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4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wplast\Videos\TEMPLATES\JAN  25\DEC 25\"/>
    </mc:Choice>
  </mc:AlternateContent>
  <xr:revisionPtr revIDLastSave="0" documentId="8_{A018A847-0044-46AF-BF18-84A5BA775978}" xr6:coauthVersionLast="47" xr6:coauthVersionMax="47" xr10:uidLastSave="{00000000-0000-0000-0000-000000000000}"/>
  <bookViews>
    <workbookView xWindow="-120" yWindow="-120" windowWidth="20730" windowHeight="11310" activeTab="7" xr2:uid="{DBC5E320-8DD8-43A2-943E-E34B2A415BE8}"/>
  </bookViews>
  <sheets>
    <sheet name="DAY1" sheetId="1" r:id="rId1"/>
    <sheet name="DAY2" sheetId="2" r:id="rId2"/>
    <sheet name="DAY3" sheetId="3" r:id="rId3"/>
    <sheet name="DAY4" sheetId="4" r:id="rId4"/>
    <sheet name="DAY5" sheetId="5" r:id="rId5"/>
    <sheet name="DAY6" sheetId="6" r:id="rId6"/>
    <sheet name="DAY7" sheetId="7" r:id="rId7"/>
    <sheet name="DAY8" sheetId="8" r:id="rId8"/>
    <sheet name="DAY9" sheetId="9" r:id="rId9"/>
    <sheet name="DAY10" sheetId="10" r:id="rId10"/>
    <sheet name="DAY11" sheetId="11" r:id="rId11"/>
    <sheet name="DAY12" sheetId="12" r:id="rId12"/>
    <sheet name="DAY13" sheetId="13" r:id="rId13"/>
    <sheet name="DAY14" sheetId="14" r:id="rId14"/>
    <sheet name="DAY15" sheetId="15" r:id="rId15"/>
    <sheet name="DAY16" sheetId="16" r:id="rId16"/>
    <sheet name="DAY17" sheetId="17" r:id="rId17"/>
    <sheet name="DAY18" sheetId="18" r:id="rId18"/>
    <sheet name="DAY19" sheetId="19" r:id="rId19"/>
    <sheet name="DAY20" sheetId="20" r:id="rId20"/>
    <sheet name="DAY21" sheetId="21" r:id="rId21"/>
    <sheet name="DAY22" sheetId="22" r:id="rId22"/>
    <sheet name="DAY23" sheetId="23" r:id="rId23"/>
    <sheet name="DAY24" sheetId="24" r:id="rId24"/>
    <sheet name="DAY25" sheetId="25" r:id="rId25"/>
    <sheet name="DAY26" sheetId="26" r:id="rId26"/>
    <sheet name="DAY27" sheetId="27" r:id="rId27"/>
    <sheet name="DAY28" sheetId="28" r:id="rId28"/>
    <sheet name="DAY29" sheetId="29" r:id="rId29"/>
    <sheet name="DAY30" sheetId="30" r:id="rId30"/>
    <sheet name="MONTHLY REPORT " sheetId="31" r:id="rId3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1" i="7" l="1"/>
  <c r="I262" i="2" l="1"/>
  <c r="I261" i="2"/>
  <c r="I269" i="1" l="1"/>
  <c r="I262" i="1"/>
  <c r="I261" i="1"/>
  <c r="I267" i="1" s="1"/>
  <c r="B238" i="1"/>
  <c r="B214" i="1"/>
  <c r="B150" i="1"/>
  <c r="B125" i="1"/>
  <c r="B114" i="1"/>
  <c r="B100" i="1"/>
  <c r="B80" i="1"/>
  <c r="B60" i="1"/>
  <c r="B40" i="1"/>
  <c r="B20" i="1"/>
  <c r="I214" i="18"/>
  <c r="I214" i="17"/>
  <c r="I214" i="15"/>
  <c r="I214" i="7"/>
  <c r="I262" i="31"/>
  <c r="I261" i="31"/>
  <c r="I262" i="26"/>
  <c r="I261" i="26"/>
  <c r="B240" i="1" l="1"/>
  <c r="H102" i="26"/>
  <c r="I262" i="25" l="1"/>
  <c r="I261" i="25"/>
  <c r="I262" i="24"/>
  <c r="I261" i="24"/>
  <c r="B102" i="23"/>
  <c r="I262" i="23"/>
  <c r="I261" i="23"/>
  <c r="I262" i="22"/>
  <c r="I261" i="22"/>
  <c r="I262" i="21" l="1"/>
  <c r="I261" i="21"/>
  <c r="I262" i="20"/>
  <c r="I261" i="20"/>
  <c r="I262" i="19"/>
  <c r="I261" i="19"/>
  <c r="I262" i="18" l="1"/>
  <c r="I261" i="18"/>
  <c r="I262" i="16" l="1"/>
  <c r="I261" i="16"/>
  <c r="I262" i="15"/>
  <c r="I261" i="15"/>
  <c r="I238" i="14" l="1"/>
  <c r="I262" i="14"/>
  <c r="I261" i="14"/>
  <c r="I262" i="13" l="1"/>
  <c r="I261" i="13"/>
  <c r="I262" i="12" l="1"/>
  <c r="I261" i="12"/>
  <c r="I262" i="10" l="1"/>
  <c r="I261" i="10"/>
  <c r="I262" i="9" l="1"/>
  <c r="I261" i="9"/>
  <c r="I262" i="8" l="1"/>
  <c r="I261" i="8"/>
  <c r="I262" i="7" l="1"/>
  <c r="I261" i="7"/>
  <c r="I262" i="6"/>
  <c r="I261" i="6"/>
  <c r="I262" i="5"/>
  <c r="I261" i="5"/>
  <c r="I262" i="4"/>
  <c r="I261" i="4"/>
  <c r="I262" i="3" l="1"/>
  <c r="I261" i="3"/>
  <c r="I260" i="1"/>
  <c r="I259" i="1"/>
  <c r="I258" i="1"/>
  <c r="I257" i="1"/>
  <c r="I256" i="1"/>
  <c r="I255" i="1"/>
  <c r="I254" i="1"/>
  <c r="I253" i="1"/>
  <c r="I251" i="1"/>
  <c r="I250" i="1"/>
  <c r="I238" i="1"/>
  <c r="I214" i="1"/>
  <c r="I252" i="1" s="1"/>
  <c r="I150" i="1"/>
  <c r="I125" i="1"/>
  <c r="I249" i="1" s="1"/>
  <c r="I114" i="1"/>
  <c r="I248" i="1" s="1"/>
  <c r="I100" i="1"/>
  <c r="I247" i="1" s="1"/>
  <c r="I80" i="1"/>
  <c r="I246" i="1" s="1"/>
  <c r="I60" i="1"/>
  <c r="I245" i="1" s="1"/>
  <c r="I40" i="1"/>
  <c r="I244" i="1" s="1"/>
  <c r="I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G13" i="31"/>
  <c r="I260" i="2"/>
  <c r="I259" i="2"/>
  <c r="I258" i="2"/>
  <c r="I257" i="2"/>
  <c r="I256" i="2"/>
  <c r="I255" i="2"/>
  <c r="I254" i="2"/>
  <c r="I253" i="2"/>
  <c r="I267" i="2" s="1"/>
  <c r="I251" i="2"/>
  <c r="I250" i="2"/>
  <c r="I260" i="3"/>
  <c r="I259" i="3"/>
  <c r="I258" i="3"/>
  <c r="I257" i="3"/>
  <c r="I256" i="3"/>
  <c r="I255" i="3"/>
  <c r="I254" i="3"/>
  <c r="I253" i="3"/>
  <c r="I251" i="3"/>
  <c r="I250" i="3"/>
  <c r="I260" i="4"/>
  <c r="I259" i="4"/>
  <c r="I258" i="4"/>
  <c r="I257" i="4"/>
  <c r="I256" i="4"/>
  <c r="I255" i="4"/>
  <c r="I254" i="4"/>
  <c r="I253" i="4"/>
  <c r="I251" i="4"/>
  <c r="I250" i="4"/>
  <c r="I260" i="5"/>
  <c r="I259" i="5"/>
  <c r="I258" i="5"/>
  <c r="I257" i="5"/>
  <c r="I256" i="5"/>
  <c r="I255" i="5"/>
  <c r="I254" i="5"/>
  <c r="I253" i="5"/>
  <c r="I267" i="5" s="1"/>
  <c r="I251" i="5"/>
  <c r="I250" i="5"/>
  <c r="I260" i="7"/>
  <c r="I259" i="7"/>
  <c r="I258" i="7"/>
  <c r="I257" i="7"/>
  <c r="I256" i="7"/>
  <c r="I255" i="7"/>
  <c r="I254" i="7"/>
  <c r="I253" i="7"/>
  <c r="I267" i="7" s="1"/>
  <c r="I251" i="7"/>
  <c r="I250" i="7"/>
  <c r="I260" i="31"/>
  <c r="I259" i="31"/>
  <c r="I258" i="31"/>
  <c r="I257" i="31"/>
  <c r="I256" i="31"/>
  <c r="I255" i="31"/>
  <c r="I254" i="31"/>
  <c r="I253" i="31"/>
  <c r="I267" i="31" s="1"/>
  <c r="I251" i="31"/>
  <c r="I250" i="31"/>
  <c r="I260" i="30"/>
  <c r="I259" i="30"/>
  <c r="I258" i="30"/>
  <c r="I257" i="30"/>
  <c r="I256" i="30"/>
  <c r="I255" i="30"/>
  <c r="I254" i="30"/>
  <c r="I253" i="30"/>
  <c r="I252" i="30"/>
  <c r="I251" i="30"/>
  <c r="I250" i="30"/>
  <c r="I249" i="30"/>
  <c r="I248" i="30"/>
  <c r="I247" i="30"/>
  <c r="I246" i="30"/>
  <c r="I245" i="30"/>
  <c r="I244" i="30"/>
  <c r="I243" i="30"/>
  <c r="I260" i="29"/>
  <c r="I259" i="29"/>
  <c r="I258" i="29"/>
  <c r="I257" i="29"/>
  <c r="I256" i="29"/>
  <c r="I255" i="29"/>
  <c r="I254" i="29"/>
  <c r="I253" i="29"/>
  <c r="I252" i="29"/>
  <c r="I251" i="29"/>
  <c r="I250" i="29"/>
  <c r="I249" i="29"/>
  <c r="I248" i="29"/>
  <c r="I247" i="29"/>
  <c r="I246" i="29"/>
  <c r="I245" i="29"/>
  <c r="I244" i="29"/>
  <c r="I243" i="29"/>
  <c r="I260" i="28"/>
  <c r="I259" i="28"/>
  <c r="I258" i="28"/>
  <c r="I257" i="28"/>
  <c r="I256" i="28"/>
  <c r="I255" i="28"/>
  <c r="I254" i="28"/>
  <c r="I253" i="28"/>
  <c r="I252" i="28"/>
  <c r="I251" i="28"/>
  <c r="I250" i="28"/>
  <c r="I249" i="28"/>
  <c r="I248" i="28"/>
  <c r="I247" i="28"/>
  <c r="I246" i="28"/>
  <c r="I245" i="28"/>
  <c r="I244" i="28"/>
  <c r="I243" i="28"/>
  <c r="I260" i="27"/>
  <c r="I259" i="27"/>
  <c r="I258" i="27"/>
  <c r="I257" i="27"/>
  <c r="I256" i="27"/>
  <c r="I255" i="27"/>
  <c r="I254" i="27"/>
  <c r="I253" i="27"/>
  <c r="I252" i="27"/>
  <c r="I251" i="27"/>
  <c r="I250" i="27"/>
  <c r="I249" i="27"/>
  <c r="I248" i="27"/>
  <c r="I247" i="27"/>
  <c r="I246" i="27"/>
  <c r="I245" i="27"/>
  <c r="I244" i="27"/>
  <c r="I243" i="27"/>
  <c r="I260" i="26"/>
  <c r="I259" i="26"/>
  <c r="I258" i="26"/>
  <c r="I257" i="26"/>
  <c r="I256" i="26"/>
  <c r="I255" i="26"/>
  <c r="I254" i="26"/>
  <c r="I253" i="26"/>
  <c r="I267" i="26" s="1"/>
  <c r="I251" i="26"/>
  <c r="I250" i="26"/>
  <c r="I244" i="26"/>
  <c r="I260" i="25"/>
  <c r="I259" i="25"/>
  <c r="I258" i="25"/>
  <c r="I257" i="25"/>
  <c r="I256" i="25"/>
  <c r="I255" i="25"/>
  <c r="I254" i="25"/>
  <c r="I253" i="25"/>
  <c r="I267" i="25" s="1"/>
  <c r="I251" i="25"/>
  <c r="I250" i="25"/>
  <c r="I260" i="24"/>
  <c r="I259" i="24"/>
  <c r="I258" i="24"/>
  <c r="I257" i="24"/>
  <c r="I256" i="24"/>
  <c r="I255" i="24"/>
  <c r="I254" i="24"/>
  <c r="I253" i="24"/>
  <c r="I267" i="24" s="1"/>
  <c r="I251" i="24"/>
  <c r="I250" i="24"/>
  <c r="I244" i="24"/>
  <c r="I260" i="23"/>
  <c r="I259" i="23"/>
  <c r="I258" i="23"/>
  <c r="I257" i="23"/>
  <c r="I256" i="23"/>
  <c r="I255" i="23"/>
  <c r="I254" i="23"/>
  <c r="I253" i="23"/>
  <c r="I267" i="23" s="1"/>
  <c r="I251" i="23"/>
  <c r="I250" i="23"/>
  <c r="I260" i="22"/>
  <c r="I259" i="22"/>
  <c r="I258" i="22"/>
  <c r="I257" i="22"/>
  <c r="I256" i="22"/>
  <c r="I255" i="22"/>
  <c r="I254" i="22"/>
  <c r="I253" i="22"/>
  <c r="I267" i="22" s="1"/>
  <c r="I251" i="22"/>
  <c r="I250" i="22"/>
  <c r="I260" i="21"/>
  <c r="I259" i="21"/>
  <c r="I258" i="21"/>
  <c r="I257" i="21"/>
  <c r="I256" i="21"/>
  <c r="I255" i="21"/>
  <c r="I254" i="21"/>
  <c r="I253" i="21"/>
  <c r="I267" i="21" s="1"/>
  <c r="I251" i="21"/>
  <c r="I250" i="21"/>
  <c r="I260" i="20"/>
  <c r="I259" i="20"/>
  <c r="I258" i="20"/>
  <c r="I257" i="20"/>
  <c r="I256" i="20"/>
  <c r="I255" i="20"/>
  <c r="I254" i="20"/>
  <c r="I253" i="20"/>
  <c r="I267" i="20" s="1"/>
  <c r="I251" i="20"/>
  <c r="I250" i="20"/>
  <c r="I260" i="19"/>
  <c r="I259" i="19"/>
  <c r="I258" i="19"/>
  <c r="I257" i="19"/>
  <c r="I256" i="19"/>
  <c r="I255" i="19"/>
  <c r="I254" i="19"/>
  <c r="I253" i="19"/>
  <c r="I267" i="19" s="1"/>
  <c r="I251" i="19"/>
  <c r="I250" i="19"/>
  <c r="I260" i="18"/>
  <c r="I259" i="18"/>
  <c r="I258" i="18"/>
  <c r="I257" i="18"/>
  <c r="I256" i="18"/>
  <c r="I255" i="18"/>
  <c r="I254" i="18"/>
  <c r="I253" i="18"/>
  <c r="I267" i="18" s="1"/>
  <c r="I251" i="18"/>
  <c r="I250" i="18"/>
  <c r="I260" i="17"/>
  <c r="I259" i="17"/>
  <c r="I258" i="17"/>
  <c r="I257" i="17"/>
  <c r="I256" i="17"/>
  <c r="I255" i="17"/>
  <c r="I254" i="17"/>
  <c r="I253" i="17"/>
  <c r="I251" i="17"/>
  <c r="I250" i="17"/>
  <c r="I260" i="16"/>
  <c r="I259" i="16"/>
  <c r="I258" i="16"/>
  <c r="I257" i="16"/>
  <c r="I256" i="16"/>
  <c r="I255" i="16"/>
  <c r="I254" i="16"/>
  <c r="I253" i="16"/>
  <c r="I251" i="16"/>
  <c r="I250" i="16"/>
  <c r="I260" i="15"/>
  <c r="I259" i="15"/>
  <c r="I258" i="15"/>
  <c r="I257" i="15"/>
  <c r="I256" i="15"/>
  <c r="I255" i="15"/>
  <c r="I254" i="15"/>
  <c r="I253" i="15"/>
  <c r="I267" i="15" s="1"/>
  <c r="I251" i="15"/>
  <c r="I250" i="15"/>
  <c r="I260" i="14"/>
  <c r="I259" i="14"/>
  <c r="I258" i="14"/>
  <c r="I257" i="14"/>
  <c r="I256" i="14"/>
  <c r="I255" i="14"/>
  <c r="I254" i="14"/>
  <c r="I253" i="14"/>
  <c r="I267" i="14" s="1"/>
  <c r="I251" i="14"/>
  <c r="I250" i="14"/>
  <c r="I260" i="13"/>
  <c r="I259" i="13"/>
  <c r="I258" i="13"/>
  <c r="I257" i="13"/>
  <c r="I256" i="13"/>
  <c r="I255" i="13"/>
  <c r="I254" i="13"/>
  <c r="I253" i="13"/>
  <c r="I267" i="13" s="1"/>
  <c r="I251" i="13"/>
  <c r="I250" i="13"/>
  <c r="I260" i="12"/>
  <c r="I259" i="12"/>
  <c r="I258" i="12"/>
  <c r="I257" i="12"/>
  <c r="I256" i="12"/>
  <c r="I255" i="12"/>
  <c r="I254" i="12"/>
  <c r="I253" i="12"/>
  <c r="I267" i="12" s="1"/>
  <c r="I251" i="12"/>
  <c r="I250" i="12"/>
  <c r="I260" i="11"/>
  <c r="I259" i="11"/>
  <c r="I258" i="11"/>
  <c r="I257" i="11"/>
  <c r="I256" i="11"/>
  <c r="I255" i="11"/>
  <c r="I254" i="11"/>
  <c r="I253" i="11"/>
  <c r="I251" i="11"/>
  <c r="I250" i="11"/>
  <c r="I260" i="10"/>
  <c r="I259" i="10"/>
  <c r="I258" i="10"/>
  <c r="I257" i="10"/>
  <c r="I256" i="10"/>
  <c r="I255" i="10"/>
  <c r="I254" i="10"/>
  <c r="I253" i="10"/>
  <c r="I267" i="10" s="1"/>
  <c r="I251" i="10"/>
  <c r="I250" i="10"/>
  <c r="I260" i="9"/>
  <c r="I259" i="9"/>
  <c r="I258" i="9"/>
  <c r="I257" i="9"/>
  <c r="I256" i="9"/>
  <c r="I255" i="9"/>
  <c r="I254" i="9"/>
  <c r="I253" i="9"/>
  <c r="I267" i="9" s="1"/>
  <c r="I251" i="9"/>
  <c r="I250" i="9"/>
  <c r="I260" i="8"/>
  <c r="I259" i="8"/>
  <c r="I258" i="8"/>
  <c r="I257" i="8"/>
  <c r="I256" i="8"/>
  <c r="I255" i="8"/>
  <c r="I254" i="8"/>
  <c r="I253" i="8"/>
  <c r="I267" i="8" s="1"/>
  <c r="I251" i="8"/>
  <c r="I250" i="8"/>
  <c r="I253" i="6"/>
  <c r="I254" i="6"/>
  <c r="I256" i="6"/>
  <c r="I251" i="6"/>
  <c r="H168" i="1"/>
  <c r="H161" i="1"/>
  <c r="H143" i="1"/>
  <c r="F10" i="31"/>
  <c r="D10" i="31"/>
  <c r="G10" i="31"/>
  <c r="H154" i="1"/>
  <c r="H155" i="1"/>
  <c r="H156" i="1"/>
  <c r="H157" i="1"/>
  <c r="H158" i="1"/>
  <c r="H159" i="1"/>
  <c r="H160" i="1"/>
  <c r="H162" i="1"/>
  <c r="H163" i="1"/>
  <c r="H164" i="1"/>
  <c r="H165" i="1"/>
  <c r="H166" i="1"/>
  <c r="H167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43" i="1"/>
  <c r="H32" i="1"/>
  <c r="H24" i="1"/>
  <c r="H14" i="1"/>
  <c r="H15" i="1"/>
  <c r="H16" i="1"/>
  <c r="H17" i="1"/>
  <c r="H18" i="1"/>
  <c r="H19" i="1"/>
  <c r="F125" i="30"/>
  <c r="E125" i="30"/>
  <c r="D125" i="30"/>
  <c r="C125" i="30"/>
  <c r="F114" i="30"/>
  <c r="E114" i="30"/>
  <c r="D114" i="30"/>
  <c r="C114" i="30"/>
  <c r="F150" i="30"/>
  <c r="E150" i="30"/>
  <c r="D150" i="30"/>
  <c r="C150" i="30"/>
  <c r="F114" i="29"/>
  <c r="E114" i="29"/>
  <c r="D114" i="29"/>
  <c r="C114" i="29"/>
  <c r="E125" i="29"/>
  <c r="D125" i="29"/>
  <c r="C125" i="29"/>
  <c r="F150" i="29"/>
  <c r="E150" i="29"/>
  <c r="D150" i="29"/>
  <c r="C150" i="29"/>
  <c r="F114" i="28"/>
  <c r="E114" i="28"/>
  <c r="D114" i="28"/>
  <c r="C114" i="28"/>
  <c r="F125" i="28"/>
  <c r="E125" i="28"/>
  <c r="D125" i="28"/>
  <c r="C125" i="28"/>
  <c r="F150" i="28"/>
  <c r="E150" i="28"/>
  <c r="D150" i="28"/>
  <c r="C150" i="28"/>
  <c r="F150" i="27"/>
  <c r="E150" i="27"/>
  <c r="D150" i="27"/>
  <c r="C150" i="27"/>
  <c r="F125" i="27"/>
  <c r="E125" i="27"/>
  <c r="D125" i="27"/>
  <c r="C125" i="27"/>
  <c r="F114" i="27"/>
  <c r="E114" i="27"/>
  <c r="D114" i="27"/>
  <c r="C114" i="27"/>
  <c r="F114" i="26"/>
  <c r="E114" i="26"/>
  <c r="D114" i="26"/>
  <c r="C114" i="26"/>
  <c r="F125" i="26"/>
  <c r="E125" i="26"/>
  <c r="D125" i="26"/>
  <c r="C125" i="26"/>
  <c r="F150" i="26"/>
  <c r="E150" i="26"/>
  <c r="D150" i="26"/>
  <c r="C150" i="26"/>
  <c r="F114" i="25"/>
  <c r="E114" i="25"/>
  <c r="D114" i="25"/>
  <c r="C114" i="25"/>
  <c r="F125" i="25"/>
  <c r="E125" i="25"/>
  <c r="D125" i="25"/>
  <c r="C125" i="25"/>
  <c r="F150" i="25"/>
  <c r="E150" i="25"/>
  <c r="D150" i="25"/>
  <c r="C150" i="25"/>
  <c r="F114" i="24"/>
  <c r="E114" i="24"/>
  <c r="D114" i="24"/>
  <c r="C114" i="24"/>
  <c r="F125" i="24"/>
  <c r="E125" i="24"/>
  <c r="D125" i="24"/>
  <c r="C125" i="24"/>
  <c r="F150" i="24"/>
  <c r="E150" i="24"/>
  <c r="D150" i="24"/>
  <c r="C150" i="24"/>
  <c r="F114" i="23"/>
  <c r="E114" i="23"/>
  <c r="D114" i="23"/>
  <c r="C114" i="23"/>
  <c r="E125" i="23"/>
  <c r="D125" i="23"/>
  <c r="C125" i="23"/>
  <c r="F150" i="23"/>
  <c r="E150" i="23"/>
  <c r="D150" i="23"/>
  <c r="C150" i="23"/>
  <c r="F114" i="22"/>
  <c r="E114" i="22"/>
  <c r="D114" i="22"/>
  <c r="C114" i="22"/>
  <c r="F125" i="22"/>
  <c r="E125" i="22"/>
  <c r="D125" i="22"/>
  <c r="C125" i="22"/>
  <c r="F150" i="22"/>
  <c r="E150" i="22"/>
  <c r="D150" i="22"/>
  <c r="C150" i="22"/>
  <c r="I269" i="30"/>
  <c r="I269" i="29"/>
  <c r="I269" i="28"/>
  <c r="F150" i="21"/>
  <c r="E150" i="21"/>
  <c r="D150" i="21"/>
  <c r="C150" i="21"/>
  <c r="F125" i="21"/>
  <c r="E125" i="21"/>
  <c r="D125" i="21"/>
  <c r="C125" i="21"/>
  <c r="F114" i="21"/>
  <c r="E114" i="21"/>
  <c r="D114" i="21"/>
  <c r="C114" i="21"/>
  <c r="F114" i="3"/>
  <c r="E114" i="3"/>
  <c r="D114" i="3"/>
  <c r="C114" i="3"/>
  <c r="H103" i="1"/>
  <c r="F114" i="20"/>
  <c r="E114" i="20"/>
  <c r="D114" i="20"/>
  <c r="C114" i="20"/>
  <c r="F125" i="20"/>
  <c r="E125" i="20"/>
  <c r="D125" i="20"/>
  <c r="C125" i="20"/>
  <c r="F150" i="20"/>
  <c r="E150" i="20"/>
  <c r="D150" i="20"/>
  <c r="C150" i="20"/>
  <c r="F114" i="19"/>
  <c r="E114" i="19"/>
  <c r="D114" i="19"/>
  <c r="C114" i="19"/>
  <c r="F125" i="19"/>
  <c r="E125" i="19"/>
  <c r="D125" i="19"/>
  <c r="C125" i="19"/>
  <c r="F150" i="19"/>
  <c r="E150" i="19"/>
  <c r="D150" i="19"/>
  <c r="C150" i="19"/>
  <c r="F114" i="18"/>
  <c r="E114" i="18"/>
  <c r="D114" i="18"/>
  <c r="C114" i="18"/>
  <c r="F125" i="18"/>
  <c r="E125" i="18"/>
  <c r="D125" i="18"/>
  <c r="C125" i="18"/>
  <c r="F150" i="18"/>
  <c r="E150" i="18"/>
  <c r="D150" i="18"/>
  <c r="C150" i="18"/>
  <c r="F114" i="17"/>
  <c r="E114" i="17"/>
  <c r="D114" i="17"/>
  <c r="C114" i="17"/>
  <c r="F125" i="17"/>
  <c r="E125" i="17"/>
  <c r="D125" i="17"/>
  <c r="C125" i="17"/>
  <c r="F150" i="17"/>
  <c r="E150" i="17"/>
  <c r="D150" i="17"/>
  <c r="C150" i="17"/>
  <c r="F114" i="16"/>
  <c r="E114" i="16"/>
  <c r="D114" i="16"/>
  <c r="C114" i="16"/>
  <c r="F125" i="16"/>
  <c r="E125" i="16"/>
  <c r="D125" i="16"/>
  <c r="C125" i="16"/>
  <c r="F150" i="16"/>
  <c r="E150" i="16"/>
  <c r="D150" i="16"/>
  <c r="C150" i="16"/>
  <c r="F114" i="15"/>
  <c r="E114" i="15"/>
  <c r="D114" i="15"/>
  <c r="C114" i="15"/>
  <c r="F150" i="15"/>
  <c r="E150" i="15"/>
  <c r="D150" i="15"/>
  <c r="C150" i="15"/>
  <c r="F125" i="15"/>
  <c r="E125" i="15"/>
  <c r="D125" i="15"/>
  <c r="C125" i="15"/>
  <c r="F114" i="14"/>
  <c r="E114" i="14"/>
  <c r="D114" i="14"/>
  <c r="C114" i="14"/>
  <c r="F125" i="14"/>
  <c r="E125" i="14"/>
  <c r="D125" i="14"/>
  <c r="C125" i="14"/>
  <c r="F150" i="14"/>
  <c r="E150" i="14"/>
  <c r="D150" i="14"/>
  <c r="C150" i="14"/>
  <c r="I267" i="3" l="1"/>
  <c r="I267" i="16"/>
  <c r="I267" i="4"/>
  <c r="I243" i="1"/>
  <c r="I240" i="1"/>
  <c r="F114" i="13"/>
  <c r="E114" i="13"/>
  <c r="D114" i="13"/>
  <c r="C114" i="13"/>
  <c r="F125" i="13"/>
  <c r="E125" i="13"/>
  <c r="D125" i="13"/>
  <c r="C125" i="13"/>
  <c r="F150" i="13"/>
  <c r="E150" i="13"/>
  <c r="D150" i="13"/>
  <c r="C150" i="13"/>
  <c r="F114" i="12"/>
  <c r="E114" i="12"/>
  <c r="D114" i="12"/>
  <c r="C114" i="12"/>
  <c r="F125" i="12"/>
  <c r="E125" i="12"/>
  <c r="D125" i="12"/>
  <c r="C125" i="12"/>
  <c r="F150" i="12"/>
  <c r="E150" i="12"/>
  <c r="D150" i="12"/>
  <c r="C150" i="12"/>
  <c r="F114" i="11"/>
  <c r="E114" i="11"/>
  <c r="D114" i="11"/>
  <c r="C114" i="11"/>
  <c r="F125" i="11"/>
  <c r="E125" i="11"/>
  <c r="D125" i="11"/>
  <c r="C125" i="11"/>
  <c r="F150" i="11"/>
  <c r="E150" i="11"/>
  <c r="D150" i="11"/>
  <c r="C150" i="11"/>
  <c r="F150" i="10"/>
  <c r="E150" i="10"/>
  <c r="D150" i="10"/>
  <c r="C150" i="10"/>
  <c r="F125" i="10"/>
  <c r="E125" i="10"/>
  <c r="D125" i="10"/>
  <c r="C125" i="10"/>
  <c r="F114" i="10"/>
  <c r="E114" i="10"/>
  <c r="D114" i="10"/>
  <c r="C114" i="10"/>
  <c r="F125" i="9" l="1"/>
  <c r="E125" i="9"/>
  <c r="D125" i="9"/>
  <c r="C125" i="9"/>
  <c r="F114" i="9"/>
  <c r="E114" i="9"/>
  <c r="D114" i="9"/>
  <c r="C114" i="9"/>
  <c r="F150" i="9"/>
  <c r="E150" i="9"/>
  <c r="D150" i="9"/>
  <c r="C150" i="9"/>
  <c r="F125" i="8"/>
  <c r="E125" i="8"/>
  <c r="D125" i="8"/>
  <c r="C125" i="8"/>
  <c r="F114" i="8"/>
  <c r="E114" i="8"/>
  <c r="D114" i="8"/>
  <c r="C114" i="8"/>
  <c r="F150" i="8"/>
  <c r="E150" i="8"/>
  <c r="D150" i="8"/>
  <c r="C150" i="8"/>
  <c r="F114" i="7"/>
  <c r="E114" i="7"/>
  <c r="D114" i="7"/>
  <c r="C114" i="7"/>
  <c r="F125" i="7"/>
  <c r="E125" i="7"/>
  <c r="D125" i="7"/>
  <c r="C125" i="7"/>
  <c r="F150" i="7"/>
  <c r="E150" i="7"/>
  <c r="D150" i="7"/>
  <c r="C150" i="7"/>
  <c r="F214" i="6"/>
  <c r="E214" i="6"/>
  <c r="D214" i="6"/>
  <c r="C214" i="6"/>
  <c r="F150" i="6"/>
  <c r="E150" i="6"/>
  <c r="D150" i="6"/>
  <c r="C150" i="6"/>
  <c r="F125" i="6"/>
  <c r="E125" i="6"/>
  <c r="D125" i="6"/>
  <c r="C125" i="6"/>
  <c r="F114" i="6"/>
  <c r="E114" i="6"/>
  <c r="D114" i="6"/>
  <c r="C114" i="6"/>
  <c r="F114" i="5"/>
  <c r="E114" i="5"/>
  <c r="D114" i="5"/>
  <c r="C114" i="5"/>
  <c r="F125" i="5"/>
  <c r="E125" i="5"/>
  <c r="D125" i="5"/>
  <c r="C125" i="5"/>
  <c r="G150" i="5"/>
  <c r="F150" i="5"/>
  <c r="E150" i="5"/>
  <c r="D150" i="5"/>
  <c r="C150" i="5"/>
  <c r="F114" i="4"/>
  <c r="E114" i="4"/>
  <c r="D114" i="4"/>
  <c r="C114" i="4"/>
  <c r="F125" i="4"/>
  <c r="E125" i="4"/>
  <c r="D125" i="4"/>
  <c r="C125" i="4"/>
  <c r="F150" i="4"/>
  <c r="E150" i="4"/>
  <c r="D150" i="4"/>
  <c r="C150" i="4"/>
  <c r="F150" i="3"/>
  <c r="E150" i="3"/>
  <c r="D150" i="3"/>
  <c r="C150" i="3"/>
  <c r="F125" i="3"/>
  <c r="E125" i="3"/>
  <c r="D125" i="3"/>
  <c r="C125" i="3"/>
  <c r="F150" i="2"/>
  <c r="E150" i="2"/>
  <c r="D150" i="2"/>
  <c r="C150" i="2"/>
  <c r="F114" i="2"/>
  <c r="E114" i="2"/>
  <c r="D114" i="2"/>
  <c r="C114" i="2"/>
  <c r="F125" i="2"/>
  <c r="E125" i="2"/>
  <c r="D125" i="2"/>
  <c r="C125" i="2"/>
  <c r="H102" i="23"/>
  <c r="B102" i="24"/>
  <c r="H102" i="24" s="1"/>
  <c r="B102" i="25"/>
  <c r="H102" i="25" s="1"/>
  <c r="B102" i="26"/>
  <c r="B102" i="27"/>
  <c r="H102" i="27" s="1"/>
  <c r="B102" i="28"/>
  <c r="H102" i="28" s="1"/>
  <c r="B102" i="29"/>
  <c r="H102" i="29"/>
  <c r="K64" i="30"/>
  <c r="L64" i="30"/>
  <c r="M64" i="30"/>
  <c r="N64" i="30"/>
  <c r="O64" i="30"/>
  <c r="P64" i="30"/>
  <c r="Q64" i="30"/>
  <c r="R64" i="30"/>
  <c r="S64" i="30"/>
  <c r="T64" i="30"/>
  <c r="K65" i="30"/>
  <c r="L65" i="30"/>
  <c r="M65" i="30"/>
  <c r="N65" i="30"/>
  <c r="O65" i="30"/>
  <c r="P65" i="30"/>
  <c r="Q65" i="30"/>
  <c r="R65" i="30"/>
  <c r="S65" i="30"/>
  <c r="T65" i="30"/>
  <c r="K66" i="30"/>
  <c r="L66" i="30"/>
  <c r="M66" i="30"/>
  <c r="N66" i="30"/>
  <c r="O66" i="30"/>
  <c r="P66" i="30"/>
  <c r="Q66" i="30"/>
  <c r="R66" i="30"/>
  <c r="S66" i="30"/>
  <c r="T66" i="30"/>
  <c r="K67" i="30"/>
  <c r="L67" i="30"/>
  <c r="M67" i="30"/>
  <c r="N67" i="30"/>
  <c r="O67" i="30"/>
  <c r="P67" i="30"/>
  <c r="Q67" i="30"/>
  <c r="R67" i="30"/>
  <c r="S67" i="30"/>
  <c r="T67" i="30"/>
  <c r="K68" i="30"/>
  <c r="L68" i="30"/>
  <c r="M68" i="30"/>
  <c r="N68" i="30"/>
  <c r="O68" i="30"/>
  <c r="P68" i="30"/>
  <c r="Q68" i="30"/>
  <c r="R68" i="30"/>
  <c r="S68" i="30"/>
  <c r="T68" i="30"/>
  <c r="K69" i="30"/>
  <c r="L69" i="30"/>
  <c r="M69" i="30"/>
  <c r="N69" i="30"/>
  <c r="O69" i="30"/>
  <c r="P69" i="30"/>
  <c r="Q69" i="30"/>
  <c r="R69" i="30"/>
  <c r="S69" i="30"/>
  <c r="T69" i="30"/>
  <c r="K70" i="30"/>
  <c r="L70" i="30"/>
  <c r="M70" i="30"/>
  <c r="N70" i="30"/>
  <c r="O70" i="30"/>
  <c r="P70" i="30"/>
  <c r="Q70" i="30"/>
  <c r="R70" i="30"/>
  <c r="S70" i="30"/>
  <c r="T70" i="30"/>
  <c r="K71" i="30"/>
  <c r="L71" i="30"/>
  <c r="M71" i="30"/>
  <c r="N71" i="30"/>
  <c r="O71" i="30"/>
  <c r="P71" i="30"/>
  <c r="Q71" i="30"/>
  <c r="R71" i="30"/>
  <c r="S71" i="30"/>
  <c r="T71" i="30"/>
  <c r="K72" i="30"/>
  <c r="L72" i="30"/>
  <c r="M72" i="30"/>
  <c r="N72" i="30"/>
  <c r="O72" i="30"/>
  <c r="P72" i="30"/>
  <c r="Q72" i="30"/>
  <c r="R72" i="30"/>
  <c r="S72" i="30"/>
  <c r="T72" i="30"/>
  <c r="K73" i="30"/>
  <c r="L73" i="30"/>
  <c r="M73" i="30"/>
  <c r="N73" i="30"/>
  <c r="O73" i="30"/>
  <c r="P73" i="30"/>
  <c r="Q73" i="30"/>
  <c r="R73" i="30"/>
  <c r="S73" i="30"/>
  <c r="T73" i="30"/>
  <c r="K74" i="30"/>
  <c r="L74" i="30"/>
  <c r="M74" i="30"/>
  <c r="N74" i="30"/>
  <c r="O74" i="30"/>
  <c r="P74" i="30"/>
  <c r="Q74" i="30"/>
  <c r="R74" i="30"/>
  <c r="S74" i="30"/>
  <c r="T74" i="30"/>
  <c r="K75" i="30"/>
  <c r="L75" i="30"/>
  <c r="M75" i="30"/>
  <c r="N75" i="30"/>
  <c r="O75" i="30"/>
  <c r="P75" i="30"/>
  <c r="Q75" i="30"/>
  <c r="R75" i="30"/>
  <c r="S75" i="30"/>
  <c r="T75" i="30"/>
  <c r="K76" i="30"/>
  <c r="L76" i="30"/>
  <c r="M76" i="30"/>
  <c r="N76" i="30"/>
  <c r="O76" i="30"/>
  <c r="P76" i="30"/>
  <c r="Q76" i="30"/>
  <c r="R76" i="30"/>
  <c r="S76" i="30"/>
  <c r="T76" i="30"/>
  <c r="K77" i="30"/>
  <c r="L77" i="30"/>
  <c r="M77" i="30"/>
  <c r="N77" i="30"/>
  <c r="O77" i="30"/>
  <c r="P77" i="30"/>
  <c r="Q77" i="30"/>
  <c r="R77" i="30"/>
  <c r="S77" i="30"/>
  <c r="T77" i="30"/>
  <c r="K78" i="30"/>
  <c r="L78" i="30"/>
  <c r="M78" i="30"/>
  <c r="N78" i="30"/>
  <c r="O78" i="30"/>
  <c r="P78" i="30"/>
  <c r="Q78" i="30"/>
  <c r="R78" i="30"/>
  <c r="S78" i="30"/>
  <c r="T78" i="30"/>
  <c r="K79" i="30"/>
  <c r="L79" i="30"/>
  <c r="M79" i="30"/>
  <c r="N79" i="30"/>
  <c r="O79" i="30"/>
  <c r="P79" i="30"/>
  <c r="Q79" i="30"/>
  <c r="R79" i="30"/>
  <c r="S79" i="30"/>
  <c r="T79" i="30"/>
  <c r="K84" i="30"/>
  <c r="L84" i="30"/>
  <c r="M84" i="30"/>
  <c r="N84" i="30"/>
  <c r="O84" i="30"/>
  <c r="P84" i="30"/>
  <c r="Q84" i="30"/>
  <c r="R84" i="30"/>
  <c r="S84" i="30"/>
  <c r="T84" i="30"/>
  <c r="K85" i="30"/>
  <c r="L85" i="30"/>
  <c r="M85" i="30"/>
  <c r="N85" i="30"/>
  <c r="O85" i="30"/>
  <c r="P85" i="30"/>
  <c r="Q85" i="30"/>
  <c r="R85" i="30"/>
  <c r="S85" i="30"/>
  <c r="T85" i="30"/>
  <c r="K86" i="30"/>
  <c r="L86" i="30"/>
  <c r="M86" i="30"/>
  <c r="N86" i="30"/>
  <c r="O86" i="30"/>
  <c r="P86" i="30"/>
  <c r="Q86" i="30"/>
  <c r="R86" i="30"/>
  <c r="S86" i="30"/>
  <c r="T86" i="30"/>
  <c r="K87" i="30"/>
  <c r="L87" i="30"/>
  <c r="M87" i="30"/>
  <c r="N87" i="30"/>
  <c r="O87" i="30"/>
  <c r="P87" i="30"/>
  <c r="Q87" i="30"/>
  <c r="R87" i="30"/>
  <c r="S87" i="30"/>
  <c r="T87" i="30"/>
  <c r="K88" i="30"/>
  <c r="L88" i="30"/>
  <c r="M88" i="30"/>
  <c r="N88" i="30"/>
  <c r="O88" i="30"/>
  <c r="P88" i="30"/>
  <c r="Q88" i="30"/>
  <c r="R88" i="30"/>
  <c r="S88" i="30"/>
  <c r="T88" i="30"/>
  <c r="K89" i="30"/>
  <c r="L89" i="30"/>
  <c r="M89" i="30"/>
  <c r="N89" i="30"/>
  <c r="O89" i="30"/>
  <c r="P89" i="30"/>
  <c r="Q89" i="30"/>
  <c r="R89" i="30"/>
  <c r="S89" i="30"/>
  <c r="T89" i="30"/>
  <c r="K90" i="30"/>
  <c r="L90" i="30"/>
  <c r="M90" i="30"/>
  <c r="N90" i="30"/>
  <c r="O90" i="30"/>
  <c r="P90" i="30"/>
  <c r="Q90" i="30"/>
  <c r="R90" i="30"/>
  <c r="S90" i="30"/>
  <c r="T90" i="30"/>
  <c r="K91" i="30"/>
  <c r="L91" i="30"/>
  <c r="M91" i="30"/>
  <c r="N91" i="30"/>
  <c r="O91" i="30"/>
  <c r="P91" i="30"/>
  <c r="Q91" i="30"/>
  <c r="R91" i="30"/>
  <c r="S91" i="30"/>
  <c r="T91" i="30"/>
  <c r="K92" i="30"/>
  <c r="L92" i="30"/>
  <c r="M92" i="30"/>
  <c r="N92" i="30"/>
  <c r="O92" i="30"/>
  <c r="P92" i="30"/>
  <c r="Q92" i="30"/>
  <c r="R92" i="30"/>
  <c r="S92" i="30"/>
  <c r="T92" i="30"/>
  <c r="K93" i="30"/>
  <c r="L93" i="30"/>
  <c r="M93" i="30"/>
  <c r="N93" i="30"/>
  <c r="O93" i="30"/>
  <c r="P93" i="30"/>
  <c r="Q93" i="30"/>
  <c r="R93" i="30"/>
  <c r="S93" i="30"/>
  <c r="T93" i="30"/>
  <c r="K94" i="30"/>
  <c r="L94" i="30"/>
  <c r="M94" i="30"/>
  <c r="N94" i="30"/>
  <c r="O94" i="30"/>
  <c r="P94" i="30"/>
  <c r="Q94" i="30"/>
  <c r="R94" i="30"/>
  <c r="S94" i="30"/>
  <c r="T94" i="30"/>
  <c r="K95" i="30"/>
  <c r="L95" i="30"/>
  <c r="M95" i="30"/>
  <c r="N95" i="30"/>
  <c r="O95" i="30"/>
  <c r="P95" i="30"/>
  <c r="Q95" i="30"/>
  <c r="R95" i="30"/>
  <c r="S95" i="30"/>
  <c r="T95" i="30"/>
  <c r="K96" i="30"/>
  <c r="L96" i="30"/>
  <c r="M96" i="30"/>
  <c r="N96" i="30"/>
  <c r="O96" i="30"/>
  <c r="P96" i="30"/>
  <c r="Q96" i="30"/>
  <c r="R96" i="30"/>
  <c r="S96" i="30"/>
  <c r="T96" i="30"/>
  <c r="K97" i="30"/>
  <c r="L97" i="30"/>
  <c r="M97" i="30"/>
  <c r="N97" i="30"/>
  <c r="O97" i="30"/>
  <c r="P97" i="30"/>
  <c r="Q97" i="30"/>
  <c r="R97" i="30"/>
  <c r="S97" i="30"/>
  <c r="T97" i="30"/>
  <c r="L98" i="30"/>
  <c r="M98" i="30"/>
  <c r="N98" i="30"/>
  <c r="O98" i="30"/>
  <c r="Q98" i="30"/>
  <c r="R98" i="30"/>
  <c r="S98" i="30"/>
  <c r="L99" i="30"/>
  <c r="M99" i="30"/>
  <c r="N99" i="30"/>
  <c r="O99" i="30"/>
  <c r="Q99" i="30"/>
  <c r="R99" i="30"/>
  <c r="S99" i="30"/>
  <c r="B102" i="30"/>
  <c r="H102" i="30" s="1"/>
  <c r="H102" i="5"/>
  <c r="B102" i="6" s="1"/>
  <c r="H102" i="6" s="1"/>
  <c r="B102" i="7" s="1"/>
  <c r="H102" i="7" s="1"/>
  <c r="B102" i="8" s="1"/>
  <c r="H102" i="8" s="1"/>
  <c r="B102" i="9" s="1"/>
  <c r="H102" i="9" s="1"/>
  <c r="B102" i="10" s="1"/>
  <c r="H102" i="10" s="1"/>
  <c r="B102" i="11" s="1"/>
  <c r="H102" i="11" s="1"/>
  <c r="B102" i="12" s="1"/>
  <c r="H102" i="12" s="1"/>
  <c r="B102" i="13" s="1"/>
  <c r="H102" i="13" s="1"/>
  <c r="B102" i="14" s="1"/>
  <c r="H102" i="14" s="1"/>
  <c r="B102" i="15" s="1"/>
  <c r="H102" i="15" s="1"/>
  <c r="B102" i="16" s="1"/>
  <c r="H102" i="16" s="1"/>
  <c r="B102" i="17" s="1"/>
  <c r="H102" i="17" s="1"/>
  <c r="B102" i="18" s="1"/>
  <c r="H102" i="18" s="1"/>
  <c r="B102" i="19" s="1"/>
  <c r="H102" i="19" s="1"/>
  <c r="B102" i="20" s="1"/>
  <c r="H102" i="20" s="1"/>
  <c r="B102" i="21" s="1"/>
  <c r="H102" i="21" s="1"/>
  <c r="B102" i="22" s="1"/>
  <c r="H102" i="22" s="1"/>
  <c r="J239" i="1"/>
  <c r="C24" i="31"/>
  <c r="D24" i="31"/>
  <c r="E24" i="31"/>
  <c r="F24" i="31"/>
  <c r="G24" i="31"/>
  <c r="C25" i="31"/>
  <c r="D25" i="31"/>
  <c r="E25" i="31"/>
  <c r="F25" i="31"/>
  <c r="G25" i="31"/>
  <c r="C26" i="31"/>
  <c r="D26" i="31"/>
  <c r="E26" i="31"/>
  <c r="F26" i="31"/>
  <c r="G26" i="31"/>
  <c r="C27" i="31"/>
  <c r="D27" i="31"/>
  <c r="E27" i="31"/>
  <c r="F27" i="31"/>
  <c r="G27" i="31"/>
  <c r="C28" i="31"/>
  <c r="D28" i="31"/>
  <c r="E28" i="31"/>
  <c r="F28" i="31"/>
  <c r="G28" i="31"/>
  <c r="C29" i="31"/>
  <c r="D29" i="31"/>
  <c r="E29" i="31"/>
  <c r="F29" i="31"/>
  <c r="G29" i="31"/>
  <c r="C30" i="31"/>
  <c r="D30" i="31"/>
  <c r="E30" i="31"/>
  <c r="F30" i="31"/>
  <c r="G30" i="31"/>
  <c r="C31" i="31"/>
  <c r="D31" i="31"/>
  <c r="E31" i="31"/>
  <c r="F31" i="31"/>
  <c r="G31" i="31"/>
  <c r="C32" i="31"/>
  <c r="D32" i="31"/>
  <c r="E32" i="31"/>
  <c r="F32" i="31"/>
  <c r="G32" i="31"/>
  <c r="C33" i="31"/>
  <c r="D33" i="31"/>
  <c r="E33" i="31"/>
  <c r="F33" i="31"/>
  <c r="G33" i="31"/>
  <c r="C34" i="31"/>
  <c r="D34" i="31"/>
  <c r="E34" i="31"/>
  <c r="F34" i="31"/>
  <c r="G34" i="31"/>
  <c r="C35" i="31"/>
  <c r="D35" i="31"/>
  <c r="E35" i="31"/>
  <c r="F35" i="31"/>
  <c r="G35" i="31"/>
  <c r="C36" i="31"/>
  <c r="D36" i="31"/>
  <c r="E36" i="31"/>
  <c r="F36" i="31"/>
  <c r="G36" i="31"/>
  <c r="C37" i="31"/>
  <c r="D37" i="31"/>
  <c r="E37" i="31"/>
  <c r="F37" i="31"/>
  <c r="G37" i="31"/>
  <c r="C38" i="31"/>
  <c r="D38" i="31"/>
  <c r="E38" i="31"/>
  <c r="F38" i="31"/>
  <c r="G38" i="31"/>
  <c r="C39" i="31"/>
  <c r="D39" i="31"/>
  <c r="E39" i="31"/>
  <c r="F39" i="31"/>
  <c r="G39" i="31"/>
  <c r="C44" i="31"/>
  <c r="D44" i="31"/>
  <c r="E44" i="31"/>
  <c r="F44" i="31"/>
  <c r="G44" i="31"/>
  <c r="C45" i="31"/>
  <c r="D45" i="31"/>
  <c r="E45" i="31"/>
  <c r="F45" i="31"/>
  <c r="G45" i="31"/>
  <c r="C46" i="31"/>
  <c r="D46" i="31"/>
  <c r="E46" i="31"/>
  <c r="F46" i="31"/>
  <c r="G46" i="31"/>
  <c r="C47" i="31"/>
  <c r="D47" i="31"/>
  <c r="E47" i="31"/>
  <c r="F47" i="31"/>
  <c r="G47" i="31"/>
  <c r="C48" i="31"/>
  <c r="D48" i="31"/>
  <c r="E48" i="31"/>
  <c r="F48" i="31"/>
  <c r="G48" i="31"/>
  <c r="C49" i="31"/>
  <c r="D49" i="31"/>
  <c r="E49" i="31"/>
  <c r="F49" i="31"/>
  <c r="G49" i="31"/>
  <c r="C50" i="31"/>
  <c r="D50" i="31"/>
  <c r="E50" i="31"/>
  <c r="F50" i="31"/>
  <c r="G50" i="31"/>
  <c r="C51" i="31"/>
  <c r="D51" i="31"/>
  <c r="E51" i="31"/>
  <c r="F51" i="31"/>
  <c r="G51" i="31"/>
  <c r="C52" i="31"/>
  <c r="D52" i="31"/>
  <c r="E52" i="31"/>
  <c r="F52" i="31"/>
  <c r="G52" i="31"/>
  <c r="C53" i="31"/>
  <c r="D53" i="31"/>
  <c r="E53" i="31"/>
  <c r="F53" i="31"/>
  <c r="G53" i="31"/>
  <c r="C54" i="31"/>
  <c r="D54" i="31"/>
  <c r="E54" i="31"/>
  <c r="F54" i="31"/>
  <c r="G54" i="31"/>
  <c r="C55" i="31"/>
  <c r="D55" i="31"/>
  <c r="E55" i="31"/>
  <c r="F55" i="31"/>
  <c r="G55" i="31"/>
  <c r="C56" i="31"/>
  <c r="D56" i="31"/>
  <c r="E56" i="31"/>
  <c r="F56" i="31"/>
  <c r="G56" i="31"/>
  <c r="C57" i="31"/>
  <c r="D57" i="31"/>
  <c r="E57" i="31"/>
  <c r="F57" i="31"/>
  <c r="G57" i="31"/>
  <c r="C58" i="31"/>
  <c r="D58" i="31"/>
  <c r="E58" i="31"/>
  <c r="F58" i="31"/>
  <c r="G58" i="31"/>
  <c r="C59" i="31"/>
  <c r="D59" i="31"/>
  <c r="E59" i="31"/>
  <c r="F59" i="31"/>
  <c r="G59" i="31"/>
  <c r="C64" i="31"/>
  <c r="D64" i="31"/>
  <c r="E64" i="31"/>
  <c r="F64" i="31"/>
  <c r="G64" i="31"/>
  <c r="C65" i="31"/>
  <c r="D65" i="31"/>
  <c r="E65" i="31"/>
  <c r="F65" i="31"/>
  <c r="G65" i="31"/>
  <c r="C66" i="31"/>
  <c r="D66" i="31"/>
  <c r="E66" i="31"/>
  <c r="F66" i="31"/>
  <c r="G66" i="31"/>
  <c r="C67" i="31"/>
  <c r="D67" i="31"/>
  <c r="E67" i="31"/>
  <c r="F67" i="31"/>
  <c r="G67" i="31"/>
  <c r="C68" i="31"/>
  <c r="D68" i="31"/>
  <c r="E68" i="31"/>
  <c r="F68" i="31"/>
  <c r="G68" i="31"/>
  <c r="C69" i="31"/>
  <c r="D69" i="31"/>
  <c r="E69" i="31"/>
  <c r="F69" i="31"/>
  <c r="G69" i="31"/>
  <c r="C70" i="31"/>
  <c r="D70" i="31"/>
  <c r="E70" i="31"/>
  <c r="F70" i="31"/>
  <c r="G70" i="31"/>
  <c r="C71" i="31"/>
  <c r="D71" i="31"/>
  <c r="E71" i="31"/>
  <c r="F71" i="31"/>
  <c r="G71" i="31"/>
  <c r="C72" i="31"/>
  <c r="D72" i="31"/>
  <c r="E72" i="31"/>
  <c r="F72" i="31"/>
  <c r="G72" i="31"/>
  <c r="C73" i="31"/>
  <c r="D73" i="31"/>
  <c r="E73" i="31"/>
  <c r="F73" i="31"/>
  <c r="G73" i="31"/>
  <c r="C74" i="31"/>
  <c r="D74" i="31"/>
  <c r="E74" i="31"/>
  <c r="F74" i="31"/>
  <c r="G74" i="31"/>
  <c r="C75" i="31"/>
  <c r="D75" i="31"/>
  <c r="E75" i="31"/>
  <c r="F75" i="31"/>
  <c r="G75" i="31"/>
  <c r="C76" i="31"/>
  <c r="D76" i="31"/>
  <c r="E76" i="31"/>
  <c r="F76" i="31"/>
  <c r="G76" i="31"/>
  <c r="C77" i="31"/>
  <c r="D77" i="31"/>
  <c r="E77" i="31"/>
  <c r="F77" i="31"/>
  <c r="G77" i="31"/>
  <c r="C78" i="31"/>
  <c r="D78" i="31"/>
  <c r="E78" i="31"/>
  <c r="F78" i="31"/>
  <c r="G78" i="31"/>
  <c r="C79" i="31"/>
  <c r="D79" i="31"/>
  <c r="E79" i="31"/>
  <c r="F79" i="31"/>
  <c r="G79" i="31"/>
  <c r="C84" i="31"/>
  <c r="D84" i="31"/>
  <c r="E84" i="31"/>
  <c r="F84" i="31"/>
  <c r="G84" i="31"/>
  <c r="C85" i="31"/>
  <c r="D85" i="31"/>
  <c r="E85" i="31"/>
  <c r="F85" i="31"/>
  <c r="G85" i="31"/>
  <c r="C86" i="31"/>
  <c r="D86" i="31"/>
  <c r="E86" i="31"/>
  <c r="F86" i="31"/>
  <c r="G86" i="31"/>
  <c r="C87" i="31"/>
  <c r="D87" i="31"/>
  <c r="E87" i="31"/>
  <c r="F87" i="31"/>
  <c r="G87" i="31"/>
  <c r="C88" i="31"/>
  <c r="D88" i="31"/>
  <c r="E88" i="31"/>
  <c r="F88" i="31"/>
  <c r="G88" i="31"/>
  <c r="C89" i="31"/>
  <c r="D89" i="31"/>
  <c r="E89" i="31"/>
  <c r="F89" i="31"/>
  <c r="G89" i="31"/>
  <c r="C90" i="31"/>
  <c r="D90" i="31"/>
  <c r="E90" i="31"/>
  <c r="F90" i="31"/>
  <c r="G90" i="31"/>
  <c r="C91" i="31"/>
  <c r="D91" i="31"/>
  <c r="E91" i="31"/>
  <c r="F91" i="31"/>
  <c r="G91" i="31"/>
  <c r="C92" i="31"/>
  <c r="D92" i="31"/>
  <c r="E92" i="31"/>
  <c r="F92" i="31"/>
  <c r="G92" i="31"/>
  <c r="C93" i="31"/>
  <c r="D93" i="31"/>
  <c r="E93" i="31"/>
  <c r="F93" i="31"/>
  <c r="G93" i="31"/>
  <c r="C94" i="31"/>
  <c r="D94" i="31"/>
  <c r="E94" i="31"/>
  <c r="F94" i="31"/>
  <c r="G94" i="31"/>
  <c r="C95" i="31"/>
  <c r="D95" i="31"/>
  <c r="E95" i="31"/>
  <c r="F95" i="31"/>
  <c r="G95" i="31"/>
  <c r="C96" i="31"/>
  <c r="D96" i="31"/>
  <c r="E96" i="31"/>
  <c r="F96" i="31"/>
  <c r="G96" i="31"/>
  <c r="C97" i="31"/>
  <c r="D97" i="31"/>
  <c r="E97" i="31"/>
  <c r="F97" i="31"/>
  <c r="G97" i="31"/>
  <c r="C98" i="31"/>
  <c r="D98" i="31"/>
  <c r="E98" i="31"/>
  <c r="F98" i="31"/>
  <c r="G98" i="31"/>
  <c r="C99" i="31"/>
  <c r="D99" i="31"/>
  <c r="E99" i="31"/>
  <c r="F99" i="31"/>
  <c r="G99" i="31"/>
  <c r="C103" i="31"/>
  <c r="D103" i="31"/>
  <c r="E103" i="31"/>
  <c r="F103" i="31"/>
  <c r="G103" i="31"/>
  <c r="C104" i="31"/>
  <c r="D104" i="31"/>
  <c r="E104" i="31"/>
  <c r="F104" i="31"/>
  <c r="G104" i="31"/>
  <c r="C105" i="31"/>
  <c r="D105" i="31"/>
  <c r="E105" i="31"/>
  <c r="F105" i="31"/>
  <c r="G105" i="31"/>
  <c r="C106" i="31"/>
  <c r="D106" i="31"/>
  <c r="E106" i="31"/>
  <c r="F106" i="31"/>
  <c r="G106" i="31"/>
  <c r="C107" i="31"/>
  <c r="D107" i="31"/>
  <c r="E107" i="31"/>
  <c r="F107" i="31"/>
  <c r="G107" i="31"/>
  <c r="C108" i="31"/>
  <c r="D108" i="31"/>
  <c r="E108" i="31"/>
  <c r="F108" i="31"/>
  <c r="G108" i="31"/>
  <c r="C109" i="31"/>
  <c r="D109" i="31"/>
  <c r="E109" i="31"/>
  <c r="F109" i="31"/>
  <c r="G109" i="31"/>
  <c r="C110" i="31"/>
  <c r="D110" i="31"/>
  <c r="E110" i="31"/>
  <c r="F110" i="31"/>
  <c r="G110" i="31"/>
  <c r="C111" i="31"/>
  <c r="D111" i="31"/>
  <c r="E111" i="31"/>
  <c r="F111" i="31"/>
  <c r="G111" i="31"/>
  <c r="C112" i="31"/>
  <c r="D112" i="31"/>
  <c r="E112" i="31"/>
  <c r="F112" i="31"/>
  <c r="G112" i="31"/>
  <c r="C113" i="31"/>
  <c r="D113" i="31"/>
  <c r="E113" i="31"/>
  <c r="F113" i="31"/>
  <c r="G113" i="31"/>
  <c r="C118" i="31"/>
  <c r="D118" i="31"/>
  <c r="E118" i="31"/>
  <c r="F118" i="31"/>
  <c r="G118" i="31"/>
  <c r="C119" i="31"/>
  <c r="D119" i="31"/>
  <c r="E119" i="31"/>
  <c r="F119" i="31"/>
  <c r="G119" i="31"/>
  <c r="C120" i="31"/>
  <c r="D120" i="31"/>
  <c r="E120" i="31"/>
  <c r="F120" i="31"/>
  <c r="G120" i="31"/>
  <c r="C121" i="31"/>
  <c r="D121" i="31"/>
  <c r="E121" i="31"/>
  <c r="F121" i="31"/>
  <c r="G121" i="31"/>
  <c r="C122" i="31"/>
  <c r="D122" i="31"/>
  <c r="E122" i="31"/>
  <c r="F122" i="31"/>
  <c r="G122" i="31"/>
  <c r="C123" i="31"/>
  <c r="D123" i="31"/>
  <c r="E123" i="31"/>
  <c r="F123" i="31"/>
  <c r="G123" i="31"/>
  <c r="C124" i="31"/>
  <c r="D124" i="31"/>
  <c r="E124" i="31"/>
  <c r="F124" i="31"/>
  <c r="G124" i="31"/>
  <c r="C129" i="31"/>
  <c r="D129" i="31"/>
  <c r="E129" i="31"/>
  <c r="F129" i="31"/>
  <c r="G129" i="31"/>
  <c r="C130" i="31"/>
  <c r="D130" i="31"/>
  <c r="E130" i="31"/>
  <c r="F130" i="31"/>
  <c r="G130" i="31"/>
  <c r="C131" i="31"/>
  <c r="D131" i="31"/>
  <c r="E131" i="31"/>
  <c r="F131" i="31"/>
  <c r="G131" i="31"/>
  <c r="C132" i="31"/>
  <c r="D132" i="31"/>
  <c r="E132" i="31"/>
  <c r="F132" i="31"/>
  <c r="G132" i="31"/>
  <c r="C133" i="31"/>
  <c r="D133" i="31"/>
  <c r="E133" i="31"/>
  <c r="F133" i="31"/>
  <c r="G133" i="31"/>
  <c r="C134" i="31"/>
  <c r="D134" i="31"/>
  <c r="E134" i="31"/>
  <c r="F134" i="31"/>
  <c r="G134" i="31"/>
  <c r="C135" i="31"/>
  <c r="D135" i="31"/>
  <c r="E135" i="31"/>
  <c r="F135" i="31"/>
  <c r="G135" i="31"/>
  <c r="C136" i="31"/>
  <c r="D136" i="31"/>
  <c r="E136" i="31"/>
  <c r="F136" i="31"/>
  <c r="G136" i="31"/>
  <c r="C137" i="31"/>
  <c r="D137" i="31"/>
  <c r="E137" i="31"/>
  <c r="F137" i="31"/>
  <c r="G137" i="31"/>
  <c r="C138" i="31"/>
  <c r="D138" i="31"/>
  <c r="E138" i="31"/>
  <c r="F138" i="31"/>
  <c r="G138" i="31"/>
  <c r="C139" i="31"/>
  <c r="D139" i="31"/>
  <c r="E139" i="31"/>
  <c r="F139" i="31"/>
  <c r="G139" i="31"/>
  <c r="C140" i="31"/>
  <c r="D140" i="31"/>
  <c r="E140" i="31"/>
  <c r="F140" i="31"/>
  <c r="G140" i="31"/>
  <c r="C141" i="31"/>
  <c r="D141" i="31"/>
  <c r="E141" i="31"/>
  <c r="F141" i="31"/>
  <c r="G141" i="31"/>
  <c r="C142" i="31"/>
  <c r="D142" i="31"/>
  <c r="E142" i="31"/>
  <c r="F142" i="31"/>
  <c r="G142" i="31"/>
  <c r="C143" i="31"/>
  <c r="D143" i="31"/>
  <c r="E143" i="31"/>
  <c r="F143" i="31"/>
  <c r="G143" i="31"/>
  <c r="C144" i="31"/>
  <c r="D144" i="31"/>
  <c r="E144" i="31"/>
  <c r="F144" i="31"/>
  <c r="G144" i="31"/>
  <c r="C145" i="31"/>
  <c r="D145" i="31"/>
  <c r="E145" i="31"/>
  <c r="F145" i="31"/>
  <c r="G145" i="31"/>
  <c r="C146" i="31"/>
  <c r="D146" i="31"/>
  <c r="E146" i="31"/>
  <c r="F146" i="31"/>
  <c r="G146" i="31"/>
  <c r="C147" i="31"/>
  <c r="D147" i="31"/>
  <c r="E147" i="31"/>
  <c r="F147" i="31"/>
  <c r="G147" i="31"/>
  <c r="C148" i="31"/>
  <c r="D148" i="31"/>
  <c r="E148" i="31"/>
  <c r="F148" i="31"/>
  <c r="G148" i="31"/>
  <c r="C149" i="31"/>
  <c r="D149" i="31"/>
  <c r="E149" i="31"/>
  <c r="F149" i="31"/>
  <c r="G149" i="31"/>
  <c r="C154" i="31"/>
  <c r="D154" i="31"/>
  <c r="E154" i="31"/>
  <c r="F154" i="31"/>
  <c r="G154" i="31"/>
  <c r="C155" i="31"/>
  <c r="D155" i="31"/>
  <c r="E155" i="31"/>
  <c r="F155" i="31"/>
  <c r="G155" i="31"/>
  <c r="C156" i="31"/>
  <c r="D156" i="31"/>
  <c r="E156" i="31"/>
  <c r="F156" i="31"/>
  <c r="G156" i="31"/>
  <c r="C157" i="31"/>
  <c r="D157" i="31"/>
  <c r="E157" i="31"/>
  <c r="F157" i="31"/>
  <c r="G157" i="31"/>
  <c r="C158" i="31"/>
  <c r="D158" i="31"/>
  <c r="E158" i="31"/>
  <c r="F158" i="31"/>
  <c r="G158" i="31"/>
  <c r="C159" i="31"/>
  <c r="D159" i="31"/>
  <c r="E159" i="31"/>
  <c r="F159" i="31"/>
  <c r="G159" i="31"/>
  <c r="C160" i="31"/>
  <c r="D160" i="31"/>
  <c r="E160" i="31"/>
  <c r="F160" i="31"/>
  <c r="G160" i="31"/>
  <c r="C161" i="31"/>
  <c r="D161" i="31"/>
  <c r="E161" i="31"/>
  <c r="F161" i="31"/>
  <c r="G161" i="31"/>
  <c r="C162" i="31"/>
  <c r="D162" i="31"/>
  <c r="E162" i="31"/>
  <c r="F162" i="31"/>
  <c r="G162" i="31"/>
  <c r="C163" i="31"/>
  <c r="D163" i="31"/>
  <c r="E163" i="31"/>
  <c r="F163" i="31"/>
  <c r="G163" i="31"/>
  <c r="C164" i="31"/>
  <c r="D164" i="31"/>
  <c r="E164" i="31"/>
  <c r="F164" i="31"/>
  <c r="G164" i="31"/>
  <c r="C165" i="31"/>
  <c r="D165" i="31"/>
  <c r="E165" i="31"/>
  <c r="F165" i="31"/>
  <c r="G165" i="31"/>
  <c r="C166" i="31"/>
  <c r="D166" i="31"/>
  <c r="E166" i="31"/>
  <c r="F166" i="31"/>
  <c r="G166" i="31"/>
  <c r="C167" i="31"/>
  <c r="D167" i="31"/>
  <c r="E167" i="31"/>
  <c r="F167" i="31"/>
  <c r="G167" i="31"/>
  <c r="C168" i="31"/>
  <c r="D168" i="31"/>
  <c r="E168" i="31"/>
  <c r="F168" i="31"/>
  <c r="G168" i="31"/>
  <c r="C169" i="31"/>
  <c r="D169" i="31"/>
  <c r="E169" i="31"/>
  <c r="F169" i="31"/>
  <c r="G169" i="31"/>
  <c r="C170" i="31"/>
  <c r="D170" i="31"/>
  <c r="E170" i="31"/>
  <c r="F170" i="31"/>
  <c r="G170" i="31"/>
  <c r="C171" i="31"/>
  <c r="D171" i="31"/>
  <c r="E171" i="31"/>
  <c r="F171" i="31"/>
  <c r="G171" i="31"/>
  <c r="C172" i="31"/>
  <c r="D172" i="31"/>
  <c r="E172" i="31"/>
  <c r="F172" i="31"/>
  <c r="G172" i="31"/>
  <c r="C173" i="31"/>
  <c r="D173" i="31"/>
  <c r="E173" i="31"/>
  <c r="F173" i="31"/>
  <c r="G173" i="31"/>
  <c r="C174" i="31"/>
  <c r="D174" i="31"/>
  <c r="E174" i="31"/>
  <c r="F174" i="31"/>
  <c r="G174" i="31"/>
  <c r="C175" i="31"/>
  <c r="D175" i="31"/>
  <c r="E175" i="31"/>
  <c r="F175" i="31"/>
  <c r="G175" i="31"/>
  <c r="C176" i="31"/>
  <c r="D176" i="31"/>
  <c r="E176" i="31"/>
  <c r="F176" i="31"/>
  <c r="G176" i="31"/>
  <c r="C177" i="31"/>
  <c r="D177" i="31"/>
  <c r="E177" i="31"/>
  <c r="F177" i="31"/>
  <c r="G177" i="31"/>
  <c r="C178" i="31"/>
  <c r="D178" i="31"/>
  <c r="E178" i="31"/>
  <c r="F178" i="31"/>
  <c r="G178" i="31"/>
  <c r="C179" i="31"/>
  <c r="D179" i="31"/>
  <c r="E179" i="31"/>
  <c r="F179" i="31"/>
  <c r="G179" i="31"/>
  <c r="C180" i="31"/>
  <c r="D180" i="31"/>
  <c r="E180" i="31"/>
  <c r="F180" i="31"/>
  <c r="G180" i="31"/>
  <c r="C181" i="31"/>
  <c r="D181" i="31"/>
  <c r="E181" i="31"/>
  <c r="F181" i="31"/>
  <c r="G181" i="31"/>
  <c r="C182" i="31"/>
  <c r="D182" i="31"/>
  <c r="E182" i="31"/>
  <c r="F182" i="31"/>
  <c r="G182" i="31"/>
  <c r="C183" i="31"/>
  <c r="D183" i="31"/>
  <c r="E183" i="31"/>
  <c r="F183" i="31"/>
  <c r="G183" i="31"/>
  <c r="C184" i="31"/>
  <c r="D184" i="31"/>
  <c r="E184" i="31"/>
  <c r="F184" i="31"/>
  <c r="G184" i="31"/>
  <c r="C185" i="31"/>
  <c r="D185" i="31"/>
  <c r="E185" i="31"/>
  <c r="F185" i="31"/>
  <c r="G185" i="31"/>
  <c r="C186" i="31"/>
  <c r="D186" i="31"/>
  <c r="E186" i="31"/>
  <c r="F186" i="31"/>
  <c r="G186" i="31"/>
  <c r="C187" i="31"/>
  <c r="D187" i="31"/>
  <c r="E187" i="31"/>
  <c r="F187" i="31"/>
  <c r="G187" i="31"/>
  <c r="C188" i="31"/>
  <c r="D188" i="31"/>
  <c r="E188" i="31"/>
  <c r="F188" i="31"/>
  <c r="G188" i="31"/>
  <c r="C189" i="31"/>
  <c r="D189" i="31"/>
  <c r="E189" i="31"/>
  <c r="F189" i="31"/>
  <c r="G189" i="31"/>
  <c r="C190" i="31"/>
  <c r="D190" i="31"/>
  <c r="E190" i="31"/>
  <c r="F190" i="31"/>
  <c r="G190" i="31"/>
  <c r="C191" i="31"/>
  <c r="D191" i="31"/>
  <c r="E191" i="31"/>
  <c r="F191" i="31"/>
  <c r="G191" i="31"/>
  <c r="C192" i="31"/>
  <c r="D192" i="31"/>
  <c r="E192" i="31"/>
  <c r="F192" i="31"/>
  <c r="G192" i="31"/>
  <c r="C193" i="31"/>
  <c r="D193" i="31"/>
  <c r="E193" i="31"/>
  <c r="F193" i="31"/>
  <c r="G193" i="31"/>
  <c r="C194" i="31"/>
  <c r="D194" i="31"/>
  <c r="E194" i="31"/>
  <c r="F194" i="31"/>
  <c r="G194" i="31"/>
  <c r="C195" i="31"/>
  <c r="D195" i="31"/>
  <c r="E195" i="31"/>
  <c r="F195" i="31"/>
  <c r="G195" i="31"/>
  <c r="C196" i="31"/>
  <c r="D196" i="31"/>
  <c r="E196" i="31"/>
  <c r="F196" i="31"/>
  <c r="G196" i="31"/>
  <c r="C197" i="31"/>
  <c r="D197" i="31"/>
  <c r="E197" i="31"/>
  <c r="F197" i="31"/>
  <c r="G197" i="31"/>
  <c r="C198" i="31"/>
  <c r="D198" i="31"/>
  <c r="E198" i="31"/>
  <c r="F198" i="31"/>
  <c r="G198" i="31"/>
  <c r="C199" i="31"/>
  <c r="D199" i="31"/>
  <c r="E199" i="31"/>
  <c r="F199" i="31"/>
  <c r="G199" i="31"/>
  <c r="C200" i="31"/>
  <c r="D200" i="31"/>
  <c r="E200" i="31"/>
  <c r="F200" i="31"/>
  <c r="G200" i="31"/>
  <c r="C201" i="31"/>
  <c r="D201" i="31"/>
  <c r="E201" i="31"/>
  <c r="F201" i="31"/>
  <c r="G201" i="31"/>
  <c r="C202" i="31"/>
  <c r="D202" i="31"/>
  <c r="E202" i="31"/>
  <c r="F202" i="31"/>
  <c r="G202" i="31"/>
  <c r="C203" i="31"/>
  <c r="D203" i="31"/>
  <c r="E203" i="31"/>
  <c r="F203" i="31"/>
  <c r="G203" i="31"/>
  <c r="C204" i="31"/>
  <c r="D204" i="31"/>
  <c r="E204" i="31"/>
  <c r="F204" i="31"/>
  <c r="G204" i="31"/>
  <c r="C205" i="31"/>
  <c r="D205" i="31"/>
  <c r="E205" i="31"/>
  <c r="F205" i="31"/>
  <c r="G205" i="31"/>
  <c r="C206" i="31"/>
  <c r="D206" i="31"/>
  <c r="E206" i="31"/>
  <c r="F206" i="31"/>
  <c r="G206" i="31"/>
  <c r="C207" i="31"/>
  <c r="D207" i="31"/>
  <c r="E207" i="31"/>
  <c r="F207" i="31"/>
  <c r="G207" i="31"/>
  <c r="C208" i="31"/>
  <c r="D208" i="31"/>
  <c r="E208" i="31"/>
  <c r="F208" i="31"/>
  <c r="G208" i="31"/>
  <c r="C209" i="31"/>
  <c r="D209" i="31"/>
  <c r="E209" i="31"/>
  <c r="F209" i="31"/>
  <c r="G209" i="31"/>
  <c r="C210" i="31"/>
  <c r="D210" i="31"/>
  <c r="E210" i="31"/>
  <c r="F210" i="31"/>
  <c r="G210" i="31"/>
  <c r="C211" i="31"/>
  <c r="D211" i="31"/>
  <c r="E211" i="31"/>
  <c r="F211" i="31"/>
  <c r="G211" i="31"/>
  <c r="C212" i="31"/>
  <c r="D212" i="31"/>
  <c r="E212" i="31"/>
  <c r="F212" i="31"/>
  <c r="G212" i="31"/>
  <c r="C213" i="31"/>
  <c r="D213" i="31"/>
  <c r="E213" i="31"/>
  <c r="F213" i="31"/>
  <c r="G213" i="31"/>
  <c r="C218" i="31"/>
  <c r="D218" i="31"/>
  <c r="E218" i="31"/>
  <c r="F218" i="31"/>
  <c r="G218" i="31"/>
  <c r="C219" i="31"/>
  <c r="D219" i="31"/>
  <c r="E219" i="31"/>
  <c r="F219" i="31"/>
  <c r="G219" i="31"/>
  <c r="C220" i="31"/>
  <c r="D220" i="31"/>
  <c r="E220" i="31"/>
  <c r="F220" i="31"/>
  <c r="G220" i="31"/>
  <c r="C221" i="31"/>
  <c r="D221" i="31"/>
  <c r="E221" i="31"/>
  <c r="F221" i="31"/>
  <c r="G221" i="31"/>
  <c r="C222" i="31"/>
  <c r="D222" i="31"/>
  <c r="E222" i="31"/>
  <c r="F222" i="31"/>
  <c r="G222" i="31"/>
  <c r="C223" i="31"/>
  <c r="D223" i="31"/>
  <c r="E223" i="31"/>
  <c r="F223" i="31"/>
  <c r="G223" i="31"/>
  <c r="C224" i="31"/>
  <c r="D224" i="31"/>
  <c r="E224" i="31"/>
  <c r="F224" i="31"/>
  <c r="G224" i="31"/>
  <c r="C225" i="31"/>
  <c r="D225" i="31"/>
  <c r="E225" i="31"/>
  <c r="F225" i="31"/>
  <c r="G225" i="31"/>
  <c r="C226" i="31"/>
  <c r="D226" i="31"/>
  <c r="E226" i="31"/>
  <c r="F226" i="31"/>
  <c r="G226" i="31"/>
  <c r="C227" i="31"/>
  <c r="D227" i="31"/>
  <c r="E227" i="31"/>
  <c r="F227" i="31"/>
  <c r="G227" i="31"/>
  <c r="C228" i="31"/>
  <c r="D228" i="31"/>
  <c r="E228" i="31"/>
  <c r="F228" i="31"/>
  <c r="G228" i="31"/>
  <c r="C229" i="31"/>
  <c r="D229" i="31"/>
  <c r="E229" i="31"/>
  <c r="F229" i="31"/>
  <c r="G229" i="31"/>
  <c r="C230" i="31"/>
  <c r="D230" i="31"/>
  <c r="E230" i="31"/>
  <c r="F230" i="31"/>
  <c r="G230" i="31"/>
  <c r="C231" i="31"/>
  <c r="D231" i="31"/>
  <c r="E231" i="31"/>
  <c r="F231" i="31"/>
  <c r="G231" i="31"/>
  <c r="C232" i="31"/>
  <c r="D232" i="31"/>
  <c r="E232" i="31"/>
  <c r="F232" i="31"/>
  <c r="G232" i="31"/>
  <c r="C233" i="31"/>
  <c r="D233" i="31"/>
  <c r="E233" i="31"/>
  <c r="F233" i="31"/>
  <c r="G233" i="31"/>
  <c r="C234" i="31"/>
  <c r="D234" i="31"/>
  <c r="E234" i="31"/>
  <c r="F234" i="31"/>
  <c r="G234" i="31"/>
  <c r="C235" i="31"/>
  <c r="D235" i="31"/>
  <c r="E235" i="31"/>
  <c r="F235" i="31"/>
  <c r="G235" i="31"/>
  <c r="C236" i="31"/>
  <c r="D236" i="31"/>
  <c r="E236" i="31"/>
  <c r="F236" i="31"/>
  <c r="G236" i="31"/>
  <c r="C237" i="31"/>
  <c r="D237" i="31"/>
  <c r="E237" i="31"/>
  <c r="F237" i="31"/>
  <c r="G237" i="31"/>
  <c r="G217" i="31"/>
  <c r="F217" i="31"/>
  <c r="E217" i="31"/>
  <c r="D217" i="31"/>
  <c r="C217" i="31"/>
  <c r="G153" i="31"/>
  <c r="F153" i="31"/>
  <c r="E153" i="31"/>
  <c r="D153" i="31"/>
  <c r="C153" i="31"/>
  <c r="G128" i="31"/>
  <c r="F128" i="31"/>
  <c r="F150" i="31" s="1"/>
  <c r="E128" i="31"/>
  <c r="E150" i="31" s="1"/>
  <c r="D128" i="31"/>
  <c r="D150" i="31" s="1"/>
  <c r="C128" i="31"/>
  <c r="C150" i="31" s="1"/>
  <c r="G117" i="31"/>
  <c r="F117" i="31"/>
  <c r="F125" i="31" s="1"/>
  <c r="E117" i="31"/>
  <c r="E125" i="31" s="1"/>
  <c r="D117" i="31"/>
  <c r="D125" i="31" s="1"/>
  <c r="C117" i="31"/>
  <c r="C125" i="31" s="1"/>
  <c r="G102" i="31"/>
  <c r="F102" i="31"/>
  <c r="F114" i="31" s="1"/>
  <c r="E102" i="31"/>
  <c r="E114" i="31" s="1"/>
  <c r="D102" i="31"/>
  <c r="D114" i="31" s="1"/>
  <c r="C102" i="31"/>
  <c r="C114" i="31" s="1"/>
  <c r="G83" i="31"/>
  <c r="F83" i="31"/>
  <c r="E83" i="31"/>
  <c r="D83" i="31"/>
  <c r="C83" i="31"/>
  <c r="G63" i="31"/>
  <c r="F63" i="31"/>
  <c r="E63" i="31"/>
  <c r="D63" i="31"/>
  <c r="C63" i="31"/>
  <c r="G43" i="31"/>
  <c r="F43" i="31"/>
  <c r="E43" i="31"/>
  <c r="D43" i="31"/>
  <c r="C43" i="31"/>
  <c r="G23" i="31"/>
  <c r="F23" i="31"/>
  <c r="E23" i="31"/>
  <c r="D23" i="31"/>
  <c r="C23" i="31"/>
  <c r="C6" i="31"/>
  <c r="D6" i="31"/>
  <c r="E6" i="31"/>
  <c r="F6" i="31"/>
  <c r="G6" i="31"/>
  <c r="C7" i="31"/>
  <c r="D7" i="31"/>
  <c r="E7" i="31"/>
  <c r="F7" i="31"/>
  <c r="G7" i="31"/>
  <c r="C8" i="31"/>
  <c r="D8" i="31"/>
  <c r="E8" i="31"/>
  <c r="F8" i="31"/>
  <c r="G8" i="31"/>
  <c r="C9" i="31"/>
  <c r="D9" i="31"/>
  <c r="E9" i="31"/>
  <c r="F9" i="31"/>
  <c r="G9" i="31"/>
  <c r="C10" i="31"/>
  <c r="E10" i="31"/>
  <c r="C11" i="31"/>
  <c r="D11" i="31"/>
  <c r="E11" i="31"/>
  <c r="F11" i="31"/>
  <c r="G11" i="31"/>
  <c r="C12" i="31"/>
  <c r="D12" i="31"/>
  <c r="E12" i="31"/>
  <c r="F12" i="31"/>
  <c r="G12" i="31"/>
  <c r="C13" i="31"/>
  <c r="D13" i="31"/>
  <c r="E13" i="31"/>
  <c r="F13" i="31"/>
  <c r="C14" i="31"/>
  <c r="D14" i="31"/>
  <c r="E14" i="31"/>
  <c r="F14" i="31"/>
  <c r="G14" i="31"/>
  <c r="C15" i="31"/>
  <c r="D15" i="31"/>
  <c r="E15" i="31"/>
  <c r="F15" i="31"/>
  <c r="G15" i="31"/>
  <c r="C16" i="31"/>
  <c r="D16" i="31"/>
  <c r="E16" i="31"/>
  <c r="F16" i="31"/>
  <c r="G16" i="31"/>
  <c r="C17" i="31"/>
  <c r="D17" i="31"/>
  <c r="E17" i="31"/>
  <c r="F17" i="31"/>
  <c r="G17" i="31"/>
  <c r="C18" i="31"/>
  <c r="D18" i="31"/>
  <c r="E18" i="31"/>
  <c r="F18" i="31"/>
  <c r="G18" i="31"/>
  <c r="C19" i="31"/>
  <c r="D19" i="31"/>
  <c r="E19" i="31"/>
  <c r="F19" i="31"/>
  <c r="G19" i="31"/>
  <c r="D5" i="31"/>
  <c r="E5" i="31"/>
  <c r="F5" i="31"/>
  <c r="G5" i="31"/>
  <c r="I238" i="31"/>
  <c r="G238" i="31"/>
  <c r="F238" i="31"/>
  <c r="E238" i="31"/>
  <c r="D238" i="31"/>
  <c r="C238" i="31"/>
  <c r="O237" i="31"/>
  <c r="T237" i="31" s="1"/>
  <c r="N237" i="31"/>
  <c r="S237" i="31" s="1"/>
  <c r="M237" i="31"/>
  <c r="R237" i="31" s="1"/>
  <c r="L237" i="31"/>
  <c r="Q237" i="31" s="1"/>
  <c r="K237" i="31"/>
  <c r="P237" i="31" s="1"/>
  <c r="O236" i="31"/>
  <c r="T236" i="31" s="1"/>
  <c r="N236" i="31"/>
  <c r="S236" i="31" s="1"/>
  <c r="M236" i="31"/>
  <c r="R236" i="31" s="1"/>
  <c r="L236" i="31"/>
  <c r="Q236" i="31" s="1"/>
  <c r="K236" i="31"/>
  <c r="P236" i="31" s="1"/>
  <c r="O235" i="31"/>
  <c r="T235" i="31" s="1"/>
  <c r="N235" i="31"/>
  <c r="S235" i="31" s="1"/>
  <c r="M235" i="31"/>
  <c r="R235" i="31" s="1"/>
  <c r="L235" i="31"/>
  <c r="Q235" i="31" s="1"/>
  <c r="K235" i="31"/>
  <c r="P235" i="31" s="1"/>
  <c r="O234" i="31"/>
  <c r="T234" i="31" s="1"/>
  <c r="N234" i="31"/>
  <c r="S234" i="31" s="1"/>
  <c r="M234" i="31"/>
  <c r="R234" i="31" s="1"/>
  <c r="L234" i="31"/>
  <c r="Q234" i="31" s="1"/>
  <c r="K234" i="31"/>
  <c r="P234" i="31" s="1"/>
  <c r="O233" i="31"/>
  <c r="T233" i="31" s="1"/>
  <c r="N233" i="31"/>
  <c r="S233" i="31" s="1"/>
  <c r="M233" i="31"/>
  <c r="R233" i="31" s="1"/>
  <c r="L233" i="31"/>
  <c r="Q233" i="31" s="1"/>
  <c r="K233" i="31"/>
  <c r="P233" i="31" s="1"/>
  <c r="O232" i="31"/>
  <c r="T232" i="31" s="1"/>
  <c r="N232" i="31"/>
  <c r="S232" i="31" s="1"/>
  <c r="M232" i="31"/>
  <c r="R232" i="31" s="1"/>
  <c r="L232" i="31"/>
  <c r="Q232" i="31" s="1"/>
  <c r="K232" i="31"/>
  <c r="P232" i="31" s="1"/>
  <c r="O231" i="31"/>
  <c r="T231" i="31" s="1"/>
  <c r="N231" i="31"/>
  <c r="S231" i="31" s="1"/>
  <c r="M231" i="31"/>
  <c r="R231" i="31" s="1"/>
  <c r="L231" i="31"/>
  <c r="Q231" i="31" s="1"/>
  <c r="K231" i="31"/>
  <c r="P231" i="31" s="1"/>
  <c r="O230" i="31"/>
  <c r="T230" i="31" s="1"/>
  <c r="N230" i="31"/>
  <c r="S230" i="31" s="1"/>
  <c r="M230" i="31"/>
  <c r="R230" i="31" s="1"/>
  <c r="L230" i="31"/>
  <c r="Q230" i="31" s="1"/>
  <c r="K230" i="31"/>
  <c r="P230" i="31" s="1"/>
  <c r="O229" i="31"/>
  <c r="T229" i="31" s="1"/>
  <c r="N229" i="31"/>
  <c r="S229" i="31" s="1"/>
  <c r="M229" i="31"/>
  <c r="R229" i="31" s="1"/>
  <c r="L229" i="31"/>
  <c r="Q229" i="31" s="1"/>
  <c r="K229" i="31"/>
  <c r="P229" i="31" s="1"/>
  <c r="O228" i="31"/>
  <c r="T228" i="31" s="1"/>
  <c r="N228" i="31"/>
  <c r="S228" i="31" s="1"/>
  <c r="M228" i="31"/>
  <c r="R228" i="31" s="1"/>
  <c r="L228" i="31"/>
  <c r="Q228" i="31" s="1"/>
  <c r="K228" i="31"/>
  <c r="P228" i="31" s="1"/>
  <c r="O227" i="31"/>
  <c r="T227" i="31" s="1"/>
  <c r="N227" i="31"/>
  <c r="S227" i="31" s="1"/>
  <c r="M227" i="31"/>
  <c r="R227" i="31" s="1"/>
  <c r="L227" i="31"/>
  <c r="Q227" i="31" s="1"/>
  <c r="K227" i="31"/>
  <c r="P227" i="31" s="1"/>
  <c r="O226" i="31"/>
  <c r="T226" i="31" s="1"/>
  <c r="N226" i="31"/>
  <c r="S226" i="31" s="1"/>
  <c r="M226" i="31"/>
  <c r="R226" i="31" s="1"/>
  <c r="L226" i="31"/>
  <c r="Q226" i="31" s="1"/>
  <c r="K226" i="31"/>
  <c r="P226" i="31" s="1"/>
  <c r="O225" i="31"/>
  <c r="T225" i="31" s="1"/>
  <c r="N225" i="31"/>
  <c r="S225" i="31" s="1"/>
  <c r="M225" i="31"/>
  <c r="R225" i="31" s="1"/>
  <c r="L225" i="31"/>
  <c r="Q225" i="31" s="1"/>
  <c r="K225" i="31"/>
  <c r="P225" i="31" s="1"/>
  <c r="O224" i="31"/>
  <c r="T224" i="31" s="1"/>
  <c r="N224" i="31"/>
  <c r="S224" i="31" s="1"/>
  <c r="M224" i="31"/>
  <c r="R224" i="31" s="1"/>
  <c r="L224" i="31"/>
  <c r="Q224" i="31" s="1"/>
  <c r="K224" i="31"/>
  <c r="P224" i="31" s="1"/>
  <c r="O223" i="31"/>
  <c r="T223" i="31" s="1"/>
  <c r="N223" i="31"/>
  <c r="S223" i="31" s="1"/>
  <c r="M223" i="31"/>
  <c r="R223" i="31" s="1"/>
  <c r="L223" i="31"/>
  <c r="Q223" i="31" s="1"/>
  <c r="K223" i="31"/>
  <c r="P223" i="31" s="1"/>
  <c r="O222" i="31"/>
  <c r="T222" i="31" s="1"/>
  <c r="N222" i="31"/>
  <c r="S222" i="31" s="1"/>
  <c r="M222" i="31"/>
  <c r="R222" i="31" s="1"/>
  <c r="L222" i="31"/>
  <c r="Q222" i="31" s="1"/>
  <c r="K222" i="31"/>
  <c r="P222" i="31" s="1"/>
  <c r="O221" i="31"/>
  <c r="T221" i="31" s="1"/>
  <c r="N221" i="31"/>
  <c r="S221" i="31" s="1"/>
  <c r="M221" i="31"/>
  <c r="R221" i="31" s="1"/>
  <c r="L221" i="31"/>
  <c r="Q221" i="31" s="1"/>
  <c r="K221" i="31"/>
  <c r="P221" i="31" s="1"/>
  <c r="O220" i="31"/>
  <c r="T220" i="31" s="1"/>
  <c r="N220" i="31"/>
  <c r="S220" i="31" s="1"/>
  <c r="M220" i="31"/>
  <c r="R220" i="31" s="1"/>
  <c r="L220" i="31"/>
  <c r="Q220" i="31" s="1"/>
  <c r="K220" i="31"/>
  <c r="P220" i="31" s="1"/>
  <c r="O219" i="31"/>
  <c r="T219" i="31" s="1"/>
  <c r="N219" i="31"/>
  <c r="S219" i="31" s="1"/>
  <c r="M219" i="31"/>
  <c r="R219" i="31" s="1"/>
  <c r="L219" i="31"/>
  <c r="Q219" i="31" s="1"/>
  <c r="K219" i="31"/>
  <c r="P219" i="31" s="1"/>
  <c r="O218" i="31"/>
  <c r="T218" i="31" s="1"/>
  <c r="N218" i="31"/>
  <c r="S218" i="31" s="1"/>
  <c r="M218" i="31"/>
  <c r="R218" i="31" s="1"/>
  <c r="L218" i="31"/>
  <c r="Q218" i="31" s="1"/>
  <c r="K218" i="31"/>
  <c r="P218" i="31" s="1"/>
  <c r="O217" i="31"/>
  <c r="T217" i="31" s="1"/>
  <c r="N217" i="31"/>
  <c r="S217" i="31" s="1"/>
  <c r="M217" i="31"/>
  <c r="R217" i="31" s="1"/>
  <c r="L217" i="31"/>
  <c r="Q217" i="31" s="1"/>
  <c r="K217" i="31"/>
  <c r="P217" i="31" s="1"/>
  <c r="I214" i="31"/>
  <c r="I252" i="31" s="1"/>
  <c r="G214" i="31"/>
  <c r="F214" i="31"/>
  <c r="E214" i="31"/>
  <c r="D214" i="31"/>
  <c r="C214" i="31"/>
  <c r="O213" i="31"/>
  <c r="T213" i="31" s="1"/>
  <c r="N213" i="31"/>
  <c r="S213" i="31" s="1"/>
  <c r="M213" i="31"/>
  <c r="R213" i="31" s="1"/>
  <c r="L213" i="31"/>
  <c r="Q213" i="31" s="1"/>
  <c r="K213" i="31"/>
  <c r="P213" i="31" s="1"/>
  <c r="O212" i="31"/>
  <c r="T212" i="31" s="1"/>
  <c r="N212" i="31"/>
  <c r="S212" i="31" s="1"/>
  <c r="M212" i="31"/>
  <c r="R212" i="31" s="1"/>
  <c r="L212" i="31"/>
  <c r="Q212" i="31" s="1"/>
  <c r="K212" i="31"/>
  <c r="P212" i="31" s="1"/>
  <c r="O211" i="31"/>
  <c r="T211" i="31" s="1"/>
  <c r="N211" i="31"/>
  <c r="S211" i="31" s="1"/>
  <c r="M211" i="31"/>
  <c r="R211" i="31" s="1"/>
  <c r="L211" i="31"/>
  <c r="Q211" i="31" s="1"/>
  <c r="K211" i="31"/>
  <c r="P211" i="31" s="1"/>
  <c r="O210" i="31"/>
  <c r="T210" i="31" s="1"/>
  <c r="N210" i="31"/>
  <c r="S210" i="31" s="1"/>
  <c r="M210" i="31"/>
  <c r="R210" i="31" s="1"/>
  <c r="L210" i="31"/>
  <c r="Q210" i="31" s="1"/>
  <c r="K210" i="31"/>
  <c r="P210" i="31" s="1"/>
  <c r="O209" i="31"/>
  <c r="T209" i="31" s="1"/>
  <c r="N209" i="31"/>
  <c r="S209" i="31" s="1"/>
  <c r="M209" i="31"/>
  <c r="R209" i="31" s="1"/>
  <c r="L209" i="31"/>
  <c r="Q209" i="31" s="1"/>
  <c r="K209" i="31"/>
  <c r="P209" i="31" s="1"/>
  <c r="O208" i="31"/>
  <c r="T208" i="31" s="1"/>
  <c r="N208" i="31"/>
  <c r="S208" i="31" s="1"/>
  <c r="M208" i="31"/>
  <c r="R208" i="31" s="1"/>
  <c r="L208" i="31"/>
  <c r="Q208" i="31" s="1"/>
  <c r="K208" i="31"/>
  <c r="P208" i="31" s="1"/>
  <c r="O207" i="31"/>
  <c r="T207" i="31" s="1"/>
  <c r="N207" i="31"/>
  <c r="S207" i="31" s="1"/>
  <c r="M207" i="31"/>
  <c r="R207" i="31" s="1"/>
  <c r="L207" i="31"/>
  <c r="Q207" i="31" s="1"/>
  <c r="K207" i="31"/>
  <c r="P207" i="31" s="1"/>
  <c r="O206" i="31"/>
  <c r="T206" i="31" s="1"/>
  <c r="N206" i="31"/>
  <c r="S206" i="31" s="1"/>
  <c r="M206" i="31"/>
  <c r="R206" i="31" s="1"/>
  <c r="L206" i="31"/>
  <c r="Q206" i="31" s="1"/>
  <c r="K206" i="31"/>
  <c r="P206" i="31" s="1"/>
  <c r="O205" i="31"/>
  <c r="T205" i="31" s="1"/>
  <c r="N205" i="31"/>
  <c r="S205" i="31" s="1"/>
  <c r="M205" i="31"/>
  <c r="R205" i="31" s="1"/>
  <c r="L205" i="31"/>
  <c r="Q205" i="31" s="1"/>
  <c r="K205" i="31"/>
  <c r="P205" i="31" s="1"/>
  <c r="O204" i="31"/>
  <c r="T204" i="31" s="1"/>
  <c r="N204" i="31"/>
  <c r="S204" i="31" s="1"/>
  <c r="M204" i="31"/>
  <c r="R204" i="31" s="1"/>
  <c r="L204" i="31"/>
  <c r="Q204" i="31" s="1"/>
  <c r="K204" i="31"/>
  <c r="P204" i="31" s="1"/>
  <c r="O203" i="31"/>
  <c r="T203" i="31" s="1"/>
  <c r="N203" i="31"/>
  <c r="S203" i="31" s="1"/>
  <c r="M203" i="31"/>
  <c r="R203" i="31" s="1"/>
  <c r="L203" i="31"/>
  <c r="Q203" i="31" s="1"/>
  <c r="K203" i="31"/>
  <c r="P203" i="31" s="1"/>
  <c r="O202" i="31"/>
  <c r="T202" i="31" s="1"/>
  <c r="N202" i="31"/>
  <c r="S202" i="31" s="1"/>
  <c r="M202" i="31"/>
  <c r="R202" i="31" s="1"/>
  <c r="L202" i="31"/>
  <c r="Q202" i="31" s="1"/>
  <c r="K202" i="31"/>
  <c r="P202" i="31" s="1"/>
  <c r="O201" i="31"/>
  <c r="T201" i="31" s="1"/>
  <c r="N201" i="31"/>
  <c r="S201" i="31" s="1"/>
  <c r="M201" i="31"/>
  <c r="R201" i="31" s="1"/>
  <c r="L201" i="31"/>
  <c r="Q201" i="31" s="1"/>
  <c r="K201" i="31"/>
  <c r="P201" i="31" s="1"/>
  <c r="O200" i="31"/>
  <c r="T200" i="31" s="1"/>
  <c r="N200" i="31"/>
  <c r="S200" i="31" s="1"/>
  <c r="M200" i="31"/>
  <c r="R200" i="31" s="1"/>
  <c r="L200" i="31"/>
  <c r="Q200" i="31" s="1"/>
  <c r="K200" i="31"/>
  <c r="P200" i="31" s="1"/>
  <c r="O199" i="31"/>
  <c r="T199" i="31" s="1"/>
  <c r="N199" i="31"/>
  <c r="S199" i="31" s="1"/>
  <c r="M199" i="31"/>
  <c r="R199" i="31" s="1"/>
  <c r="L199" i="31"/>
  <c r="Q199" i="31" s="1"/>
  <c r="K199" i="31"/>
  <c r="P199" i="31" s="1"/>
  <c r="O198" i="31"/>
  <c r="T198" i="31" s="1"/>
  <c r="N198" i="31"/>
  <c r="S198" i="31" s="1"/>
  <c r="M198" i="31"/>
  <c r="R198" i="31" s="1"/>
  <c r="L198" i="31"/>
  <c r="Q198" i="31" s="1"/>
  <c r="K198" i="31"/>
  <c r="P198" i="31" s="1"/>
  <c r="O197" i="31"/>
  <c r="T197" i="31" s="1"/>
  <c r="N197" i="31"/>
  <c r="S197" i="31" s="1"/>
  <c r="M197" i="31"/>
  <c r="R197" i="31" s="1"/>
  <c r="L197" i="31"/>
  <c r="Q197" i="31" s="1"/>
  <c r="K197" i="31"/>
  <c r="P197" i="31" s="1"/>
  <c r="O196" i="31"/>
  <c r="T196" i="31" s="1"/>
  <c r="N196" i="31"/>
  <c r="S196" i="31" s="1"/>
  <c r="M196" i="31"/>
  <c r="R196" i="31" s="1"/>
  <c r="L196" i="31"/>
  <c r="Q196" i="31" s="1"/>
  <c r="K196" i="31"/>
  <c r="P196" i="31" s="1"/>
  <c r="O195" i="31"/>
  <c r="T195" i="31" s="1"/>
  <c r="N195" i="31"/>
  <c r="S195" i="31" s="1"/>
  <c r="M195" i="31"/>
  <c r="R195" i="31" s="1"/>
  <c r="L195" i="31"/>
  <c r="Q195" i="31" s="1"/>
  <c r="K195" i="31"/>
  <c r="P195" i="31" s="1"/>
  <c r="O194" i="31"/>
  <c r="T194" i="31" s="1"/>
  <c r="N194" i="31"/>
  <c r="S194" i="31" s="1"/>
  <c r="M194" i="31"/>
  <c r="R194" i="31" s="1"/>
  <c r="L194" i="31"/>
  <c r="Q194" i="31" s="1"/>
  <c r="K194" i="31"/>
  <c r="P194" i="31" s="1"/>
  <c r="O193" i="31"/>
  <c r="T193" i="31" s="1"/>
  <c r="N193" i="31"/>
  <c r="S193" i="31" s="1"/>
  <c r="M193" i="31"/>
  <c r="R193" i="31" s="1"/>
  <c r="L193" i="31"/>
  <c r="Q193" i="31" s="1"/>
  <c r="K193" i="31"/>
  <c r="P193" i="31" s="1"/>
  <c r="O192" i="31"/>
  <c r="T192" i="31" s="1"/>
  <c r="N192" i="31"/>
  <c r="S192" i="31" s="1"/>
  <c r="M192" i="31"/>
  <c r="R192" i="31" s="1"/>
  <c r="L192" i="31"/>
  <c r="Q192" i="31" s="1"/>
  <c r="K192" i="31"/>
  <c r="P192" i="31" s="1"/>
  <c r="O191" i="31"/>
  <c r="T191" i="31" s="1"/>
  <c r="N191" i="31"/>
  <c r="S191" i="31" s="1"/>
  <c r="M191" i="31"/>
  <c r="R191" i="31" s="1"/>
  <c r="L191" i="31"/>
  <c r="Q191" i="31" s="1"/>
  <c r="K191" i="31"/>
  <c r="P191" i="31" s="1"/>
  <c r="O190" i="31"/>
  <c r="T190" i="31" s="1"/>
  <c r="N190" i="31"/>
  <c r="S190" i="31" s="1"/>
  <c r="M190" i="31"/>
  <c r="R190" i="31" s="1"/>
  <c r="L190" i="31"/>
  <c r="Q190" i="31" s="1"/>
  <c r="K190" i="31"/>
  <c r="P190" i="31" s="1"/>
  <c r="O189" i="31"/>
  <c r="T189" i="31" s="1"/>
  <c r="N189" i="31"/>
  <c r="S189" i="31" s="1"/>
  <c r="M189" i="31"/>
  <c r="R189" i="31" s="1"/>
  <c r="L189" i="31"/>
  <c r="Q189" i="31" s="1"/>
  <c r="K189" i="31"/>
  <c r="P189" i="31" s="1"/>
  <c r="O188" i="31"/>
  <c r="T188" i="31" s="1"/>
  <c r="N188" i="31"/>
  <c r="S188" i="31" s="1"/>
  <c r="M188" i="31"/>
  <c r="R188" i="31" s="1"/>
  <c r="L188" i="31"/>
  <c r="Q188" i="31" s="1"/>
  <c r="K188" i="31"/>
  <c r="P188" i="31" s="1"/>
  <c r="O187" i="31"/>
  <c r="T187" i="31" s="1"/>
  <c r="N187" i="31"/>
  <c r="S187" i="31" s="1"/>
  <c r="M187" i="31"/>
  <c r="R187" i="31" s="1"/>
  <c r="L187" i="31"/>
  <c r="Q187" i="31" s="1"/>
  <c r="K187" i="31"/>
  <c r="P187" i="31" s="1"/>
  <c r="O186" i="31"/>
  <c r="T186" i="31" s="1"/>
  <c r="N186" i="31"/>
  <c r="S186" i="31" s="1"/>
  <c r="M186" i="31"/>
  <c r="R186" i="31" s="1"/>
  <c r="L186" i="31"/>
  <c r="Q186" i="31" s="1"/>
  <c r="K186" i="31"/>
  <c r="P186" i="31" s="1"/>
  <c r="O185" i="31"/>
  <c r="T185" i="31" s="1"/>
  <c r="N185" i="31"/>
  <c r="S185" i="31" s="1"/>
  <c r="M185" i="31"/>
  <c r="R185" i="31" s="1"/>
  <c r="L185" i="31"/>
  <c r="Q185" i="31" s="1"/>
  <c r="K185" i="31"/>
  <c r="P185" i="31" s="1"/>
  <c r="O184" i="31"/>
  <c r="T184" i="31" s="1"/>
  <c r="N184" i="31"/>
  <c r="S184" i="31" s="1"/>
  <c r="M184" i="31"/>
  <c r="R184" i="31" s="1"/>
  <c r="L184" i="31"/>
  <c r="Q184" i="31" s="1"/>
  <c r="K184" i="31"/>
  <c r="P184" i="31" s="1"/>
  <c r="O183" i="31"/>
  <c r="T183" i="31" s="1"/>
  <c r="N183" i="31"/>
  <c r="S183" i="31" s="1"/>
  <c r="M183" i="31"/>
  <c r="R183" i="31" s="1"/>
  <c r="L183" i="31"/>
  <c r="Q183" i="31" s="1"/>
  <c r="K183" i="31"/>
  <c r="P183" i="31" s="1"/>
  <c r="O182" i="31"/>
  <c r="T182" i="31" s="1"/>
  <c r="N182" i="31"/>
  <c r="S182" i="31" s="1"/>
  <c r="M182" i="31"/>
  <c r="R182" i="31" s="1"/>
  <c r="L182" i="31"/>
  <c r="Q182" i="31" s="1"/>
  <c r="K182" i="31"/>
  <c r="P182" i="31" s="1"/>
  <c r="O181" i="31"/>
  <c r="T181" i="31" s="1"/>
  <c r="N181" i="31"/>
  <c r="S181" i="31" s="1"/>
  <c r="M181" i="31"/>
  <c r="R181" i="31" s="1"/>
  <c r="L181" i="31"/>
  <c r="Q181" i="31" s="1"/>
  <c r="K181" i="31"/>
  <c r="P181" i="31" s="1"/>
  <c r="O180" i="31"/>
  <c r="T180" i="31" s="1"/>
  <c r="N180" i="31"/>
  <c r="S180" i="31" s="1"/>
  <c r="M180" i="31"/>
  <c r="R180" i="31" s="1"/>
  <c r="L180" i="31"/>
  <c r="Q180" i="31" s="1"/>
  <c r="K180" i="31"/>
  <c r="P180" i="31" s="1"/>
  <c r="O179" i="31"/>
  <c r="T179" i="31" s="1"/>
  <c r="N179" i="31"/>
  <c r="S179" i="31" s="1"/>
  <c r="M179" i="31"/>
  <c r="R179" i="31" s="1"/>
  <c r="L179" i="31"/>
  <c r="Q179" i="31" s="1"/>
  <c r="K179" i="31"/>
  <c r="P179" i="31" s="1"/>
  <c r="O178" i="31"/>
  <c r="T178" i="31" s="1"/>
  <c r="N178" i="31"/>
  <c r="S178" i="31" s="1"/>
  <c r="M178" i="31"/>
  <c r="R178" i="31" s="1"/>
  <c r="L178" i="31"/>
  <c r="Q178" i="31" s="1"/>
  <c r="K178" i="31"/>
  <c r="P178" i="31" s="1"/>
  <c r="O177" i="31"/>
  <c r="T177" i="31" s="1"/>
  <c r="N177" i="31"/>
  <c r="S177" i="31" s="1"/>
  <c r="M177" i="31"/>
  <c r="R177" i="31" s="1"/>
  <c r="L177" i="31"/>
  <c r="Q177" i="31" s="1"/>
  <c r="K177" i="31"/>
  <c r="P177" i="31" s="1"/>
  <c r="O176" i="31"/>
  <c r="T176" i="31" s="1"/>
  <c r="N176" i="31"/>
  <c r="S176" i="31" s="1"/>
  <c r="M176" i="31"/>
  <c r="R176" i="31" s="1"/>
  <c r="L176" i="31"/>
  <c r="Q176" i="31" s="1"/>
  <c r="K176" i="31"/>
  <c r="P176" i="31" s="1"/>
  <c r="O175" i="31"/>
  <c r="T175" i="31" s="1"/>
  <c r="N175" i="31"/>
  <c r="S175" i="31" s="1"/>
  <c r="M175" i="31"/>
  <c r="R175" i="31" s="1"/>
  <c r="L175" i="31"/>
  <c r="Q175" i="31" s="1"/>
  <c r="K175" i="31"/>
  <c r="P175" i="31" s="1"/>
  <c r="O174" i="31"/>
  <c r="T174" i="31" s="1"/>
  <c r="N174" i="31"/>
  <c r="S174" i="31" s="1"/>
  <c r="M174" i="31"/>
  <c r="R174" i="31" s="1"/>
  <c r="L174" i="31"/>
  <c r="Q174" i="31" s="1"/>
  <c r="K174" i="31"/>
  <c r="P174" i="31" s="1"/>
  <c r="O173" i="31"/>
  <c r="T173" i="31" s="1"/>
  <c r="N173" i="31"/>
  <c r="S173" i="31" s="1"/>
  <c r="M173" i="31"/>
  <c r="R173" i="31" s="1"/>
  <c r="L173" i="31"/>
  <c r="Q173" i="31" s="1"/>
  <c r="K173" i="31"/>
  <c r="P173" i="31" s="1"/>
  <c r="O172" i="31"/>
  <c r="T172" i="31" s="1"/>
  <c r="N172" i="31"/>
  <c r="S172" i="31" s="1"/>
  <c r="M172" i="31"/>
  <c r="R172" i="31" s="1"/>
  <c r="L172" i="31"/>
  <c r="Q172" i="31" s="1"/>
  <c r="K172" i="31"/>
  <c r="P172" i="31" s="1"/>
  <c r="O171" i="31"/>
  <c r="T171" i="31" s="1"/>
  <c r="N171" i="31"/>
  <c r="S171" i="31" s="1"/>
  <c r="M171" i="31"/>
  <c r="R171" i="31" s="1"/>
  <c r="L171" i="31"/>
  <c r="Q171" i="31" s="1"/>
  <c r="K171" i="31"/>
  <c r="P171" i="31" s="1"/>
  <c r="O170" i="31"/>
  <c r="T170" i="31" s="1"/>
  <c r="N170" i="31"/>
  <c r="S170" i="31" s="1"/>
  <c r="M170" i="31"/>
  <c r="R170" i="31" s="1"/>
  <c r="L170" i="31"/>
  <c r="Q170" i="31" s="1"/>
  <c r="K170" i="31"/>
  <c r="P170" i="31" s="1"/>
  <c r="O169" i="31"/>
  <c r="T169" i="31" s="1"/>
  <c r="N169" i="31"/>
  <c r="S169" i="31" s="1"/>
  <c r="M169" i="31"/>
  <c r="R169" i="31" s="1"/>
  <c r="L169" i="31"/>
  <c r="Q169" i="31" s="1"/>
  <c r="K169" i="31"/>
  <c r="P169" i="31" s="1"/>
  <c r="O168" i="31"/>
  <c r="T168" i="31" s="1"/>
  <c r="N168" i="31"/>
  <c r="S168" i="31" s="1"/>
  <c r="M168" i="31"/>
  <c r="R168" i="31" s="1"/>
  <c r="L168" i="31"/>
  <c r="Q168" i="31" s="1"/>
  <c r="K168" i="31"/>
  <c r="P168" i="31" s="1"/>
  <c r="O167" i="31"/>
  <c r="T167" i="31" s="1"/>
  <c r="N167" i="31"/>
  <c r="S167" i="31" s="1"/>
  <c r="M167" i="31"/>
  <c r="R167" i="31" s="1"/>
  <c r="L167" i="31"/>
  <c r="Q167" i="31" s="1"/>
  <c r="K167" i="31"/>
  <c r="P167" i="31" s="1"/>
  <c r="O166" i="31"/>
  <c r="T166" i="31" s="1"/>
  <c r="N166" i="31"/>
  <c r="S166" i="31" s="1"/>
  <c r="M166" i="31"/>
  <c r="R166" i="31" s="1"/>
  <c r="L166" i="31"/>
  <c r="Q166" i="31" s="1"/>
  <c r="K166" i="31"/>
  <c r="P166" i="31" s="1"/>
  <c r="O165" i="31"/>
  <c r="T165" i="31" s="1"/>
  <c r="N165" i="31"/>
  <c r="S165" i="31" s="1"/>
  <c r="M165" i="31"/>
  <c r="R165" i="31" s="1"/>
  <c r="L165" i="31"/>
  <c r="Q165" i="31" s="1"/>
  <c r="K165" i="31"/>
  <c r="P165" i="31" s="1"/>
  <c r="O164" i="31"/>
  <c r="T164" i="31" s="1"/>
  <c r="N164" i="31"/>
  <c r="S164" i="31" s="1"/>
  <c r="M164" i="31"/>
  <c r="R164" i="31" s="1"/>
  <c r="L164" i="31"/>
  <c r="Q164" i="31" s="1"/>
  <c r="K164" i="31"/>
  <c r="P164" i="31" s="1"/>
  <c r="O163" i="31"/>
  <c r="T163" i="31" s="1"/>
  <c r="N163" i="31"/>
  <c r="S163" i="31" s="1"/>
  <c r="M163" i="31"/>
  <c r="R163" i="31" s="1"/>
  <c r="L163" i="31"/>
  <c r="Q163" i="31" s="1"/>
  <c r="K163" i="31"/>
  <c r="P163" i="31" s="1"/>
  <c r="O162" i="31"/>
  <c r="T162" i="31" s="1"/>
  <c r="N162" i="31"/>
  <c r="S162" i="31" s="1"/>
  <c r="M162" i="31"/>
  <c r="R162" i="31" s="1"/>
  <c r="L162" i="31"/>
  <c r="Q162" i="31" s="1"/>
  <c r="K162" i="31"/>
  <c r="P162" i="31" s="1"/>
  <c r="O161" i="31"/>
  <c r="T161" i="31" s="1"/>
  <c r="N161" i="31"/>
  <c r="S161" i="31" s="1"/>
  <c r="M161" i="31"/>
  <c r="R161" i="31" s="1"/>
  <c r="L161" i="31"/>
  <c r="Q161" i="31" s="1"/>
  <c r="K161" i="31"/>
  <c r="P161" i="31" s="1"/>
  <c r="O160" i="31"/>
  <c r="T160" i="31" s="1"/>
  <c r="N160" i="31"/>
  <c r="S160" i="31" s="1"/>
  <c r="M160" i="31"/>
  <c r="R160" i="31" s="1"/>
  <c r="L160" i="31"/>
  <c r="Q160" i="31" s="1"/>
  <c r="K160" i="31"/>
  <c r="P160" i="31" s="1"/>
  <c r="O159" i="31"/>
  <c r="T159" i="31" s="1"/>
  <c r="N159" i="31"/>
  <c r="S159" i="31" s="1"/>
  <c r="M159" i="31"/>
  <c r="R159" i="31" s="1"/>
  <c r="L159" i="31"/>
  <c r="Q159" i="31" s="1"/>
  <c r="K159" i="31"/>
  <c r="P159" i="31" s="1"/>
  <c r="O158" i="31"/>
  <c r="T158" i="31" s="1"/>
  <c r="N158" i="31"/>
  <c r="S158" i="31" s="1"/>
  <c r="M158" i="31"/>
  <c r="R158" i="31" s="1"/>
  <c r="L158" i="31"/>
  <c r="Q158" i="31" s="1"/>
  <c r="K158" i="31"/>
  <c r="P158" i="31" s="1"/>
  <c r="O157" i="31"/>
  <c r="T157" i="31" s="1"/>
  <c r="N157" i="31"/>
  <c r="S157" i="31" s="1"/>
  <c r="M157" i="31"/>
  <c r="R157" i="31" s="1"/>
  <c r="L157" i="31"/>
  <c r="Q157" i="31" s="1"/>
  <c r="K157" i="31"/>
  <c r="P157" i="31" s="1"/>
  <c r="O156" i="31"/>
  <c r="T156" i="31" s="1"/>
  <c r="N156" i="31"/>
  <c r="S156" i="31" s="1"/>
  <c r="M156" i="31"/>
  <c r="R156" i="31" s="1"/>
  <c r="L156" i="31"/>
  <c r="Q156" i="31" s="1"/>
  <c r="K156" i="31"/>
  <c r="P156" i="31" s="1"/>
  <c r="O155" i="31"/>
  <c r="T155" i="31" s="1"/>
  <c r="N155" i="31"/>
  <c r="S155" i="31" s="1"/>
  <c r="M155" i="31"/>
  <c r="R155" i="31" s="1"/>
  <c r="L155" i="31"/>
  <c r="Q155" i="31" s="1"/>
  <c r="K155" i="31"/>
  <c r="P155" i="31" s="1"/>
  <c r="O154" i="31"/>
  <c r="T154" i="31" s="1"/>
  <c r="N154" i="31"/>
  <c r="S154" i="31" s="1"/>
  <c r="M154" i="31"/>
  <c r="R154" i="31" s="1"/>
  <c r="L154" i="31"/>
  <c r="Q154" i="31" s="1"/>
  <c r="K154" i="31"/>
  <c r="P154" i="31" s="1"/>
  <c r="O153" i="31"/>
  <c r="T153" i="31" s="1"/>
  <c r="N153" i="31"/>
  <c r="S153" i="31" s="1"/>
  <c r="M153" i="31"/>
  <c r="R153" i="31" s="1"/>
  <c r="L153" i="31"/>
  <c r="Q153" i="31" s="1"/>
  <c r="K153" i="31"/>
  <c r="P153" i="31" s="1"/>
  <c r="I150" i="31"/>
  <c r="G150" i="31"/>
  <c r="O149" i="31"/>
  <c r="T149" i="31" s="1"/>
  <c r="N149" i="31"/>
  <c r="S149" i="31" s="1"/>
  <c r="M149" i="31"/>
  <c r="R149" i="31" s="1"/>
  <c r="L149" i="31"/>
  <c r="Q149" i="31" s="1"/>
  <c r="K149" i="31"/>
  <c r="P149" i="31" s="1"/>
  <c r="O148" i="31"/>
  <c r="T148" i="31" s="1"/>
  <c r="N148" i="31"/>
  <c r="S148" i="31" s="1"/>
  <c r="M148" i="31"/>
  <c r="R148" i="31" s="1"/>
  <c r="L148" i="31"/>
  <c r="Q148" i="31" s="1"/>
  <c r="K148" i="31"/>
  <c r="P148" i="31" s="1"/>
  <c r="O147" i="31"/>
  <c r="T147" i="31" s="1"/>
  <c r="N147" i="31"/>
  <c r="S147" i="31" s="1"/>
  <c r="M147" i="31"/>
  <c r="R147" i="31" s="1"/>
  <c r="L147" i="31"/>
  <c r="Q147" i="31" s="1"/>
  <c r="K147" i="31"/>
  <c r="P147" i="31" s="1"/>
  <c r="O146" i="31"/>
  <c r="T146" i="31" s="1"/>
  <c r="N146" i="31"/>
  <c r="S146" i="31" s="1"/>
  <c r="M146" i="31"/>
  <c r="R146" i="31" s="1"/>
  <c r="L146" i="31"/>
  <c r="Q146" i="31" s="1"/>
  <c r="K146" i="31"/>
  <c r="P146" i="31" s="1"/>
  <c r="O145" i="31"/>
  <c r="T145" i="31" s="1"/>
  <c r="N145" i="31"/>
  <c r="S145" i="31" s="1"/>
  <c r="M145" i="31"/>
  <c r="R145" i="31" s="1"/>
  <c r="L145" i="31"/>
  <c r="Q145" i="31" s="1"/>
  <c r="K145" i="31"/>
  <c r="P145" i="31" s="1"/>
  <c r="O144" i="31"/>
  <c r="T144" i="31" s="1"/>
  <c r="N144" i="31"/>
  <c r="S144" i="31" s="1"/>
  <c r="M144" i="31"/>
  <c r="R144" i="31" s="1"/>
  <c r="L144" i="31"/>
  <c r="Q144" i="31" s="1"/>
  <c r="K144" i="31"/>
  <c r="P144" i="31" s="1"/>
  <c r="O143" i="31"/>
  <c r="T143" i="31" s="1"/>
  <c r="N143" i="31"/>
  <c r="S143" i="31" s="1"/>
  <c r="M143" i="31"/>
  <c r="R143" i="31" s="1"/>
  <c r="L143" i="31"/>
  <c r="Q143" i="31" s="1"/>
  <c r="K143" i="31"/>
  <c r="P143" i="31" s="1"/>
  <c r="O142" i="31"/>
  <c r="T142" i="31" s="1"/>
  <c r="N142" i="31"/>
  <c r="S142" i="31" s="1"/>
  <c r="M142" i="31"/>
  <c r="R142" i="31" s="1"/>
  <c r="L142" i="31"/>
  <c r="Q142" i="31" s="1"/>
  <c r="K142" i="31"/>
  <c r="P142" i="31" s="1"/>
  <c r="O141" i="31"/>
  <c r="T141" i="31" s="1"/>
  <c r="N141" i="31"/>
  <c r="S141" i="31" s="1"/>
  <c r="M141" i="31"/>
  <c r="R141" i="31" s="1"/>
  <c r="L141" i="31"/>
  <c r="Q141" i="31" s="1"/>
  <c r="K141" i="31"/>
  <c r="P141" i="31" s="1"/>
  <c r="O140" i="31"/>
  <c r="T140" i="31" s="1"/>
  <c r="N140" i="31"/>
  <c r="S140" i="31" s="1"/>
  <c r="M140" i="31"/>
  <c r="R140" i="31" s="1"/>
  <c r="L140" i="31"/>
  <c r="Q140" i="31" s="1"/>
  <c r="K140" i="31"/>
  <c r="P140" i="31" s="1"/>
  <c r="O139" i="31"/>
  <c r="T139" i="31" s="1"/>
  <c r="N139" i="31"/>
  <c r="S139" i="31" s="1"/>
  <c r="M139" i="31"/>
  <c r="R139" i="31" s="1"/>
  <c r="L139" i="31"/>
  <c r="Q139" i="31" s="1"/>
  <c r="K139" i="31"/>
  <c r="P139" i="31" s="1"/>
  <c r="O138" i="31"/>
  <c r="T138" i="31" s="1"/>
  <c r="N138" i="31"/>
  <c r="S138" i="31" s="1"/>
  <c r="M138" i="31"/>
  <c r="R138" i="31" s="1"/>
  <c r="L138" i="31"/>
  <c r="Q138" i="31" s="1"/>
  <c r="K138" i="31"/>
  <c r="P138" i="31" s="1"/>
  <c r="O137" i="31"/>
  <c r="T137" i="31" s="1"/>
  <c r="N137" i="31"/>
  <c r="S137" i="31" s="1"/>
  <c r="M137" i="31"/>
  <c r="R137" i="31" s="1"/>
  <c r="L137" i="31"/>
  <c r="Q137" i="31" s="1"/>
  <c r="K137" i="31"/>
  <c r="P137" i="31" s="1"/>
  <c r="O136" i="31"/>
  <c r="T136" i="31" s="1"/>
  <c r="N136" i="31"/>
  <c r="S136" i="31" s="1"/>
  <c r="M136" i="31"/>
  <c r="R136" i="31" s="1"/>
  <c r="L136" i="31"/>
  <c r="Q136" i="31" s="1"/>
  <c r="K136" i="31"/>
  <c r="P136" i="31" s="1"/>
  <c r="O135" i="31"/>
  <c r="T135" i="31" s="1"/>
  <c r="N135" i="31"/>
  <c r="S135" i="31" s="1"/>
  <c r="M135" i="31"/>
  <c r="R135" i="31" s="1"/>
  <c r="L135" i="31"/>
  <c r="Q135" i="31" s="1"/>
  <c r="K135" i="31"/>
  <c r="P135" i="31" s="1"/>
  <c r="O134" i="31"/>
  <c r="T134" i="31" s="1"/>
  <c r="N134" i="31"/>
  <c r="S134" i="31" s="1"/>
  <c r="M134" i="31"/>
  <c r="R134" i="31" s="1"/>
  <c r="L134" i="31"/>
  <c r="Q134" i="31" s="1"/>
  <c r="K134" i="31"/>
  <c r="P134" i="31" s="1"/>
  <c r="O133" i="31"/>
  <c r="T133" i="31" s="1"/>
  <c r="N133" i="31"/>
  <c r="S133" i="31" s="1"/>
  <c r="M133" i="31"/>
  <c r="R133" i="31" s="1"/>
  <c r="L133" i="31"/>
  <c r="Q133" i="31" s="1"/>
  <c r="K133" i="31"/>
  <c r="P133" i="31" s="1"/>
  <c r="O132" i="31"/>
  <c r="T132" i="31" s="1"/>
  <c r="N132" i="31"/>
  <c r="S132" i="31" s="1"/>
  <c r="M132" i="31"/>
  <c r="R132" i="31" s="1"/>
  <c r="L132" i="31"/>
  <c r="Q132" i="31" s="1"/>
  <c r="K132" i="31"/>
  <c r="P132" i="31" s="1"/>
  <c r="O131" i="31"/>
  <c r="T131" i="31" s="1"/>
  <c r="N131" i="31"/>
  <c r="S131" i="31" s="1"/>
  <c r="M131" i="31"/>
  <c r="R131" i="31" s="1"/>
  <c r="L131" i="31"/>
  <c r="Q131" i="31" s="1"/>
  <c r="K131" i="31"/>
  <c r="P131" i="31" s="1"/>
  <c r="O130" i="31"/>
  <c r="T130" i="31" s="1"/>
  <c r="N130" i="31"/>
  <c r="S130" i="31" s="1"/>
  <c r="M130" i="31"/>
  <c r="R130" i="31" s="1"/>
  <c r="L130" i="31"/>
  <c r="Q130" i="31" s="1"/>
  <c r="K130" i="31"/>
  <c r="P130" i="31" s="1"/>
  <c r="O129" i="31"/>
  <c r="T129" i="31" s="1"/>
  <c r="N129" i="31"/>
  <c r="S129" i="31" s="1"/>
  <c r="M129" i="31"/>
  <c r="R129" i="31" s="1"/>
  <c r="L129" i="31"/>
  <c r="Q129" i="31" s="1"/>
  <c r="K129" i="31"/>
  <c r="P129" i="31" s="1"/>
  <c r="O128" i="31"/>
  <c r="T128" i="31" s="1"/>
  <c r="N128" i="31"/>
  <c r="S128" i="31" s="1"/>
  <c r="M128" i="31"/>
  <c r="R128" i="31" s="1"/>
  <c r="L128" i="31"/>
  <c r="Q128" i="31" s="1"/>
  <c r="K128" i="31"/>
  <c r="P128" i="31" s="1"/>
  <c r="I125" i="31"/>
  <c r="I249" i="31" s="1"/>
  <c r="G125" i="31"/>
  <c r="O124" i="31"/>
  <c r="T124" i="31" s="1"/>
  <c r="N124" i="31"/>
  <c r="S124" i="31" s="1"/>
  <c r="M124" i="31"/>
  <c r="R124" i="31" s="1"/>
  <c r="L124" i="31"/>
  <c r="Q124" i="31" s="1"/>
  <c r="K124" i="31"/>
  <c r="P124" i="31" s="1"/>
  <c r="O123" i="31"/>
  <c r="T123" i="31" s="1"/>
  <c r="N123" i="31"/>
  <c r="S123" i="31" s="1"/>
  <c r="M123" i="31"/>
  <c r="R123" i="31" s="1"/>
  <c r="L123" i="31"/>
  <c r="Q123" i="31" s="1"/>
  <c r="K123" i="31"/>
  <c r="P123" i="31" s="1"/>
  <c r="O122" i="31"/>
  <c r="T122" i="31" s="1"/>
  <c r="N122" i="31"/>
  <c r="S122" i="31" s="1"/>
  <c r="M122" i="31"/>
  <c r="R122" i="31" s="1"/>
  <c r="L122" i="31"/>
  <c r="Q122" i="31" s="1"/>
  <c r="K122" i="31"/>
  <c r="P122" i="31" s="1"/>
  <c r="O121" i="31"/>
  <c r="T121" i="31" s="1"/>
  <c r="N121" i="31"/>
  <c r="S121" i="31" s="1"/>
  <c r="M121" i="31"/>
  <c r="R121" i="31" s="1"/>
  <c r="L121" i="31"/>
  <c r="Q121" i="31" s="1"/>
  <c r="K121" i="31"/>
  <c r="P121" i="31" s="1"/>
  <c r="O120" i="31"/>
  <c r="T120" i="31" s="1"/>
  <c r="N120" i="31"/>
  <c r="S120" i="31" s="1"/>
  <c r="M120" i="31"/>
  <c r="R120" i="31" s="1"/>
  <c r="L120" i="31"/>
  <c r="Q120" i="31" s="1"/>
  <c r="K120" i="31"/>
  <c r="P120" i="31" s="1"/>
  <c r="O119" i="31"/>
  <c r="T119" i="31" s="1"/>
  <c r="N119" i="31"/>
  <c r="S119" i="31" s="1"/>
  <c r="M119" i="31"/>
  <c r="R119" i="31" s="1"/>
  <c r="L119" i="31"/>
  <c r="Q119" i="31" s="1"/>
  <c r="K119" i="31"/>
  <c r="P119" i="31" s="1"/>
  <c r="O118" i="31"/>
  <c r="T118" i="31" s="1"/>
  <c r="N118" i="31"/>
  <c r="S118" i="31" s="1"/>
  <c r="M118" i="31"/>
  <c r="R118" i="31" s="1"/>
  <c r="L118" i="31"/>
  <c r="Q118" i="31" s="1"/>
  <c r="K118" i="31"/>
  <c r="P118" i="31" s="1"/>
  <c r="O117" i="31"/>
  <c r="T117" i="31" s="1"/>
  <c r="N117" i="31"/>
  <c r="S117" i="31" s="1"/>
  <c r="M117" i="31"/>
  <c r="R117" i="31" s="1"/>
  <c r="L117" i="31"/>
  <c r="Q117" i="31" s="1"/>
  <c r="K117" i="31"/>
  <c r="P117" i="31" s="1"/>
  <c r="J116" i="31"/>
  <c r="J115" i="31"/>
  <c r="I114" i="31"/>
  <c r="I248" i="31" s="1"/>
  <c r="G114" i="31"/>
  <c r="O113" i="31"/>
  <c r="T113" i="31" s="1"/>
  <c r="N113" i="31"/>
  <c r="S113" i="31" s="1"/>
  <c r="M113" i="31"/>
  <c r="R113" i="31" s="1"/>
  <c r="L113" i="31"/>
  <c r="Q113" i="31" s="1"/>
  <c r="K113" i="31"/>
  <c r="P113" i="31" s="1"/>
  <c r="O112" i="31"/>
  <c r="T112" i="31" s="1"/>
  <c r="N112" i="31"/>
  <c r="S112" i="31" s="1"/>
  <c r="M112" i="31"/>
  <c r="R112" i="31" s="1"/>
  <c r="L112" i="31"/>
  <c r="Q112" i="31" s="1"/>
  <c r="K112" i="31"/>
  <c r="P112" i="31" s="1"/>
  <c r="O111" i="31"/>
  <c r="T111" i="31" s="1"/>
  <c r="N111" i="31"/>
  <c r="S111" i="31" s="1"/>
  <c r="M111" i="31"/>
  <c r="R111" i="31" s="1"/>
  <c r="L111" i="31"/>
  <c r="Q111" i="31" s="1"/>
  <c r="K111" i="31"/>
  <c r="P111" i="31" s="1"/>
  <c r="O110" i="31"/>
  <c r="T110" i="31" s="1"/>
  <c r="N110" i="31"/>
  <c r="S110" i="31" s="1"/>
  <c r="M110" i="31"/>
  <c r="R110" i="31" s="1"/>
  <c r="L110" i="31"/>
  <c r="Q110" i="31" s="1"/>
  <c r="K110" i="31"/>
  <c r="P110" i="31" s="1"/>
  <c r="O109" i="31"/>
  <c r="T109" i="31" s="1"/>
  <c r="N109" i="31"/>
  <c r="S109" i="31" s="1"/>
  <c r="M109" i="31"/>
  <c r="R109" i="31" s="1"/>
  <c r="L109" i="31"/>
  <c r="Q109" i="31" s="1"/>
  <c r="K109" i="31"/>
  <c r="P109" i="31" s="1"/>
  <c r="O108" i="31"/>
  <c r="T108" i="31" s="1"/>
  <c r="N108" i="31"/>
  <c r="S108" i="31" s="1"/>
  <c r="M108" i="31"/>
  <c r="R108" i="31" s="1"/>
  <c r="L108" i="31"/>
  <c r="Q108" i="31" s="1"/>
  <c r="K108" i="31"/>
  <c r="P108" i="31" s="1"/>
  <c r="O107" i="31"/>
  <c r="T107" i="31" s="1"/>
  <c r="N107" i="31"/>
  <c r="S107" i="31" s="1"/>
  <c r="M107" i="31"/>
  <c r="R107" i="31" s="1"/>
  <c r="L107" i="31"/>
  <c r="Q107" i="31" s="1"/>
  <c r="K107" i="31"/>
  <c r="P107" i="31" s="1"/>
  <c r="O106" i="31"/>
  <c r="T106" i="31" s="1"/>
  <c r="N106" i="31"/>
  <c r="S106" i="31" s="1"/>
  <c r="M106" i="31"/>
  <c r="R106" i="31" s="1"/>
  <c r="L106" i="31"/>
  <c r="Q106" i="31" s="1"/>
  <c r="K106" i="31"/>
  <c r="P106" i="31" s="1"/>
  <c r="O105" i="31"/>
  <c r="T105" i="31" s="1"/>
  <c r="N105" i="31"/>
  <c r="S105" i="31" s="1"/>
  <c r="M105" i="31"/>
  <c r="R105" i="31" s="1"/>
  <c r="L105" i="31"/>
  <c r="Q105" i="31" s="1"/>
  <c r="K105" i="31"/>
  <c r="P105" i="31" s="1"/>
  <c r="O104" i="31"/>
  <c r="T104" i="31" s="1"/>
  <c r="N104" i="31"/>
  <c r="S104" i="31" s="1"/>
  <c r="M104" i="31"/>
  <c r="R104" i="31" s="1"/>
  <c r="L104" i="31"/>
  <c r="Q104" i="31" s="1"/>
  <c r="K104" i="31"/>
  <c r="P104" i="31" s="1"/>
  <c r="O103" i="31"/>
  <c r="T103" i="31" s="1"/>
  <c r="N103" i="31"/>
  <c r="S103" i="31" s="1"/>
  <c r="M103" i="31"/>
  <c r="R103" i="31" s="1"/>
  <c r="L103" i="31"/>
  <c r="Q103" i="31" s="1"/>
  <c r="K103" i="31"/>
  <c r="P103" i="31" s="1"/>
  <c r="O102" i="31"/>
  <c r="T102" i="31" s="1"/>
  <c r="N102" i="31"/>
  <c r="S102" i="31" s="1"/>
  <c r="M102" i="31"/>
  <c r="R102" i="31" s="1"/>
  <c r="L102" i="31"/>
  <c r="Q102" i="31" s="1"/>
  <c r="K102" i="31"/>
  <c r="P102" i="31" s="1"/>
  <c r="I100" i="31"/>
  <c r="I247" i="31" s="1"/>
  <c r="G100" i="31"/>
  <c r="F100" i="31"/>
  <c r="E100" i="31"/>
  <c r="D100" i="31"/>
  <c r="C100" i="31"/>
  <c r="O99" i="31"/>
  <c r="T99" i="31" s="1"/>
  <c r="N99" i="31"/>
  <c r="S99" i="31" s="1"/>
  <c r="M99" i="31"/>
  <c r="R99" i="31" s="1"/>
  <c r="L99" i="31"/>
  <c r="Q99" i="31" s="1"/>
  <c r="K99" i="31"/>
  <c r="P99" i="31" s="1"/>
  <c r="O98" i="31"/>
  <c r="T98" i="31" s="1"/>
  <c r="N98" i="31"/>
  <c r="S98" i="31" s="1"/>
  <c r="M98" i="31"/>
  <c r="R98" i="31" s="1"/>
  <c r="L98" i="31"/>
  <c r="Q98" i="31" s="1"/>
  <c r="K98" i="31"/>
  <c r="P98" i="31" s="1"/>
  <c r="O97" i="31"/>
  <c r="T97" i="31" s="1"/>
  <c r="N97" i="31"/>
  <c r="S97" i="31" s="1"/>
  <c r="M97" i="31"/>
  <c r="R97" i="31" s="1"/>
  <c r="L97" i="31"/>
  <c r="Q97" i="31" s="1"/>
  <c r="K97" i="31"/>
  <c r="P97" i="31" s="1"/>
  <c r="O96" i="31"/>
  <c r="T96" i="31" s="1"/>
  <c r="N96" i="31"/>
  <c r="S96" i="31" s="1"/>
  <c r="M96" i="31"/>
  <c r="R96" i="31" s="1"/>
  <c r="L96" i="31"/>
  <c r="Q96" i="31" s="1"/>
  <c r="K96" i="31"/>
  <c r="P96" i="31" s="1"/>
  <c r="O95" i="31"/>
  <c r="T95" i="31" s="1"/>
  <c r="N95" i="31"/>
  <c r="S95" i="31" s="1"/>
  <c r="M95" i="31"/>
  <c r="R95" i="31" s="1"/>
  <c r="L95" i="31"/>
  <c r="Q95" i="31" s="1"/>
  <c r="K95" i="31"/>
  <c r="P95" i="31" s="1"/>
  <c r="O94" i="31"/>
  <c r="T94" i="31" s="1"/>
  <c r="N94" i="31"/>
  <c r="S94" i="31" s="1"/>
  <c r="M94" i="31"/>
  <c r="R94" i="31" s="1"/>
  <c r="L94" i="31"/>
  <c r="Q94" i="31" s="1"/>
  <c r="K94" i="31"/>
  <c r="P94" i="31" s="1"/>
  <c r="O93" i="31"/>
  <c r="T93" i="31" s="1"/>
  <c r="N93" i="31"/>
  <c r="S93" i="31" s="1"/>
  <c r="M93" i="31"/>
  <c r="R93" i="31" s="1"/>
  <c r="L93" i="31"/>
  <c r="Q93" i="31" s="1"/>
  <c r="K93" i="31"/>
  <c r="P93" i="31" s="1"/>
  <c r="O92" i="31"/>
  <c r="T92" i="31" s="1"/>
  <c r="N92" i="31"/>
  <c r="S92" i="31" s="1"/>
  <c r="M92" i="31"/>
  <c r="R92" i="31" s="1"/>
  <c r="L92" i="31"/>
  <c r="Q92" i="31" s="1"/>
  <c r="K92" i="31"/>
  <c r="P92" i="31" s="1"/>
  <c r="O91" i="31"/>
  <c r="T91" i="31" s="1"/>
  <c r="N91" i="31"/>
  <c r="S91" i="31" s="1"/>
  <c r="M91" i="31"/>
  <c r="R91" i="31" s="1"/>
  <c r="L91" i="31"/>
  <c r="Q91" i="31" s="1"/>
  <c r="K91" i="31"/>
  <c r="P91" i="31" s="1"/>
  <c r="O90" i="31"/>
  <c r="T90" i="31" s="1"/>
  <c r="N90" i="31"/>
  <c r="S90" i="31" s="1"/>
  <c r="M90" i="31"/>
  <c r="R90" i="31" s="1"/>
  <c r="L90" i="31"/>
  <c r="Q90" i="31" s="1"/>
  <c r="K90" i="31"/>
  <c r="P90" i="31" s="1"/>
  <c r="O89" i="31"/>
  <c r="T89" i="31" s="1"/>
  <c r="N89" i="31"/>
  <c r="S89" i="31" s="1"/>
  <c r="M89" i="31"/>
  <c r="R89" i="31" s="1"/>
  <c r="L89" i="31"/>
  <c r="Q89" i="31" s="1"/>
  <c r="K89" i="31"/>
  <c r="P89" i="31" s="1"/>
  <c r="O88" i="31"/>
  <c r="T88" i="31" s="1"/>
  <c r="N88" i="31"/>
  <c r="S88" i="31" s="1"/>
  <c r="M88" i="31"/>
  <c r="R88" i="31" s="1"/>
  <c r="L88" i="31"/>
  <c r="Q88" i="31" s="1"/>
  <c r="K88" i="31"/>
  <c r="P88" i="31" s="1"/>
  <c r="O87" i="31"/>
  <c r="T87" i="31" s="1"/>
  <c r="N87" i="31"/>
  <c r="S87" i="31" s="1"/>
  <c r="M87" i="31"/>
  <c r="R87" i="31" s="1"/>
  <c r="L87" i="31"/>
  <c r="Q87" i="31" s="1"/>
  <c r="K87" i="31"/>
  <c r="P87" i="31" s="1"/>
  <c r="O86" i="31"/>
  <c r="T86" i="31" s="1"/>
  <c r="N86" i="31"/>
  <c r="S86" i="31" s="1"/>
  <c r="M86" i="31"/>
  <c r="R86" i="31" s="1"/>
  <c r="L86" i="31"/>
  <c r="Q86" i="31" s="1"/>
  <c r="K86" i="31"/>
  <c r="P86" i="31" s="1"/>
  <c r="O85" i="31"/>
  <c r="T85" i="31" s="1"/>
  <c r="N85" i="31"/>
  <c r="S85" i="31" s="1"/>
  <c r="M85" i="31"/>
  <c r="R85" i="31" s="1"/>
  <c r="L85" i="31"/>
  <c r="Q85" i="31" s="1"/>
  <c r="K85" i="31"/>
  <c r="P85" i="31" s="1"/>
  <c r="O84" i="31"/>
  <c r="T84" i="31" s="1"/>
  <c r="N84" i="31"/>
  <c r="S84" i="31" s="1"/>
  <c r="M84" i="31"/>
  <c r="R84" i="31" s="1"/>
  <c r="L84" i="31"/>
  <c r="Q84" i="31" s="1"/>
  <c r="K84" i="31"/>
  <c r="P84" i="31" s="1"/>
  <c r="O83" i="31"/>
  <c r="T83" i="31" s="1"/>
  <c r="N83" i="31"/>
  <c r="S83" i="31" s="1"/>
  <c r="M83" i="31"/>
  <c r="R83" i="31" s="1"/>
  <c r="L83" i="31"/>
  <c r="Q83" i="31" s="1"/>
  <c r="K83" i="31"/>
  <c r="P83" i="31" s="1"/>
  <c r="I80" i="31"/>
  <c r="I246" i="31" s="1"/>
  <c r="G80" i="31"/>
  <c r="F80" i="31"/>
  <c r="E80" i="31"/>
  <c r="D80" i="31"/>
  <c r="C80" i="31"/>
  <c r="O79" i="31"/>
  <c r="T79" i="31" s="1"/>
  <c r="N79" i="31"/>
  <c r="S79" i="31" s="1"/>
  <c r="M79" i="31"/>
  <c r="R79" i="31" s="1"/>
  <c r="L79" i="31"/>
  <c r="Q79" i="31" s="1"/>
  <c r="K79" i="31"/>
  <c r="P79" i="31" s="1"/>
  <c r="O78" i="31"/>
  <c r="T78" i="31" s="1"/>
  <c r="N78" i="31"/>
  <c r="S78" i="31" s="1"/>
  <c r="M78" i="31"/>
  <c r="R78" i="31" s="1"/>
  <c r="L78" i="31"/>
  <c r="Q78" i="31" s="1"/>
  <c r="K78" i="31"/>
  <c r="P78" i="31" s="1"/>
  <c r="O77" i="31"/>
  <c r="T77" i="31" s="1"/>
  <c r="N77" i="31"/>
  <c r="S77" i="31" s="1"/>
  <c r="M77" i="31"/>
  <c r="R77" i="31" s="1"/>
  <c r="L77" i="31"/>
  <c r="Q77" i="31" s="1"/>
  <c r="K77" i="31"/>
  <c r="P77" i="31" s="1"/>
  <c r="O76" i="31"/>
  <c r="T76" i="31" s="1"/>
  <c r="N76" i="31"/>
  <c r="S76" i="31" s="1"/>
  <c r="M76" i="31"/>
  <c r="R76" i="31" s="1"/>
  <c r="L76" i="31"/>
  <c r="Q76" i="31" s="1"/>
  <c r="K76" i="31"/>
  <c r="P76" i="31" s="1"/>
  <c r="O75" i="31"/>
  <c r="T75" i="31" s="1"/>
  <c r="N75" i="31"/>
  <c r="S75" i="31" s="1"/>
  <c r="M75" i="31"/>
  <c r="R75" i="31" s="1"/>
  <c r="L75" i="31"/>
  <c r="Q75" i="31" s="1"/>
  <c r="K75" i="31"/>
  <c r="P75" i="31" s="1"/>
  <c r="O74" i="31"/>
  <c r="T74" i="31" s="1"/>
  <c r="N74" i="31"/>
  <c r="S74" i="31" s="1"/>
  <c r="M74" i="31"/>
  <c r="R74" i="31" s="1"/>
  <c r="L74" i="31"/>
  <c r="Q74" i="31" s="1"/>
  <c r="K74" i="31"/>
  <c r="P74" i="31" s="1"/>
  <c r="O73" i="31"/>
  <c r="T73" i="31" s="1"/>
  <c r="N73" i="31"/>
  <c r="S73" i="31" s="1"/>
  <c r="M73" i="31"/>
  <c r="R73" i="31" s="1"/>
  <c r="L73" i="31"/>
  <c r="Q73" i="31" s="1"/>
  <c r="K73" i="31"/>
  <c r="P73" i="31" s="1"/>
  <c r="O72" i="31"/>
  <c r="T72" i="31" s="1"/>
  <c r="N72" i="31"/>
  <c r="S72" i="31" s="1"/>
  <c r="M72" i="31"/>
  <c r="R72" i="31" s="1"/>
  <c r="L72" i="31"/>
  <c r="Q72" i="31" s="1"/>
  <c r="K72" i="31"/>
  <c r="P72" i="31" s="1"/>
  <c r="O71" i="31"/>
  <c r="T71" i="31" s="1"/>
  <c r="N71" i="31"/>
  <c r="S71" i="31" s="1"/>
  <c r="M71" i="31"/>
  <c r="R71" i="31" s="1"/>
  <c r="L71" i="31"/>
  <c r="Q71" i="31" s="1"/>
  <c r="K71" i="31"/>
  <c r="P71" i="31" s="1"/>
  <c r="O70" i="31"/>
  <c r="T70" i="31" s="1"/>
  <c r="N70" i="31"/>
  <c r="S70" i="31" s="1"/>
  <c r="M70" i="31"/>
  <c r="R70" i="31" s="1"/>
  <c r="L70" i="31"/>
  <c r="Q70" i="31" s="1"/>
  <c r="K70" i="31"/>
  <c r="P70" i="31" s="1"/>
  <c r="O69" i="31"/>
  <c r="T69" i="31" s="1"/>
  <c r="N69" i="31"/>
  <c r="S69" i="31" s="1"/>
  <c r="M69" i="31"/>
  <c r="R69" i="31" s="1"/>
  <c r="L69" i="31"/>
  <c r="Q69" i="31" s="1"/>
  <c r="K69" i="31"/>
  <c r="P69" i="31" s="1"/>
  <c r="O68" i="31"/>
  <c r="T68" i="31" s="1"/>
  <c r="N68" i="31"/>
  <c r="S68" i="31" s="1"/>
  <c r="M68" i="31"/>
  <c r="R68" i="31" s="1"/>
  <c r="L68" i="31"/>
  <c r="Q68" i="31" s="1"/>
  <c r="K68" i="31"/>
  <c r="P68" i="31" s="1"/>
  <c r="O67" i="31"/>
  <c r="T67" i="31" s="1"/>
  <c r="N67" i="31"/>
  <c r="S67" i="31" s="1"/>
  <c r="M67" i="31"/>
  <c r="R67" i="31" s="1"/>
  <c r="L67" i="31"/>
  <c r="Q67" i="31" s="1"/>
  <c r="K67" i="31"/>
  <c r="P67" i="31" s="1"/>
  <c r="O66" i="31"/>
  <c r="T66" i="31" s="1"/>
  <c r="N66" i="31"/>
  <c r="S66" i="31" s="1"/>
  <c r="M66" i="31"/>
  <c r="R66" i="31" s="1"/>
  <c r="L66" i="31"/>
  <c r="Q66" i="31" s="1"/>
  <c r="K66" i="31"/>
  <c r="P66" i="31" s="1"/>
  <c r="O65" i="31"/>
  <c r="T65" i="31" s="1"/>
  <c r="N65" i="31"/>
  <c r="S65" i="31" s="1"/>
  <c r="M65" i="31"/>
  <c r="R65" i="31" s="1"/>
  <c r="L65" i="31"/>
  <c r="Q65" i="31" s="1"/>
  <c r="K65" i="31"/>
  <c r="P65" i="31" s="1"/>
  <c r="O64" i="31"/>
  <c r="T64" i="31" s="1"/>
  <c r="N64" i="31"/>
  <c r="S64" i="31" s="1"/>
  <c r="M64" i="31"/>
  <c r="R64" i="31" s="1"/>
  <c r="L64" i="31"/>
  <c r="Q64" i="31" s="1"/>
  <c r="K64" i="31"/>
  <c r="P64" i="31" s="1"/>
  <c r="O63" i="31"/>
  <c r="T63" i="31" s="1"/>
  <c r="N63" i="31"/>
  <c r="S63" i="31" s="1"/>
  <c r="M63" i="31"/>
  <c r="R63" i="31" s="1"/>
  <c r="L63" i="31"/>
  <c r="Q63" i="31" s="1"/>
  <c r="K63" i="31"/>
  <c r="P63" i="31" s="1"/>
  <c r="J62" i="31"/>
  <c r="J61" i="31"/>
  <c r="I60" i="31"/>
  <c r="I245" i="31" s="1"/>
  <c r="G60" i="31"/>
  <c r="F60" i="31"/>
  <c r="E60" i="31"/>
  <c r="D60" i="31"/>
  <c r="C60" i="31"/>
  <c r="O59" i="31"/>
  <c r="T59" i="31" s="1"/>
  <c r="N59" i="31"/>
  <c r="S59" i="31" s="1"/>
  <c r="M59" i="31"/>
  <c r="R59" i="31" s="1"/>
  <c r="L59" i="31"/>
  <c r="Q59" i="31" s="1"/>
  <c r="K59" i="31"/>
  <c r="P59" i="31" s="1"/>
  <c r="O58" i="31"/>
  <c r="T58" i="31" s="1"/>
  <c r="N58" i="31"/>
  <c r="S58" i="31" s="1"/>
  <c r="M58" i="31"/>
  <c r="R58" i="31" s="1"/>
  <c r="L58" i="31"/>
  <c r="Q58" i="31" s="1"/>
  <c r="K58" i="31"/>
  <c r="P58" i="31" s="1"/>
  <c r="O57" i="31"/>
  <c r="T57" i="31" s="1"/>
  <c r="N57" i="31"/>
  <c r="S57" i="31" s="1"/>
  <c r="M57" i="31"/>
  <c r="R57" i="31" s="1"/>
  <c r="L57" i="31"/>
  <c r="Q57" i="31" s="1"/>
  <c r="K57" i="31"/>
  <c r="P57" i="31" s="1"/>
  <c r="O56" i="31"/>
  <c r="T56" i="31" s="1"/>
  <c r="N56" i="31"/>
  <c r="S56" i="31" s="1"/>
  <c r="M56" i="31"/>
  <c r="R56" i="31" s="1"/>
  <c r="L56" i="31"/>
  <c r="Q56" i="31" s="1"/>
  <c r="K56" i="31"/>
  <c r="P56" i="31" s="1"/>
  <c r="O55" i="31"/>
  <c r="T55" i="31" s="1"/>
  <c r="N55" i="31"/>
  <c r="S55" i="31" s="1"/>
  <c r="M55" i="31"/>
  <c r="R55" i="31" s="1"/>
  <c r="L55" i="31"/>
  <c r="Q55" i="31" s="1"/>
  <c r="K55" i="31"/>
  <c r="P55" i="31" s="1"/>
  <c r="O54" i="31"/>
  <c r="T54" i="31" s="1"/>
  <c r="N54" i="31"/>
  <c r="S54" i="31" s="1"/>
  <c r="M54" i="31"/>
  <c r="R54" i="31" s="1"/>
  <c r="L54" i="31"/>
  <c r="Q54" i="31" s="1"/>
  <c r="K54" i="31"/>
  <c r="P54" i="31" s="1"/>
  <c r="O53" i="31"/>
  <c r="T53" i="31" s="1"/>
  <c r="N53" i="31"/>
  <c r="S53" i="31" s="1"/>
  <c r="M53" i="31"/>
  <c r="R53" i="31" s="1"/>
  <c r="L53" i="31"/>
  <c r="Q53" i="31" s="1"/>
  <c r="K53" i="31"/>
  <c r="P53" i="31" s="1"/>
  <c r="O52" i="31"/>
  <c r="T52" i="31" s="1"/>
  <c r="N52" i="31"/>
  <c r="S52" i="31" s="1"/>
  <c r="M52" i="31"/>
  <c r="R52" i="31" s="1"/>
  <c r="L52" i="31"/>
  <c r="Q52" i="31" s="1"/>
  <c r="K52" i="31"/>
  <c r="P52" i="31" s="1"/>
  <c r="O51" i="31"/>
  <c r="T51" i="31" s="1"/>
  <c r="N51" i="31"/>
  <c r="S51" i="31" s="1"/>
  <c r="M51" i="31"/>
  <c r="R51" i="31" s="1"/>
  <c r="L51" i="31"/>
  <c r="Q51" i="31" s="1"/>
  <c r="K51" i="31"/>
  <c r="P51" i="31" s="1"/>
  <c r="O50" i="31"/>
  <c r="T50" i="31" s="1"/>
  <c r="N50" i="31"/>
  <c r="S50" i="31" s="1"/>
  <c r="M50" i="31"/>
  <c r="R50" i="31" s="1"/>
  <c r="L50" i="31"/>
  <c r="Q50" i="31" s="1"/>
  <c r="K50" i="31"/>
  <c r="P50" i="31" s="1"/>
  <c r="O49" i="31"/>
  <c r="T49" i="31" s="1"/>
  <c r="N49" i="31"/>
  <c r="S49" i="31" s="1"/>
  <c r="M49" i="31"/>
  <c r="R49" i="31" s="1"/>
  <c r="L49" i="31"/>
  <c r="Q49" i="31" s="1"/>
  <c r="K49" i="31"/>
  <c r="P49" i="31" s="1"/>
  <c r="O48" i="31"/>
  <c r="T48" i="31" s="1"/>
  <c r="N48" i="31"/>
  <c r="S48" i="31" s="1"/>
  <c r="M48" i="31"/>
  <c r="R48" i="31" s="1"/>
  <c r="L48" i="31"/>
  <c r="Q48" i="31" s="1"/>
  <c r="K48" i="31"/>
  <c r="P48" i="31" s="1"/>
  <c r="O47" i="31"/>
  <c r="T47" i="31" s="1"/>
  <c r="N47" i="31"/>
  <c r="S47" i="31" s="1"/>
  <c r="M47" i="31"/>
  <c r="R47" i="31" s="1"/>
  <c r="L47" i="31"/>
  <c r="Q47" i="31" s="1"/>
  <c r="K47" i="31"/>
  <c r="P47" i="31" s="1"/>
  <c r="O46" i="31"/>
  <c r="T46" i="31" s="1"/>
  <c r="N46" i="31"/>
  <c r="S46" i="31" s="1"/>
  <c r="M46" i="31"/>
  <c r="R46" i="31" s="1"/>
  <c r="L46" i="31"/>
  <c r="Q46" i="31" s="1"/>
  <c r="K46" i="31"/>
  <c r="P46" i="31" s="1"/>
  <c r="O45" i="31"/>
  <c r="T45" i="31" s="1"/>
  <c r="N45" i="31"/>
  <c r="S45" i="31" s="1"/>
  <c r="M45" i="31"/>
  <c r="R45" i="31" s="1"/>
  <c r="L45" i="31"/>
  <c r="Q45" i="31" s="1"/>
  <c r="K45" i="31"/>
  <c r="P45" i="31" s="1"/>
  <c r="O44" i="31"/>
  <c r="T44" i="31" s="1"/>
  <c r="N44" i="31"/>
  <c r="S44" i="31" s="1"/>
  <c r="M44" i="31"/>
  <c r="R44" i="31" s="1"/>
  <c r="L44" i="31"/>
  <c r="Q44" i="31" s="1"/>
  <c r="K44" i="31"/>
  <c r="P44" i="31" s="1"/>
  <c r="O43" i="31"/>
  <c r="T43" i="31" s="1"/>
  <c r="N43" i="31"/>
  <c r="S43" i="31" s="1"/>
  <c r="M43" i="31"/>
  <c r="R43" i="31" s="1"/>
  <c r="L43" i="31"/>
  <c r="Q43" i="31" s="1"/>
  <c r="K43" i="31"/>
  <c r="P43" i="31" s="1"/>
  <c r="I40" i="31"/>
  <c r="I244" i="31" s="1"/>
  <c r="G40" i="31"/>
  <c r="F40" i="31"/>
  <c r="E40" i="31"/>
  <c r="D40" i="31"/>
  <c r="C40" i="31"/>
  <c r="O39" i="31"/>
  <c r="T39" i="31" s="1"/>
  <c r="N39" i="31"/>
  <c r="S39" i="31" s="1"/>
  <c r="M39" i="31"/>
  <c r="R39" i="31" s="1"/>
  <c r="L39" i="31"/>
  <c r="Q39" i="31" s="1"/>
  <c r="K39" i="31"/>
  <c r="P39" i="31" s="1"/>
  <c r="O38" i="31"/>
  <c r="T38" i="31" s="1"/>
  <c r="N38" i="31"/>
  <c r="S38" i="31" s="1"/>
  <c r="M38" i="31"/>
  <c r="R38" i="31" s="1"/>
  <c r="L38" i="31"/>
  <c r="Q38" i="31" s="1"/>
  <c r="K38" i="31"/>
  <c r="P38" i="31" s="1"/>
  <c r="O37" i="31"/>
  <c r="T37" i="31" s="1"/>
  <c r="N37" i="31"/>
  <c r="S37" i="31" s="1"/>
  <c r="M37" i="31"/>
  <c r="R37" i="31" s="1"/>
  <c r="L37" i="31"/>
  <c r="Q37" i="31" s="1"/>
  <c r="K37" i="31"/>
  <c r="P37" i="31" s="1"/>
  <c r="O36" i="31"/>
  <c r="T36" i="31" s="1"/>
  <c r="N36" i="31"/>
  <c r="S36" i="31" s="1"/>
  <c r="M36" i="31"/>
  <c r="R36" i="31" s="1"/>
  <c r="L36" i="31"/>
  <c r="Q36" i="31" s="1"/>
  <c r="K36" i="31"/>
  <c r="P36" i="31" s="1"/>
  <c r="O35" i="31"/>
  <c r="T35" i="31" s="1"/>
  <c r="N35" i="31"/>
  <c r="S35" i="31" s="1"/>
  <c r="M35" i="31"/>
  <c r="R35" i="31" s="1"/>
  <c r="L35" i="31"/>
  <c r="Q35" i="31" s="1"/>
  <c r="K35" i="31"/>
  <c r="P35" i="31" s="1"/>
  <c r="O34" i="31"/>
  <c r="T34" i="31" s="1"/>
  <c r="N34" i="31"/>
  <c r="S34" i="31" s="1"/>
  <c r="M34" i="31"/>
  <c r="R34" i="31" s="1"/>
  <c r="L34" i="31"/>
  <c r="Q34" i="31" s="1"/>
  <c r="K34" i="31"/>
  <c r="P34" i="31" s="1"/>
  <c r="O33" i="31"/>
  <c r="T33" i="31" s="1"/>
  <c r="N33" i="31"/>
  <c r="S33" i="31" s="1"/>
  <c r="M33" i="31"/>
  <c r="R33" i="31" s="1"/>
  <c r="L33" i="31"/>
  <c r="Q33" i="31" s="1"/>
  <c r="K33" i="31"/>
  <c r="P33" i="31" s="1"/>
  <c r="O32" i="31"/>
  <c r="T32" i="31" s="1"/>
  <c r="N32" i="31"/>
  <c r="S32" i="31" s="1"/>
  <c r="M32" i="31"/>
  <c r="R32" i="31" s="1"/>
  <c r="L32" i="31"/>
  <c r="Q32" i="31" s="1"/>
  <c r="K32" i="31"/>
  <c r="P32" i="31" s="1"/>
  <c r="O31" i="31"/>
  <c r="T31" i="31" s="1"/>
  <c r="N31" i="31"/>
  <c r="S31" i="31" s="1"/>
  <c r="M31" i="31"/>
  <c r="R31" i="31" s="1"/>
  <c r="L31" i="31"/>
  <c r="Q31" i="31" s="1"/>
  <c r="K31" i="31"/>
  <c r="P31" i="31" s="1"/>
  <c r="O30" i="31"/>
  <c r="T30" i="31" s="1"/>
  <c r="N30" i="31"/>
  <c r="S30" i="31" s="1"/>
  <c r="M30" i="31"/>
  <c r="R30" i="31" s="1"/>
  <c r="L30" i="31"/>
  <c r="Q30" i="31" s="1"/>
  <c r="K30" i="31"/>
  <c r="P30" i="31" s="1"/>
  <c r="O29" i="31"/>
  <c r="T29" i="31" s="1"/>
  <c r="N29" i="31"/>
  <c r="S29" i="31" s="1"/>
  <c r="M29" i="31"/>
  <c r="R29" i="31" s="1"/>
  <c r="L29" i="31"/>
  <c r="Q29" i="31" s="1"/>
  <c r="K29" i="31"/>
  <c r="P29" i="31" s="1"/>
  <c r="O28" i="31"/>
  <c r="T28" i="31" s="1"/>
  <c r="N28" i="31"/>
  <c r="S28" i="31" s="1"/>
  <c r="M28" i="31"/>
  <c r="R28" i="31" s="1"/>
  <c r="L28" i="31"/>
  <c r="Q28" i="31" s="1"/>
  <c r="K28" i="31"/>
  <c r="P28" i="31" s="1"/>
  <c r="O27" i="31"/>
  <c r="T27" i="31" s="1"/>
  <c r="N27" i="31"/>
  <c r="S27" i="31" s="1"/>
  <c r="M27" i="31"/>
  <c r="R27" i="31" s="1"/>
  <c r="L27" i="31"/>
  <c r="Q27" i="31" s="1"/>
  <c r="K27" i="31"/>
  <c r="P27" i="31" s="1"/>
  <c r="O26" i="31"/>
  <c r="T26" i="31" s="1"/>
  <c r="N26" i="31"/>
  <c r="S26" i="31" s="1"/>
  <c r="M26" i="31"/>
  <c r="R26" i="31" s="1"/>
  <c r="L26" i="31"/>
  <c r="Q26" i="31" s="1"/>
  <c r="K26" i="31"/>
  <c r="P26" i="31" s="1"/>
  <c r="O25" i="31"/>
  <c r="T25" i="31" s="1"/>
  <c r="N25" i="31"/>
  <c r="S25" i="31" s="1"/>
  <c r="M25" i="31"/>
  <c r="R25" i="31" s="1"/>
  <c r="L25" i="31"/>
  <c r="Q25" i="31" s="1"/>
  <c r="K25" i="31"/>
  <c r="P25" i="31" s="1"/>
  <c r="O24" i="31"/>
  <c r="T24" i="31" s="1"/>
  <c r="N24" i="31"/>
  <c r="S24" i="31" s="1"/>
  <c r="M24" i="31"/>
  <c r="R24" i="31" s="1"/>
  <c r="L24" i="31"/>
  <c r="Q24" i="31" s="1"/>
  <c r="K24" i="31"/>
  <c r="P24" i="31" s="1"/>
  <c r="O23" i="31"/>
  <c r="T23" i="31" s="1"/>
  <c r="N23" i="31"/>
  <c r="S23" i="31" s="1"/>
  <c r="M23" i="31"/>
  <c r="R23" i="31" s="1"/>
  <c r="L23" i="31"/>
  <c r="Q23" i="31" s="1"/>
  <c r="K23" i="31"/>
  <c r="P23" i="31" s="1"/>
  <c r="I20" i="31"/>
  <c r="G20" i="31"/>
  <c r="F20" i="31"/>
  <c r="E20" i="31"/>
  <c r="D20" i="31"/>
  <c r="O19" i="31"/>
  <c r="T19" i="31" s="1"/>
  <c r="N19" i="31"/>
  <c r="S19" i="31" s="1"/>
  <c r="M19" i="31"/>
  <c r="R19" i="31" s="1"/>
  <c r="L19" i="31"/>
  <c r="Q19" i="31" s="1"/>
  <c r="K19" i="31"/>
  <c r="P19" i="31" s="1"/>
  <c r="O18" i="31"/>
  <c r="T18" i="31" s="1"/>
  <c r="N18" i="31"/>
  <c r="S18" i="31" s="1"/>
  <c r="M18" i="31"/>
  <c r="R18" i="31" s="1"/>
  <c r="L18" i="31"/>
  <c r="Q18" i="31" s="1"/>
  <c r="K18" i="31"/>
  <c r="P18" i="31" s="1"/>
  <c r="O17" i="31"/>
  <c r="T17" i="31" s="1"/>
  <c r="N17" i="31"/>
  <c r="S17" i="31" s="1"/>
  <c r="M17" i="31"/>
  <c r="R17" i="31" s="1"/>
  <c r="L17" i="31"/>
  <c r="Q17" i="31" s="1"/>
  <c r="K17" i="31"/>
  <c r="P17" i="31" s="1"/>
  <c r="O16" i="31"/>
  <c r="T16" i="31" s="1"/>
  <c r="N16" i="31"/>
  <c r="S16" i="31" s="1"/>
  <c r="M16" i="31"/>
  <c r="R16" i="31" s="1"/>
  <c r="L16" i="31"/>
  <c r="Q16" i="31" s="1"/>
  <c r="K16" i="31"/>
  <c r="P16" i="31" s="1"/>
  <c r="O15" i="31"/>
  <c r="T15" i="31" s="1"/>
  <c r="N15" i="31"/>
  <c r="S15" i="31" s="1"/>
  <c r="M15" i="31"/>
  <c r="R15" i="31" s="1"/>
  <c r="L15" i="31"/>
  <c r="Q15" i="31" s="1"/>
  <c r="K15" i="31"/>
  <c r="P15" i="31" s="1"/>
  <c r="O14" i="31"/>
  <c r="T14" i="31" s="1"/>
  <c r="N14" i="31"/>
  <c r="S14" i="31" s="1"/>
  <c r="M14" i="31"/>
  <c r="R14" i="31" s="1"/>
  <c r="L14" i="31"/>
  <c r="Q14" i="31" s="1"/>
  <c r="K14" i="31"/>
  <c r="P14" i="31" s="1"/>
  <c r="O13" i="31"/>
  <c r="T13" i="31" s="1"/>
  <c r="N13" i="31"/>
  <c r="S13" i="31" s="1"/>
  <c r="M13" i="31"/>
  <c r="R13" i="31" s="1"/>
  <c r="L13" i="31"/>
  <c r="Q13" i="31" s="1"/>
  <c r="K13" i="31"/>
  <c r="P13" i="31" s="1"/>
  <c r="O12" i="31"/>
  <c r="T12" i="31" s="1"/>
  <c r="N12" i="31"/>
  <c r="S12" i="31" s="1"/>
  <c r="M12" i="31"/>
  <c r="R12" i="31" s="1"/>
  <c r="L12" i="31"/>
  <c r="Q12" i="31" s="1"/>
  <c r="K12" i="31"/>
  <c r="P12" i="31" s="1"/>
  <c r="O11" i="31"/>
  <c r="T11" i="31" s="1"/>
  <c r="N11" i="31"/>
  <c r="S11" i="31" s="1"/>
  <c r="M11" i="31"/>
  <c r="R11" i="31" s="1"/>
  <c r="L11" i="31"/>
  <c r="Q11" i="31" s="1"/>
  <c r="K11" i="31"/>
  <c r="P11" i="31" s="1"/>
  <c r="O10" i="31"/>
  <c r="T10" i="31" s="1"/>
  <c r="N10" i="31"/>
  <c r="S10" i="31" s="1"/>
  <c r="M10" i="31"/>
  <c r="R10" i="31" s="1"/>
  <c r="L10" i="31"/>
  <c r="Q10" i="31" s="1"/>
  <c r="K10" i="31"/>
  <c r="P10" i="31" s="1"/>
  <c r="O9" i="31"/>
  <c r="T9" i="31" s="1"/>
  <c r="N9" i="31"/>
  <c r="S9" i="31" s="1"/>
  <c r="M9" i="31"/>
  <c r="R9" i="31" s="1"/>
  <c r="L9" i="31"/>
  <c r="Q9" i="31" s="1"/>
  <c r="K9" i="31"/>
  <c r="P9" i="31" s="1"/>
  <c r="O8" i="31"/>
  <c r="T8" i="31" s="1"/>
  <c r="N8" i="31"/>
  <c r="S8" i="31" s="1"/>
  <c r="M8" i="31"/>
  <c r="R8" i="31" s="1"/>
  <c r="L8" i="31"/>
  <c r="Q8" i="31" s="1"/>
  <c r="K8" i="31"/>
  <c r="P8" i="31" s="1"/>
  <c r="O7" i="31"/>
  <c r="T7" i="31" s="1"/>
  <c r="N7" i="31"/>
  <c r="S7" i="31" s="1"/>
  <c r="M7" i="31"/>
  <c r="R7" i="31" s="1"/>
  <c r="L7" i="31"/>
  <c r="Q7" i="31" s="1"/>
  <c r="K7" i="31"/>
  <c r="P7" i="31" s="1"/>
  <c r="O6" i="31"/>
  <c r="T6" i="31" s="1"/>
  <c r="N6" i="31"/>
  <c r="S6" i="31" s="1"/>
  <c r="M6" i="31"/>
  <c r="R6" i="31" s="1"/>
  <c r="L6" i="31"/>
  <c r="Q6" i="31" s="1"/>
  <c r="K6" i="31"/>
  <c r="P6" i="31" s="1"/>
  <c r="O5" i="31"/>
  <c r="T5" i="31" s="1"/>
  <c r="N5" i="31"/>
  <c r="S5" i="31" s="1"/>
  <c r="M5" i="31"/>
  <c r="R5" i="31" s="1"/>
  <c r="L5" i="31"/>
  <c r="Q5" i="31" s="1"/>
  <c r="K103" i="1"/>
  <c r="L103" i="1"/>
  <c r="M103" i="1"/>
  <c r="N103" i="1"/>
  <c r="O103" i="1"/>
  <c r="P103" i="1"/>
  <c r="Q103" i="1"/>
  <c r="R103" i="1"/>
  <c r="S103" i="1"/>
  <c r="T103" i="1"/>
  <c r="K104" i="1"/>
  <c r="L104" i="1"/>
  <c r="M104" i="1"/>
  <c r="N104" i="1"/>
  <c r="O104" i="1"/>
  <c r="P104" i="1"/>
  <c r="Q104" i="1"/>
  <c r="R104" i="1"/>
  <c r="S104" i="1"/>
  <c r="T104" i="1"/>
  <c r="K105" i="1"/>
  <c r="L105" i="1"/>
  <c r="M105" i="1"/>
  <c r="N105" i="1"/>
  <c r="O105" i="1"/>
  <c r="P105" i="1"/>
  <c r="Q105" i="1"/>
  <c r="R105" i="1"/>
  <c r="S105" i="1"/>
  <c r="T105" i="1"/>
  <c r="K106" i="1"/>
  <c r="L106" i="1"/>
  <c r="M106" i="1"/>
  <c r="N106" i="1"/>
  <c r="O106" i="1"/>
  <c r="P106" i="1"/>
  <c r="Q106" i="1"/>
  <c r="R106" i="1"/>
  <c r="S106" i="1"/>
  <c r="T106" i="1"/>
  <c r="K107" i="1"/>
  <c r="L107" i="1"/>
  <c r="M107" i="1"/>
  <c r="N107" i="1"/>
  <c r="O107" i="1"/>
  <c r="P107" i="1"/>
  <c r="Q107" i="1"/>
  <c r="R107" i="1"/>
  <c r="S107" i="1"/>
  <c r="T107" i="1"/>
  <c r="K108" i="1"/>
  <c r="L108" i="1"/>
  <c r="M108" i="1"/>
  <c r="N108" i="1"/>
  <c r="O108" i="1"/>
  <c r="P108" i="1"/>
  <c r="Q108" i="1"/>
  <c r="R108" i="1"/>
  <c r="S108" i="1"/>
  <c r="T108" i="1"/>
  <c r="K109" i="1"/>
  <c r="L109" i="1"/>
  <c r="M109" i="1"/>
  <c r="N109" i="1"/>
  <c r="O109" i="1"/>
  <c r="P109" i="1"/>
  <c r="Q109" i="1"/>
  <c r="R109" i="1"/>
  <c r="S109" i="1"/>
  <c r="T109" i="1"/>
  <c r="K110" i="1"/>
  <c r="L110" i="1"/>
  <c r="M110" i="1"/>
  <c r="N110" i="1"/>
  <c r="O110" i="1"/>
  <c r="P110" i="1"/>
  <c r="Q110" i="1"/>
  <c r="R110" i="1"/>
  <c r="S110" i="1"/>
  <c r="T110" i="1"/>
  <c r="K111" i="1"/>
  <c r="L111" i="1"/>
  <c r="M111" i="1"/>
  <c r="N111" i="1"/>
  <c r="O111" i="1"/>
  <c r="P111" i="1"/>
  <c r="Q111" i="1"/>
  <c r="R111" i="1"/>
  <c r="S111" i="1"/>
  <c r="T111" i="1"/>
  <c r="K112" i="1"/>
  <c r="L112" i="1"/>
  <c r="M112" i="1"/>
  <c r="N112" i="1"/>
  <c r="O112" i="1"/>
  <c r="P112" i="1"/>
  <c r="Q112" i="1"/>
  <c r="R112" i="1"/>
  <c r="S112" i="1"/>
  <c r="T112" i="1"/>
  <c r="K113" i="1"/>
  <c r="L113" i="1"/>
  <c r="M113" i="1"/>
  <c r="N113" i="1"/>
  <c r="O113" i="1"/>
  <c r="P113" i="1"/>
  <c r="Q113" i="1"/>
  <c r="R113" i="1"/>
  <c r="S113" i="1"/>
  <c r="T11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M84" i="1"/>
  <c r="N84" i="1"/>
  <c r="O84" i="1"/>
  <c r="P84" i="1"/>
  <c r="Q84" i="1"/>
  <c r="R84" i="1"/>
  <c r="S84" i="1"/>
  <c r="T84" i="1"/>
  <c r="M85" i="1"/>
  <c r="N85" i="1"/>
  <c r="O85" i="1"/>
  <c r="P85" i="1"/>
  <c r="Q85" i="1"/>
  <c r="R85" i="1"/>
  <c r="S85" i="1"/>
  <c r="T85" i="1"/>
  <c r="M86" i="1"/>
  <c r="N86" i="1"/>
  <c r="O86" i="1"/>
  <c r="P86" i="1"/>
  <c r="Q86" i="1"/>
  <c r="R86" i="1"/>
  <c r="S86" i="1"/>
  <c r="T86" i="1"/>
  <c r="M87" i="1"/>
  <c r="N87" i="1"/>
  <c r="O87" i="1"/>
  <c r="P87" i="1"/>
  <c r="Q87" i="1"/>
  <c r="R87" i="1"/>
  <c r="S87" i="1"/>
  <c r="T87" i="1"/>
  <c r="M88" i="1"/>
  <c r="N88" i="1"/>
  <c r="O88" i="1"/>
  <c r="P88" i="1"/>
  <c r="Q88" i="1"/>
  <c r="R88" i="1"/>
  <c r="S88" i="1"/>
  <c r="T88" i="1"/>
  <c r="M89" i="1"/>
  <c r="N89" i="1"/>
  <c r="O89" i="1"/>
  <c r="P89" i="1"/>
  <c r="Q89" i="1"/>
  <c r="R89" i="1"/>
  <c r="S89" i="1"/>
  <c r="T89" i="1"/>
  <c r="M90" i="1"/>
  <c r="N90" i="1"/>
  <c r="O90" i="1"/>
  <c r="P90" i="1"/>
  <c r="Q90" i="1"/>
  <c r="R90" i="1"/>
  <c r="S90" i="1"/>
  <c r="T90" i="1"/>
  <c r="M91" i="1"/>
  <c r="N91" i="1"/>
  <c r="O91" i="1"/>
  <c r="P91" i="1"/>
  <c r="Q91" i="1"/>
  <c r="R91" i="1"/>
  <c r="S91" i="1"/>
  <c r="T91" i="1"/>
  <c r="M92" i="1"/>
  <c r="N92" i="1"/>
  <c r="O92" i="1"/>
  <c r="P92" i="1"/>
  <c r="Q92" i="1"/>
  <c r="R92" i="1"/>
  <c r="S92" i="1"/>
  <c r="T92" i="1"/>
  <c r="M93" i="1"/>
  <c r="N93" i="1"/>
  <c r="O93" i="1"/>
  <c r="P93" i="1"/>
  <c r="Q93" i="1"/>
  <c r="R93" i="1"/>
  <c r="S93" i="1"/>
  <c r="T93" i="1"/>
  <c r="M94" i="1"/>
  <c r="N94" i="1"/>
  <c r="O94" i="1"/>
  <c r="P94" i="1"/>
  <c r="Q94" i="1"/>
  <c r="R94" i="1"/>
  <c r="S94" i="1"/>
  <c r="T94" i="1"/>
  <c r="M95" i="1"/>
  <c r="N95" i="1"/>
  <c r="O95" i="1"/>
  <c r="P95" i="1"/>
  <c r="Q95" i="1"/>
  <c r="R95" i="1"/>
  <c r="S95" i="1"/>
  <c r="T95" i="1"/>
  <c r="M96" i="1"/>
  <c r="N96" i="1"/>
  <c r="O96" i="1"/>
  <c r="P96" i="1"/>
  <c r="Q96" i="1"/>
  <c r="R96" i="1"/>
  <c r="S96" i="1"/>
  <c r="T96" i="1"/>
  <c r="M97" i="1"/>
  <c r="N97" i="1"/>
  <c r="O97" i="1"/>
  <c r="P97" i="1"/>
  <c r="Q97" i="1"/>
  <c r="R97" i="1"/>
  <c r="S97" i="1"/>
  <c r="T97" i="1"/>
  <c r="M98" i="1"/>
  <c r="N98" i="1"/>
  <c r="O98" i="1"/>
  <c r="P98" i="1"/>
  <c r="Q98" i="1"/>
  <c r="R98" i="1"/>
  <c r="S98" i="1"/>
  <c r="T98" i="1"/>
  <c r="M99" i="1"/>
  <c r="N99" i="1"/>
  <c r="O99" i="1"/>
  <c r="P99" i="1"/>
  <c r="Q99" i="1"/>
  <c r="R99" i="1"/>
  <c r="S99" i="1"/>
  <c r="T99" i="1"/>
  <c r="K64" i="1"/>
  <c r="L64" i="1"/>
  <c r="M64" i="1"/>
  <c r="N64" i="1"/>
  <c r="O64" i="1"/>
  <c r="P64" i="1"/>
  <c r="Q64" i="1"/>
  <c r="R64" i="1"/>
  <c r="S64" i="1"/>
  <c r="T64" i="1"/>
  <c r="K65" i="1"/>
  <c r="L65" i="1"/>
  <c r="M65" i="1"/>
  <c r="N65" i="1"/>
  <c r="O65" i="1"/>
  <c r="P65" i="1"/>
  <c r="Q65" i="1"/>
  <c r="R65" i="1"/>
  <c r="S65" i="1"/>
  <c r="T65" i="1"/>
  <c r="K66" i="1"/>
  <c r="L66" i="1"/>
  <c r="M66" i="1"/>
  <c r="N66" i="1"/>
  <c r="O66" i="1"/>
  <c r="P66" i="1"/>
  <c r="Q66" i="1"/>
  <c r="R66" i="1"/>
  <c r="S66" i="1"/>
  <c r="T66" i="1"/>
  <c r="K67" i="1"/>
  <c r="L67" i="1"/>
  <c r="M67" i="1"/>
  <c r="N67" i="1"/>
  <c r="O67" i="1"/>
  <c r="P67" i="1"/>
  <c r="Q67" i="1"/>
  <c r="R67" i="1"/>
  <c r="S67" i="1"/>
  <c r="T67" i="1"/>
  <c r="K68" i="1"/>
  <c r="L68" i="1"/>
  <c r="M68" i="1"/>
  <c r="N68" i="1"/>
  <c r="O68" i="1"/>
  <c r="P68" i="1"/>
  <c r="Q68" i="1"/>
  <c r="R68" i="1"/>
  <c r="S68" i="1"/>
  <c r="T68" i="1"/>
  <c r="K69" i="1"/>
  <c r="L69" i="1"/>
  <c r="M69" i="1"/>
  <c r="N69" i="1"/>
  <c r="O69" i="1"/>
  <c r="P69" i="1"/>
  <c r="Q69" i="1"/>
  <c r="R69" i="1"/>
  <c r="S69" i="1"/>
  <c r="T69" i="1"/>
  <c r="K70" i="1"/>
  <c r="L70" i="1"/>
  <c r="M70" i="1"/>
  <c r="N70" i="1"/>
  <c r="O70" i="1"/>
  <c r="P70" i="1"/>
  <c r="Q70" i="1"/>
  <c r="R70" i="1"/>
  <c r="S70" i="1"/>
  <c r="T70" i="1"/>
  <c r="K71" i="1"/>
  <c r="L71" i="1"/>
  <c r="M71" i="1"/>
  <c r="N71" i="1"/>
  <c r="O71" i="1"/>
  <c r="P71" i="1"/>
  <c r="Q71" i="1"/>
  <c r="R71" i="1"/>
  <c r="S71" i="1"/>
  <c r="T71" i="1"/>
  <c r="K72" i="1"/>
  <c r="L72" i="1"/>
  <c r="M72" i="1"/>
  <c r="N72" i="1"/>
  <c r="O72" i="1"/>
  <c r="P72" i="1"/>
  <c r="Q72" i="1"/>
  <c r="R72" i="1"/>
  <c r="S72" i="1"/>
  <c r="T72" i="1"/>
  <c r="K73" i="1"/>
  <c r="L73" i="1"/>
  <c r="M73" i="1"/>
  <c r="N73" i="1"/>
  <c r="O73" i="1"/>
  <c r="P73" i="1"/>
  <c r="Q73" i="1"/>
  <c r="R73" i="1"/>
  <c r="S73" i="1"/>
  <c r="T73" i="1"/>
  <c r="K74" i="1"/>
  <c r="L74" i="1"/>
  <c r="M74" i="1"/>
  <c r="N74" i="1"/>
  <c r="O74" i="1"/>
  <c r="P74" i="1"/>
  <c r="Q74" i="1"/>
  <c r="R74" i="1"/>
  <c r="S74" i="1"/>
  <c r="T74" i="1"/>
  <c r="K75" i="1"/>
  <c r="L75" i="1"/>
  <c r="M75" i="1"/>
  <c r="N75" i="1"/>
  <c r="O75" i="1"/>
  <c r="P75" i="1"/>
  <c r="Q75" i="1"/>
  <c r="R75" i="1"/>
  <c r="S75" i="1"/>
  <c r="T75" i="1"/>
  <c r="K76" i="1"/>
  <c r="L76" i="1"/>
  <c r="M76" i="1"/>
  <c r="N76" i="1"/>
  <c r="O76" i="1"/>
  <c r="P76" i="1"/>
  <c r="Q76" i="1"/>
  <c r="R76" i="1"/>
  <c r="S76" i="1"/>
  <c r="T76" i="1"/>
  <c r="K77" i="1"/>
  <c r="L77" i="1"/>
  <c r="M77" i="1"/>
  <c r="N77" i="1"/>
  <c r="O77" i="1"/>
  <c r="P77" i="1"/>
  <c r="Q77" i="1"/>
  <c r="R77" i="1"/>
  <c r="S77" i="1"/>
  <c r="T77" i="1"/>
  <c r="K78" i="1"/>
  <c r="L78" i="1"/>
  <c r="M78" i="1"/>
  <c r="N78" i="1"/>
  <c r="O78" i="1"/>
  <c r="P78" i="1"/>
  <c r="Q78" i="1"/>
  <c r="R78" i="1"/>
  <c r="S78" i="1"/>
  <c r="T78" i="1"/>
  <c r="K79" i="1"/>
  <c r="L79" i="1"/>
  <c r="M79" i="1"/>
  <c r="N79" i="1"/>
  <c r="O79" i="1"/>
  <c r="P79" i="1"/>
  <c r="Q79" i="1"/>
  <c r="R79" i="1"/>
  <c r="S79" i="1"/>
  <c r="T79" i="1"/>
  <c r="M5" i="1"/>
  <c r="N5" i="1"/>
  <c r="O5" i="1"/>
  <c r="N6" i="1"/>
  <c r="O6" i="1"/>
  <c r="N6" i="2"/>
  <c r="O6" i="2"/>
  <c r="K5" i="1"/>
  <c r="I238" i="3"/>
  <c r="G238" i="3"/>
  <c r="F238" i="3"/>
  <c r="E238" i="3"/>
  <c r="D238" i="3"/>
  <c r="C238" i="3"/>
  <c r="I214" i="3"/>
  <c r="I252" i="3" s="1"/>
  <c r="G214" i="3"/>
  <c r="F214" i="3"/>
  <c r="E214" i="3"/>
  <c r="D214" i="3"/>
  <c r="C214" i="3"/>
  <c r="I150" i="3"/>
  <c r="G150" i="3"/>
  <c r="I125" i="3"/>
  <c r="I249" i="3" s="1"/>
  <c r="G125" i="3"/>
  <c r="U116" i="3"/>
  <c r="U115" i="3"/>
  <c r="I114" i="3"/>
  <c r="I248" i="3" s="1"/>
  <c r="G114" i="3"/>
  <c r="U101" i="3"/>
  <c r="I100" i="3"/>
  <c r="I247" i="3" s="1"/>
  <c r="G100" i="3"/>
  <c r="F100" i="3"/>
  <c r="E100" i="3"/>
  <c r="D100" i="3"/>
  <c r="C100" i="3"/>
  <c r="U82" i="3"/>
  <c r="U81" i="3"/>
  <c r="I80" i="3"/>
  <c r="I246" i="3" s="1"/>
  <c r="G80" i="3"/>
  <c r="F80" i="3"/>
  <c r="E80" i="3"/>
  <c r="D80" i="3"/>
  <c r="C80" i="3"/>
  <c r="U62" i="3"/>
  <c r="U61" i="3"/>
  <c r="I60" i="3"/>
  <c r="I245" i="3" s="1"/>
  <c r="G60" i="3"/>
  <c r="F60" i="3"/>
  <c r="E60" i="3"/>
  <c r="D60" i="3"/>
  <c r="C60" i="3"/>
  <c r="I40" i="3"/>
  <c r="I244" i="3" s="1"/>
  <c r="G40" i="3"/>
  <c r="F40" i="3"/>
  <c r="E40" i="3"/>
  <c r="D40" i="3"/>
  <c r="C40" i="3"/>
  <c r="I20" i="3"/>
  <c r="G20" i="3"/>
  <c r="F20" i="3"/>
  <c r="E20" i="3"/>
  <c r="D20" i="3"/>
  <c r="C20" i="3"/>
  <c r="H25" i="1"/>
  <c r="H26" i="1"/>
  <c r="H27" i="1"/>
  <c r="H28" i="1"/>
  <c r="H29" i="1"/>
  <c r="H30" i="1"/>
  <c r="H31" i="1"/>
  <c r="H33" i="1"/>
  <c r="H34" i="1"/>
  <c r="H35" i="1"/>
  <c r="H36" i="1"/>
  <c r="H37" i="1"/>
  <c r="H38" i="1"/>
  <c r="H39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4" i="1"/>
  <c r="J84" i="1" s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4" i="1"/>
  <c r="H105" i="1"/>
  <c r="H106" i="1"/>
  <c r="H107" i="1"/>
  <c r="H108" i="1"/>
  <c r="H109" i="1"/>
  <c r="H110" i="1"/>
  <c r="H111" i="1"/>
  <c r="H112" i="1"/>
  <c r="H113" i="1"/>
  <c r="H118" i="1"/>
  <c r="H119" i="1"/>
  <c r="H120" i="1"/>
  <c r="H121" i="1"/>
  <c r="H122" i="1"/>
  <c r="H123" i="1"/>
  <c r="H124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4" i="1"/>
  <c r="H145" i="1"/>
  <c r="H146" i="1"/>
  <c r="H147" i="1"/>
  <c r="H148" i="1"/>
  <c r="H149" i="1"/>
  <c r="H218" i="1"/>
  <c r="H219" i="1"/>
  <c r="H220" i="1"/>
  <c r="H237" i="1"/>
  <c r="H217" i="1"/>
  <c r="H153" i="1"/>
  <c r="H128" i="1"/>
  <c r="H117" i="1"/>
  <c r="H102" i="1"/>
  <c r="H83" i="1"/>
  <c r="H63" i="1"/>
  <c r="H23" i="1"/>
  <c r="K118" i="1"/>
  <c r="K118" i="2" s="1"/>
  <c r="L118" i="1"/>
  <c r="L118" i="2" s="1"/>
  <c r="M118" i="1"/>
  <c r="M118" i="2" s="1"/>
  <c r="N118" i="1"/>
  <c r="N118" i="2" s="1"/>
  <c r="O118" i="1"/>
  <c r="O118" i="2" s="1"/>
  <c r="P118" i="1"/>
  <c r="Q118" i="1"/>
  <c r="R118" i="1"/>
  <c r="S118" i="1"/>
  <c r="T118" i="1"/>
  <c r="K119" i="1"/>
  <c r="K119" i="2" s="1"/>
  <c r="L119" i="1"/>
  <c r="L119" i="2" s="1"/>
  <c r="M119" i="1"/>
  <c r="M119" i="2" s="1"/>
  <c r="N119" i="1"/>
  <c r="N119" i="2" s="1"/>
  <c r="O119" i="1"/>
  <c r="O119" i="2" s="1"/>
  <c r="P119" i="1"/>
  <c r="Q119" i="1"/>
  <c r="R119" i="1"/>
  <c r="S119" i="1"/>
  <c r="T119" i="1"/>
  <c r="K120" i="1"/>
  <c r="K120" i="2" s="1"/>
  <c r="L120" i="1"/>
  <c r="L120" i="2" s="1"/>
  <c r="M120" i="1"/>
  <c r="M120" i="2" s="1"/>
  <c r="N120" i="1"/>
  <c r="N120" i="2" s="1"/>
  <c r="O120" i="1"/>
  <c r="O120" i="2" s="1"/>
  <c r="P120" i="1"/>
  <c r="Q120" i="1"/>
  <c r="R120" i="1"/>
  <c r="S120" i="1"/>
  <c r="T120" i="1"/>
  <c r="K121" i="1"/>
  <c r="K121" i="2" s="1"/>
  <c r="L121" i="1"/>
  <c r="L121" i="2" s="1"/>
  <c r="M121" i="1"/>
  <c r="M121" i="2" s="1"/>
  <c r="N121" i="1"/>
  <c r="N121" i="2" s="1"/>
  <c r="O121" i="1"/>
  <c r="O121" i="2" s="1"/>
  <c r="P121" i="1"/>
  <c r="Q121" i="1"/>
  <c r="R121" i="1"/>
  <c r="S121" i="1"/>
  <c r="T121" i="1"/>
  <c r="K122" i="1"/>
  <c r="K122" i="2" s="1"/>
  <c r="L122" i="1"/>
  <c r="L122" i="2" s="1"/>
  <c r="M122" i="1"/>
  <c r="M122" i="2" s="1"/>
  <c r="N122" i="1"/>
  <c r="N122" i="2" s="1"/>
  <c r="O122" i="1"/>
  <c r="O122" i="2" s="1"/>
  <c r="P122" i="1"/>
  <c r="Q122" i="1"/>
  <c r="R122" i="1"/>
  <c r="S122" i="1"/>
  <c r="T122" i="1"/>
  <c r="K123" i="1"/>
  <c r="K123" i="2" s="1"/>
  <c r="L123" i="1"/>
  <c r="L123" i="2" s="1"/>
  <c r="M123" i="1"/>
  <c r="M123" i="2" s="1"/>
  <c r="N123" i="1"/>
  <c r="N123" i="2" s="1"/>
  <c r="O123" i="1"/>
  <c r="O123" i="2" s="1"/>
  <c r="P123" i="1"/>
  <c r="Q123" i="1"/>
  <c r="R123" i="1"/>
  <c r="S123" i="1"/>
  <c r="T123" i="1"/>
  <c r="K124" i="1"/>
  <c r="K124" i="2" s="1"/>
  <c r="L124" i="1"/>
  <c r="L124" i="2" s="1"/>
  <c r="M124" i="1"/>
  <c r="M124" i="2" s="1"/>
  <c r="N124" i="1"/>
  <c r="N124" i="2" s="1"/>
  <c r="O124" i="1"/>
  <c r="O124" i="2" s="1"/>
  <c r="P124" i="1"/>
  <c r="Q124" i="1"/>
  <c r="R124" i="1"/>
  <c r="S124" i="1"/>
  <c r="T124" i="1"/>
  <c r="K129" i="1"/>
  <c r="K129" i="2" s="1"/>
  <c r="L129" i="1"/>
  <c r="L129" i="2" s="1"/>
  <c r="M129" i="1"/>
  <c r="M129" i="2" s="1"/>
  <c r="N129" i="1"/>
  <c r="N129" i="2" s="1"/>
  <c r="O129" i="1"/>
  <c r="O129" i="2" s="1"/>
  <c r="P129" i="1"/>
  <c r="Q129" i="1"/>
  <c r="R129" i="1"/>
  <c r="S129" i="1"/>
  <c r="T129" i="1"/>
  <c r="K130" i="1"/>
  <c r="K130" i="2" s="1"/>
  <c r="L130" i="1"/>
  <c r="L130" i="2" s="1"/>
  <c r="M130" i="1"/>
  <c r="M130" i="2" s="1"/>
  <c r="N130" i="1"/>
  <c r="N130" i="2" s="1"/>
  <c r="O130" i="1"/>
  <c r="O130" i="2" s="1"/>
  <c r="P130" i="1"/>
  <c r="Q130" i="1"/>
  <c r="R130" i="1"/>
  <c r="S130" i="1"/>
  <c r="T130" i="1"/>
  <c r="K131" i="1"/>
  <c r="K131" i="2" s="1"/>
  <c r="L131" i="1"/>
  <c r="L131" i="2" s="1"/>
  <c r="M131" i="1"/>
  <c r="M131" i="2" s="1"/>
  <c r="N131" i="1"/>
  <c r="N131" i="2" s="1"/>
  <c r="O131" i="1"/>
  <c r="O131" i="2" s="1"/>
  <c r="P131" i="1"/>
  <c r="Q131" i="1"/>
  <c r="R131" i="1"/>
  <c r="S131" i="1"/>
  <c r="T131" i="1"/>
  <c r="K132" i="1"/>
  <c r="K132" i="2" s="1"/>
  <c r="L132" i="1"/>
  <c r="L132" i="2" s="1"/>
  <c r="M132" i="1"/>
  <c r="M132" i="2" s="1"/>
  <c r="N132" i="1"/>
  <c r="N132" i="2" s="1"/>
  <c r="O132" i="1"/>
  <c r="O132" i="2" s="1"/>
  <c r="P132" i="1"/>
  <c r="Q132" i="1"/>
  <c r="R132" i="1"/>
  <c r="S132" i="1"/>
  <c r="T132" i="1"/>
  <c r="K133" i="1"/>
  <c r="K133" i="2" s="1"/>
  <c r="L133" i="1"/>
  <c r="L133" i="2" s="1"/>
  <c r="M133" i="1"/>
  <c r="M133" i="2" s="1"/>
  <c r="N133" i="1"/>
  <c r="N133" i="2" s="1"/>
  <c r="O133" i="1"/>
  <c r="O133" i="2" s="1"/>
  <c r="P133" i="1"/>
  <c r="Q133" i="1"/>
  <c r="R133" i="1"/>
  <c r="S133" i="1"/>
  <c r="T133" i="1"/>
  <c r="K134" i="1"/>
  <c r="K134" i="2" s="1"/>
  <c r="L134" i="1"/>
  <c r="L134" i="2" s="1"/>
  <c r="M134" i="1"/>
  <c r="M134" i="2" s="1"/>
  <c r="N134" i="1"/>
  <c r="N134" i="2" s="1"/>
  <c r="O134" i="1"/>
  <c r="O134" i="2" s="1"/>
  <c r="P134" i="1"/>
  <c r="Q134" i="1"/>
  <c r="R134" i="1"/>
  <c r="S134" i="1"/>
  <c r="T134" i="1"/>
  <c r="K135" i="1"/>
  <c r="K135" i="2" s="1"/>
  <c r="L135" i="1"/>
  <c r="L135" i="2" s="1"/>
  <c r="M135" i="1"/>
  <c r="M135" i="2" s="1"/>
  <c r="N135" i="1"/>
  <c r="N135" i="2" s="1"/>
  <c r="O135" i="1"/>
  <c r="O135" i="2" s="1"/>
  <c r="P135" i="1"/>
  <c r="Q135" i="1"/>
  <c r="R135" i="1"/>
  <c r="S135" i="1"/>
  <c r="T135" i="1"/>
  <c r="K136" i="1"/>
  <c r="K136" i="2" s="1"/>
  <c r="L136" i="1"/>
  <c r="L136" i="2" s="1"/>
  <c r="M136" i="1"/>
  <c r="M136" i="2" s="1"/>
  <c r="N136" i="1"/>
  <c r="N136" i="2" s="1"/>
  <c r="O136" i="1"/>
  <c r="O136" i="2" s="1"/>
  <c r="P136" i="1"/>
  <c r="Q136" i="1"/>
  <c r="R136" i="1"/>
  <c r="S136" i="1"/>
  <c r="T136" i="1"/>
  <c r="K137" i="1"/>
  <c r="K137" i="2" s="1"/>
  <c r="L137" i="1"/>
  <c r="L137" i="2" s="1"/>
  <c r="M137" i="1"/>
  <c r="M137" i="2" s="1"/>
  <c r="N137" i="1"/>
  <c r="N137" i="2" s="1"/>
  <c r="O137" i="1"/>
  <c r="O137" i="2" s="1"/>
  <c r="P137" i="1"/>
  <c r="Q137" i="1"/>
  <c r="R137" i="1"/>
  <c r="S137" i="1"/>
  <c r="T137" i="1"/>
  <c r="K138" i="1"/>
  <c r="K138" i="2" s="1"/>
  <c r="L138" i="1"/>
  <c r="L138" i="2" s="1"/>
  <c r="M138" i="1"/>
  <c r="M138" i="2" s="1"/>
  <c r="N138" i="1"/>
  <c r="N138" i="2" s="1"/>
  <c r="O138" i="1"/>
  <c r="O138" i="2" s="1"/>
  <c r="P138" i="1"/>
  <c r="Q138" i="1"/>
  <c r="R138" i="1"/>
  <c r="S138" i="1"/>
  <c r="T138" i="1"/>
  <c r="K139" i="1"/>
  <c r="K139" i="2" s="1"/>
  <c r="L139" i="1"/>
  <c r="L139" i="2" s="1"/>
  <c r="M139" i="1"/>
  <c r="M139" i="2" s="1"/>
  <c r="N139" i="1"/>
  <c r="N139" i="2" s="1"/>
  <c r="O139" i="1"/>
  <c r="O139" i="2" s="1"/>
  <c r="P139" i="1"/>
  <c r="Q139" i="1"/>
  <c r="R139" i="1"/>
  <c r="S139" i="1"/>
  <c r="T139" i="1"/>
  <c r="K140" i="1"/>
  <c r="K140" i="2" s="1"/>
  <c r="L140" i="1"/>
  <c r="L140" i="2" s="1"/>
  <c r="M140" i="1"/>
  <c r="M140" i="2" s="1"/>
  <c r="N140" i="1"/>
  <c r="N140" i="2" s="1"/>
  <c r="O140" i="1"/>
  <c r="O140" i="2" s="1"/>
  <c r="P140" i="1"/>
  <c r="Q140" i="1"/>
  <c r="R140" i="1"/>
  <c r="S140" i="1"/>
  <c r="T140" i="1"/>
  <c r="K141" i="1"/>
  <c r="K141" i="2" s="1"/>
  <c r="L141" i="1"/>
  <c r="L141" i="2" s="1"/>
  <c r="M141" i="1"/>
  <c r="M141" i="2" s="1"/>
  <c r="N141" i="1"/>
  <c r="N141" i="2" s="1"/>
  <c r="O141" i="1"/>
  <c r="O141" i="2" s="1"/>
  <c r="P141" i="1"/>
  <c r="Q141" i="1"/>
  <c r="R141" i="1"/>
  <c r="S141" i="1"/>
  <c r="T141" i="1"/>
  <c r="K142" i="1"/>
  <c r="K142" i="2" s="1"/>
  <c r="L142" i="1"/>
  <c r="L142" i="2" s="1"/>
  <c r="M142" i="1"/>
  <c r="M142" i="2" s="1"/>
  <c r="N142" i="1"/>
  <c r="N142" i="2" s="1"/>
  <c r="O142" i="1"/>
  <c r="O142" i="2" s="1"/>
  <c r="P142" i="1"/>
  <c r="Q142" i="1"/>
  <c r="R142" i="1"/>
  <c r="S142" i="1"/>
  <c r="T142" i="1"/>
  <c r="K143" i="1"/>
  <c r="K143" i="2" s="1"/>
  <c r="L143" i="1"/>
  <c r="L143" i="2" s="1"/>
  <c r="M143" i="1"/>
  <c r="M143" i="2" s="1"/>
  <c r="N143" i="1"/>
  <c r="N143" i="2" s="1"/>
  <c r="O143" i="1"/>
  <c r="O143" i="2" s="1"/>
  <c r="P143" i="1"/>
  <c r="Q143" i="1"/>
  <c r="R143" i="1"/>
  <c r="S143" i="1"/>
  <c r="T143" i="1"/>
  <c r="K144" i="1"/>
  <c r="K144" i="2" s="1"/>
  <c r="L144" i="1"/>
  <c r="L144" i="2" s="1"/>
  <c r="M144" i="1"/>
  <c r="M144" i="2" s="1"/>
  <c r="N144" i="1"/>
  <c r="N144" i="2" s="1"/>
  <c r="O144" i="1"/>
  <c r="O144" i="2" s="1"/>
  <c r="P144" i="1"/>
  <c r="Q144" i="1"/>
  <c r="R144" i="1"/>
  <c r="S144" i="1"/>
  <c r="T144" i="1"/>
  <c r="K145" i="1"/>
  <c r="K145" i="2" s="1"/>
  <c r="L145" i="1"/>
  <c r="L145" i="2" s="1"/>
  <c r="M145" i="1"/>
  <c r="M145" i="2" s="1"/>
  <c r="N145" i="1"/>
  <c r="N145" i="2" s="1"/>
  <c r="O145" i="1"/>
  <c r="O145" i="2" s="1"/>
  <c r="P145" i="1"/>
  <c r="Q145" i="1"/>
  <c r="R145" i="1"/>
  <c r="S145" i="1"/>
  <c r="T145" i="1"/>
  <c r="K146" i="1"/>
  <c r="K146" i="2" s="1"/>
  <c r="L146" i="1"/>
  <c r="L146" i="2" s="1"/>
  <c r="M146" i="1"/>
  <c r="M146" i="2" s="1"/>
  <c r="N146" i="1"/>
  <c r="N146" i="2" s="1"/>
  <c r="O146" i="1"/>
  <c r="O146" i="2" s="1"/>
  <c r="P146" i="1"/>
  <c r="Q146" i="1"/>
  <c r="R146" i="1"/>
  <c r="S146" i="1"/>
  <c r="T146" i="1"/>
  <c r="K147" i="1"/>
  <c r="K147" i="2" s="1"/>
  <c r="L147" i="1"/>
  <c r="L147" i="2" s="1"/>
  <c r="M147" i="1"/>
  <c r="M147" i="2" s="1"/>
  <c r="N147" i="1"/>
  <c r="N147" i="2" s="1"/>
  <c r="O147" i="1"/>
  <c r="O147" i="2" s="1"/>
  <c r="P147" i="1"/>
  <c r="Q147" i="1"/>
  <c r="R147" i="1"/>
  <c r="S147" i="1"/>
  <c r="T147" i="1"/>
  <c r="K148" i="1"/>
  <c r="K148" i="2" s="1"/>
  <c r="L148" i="1"/>
  <c r="L148" i="2" s="1"/>
  <c r="M148" i="1"/>
  <c r="M148" i="2" s="1"/>
  <c r="N148" i="1"/>
  <c r="N148" i="2" s="1"/>
  <c r="O148" i="1"/>
  <c r="O148" i="2" s="1"/>
  <c r="P148" i="1"/>
  <c r="Q148" i="1"/>
  <c r="R148" i="1"/>
  <c r="S148" i="1"/>
  <c r="T148" i="1"/>
  <c r="K149" i="1"/>
  <c r="K149" i="2" s="1"/>
  <c r="L149" i="1"/>
  <c r="L149" i="2" s="1"/>
  <c r="M149" i="1"/>
  <c r="M149" i="2" s="1"/>
  <c r="N149" i="1"/>
  <c r="N149" i="2" s="1"/>
  <c r="O149" i="1"/>
  <c r="O149" i="2" s="1"/>
  <c r="P149" i="1"/>
  <c r="Q149" i="1"/>
  <c r="R149" i="1"/>
  <c r="S149" i="1"/>
  <c r="T149" i="1"/>
  <c r="K154" i="1"/>
  <c r="K154" i="2" s="1"/>
  <c r="L154" i="1"/>
  <c r="L154" i="2" s="1"/>
  <c r="M154" i="1"/>
  <c r="M154" i="2" s="1"/>
  <c r="N154" i="1"/>
  <c r="N154" i="2" s="1"/>
  <c r="O154" i="1"/>
  <c r="O154" i="2" s="1"/>
  <c r="P154" i="1"/>
  <c r="Q154" i="1"/>
  <c r="R154" i="1"/>
  <c r="S154" i="1"/>
  <c r="T154" i="1"/>
  <c r="K155" i="1"/>
  <c r="K155" i="2" s="1"/>
  <c r="L155" i="1"/>
  <c r="L155" i="2" s="1"/>
  <c r="M155" i="1"/>
  <c r="M155" i="2" s="1"/>
  <c r="N155" i="1"/>
  <c r="N155" i="2" s="1"/>
  <c r="O155" i="1"/>
  <c r="O155" i="2" s="1"/>
  <c r="P155" i="1"/>
  <c r="Q155" i="1"/>
  <c r="R155" i="1"/>
  <c r="S155" i="1"/>
  <c r="T155" i="1"/>
  <c r="K156" i="1"/>
  <c r="K156" i="2" s="1"/>
  <c r="L156" i="1"/>
  <c r="L156" i="2" s="1"/>
  <c r="M156" i="1"/>
  <c r="M156" i="2" s="1"/>
  <c r="N156" i="1"/>
  <c r="N156" i="2" s="1"/>
  <c r="O156" i="1"/>
  <c r="O156" i="2" s="1"/>
  <c r="P156" i="1"/>
  <c r="Q156" i="1"/>
  <c r="R156" i="1"/>
  <c r="S156" i="1"/>
  <c r="T156" i="1"/>
  <c r="K157" i="1"/>
  <c r="K157" i="2" s="1"/>
  <c r="L157" i="1"/>
  <c r="L157" i="2" s="1"/>
  <c r="M157" i="1"/>
  <c r="M157" i="2" s="1"/>
  <c r="N157" i="1"/>
  <c r="N157" i="2" s="1"/>
  <c r="O157" i="1"/>
  <c r="O157" i="2" s="1"/>
  <c r="P157" i="1"/>
  <c r="Q157" i="1"/>
  <c r="R157" i="1"/>
  <c r="S157" i="1"/>
  <c r="T157" i="1"/>
  <c r="K158" i="1"/>
  <c r="K158" i="2" s="1"/>
  <c r="L158" i="1"/>
  <c r="L158" i="2" s="1"/>
  <c r="M158" i="1"/>
  <c r="M158" i="2" s="1"/>
  <c r="N158" i="1"/>
  <c r="N158" i="2" s="1"/>
  <c r="O158" i="1"/>
  <c r="O158" i="2" s="1"/>
  <c r="P158" i="1"/>
  <c r="Q158" i="1"/>
  <c r="R158" i="1"/>
  <c r="S158" i="1"/>
  <c r="T158" i="1"/>
  <c r="K159" i="1"/>
  <c r="K159" i="2" s="1"/>
  <c r="L159" i="1"/>
  <c r="L159" i="2" s="1"/>
  <c r="M159" i="1"/>
  <c r="M159" i="2" s="1"/>
  <c r="N159" i="1"/>
  <c r="N159" i="2" s="1"/>
  <c r="O159" i="1"/>
  <c r="O159" i="2" s="1"/>
  <c r="P159" i="1"/>
  <c r="Q159" i="1"/>
  <c r="R159" i="1"/>
  <c r="S159" i="1"/>
  <c r="T159" i="1"/>
  <c r="K160" i="1"/>
  <c r="K160" i="2" s="1"/>
  <c r="L160" i="1"/>
  <c r="L160" i="2" s="1"/>
  <c r="M160" i="1"/>
  <c r="M160" i="2" s="1"/>
  <c r="N160" i="1"/>
  <c r="N160" i="2" s="1"/>
  <c r="O160" i="1"/>
  <c r="O160" i="2" s="1"/>
  <c r="P160" i="1"/>
  <c r="Q160" i="1"/>
  <c r="R160" i="1"/>
  <c r="S160" i="1"/>
  <c r="T160" i="1"/>
  <c r="K161" i="1"/>
  <c r="K161" i="2" s="1"/>
  <c r="L161" i="1"/>
  <c r="L161" i="2" s="1"/>
  <c r="M161" i="1"/>
  <c r="M161" i="2" s="1"/>
  <c r="N161" i="1"/>
  <c r="N161" i="2" s="1"/>
  <c r="O161" i="1"/>
  <c r="O161" i="2" s="1"/>
  <c r="P161" i="1"/>
  <c r="Q161" i="1"/>
  <c r="R161" i="1"/>
  <c r="S161" i="1"/>
  <c r="T161" i="1"/>
  <c r="K162" i="1"/>
  <c r="K162" i="2" s="1"/>
  <c r="L162" i="1"/>
  <c r="L162" i="2" s="1"/>
  <c r="M162" i="1"/>
  <c r="M162" i="2" s="1"/>
  <c r="N162" i="1"/>
  <c r="N162" i="2" s="1"/>
  <c r="O162" i="1"/>
  <c r="O162" i="2" s="1"/>
  <c r="P162" i="1"/>
  <c r="Q162" i="1"/>
  <c r="R162" i="1"/>
  <c r="S162" i="1"/>
  <c r="T162" i="1"/>
  <c r="K163" i="1"/>
  <c r="K163" i="2" s="1"/>
  <c r="L163" i="1"/>
  <c r="L163" i="2" s="1"/>
  <c r="M163" i="1"/>
  <c r="M163" i="2" s="1"/>
  <c r="N163" i="1"/>
  <c r="N163" i="2" s="1"/>
  <c r="O163" i="1"/>
  <c r="O163" i="2" s="1"/>
  <c r="P163" i="1"/>
  <c r="Q163" i="1"/>
  <c r="R163" i="1"/>
  <c r="S163" i="1"/>
  <c r="T163" i="1"/>
  <c r="K164" i="1"/>
  <c r="K164" i="2" s="1"/>
  <c r="L164" i="1"/>
  <c r="L164" i="2" s="1"/>
  <c r="M164" i="1"/>
  <c r="M164" i="2" s="1"/>
  <c r="N164" i="1"/>
  <c r="N164" i="2" s="1"/>
  <c r="O164" i="1"/>
  <c r="O164" i="2" s="1"/>
  <c r="P164" i="1"/>
  <c r="Q164" i="1"/>
  <c r="R164" i="1"/>
  <c r="S164" i="1"/>
  <c r="T164" i="1"/>
  <c r="K165" i="1"/>
  <c r="K165" i="2" s="1"/>
  <c r="L165" i="1"/>
  <c r="L165" i="2" s="1"/>
  <c r="M165" i="1"/>
  <c r="M165" i="2" s="1"/>
  <c r="N165" i="1"/>
  <c r="N165" i="2" s="1"/>
  <c r="O165" i="1"/>
  <c r="O165" i="2" s="1"/>
  <c r="P165" i="1"/>
  <c r="Q165" i="1"/>
  <c r="R165" i="1"/>
  <c r="S165" i="1"/>
  <c r="T165" i="1"/>
  <c r="K166" i="1"/>
  <c r="K166" i="2" s="1"/>
  <c r="L166" i="1"/>
  <c r="L166" i="2" s="1"/>
  <c r="M166" i="1"/>
  <c r="M166" i="2" s="1"/>
  <c r="N166" i="1"/>
  <c r="N166" i="2" s="1"/>
  <c r="O166" i="1"/>
  <c r="O166" i="2" s="1"/>
  <c r="P166" i="1"/>
  <c r="Q166" i="1"/>
  <c r="R166" i="1"/>
  <c r="S166" i="1"/>
  <c r="T166" i="1"/>
  <c r="K167" i="1"/>
  <c r="K167" i="2" s="1"/>
  <c r="L167" i="1"/>
  <c r="L167" i="2" s="1"/>
  <c r="M167" i="1"/>
  <c r="M167" i="2" s="1"/>
  <c r="N167" i="1"/>
  <c r="N167" i="2" s="1"/>
  <c r="O167" i="1"/>
  <c r="O167" i="2" s="1"/>
  <c r="P167" i="1"/>
  <c r="Q167" i="1"/>
  <c r="R167" i="1"/>
  <c r="S167" i="1"/>
  <c r="T167" i="1"/>
  <c r="K168" i="1"/>
  <c r="K168" i="2" s="1"/>
  <c r="L168" i="1"/>
  <c r="L168" i="2" s="1"/>
  <c r="M168" i="1"/>
  <c r="M168" i="2" s="1"/>
  <c r="N168" i="1"/>
  <c r="N168" i="2" s="1"/>
  <c r="O168" i="1"/>
  <c r="O168" i="2" s="1"/>
  <c r="P168" i="1"/>
  <c r="Q168" i="1"/>
  <c r="R168" i="1"/>
  <c r="S168" i="1"/>
  <c r="T168" i="1"/>
  <c r="K169" i="1"/>
  <c r="K169" i="2" s="1"/>
  <c r="L169" i="1"/>
  <c r="L169" i="2" s="1"/>
  <c r="M169" i="1"/>
  <c r="M169" i="2" s="1"/>
  <c r="N169" i="1"/>
  <c r="N169" i="2" s="1"/>
  <c r="O169" i="1"/>
  <c r="O169" i="2" s="1"/>
  <c r="P169" i="1"/>
  <c r="Q169" i="1"/>
  <c r="R169" i="1"/>
  <c r="S169" i="1"/>
  <c r="T169" i="1"/>
  <c r="K170" i="1"/>
  <c r="K170" i="2" s="1"/>
  <c r="L170" i="1"/>
  <c r="L170" i="2" s="1"/>
  <c r="M170" i="1"/>
  <c r="M170" i="2" s="1"/>
  <c r="N170" i="1"/>
  <c r="N170" i="2" s="1"/>
  <c r="O170" i="1"/>
  <c r="O170" i="2" s="1"/>
  <c r="P170" i="1"/>
  <c r="Q170" i="1"/>
  <c r="R170" i="1"/>
  <c r="S170" i="1"/>
  <c r="T170" i="1"/>
  <c r="K171" i="1"/>
  <c r="K171" i="2" s="1"/>
  <c r="L171" i="1"/>
  <c r="L171" i="2" s="1"/>
  <c r="M171" i="1"/>
  <c r="M171" i="2" s="1"/>
  <c r="N171" i="1"/>
  <c r="N171" i="2" s="1"/>
  <c r="O171" i="1"/>
  <c r="O171" i="2" s="1"/>
  <c r="P171" i="1"/>
  <c r="Q171" i="1"/>
  <c r="R171" i="1"/>
  <c r="S171" i="1"/>
  <c r="T171" i="1"/>
  <c r="K172" i="1"/>
  <c r="K172" i="2" s="1"/>
  <c r="L172" i="1"/>
  <c r="L172" i="2" s="1"/>
  <c r="M172" i="1"/>
  <c r="M172" i="2" s="1"/>
  <c r="N172" i="1"/>
  <c r="N172" i="2" s="1"/>
  <c r="O172" i="1"/>
  <c r="O172" i="2" s="1"/>
  <c r="P172" i="1"/>
  <c r="Q172" i="1"/>
  <c r="R172" i="1"/>
  <c r="S172" i="1"/>
  <c r="T172" i="1"/>
  <c r="K173" i="1"/>
  <c r="K173" i="2" s="1"/>
  <c r="L173" i="1"/>
  <c r="L173" i="2" s="1"/>
  <c r="M173" i="1"/>
  <c r="M173" i="2" s="1"/>
  <c r="N173" i="1"/>
  <c r="N173" i="2" s="1"/>
  <c r="O173" i="1"/>
  <c r="O173" i="2" s="1"/>
  <c r="P173" i="1"/>
  <c r="Q173" i="1"/>
  <c r="R173" i="1"/>
  <c r="S173" i="1"/>
  <c r="T173" i="1"/>
  <c r="K174" i="1"/>
  <c r="K174" i="2" s="1"/>
  <c r="L174" i="1"/>
  <c r="L174" i="2" s="1"/>
  <c r="M174" i="1"/>
  <c r="M174" i="2" s="1"/>
  <c r="N174" i="1"/>
  <c r="N174" i="2" s="1"/>
  <c r="O174" i="1"/>
  <c r="O174" i="2" s="1"/>
  <c r="P174" i="1"/>
  <c r="Q174" i="1"/>
  <c r="R174" i="1"/>
  <c r="S174" i="1"/>
  <c r="T174" i="1"/>
  <c r="K175" i="1"/>
  <c r="K175" i="2" s="1"/>
  <c r="L175" i="1"/>
  <c r="L175" i="2" s="1"/>
  <c r="M175" i="1"/>
  <c r="M175" i="2" s="1"/>
  <c r="N175" i="1"/>
  <c r="N175" i="2" s="1"/>
  <c r="O175" i="1"/>
  <c r="O175" i="2" s="1"/>
  <c r="P175" i="1"/>
  <c r="Q175" i="1"/>
  <c r="R175" i="1"/>
  <c r="S175" i="1"/>
  <c r="T175" i="1"/>
  <c r="K176" i="1"/>
  <c r="K176" i="2" s="1"/>
  <c r="L176" i="1"/>
  <c r="L176" i="2" s="1"/>
  <c r="M176" i="1"/>
  <c r="M176" i="2" s="1"/>
  <c r="N176" i="1"/>
  <c r="N176" i="2" s="1"/>
  <c r="O176" i="1"/>
  <c r="O176" i="2" s="1"/>
  <c r="P176" i="1"/>
  <c r="Q176" i="1"/>
  <c r="R176" i="1"/>
  <c r="S176" i="1"/>
  <c r="T176" i="1"/>
  <c r="K177" i="1"/>
  <c r="K177" i="2" s="1"/>
  <c r="L177" i="1"/>
  <c r="L177" i="2" s="1"/>
  <c r="M177" i="1"/>
  <c r="M177" i="2" s="1"/>
  <c r="N177" i="1"/>
  <c r="N177" i="2" s="1"/>
  <c r="O177" i="1"/>
  <c r="O177" i="2" s="1"/>
  <c r="P177" i="1"/>
  <c r="Q177" i="1"/>
  <c r="R177" i="1"/>
  <c r="S177" i="1"/>
  <c r="T177" i="1"/>
  <c r="K178" i="1"/>
  <c r="K178" i="2" s="1"/>
  <c r="L178" i="1"/>
  <c r="L178" i="2" s="1"/>
  <c r="M178" i="1"/>
  <c r="M178" i="2" s="1"/>
  <c r="N178" i="1"/>
  <c r="N178" i="2" s="1"/>
  <c r="O178" i="1"/>
  <c r="O178" i="2" s="1"/>
  <c r="P178" i="1"/>
  <c r="Q178" i="1"/>
  <c r="R178" i="1"/>
  <c r="S178" i="1"/>
  <c r="T178" i="1"/>
  <c r="K179" i="1"/>
  <c r="K179" i="2" s="1"/>
  <c r="L179" i="1"/>
  <c r="L179" i="2" s="1"/>
  <c r="M179" i="1"/>
  <c r="M179" i="2" s="1"/>
  <c r="N179" i="1"/>
  <c r="N179" i="2" s="1"/>
  <c r="O179" i="1"/>
  <c r="O179" i="2" s="1"/>
  <c r="P179" i="1"/>
  <c r="Q179" i="1"/>
  <c r="R179" i="1"/>
  <c r="S179" i="1"/>
  <c r="T179" i="1"/>
  <c r="K180" i="1"/>
  <c r="K180" i="2" s="1"/>
  <c r="L180" i="1"/>
  <c r="L180" i="2" s="1"/>
  <c r="M180" i="1"/>
  <c r="M180" i="2" s="1"/>
  <c r="N180" i="1"/>
  <c r="N180" i="2" s="1"/>
  <c r="O180" i="1"/>
  <c r="O180" i="2" s="1"/>
  <c r="P180" i="1"/>
  <c r="Q180" i="1"/>
  <c r="R180" i="1"/>
  <c r="S180" i="1"/>
  <c r="T180" i="1"/>
  <c r="K181" i="1"/>
  <c r="K181" i="2" s="1"/>
  <c r="L181" i="1"/>
  <c r="L181" i="2" s="1"/>
  <c r="M181" i="1"/>
  <c r="M181" i="2" s="1"/>
  <c r="N181" i="1"/>
  <c r="N181" i="2" s="1"/>
  <c r="O181" i="1"/>
  <c r="O181" i="2" s="1"/>
  <c r="P181" i="1"/>
  <c r="Q181" i="1"/>
  <c r="R181" i="1"/>
  <c r="S181" i="1"/>
  <c r="T181" i="1"/>
  <c r="K182" i="1"/>
  <c r="K182" i="2" s="1"/>
  <c r="L182" i="1"/>
  <c r="L182" i="2" s="1"/>
  <c r="M182" i="1"/>
  <c r="M182" i="2" s="1"/>
  <c r="N182" i="1"/>
  <c r="N182" i="2" s="1"/>
  <c r="O182" i="1"/>
  <c r="O182" i="2" s="1"/>
  <c r="P182" i="1"/>
  <c r="Q182" i="1"/>
  <c r="R182" i="1"/>
  <c r="S182" i="1"/>
  <c r="T182" i="1"/>
  <c r="K183" i="1"/>
  <c r="K183" i="2" s="1"/>
  <c r="L183" i="1"/>
  <c r="L183" i="2" s="1"/>
  <c r="M183" i="1"/>
  <c r="M183" i="2" s="1"/>
  <c r="N183" i="1"/>
  <c r="N183" i="2" s="1"/>
  <c r="O183" i="1"/>
  <c r="O183" i="2" s="1"/>
  <c r="P183" i="1"/>
  <c r="Q183" i="1"/>
  <c r="R183" i="1"/>
  <c r="S183" i="1"/>
  <c r="T183" i="1"/>
  <c r="K184" i="1"/>
  <c r="K184" i="2" s="1"/>
  <c r="L184" i="1"/>
  <c r="L184" i="2" s="1"/>
  <c r="M184" i="1"/>
  <c r="M184" i="2" s="1"/>
  <c r="N184" i="1"/>
  <c r="N184" i="2" s="1"/>
  <c r="O184" i="1"/>
  <c r="O184" i="2" s="1"/>
  <c r="P184" i="1"/>
  <c r="Q184" i="1"/>
  <c r="R184" i="1"/>
  <c r="S184" i="1"/>
  <c r="T184" i="1"/>
  <c r="K185" i="1"/>
  <c r="K185" i="2" s="1"/>
  <c r="L185" i="1"/>
  <c r="L185" i="2" s="1"/>
  <c r="M185" i="1"/>
  <c r="M185" i="2" s="1"/>
  <c r="N185" i="1"/>
  <c r="N185" i="2" s="1"/>
  <c r="O185" i="1"/>
  <c r="O185" i="2" s="1"/>
  <c r="P185" i="1"/>
  <c r="Q185" i="1"/>
  <c r="R185" i="1"/>
  <c r="S185" i="1"/>
  <c r="T185" i="1"/>
  <c r="K186" i="1"/>
  <c r="K186" i="2" s="1"/>
  <c r="L186" i="1"/>
  <c r="L186" i="2" s="1"/>
  <c r="M186" i="1"/>
  <c r="M186" i="2" s="1"/>
  <c r="N186" i="1"/>
  <c r="N186" i="2" s="1"/>
  <c r="O186" i="1"/>
  <c r="O186" i="2" s="1"/>
  <c r="P186" i="1"/>
  <c r="Q186" i="1"/>
  <c r="R186" i="1"/>
  <c r="S186" i="1"/>
  <c r="T186" i="1"/>
  <c r="K187" i="1"/>
  <c r="K187" i="2" s="1"/>
  <c r="L187" i="1"/>
  <c r="L187" i="2" s="1"/>
  <c r="M187" i="1"/>
  <c r="M187" i="2" s="1"/>
  <c r="N187" i="1"/>
  <c r="N187" i="2" s="1"/>
  <c r="O187" i="1"/>
  <c r="O187" i="2" s="1"/>
  <c r="P187" i="1"/>
  <c r="Q187" i="1"/>
  <c r="R187" i="1"/>
  <c r="S187" i="1"/>
  <c r="T187" i="1"/>
  <c r="K188" i="1"/>
  <c r="K188" i="2" s="1"/>
  <c r="L188" i="1"/>
  <c r="L188" i="2" s="1"/>
  <c r="M188" i="1"/>
  <c r="M188" i="2" s="1"/>
  <c r="N188" i="1"/>
  <c r="N188" i="2" s="1"/>
  <c r="O188" i="1"/>
  <c r="O188" i="2" s="1"/>
  <c r="P188" i="1"/>
  <c r="Q188" i="1"/>
  <c r="R188" i="1"/>
  <c r="S188" i="1"/>
  <c r="T188" i="1"/>
  <c r="K189" i="1"/>
  <c r="K189" i="2" s="1"/>
  <c r="L189" i="1"/>
  <c r="L189" i="2" s="1"/>
  <c r="M189" i="1"/>
  <c r="M189" i="2" s="1"/>
  <c r="N189" i="1"/>
  <c r="N189" i="2" s="1"/>
  <c r="O189" i="1"/>
  <c r="O189" i="2" s="1"/>
  <c r="P189" i="1"/>
  <c r="Q189" i="1"/>
  <c r="R189" i="1"/>
  <c r="S189" i="1"/>
  <c r="T189" i="1"/>
  <c r="K190" i="1"/>
  <c r="K190" i="2" s="1"/>
  <c r="L190" i="1"/>
  <c r="L190" i="2" s="1"/>
  <c r="M190" i="1"/>
  <c r="M190" i="2" s="1"/>
  <c r="N190" i="1"/>
  <c r="N190" i="2" s="1"/>
  <c r="O190" i="1"/>
  <c r="O190" i="2" s="1"/>
  <c r="P190" i="1"/>
  <c r="Q190" i="1"/>
  <c r="R190" i="1"/>
  <c r="S190" i="1"/>
  <c r="T190" i="1"/>
  <c r="K191" i="1"/>
  <c r="K191" i="2" s="1"/>
  <c r="L191" i="1"/>
  <c r="L191" i="2" s="1"/>
  <c r="M191" i="1"/>
  <c r="M191" i="2" s="1"/>
  <c r="N191" i="1"/>
  <c r="N191" i="2" s="1"/>
  <c r="O191" i="1"/>
  <c r="O191" i="2" s="1"/>
  <c r="P191" i="1"/>
  <c r="Q191" i="1"/>
  <c r="R191" i="1"/>
  <c r="S191" i="1"/>
  <c r="T191" i="1"/>
  <c r="K192" i="1"/>
  <c r="K192" i="2" s="1"/>
  <c r="L192" i="1"/>
  <c r="L192" i="2" s="1"/>
  <c r="M192" i="1"/>
  <c r="M192" i="2" s="1"/>
  <c r="N192" i="1"/>
  <c r="N192" i="2" s="1"/>
  <c r="O192" i="1"/>
  <c r="O192" i="2" s="1"/>
  <c r="P192" i="1"/>
  <c r="Q192" i="1"/>
  <c r="R192" i="1"/>
  <c r="S192" i="1"/>
  <c r="T192" i="1"/>
  <c r="K193" i="1"/>
  <c r="K193" i="2" s="1"/>
  <c r="L193" i="1"/>
  <c r="L193" i="2" s="1"/>
  <c r="M193" i="1"/>
  <c r="M193" i="2" s="1"/>
  <c r="N193" i="1"/>
  <c r="N193" i="2" s="1"/>
  <c r="O193" i="1"/>
  <c r="O193" i="2" s="1"/>
  <c r="P193" i="1"/>
  <c r="Q193" i="1"/>
  <c r="R193" i="1"/>
  <c r="S193" i="1"/>
  <c r="T193" i="1"/>
  <c r="K194" i="1"/>
  <c r="K194" i="2" s="1"/>
  <c r="L194" i="1"/>
  <c r="L194" i="2" s="1"/>
  <c r="M194" i="1"/>
  <c r="M194" i="2" s="1"/>
  <c r="N194" i="1"/>
  <c r="N194" i="2" s="1"/>
  <c r="O194" i="1"/>
  <c r="O194" i="2" s="1"/>
  <c r="P194" i="1"/>
  <c r="Q194" i="1"/>
  <c r="R194" i="1"/>
  <c r="S194" i="1"/>
  <c r="T194" i="1"/>
  <c r="K195" i="1"/>
  <c r="K195" i="2" s="1"/>
  <c r="L195" i="1"/>
  <c r="L195" i="2" s="1"/>
  <c r="M195" i="1"/>
  <c r="M195" i="2" s="1"/>
  <c r="N195" i="1"/>
  <c r="N195" i="2" s="1"/>
  <c r="O195" i="1"/>
  <c r="O195" i="2" s="1"/>
  <c r="P195" i="1"/>
  <c r="Q195" i="1"/>
  <c r="R195" i="1"/>
  <c r="S195" i="1"/>
  <c r="T195" i="1"/>
  <c r="K196" i="1"/>
  <c r="K196" i="2" s="1"/>
  <c r="L196" i="1"/>
  <c r="L196" i="2" s="1"/>
  <c r="M196" i="1"/>
  <c r="M196" i="2" s="1"/>
  <c r="N196" i="1"/>
  <c r="N196" i="2" s="1"/>
  <c r="O196" i="1"/>
  <c r="O196" i="2" s="1"/>
  <c r="P196" i="1"/>
  <c r="Q196" i="1"/>
  <c r="R196" i="1"/>
  <c r="S196" i="1"/>
  <c r="T196" i="1"/>
  <c r="K197" i="1"/>
  <c r="K197" i="2" s="1"/>
  <c r="L197" i="1"/>
  <c r="L197" i="2" s="1"/>
  <c r="M197" i="1"/>
  <c r="M197" i="2" s="1"/>
  <c r="N197" i="1"/>
  <c r="N197" i="2" s="1"/>
  <c r="O197" i="1"/>
  <c r="O197" i="2" s="1"/>
  <c r="P197" i="1"/>
  <c r="Q197" i="1"/>
  <c r="R197" i="1"/>
  <c r="S197" i="1"/>
  <c r="T197" i="1"/>
  <c r="K198" i="1"/>
  <c r="K198" i="2" s="1"/>
  <c r="L198" i="1"/>
  <c r="L198" i="2" s="1"/>
  <c r="M198" i="1"/>
  <c r="M198" i="2" s="1"/>
  <c r="N198" i="1"/>
  <c r="N198" i="2" s="1"/>
  <c r="O198" i="1"/>
  <c r="O198" i="2" s="1"/>
  <c r="P198" i="1"/>
  <c r="Q198" i="1"/>
  <c r="R198" i="1"/>
  <c r="S198" i="1"/>
  <c r="T198" i="1"/>
  <c r="K199" i="1"/>
  <c r="K199" i="2" s="1"/>
  <c r="L199" i="1"/>
  <c r="L199" i="2" s="1"/>
  <c r="M199" i="1"/>
  <c r="M199" i="2" s="1"/>
  <c r="N199" i="1"/>
  <c r="N199" i="2" s="1"/>
  <c r="O199" i="1"/>
  <c r="O199" i="2" s="1"/>
  <c r="P199" i="1"/>
  <c r="Q199" i="1"/>
  <c r="R199" i="1"/>
  <c r="S199" i="1"/>
  <c r="T199" i="1"/>
  <c r="K200" i="1"/>
  <c r="K200" i="2" s="1"/>
  <c r="L200" i="1"/>
  <c r="L200" i="2" s="1"/>
  <c r="M200" i="1"/>
  <c r="M200" i="2" s="1"/>
  <c r="N200" i="1"/>
  <c r="N200" i="2" s="1"/>
  <c r="O200" i="1"/>
  <c r="O200" i="2" s="1"/>
  <c r="P200" i="1"/>
  <c r="Q200" i="1"/>
  <c r="R200" i="1"/>
  <c r="S200" i="1"/>
  <c r="T200" i="1"/>
  <c r="K201" i="1"/>
  <c r="K201" i="2" s="1"/>
  <c r="L201" i="1"/>
  <c r="L201" i="2" s="1"/>
  <c r="M201" i="1"/>
  <c r="M201" i="2" s="1"/>
  <c r="N201" i="1"/>
  <c r="N201" i="2" s="1"/>
  <c r="O201" i="1"/>
  <c r="O201" i="2" s="1"/>
  <c r="P201" i="1"/>
  <c r="Q201" i="1"/>
  <c r="R201" i="1"/>
  <c r="S201" i="1"/>
  <c r="T201" i="1"/>
  <c r="K202" i="1"/>
  <c r="K202" i="2" s="1"/>
  <c r="L202" i="1"/>
  <c r="L202" i="2" s="1"/>
  <c r="M202" i="1"/>
  <c r="M202" i="2" s="1"/>
  <c r="N202" i="1"/>
  <c r="N202" i="2" s="1"/>
  <c r="O202" i="1"/>
  <c r="O202" i="2" s="1"/>
  <c r="P202" i="1"/>
  <c r="Q202" i="1"/>
  <c r="R202" i="1"/>
  <c r="S202" i="1"/>
  <c r="T202" i="1"/>
  <c r="K203" i="1"/>
  <c r="K203" i="2" s="1"/>
  <c r="L203" i="1"/>
  <c r="L203" i="2" s="1"/>
  <c r="M203" i="1"/>
  <c r="M203" i="2" s="1"/>
  <c r="N203" i="1"/>
  <c r="N203" i="2" s="1"/>
  <c r="O203" i="1"/>
  <c r="O203" i="2" s="1"/>
  <c r="P203" i="1"/>
  <c r="Q203" i="1"/>
  <c r="R203" i="1"/>
  <c r="S203" i="1"/>
  <c r="T203" i="1"/>
  <c r="K204" i="1"/>
  <c r="K204" i="2" s="1"/>
  <c r="L204" i="1"/>
  <c r="L204" i="2" s="1"/>
  <c r="M204" i="1"/>
  <c r="M204" i="2" s="1"/>
  <c r="N204" i="1"/>
  <c r="N204" i="2" s="1"/>
  <c r="O204" i="1"/>
  <c r="O204" i="2" s="1"/>
  <c r="P204" i="1"/>
  <c r="Q204" i="1"/>
  <c r="R204" i="1"/>
  <c r="S204" i="1"/>
  <c r="T204" i="1"/>
  <c r="K205" i="1"/>
  <c r="K205" i="2" s="1"/>
  <c r="L205" i="1"/>
  <c r="L205" i="2" s="1"/>
  <c r="M205" i="1"/>
  <c r="M205" i="2" s="1"/>
  <c r="N205" i="1"/>
  <c r="N205" i="2" s="1"/>
  <c r="O205" i="1"/>
  <c r="O205" i="2" s="1"/>
  <c r="P205" i="1"/>
  <c r="Q205" i="1"/>
  <c r="R205" i="1"/>
  <c r="S205" i="1"/>
  <c r="T205" i="1"/>
  <c r="K206" i="1"/>
  <c r="K206" i="2" s="1"/>
  <c r="L206" i="1"/>
  <c r="L206" i="2" s="1"/>
  <c r="M206" i="1"/>
  <c r="M206" i="2" s="1"/>
  <c r="N206" i="1"/>
  <c r="N206" i="2" s="1"/>
  <c r="O206" i="1"/>
  <c r="O206" i="2" s="1"/>
  <c r="P206" i="1"/>
  <c r="Q206" i="1"/>
  <c r="R206" i="1"/>
  <c r="S206" i="1"/>
  <c r="T206" i="1"/>
  <c r="K207" i="1"/>
  <c r="K207" i="2" s="1"/>
  <c r="L207" i="1"/>
  <c r="L207" i="2" s="1"/>
  <c r="M207" i="1"/>
  <c r="M207" i="2" s="1"/>
  <c r="N207" i="1"/>
  <c r="N207" i="2" s="1"/>
  <c r="O207" i="1"/>
  <c r="O207" i="2" s="1"/>
  <c r="P207" i="1"/>
  <c r="Q207" i="1"/>
  <c r="R207" i="1"/>
  <c r="S207" i="1"/>
  <c r="T207" i="1"/>
  <c r="K208" i="1"/>
  <c r="K208" i="2" s="1"/>
  <c r="L208" i="1"/>
  <c r="L208" i="2" s="1"/>
  <c r="M208" i="1"/>
  <c r="M208" i="2" s="1"/>
  <c r="N208" i="1"/>
  <c r="N208" i="2" s="1"/>
  <c r="O208" i="1"/>
  <c r="O208" i="2" s="1"/>
  <c r="P208" i="1"/>
  <c r="Q208" i="1"/>
  <c r="R208" i="1"/>
  <c r="S208" i="1"/>
  <c r="T208" i="1"/>
  <c r="K209" i="1"/>
  <c r="K209" i="2" s="1"/>
  <c r="L209" i="1"/>
  <c r="L209" i="2" s="1"/>
  <c r="M209" i="1"/>
  <c r="M209" i="2" s="1"/>
  <c r="N209" i="1"/>
  <c r="N209" i="2" s="1"/>
  <c r="O209" i="1"/>
  <c r="O209" i="2" s="1"/>
  <c r="P209" i="1"/>
  <c r="Q209" i="1"/>
  <c r="R209" i="1"/>
  <c r="S209" i="1"/>
  <c r="T209" i="1"/>
  <c r="K210" i="1"/>
  <c r="K210" i="2" s="1"/>
  <c r="L210" i="1"/>
  <c r="L210" i="2" s="1"/>
  <c r="M210" i="1"/>
  <c r="M210" i="2" s="1"/>
  <c r="N210" i="1"/>
  <c r="N210" i="2" s="1"/>
  <c r="O210" i="1"/>
  <c r="O210" i="2" s="1"/>
  <c r="P210" i="1"/>
  <c r="Q210" i="1"/>
  <c r="R210" i="1"/>
  <c r="S210" i="1"/>
  <c r="T210" i="1"/>
  <c r="K211" i="1"/>
  <c r="K211" i="2" s="1"/>
  <c r="L211" i="1"/>
  <c r="L211" i="2" s="1"/>
  <c r="M211" i="1"/>
  <c r="M211" i="2" s="1"/>
  <c r="N211" i="1"/>
  <c r="N211" i="2" s="1"/>
  <c r="O211" i="1"/>
  <c r="O211" i="2" s="1"/>
  <c r="P211" i="1"/>
  <c r="Q211" i="1"/>
  <c r="R211" i="1"/>
  <c r="S211" i="1"/>
  <c r="T211" i="1"/>
  <c r="K212" i="1"/>
  <c r="K212" i="2" s="1"/>
  <c r="L212" i="1"/>
  <c r="L212" i="2" s="1"/>
  <c r="M212" i="1"/>
  <c r="M212" i="2" s="1"/>
  <c r="N212" i="1"/>
  <c r="N212" i="2" s="1"/>
  <c r="O212" i="1"/>
  <c r="O212" i="2" s="1"/>
  <c r="P212" i="1"/>
  <c r="Q212" i="1"/>
  <c r="R212" i="1"/>
  <c r="S212" i="1"/>
  <c r="T212" i="1"/>
  <c r="K213" i="1"/>
  <c r="K213" i="2" s="1"/>
  <c r="L213" i="1"/>
  <c r="L213" i="2" s="1"/>
  <c r="M213" i="1"/>
  <c r="M213" i="2" s="1"/>
  <c r="N213" i="1"/>
  <c r="N213" i="2" s="1"/>
  <c r="O213" i="1"/>
  <c r="O213" i="2" s="1"/>
  <c r="P213" i="1"/>
  <c r="Q213" i="1"/>
  <c r="R213" i="1"/>
  <c r="S213" i="1"/>
  <c r="T213" i="1"/>
  <c r="K218" i="1"/>
  <c r="K218" i="2" s="1"/>
  <c r="L218" i="1"/>
  <c r="L218" i="2" s="1"/>
  <c r="M218" i="1"/>
  <c r="M218" i="2" s="1"/>
  <c r="N218" i="1"/>
  <c r="N218" i="2" s="1"/>
  <c r="O218" i="1"/>
  <c r="O218" i="2" s="1"/>
  <c r="P218" i="1"/>
  <c r="Q218" i="1"/>
  <c r="R218" i="1"/>
  <c r="S218" i="1"/>
  <c r="T218" i="1"/>
  <c r="K219" i="1"/>
  <c r="K219" i="2" s="1"/>
  <c r="L219" i="1"/>
  <c r="L219" i="2" s="1"/>
  <c r="M219" i="1"/>
  <c r="M219" i="2" s="1"/>
  <c r="N219" i="1"/>
  <c r="N219" i="2" s="1"/>
  <c r="O219" i="1"/>
  <c r="O219" i="2" s="1"/>
  <c r="P219" i="1"/>
  <c r="Q219" i="1"/>
  <c r="R219" i="1"/>
  <c r="S219" i="1"/>
  <c r="T219" i="1"/>
  <c r="K220" i="1"/>
  <c r="K220" i="2" s="1"/>
  <c r="L220" i="1"/>
  <c r="L220" i="2" s="1"/>
  <c r="M220" i="1"/>
  <c r="M220" i="2" s="1"/>
  <c r="N220" i="1"/>
  <c r="N220" i="2" s="1"/>
  <c r="O220" i="1"/>
  <c r="O220" i="2" s="1"/>
  <c r="P220" i="1"/>
  <c r="Q220" i="1"/>
  <c r="R220" i="1"/>
  <c r="S220" i="1"/>
  <c r="T220" i="1"/>
  <c r="K221" i="1"/>
  <c r="K221" i="2" s="1"/>
  <c r="L221" i="1"/>
  <c r="L221" i="2" s="1"/>
  <c r="M221" i="1"/>
  <c r="M221" i="2" s="1"/>
  <c r="N221" i="1"/>
  <c r="N221" i="2" s="1"/>
  <c r="O221" i="1"/>
  <c r="O221" i="2" s="1"/>
  <c r="P221" i="1"/>
  <c r="Q221" i="1"/>
  <c r="R221" i="1"/>
  <c r="S221" i="1"/>
  <c r="T221" i="1"/>
  <c r="K222" i="1"/>
  <c r="K222" i="2" s="1"/>
  <c r="L222" i="1"/>
  <c r="L222" i="2" s="1"/>
  <c r="M222" i="1"/>
  <c r="M222" i="2" s="1"/>
  <c r="N222" i="1"/>
  <c r="N222" i="2" s="1"/>
  <c r="O222" i="1"/>
  <c r="O222" i="2" s="1"/>
  <c r="P222" i="1"/>
  <c r="Q222" i="1"/>
  <c r="R222" i="1"/>
  <c r="S222" i="1"/>
  <c r="T222" i="1"/>
  <c r="K223" i="1"/>
  <c r="K223" i="2" s="1"/>
  <c r="L223" i="1"/>
  <c r="L223" i="2" s="1"/>
  <c r="M223" i="1"/>
  <c r="M223" i="2" s="1"/>
  <c r="N223" i="1"/>
  <c r="N223" i="2" s="1"/>
  <c r="O223" i="1"/>
  <c r="O223" i="2" s="1"/>
  <c r="P223" i="1"/>
  <c r="Q223" i="1"/>
  <c r="R223" i="1"/>
  <c r="S223" i="1"/>
  <c r="T223" i="1"/>
  <c r="K224" i="1"/>
  <c r="K224" i="2" s="1"/>
  <c r="L224" i="1"/>
  <c r="L224" i="2" s="1"/>
  <c r="M224" i="1"/>
  <c r="M224" i="2" s="1"/>
  <c r="N224" i="1"/>
  <c r="N224" i="2" s="1"/>
  <c r="O224" i="1"/>
  <c r="O224" i="2" s="1"/>
  <c r="P224" i="1"/>
  <c r="Q224" i="1"/>
  <c r="R224" i="1"/>
  <c r="S224" i="1"/>
  <c r="T224" i="1"/>
  <c r="K225" i="1"/>
  <c r="K225" i="2" s="1"/>
  <c r="L225" i="1"/>
  <c r="L225" i="2" s="1"/>
  <c r="M225" i="1"/>
  <c r="M225" i="2" s="1"/>
  <c r="N225" i="1"/>
  <c r="N225" i="2" s="1"/>
  <c r="O225" i="1"/>
  <c r="O225" i="2" s="1"/>
  <c r="P225" i="1"/>
  <c r="Q225" i="1"/>
  <c r="R225" i="1"/>
  <c r="S225" i="1"/>
  <c r="T225" i="1"/>
  <c r="K226" i="1"/>
  <c r="K226" i="2" s="1"/>
  <c r="L226" i="1"/>
  <c r="L226" i="2" s="1"/>
  <c r="M226" i="1"/>
  <c r="M226" i="2" s="1"/>
  <c r="N226" i="1"/>
  <c r="N226" i="2" s="1"/>
  <c r="O226" i="1"/>
  <c r="O226" i="2" s="1"/>
  <c r="P226" i="1"/>
  <c r="Q226" i="1"/>
  <c r="R226" i="1"/>
  <c r="S226" i="1"/>
  <c r="T226" i="1"/>
  <c r="K227" i="1"/>
  <c r="K227" i="2" s="1"/>
  <c r="L227" i="1"/>
  <c r="L227" i="2" s="1"/>
  <c r="M227" i="1"/>
  <c r="M227" i="2" s="1"/>
  <c r="N227" i="1"/>
  <c r="N227" i="2" s="1"/>
  <c r="O227" i="1"/>
  <c r="O227" i="2" s="1"/>
  <c r="P227" i="1"/>
  <c r="Q227" i="1"/>
  <c r="R227" i="1"/>
  <c r="S227" i="1"/>
  <c r="T227" i="1"/>
  <c r="K228" i="1"/>
  <c r="K228" i="2" s="1"/>
  <c r="L228" i="1"/>
  <c r="L228" i="2" s="1"/>
  <c r="M228" i="1"/>
  <c r="M228" i="2" s="1"/>
  <c r="N228" i="1"/>
  <c r="N228" i="2" s="1"/>
  <c r="O228" i="1"/>
  <c r="O228" i="2" s="1"/>
  <c r="P228" i="1"/>
  <c r="Q228" i="1"/>
  <c r="R228" i="1"/>
  <c r="S228" i="1"/>
  <c r="T228" i="1"/>
  <c r="K229" i="1"/>
  <c r="K229" i="2" s="1"/>
  <c r="L229" i="1"/>
  <c r="L229" i="2" s="1"/>
  <c r="M229" i="1"/>
  <c r="M229" i="2" s="1"/>
  <c r="N229" i="1"/>
  <c r="N229" i="2" s="1"/>
  <c r="O229" i="1"/>
  <c r="O229" i="2" s="1"/>
  <c r="P229" i="1"/>
  <c r="Q229" i="1"/>
  <c r="R229" i="1"/>
  <c r="S229" i="1"/>
  <c r="T229" i="1"/>
  <c r="K230" i="1"/>
  <c r="K230" i="2" s="1"/>
  <c r="L230" i="1"/>
  <c r="L230" i="2" s="1"/>
  <c r="M230" i="1"/>
  <c r="M230" i="2" s="1"/>
  <c r="N230" i="1"/>
  <c r="N230" i="2" s="1"/>
  <c r="O230" i="1"/>
  <c r="O230" i="2" s="1"/>
  <c r="P230" i="1"/>
  <c r="Q230" i="1"/>
  <c r="R230" i="1"/>
  <c r="S230" i="1"/>
  <c r="T230" i="1"/>
  <c r="K231" i="1"/>
  <c r="K231" i="2" s="1"/>
  <c r="L231" i="1"/>
  <c r="L231" i="2" s="1"/>
  <c r="M231" i="1"/>
  <c r="M231" i="2" s="1"/>
  <c r="N231" i="1"/>
  <c r="N231" i="2" s="1"/>
  <c r="O231" i="1"/>
  <c r="O231" i="2" s="1"/>
  <c r="P231" i="1"/>
  <c r="Q231" i="1"/>
  <c r="R231" i="1"/>
  <c r="S231" i="1"/>
  <c r="T231" i="1"/>
  <c r="K232" i="1"/>
  <c r="K232" i="2" s="1"/>
  <c r="L232" i="1"/>
  <c r="L232" i="2" s="1"/>
  <c r="M232" i="1"/>
  <c r="M232" i="2" s="1"/>
  <c r="N232" i="1"/>
  <c r="N232" i="2" s="1"/>
  <c r="O232" i="1"/>
  <c r="O232" i="2" s="1"/>
  <c r="P232" i="1"/>
  <c r="Q232" i="1"/>
  <c r="R232" i="1"/>
  <c r="S232" i="1"/>
  <c r="T232" i="1"/>
  <c r="K233" i="1"/>
  <c r="K233" i="2" s="1"/>
  <c r="L233" i="1"/>
  <c r="L233" i="2" s="1"/>
  <c r="M233" i="1"/>
  <c r="M233" i="2" s="1"/>
  <c r="N233" i="1"/>
  <c r="N233" i="2" s="1"/>
  <c r="O233" i="1"/>
  <c r="O233" i="2" s="1"/>
  <c r="P233" i="1"/>
  <c r="Q233" i="1"/>
  <c r="R233" i="1"/>
  <c r="S233" i="1"/>
  <c r="T233" i="1"/>
  <c r="K234" i="1"/>
  <c r="K234" i="2" s="1"/>
  <c r="L234" i="1"/>
  <c r="L234" i="2" s="1"/>
  <c r="M234" i="1"/>
  <c r="M234" i="2" s="1"/>
  <c r="N234" i="1"/>
  <c r="N234" i="2" s="1"/>
  <c r="O234" i="1"/>
  <c r="O234" i="2" s="1"/>
  <c r="P234" i="1"/>
  <c r="Q234" i="1"/>
  <c r="R234" i="1"/>
  <c r="S234" i="1"/>
  <c r="T234" i="1"/>
  <c r="K235" i="1"/>
  <c r="K235" i="2" s="1"/>
  <c r="L235" i="1"/>
  <c r="L235" i="2" s="1"/>
  <c r="M235" i="1"/>
  <c r="M235" i="2" s="1"/>
  <c r="N235" i="1"/>
  <c r="N235" i="2" s="1"/>
  <c r="O235" i="1"/>
  <c r="O235" i="2" s="1"/>
  <c r="P235" i="1"/>
  <c r="Q235" i="1"/>
  <c r="R235" i="1"/>
  <c r="S235" i="1"/>
  <c r="T235" i="1"/>
  <c r="K236" i="1"/>
  <c r="K236" i="2" s="1"/>
  <c r="L236" i="1"/>
  <c r="L236" i="2" s="1"/>
  <c r="M236" i="1"/>
  <c r="M236" i="2" s="1"/>
  <c r="N236" i="1"/>
  <c r="N236" i="2" s="1"/>
  <c r="O236" i="1"/>
  <c r="O236" i="2" s="1"/>
  <c r="P236" i="1"/>
  <c r="Q236" i="1"/>
  <c r="R236" i="1"/>
  <c r="S236" i="1"/>
  <c r="T236" i="1"/>
  <c r="K237" i="1"/>
  <c r="K237" i="2" s="1"/>
  <c r="L237" i="1"/>
  <c r="L237" i="2" s="1"/>
  <c r="M237" i="1"/>
  <c r="M237" i="2" s="1"/>
  <c r="N237" i="1"/>
  <c r="N237" i="2" s="1"/>
  <c r="O237" i="1"/>
  <c r="O237" i="2" s="1"/>
  <c r="P237" i="1"/>
  <c r="Q237" i="1"/>
  <c r="R237" i="1"/>
  <c r="S237" i="1"/>
  <c r="T237" i="1"/>
  <c r="O217" i="1"/>
  <c r="N217" i="1"/>
  <c r="M217" i="1"/>
  <c r="L217" i="1"/>
  <c r="K217" i="1"/>
  <c r="O153" i="1"/>
  <c r="N153" i="1"/>
  <c r="M153" i="1"/>
  <c r="L153" i="1"/>
  <c r="K153" i="1"/>
  <c r="O128" i="1"/>
  <c r="N128" i="1"/>
  <c r="M128" i="1"/>
  <c r="L128" i="1"/>
  <c r="K128" i="1"/>
  <c r="O117" i="1"/>
  <c r="N117" i="1"/>
  <c r="M117" i="1"/>
  <c r="L117" i="1"/>
  <c r="K117" i="1"/>
  <c r="O102" i="1"/>
  <c r="N102" i="1"/>
  <c r="M102" i="1"/>
  <c r="L102" i="1"/>
  <c r="K102" i="1"/>
  <c r="O83" i="1"/>
  <c r="N83" i="1"/>
  <c r="M83" i="1"/>
  <c r="L83" i="1"/>
  <c r="K83" i="1"/>
  <c r="O63" i="1"/>
  <c r="N63" i="1"/>
  <c r="M63" i="1"/>
  <c r="L63" i="1"/>
  <c r="K63" i="1"/>
  <c r="K44" i="1"/>
  <c r="K44" i="2" s="1"/>
  <c r="L44" i="1"/>
  <c r="L44" i="2" s="1"/>
  <c r="M44" i="1"/>
  <c r="M44" i="2" s="1"/>
  <c r="N44" i="1"/>
  <c r="N44" i="2" s="1"/>
  <c r="O44" i="1"/>
  <c r="O44" i="2" s="1"/>
  <c r="P44" i="1"/>
  <c r="Q44" i="1"/>
  <c r="R44" i="1"/>
  <c r="S44" i="1"/>
  <c r="T44" i="1"/>
  <c r="K45" i="1"/>
  <c r="K45" i="2" s="1"/>
  <c r="L45" i="1"/>
  <c r="L45" i="2" s="1"/>
  <c r="M45" i="1"/>
  <c r="M45" i="2" s="1"/>
  <c r="N45" i="1"/>
  <c r="N45" i="2" s="1"/>
  <c r="O45" i="1"/>
  <c r="O45" i="2" s="1"/>
  <c r="P45" i="1"/>
  <c r="Q45" i="1"/>
  <c r="R45" i="1"/>
  <c r="S45" i="1"/>
  <c r="T45" i="1"/>
  <c r="K46" i="1"/>
  <c r="K46" i="2" s="1"/>
  <c r="L46" i="1"/>
  <c r="L46" i="2" s="1"/>
  <c r="M46" i="1"/>
  <c r="M46" i="2" s="1"/>
  <c r="N46" i="1"/>
  <c r="N46" i="2" s="1"/>
  <c r="O46" i="1"/>
  <c r="O46" i="2" s="1"/>
  <c r="P46" i="1"/>
  <c r="Q46" i="1"/>
  <c r="R46" i="1"/>
  <c r="S46" i="1"/>
  <c r="T46" i="1"/>
  <c r="K47" i="1"/>
  <c r="K47" i="2" s="1"/>
  <c r="L47" i="1"/>
  <c r="L47" i="2" s="1"/>
  <c r="M47" i="1"/>
  <c r="M47" i="2" s="1"/>
  <c r="N47" i="1"/>
  <c r="N47" i="2" s="1"/>
  <c r="O47" i="1"/>
  <c r="O47" i="2" s="1"/>
  <c r="P47" i="1"/>
  <c r="Q47" i="1"/>
  <c r="R47" i="1"/>
  <c r="S47" i="1"/>
  <c r="T47" i="1"/>
  <c r="K48" i="1"/>
  <c r="K48" i="2" s="1"/>
  <c r="L48" i="1"/>
  <c r="L48" i="2" s="1"/>
  <c r="M48" i="1"/>
  <c r="M48" i="2" s="1"/>
  <c r="N48" i="1"/>
  <c r="N48" i="2" s="1"/>
  <c r="O48" i="1"/>
  <c r="O48" i="2" s="1"/>
  <c r="P48" i="1"/>
  <c r="Q48" i="1"/>
  <c r="R48" i="1"/>
  <c r="S48" i="1"/>
  <c r="T48" i="1"/>
  <c r="K49" i="1"/>
  <c r="K49" i="2" s="1"/>
  <c r="L49" i="1"/>
  <c r="L49" i="2" s="1"/>
  <c r="M49" i="1"/>
  <c r="M49" i="2" s="1"/>
  <c r="N49" i="1"/>
  <c r="N49" i="2" s="1"/>
  <c r="O49" i="1"/>
  <c r="O49" i="2" s="1"/>
  <c r="P49" i="1"/>
  <c r="Q49" i="1"/>
  <c r="R49" i="1"/>
  <c r="S49" i="1"/>
  <c r="T49" i="1"/>
  <c r="K50" i="1"/>
  <c r="K50" i="2" s="1"/>
  <c r="L50" i="1"/>
  <c r="L50" i="2" s="1"/>
  <c r="M50" i="1"/>
  <c r="M50" i="2" s="1"/>
  <c r="N50" i="1"/>
  <c r="N50" i="2" s="1"/>
  <c r="O50" i="1"/>
  <c r="O50" i="2" s="1"/>
  <c r="P50" i="1"/>
  <c r="Q50" i="1"/>
  <c r="R50" i="1"/>
  <c r="S50" i="1"/>
  <c r="T50" i="1"/>
  <c r="K51" i="1"/>
  <c r="K51" i="2" s="1"/>
  <c r="L51" i="1"/>
  <c r="L51" i="2" s="1"/>
  <c r="M51" i="1"/>
  <c r="M51" i="2" s="1"/>
  <c r="N51" i="1"/>
  <c r="N51" i="2" s="1"/>
  <c r="O51" i="1"/>
  <c r="O51" i="2" s="1"/>
  <c r="P51" i="1"/>
  <c r="Q51" i="1"/>
  <c r="R51" i="1"/>
  <c r="S51" i="1"/>
  <c r="T51" i="1"/>
  <c r="K52" i="1"/>
  <c r="K52" i="2" s="1"/>
  <c r="L52" i="1"/>
  <c r="L52" i="2" s="1"/>
  <c r="M52" i="1"/>
  <c r="M52" i="2" s="1"/>
  <c r="N52" i="1"/>
  <c r="N52" i="2" s="1"/>
  <c r="O52" i="1"/>
  <c r="O52" i="2" s="1"/>
  <c r="P52" i="1"/>
  <c r="Q52" i="1"/>
  <c r="R52" i="1"/>
  <c r="S52" i="1"/>
  <c r="T52" i="1"/>
  <c r="K53" i="1"/>
  <c r="K53" i="2" s="1"/>
  <c r="L53" i="1"/>
  <c r="L53" i="2" s="1"/>
  <c r="M53" i="1"/>
  <c r="M53" i="2" s="1"/>
  <c r="N53" i="1"/>
  <c r="N53" i="2" s="1"/>
  <c r="O53" i="1"/>
  <c r="O53" i="2" s="1"/>
  <c r="P53" i="1"/>
  <c r="Q53" i="1"/>
  <c r="R53" i="1"/>
  <c r="S53" i="1"/>
  <c r="T53" i="1"/>
  <c r="K54" i="1"/>
  <c r="K54" i="2" s="1"/>
  <c r="L54" i="1"/>
  <c r="L54" i="2" s="1"/>
  <c r="M54" i="1"/>
  <c r="M54" i="2" s="1"/>
  <c r="N54" i="1"/>
  <c r="N54" i="2" s="1"/>
  <c r="O54" i="1"/>
  <c r="O54" i="2" s="1"/>
  <c r="P54" i="1"/>
  <c r="Q54" i="1"/>
  <c r="R54" i="1"/>
  <c r="S54" i="1"/>
  <c r="T54" i="1"/>
  <c r="K55" i="1"/>
  <c r="K55" i="2" s="1"/>
  <c r="L55" i="1"/>
  <c r="L55" i="2" s="1"/>
  <c r="M55" i="1"/>
  <c r="M55" i="2" s="1"/>
  <c r="N55" i="1"/>
  <c r="N55" i="2" s="1"/>
  <c r="O55" i="1"/>
  <c r="O55" i="2" s="1"/>
  <c r="P55" i="1"/>
  <c r="Q55" i="1"/>
  <c r="R55" i="1"/>
  <c r="S55" i="1"/>
  <c r="T55" i="1"/>
  <c r="K56" i="1"/>
  <c r="K56" i="2" s="1"/>
  <c r="L56" i="1"/>
  <c r="L56" i="2" s="1"/>
  <c r="M56" i="1"/>
  <c r="M56" i="2" s="1"/>
  <c r="N56" i="1"/>
  <c r="N56" i="2" s="1"/>
  <c r="O56" i="1"/>
  <c r="O56" i="2" s="1"/>
  <c r="P56" i="1"/>
  <c r="Q56" i="1"/>
  <c r="R56" i="1"/>
  <c r="S56" i="1"/>
  <c r="T56" i="1"/>
  <c r="K57" i="1"/>
  <c r="K57" i="2" s="1"/>
  <c r="L57" i="1"/>
  <c r="L57" i="2" s="1"/>
  <c r="M57" i="1"/>
  <c r="M57" i="2" s="1"/>
  <c r="N57" i="1"/>
  <c r="N57" i="2" s="1"/>
  <c r="O57" i="1"/>
  <c r="O57" i="2" s="1"/>
  <c r="P57" i="1"/>
  <c r="Q57" i="1"/>
  <c r="R57" i="1"/>
  <c r="S57" i="1"/>
  <c r="T57" i="1"/>
  <c r="K58" i="1"/>
  <c r="K58" i="2" s="1"/>
  <c r="L58" i="1"/>
  <c r="L58" i="2" s="1"/>
  <c r="M58" i="1"/>
  <c r="M58" i="2" s="1"/>
  <c r="N58" i="1"/>
  <c r="N58" i="2" s="1"/>
  <c r="O58" i="1"/>
  <c r="O58" i="2" s="1"/>
  <c r="P58" i="1"/>
  <c r="Q58" i="1"/>
  <c r="R58" i="1"/>
  <c r="S58" i="1"/>
  <c r="T58" i="1"/>
  <c r="K59" i="1"/>
  <c r="K59" i="2" s="1"/>
  <c r="L59" i="1"/>
  <c r="L59" i="2" s="1"/>
  <c r="M59" i="1"/>
  <c r="M59" i="2" s="1"/>
  <c r="N59" i="1"/>
  <c r="N59" i="2" s="1"/>
  <c r="O59" i="1"/>
  <c r="O59" i="2" s="1"/>
  <c r="P59" i="1"/>
  <c r="Q59" i="1"/>
  <c r="R59" i="1"/>
  <c r="S59" i="1"/>
  <c r="T59" i="1"/>
  <c r="O43" i="1"/>
  <c r="N43" i="1"/>
  <c r="M43" i="1"/>
  <c r="L43" i="1"/>
  <c r="K43" i="1"/>
  <c r="K24" i="1"/>
  <c r="L24" i="1"/>
  <c r="L24" i="2" s="1"/>
  <c r="M24" i="1"/>
  <c r="M24" i="2" s="1"/>
  <c r="N24" i="1"/>
  <c r="N24" i="2" s="1"/>
  <c r="O24" i="1"/>
  <c r="O24" i="2" s="1"/>
  <c r="P24" i="1"/>
  <c r="Q24" i="1"/>
  <c r="R24" i="1"/>
  <c r="S24" i="1"/>
  <c r="T24" i="1"/>
  <c r="K25" i="1"/>
  <c r="L25" i="1"/>
  <c r="L25" i="2" s="1"/>
  <c r="M25" i="1"/>
  <c r="M25" i="2" s="1"/>
  <c r="N25" i="1"/>
  <c r="N25" i="2" s="1"/>
  <c r="O25" i="1"/>
  <c r="O25" i="2" s="1"/>
  <c r="P25" i="1"/>
  <c r="Q25" i="1"/>
  <c r="R25" i="1"/>
  <c r="S25" i="1"/>
  <c r="T25" i="1"/>
  <c r="K26" i="1"/>
  <c r="L26" i="1"/>
  <c r="L26" i="2" s="1"/>
  <c r="M26" i="1"/>
  <c r="M26" i="2" s="1"/>
  <c r="N26" i="1"/>
  <c r="N26" i="2" s="1"/>
  <c r="O26" i="1"/>
  <c r="O26" i="2" s="1"/>
  <c r="P26" i="1"/>
  <c r="Q26" i="1"/>
  <c r="R26" i="1"/>
  <c r="S26" i="1"/>
  <c r="T26" i="1"/>
  <c r="K27" i="1"/>
  <c r="L27" i="1"/>
  <c r="L27" i="2" s="1"/>
  <c r="M27" i="1"/>
  <c r="M27" i="2" s="1"/>
  <c r="N27" i="1"/>
  <c r="N27" i="2" s="1"/>
  <c r="O27" i="1"/>
  <c r="O27" i="2" s="1"/>
  <c r="P27" i="1"/>
  <c r="Q27" i="1"/>
  <c r="R27" i="1"/>
  <c r="S27" i="1"/>
  <c r="T27" i="1"/>
  <c r="K28" i="1"/>
  <c r="L28" i="1"/>
  <c r="L28" i="2" s="1"/>
  <c r="M28" i="1"/>
  <c r="M28" i="2" s="1"/>
  <c r="N28" i="1"/>
  <c r="N28" i="2" s="1"/>
  <c r="O28" i="1"/>
  <c r="O28" i="2" s="1"/>
  <c r="P28" i="1"/>
  <c r="Q28" i="1"/>
  <c r="R28" i="1"/>
  <c r="S28" i="1"/>
  <c r="T28" i="1"/>
  <c r="K29" i="1"/>
  <c r="L29" i="1"/>
  <c r="L29" i="2" s="1"/>
  <c r="M29" i="1"/>
  <c r="M29" i="2" s="1"/>
  <c r="N29" i="1"/>
  <c r="N29" i="2" s="1"/>
  <c r="O29" i="1"/>
  <c r="O29" i="2" s="1"/>
  <c r="P29" i="1"/>
  <c r="Q29" i="1"/>
  <c r="R29" i="1"/>
  <c r="S29" i="1"/>
  <c r="T29" i="1"/>
  <c r="K30" i="1"/>
  <c r="L30" i="1"/>
  <c r="L30" i="2" s="1"/>
  <c r="M30" i="1"/>
  <c r="M30" i="2" s="1"/>
  <c r="N30" i="1"/>
  <c r="N30" i="2" s="1"/>
  <c r="O30" i="1"/>
  <c r="O30" i="2" s="1"/>
  <c r="P30" i="1"/>
  <c r="Q30" i="1"/>
  <c r="R30" i="1"/>
  <c r="S30" i="1"/>
  <c r="T30" i="1"/>
  <c r="K31" i="1"/>
  <c r="L31" i="1"/>
  <c r="L31" i="2" s="1"/>
  <c r="M31" i="1"/>
  <c r="M31" i="2" s="1"/>
  <c r="N31" i="1"/>
  <c r="N31" i="2" s="1"/>
  <c r="O31" i="1"/>
  <c r="O31" i="2" s="1"/>
  <c r="P31" i="1"/>
  <c r="Q31" i="1"/>
  <c r="R31" i="1"/>
  <c r="S31" i="1"/>
  <c r="T31" i="1"/>
  <c r="K32" i="1"/>
  <c r="L32" i="1"/>
  <c r="L32" i="2" s="1"/>
  <c r="M32" i="1"/>
  <c r="M32" i="2" s="1"/>
  <c r="N32" i="1"/>
  <c r="N32" i="2" s="1"/>
  <c r="O32" i="1"/>
  <c r="O32" i="2" s="1"/>
  <c r="P32" i="1"/>
  <c r="Q32" i="1"/>
  <c r="R32" i="1"/>
  <c r="S32" i="1"/>
  <c r="T32" i="1"/>
  <c r="K33" i="1"/>
  <c r="L33" i="1"/>
  <c r="L33" i="2" s="1"/>
  <c r="M33" i="1"/>
  <c r="M33" i="2" s="1"/>
  <c r="N33" i="1"/>
  <c r="N33" i="2" s="1"/>
  <c r="O33" i="1"/>
  <c r="O33" i="2" s="1"/>
  <c r="P33" i="1"/>
  <c r="Q33" i="1"/>
  <c r="R33" i="1"/>
  <c r="S33" i="1"/>
  <c r="T33" i="1"/>
  <c r="K34" i="1"/>
  <c r="L34" i="1"/>
  <c r="L34" i="2" s="1"/>
  <c r="M34" i="1"/>
  <c r="M34" i="2" s="1"/>
  <c r="N34" i="1"/>
  <c r="N34" i="2" s="1"/>
  <c r="O34" i="1"/>
  <c r="O34" i="2" s="1"/>
  <c r="P34" i="1"/>
  <c r="Q34" i="1"/>
  <c r="R34" i="1"/>
  <c r="S34" i="1"/>
  <c r="T34" i="1"/>
  <c r="K35" i="1"/>
  <c r="L35" i="1"/>
  <c r="L35" i="2" s="1"/>
  <c r="M35" i="1"/>
  <c r="M35" i="2" s="1"/>
  <c r="N35" i="1"/>
  <c r="N35" i="2" s="1"/>
  <c r="O35" i="1"/>
  <c r="O35" i="2" s="1"/>
  <c r="P35" i="1"/>
  <c r="Q35" i="1"/>
  <c r="R35" i="1"/>
  <c r="S35" i="1"/>
  <c r="T35" i="1"/>
  <c r="K36" i="1"/>
  <c r="L36" i="1"/>
  <c r="L36" i="2" s="1"/>
  <c r="M36" i="1"/>
  <c r="M36" i="2" s="1"/>
  <c r="N36" i="1"/>
  <c r="N36" i="2" s="1"/>
  <c r="O36" i="1"/>
  <c r="O36" i="2" s="1"/>
  <c r="P36" i="1"/>
  <c r="Q36" i="1"/>
  <c r="R36" i="1"/>
  <c r="S36" i="1"/>
  <c r="T36" i="1"/>
  <c r="K37" i="1"/>
  <c r="L37" i="1"/>
  <c r="L37" i="2" s="1"/>
  <c r="M37" i="1"/>
  <c r="M37" i="2" s="1"/>
  <c r="N37" i="1"/>
  <c r="N37" i="2" s="1"/>
  <c r="O37" i="1"/>
  <c r="O37" i="2" s="1"/>
  <c r="P37" i="1"/>
  <c r="Q37" i="1"/>
  <c r="R37" i="1"/>
  <c r="S37" i="1"/>
  <c r="T37" i="1"/>
  <c r="K38" i="1"/>
  <c r="L38" i="1"/>
  <c r="L38" i="2" s="1"/>
  <c r="M38" i="1"/>
  <c r="M38" i="2" s="1"/>
  <c r="N38" i="1"/>
  <c r="N38" i="2" s="1"/>
  <c r="O38" i="1"/>
  <c r="O38" i="2" s="1"/>
  <c r="P38" i="1"/>
  <c r="Q38" i="1"/>
  <c r="R38" i="1"/>
  <c r="S38" i="1"/>
  <c r="T38" i="1"/>
  <c r="K39" i="1"/>
  <c r="L39" i="1"/>
  <c r="L39" i="2" s="1"/>
  <c r="M39" i="1"/>
  <c r="M39" i="2" s="1"/>
  <c r="N39" i="1"/>
  <c r="N39" i="2" s="1"/>
  <c r="O39" i="1"/>
  <c r="O39" i="2" s="1"/>
  <c r="P39" i="1"/>
  <c r="Q39" i="1"/>
  <c r="R39" i="1"/>
  <c r="S39" i="1"/>
  <c r="T39" i="1"/>
  <c r="O23" i="1"/>
  <c r="O23" i="2" s="1"/>
  <c r="N23" i="1"/>
  <c r="N23" i="2" s="1"/>
  <c r="M23" i="1"/>
  <c r="L23" i="1"/>
  <c r="K23" i="1"/>
  <c r="H6" i="1"/>
  <c r="H7" i="1"/>
  <c r="H8" i="1"/>
  <c r="H9" i="1"/>
  <c r="H10" i="1"/>
  <c r="H11" i="1"/>
  <c r="H12" i="1"/>
  <c r="H13" i="1"/>
  <c r="K6" i="1"/>
  <c r="L6" i="1"/>
  <c r="L6" i="2" s="1"/>
  <c r="M6" i="1"/>
  <c r="M6" i="2" s="1"/>
  <c r="P6" i="1"/>
  <c r="Q6" i="1"/>
  <c r="R6" i="1"/>
  <c r="S6" i="1"/>
  <c r="T6" i="1"/>
  <c r="K7" i="1"/>
  <c r="L7" i="1"/>
  <c r="L7" i="2" s="1"/>
  <c r="M7" i="1"/>
  <c r="M7" i="2" s="1"/>
  <c r="N7" i="1"/>
  <c r="N7" i="2" s="1"/>
  <c r="O7" i="1"/>
  <c r="O7" i="2" s="1"/>
  <c r="P7" i="1"/>
  <c r="Q7" i="1"/>
  <c r="R7" i="1"/>
  <c r="S7" i="1"/>
  <c r="T7" i="1"/>
  <c r="K8" i="1"/>
  <c r="L8" i="1"/>
  <c r="L8" i="2" s="1"/>
  <c r="M8" i="1"/>
  <c r="M8" i="2" s="1"/>
  <c r="N8" i="1"/>
  <c r="N8" i="2" s="1"/>
  <c r="O8" i="1"/>
  <c r="O8" i="2" s="1"/>
  <c r="P8" i="1"/>
  <c r="Q8" i="1"/>
  <c r="R8" i="1"/>
  <c r="S8" i="1"/>
  <c r="T8" i="1"/>
  <c r="K9" i="1"/>
  <c r="L9" i="1"/>
  <c r="L9" i="2" s="1"/>
  <c r="M9" i="1"/>
  <c r="M9" i="2" s="1"/>
  <c r="N9" i="1"/>
  <c r="N9" i="2" s="1"/>
  <c r="O9" i="1"/>
  <c r="O9" i="2" s="1"/>
  <c r="P9" i="1"/>
  <c r="Q9" i="1"/>
  <c r="R9" i="1"/>
  <c r="S9" i="1"/>
  <c r="T9" i="1"/>
  <c r="K10" i="1"/>
  <c r="L10" i="1"/>
  <c r="L10" i="2" s="1"/>
  <c r="M10" i="1"/>
  <c r="M10" i="2" s="1"/>
  <c r="N10" i="1"/>
  <c r="N10" i="2" s="1"/>
  <c r="O10" i="1"/>
  <c r="O10" i="2" s="1"/>
  <c r="P10" i="1"/>
  <c r="Q10" i="1"/>
  <c r="R10" i="1"/>
  <c r="S10" i="1"/>
  <c r="T10" i="1"/>
  <c r="K11" i="1"/>
  <c r="L11" i="1"/>
  <c r="L11" i="2" s="1"/>
  <c r="M11" i="1"/>
  <c r="M11" i="2" s="1"/>
  <c r="N11" i="1"/>
  <c r="N11" i="2" s="1"/>
  <c r="O11" i="1"/>
  <c r="O11" i="2" s="1"/>
  <c r="P11" i="1"/>
  <c r="Q11" i="1"/>
  <c r="R11" i="1"/>
  <c r="S11" i="1"/>
  <c r="T11" i="1"/>
  <c r="K12" i="1"/>
  <c r="L12" i="1"/>
  <c r="L12" i="2" s="1"/>
  <c r="M12" i="1"/>
  <c r="M12" i="2" s="1"/>
  <c r="N12" i="1"/>
  <c r="N12" i="2" s="1"/>
  <c r="O12" i="1"/>
  <c r="O12" i="2" s="1"/>
  <c r="P12" i="1"/>
  <c r="Q12" i="1"/>
  <c r="R12" i="1"/>
  <c r="S12" i="1"/>
  <c r="T12" i="1"/>
  <c r="K13" i="1"/>
  <c r="L13" i="1"/>
  <c r="L13" i="2" s="1"/>
  <c r="M13" i="1"/>
  <c r="M13" i="2" s="1"/>
  <c r="N13" i="1"/>
  <c r="N13" i="2" s="1"/>
  <c r="O13" i="1"/>
  <c r="O13" i="2" s="1"/>
  <c r="P13" i="1"/>
  <c r="Q13" i="1"/>
  <c r="R13" i="1"/>
  <c r="S13" i="1"/>
  <c r="T13" i="1"/>
  <c r="K14" i="1"/>
  <c r="L14" i="1"/>
  <c r="L14" i="2" s="1"/>
  <c r="M14" i="1"/>
  <c r="M14" i="2" s="1"/>
  <c r="N14" i="1"/>
  <c r="N14" i="2" s="1"/>
  <c r="O14" i="1"/>
  <c r="O14" i="2" s="1"/>
  <c r="P14" i="1"/>
  <c r="Q14" i="1"/>
  <c r="R14" i="1"/>
  <c r="S14" i="1"/>
  <c r="T14" i="1"/>
  <c r="K15" i="1"/>
  <c r="L15" i="1"/>
  <c r="L15" i="2" s="1"/>
  <c r="M15" i="1"/>
  <c r="M15" i="2" s="1"/>
  <c r="N15" i="1"/>
  <c r="N15" i="2" s="1"/>
  <c r="O15" i="1"/>
  <c r="O15" i="2" s="1"/>
  <c r="P15" i="1"/>
  <c r="Q15" i="1"/>
  <c r="R15" i="1"/>
  <c r="S15" i="1"/>
  <c r="T15" i="1"/>
  <c r="K16" i="1"/>
  <c r="L16" i="1"/>
  <c r="L16" i="2" s="1"/>
  <c r="M16" i="1"/>
  <c r="M16" i="2" s="1"/>
  <c r="N16" i="1"/>
  <c r="N16" i="2" s="1"/>
  <c r="O16" i="1"/>
  <c r="O16" i="2" s="1"/>
  <c r="P16" i="1"/>
  <c r="Q16" i="1"/>
  <c r="R16" i="1"/>
  <c r="S16" i="1"/>
  <c r="T16" i="1"/>
  <c r="K17" i="1"/>
  <c r="L17" i="1"/>
  <c r="L17" i="2" s="1"/>
  <c r="M17" i="1"/>
  <c r="M17" i="2" s="1"/>
  <c r="N17" i="1"/>
  <c r="N17" i="2" s="1"/>
  <c r="O17" i="1"/>
  <c r="O17" i="2" s="1"/>
  <c r="P17" i="1"/>
  <c r="Q17" i="1"/>
  <c r="R17" i="1"/>
  <c r="S17" i="1"/>
  <c r="T17" i="1"/>
  <c r="K18" i="1"/>
  <c r="L18" i="1"/>
  <c r="L18" i="2" s="1"/>
  <c r="M18" i="1"/>
  <c r="M18" i="2" s="1"/>
  <c r="N18" i="1"/>
  <c r="N18" i="2" s="1"/>
  <c r="O18" i="1"/>
  <c r="O18" i="2" s="1"/>
  <c r="P18" i="1"/>
  <c r="Q18" i="1"/>
  <c r="R18" i="1"/>
  <c r="S18" i="1"/>
  <c r="T18" i="1"/>
  <c r="K19" i="1"/>
  <c r="L19" i="1"/>
  <c r="L19" i="2" s="1"/>
  <c r="M19" i="1"/>
  <c r="M19" i="2" s="1"/>
  <c r="N19" i="1"/>
  <c r="N19" i="2" s="1"/>
  <c r="O19" i="1"/>
  <c r="O19" i="2" s="1"/>
  <c r="P19" i="1"/>
  <c r="Q19" i="1"/>
  <c r="R19" i="1"/>
  <c r="S19" i="1"/>
  <c r="T19" i="1"/>
  <c r="O5" i="2"/>
  <c r="N5" i="2"/>
  <c r="L5" i="1"/>
  <c r="P5" i="1"/>
  <c r="H5" i="1"/>
  <c r="B5" i="31" s="1"/>
  <c r="I267" i="30"/>
  <c r="I238" i="30"/>
  <c r="G238" i="30"/>
  <c r="F238" i="30"/>
  <c r="E238" i="30"/>
  <c r="D238" i="30"/>
  <c r="C238" i="30"/>
  <c r="I214" i="30"/>
  <c r="G214" i="30"/>
  <c r="F214" i="30"/>
  <c r="E214" i="30"/>
  <c r="D214" i="30"/>
  <c r="C214" i="30"/>
  <c r="I150" i="30"/>
  <c r="G150" i="30"/>
  <c r="I125" i="30"/>
  <c r="G125" i="30"/>
  <c r="J116" i="30"/>
  <c r="J115" i="30"/>
  <c r="I114" i="30"/>
  <c r="G114" i="30"/>
  <c r="I100" i="30"/>
  <c r="G100" i="30"/>
  <c r="F100" i="30"/>
  <c r="E100" i="30"/>
  <c r="D100" i="30"/>
  <c r="C100" i="30"/>
  <c r="I80" i="30"/>
  <c r="G80" i="30"/>
  <c r="F80" i="30"/>
  <c r="E80" i="30"/>
  <c r="D80" i="30"/>
  <c r="C80" i="30"/>
  <c r="J62" i="30"/>
  <c r="J61" i="30"/>
  <c r="I60" i="30"/>
  <c r="G60" i="30"/>
  <c r="F60" i="30"/>
  <c r="E60" i="30"/>
  <c r="D60" i="30"/>
  <c r="C60" i="30"/>
  <c r="I40" i="30"/>
  <c r="G40" i="30"/>
  <c r="F40" i="30"/>
  <c r="E40" i="30"/>
  <c r="D40" i="30"/>
  <c r="C40" i="30"/>
  <c r="I20" i="30"/>
  <c r="G20" i="30"/>
  <c r="F20" i="30"/>
  <c r="E20" i="30"/>
  <c r="D20" i="30"/>
  <c r="C20" i="30"/>
  <c r="I267" i="29"/>
  <c r="I238" i="29"/>
  <c r="G238" i="29"/>
  <c r="F238" i="29"/>
  <c r="E238" i="29"/>
  <c r="D238" i="29"/>
  <c r="C238" i="29"/>
  <c r="I214" i="29"/>
  <c r="G214" i="29"/>
  <c r="F214" i="29"/>
  <c r="E214" i="29"/>
  <c r="D214" i="29"/>
  <c r="C214" i="29"/>
  <c r="I150" i="29"/>
  <c r="G150" i="29"/>
  <c r="I125" i="29"/>
  <c r="G125" i="29"/>
  <c r="I114" i="29"/>
  <c r="G114" i="29"/>
  <c r="I100" i="29"/>
  <c r="G100" i="29"/>
  <c r="F100" i="29"/>
  <c r="F125" i="29" s="1"/>
  <c r="E100" i="29"/>
  <c r="D100" i="29"/>
  <c r="C100" i="29"/>
  <c r="O99" i="29"/>
  <c r="N99" i="29"/>
  <c r="S99" i="29" s="1"/>
  <c r="M99" i="29"/>
  <c r="R99" i="29" s="1"/>
  <c r="L99" i="29"/>
  <c r="Q99" i="29" s="1"/>
  <c r="K99" i="29"/>
  <c r="K99" i="30" s="1"/>
  <c r="O98" i="29"/>
  <c r="N98" i="29"/>
  <c r="S98" i="29" s="1"/>
  <c r="M98" i="29"/>
  <c r="R98" i="29" s="1"/>
  <c r="L98" i="29"/>
  <c r="Q98" i="29" s="1"/>
  <c r="K98" i="29"/>
  <c r="K98" i="30" s="1"/>
  <c r="O97" i="29"/>
  <c r="N97" i="29"/>
  <c r="S97" i="29" s="1"/>
  <c r="M97" i="29"/>
  <c r="R97" i="29" s="1"/>
  <c r="L97" i="29"/>
  <c r="Q97" i="29" s="1"/>
  <c r="K97" i="29"/>
  <c r="O96" i="29"/>
  <c r="N96" i="29"/>
  <c r="S96" i="29" s="1"/>
  <c r="M96" i="29"/>
  <c r="R96" i="29" s="1"/>
  <c r="L96" i="29"/>
  <c r="Q96" i="29" s="1"/>
  <c r="K96" i="29"/>
  <c r="O95" i="29"/>
  <c r="N95" i="29"/>
  <c r="S95" i="29" s="1"/>
  <c r="M95" i="29"/>
  <c r="R95" i="29" s="1"/>
  <c r="L95" i="29"/>
  <c r="Q95" i="29" s="1"/>
  <c r="K95" i="29"/>
  <c r="O94" i="29"/>
  <c r="N94" i="29"/>
  <c r="S94" i="29" s="1"/>
  <c r="M94" i="29"/>
  <c r="R94" i="29" s="1"/>
  <c r="L94" i="29"/>
  <c r="Q94" i="29" s="1"/>
  <c r="K94" i="29"/>
  <c r="O93" i="29"/>
  <c r="N93" i="29"/>
  <c r="S93" i="29" s="1"/>
  <c r="M93" i="29"/>
  <c r="R93" i="29" s="1"/>
  <c r="L93" i="29"/>
  <c r="Q93" i="29" s="1"/>
  <c r="K93" i="29"/>
  <c r="O92" i="29"/>
  <c r="N92" i="29"/>
  <c r="S92" i="29" s="1"/>
  <c r="M92" i="29"/>
  <c r="R92" i="29" s="1"/>
  <c r="L92" i="29"/>
  <c r="Q92" i="29" s="1"/>
  <c r="K92" i="29"/>
  <c r="O91" i="29"/>
  <c r="N91" i="29"/>
  <c r="S91" i="29" s="1"/>
  <c r="M91" i="29"/>
  <c r="R91" i="29" s="1"/>
  <c r="L91" i="29"/>
  <c r="Q91" i="29" s="1"/>
  <c r="K91" i="29"/>
  <c r="O90" i="29"/>
  <c r="N90" i="29"/>
  <c r="S90" i="29" s="1"/>
  <c r="M90" i="29"/>
  <c r="R90" i="29" s="1"/>
  <c r="L90" i="29"/>
  <c r="Q90" i="29" s="1"/>
  <c r="K90" i="29"/>
  <c r="O89" i="29"/>
  <c r="N89" i="29"/>
  <c r="S89" i="29" s="1"/>
  <c r="M89" i="29"/>
  <c r="R89" i="29" s="1"/>
  <c r="L89" i="29"/>
  <c r="Q89" i="29" s="1"/>
  <c r="K89" i="29"/>
  <c r="O88" i="29"/>
  <c r="N88" i="29"/>
  <c r="S88" i="29" s="1"/>
  <c r="M88" i="29"/>
  <c r="R88" i="29" s="1"/>
  <c r="L88" i="29"/>
  <c r="Q88" i="29" s="1"/>
  <c r="K88" i="29"/>
  <c r="O87" i="29"/>
  <c r="N87" i="29"/>
  <c r="S87" i="29" s="1"/>
  <c r="M87" i="29"/>
  <c r="R87" i="29" s="1"/>
  <c r="L87" i="29"/>
  <c r="Q87" i="29" s="1"/>
  <c r="K87" i="29"/>
  <c r="O86" i="29"/>
  <c r="N86" i="29"/>
  <c r="S86" i="29" s="1"/>
  <c r="M86" i="29"/>
  <c r="R86" i="29" s="1"/>
  <c r="L86" i="29"/>
  <c r="Q86" i="29" s="1"/>
  <c r="K86" i="29"/>
  <c r="O85" i="29"/>
  <c r="N85" i="29"/>
  <c r="S85" i="29" s="1"/>
  <c r="M85" i="29"/>
  <c r="R85" i="29" s="1"/>
  <c r="L85" i="29"/>
  <c r="Q85" i="29" s="1"/>
  <c r="K85" i="29"/>
  <c r="O84" i="29"/>
  <c r="N84" i="29"/>
  <c r="S84" i="29" s="1"/>
  <c r="M84" i="29"/>
  <c r="R84" i="29" s="1"/>
  <c r="L84" i="29"/>
  <c r="Q84" i="29" s="1"/>
  <c r="K84" i="29"/>
  <c r="I80" i="29"/>
  <c r="G80" i="29"/>
  <c r="F80" i="29"/>
  <c r="E80" i="29"/>
  <c r="D80" i="29"/>
  <c r="C80" i="29"/>
  <c r="O79" i="29"/>
  <c r="N79" i="29"/>
  <c r="S79" i="29" s="1"/>
  <c r="M79" i="29"/>
  <c r="R79" i="29" s="1"/>
  <c r="L79" i="29"/>
  <c r="Q79" i="29" s="1"/>
  <c r="K79" i="29"/>
  <c r="O78" i="29"/>
  <c r="N78" i="29"/>
  <c r="S78" i="29" s="1"/>
  <c r="M78" i="29"/>
  <c r="R78" i="29" s="1"/>
  <c r="L78" i="29"/>
  <c r="Q78" i="29" s="1"/>
  <c r="K78" i="29"/>
  <c r="O77" i="29"/>
  <c r="N77" i="29"/>
  <c r="S77" i="29" s="1"/>
  <c r="M77" i="29"/>
  <c r="R77" i="29" s="1"/>
  <c r="L77" i="29"/>
  <c r="Q77" i="29" s="1"/>
  <c r="K77" i="29"/>
  <c r="O76" i="29"/>
  <c r="N76" i="29"/>
  <c r="S76" i="29" s="1"/>
  <c r="M76" i="29"/>
  <c r="R76" i="29" s="1"/>
  <c r="L76" i="29"/>
  <c r="Q76" i="29" s="1"/>
  <c r="K76" i="29"/>
  <c r="O75" i="29"/>
  <c r="N75" i="29"/>
  <c r="S75" i="29" s="1"/>
  <c r="M75" i="29"/>
  <c r="R75" i="29" s="1"/>
  <c r="L75" i="29"/>
  <c r="Q75" i="29" s="1"/>
  <c r="K75" i="29"/>
  <c r="O74" i="29"/>
  <c r="N74" i="29"/>
  <c r="S74" i="29" s="1"/>
  <c r="M74" i="29"/>
  <c r="R74" i="29" s="1"/>
  <c r="L74" i="29"/>
  <c r="Q74" i="29" s="1"/>
  <c r="K74" i="29"/>
  <c r="O73" i="29"/>
  <c r="N73" i="29"/>
  <c r="S73" i="29" s="1"/>
  <c r="M73" i="29"/>
  <c r="R73" i="29" s="1"/>
  <c r="L73" i="29"/>
  <c r="Q73" i="29" s="1"/>
  <c r="K73" i="29"/>
  <c r="O72" i="29"/>
  <c r="N72" i="29"/>
  <c r="S72" i="29" s="1"/>
  <c r="M72" i="29"/>
  <c r="R72" i="29" s="1"/>
  <c r="L72" i="29"/>
  <c r="Q72" i="29" s="1"/>
  <c r="K72" i="29"/>
  <c r="O71" i="29"/>
  <c r="N71" i="29"/>
  <c r="S71" i="29" s="1"/>
  <c r="M71" i="29"/>
  <c r="R71" i="29" s="1"/>
  <c r="L71" i="29"/>
  <c r="Q71" i="29" s="1"/>
  <c r="K71" i="29"/>
  <c r="O70" i="29"/>
  <c r="N70" i="29"/>
  <c r="S70" i="29" s="1"/>
  <c r="M70" i="29"/>
  <c r="R70" i="29" s="1"/>
  <c r="L70" i="29"/>
  <c r="Q70" i="29" s="1"/>
  <c r="K70" i="29"/>
  <c r="O69" i="29"/>
  <c r="N69" i="29"/>
  <c r="S69" i="29" s="1"/>
  <c r="M69" i="29"/>
  <c r="R69" i="29" s="1"/>
  <c r="L69" i="29"/>
  <c r="Q69" i="29" s="1"/>
  <c r="K69" i="29"/>
  <c r="O68" i="29"/>
  <c r="N68" i="29"/>
  <c r="S68" i="29" s="1"/>
  <c r="M68" i="29"/>
  <c r="R68" i="29" s="1"/>
  <c r="L68" i="29"/>
  <c r="Q68" i="29" s="1"/>
  <c r="K68" i="29"/>
  <c r="O67" i="29"/>
  <c r="N67" i="29"/>
  <c r="S67" i="29" s="1"/>
  <c r="M67" i="29"/>
  <c r="R67" i="29" s="1"/>
  <c r="L67" i="29"/>
  <c r="Q67" i="29" s="1"/>
  <c r="K67" i="29"/>
  <c r="O66" i="29"/>
  <c r="N66" i="29"/>
  <c r="S66" i="29" s="1"/>
  <c r="M66" i="29"/>
  <c r="R66" i="29" s="1"/>
  <c r="L66" i="29"/>
  <c r="Q66" i="29" s="1"/>
  <c r="K66" i="29"/>
  <c r="O65" i="29"/>
  <c r="N65" i="29"/>
  <c r="S65" i="29" s="1"/>
  <c r="M65" i="29"/>
  <c r="R65" i="29" s="1"/>
  <c r="L65" i="29"/>
  <c r="Q65" i="29" s="1"/>
  <c r="K65" i="29"/>
  <c r="O64" i="29"/>
  <c r="N64" i="29"/>
  <c r="S64" i="29" s="1"/>
  <c r="M64" i="29"/>
  <c r="R64" i="29" s="1"/>
  <c r="L64" i="29"/>
  <c r="Q64" i="29" s="1"/>
  <c r="K64" i="29"/>
  <c r="J62" i="29"/>
  <c r="J61" i="29"/>
  <c r="I60" i="29"/>
  <c r="G60" i="29"/>
  <c r="F60" i="29"/>
  <c r="E60" i="29"/>
  <c r="D60" i="29"/>
  <c r="C60" i="29"/>
  <c r="I40" i="29"/>
  <c r="G40" i="29"/>
  <c r="F40" i="29"/>
  <c r="E40" i="29"/>
  <c r="D40" i="29"/>
  <c r="C40" i="29"/>
  <c r="I20" i="29"/>
  <c r="G20" i="29"/>
  <c r="F20" i="29"/>
  <c r="E20" i="29"/>
  <c r="D20" i="29"/>
  <c r="C20" i="29"/>
  <c r="I267" i="28"/>
  <c r="I238" i="28"/>
  <c r="G238" i="28"/>
  <c r="F238" i="28"/>
  <c r="E238" i="28"/>
  <c r="D238" i="28"/>
  <c r="C238" i="28"/>
  <c r="I214" i="28"/>
  <c r="G214" i="28"/>
  <c r="F214" i="28"/>
  <c r="E214" i="28"/>
  <c r="D214" i="28"/>
  <c r="C214" i="28"/>
  <c r="I150" i="28"/>
  <c r="G150" i="28"/>
  <c r="I125" i="28"/>
  <c r="G125" i="28"/>
  <c r="I114" i="28"/>
  <c r="G114" i="28"/>
  <c r="I100" i="28"/>
  <c r="G100" i="28"/>
  <c r="F100" i="28"/>
  <c r="E100" i="28"/>
  <c r="D100" i="28"/>
  <c r="C100" i="28"/>
  <c r="I80" i="28"/>
  <c r="G80" i="28"/>
  <c r="F80" i="28"/>
  <c r="E80" i="28"/>
  <c r="D80" i="28"/>
  <c r="C80" i="28"/>
  <c r="I60" i="28"/>
  <c r="G60" i="28"/>
  <c r="F60" i="28"/>
  <c r="E60" i="28"/>
  <c r="D60" i="28"/>
  <c r="C60" i="28"/>
  <c r="I40" i="28"/>
  <c r="G40" i="28"/>
  <c r="F40" i="28"/>
  <c r="E40" i="28"/>
  <c r="D40" i="28"/>
  <c r="C40" i="28"/>
  <c r="I20" i="28"/>
  <c r="G20" i="28"/>
  <c r="F20" i="28"/>
  <c r="E20" i="28"/>
  <c r="D20" i="28"/>
  <c r="C20" i="28"/>
  <c r="I267" i="27"/>
  <c r="I238" i="27"/>
  <c r="G238" i="27"/>
  <c r="F238" i="27"/>
  <c r="E238" i="27"/>
  <c r="D238" i="27"/>
  <c r="C238" i="27"/>
  <c r="I214" i="27"/>
  <c r="G214" i="27"/>
  <c r="F214" i="27"/>
  <c r="E214" i="27"/>
  <c r="D214" i="27"/>
  <c r="C214" i="27"/>
  <c r="I150" i="27"/>
  <c r="G150" i="27"/>
  <c r="I125" i="27"/>
  <c r="G125" i="27"/>
  <c r="I114" i="27"/>
  <c r="G114" i="27"/>
  <c r="I100" i="27"/>
  <c r="G100" i="27"/>
  <c r="F100" i="27"/>
  <c r="E100" i="27"/>
  <c r="D100" i="27"/>
  <c r="C100" i="27"/>
  <c r="I80" i="27"/>
  <c r="G80" i="27"/>
  <c r="F80" i="27"/>
  <c r="E80" i="27"/>
  <c r="D80" i="27"/>
  <c r="C80" i="27"/>
  <c r="I60" i="27"/>
  <c r="G60" i="27"/>
  <c r="F60" i="27"/>
  <c r="E60" i="27"/>
  <c r="D60" i="27"/>
  <c r="C60" i="27"/>
  <c r="I40" i="27"/>
  <c r="G40" i="27"/>
  <c r="F40" i="27"/>
  <c r="E40" i="27"/>
  <c r="D40" i="27"/>
  <c r="C40" i="27"/>
  <c r="I20" i="27"/>
  <c r="G20" i="27"/>
  <c r="F20" i="27"/>
  <c r="E20" i="27"/>
  <c r="D20" i="27"/>
  <c r="C20" i="27"/>
  <c r="I238" i="26"/>
  <c r="G238" i="26"/>
  <c r="F238" i="26"/>
  <c r="E238" i="26"/>
  <c r="D238" i="26"/>
  <c r="C238" i="26"/>
  <c r="I214" i="26"/>
  <c r="I252" i="26" s="1"/>
  <c r="G214" i="26"/>
  <c r="F214" i="26"/>
  <c r="E214" i="26"/>
  <c r="D214" i="26"/>
  <c r="C214" i="26"/>
  <c r="I150" i="26"/>
  <c r="G150" i="26"/>
  <c r="I125" i="26"/>
  <c r="G125" i="26"/>
  <c r="I114" i="26"/>
  <c r="I248" i="26" s="1"/>
  <c r="G114" i="26"/>
  <c r="I100" i="26"/>
  <c r="I247" i="26" s="1"/>
  <c r="G100" i="26"/>
  <c r="F100" i="26"/>
  <c r="E100" i="26"/>
  <c r="D100" i="26"/>
  <c r="C100" i="26"/>
  <c r="I80" i="26"/>
  <c r="I246" i="26" s="1"/>
  <c r="G80" i="26"/>
  <c r="F80" i="26"/>
  <c r="E80" i="26"/>
  <c r="D80" i="26"/>
  <c r="C80" i="26"/>
  <c r="J62" i="26"/>
  <c r="J61" i="26"/>
  <c r="I60" i="26"/>
  <c r="I245" i="26" s="1"/>
  <c r="G60" i="26"/>
  <c r="F60" i="26"/>
  <c r="E60" i="26"/>
  <c r="D60" i="26"/>
  <c r="C60" i="26"/>
  <c r="I40" i="26"/>
  <c r="G40" i="26"/>
  <c r="F40" i="26"/>
  <c r="E40" i="26"/>
  <c r="D40" i="26"/>
  <c r="C40" i="26"/>
  <c r="I20" i="26"/>
  <c r="G20" i="26"/>
  <c r="F20" i="26"/>
  <c r="E20" i="26"/>
  <c r="D20" i="26"/>
  <c r="C20" i="26"/>
  <c r="I238" i="25"/>
  <c r="G238" i="25"/>
  <c r="F238" i="25"/>
  <c r="E238" i="25"/>
  <c r="D238" i="25"/>
  <c r="C238" i="25"/>
  <c r="I214" i="25"/>
  <c r="I252" i="25" s="1"/>
  <c r="G214" i="25"/>
  <c r="F214" i="25"/>
  <c r="E214" i="25"/>
  <c r="D214" i="25"/>
  <c r="C214" i="25"/>
  <c r="I150" i="25"/>
  <c r="G150" i="25"/>
  <c r="I125" i="25"/>
  <c r="G125" i="25"/>
  <c r="I114" i="25"/>
  <c r="I248" i="25" s="1"/>
  <c r="G114" i="25"/>
  <c r="I100" i="25"/>
  <c r="I247" i="25" s="1"/>
  <c r="G100" i="25"/>
  <c r="F100" i="25"/>
  <c r="E100" i="25"/>
  <c r="D100" i="25"/>
  <c r="C100" i="25"/>
  <c r="I80" i="25"/>
  <c r="I246" i="25" s="1"/>
  <c r="G80" i="25"/>
  <c r="F80" i="25"/>
  <c r="E80" i="25"/>
  <c r="D80" i="25"/>
  <c r="C80" i="25"/>
  <c r="J62" i="25"/>
  <c r="J61" i="25"/>
  <c r="I60" i="25"/>
  <c r="I245" i="25" s="1"/>
  <c r="G60" i="25"/>
  <c r="F60" i="25"/>
  <c r="E60" i="25"/>
  <c r="D60" i="25"/>
  <c r="C60" i="25"/>
  <c r="I40" i="25"/>
  <c r="I244" i="25" s="1"/>
  <c r="G40" i="25"/>
  <c r="F40" i="25"/>
  <c r="E40" i="25"/>
  <c r="D40" i="25"/>
  <c r="C40" i="25"/>
  <c r="I20" i="25"/>
  <c r="G20" i="25"/>
  <c r="F20" i="25"/>
  <c r="E20" i="25"/>
  <c r="D20" i="25"/>
  <c r="C20" i="25"/>
  <c r="I238" i="24"/>
  <c r="G238" i="24"/>
  <c r="F238" i="24"/>
  <c r="E238" i="24"/>
  <c r="D238" i="24"/>
  <c r="C238" i="24"/>
  <c r="I214" i="24"/>
  <c r="I252" i="24" s="1"/>
  <c r="G214" i="24"/>
  <c r="F214" i="24"/>
  <c r="E214" i="24"/>
  <c r="D214" i="24"/>
  <c r="C214" i="24"/>
  <c r="I150" i="24"/>
  <c r="G150" i="24"/>
  <c r="I125" i="24"/>
  <c r="I249" i="24" s="1"/>
  <c r="G125" i="24"/>
  <c r="I114" i="24"/>
  <c r="I248" i="24" s="1"/>
  <c r="G114" i="24"/>
  <c r="I100" i="24"/>
  <c r="I247" i="24" s="1"/>
  <c r="G100" i="24"/>
  <c r="F100" i="24"/>
  <c r="E100" i="24"/>
  <c r="D100" i="24"/>
  <c r="C100" i="24"/>
  <c r="I80" i="24"/>
  <c r="I246" i="24" s="1"/>
  <c r="G80" i="24"/>
  <c r="F80" i="24"/>
  <c r="E80" i="24"/>
  <c r="D80" i="24"/>
  <c r="C80" i="24"/>
  <c r="I60" i="24"/>
  <c r="G60" i="24"/>
  <c r="F60" i="24"/>
  <c r="E60" i="24"/>
  <c r="D60" i="24"/>
  <c r="C60" i="24"/>
  <c r="I40" i="24"/>
  <c r="G40" i="24"/>
  <c r="F40" i="24"/>
  <c r="E40" i="24"/>
  <c r="D40" i="24"/>
  <c r="C40" i="24"/>
  <c r="I20" i="24"/>
  <c r="G20" i="24"/>
  <c r="F20" i="24"/>
  <c r="E20" i="24"/>
  <c r="D20" i="24"/>
  <c r="C20" i="24"/>
  <c r="I238" i="23"/>
  <c r="G238" i="23"/>
  <c r="F238" i="23"/>
  <c r="E238" i="23"/>
  <c r="D238" i="23"/>
  <c r="C238" i="23"/>
  <c r="I214" i="23"/>
  <c r="I252" i="23" s="1"/>
  <c r="G214" i="23"/>
  <c r="F214" i="23"/>
  <c r="E214" i="23"/>
  <c r="D214" i="23"/>
  <c r="C214" i="23"/>
  <c r="I150" i="23"/>
  <c r="G150" i="23"/>
  <c r="I125" i="23"/>
  <c r="I249" i="23" s="1"/>
  <c r="G125" i="23"/>
  <c r="I114" i="23"/>
  <c r="G114" i="23"/>
  <c r="I100" i="23"/>
  <c r="I247" i="23" s="1"/>
  <c r="G100" i="23"/>
  <c r="F100" i="23"/>
  <c r="F125" i="23" s="1"/>
  <c r="E100" i="23"/>
  <c r="D100" i="23"/>
  <c r="C100" i="23"/>
  <c r="I80" i="23"/>
  <c r="I246" i="23" s="1"/>
  <c r="G80" i="23"/>
  <c r="F80" i="23"/>
  <c r="E80" i="23"/>
  <c r="D80" i="23"/>
  <c r="C80" i="23"/>
  <c r="I60" i="23"/>
  <c r="I245" i="23" s="1"/>
  <c r="G60" i="23"/>
  <c r="F60" i="23"/>
  <c r="E60" i="23"/>
  <c r="D60" i="23"/>
  <c r="C60" i="23"/>
  <c r="I40" i="23"/>
  <c r="I244" i="23" s="1"/>
  <c r="G40" i="23"/>
  <c r="F40" i="23"/>
  <c r="E40" i="23"/>
  <c r="D40" i="23"/>
  <c r="C40" i="23"/>
  <c r="I20" i="23"/>
  <c r="G20" i="23"/>
  <c r="F20" i="23"/>
  <c r="E20" i="23"/>
  <c r="D20" i="23"/>
  <c r="C20" i="23"/>
  <c r="I238" i="22"/>
  <c r="G238" i="22"/>
  <c r="F238" i="22"/>
  <c r="E238" i="22"/>
  <c r="D238" i="22"/>
  <c r="C238" i="22"/>
  <c r="I214" i="22"/>
  <c r="I252" i="22" s="1"/>
  <c r="G214" i="22"/>
  <c r="F214" i="22"/>
  <c r="E214" i="22"/>
  <c r="D214" i="22"/>
  <c r="C214" i="22"/>
  <c r="I150" i="22"/>
  <c r="G150" i="22"/>
  <c r="I125" i="22"/>
  <c r="I249" i="22" s="1"/>
  <c r="G125" i="22"/>
  <c r="I114" i="22"/>
  <c r="I248" i="22" s="1"/>
  <c r="G114" i="22"/>
  <c r="I100" i="22"/>
  <c r="I247" i="22" s="1"/>
  <c r="G100" i="22"/>
  <c r="F100" i="22"/>
  <c r="E100" i="22"/>
  <c r="D100" i="22"/>
  <c r="C100" i="22"/>
  <c r="I80" i="22"/>
  <c r="I246" i="22" s="1"/>
  <c r="G80" i="22"/>
  <c r="F80" i="22"/>
  <c r="E80" i="22"/>
  <c r="D80" i="22"/>
  <c r="C80" i="22"/>
  <c r="I60" i="22"/>
  <c r="I245" i="22" s="1"/>
  <c r="G60" i="22"/>
  <c r="F60" i="22"/>
  <c r="E60" i="22"/>
  <c r="D60" i="22"/>
  <c r="C60" i="22"/>
  <c r="I40" i="22"/>
  <c r="I244" i="22" s="1"/>
  <c r="G40" i="22"/>
  <c r="F40" i="22"/>
  <c r="E40" i="22"/>
  <c r="D40" i="22"/>
  <c r="C40" i="22"/>
  <c r="I20" i="22"/>
  <c r="G20" i="22"/>
  <c r="F20" i="22"/>
  <c r="E20" i="22"/>
  <c r="D20" i="22"/>
  <c r="C20" i="22"/>
  <c r="I238" i="21"/>
  <c r="G238" i="21"/>
  <c r="F238" i="21"/>
  <c r="E238" i="21"/>
  <c r="D238" i="21"/>
  <c r="C238" i="21"/>
  <c r="I214" i="21"/>
  <c r="I252" i="21" s="1"/>
  <c r="G214" i="21"/>
  <c r="F214" i="21"/>
  <c r="E214" i="21"/>
  <c r="D214" i="21"/>
  <c r="C214" i="21"/>
  <c r="I150" i="21"/>
  <c r="G150" i="21"/>
  <c r="I125" i="21"/>
  <c r="I249" i="21" s="1"/>
  <c r="G125" i="21"/>
  <c r="O124" i="21"/>
  <c r="O124" i="22" s="1"/>
  <c r="N124" i="21"/>
  <c r="M124" i="21"/>
  <c r="L124" i="21"/>
  <c r="K124" i="21"/>
  <c r="K124" i="22" s="1"/>
  <c r="O123" i="21"/>
  <c r="O123" i="22" s="1"/>
  <c r="N123" i="21"/>
  <c r="M123" i="21"/>
  <c r="L123" i="21"/>
  <c r="K123" i="21"/>
  <c r="K123" i="22" s="1"/>
  <c r="O122" i="21"/>
  <c r="O122" i="22" s="1"/>
  <c r="N122" i="21"/>
  <c r="M122" i="21"/>
  <c r="L122" i="21"/>
  <c r="K122" i="21"/>
  <c r="K122" i="22" s="1"/>
  <c r="O121" i="21"/>
  <c r="O121" i="22" s="1"/>
  <c r="N121" i="21"/>
  <c r="M121" i="21"/>
  <c r="L121" i="21"/>
  <c r="K121" i="21"/>
  <c r="K121" i="22" s="1"/>
  <c r="O120" i="21"/>
  <c r="O120" i="22" s="1"/>
  <c r="N120" i="21"/>
  <c r="M120" i="21"/>
  <c r="L120" i="21"/>
  <c r="K120" i="21"/>
  <c r="K120" i="22" s="1"/>
  <c r="O119" i="21"/>
  <c r="O119" i="22" s="1"/>
  <c r="N119" i="21"/>
  <c r="M119" i="21"/>
  <c r="L119" i="21"/>
  <c r="K119" i="21"/>
  <c r="K119" i="22" s="1"/>
  <c r="O118" i="21"/>
  <c r="O118" i="22" s="1"/>
  <c r="N118" i="21"/>
  <c r="M118" i="21"/>
  <c r="L118" i="21"/>
  <c r="K118" i="21"/>
  <c r="K118" i="22" s="1"/>
  <c r="I114" i="21"/>
  <c r="I248" i="21" s="1"/>
  <c r="G114" i="21"/>
  <c r="I100" i="21"/>
  <c r="I247" i="21" s="1"/>
  <c r="G100" i="21"/>
  <c r="F100" i="21"/>
  <c r="E100" i="21"/>
  <c r="D100" i="21"/>
  <c r="C100" i="21"/>
  <c r="I80" i="21"/>
  <c r="I246" i="21" s="1"/>
  <c r="G80" i="21"/>
  <c r="F80" i="21"/>
  <c r="E80" i="21"/>
  <c r="D80" i="21"/>
  <c r="C80" i="21"/>
  <c r="I60" i="21"/>
  <c r="I245" i="21" s="1"/>
  <c r="G60" i="21"/>
  <c r="F60" i="21"/>
  <c r="E60" i="21"/>
  <c r="D60" i="21"/>
  <c r="C60" i="21"/>
  <c r="I40" i="21"/>
  <c r="I244" i="21" s="1"/>
  <c r="G40" i="21"/>
  <c r="F40" i="21"/>
  <c r="E40" i="21"/>
  <c r="D40" i="21"/>
  <c r="C40" i="21"/>
  <c r="I20" i="21"/>
  <c r="G20" i="21"/>
  <c r="F20" i="21"/>
  <c r="E20" i="21"/>
  <c r="D20" i="21"/>
  <c r="C20" i="21"/>
  <c r="I238" i="20"/>
  <c r="G238" i="20"/>
  <c r="F238" i="20"/>
  <c r="E238" i="20"/>
  <c r="D238" i="20"/>
  <c r="C238" i="20"/>
  <c r="I214" i="20"/>
  <c r="I252" i="20" s="1"/>
  <c r="G214" i="20"/>
  <c r="F214" i="20"/>
  <c r="E214" i="20"/>
  <c r="D214" i="20"/>
  <c r="C214" i="20"/>
  <c r="I150" i="20"/>
  <c r="G150" i="20"/>
  <c r="I125" i="20"/>
  <c r="I249" i="20" s="1"/>
  <c r="G125" i="20"/>
  <c r="I114" i="20"/>
  <c r="I248" i="20" s="1"/>
  <c r="G114" i="20"/>
  <c r="U101" i="20"/>
  <c r="I100" i="20"/>
  <c r="I247" i="20" s="1"/>
  <c r="G100" i="20"/>
  <c r="F100" i="20"/>
  <c r="E100" i="20"/>
  <c r="D100" i="20"/>
  <c r="C100" i="20"/>
  <c r="I80" i="20"/>
  <c r="I246" i="20" s="1"/>
  <c r="G80" i="20"/>
  <c r="F80" i="20"/>
  <c r="E80" i="20"/>
  <c r="D80" i="20"/>
  <c r="C80" i="20"/>
  <c r="U62" i="20"/>
  <c r="U61" i="20"/>
  <c r="I60" i="20"/>
  <c r="I245" i="20" s="1"/>
  <c r="G60" i="20"/>
  <c r="F60" i="20"/>
  <c r="E60" i="20"/>
  <c r="D60" i="20"/>
  <c r="C60" i="20"/>
  <c r="I40" i="20"/>
  <c r="I244" i="20" s="1"/>
  <c r="G40" i="20"/>
  <c r="F40" i="20"/>
  <c r="E40" i="20"/>
  <c r="D40" i="20"/>
  <c r="C40" i="20"/>
  <c r="I20" i="20"/>
  <c r="G20" i="20"/>
  <c r="F20" i="20"/>
  <c r="E20" i="20"/>
  <c r="D20" i="20"/>
  <c r="C20" i="20"/>
  <c r="I238" i="19"/>
  <c r="G238" i="19"/>
  <c r="F238" i="19"/>
  <c r="E238" i="19"/>
  <c r="D238" i="19"/>
  <c r="C238" i="19"/>
  <c r="I214" i="19"/>
  <c r="I252" i="19" s="1"/>
  <c r="G214" i="19"/>
  <c r="F214" i="19"/>
  <c r="E214" i="19"/>
  <c r="D214" i="19"/>
  <c r="C214" i="19"/>
  <c r="I150" i="19"/>
  <c r="G150" i="19"/>
  <c r="I125" i="19"/>
  <c r="I249" i="19" s="1"/>
  <c r="G125" i="19"/>
  <c r="I114" i="19"/>
  <c r="I248" i="19" s="1"/>
  <c r="G114" i="19"/>
  <c r="I100" i="19"/>
  <c r="I247" i="19" s="1"/>
  <c r="G100" i="19"/>
  <c r="F100" i="19"/>
  <c r="E100" i="19"/>
  <c r="D100" i="19"/>
  <c r="C100" i="19"/>
  <c r="I80" i="19"/>
  <c r="I246" i="19" s="1"/>
  <c r="G80" i="19"/>
  <c r="F80" i="19"/>
  <c r="E80" i="19"/>
  <c r="D80" i="19"/>
  <c r="C80" i="19"/>
  <c r="I60" i="19"/>
  <c r="I245" i="19" s="1"/>
  <c r="G60" i="19"/>
  <c r="F60" i="19"/>
  <c r="E60" i="19"/>
  <c r="D60" i="19"/>
  <c r="C60" i="19"/>
  <c r="I40" i="19"/>
  <c r="I244" i="19" s="1"/>
  <c r="G40" i="19"/>
  <c r="F40" i="19"/>
  <c r="E40" i="19"/>
  <c r="D40" i="19"/>
  <c r="C40" i="19"/>
  <c r="I20" i="19"/>
  <c r="G20" i="19"/>
  <c r="F20" i="19"/>
  <c r="E20" i="19"/>
  <c r="D20" i="19"/>
  <c r="C20" i="19"/>
  <c r="I238" i="18"/>
  <c r="G238" i="18"/>
  <c r="F238" i="18"/>
  <c r="E238" i="18"/>
  <c r="D238" i="18"/>
  <c r="C238" i="18"/>
  <c r="I252" i="18"/>
  <c r="G214" i="18"/>
  <c r="F214" i="18"/>
  <c r="E214" i="18"/>
  <c r="D214" i="18"/>
  <c r="C214" i="18"/>
  <c r="I150" i="18"/>
  <c r="G150" i="18"/>
  <c r="I125" i="18"/>
  <c r="I249" i="18" s="1"/>
  <c r="G125" i="18"/>
  <c r="I114" i="18"/>
  <c r="I248" i="18" s="1"/>
  <c r="G114" i="18"/>
  <c r="I100" i="18"/>
  <c r="I247" i="18" s="1"/>
  <c r="G100" i="18"/>
  <c r="F100" i="18"/>
  <c r="E100" i="18"/>
  <c r="D100" i="18"/>
  <c r="C100" i="18"/>
  <c r="I246" i="18"/>
  <c r="G80" i="18"/>
  <c r="F80" i="18"/>
  <c r="E80" i="18"/>
  <c r="D80" i="18"/>
  <c r="C80" i="18"/>
  <c r="I60" i="18"/>
  <c r="I245" i="18" s="1"/>
  <c r="G60" i="18"/>
  <c r="F60" i="18"/>
  <c r="E60" i="18"/>
  <c r="D60" i="18"/>
  <c r="C60" i="18"/>
  <c r="I40" i="18"/>
  <c r="I244" i="18" s="1"/>
  <c r="G40" i="18"/>
  <c r="F40" i="18"/>
  <c r="E40" i="18"/>
  <c r="D40" i="18"/>
  <c r="C40" i="18"/>
  <c r="I20" i="18"/>
  <c r="G20" i="18"/>
  <c r="F20" i="18"/>
  <c r="E20" i="18"/>
  <c r="D20" i="18"/>
  <c r="C20" i="18"/>
  <c r="I267" i="17"/>
  <c r="I238" i="17"/>
  <c r="G238" i="17"/>
  <c r="F238" i="17"/>
  <c r="E238" i="17"/>
  <c r="D238" i="17"/>
  <c r="C238" i="17"/>
  <c r="I252" i="17"/>
  <c r="G214" i="17"/>
  <c r="F214" i="17"/>
  <c r="E214" i="17"/>
  <c r="D214" i="17"/>
  <c r="C214" i="17"/>
  <c r="I150" i="17"/>
  <c r="G150" i="17"/>
  <c r="I125" i="17"/>
  <c r="I249" i="17" s="1"/>
  <c r="G125" i="17"/>
  <c r="I114" i="17"/>
  <c r="I248" i="17" s="1"/>
  <c r="G114" i="17"/>
  <c r="I100" i="17"/>
  <c r="I247" i="17" s="1"/>
  <c r="G100" i="17"/>
  <c r="F100" i="17"/>
  <c r="E100" i="17"/>
  <c r="D100" i="17"/>
  <c r="C100" i="17"/>
  <c r="I80" i="17"/>
  <c r="I246" i="17" s="1"/>
  <c r="G80" i="17"/>
  <c r="F80" i="17"/>
  <c r="E80" i="17"/>
  <c r="D80" i="17"/>
  <c r="C80" i="17"/>
  <c r="I60" i="17"/>
  <c r="I245" i="17" s="1"/>
  <c r="G60" i="17"/>
  <c r="F60" i="17"/>
  <c r="E60" i="17"/>
  <c r="D60" i="17"/>
  <c r="C60" i="17"/>
  <c r="I40" i="17"/>
  <c r="I244" i="17" s="1"/>
  <c r="G40" i="17"/>
  <c r="F40" i="17"/>
  <c r="E40" i="17"/>
  <c r="D40" i="17"/>
  <c r="C40" i="17"/>
  <c r="I20" i="17"/>
  <c r="I243" i="17" s="1"/>
  <c r="G20" i="17"/>
  <c r="F20" i="17"/>
  <c r="E20" i="17"/>
  <c r="D20" i="17"/>
  <c r="C20" i="17"/>
  <c r="I238" i="16"/>
  <c r="G238" i="16"/>
  <c r="F238" i="16"/>
  <c r="E238" i="16"/>
  <c r="D238" i="16"/>
  <c r="C238" i="16"/>
  <c r="I214" i="16"/>
  <c r="I252" i="16" s="1"/>
  <c r="G214" i="16"/>
  <c r="F214" i="16"/>
  <c r="E214" i="16"/>
  <c r="D214" i="16"/>
  <c r="C214" i="16"/>
  <c r="I150" i="16"/>
  <c r="G150" i="16"/>
  <c r="I125" i="16"/>
  <c r="G125" i="16"/>
  <c r="I114" i="16"/>
  <c r="I248" i="16" s="1"/>
  <c r="G114" i="16"/>
  <c r="I100" i="16"/>
  <c r="I247" i="16" s="1"/>
  <c r="G100" i="16"/>
  <c r="F100" i="16"/>
  <c r="E100" i="16"/>
  <c r="D100" i="16"/>
  <c r="C100" i="16"/>
  <c r="I80" i="16"/>
  <c r="I246" i="16" s="1"/>
  <c r="G80" i="16"/>
  <c r="F80" i="16"/>
  <c r="E80" i="16"/>
  <c r="D80" i="16"/>
  <c r="C80" i="16"/>
  <c r="I60" i="16"/>
  <c r="I245" i="16" s="1"/>
  <c r="G60" i="16"/>
  <c r="F60" i="16"/>
  <c r="E60" i="16"/>
  <c r="D60" i="16"/>
  <c r="C60" i="16"/>
  <c r="I40" i="16"/>
  <c r="I244" i="16" s="1"/>
  <c r="G40" i="16"/>
  <c r="F40" i="16"/>
  <c r="E40" i="16"/>
  <c r="D40" i="16"/>
  <c r="C40" i="16"/>
  <c r="I20" i="16"/>
  <c r="I243" i="16" s="1"/>
  <c r="G20" i="16"/>
  <c r="F20" i="16"/>
  <c r="E20" i="16"/>
  <c r="D20" i="16"/>
  <c r="C20" i="16"/>
  <c r="I238" i="15"/>
  <c r="G238" i="15"/>
  <c r="F238" i="15"/>
  <c r="E238" i="15"/>
  <c r="D238" i="15"/>
  <c r="C238" i="15"/>
  <c r="I252" i="15"/>
  <c r="G214" i="15"/>
  <c r="F214" i="15"/>
  <c r="E214" i="15"/>
  <c r="D214" i="15"/>
  <c r="C214" i="15"/>
  <c r="I150" i="15"/>
  <c r="G150" i="15"/>
  <c r="I125" i="15"/>
  <c r="I249" i="15" s="1"/>
  <c r="G125" i="15"/>
  <c r="I114" i="15"/>
  <c r="I248" i="15" s="1"/>
  <c r="G114" i="15"/>
  <c r="I100" i="15"/>
  <c r="I247" i="15" s="1"/>
  <c r="G100" i="15"/>
  <c r="F100" i="15"/>
  <c r="E100" i="15"/>
  <c r="D100" i="15"/>
  <c r="C100" i="15"/>
  <c r="I80" i="15"/>
  <c r="I246" i="15" s="1"/>
  <c r="G80" i="15"/>
  <c r="F80" i="15"/>
  <c r="E80" i="15"/>
  <c r="D80" i="15"/>
  <c r="C80" i="15"/>
  <c r="I60" i="15"/>
  <c r="I245" i="15" s="1"/>
  <c r="G60" i="15"/>
  <c r="F60" i="15"/>
  <c r="E60" i="15"/>
  <c r="D60" i="15"/>
  <c r="C60" i="15"/>
  <c r="I40" i="15"/>
  <c r="I244" i="15" s="1"/>
  <c r="G40" i="15"/>
  <c r="F40" i="15"/>
  <c r="E40" i="15"/>
  <c r="D40" i="15"/>
  <c r="C40" i="15"/>
  <c r="I20" i="15"/>
  <c r="G20" i="15"/>
  <c r="F20" i="15"/>
  <c r="E20" i="15"/>
  <c r="D20" i="15"/>
  <c r="C20" i="15"/>
  <c r="G238" i="14"/>
  <c r="F238" i="14"/>
  <c r="E238" i="14"/>
  <c r="D238" i="14"/>
  <c r="C238" i="14"/>
  <c r="I214" i="14"/>
  <c r="I252" i="14" s="1"/>
  <c r="G214" i="14"/>
  <c r="F214" i="14"/>
  <c r="E214" i="14"/>
  <c r="D214" i="14"/>
  <c r="C214" i="14"/>
  <c r="I150" i="14"/>
  <c r="G150" i="14"/>
  <c r="I125" i="14"/>
  <c r="I249" i="14" s="1"/>
  <c r="G125" i="14"/>
  <c r="I114" i="14"/>
  <c r="I248" i="14" s="1"/>
  <c r="G114" i="14"/>
  <c r="I100" i="14"/>
  <c r="I247" i="14" s="1"/>
  <c r="G100" i="14"/>
  <c r="F100" i="14"/>
  <c r="E100" i="14"/>
  <c r="D100" i="14"/>
  <c r="C100" i="14"/>
  <c r="I80" i="14"/>
  <c r="I246" i="14" s="1"/>
  <c r="G80" i="14"/>
  <c r="F80" i="14"/>
  <c r="E80" i="14"/>
  <c r="D80" i="14"/>
  <c r="C80" i="14"/>
  <c r="I60" i="14"/>
  <c r="I245" i="14" s="1"/>
  <c r="G60" i="14"/>
  <c r="F60" i="14"/>
  <c r="E60" i="14"/>
  <c r="D60" i="14"/>
  <c r="C60" i="14"/>
  <c r="I40" i="14"/>
  <c r="I244" i="14" s="1"/>
  <c r="G40" i="14"/>
  <c r="F40" i="14"/>
  <c r="E40" i="14"/>
  <c r="D40" i="14"/>
  <c r="C40" i="14"/>
  <c r="I20" i="14"/>
  <c r="G20" i="14"/>
  <c r="F20" i="14"/>
  <c r="E20" i="14"/>
  <c r="D20" i="14"/>
  <c r="C20" i="14"/>
  <c r="I238" i="13"/>
  <c r="G238" i="13"/>
  <c r="F238" i="13"/>
  <c r="E238" i="13"/>
  <c r="D238" i="13"/>
  <c r="C238" i="13"/>
  <c r="I214" i="13"/>
  <c r="I252" i="13" s="1"/>
  <c r="G214" i="13"/>
  <c r="F214" i="13"/>
  <c r="E214" i="13"/>
  <c r="D214" i="13"/>
  <c r="C214" i="13"/>
  <c r="I150" i="13"/>
  <c r="G150" i="13"/>
  <c r="I125" i="13"/>
  <c r="I249" i="13" s="1"/>
  <c r="G125" i="13"/>
  <c r="I114" i="13"/>
  <c r="I248" i="13" s="1"/>
  <c r="G114" i="13"/>
  <c r="I100" i="13"/>
  <c r="I247" i="13" s="1"/>
  <c r="G100" i="13"/>
  <c r="F100" i="13"/>
  <c r="E100" i="13"/>
  <c r="D100" i="13"/>
  <c r="C100" i="13"/>
  <c r="I80" i="13"/>
  <c r="I246" i="13" s="1"/>
  <c r="G80" i="13"/>
  <c r="F80" i="13"/>
  <c r="E80" i="13"/>
  <c r="D80" i="13"/>
  <c r="C80" i="13"/>
  <c r="I60" i="13"/>
  <c r="I245" i="13" s="1"/>
  <c r="G60" i="13"/>
  <c r="F60" i="13"/>
  <c r="E60" i="13"/>
  <c r="D60" i="13"/>
  <c r="C60" i="13"/>
  <c r="I40" i="13"/>
  <c r="I244" i="13" s="1"/>
  <c r="G40" i="13"/>
  <c r="F40" i="13"/>
  <c r="E40" i="13"/>
  <c r="D40" i="13"/>
  <c r="C40" i="13"/>
  <c r="I20" i="13"/>
  <c r="G20" i="13"/>
  <c r="F20" i="13"/>
  <c r="E20" i="13"/>
  <c r="D20" i="13"/>
  <c r="C20" i="13"/>
  <c r="I238" i="12"/>
  <c r="G238" i="12"/>
  <c r="F238" i="12"/>
  <c r="E238" i="12"/>
  <c r="D238" i="12"/>
  <c r="C238" i="12"/>
  <c r="I214" i="12"/>
  <c r="I252" i="12" s="1"/>
  <c r="G214" i="12"/>
  <c r="F214" i="12"/>
  <c r="E214" i="12"/>
  <c r="D214" i="12"/>
  <c r="C214" i="12"/>
  <c r="I150" i="12"/>
  <c r="G150" i="12"/>
  <c r="I125" i="12"/>
  <c r="I249" i="12" s="1"/>
  <c r="G125" i="12"/>
  <c r="I114" i="12"/>
  <c r="I248" i="12" s="1"/>
  <c r="G114" i="12"/>
  <c r="I100" i="12"/>
  <c r="I247" i="12" s="1"/>
  <c r="G100" i="12"/>
  <c r="F100" i="12"/>
  <c r="E100" i="12"/>
  <c r="D100" i="12"/>
  <c r="C100" i="12"/>
  <c r="I80" i="12"/>
  <c r="I246" i="12" s="1"/>
  <c r="G80" i="12"/>
  <c r="F80" i="12"/>
  <c r="E80" i="12"/>
  <c r="D80" i="12"/>
  <c r="C80" i="12"/>
  <c r="I60" i="12"/>
  <c r="I245" i="12" s="1"/>
  <c r="G60" i="12"/>
  <c r="F60" i="12"/>
  <c r="E60" i="12"/>
  <c r="D60" i="12"/>
  <c r="C60" i="12"/>
  <c r="I40" i="12"/>
  <c r="I244" i="12" s="1"/>
  <c r="G40" i="12"/>
  <c r="F40" i="12"/>
  <c r="E40" i="12"/>
  <c r="D40" i="12"/>
  <c r="C40" i="12"/>
  <c r="I20" i="12"/>
  <c r="G20" i="12"/>
  <c r="F20" i="12"/>
  <c r="E20" i="12"/>
  <c r="D20" i="12"/>
  <c r="C20" i="12"/>
  <c r="I267" i="11"/>
  <c r="I238" i="11"/>
  <c r="G238" i="11"/>
  <c r="F238" i="11"/>
  <c r="E238" i="11"/>
  <c r="D238" i="11"/>
  <c r="C238" i="11"/>
  <c r="I214" i="11"/>
  <c r="I252" i="11" s="1"/>
  <c r="G214" i="11"/>
  <c r="F214" i="11"/>
  <c r="E214" i="11"/>
  <c r="D214" i="11"/>
  <c r="C214" i="11"/>
  <c r="I150" i="11"/>
  <c r="G150" i="11"/>
  <c r="I125" i="11"/>
  <c r="I249" i="11" s="1"/>
  <c r="G125" i="11"/>
  <c r="I114" i="11"/>
  <c r="I248" i="11" s="1"/>
  <c r="G114" i="11"/>
  <c r="I100" i="11"/>
  <c r="I247" i="11" s="1"/>
  <c r="G100" i="11"/>
  <c r="F100" i="11"/>
  <c r="E100" i="11"/>
  <c r="D100" i="11"/>
  <c r="C100" i="11"/>
  <c r="I80" i="11"/>
  <c r="I246" i="11" s="1"/>
  <c r="G80" i="11"/>
  <c r="F80" i="11"/>
  <c r="E80" i="11"/>
  <c r="D80" i="11"/>
  <c r="C80" i="11"/>
  <c r="J62" i="11"/>
  <c r="J61" i="11"/>
  <c r="I60" i="11"/>
  <c r="I245" i="11" s="1"/>
  <c r="G60" i="11"/>
  <c r="F60" i="11"/>
  <c r="E60" i="11"/>
  <c r="D60" i="11"/>
  <c r="C60" i="11"/>
  <c r="I40" i="11"/>
  <c r="I244" i="11" s="1"/>
  <c r="G40" i="11"/>
  <c r="F40" i="11"/>
  <c r="E40" i="11"/>
  <c r="D40" i="11"/>
  <c r="C40" i="11"/>
  <c r="I20" i="11"/>
  <c r="I243" i="11" s="1"/>
  <c r="G20" i="11"/>
  <c r="F20" i="11"/>
  <c r="E20" i="11"/>
  <c r="D20" i="11"/>
  <c r="C20" i="11"/>
  <c r="I238" i="10"/>
  <c r="G238" i="10"/>
  <c r="F238" i="10"/>
  <c r="E238" i="10"/>
  <c r="D238" i="10"/>
  <c r="C238" i="10"/>
  <c r="I214" i="10"/>
  <c r="I252" i="10" s="1"/>
  <c r="G214" i="10"/>
  <c r="F214" i="10"/>
  <c r="E214" i="10"/>
  <c r="D214" i="10"/>
  <c r="C214" i="10"/>
  <c r="I150" i="10"/>
  <c r="G150" i="10"/>
  <c r="I125" i="10"/>
  <c r="I249" i="10" s="1"/>
  <c r="G125" i="10"/>
  <c r="J116" i="10"/>
  <c r="J115" i="10"/>
  <c r="I114" i="10"/>
  <c r="I248" i="10" s="1"/>
  <c r="G114" i="10"/>
  <c r="I100" i="10"/>
  <c r="I247" i="10" s="1"/>
  <c r="G100" i="10"/>
  <c r="F100" i="10"/>
  <c r="E100" i="10"/>
  <c r="D100" i="10"/>
  <c r="C100" i="10"/>
  <c r="I80" i="10"/>
  <c r="I246" i="10" s="1"/>
  <c r="G80" i="10"/>
  <c r="F80" i="10"/>
  <c r="E80" i="10"/>
  <c r="D80" i="10"/>
  <c r="C80" i="10"/>
  <c r="I60" i="10"/>
  <c r="I245" i="10" s="1"/>
  <c r="G60" i="10"/>
  <c r="F60" i="10"/>
  <c r="E60" i="10"/>
  <c r="D60" i="10"/>
  <c r="C60" i="10"/>
  <c r="I40" i="10"/>
  <c r="G40" i="10"/>
  <c r="F40" i="10"/>
  <c r="E40" i="10"/>
  <c r="D40" i="10"/>
  <c r="C40" i="10"/>
  <c r="I20" i="10"/>
  <c r="I243" i="10" s="1"/>
  <c r="G20" i="10"/>
  <c r="F20" i="10"/>
  <c r="E20" i="10"/>
  <c r="D20" i="10"/>
  <c r="C20" i="10"/>
  <c r="I238" i="9"/>
  <c r="G238" i="9"/>
  <c r="F238" i="9"/>
  <c r="E238" i="9"/>
  <c r="D238" i="9"/>
  <c r="C238" i="9"/>
  <c r="I214" i="9"/>
  <c r="I252" i="9" s="1"/>
  <c r="G214" i="9"/>
  <c r="F214" i="9"/>
  <c r="E214" i="9"/>
  <c r="D214" i="9"/>
  <c r="C214" i="9"/>
  <c r="I150" i="9"/>
  <c r="G150" i="9"/>
  <c r="I125" i="9"/>
  <c r="I249" i="9" s="1"/>
  <c r="G125" i="9"/>
  <c r="J116" i="9"/>
  <c r="J115" i="9"/>
  <c r="I114" i="9"/>
  <c r="I248" i="9" s="1"/>
  <c r="G114" i="9"/>
  <c r="I100" i="9"/>
  <c r="I247" i="9" s="1"/>
  <c r="G100" i="9"/>
  <c r="F100" i="9"/>
  <c r="E100" i="9"/>
  <c r="D100" i="9"/>
  <c r="C100" i="9"/>
  <c r="I80" i="9"/>
  <c r="I246" i="9" s="1"/>
  <c r="G80" i="9"/>
  <c r="F80" i="9"/>
  <c r="E80" i="9"/>
  <c r="D80" i="9"/>
  <c r="C80" i="9"/>
  <c r="I60" i="9"/>
  <c r="I245" i="9" s="1"/>
  <c r="G60" i="9"/>
  <c r="F60" i="9"/>
  <c r="E60" i="9"/>
  <c r="D60" i="9"/>
  <c r="C60" i="9"/>
  <c r="I40" i="9"/>
  <c r="I244" i="9" s="1"/>
  <c r="G40" i="9"/>
  <c r="F40" i="9"/>
  <c r="E40" i="9"/>
  <c r="D40" i="9"/>
  <c r="C40" i="9"/>
  <c r="I20" i="9"/>
  <c r="G20" i="9"/>
  <c r="F20" i="9"/>
  <c r="E20" i="9"/>
  <c r="D20" i="9"/>
  <c r="C20" i="9"/>
  <c r="I238" i="8"/>
  <c r="G238" i="8"/>
  <c r="F238" i="8"/>
  <c r="E238" i="8"/>
  <c r="D238" i="8"/>
  <c r="C238" i="8"/>
  <c r="I214" i="8"/>
  <c r="I252" i="8" s="1"/>
  <c r="G214" i="8"/>
  <c r="F214" i="8"/>
  <c r="E214" i="8"/>
  <c r="D214" i="8"/>
  <c r="C214" i="8"/>
  <c r="I150" i="8"/>
  <c r="G150" i="8"/>
  <c r="I125" i="8"/>
  <c r="G125" i="8"/>
  <c r="J116" i="8"/>
  <c r="J115" i="8"/>
  <c r="I114" i="8"/>
  <c r="I248" i="8" s="1"/>
  <c r="G114" i="8"/>
  <c r="I100" i="8"/>
  <c r="I247" i="8" s="1"/>
  <c r="G100" i="8"/>
  <c r="F100" i="8"/>
  <c r="E100" i="8"/>
  <c r="D100" i="8"/>
  <c r="C100" i="8"/>
  <c r="I80" i="8"/>
  <c r="I246" i="8" s="1"/>
  <c r="G80" i="8"/>
  <c r="F80" i="8"/>
  <c r="E80" i="8"/>
  <c r="D80" i="8"/>
  <c r="C80" i="8"/>
  <c r="J62" i="8"/>
  <c r="J61" i="8"/>
  <c r="I60" i="8"/>
  <c r="I245" i="8" s="1"/>
  <c r="G60" i="8"/>
  <c r="F60" i="8"/>
  <c r="E60" i="8"/>
  <c r="D60" i="8"/>
  <c r="C60" i="8"/>
  <c r="I40" i="8"/>
  <c r="I244" i="8" s="1"/>
  <c r="G40" i="8"/>
  <c r="F40" i="8"/>
  <c r="E40" i="8"/>
  <c r="D40" i="8"/>
  <c r="C40" i="8"/>
  <c r="I20" i="8"/>
  <c r="I243" i="8" s="1"/>
  <c r="G20" i="8"/>
  <c r="F20" i="8"/>
  <c r="E20" i="8"/>
  <c r="D20" i="8"/>
  <c r="C20" i="8"/>
  <c r="I238" i="7"/>
  <c r="G238" i="7"/>
  <c r="F238" i="7"/>
  <c r="E238" i="7"/>
  <c r="D238" i="7"/>
  <c r="I252" i="7"/>
  <c r="G214" i="7"/>
  <c r="F214" i="7"/>
  <c r="E214" i="7"/>
  <c r="D214" i="7"/>
  <c r="C214" i="7"/>
  <c r="I150" i="7"/>
  <c r="G150" i="7"/>
  <c r="I125" i="7"/>
  <c r="G125" i="7"/>
  <c r="J116" i="7"/>
  <c r="J115" i="7"/>
  <c r="I114" i="7"/>
  <c r="I248" i="7" s="1"/>
  <c r="G114" i="7"/>
  <c r="I100" i="7"/>
  <c r="I247" i="7" s="1"/>
  <c r="G100" i="7"/>
  <c r="F100" i="7"/>
  <c r="E100" i="7"/>
  <c r="D100" i="7"/>
  <c r="C100" i="7"/>
  <c r="I80" i="7"/>
  <c r="I246" i="7" s="1"/>
  <c r="G80" i="7"/>
  <c r="F80" i="7"/>
  <c r="E80" i="7"/>
  <c r="D80" i="7"/>
  <c r="C80" i="7"/>
  <c r="J62" i="7"/>
  <c r="J61" i="7"/>
  <c r="I60" i="7"/>
  <c r="I245" i="7" s="1"/>
  <c r="G60" i="7"/>
  <c r="F60" i="7"/>
  <c r="E60" i="7"/>
  <c r="D60" i="7"/>
  <c r="C60" i="7"/>
  <c r="I40" i="7"/>
  <c r="I244" i="7" s="1"/>
  <c r="G40" i="7"/>
  <c r="F40" i="7"/>
  <c r="E40" i="7"/>
  <c r="D40" i="7"/>
  <c r="C40" i="7"/>
  <c r="I20" i="7"/>
  <c r="I243" i="7" s="1"/>
  <c r="G20" i="7"/>
  <c r="F20" i="7"/>
  <c r="E20" i="7"/>
  <c r="D20" i="7"/>
  <c r="C20" i="7"/>
  <c r="I260" i="6"/>
  <c r="I259" i="6"/>
  <c r="I258" i="6"/>
  <c r="I257" i="6"/>
  <c r="I267" i="6" s="1"/>
  <c r="I255" i="6"/>
  <c r="I250" i="6"/>
  <c r="I238" i="6"/>
  <c r="G238" i="6"/>
  <c r="F238" i="6"/>
  <c r="E238" i="6"/>
  <c r="D238" i="6"/>
  <c r="C238" i="6"/>
  <c r="I214" i="6"/>
  <c r="I252" i="6" s="1"/>
  <c r="G214" i="6"/>
  <c r="I150" i="6"/>
  <c r="G150" i="6"/>
  <c r="I125" i="6"/>
  <c r="I249" i="6" s="1"/>
  <c r="G125" i="6"/>
  <c r="I114" i="6"/>
  <c r="I248" i="6" s="1"/>
  <c r="G114" i="6"/>
  <c r="I100" i="6"/>
  <c r="I247" i="6" s="1"/>
  <c r="G100" i="6"/>
  <c r="F100" i="6"/>
  <c r="E100" i="6"/>
  <c r="D100" i="6"/>
  <c r="C100" i="6"/>
  <c r="I80" i="6"/>
  <c r="G80" i="6"/>
  <c r="F80" i="6"/>
  <c r="E80" i="6"/>
  <c r="D80" i="6"/>
  <c r="C80" i="6"/>
  <c r="I60" i="6"/>
  <c r="G60" i="6"/>
  <c r="F60" i="6"/>
  <c r="E60" i="6"/>
  <c r="D60" i="6"/>
  <c r="C60" i="6"/>
  <c r="I40" i="6"/>
  <c r="I244" i="6" s="1"/>
  <c r="G40" i="6"/>
  <c r="F40" i="6"/>
  <c r="E40" i="6"/>
  <c r="D40" i="6"/>
  <c r="C40" i="6"/>
  <c r="I20" i="6"/>
  <c r="I243" i="6" s="1"/>
  <c r="G20" i="6"/>
  <c r="F20" i="6"/>
  <c r="E20" i="6"/>
  <c r="D20" i="6"/>
  <c r="C20" i="6"/>
  <c r="I238" i="5"/>
  <c r="G238" i="5"/>
  <c r="F238" i="5"/>
  <c r="E238" i="5"/>
  <c r="D238" i="5"/>
  <c r="C238" i="5"/>
  <c r="I214" i="5"/>
  <c r="I252" i="5" s="1"/>
  <c r="G214" i="5"/>
  <c r="F214" i="5"/>
  <c r="E214" i="5"/>
  <c r="D214" i="5"/>
  <c r="C214" i="5"/>
  <c r="I150" i="5"/>
  <c r="I125" i="5"/>
  <c r="I249" i="5" s="1"/>
  <c r="G125" i="5"/>
  <c r="I114" i="5"/>
  <c r="I248" i="5" s="1"/>
  <c r="G114" i="5"/>
  <c r="I100" i="5"/>
  <c r="G100" i="5"/>
  <c r="F100" i="5"/>
  <c r="E100" i="5"/>
  <c r="D100" i="5"/>
  <c r="C100" i="5"/>
  <c r="I80" i="5"/>
  <c r="I246" i="5" s="1"/>
  <c r="G80" i="5"/>
  <c r="F80" i="5"/>
  <c r="E80" i="5"/>
  <c r="D80" i="5"/>
  <c r="C80" i="5"/>
  <c r="I60" i="5"/>
  <c r="I245" i="5" s="1"/>
  <c r="G60" i="5"/>
  <c r="F60" i="5"/>
  <c r="E60" i="5"/>
  <c r="D60" i="5"/>
  <c r="C60" i="5"/>
  <c r="I40" i="5"/>
  <c r="I244" i="5" s="1"/>
  <c r="G40" i="5"/>
  <c r="F40" i="5"/>
  <c r="E40" i="5"/>
  <c r="D40" i="5"/>
  <c r="C40" i="5"/>
  <c r="I20" i="5"/>
  <c r="I243" i="5" s="1"/>
  <c r="G20" i="5"/>
  <c r="F20" i="5"/>
  <c r="E20" i="5"/>
  <c r="D20" i="5"/>
  <c r="C20" i="5"/>
  <c r="I238" i="4"/>
  <c r="G238" i="4"/>
  <c r="F238" i="4"/>
  <c r="E238" i="4"/>
  <c r="D238" i="4"/>
  <c r="C238" i="4"/>
  <c r="I214" i="4"/>
  <c r="I252" i="4" s="1"/>
  <c r="G214" i="4"/>
  <c r="F214" i="4"/>
  <c r="E214" i="4"/>
  <c r="D214" i="4"/>
  <c r="C214" i="4"/>
  <c r="I150" i="4"/>
  <c r="G150" i="4"/>
  <c r="I125" i="4"/>
  <c r="I249" i="4" s="1"/>
  <c r="G125" i="4"/>
  <c r="I114" i="4"/>
  <c r="I248" i="4" s="1"/>
  <c r="G114" i="4"/>
  <c r="I100" i="4"/>
  <c r="I247" i="4" s="1"/>
  <c r="G100" i="4"/>
  <c r="F100" i="4"/>
  <c r="E100" i="4"/>
  <c r="D100" i="4"/>
  <c r="C100" i="4"/>
  <c r="I80" i="4"/>
  <c r="I246" i="4" s="1"/>
  <c r="G80" i="4"/>
  <c r="F80" i="4"/>
  <c r="E80" i="4"/>
  <c r="D80" i="4"/>
  <c r="C80" i="4"/>
  <c r="I60" i="4"/>
  <c r="G60" i="4"/>
  <c r="F60" i="4"/>
  <c r="E60" i="4"/>
  <c r="D60" i="4"/>
  <c r="C60" i="4"/>
  <c r="I40" i="4"/>
  <c r="I244" i="4" s="1"/>
  <c r="G40" i="4"/>
  <c r="F40" i="4"/>
  <c r="E40" i="4"/>
  <c r="D40" i="4"/>
  <c r="C40" i="4"/>
  <c r="I20" i="4"/>
  <c r="I243" i="4" s="1"/>
  <c r="G20" i="4"/>
  <c r="F20" i="4"/>
  <c r="E20" i="4"/>
  <c r="D20" i="4"/>
  <c r="C20" i="4"/>
  <c r="I238" i="2"/>
  <c r="G238" i="2"/>
  <c r="F238" i="2"/>
  <c r="E238" i="2"/>
  <c r="D238" i="2"/>
  <c r="C238" i="2"/>
  <c r="I214" i="2"/>
  <c r="I252" i="2" s="1"/>
  <c r="G214" i="2"/>
  <c r="F214" i="2"/>
  <c r="E214" i="2"/>
  <c r="D214" i="2"/>
  <c r="C214" i="2"/>
  <c r="I150" i="2"/>
  <c r="G150" i="2"/>
  <c r="I125" i="2"/>
  <c r="G125" i="2"/>
  <c r="I114" i="2"/>
  <c r="I248" i="2" s="1"/>
  <c r="G114" i="2"/>
  <c r="I100" i="2"/>
  <c r="G100" i="2"/>
  <c r="F100" i="2"/>
  <c r="E100" i="2"/>
  <c r="D100" i="2"/>
  <c r="C100" i="2"/>
  <c r="I80" i="2"/>
  <c r="I246" i="2" s="1"/>
  <c r="G80" i="2"/>
  <c r="F80" i="2"/>
  <c r="E80" i="2"/>
  <c r="D80" i="2"/>
  <c r="C80" i="2"/>
  <c r="J62" i="2"/>
  <c r="J61" i="2"/>
  <c r="I60" i="2"/>
  <c r="I245" i="2" s="1"/>
  <c r="G60" i="2"/>
  <c r="F60" i="2"/>
  <c r="E60" i="2"/>
  <c r="D60" i="2"/>
  <c r="C60" i="2"/>
  <c r="I40" i="2"/>
  <c r="I244" i="2" s="1"/>
  <c r="G40" i="2"/>
  <c r="F40" i="2"/>
  <c r="E40" i="2"/>
  <c r="D40" i="2"/>
  <c r="O40" i="2"/>
  <c r="I20" i="2"/>
  <c r="I243" i="2" s="1"/>
  <c r="G20" i="2"/>
  <c r="F20" i="2"/>
  <c r="E20" i="2"/>
  <c r="D20" i="2"/>
  <c r="F238" i="1"/>
  <c r="E238" i="1"/>
  <c r="D238" i="1"/>
  <c r="C238" i="1"/>
  <c r="F214" i="1"/>
  <c r="E214" i="1"/>
  <c r="D214" i="1"/>
  <c r="C214" i="1"/>
  <c r="L99" i="2"/>
  <c r="M99" i="2"/>
  <c r="N99" i="2"/>
  <c r="O99" i="2"/>
  <c r="K99" i="2"/>
  <c r="G150" i="1"/>
  <c r="F150" i="1"/>
  <c r="E150" i="1"/>
  <c r="D150" i="1"/>
  <c r="C150" i="1"/>
  <c r="K110" i="2"/>
  <c r="L110" i="2"/>
  <c r="M110" i="2"/>
  <c r="N110" i="2"/>
  <c r="O110" i="2"/>
  <c r="K111" i="2"/>
  <c r="L111" i="2"/>
  <c r="M111" i="2"/>
  <c r="N111" i="2"/>
  <c r="O111" i="2"/>
  <c r="K112" i="2"/>
  <c r="L112" i="2"/>
  <c r="M112" i="2"/>
  <c r="N112" i="2"/>
  <c r="O112" i="2"/>
  <c r="K113" i="2"/>
  <c r="L113" i="2"/>
  <c r="M113" i="2"/>
  <c r="N113" i="2"/>
  <c r="O113" i="2"/>
  <c r="I249" i="2" l="1"/>
  <c r="I269" i="2"/>
  <c r="I243" i="31"/>
  <c r="I269" i="31"/>
  <c r="I243" i="26"/>
  <c r="I269" i="26"/>
  <c r="I249" i="25"/>
  <c r="I269" i="25"/>
  <c r="I243" i="12"/>
  <c r="I269" i="12"/>
  <c r="I249" i="7"/>
  <c r="I269" i="7"/>
  <c r="I243" i="3"/>
  <c r="I269" i="3"/>
  <c r="I249" i="26"/>
  <c r="I243" i="25"/>
  <c r="I245" i="24"/>
  <c r="I269" i="24"/>
  <c r="I243" i="24"/>
  <c r="I269" i="23"/>
  <c r="I248" i="23"/>
  <c r="I243" i="23"/>
  <c r="I269" i="22"/>
  <c r="I243" i="22"/>
  <c r="I269" i="21"/>
  <c r="I243" i="21"/>
  <c r="I269" i="20"/>
  <c r="I243" i="20"/>
  <c r="I269" i="19"/>
  <c r="I243" i="19"/>
  <c r="I269" i="18"/>
  <c r="I243" i="18"/>
  <c r="I269" i="16"/>
  <c r="I249" i="16"/>
  <c r="I269" i="15"/>
  <c r="I243" i="15"/>
  <c r="I269" i="14"/>
  <c r="I243" i="14"/>
  <c r="I269" i="13"/>
  <c r="I243" i="13"/>
  <c r="I244" i="10"/>
  <c r="I269" i="10"/>
  <c r="I269" i="9"/>
  <c r="I243" i="9"/>
  <c r="I269" i="8"/>
  <c r="I249" i="8"/>
  <c r="I245" i="6"/>
  <c r="I269" i="6"/>
  <c r="I247" i="5"/>
  <c r="I269" i="5"/>
  <c r="I269" i="4"/>
  <c r="I245" i="4"/>
  <c r="I247" i="2"/>
  <c r="I269" i="17"/>
  <c r="I269" i="11"/>
  <c r="I246" i="6"/>
  <c r="T113" i="2"/>
  <c r="O113" i="3"/>
  <c r="S113" i="2"/>
  <c r="N113" i="3"/>
  <c r="R113" i="2"/>
  <c r="M113" i="3"/>
  <c r="Q113" i="2"/>
  <c r="L113" i="3"/>
  <c r="P113" i="2"/>
  <c r="K113" i="3"/>
  <c r="T112" i="2"/>
  <c r="O112" i="3"/>
  <c r="S112" i="2"/>
  <c r="N112" i="3"/>
  <c r="R112" i="2"/>
  <c r="M112" i="3"/>
  <c r="Q112" i="2"/>
  <c r="L112" i="3"/>
  <c r="P112" i="2"/>
  <c r="K112" i="3"/>
  <c r="T111" i="2"/>
  <c r="O111" i="3"/>
  <c r="S111" i="2"/>
  <c r="N111" i="3"/>
  <c r="R111" i="2"/>
  <c r="M111" i="3"/>
  <c r="Q111" i="2"/>
  <c r="L111" i="3"/>
  <c r="P111" i="2"/>
  <c r="K111" i="3"/>
  <c r="T110" i="2"/>
  <c r="O110" i="3"/>
  <c r="S110" i="2"/>
  <c r="N110" i="3"/>
  <c r="R110" i="2"/>
  <c r="M110" i="3"/>
  <c r="Q110" i="2"/>
  <c r="L110" i="3"/>
  <c r="P110" i="2"/>
  <c r="K110" i="3"/>
  <c r="P99" i="2"/>
  <c r="K99" i="3"/>
  <c r="T99" i="2"/>
  <c r="O99" i="3"/>
  <c r="S99" i="2"/>
  <c r="N99" i="3"/>
  <c r="R99" i="2"/>
  <c r="M99" i="3"/>
  <c r="Q99" i="2"/>
  <c r="L99" i="3"/>
  <c r="P98" i="30"/>
  <c r="T98" i="30"/>
  <c r="P99" i="30"/>
  <c r="T99" i="30"/>
  <c r="T19" i="2"/>
  <c r="O19" i="3"/>
  <c r="S19" i="2"/>
  <c r="N19" i="3"/>
  <c r="R19" i="2"/>
  <c r="M19" i="3"/>
  <c r="Q19" i="2"/>
  <c r="L19" i="3"/>
  <c r="T18" i="2"/>
  <c r="O18" i="3"/>
  <c r="S18" i="2"/>
  <c r="N18" i="3"/>
  <c r="R18" i="2"/>
  <c r="M18" i="3"/>
  <c r="Q18" i="2"/>
  <c r="L18" i="3"/>
  <c r="T17" i="2"/>
  <c r="O17" i="3"/>
  <c r="S17" i="2"/>
  <c r="N17" i="3"/>
  <c r="R17" i="2"/>
  <c r="M17" i="3"/>
  <c r="Q17" i="2"/>
  <c r="L17" i="3"/>
  <c r="T16" i="2"/>
  <c r="O16" i="3"/>
  <c r="S16" i="2"/>
  <c r="N16" i="3"/>
  <c r="R16" i="2"/>
  <c r="M16" i="3"/>
  <c r="Q16" i="2"/>
  <c r="L16" i="3"/>
  <c r="T15" i="2"/>
  <c r="O15" i="3"/>
  <c r="S15" i="2"/>
  <c r="N15" i="3"/>
  <c r="R15" i="2"/>
  <c r="M15" i="3"/>
  <c r="Q15" i="2"/>
  <c r="L15" i="3"/>
  <c r="T14" i="2"/>
  <c r="O14" i="3"/>
  <c r="S14" i="2"/>
  <c r="N14" i="3"/>
  <c r="R14" i="2"/>
  <c r="M14" i="3"/>
  <c r="Q14" i="2"/>
  <c r="L14" i="3"/>
  <c r="T13" i="2"/>
  <c r="O13" i="3"/>
  <c r="S13" i="2"/>
  <c r="N13" i="3"/>
  <c r="R13" i="2"/>
  <c r="M13" i="3"/>
  <c r="Q13" i="2"/>
  <c r="L13" i="3"/>
  <c r="T12" i="2"/>
  <c r="O12" i="3"/>
  <c r="S12" i="2"/>
  <c r="N12" i="3"/>
  <c r="R12" i="2"/>
  <c r="M12" i="3"/>
  <c r="Q12" i="2"/>
  <c r="L12" i="3"/>
  <c r="T11" i="2"/>
  <c r="O11" i="3"/>
  <c r="S11" i="2"/>
  <c r="N11" i="3"/>
  <c r="R11" i="2"/>
  <c r="M11" i="3"/>
  <c r="Q11" i="2"/>
  <c r="L11" i="3"/>
  <c r="T10" i="2"/>
  <c r="O10" i="3"/>
  <c r="S10" i="2"/>
  <c r="N10" i="3"/>
  <c r="R10" i="2"/>
  <c r="M10" i="3"/>
  <c r="Q10" i="2"/>
  <c r="L10" i="3"/>
  <c r="T9" i="2"/>
  <c r="O9" i="3"/>
  <c r="S9" i="2"/>
  <c r="N9" i="3"/>
  <c r="R9" i="2"/>
  <c r="M9" i="3"/>
  <c r="Q9" i="2"/>
  <c r="L9" i="3"/>
  <c r="T8" i="2"/>
  <c r="O8" i="3"/>
  <c r="S8" i="2"/>
  <c r="N8" i="3"/>
  <c r="R8" i="2"/>
  <c r="M8" i="3"/>
  <c r="Q8" i="2"/>
  <c r="L8" i="3"/>
  <c r="T7" i="2"/>
  <c r="O7" i="3"/>
  <c r="S7" i="2"/>
  <c r="N7" i="3"/>
  <c r="R7" i="2"/>
  <c r="M7" i="3"/>
  <c r="Q7" i="2"/>
  <c r="L7" i="3"/>
  <c r="R6" i="2"/>
  <c r="M6" i="3"/>
  <c r="Q6" i="2"/>
  <c r="L6" i="3"/>
  <c r="U19" i="1"/>
  <c r="J19" i="1"/>
  <c r="B19" i="31"/>
  <c r="H19" i="31" s="1"/>
  <c r="U18" i="1"/>
  <c r="J18" i="1"/>
  <c r="B18" i="31"/>
  <c r="H18" i="31" s="1"/>
  <c r="U17" i="1"/>
  <c r="J17" i="1"/>
  <c r="B17" i="31"/>
  <c r="H17" i="31" s="1"/>
  <c r="U16" i="1"/>
  <c r="J16" i="1"/>
  <c r="B16" i="31"/>
  <c r="H16" i="31" s="1"/>
  <c r="U15" i="1"/>
  <c r="J15" i="1"/>
  <c r="B15" i="31"/>
  <c r="H15" i="31" s="1"/>
  <c r="U14" i="1"/>
  <c r="J14" i="1"/>
  <c r="B14" i="31"/>
  <c r="H14" i="31" s="1"/>
  <c r="U13" i="1"/>
  <c r="J13" i="1"/>
  <c r="B13" i="31"/>
  <c r="H13" i="31" s="1"/>
  <c r="U12" i="1"/>
  <c r="J12" i="1"/>
  <c r="B12" i="31"/>
  <c r="H12" i="31" s="1"/>
  <c r="U11" i="1"/>
  <c r="J11" i="1"/>
  <c r="B11" i="31"/>
  <c r="H11" i="31" s="1"/>
  <c r="U10" i="1"/>
  <c r="J10" i="1"/>
  <c r="B10" i="31"/>
  <c r="H10" i="31" s="1"/>
  <c r="U9" i="1"/>
  <c r="J9" i="1"/>
  <c r="B9" i="31"/>
  <c r="H9" i="31" s="1"/>
  <c r="U8" i="1"/>
  <c r="J8" i="1"/>
  <c r="B8" i="31"/>
  <c r="H8" i="31" s="1"/>
  <c r="U7" i="1"/>
  <c r="J7" i="1"/>
  <c r="B7" i="31"/>
  <c r="H7" i="31" s="1"/>
  <c r="U6" i="1"/>
  <c r="J6" i="1"/>
  <c r="B6" i="31"/>
  <c r="H6" i="31" s="1"/>
  <c r="S23" i="2"/>
  <c r="N23" i="3"/>
  <c r="T23" i="2"/>
  <c r="O23" i="3"/>
  <c r="T39" i="2"/>
  <c r="O39" i="3"/>
  <c r="S39" i="2"/>
  <c r="N39" i="3"/>
  <c r="R39" i="2"/>
  <c r="M39" i="3"/>
  <c r="Q39" i="2"/>
  <c r="L39" i="3"/>
  <c r="T38" i="2"/>
  <c r="O38" i="3"/>
  <c r="S38" i="2"/>
  <c r="N38" i="3"/>
  <c r="R38" i="2"/>
  <c r="M38" i="3"/>
  <c r="Q38" i="2"/>
  <c r="L38" i="3"/>
  <c r="T37" i="2"/>
  <c r="O37" i="3"/>
  <c r="S37" i="2"/>
  <c r="N37" i="3"/>
  <c r="R37" i="2"/>
  <c r="M37" i="3"/>
  <c r="Q37" i="2"/>
  <c r="L37" i="3"/>
  <c r="T36" i="2"/>
  <c r="O36" i="3"/>
  <c r="S36" i="2"/>
  <c r="N36" i="3"/>
  <c r="R36" i="2"/>
  <c r="M36" i="3"/>
  <c r="Q36" i="2"/>
  <c r="L36" i="3"/>
  <c r="T35" i="2"/>
  <c r="O35" i="3"/>
  <c r="S35" i="2"/>
  <c r="N35" i="3"/>
  <c r="R35" i="2"/>
  <c r="M35" i="3"/>
  <c r="Q35" i="2"/>
  <c r="L35" i="3"/>
  <c r="T34" i="2"/>
  <c r="O34" i="3"/>
  <c r="S34" i="2"/>
  <c r="N34" i="3"/>
  <c r="R34" i="2"/>
  <c r="M34" i="3"/>
  <c r="Q34" i="2"/>
  <c r="L34" i="3"/>
  <c r="T33" i="2"/>
  <c r="O33" i="3"/>
  <c r="S33" i="2"/>
  <c r="N33" i="3"/>
  <c r="R33" i="2"/>
  <c r="M33" i="3"/>
  <c r="Q33" i="2"/>
  <c r="L33" i="3"/>
  <c r="T32" i="2"/>
  <c r="O32" i="3"/>
  <c r="S32" i="2"/>
  <c r="N32" i="3"/>
  <c r="R32" i="2"/>
  <c r="M32" i="3"/>
  <c r="Q32" i="2"/>
  <c r="L32" i="3"/>
  <c r="T31" i="2"/>
  <c r="O31" i="3"/>
  <c r="S31" i="2"/>
  <c r="N31" i="3"/>
  <c r="R31" i="2"/>
  <c r="M31" i="3"/>
  <c r="Q31" i="2"/>
  <c r="L31" i="3"/>
  <c r="T30" i="2"/>
  <c r="O30" i="3"/>
  <c r="S30" i="2"/>
  <c r="N30" i="3"/>
  <c r="R30" i="2"/>
  <c r="M30" i="3"/>
  <c r="Q30" i="2"/>
  <c r="L30" i="3"/>
  <c r="S29" i="2"/>
  <c r="N29" i="3"/>
  <c r="R29" i="2"/>
  <c r="M29" i="3"/>
  <c r="Q29" i="2"/>
  <c r="L29" i="3"/>
  <c r="T28" i="2"/>
  <c r="O28" i="3"/>
  <c r="S28" i="2"/>
  <c r="N28" i="3"/>
  <c r="R28" i="2"/>
  <c r="M28" i="3"/>
  <c r="Q28" i="2"/>
  <c r="L28" i="3"/>
  <c r="T27" i="2"/>
  <c r="O27" i="3"/>
  <c r="S27" i="2"/>
  <c r="N27" i="3"/>
  <c r="R27" i="2"/>
  <c r="M27" i="3"/>
  <c r="Q27" i="2"/>
  <c r="L27" i="3"/>
  <c r="T26" i="2"/>
  <c r="O26" i="3"/>
  <c r="S26" i="2"/>
  <c r="N26" i="3"/>
  <c r="R26" i="2"/>
  <c r="M26" i="3"/>
  <c r="Q26" i="2"/>
  <c r="L26" i="3"/>
  <c r="T25" i="2"/>
  <c r="O25" i="3"/>
  <c r="S25" i="2"/>
  <c r="N25" i="3"/>
  <c r="R25" i="2"/>
  <c r="M25" i="3"/>
  <c r="Q25" i="2"/>
  <c r="L25" i="3"/>
  <c r="T24" i="2"/>
  <c r="O24" i="3"/>
  <c r="S24" i="2"/>
  <c r="N24" i="3"/>
  <c r="R24" i="2"/>
  <c r="M24" i="3"/>
  <c r="Q24" i="2"/>
  <c r="L24" i="3"/>
  <c r="T59" i="2"/>
  <c r="O59" i="3"/>
  <c r="S59" i="2"/>
  <c r="N59" i="3"/>
  <c r="R59" i="2"/>
  <c r="M59" i="3"/>
  <c r="Q59" i="2"/>
  <c r="L59" i="3"/>
  <c r="P59" i="2"/>
  <c r="K59" i="3"/>
  <c r="T58" i="2"/>
  <c r="O58" i="3"/>
  <c r="S58" i="2"/>
  <c r="N58" i="3"/>
  <c r="R58" i="2"/>
  <c r="M58" i="3"/>
  <c r="Q58" i="2"/>
  <c r="L58" i="3"/>
  <c r="P58" i="2"/>
  <c r="K58" i="3"/>
  <c r="T57" i="2"/>
  <c r="O57" i="3"/>
  <c r="S57" i="2"/>
  <c r="N57" i="3"/>
  <c r="R57" i="2"/>
  <c r="M57" i="3"/>
  <c r="Q57" i="2"/>
  <c r="L57" i="3"/>
  <c r="P57" i="2"/>
  <c r="K57" i="3"/>
  <c r="T56" i="2"/>
  <c r="O56" i="3"/>
  <c r="S56" i="2"/>
  <c r="N56" i="3"/>
  <c r="R56" i="2"/>
  <c r="M56" i="3"/>
  <c r="Q56" i="2"/>
  <c r="L56" i="3"/>
  <c r="P56" i="2"/>
  <c r="K56" i="3"/>
  <c r="T55" i="2"/>
  <c r="O55" i="3"/>
  <c r="S55" i="2"/>
  <c r="N55" i="3"/>
  <c r="R55" i="2"/>
  <c r="M55" i="3"/>
  <c r="Q55" i="2"/>
  <c r="L55" i="3"/>
  <c r="P55" i="2"/>
  <c r="K55" i="3"/>
  <c r="T54" i="2"/>
  <c r="O54" i="3"/>
  <c r="S54" i="2"/>
  <c r="N54" i="3"/>
  <c r="R54" i="2"/>
  <c r="M54" i="3"/>
  <c r="Q54" i="2"/>
  <c r="L54" i="3"/>
  <c r="P54" i="2"/>
  <c r="K54" i="3"/>
  <c r="T53" i="2"/>
  <c r="O53" i="3"/>
  <c r="S53" i="2"/>
  <c r="N53" i="3"/>
  <c r="R53" i="2"/>
  <c r="M53" i="3"/>
  <c r="Q53" i="2"/>
  <c r="L53" i="3"/>
  <c r="P53" i="2"/>
  <c r="K53" i="3"/>
  <c r="T52" i="2"/>
  <c r="O52" i="3"/>
  <c r="S52" i="2"/>
  <c r="N52" i="3"/>
  <c r="R52" i="2"/>
  <c r="M52" i="3"/>
  <c r="Q52" i="2"/>
  <c r="L52" i="3"/>
  <c r="P52" i="2"/>
  <c r="K52" i="3"/>
  <c r="T51" i="2"/>
  <c r="O51" i="3"/>
  <c r="S51" i="2"/>
  <c r="N51" i="3"/>
  <c r="R51" i="2"/>
  <c r="M51" i="3"/>
  <c r="Q51" i="2"/>
  <c r="L51" i="3"/>
  <c r="P51" i="2"/>
  <c r="K51" i="3"/>
  <c r="T50" i="2"/>
  <c r="O50" i="3"/>
  <c r="S50" i="2"/>
  <c r="N50" i="3"/>
  <c r="R50" i="2"/>
  <c r="M50" i="3"/>
  <c r="Q50" i="2"/>
  <c r="L50" i="3"/>
  <c r="P50" i="2"/>
  <c r="K50" i="3"/>
  <c r="T49" i="2"/>
  <c r="O49" i="3"/>
  <c r="S49" i="2"/>
  <c r="N49" i="3"/>
  <c r="R49" i="2"/>
  <c r="M49" i="3"/>
  <c r="Q49" i="2"/>
  <c r="L49" i="3"/>
  <c r="P49" i="2"/>
  <c r="K49" i="3"/>
  <c r="T48" i="2"/>
  <c r="O48" i="3"/>
  <c r="S48" i="2"/>
  <c r="N48" i="3"/>
  <c r="R48" i="2"/>
  <c r="M48" i="3"/>
  <c r="Q48" i="2"/>
  <c r="L48" i="3"/>
  <c r="P48" i="2"/>
  <c r="K48" i="3"/>
  <c r="T47" i="2"/>
  <c r="O47" i="3"/>
  <c r="S47" i="2"/>
  <c r="N47" i="3"/>
  <c r="R47" i="2"/>
  <c r="M47" i="3"/>
  <c r="Q47" i="2"/>
  <c r="L47" i="3"/>
  <c r="P47" i="2"/>
  <c r="K47" i="3"/>
  <c r="T46" i="2"/>
  <c r="O46" i="3"/>
  <c r="S46" i="2"/>
  <c r="N46" i="3"/>
  <c r="R46" i="2"/>
  <c r="M46" i="3"/>
  <c r="Q46" i="2"/>
  <c r="L46" i="3"/>
  <c r="P46" i="2"/>
  <c r="K46" i="3"/>
  <c r="T45" i="2"/>
  <c r="O45" i="3"/>
  <c r="S45" i="2"/>
  <c r="N45" i="3"/>
  <c r="R45" i="2"/>
  <c r="M45" i="3"/>
  <c r="Q45" i="2"/>
  <c r="L45" i="3"/>
  <c r="P45" i="2"/>
  <c r="K45" i="3"/>
  <c r="T44" i="2"/>
  <c r="O44" i="3"/>
  <c r="S44" i="2"/>
  <c r="N44" i="3"/>
  <c r="R44" i="2"/>
  <c r="M44" i="3"/>
  <c r="Q44" i="2"/>
  <c r="L44" i="3"/>
  <c r="P44" i="2"/>
  <c r="K44" i="3"/>
  <c r="T237" i="2"/>
  <c r="O237" i="3"/>
  <c r="S237" i="2"/>
  <c r="N237" i="3"/>
  <c r="R237" i="2"/>
  <c r="M237" i="3"/>
  <c r="Q237" i="2"/>
  <c r="L237" i="3"/>
  <c r="P237" i="2"/>
  <c r="K237" i="3"/>
  <c r="T236" i="2"/>
  <c r="O236" i="3"/>
  <c r="S236" i="2"/>
  <c r="N236" i="3"/>
  <c r="R236" i="2"/>
  <c r="M236" i="3"/>
  <c r="Q236" i="2"/>
  <c r="L236" i="3"/>
  <c r="P236" i="2"/>
  <c r="K236" i="3"/>
  <c r="T235" i="2"/>
  <c r="O235" i="3"/>
  <c r="S235" i="2"/>
  <c r="N235" i="3"/>
  <c r="R235" i="2"/>
  <c r="M235" i="3"/>
  <c r="Q235" i="2"/>
  <c r="L235" i="3"/>
  <c r="P235" i="2"/>
  <c r="K235" i="3"/>
  <c r="T234" i="2"/>
  <c r="O234" i="3"/>
  <c r="S234" i="2"/>
  <c r="N234" i="3"/>
  <c r="R234" i="2"/>
  <c r="M234" i="3"/>
  <c r="Q234" i="2"/>
  <c r="L234" i="3"/>
  <c r="P234" i="2"/>
  <c r="K234" i="3"/>
  <c r="T233" i="2"/>
  <c r="O233" i="3"/>
  <c r="S233" i="2"/>
  <c r="N233" i="3"/>
  <c r="R233" i="2"/>
  <c r="M233" i="3"/>
  <c r="Q233" i="2"/>
  <c r="L233" i="3"/>
  <c r="P233" i="2"/>
  <c r="K233" i="3"/>
  <c r="T232" i="2"/>
  <c r="O232" i="3"/>
  <c r="S232" i="2"/>
  <c r="N232" i="3"/>
  <c r="R232" i="2"/>
  <c r="M232" i="3"/>
  <c r="Q232" i="2"/>
  <c r="L232" i="3"/>
  <c r="P232" i="2"/>
  <c r="K232" i="3"/>
  <c r="T231" i="2"/>
  <c r="O231" i="3"/>
  <c r="S231" i="2"/>
  <c r="N231" i="3"/>
  <c r="R231" i="2"/>
  <c r="M231" i="3"/>
  <c r="Q231" i="2"/>
  <c r="L231" i="3"/>
  <c r="P231" i="2"/>
  <c r="K231" i="3"/>
  <c r="T230" i="2"/>
  <c r="O230" i="3"/>
  <c r="S230" i="2"/>
  <c r="N230" i="3"/>
  <c r="R230" i="2"/>
  <c r="M230" i="3"/>
  <c r="Q230" i="2"/>
  <c r="L230" i="3"/>
  <c r="P230" i="2"/>
  <c r="K230" i="3"/>
  <c r="T229" i="2"/>
  <c r="O229" i="3"/>
  <c r="S229" i="2"/>
  <c r="N229" i="3"/>
  <c r="R229" i="2"/>
  <c r="M229" i="3"/>
  <c r="Q229" i="2"/>
  <c r="L229" i="3"/>
  <c r="P229" i="2"/>
  <c r="K229" i="3"/>
  <c r="T228" i="2"/>
  <c r="O228" i="3"/>
  <c r="S228" i="2"/>
  <c r="N228" i="3"/>
  <c r="R228" i="2"/>
  <c r="M228" i="3"/>
  <c r="Q228" i="2"/>
  <c r="L228" i="3"/>
  <c r="P228" i="2"/>
  <c r="K228" i="3"/>
  <c r="T227" i="2"/>
  <c r="O227" i="3"/>
  <c r="S227" i="2"/>
  <c r="N227" i="3"/>
  <c r="R227" i="2"/>
  <c r="M227" i="3"/>
  <c r="Q227" i="2"/>
  <c r="L227" i="3"/>
  <c r="P227" i="2"/>
  <c r="K227" i="3"/>
  <c r="T226" i="2"/>
  <c r="O226" i="3"/>
  <c r="S226" i="2"/>
  <c r="N226" i="3"/>
  <c r="R226" i="2"/>
  <c r="M226" i="3"/>
  <c r="Q226" i="2"/>
  <c r="L226" i="3"/>
  <c r="P226" i="2"/>
  <c r="K226" i="3"/>
  <c r="T225" i="2"/>
  <c r="O225" i="3"/>
  <c r="S225" i="2"/>
  <c r="N225" i="3"/>
  <c r="R225" i="2"/>
  <c r="M225" i="3"/>
  <c r="Q225" i="2"/>
  <c r="L225" i="3"/>
  <c r="P225" i="2"/>
  <c r="K225" i="3"/>
  <c r="T224" i="2"/>
  <c r="O224" i="3"/>
  <c r="S224" i="2"/>
  <c r="N224" i="3"/>
  <c r="R224" i="2"/>
  <c r="M224" i="3"/>
  <c r="Q224" i="2"/>
  <c r="L224" i="3"/>
  <c r="P224" i="2"/>
  <c r="K224" i="3"/>
  <c r="T223" i="2"/>
  <c r="O223" i="3"/>
  <c r="S223" i="2"/>
  <c r="N223" i="3"/>
  <c r="R223" i="2"/>
  <c r="M223" i="3"/>
  <c r="Q223" i="2"/>
  <c r="L223" i="3"/>
  <c r="P223" i="2"/>
  <c r="K223" i="3"/>
  <c r="T222" i="2"/>
  <c r="O222" i="3"/>
  <c r="S222" i="2"/>
  <c r="N222" i="3"/>
  <c r="R222" i="2"/>
  <c r="M222" i="3"/>
  <c r="Q222" i="2"/>
  <c r="L222" i="3"/>
  <c r="P222" i="2"/>
  <c r="K222" i="3"/>
  <c r="T221" i="2"/>
  <c r="O221" i="3"/>
  <c r="S221" i="2"/>
  <c r="N221" i="3"/>
  <c r="R221" i="2"/>
  <c r="M221" i="3"/>
  <c r="Q221" i="2"/>
  <c r="L221" i="3"/>
  <c r="P221" i="2"/>
  <c r="K221" i="3"/>
  <c r="T220" i="2"/>
  <c r="O220" i="3"/>
  <c r="S220" i="2"/>
  <c r="N220" i="3"/>
  <c r="R220" i="2"/>
  <c r="M220" i="3"/>
  <c r="Q220" i="2"/>
  <c r="L220" i="3"/>
  <c r="P220" i="2"/>
  <c r="K220" i="3"/>
  <c r="T219" i="2"/>
  <c r="O219" i="3"/>
  <c r="S219" i="2"/>
  <c r="N219" i="3"/>
  <c r="R219" i="2"/>
  <c r="M219" i="3"/>
  <c r="Q219" i="2"/>
  <c r="L219" i="3"/>
  <c r="P219" i="2"/>
  <c r="K219" i="3"/>
  <c r="T218" i="2"/>
  <c r="O218" i="3"/>
  <c r="S218" i="2"/>
  <c r="N218" i="3"/>
  <c r="R218" i="2"/>
  <c r="M218" i="3"/>
  <c r="Q218" i="2"/>
  <c r="L218" i="3"/>
  <c r="P218" i="2"/>
  <c r="K218" i="3"/>
  <c r="T213" i="2"/>
  <c r="O213" i="3"/>
  <c r="S213" i="2"/>
  <c r="N213" i="3"/>
  <c r="R213" i="2"/>
  <c r="M213" i="3"/>
  <c r="Q213" i="2"/>
  <c r="L213" i="3"/>
  <c r="P213" i="2"/>
  <c r="K213" i="3"/>
  <c r="T212" i="2"/>
  <c r="O212" i="3"/>
  <c r="S212" i="2"/>
  <c r="N212" i="3"/>
  <c r="R212" i="2"/>
  <c r="M212" i="3"/>
  <c r="Q212" i="2"/>
  <c r="L212" i="3"/>
  <c r="P212" i="2"/>
  <c r="K212" i="3"/>
  <c r="T211" i="2"/>
  <c r="O211" i="3"/>
  <c r="S211" i="2"/>
  <c r="N211" i="3"/>
  <c r="R211" i="2"/>
  <c r="M211" i="3"/>
  <c r="Q211" i="2"/>
  <c r="L211" i="3"/>
  <c r="P211" i="2"/>
  <c r="K211" i="3"/>
  <c r="T210" i="2"/>
  <c r="O210" i="3"/>
  <c r="S210" i="2"/>
  <c r="N210" i="3"/>
  <c r="R210" i="2"/>
  <c r="M210" i="3"/>
  <c r="Q210" i="2"/>
  <c r="L210" i="3"/>
  <c r="P210" i="2"/>
  <c r="K210" i="3"/>
  <c r="T209" i="2"/>
  <c r="O209" i="3"/>
  <c r="S209" i="2"/>
  <c r="N209" i="3"/>
  <c r="R209" i="2"/>
  <c r="M209" i="3"/>
  <c r="Q209" i="2"/>
  <c r="L209" i="3"/>
  <c r="P209" i="2"/>
  <c r="K209" i="3"/>
  <c r="T208" i="2"/>
  <c r="O208" i="3"/>
  <c r="S208" i="2"/>
  <c r="N208" i="3"/>
  <c r="R208" i="2"/>
  <c r="M208" i="3"/>
  <c r="Q208" i="2"/>
  <c r="L208" i="3"/>
  <c r="P208" i="2"/>
  <c r="K208" i="3"/>
  <c r="T207" i="2"/>
  <c r="O207" i="3"/>
  <c r="S207" i="2"/>
  <c r="N207" i="3"/>
  <c r="R207" i="2"/>
  <c r="M207" i="3"/>
  <c r="Q207" i="2"/>
  <c r="L207" i="3"/>
  <c r="P207" i="2"/>
  <c r="K207" i="3"/>
  <c r="T206" i="2"/>
  <c r="O206" i="3"/>
  <c r="S206" i="2"/>
  <c r="N206" i="3"/>
  <c r="R206" i="2"/>
  <c r="M206" i="3"/>
  <c r="Q206" i="2"/>
  <c r="L206" i="3"/>
  <c r="P206" i="2"/>
  <c r="K206" i="3"/>
  <c r="T205" i="2"/>
  <c r="O205" i="3"/>
  <c r="S205" i="2"/>
  <c r="N205" i="3"/>
  <c r="R205" i="2"/>
  <c r="M205" i="3"/>
  <c r="Q205" i="2"/>
  <c r="L205" i="3"/>
  <c r="P205" i="2"/>
  <c r="K205" i="3"/>
  <c r="T204" i="2"/>
  <c r="O204" i="3"/>
  <c r="S204" i="2"/>
  <c r="N204" i="3"/>
  <c r="R204" i="2"/>
  <c r="M204" i="3"/>
  <c r="Q204" i="2"/>
  <c r="L204" i="3"/>
  <c r="P204" i="2"/>
  <c r="K204" i="3"/>
  <c r="T203" i="2"/>
  <c r="O203" i="3"/>
  <c r="S203" i="2"/>
  <c r="N203" i="3"/>
  <c r="R203" i="2"/>
  <c r="M203" i="3"/>
  <c r="Q203" i="2"/>
  <c r="L203" i="3"/>
  <c r="P203" i="2"/>
  <c r="K203" i="3"/>
  <c r="T202" i="2"/>
  <c r="O202" i="3"/>
  <c r="S202" i="2"/>
  <c r="N202" i="3"/>
  <c r="R202" i="2"/>
  <c r="M202" i="3"/>
  <c r="Q202" i="2"/>
  <c r="L202" i="3"/>
  <c r="P202" i="2"/>
  <c r="K202" i="3"/>
  <c r="T201" i="2"/>
  <c r="O201" i="3"/>
  <c r="S201" i="2"/>
  <c r="N201" i="3"/>
  <c r="R201" i="2"/>
  <c r="M201" i="3"/>
  <c r="Q201" i="2"/>
  <c r="L201" i="3"/>
  <c r="P201" i="2"/>
  <c r="K201" i="3"/>
  <c r="T200" i="2"/>
  <c r="O200" i="3"/>
  <c r="S200" i="2"/>
  <c r="N200" i="3"/>
  <c r="R200" i="2"/>
  <c r="M200" i="3"/>
  <c r="Q200" i="2"/>
  <c r="L200" i="3"/>
  <c r="P200" i="2"/>
  <c r="K200" i="3"/>
  <c r="T199" i="2"/>
  <c r="O199" i="3"/>
  <c r="S199" i="2"/>
  <c r="N199" i="3"/>
  <c r="R199" i="2"/>
  <c r="M199" i="3"/>
  <c r="Q199" i="2"/>
  <c r="L199" i="3"/>
  <c r="P199" i="2"/>
  <c r="K199" i="3"/>
  <c r="T198" i="2"/>
  <c r="O198" i="3"/>
  <c r="S198" i="2"/>
  <c r="N198" i="3"/>
  <c r="R198" i="2"/>
  <c r="M198" i="3"/>
  <c r="Q198" i="2"/>
  <c r="L198" i="3"/>
  <c r="P198" i="2"/>
  <c r="K198" i="3"/>
  <c r="T197" i="2"/>
  <c r="O197" i="3"/>
  <c r="S197" i="2"/>
  <c r="N197" i="3"/>
  <c r="R197" i="2"/>
  <c r="M197" i="3"/>
  <c r="Q197" i="2"/>
  <c r="L197" i="3"/>
  <c r="P197" i="2"/>
  <c r="K197" i="3"/>
  <c r="T196" i="2"/>
  <c r="O196" i="3"/>
  <c r="S196" i="2"/>
  <c r="N196" i="3"/>
  <c r="R196" i="2"/>
  <c r="M196" i="3"/>
  <c r="Q196" i="2"/>
  <c r="L196" i="3"/>
  <c r="P196" i="2"/>
  <c r="K196" i="3"/>
  <c r="T195" i="2"/>
  <c r="O195" i="3"/>
  <c r="S195" i="2"/>
  <c r="N195" i="3"/>
  <c r="R195" i="2"/>
  <c r="M195" i="3"/>
  <c r="Q195" i="2"/>
  <c r="L195" i="3"/>
  <c r="P195" i="2"/>
  <c r="K195" i="3"/>
  <c r="T194" i="2"/>
  <c r="O194" i="3"/>
  <c r="S194" i="2"/>
  <c r="N194" i="3"/>
  <c r="R194" i="2"/>
  <c r="M194" i="3"/>
  <c r="Q194" i="2"/>
  <c r="L194" i="3"/>
  <c r="P194" i="2"/>
  <c r="K194" i="3"/>
  <c r="T193" i="2"/>
  <c r="O193" i="3"/>
  <c r="S193" i="2"/>
  <c r="N193" i="3"/>
  <c r="R193" i="2"/>
  <c r="M193" i="3"/>
  <c r="Q193" i="2"/>
  <c r="L193" i="3"/>
  <c r="P193" i="2"/>
  <c r="K193" i="3"/>
  <c r="T192" i="2"/>
  <c r="O192" i="3"/>
  <c r="S192" i="2"/>
  <c r="N192" i="3"/>
  <c r="R192" i="2"/>
  <c r="M192" i="3"/>
  <c r="Q192" i="2"/>
  <c r="L192" i="3"/>
  <c r="P192" i="2"/>
  <c r="K192" i="3"/>
  <c r="T191" i="2"/>
  <c r="O191" i="3"/>
  <c r="S191" i="2"/>
  <c r="N191" i="3"/>
  <c r="R191" i="2"/>
  <c r="M191" i="3"/>
  <c r="Q191" i="2"/>
  <c r="L191" i="3"/>
  <c r="P191" i="2"/>
  <c r="K191" i="3"/>
  <c r="T190" i="2"/>
  <c r="O190" i="3"/>
  <c r="S190" i="2"/>
  <c r="N190" i="3"/>
  <c r="R190" i="2"/>
  <c r="M190" i="3"/>
  <c r="Q190" i="2"/>
  <c r="L190" i="3"/>
  <c r="P190" i="2"/>
  <c r="K190" i="3"/>
  <c r="T189" i="2"/>
  <c r="O189" i="3"/>
  <c r="S189" i="2"/>
  <c r="N189" i="3"/>
  <c r="R189" i="2"/>
  <c r="M189" i="3"/>
  <c r="Q189" i="2"/>
  <c r="L189" i="3"/>
  <c r="P189" i="2"/>
  <c r="K189" i="3"/>
  <c r="T188" i="2"/>
  <c r="O188" i="3"/>
  <c r="S188" i="2"/>
  <c r="N188" i="3"/>
  <c r="R188" i="2"/>
  <c r="M188" i="3"/>
  <c r="Q188" i="2"/>
  <c r="L188" i="3"/>
  <c r="P188" i="2"/>
  <c r="K188" i="3"/>
  <c r="T187" i="2"/>
  <c r="O187" i="3"/>
  <c r="S187" i="2"/>
  <c r="N187" i="3"/>
  <c r="R187" i="2"/>
  <c r="M187" i="3"/>
  <c r="Q187" i="2"/>
  <c r="L187" i="3"/>
  <c r="P187" i="2"/>
  <c r="K187" i="3"/>
  <c r="T186" i="2"/>
  <c r="O186" i="3"/>
  <c r="S186" i="2"/>
  <c r="N186" i="3"/>
  <c r="R186" i="2"/>
  <c r="M186" i="3"/>
  <c r="Q186" i="2"/>
  <c r="L186" i="3"/>
  <c r="P186" i="2"/>
  <c r="K186" i="3"/>
  <c r="T185" i="2"/>
  <c r="O185" i="3"/>
  <c r="S185" i="2"/>
  <c r="N185" i="3"/>
  <c r="R185" i="2"/>
  <c r="M185" i="3"/>
  <c r="Q185" i="2"/>
  <c r="L185" i="3"/>
  <c r="P185" i="2"/>
  <c r="K185" i="3"/>
  <c r="T184" i="2"/>
  <c r="O184" i="3"/>
  <c r="S184" i="2"/>
  <c r="N184" i="3"/>
  <c r="R184" i="2"/>
  <c r="M184" i="3"/>
  <c r="Q184" i="2"/>
  <c r="L184" i="3"/>
  <c r="P184" i="2"/>
  <c r="K184" i="3"/>
  <c r="T183" i="2"/>
  <c r="O183" i="3"/>
  <c r="S183" i="2"/>
  <c r="N183" i="3"/>
  <c r="R183" i="2"/>
  <c r="M183" i="3"/>
  <c r="Q183" i="2"/>
  <c r="L183" i="3"/>
  <c r="P183" i="2"/>
  <c r="K183" i="3"/>
  <c r="T182" i="2"/>
  <c r="O182" i="3"/>
  <c r="S182" i="2"/>
  <c r="N182" i="3"/>
  <c r="R182" i="2"/>
  <c r="M182" i="3"/>
  <c r="Q182" i="2"/>
  <c r="L182" i="3"/>
  <c r="P182" i="2"/>
  <c r="K182" i="3"/>
  <c r="T181" i="2"/>
  <c r="O181" i="3"/>
  <c r="S181" i="2"/>
  <c r="N181" i="3"/>
  <c r="R181" i="2"/>
  <c r="M181" i="3"/>
  <c r="Q181" i="2"/>
  <c r="L181" i="3"/>
  <c r="P181" i="2"/>
  <c r="K181" i="3"/>
  <c r="T180" i="2"/>
  <c r="O180" i="3"/>
  <c r="S180" i="2"/>
  <c r="N180" i="3"/>
  <c r="R180" i="2"/>
  <c r="M180" i="3"/>
  <c r="Q180" i="2"/>
  <c r="L180" i="3"/>
  <c r="P180" i="2"/>
  <c r="K180" i="3"/>
  <c r="T179" i="2"/>
  <c r="O179" i="3"/>
  <c r="S179" i="2"/>
  <c r="N179" i="3"/>
  <c r="R179" i="2"/>
  <c r="M179" i="3"/>
  <c r="Q179" i="2"/>
  <c r="L179" i="3"/>
  <c r="P179" i="2"/>
  <c r="K179" i="3"/>
  <c r="T178" i="2"/>
  <c r="O178" i="3"/>
  <c r="S178" i="2"/>
  <c r="N178" i="3"/>
  <c r="R178" i="2"/>
  <c r="M178" i="3"/>
  <c r="Q178" i="2"/>
  <c r="L178" i="3"/>
  <c r="P178" i="2"/>
  <c r="K178" i="3"/>
  <c r="T177" i="2"/>
  <c r="O177" i="3"/>
  <c r="S177" i="2"/>
  <c r="N177" i="3"/>
  <c r="R177" i="2"/>
  <c r="M177" i="3"/>
  <c r="Q177" i="2"/>
  <c r="L177" i="3"/>
  <c r="P177" i="2"/>
  <c r="K177" i="3"/>
  <c r="T176" i="2"/>
  <c r="O176" i="3"/>
  <c r="S176" i="2"/>
  <c r="N176" i="3"/>
  <c r="R176" i="2"/>
  <c r="M176" i="3"/>
  <c r="Q176" i="2"/>
  <c r="L176" i="3"/>
  <c r="P176" i="2"/>
  <c r="K176" i="3"/>
  <c r="T175" i="2"/>
  <c r="O175" i="3"/>
  <c r="S175" i="2"/>
  <c r="N175" i="3"/>
  <c r="R175" i="2"/>
  <c r="M175" i="3"/>
  <c r="Q175" i="2"/>
  <c r="L175" i="3"/>
  <c r="P175" i="2"/>
  <c r="K175" i="3"/>
  <c r="T174" i="2"/>
  <c r="O174" i="3"/>
  <c r="S174" i="2"/>
  <c r="N174" i="3"/>
  <c r="R174" i="2"/>
  <c r="M174" i="3"/>
  <c r="Q174" i="2"/>
  <c r="L174" i="3"/>
  <c r="P174" i="2"/>
  <c r="K174" i="3"/>
  <c r="T173" i="2"/>
  <c r="O173" i="3"/>
  <c r="S173" i="2"/>
  <c r="N173" i="3"/>
  <c r="R173" i="2"/>
  <c r="M173" i="3"/>
  <c r="Q173" i="2"/>
  <c r="L173" i="3"/>
  <c r="P173" i="2"/>
  <c r="K173" i="3"/>
  <c r="T172" i="2"/>
  <c r="O172" i="3"/>
  <c r="S172" i="2"/>
  <c r="N172" i="3"/>
  <c r="R172" i="2"/>
  <c r="M172" i="3"/>
  <c r="Q172" i="2"/>
  <c r="L172" i="3"/>
  <c r="P172" i="2"/>
  <c r="K172" i="3"/>
  <c r="T171" i="2"/>
  <c r="O171" i="3"/>
  <c r="S171" i="2"/>
  <c r="N171" i="3"/>
  <c r="R171" i="2"/>
  <c r="M171" i="3"/>
  <c r="Q171" i="2"/>
  <c r="L171" i="3"/>
  <c r="P171" i="2"/>
  <c r="K171" i="3"/>
  <c r="T170" i="2"/>
  <c r="O170" i="3"/>
  <c r="S170" i="2"/>
  <c r="N170" i="3"/>
  <c r="R170" i="2"/>
  <c r="M170" i="3"/>
  <c r="Q170" i="2"/>
  <c r="L170" i="3"/>
  <c r="P170" i="2"/>
  <c r="K170" i="3"/>
  <c r="T169" i="2"/>
  <c r="O169" i="3"/>
  <c r="S169" i="2"/>
  <c r="N169" i="3"/>
  <c r="R169" i="2"/>
  <c r="M169" i="3"/>
  <c r="Q169" i="2"/>
  <c r="L169" i="3"/>
  <c r="P169" i="2"/>
  <c r="K169" i="3"/>
  <c r="T168" i="2"/>
  <c r="O168" i="3"/>
  <c r="S168" i="2"/>
  <c r="N168" i="3"/>
  <c r="R168" i="2"/>
  <c r="M168" i="3"/>
  <c r="Q168" i="2"/>
  <c r="L168" i="3"/>
  <c r="P168" i="2"/>
  <c r="K168" i="3"/>
  <c r="T167" i="2"/>
  <c r="O167" i="3"/>
  <c r="S167" i="2"/>
  <c r="N167" i="3"/>
  <c r="R167" i="2"/>
  <c r="M167" i="3"/>
  <c r="Q167" i="2"/>
  <c r="L167" i="3"/>
  <c r="P167" i="2"/>
  <c r="K167" i="3"/>
  <c r="T166" i="2"/>
  <c r="O166" i="3"/>
  <c r="S166" i="2"/>
  <c r="N166" i="3"/>
  <c r="R166" i="2"/>
  <c r="M166" i="3"/>
  <c r="Q166" i="2"/>
  <c r="L166" i="3"/>
  <c r="P166" i="2"/>
  <c r="K166" i="3"/>
  <c r="T165" i="2"/>
  <c r="O165" i="3"/>
  <c r="S165" i="2"/>
  <c r="N165" i="3"/>
  <c r="R165" i="2"/>
  <c r="M165" i="3"/>
  <c r="Q165" i="2"/>
  <c r="L165" i="3"/>
  <c r="P165" i="2"/>
  <c r="K165" i="3"/>
  <c r="T164" i="2"/>
  <c r="O164" i="3"/>
  <c r="S164" i="2"/>
  <c r="N164" i="3"/>
  <c r="R164" i="2"/>
  <c r="M164" i="3"/>
  <c r="Q164" i="2"/>
  <c r="L164" i="3"/>
  <c r="P164" i="2"/>
  <c r="K164" i="3"/>
  <c r="T163" i="2"/>
  <c r="O163" i="3"/>
  <c r="S163" i="2"/>
  <c r="N163" i="3"/>
  <c r="R163" i="2"/>
  <c r="M163" i="3"/>
  <c r="Q163" i="2"/>
  <c r="L163" i="3"/>
  <c r="P163" i="2"/>
  <c r="K163" i="3"/>
  <c r="T162" i="2"/>
  <c r="O162" i="3"/>
  <c r="S162" i="2"/>
  <c r="N162" i="3"/>
  <c r="R162" i="2"/>
  <c r="M162" i="3"/>
  <c r="Q162" i="2"/>
  <c r="L162" i="3"/>
  <c r="P162" i="2"/>
  <c r="K162" i="3"/>
  <c r="T161" i="2"/>
  <c r="O161" i="3"/>
  <c r="S161" i="2"/>
  <c r="N161" i="3"/>
  <c r="R161" i="2"/>
  <c r="M161" i="3"/>
  <c r="Q161" i="2"/>
  <c r="L161" i="3"/>
  <c r="P161" i="2"/>
  <c r="K161" i="3"/>
  <c r="T160" i="2"/>
  <c r="O160" i="3"/>
  <c r="S160" i="2"/>
  <c r="N160" i="3"/>
  <c r="R160" i="2"/>
  <c r="M160" i="3"/>
  <c r="Q160" i="2"/>
  <c r="L160" i="3"/>
  <c r="P160" i="2"/>
  <c r="K160" i="3"/>
  <c r="T159" i="2"/>
  <c r="O159" i="3"/>
  <c r="S159" i="2"/>
  <c r="N159" i="3"/>
  <c r="R159" i="2"/>
  <c r="M159" i="3"/>
  <c r="Q159" i="2"/>
  <c r="L159" i="3"/>
  <c r="P159" i="2"/>
  <c r="K159" i="3"/>
  <c r="T157" i="2"/>
  <c r="O157" i="3"/>
  <c r="S157" i="2"/>
  <c r="N157" i="3"/>
  <c r="R157" i="2"/>
  <c r="M157" i="3"/>
  <c r="Q157" i="2"/>
  <c r="L157" i="3"/>
  <c r="P157" i="2"/>
  <c r="K157" i="3"/>
  <c r="T156" i="2"/>
  <c r="O156" i="3"/>
  <c r="S156" i="2"/>
  <c r="N156" i="3"/>
  <c r="R156" i="2"/>
  <c r="M156" i="3"/>
  <c r="Q156" i="2"/>
  <c r="L156" i="3"/>
  <c r="P156" i="2"/>
  <c r="K156" i="3"/>
  <c r="T155" i="2"/>
  <c r="O155" i="3"/>
  <c r="S155" i="2"/>
  <c r="N155" i="3"/>
  <c r="R155" i="2"/>
  <c r="M155" i="3"/>
  <c r="Q155" i="2"/>
  <c r="L155" i="3"/>
  <c r="P155" i="2"/>
  <c r="K155" i="3"/>
  <c r="T154" i="2"/>
  <c r="O154" i="3"/>
  <c r="S154" i="2"/>
  <c r="N154" i="3"/>
  <c r="R154" i="2"/>
  <c r="M154" i="3"/>
  <c r="Q154" i="2"/>
  <c r="L154" i="3"/>
  <c r="P154" i="2"/>
  <c r="K154" i="3"/>
  <c r="T149" i="2"/>
  <c r="O149" i="3"/>
  <c r="S149" i="2"/>
  <c r="N149" i="3"/>
  <c r="R149" i="2"/>
  <c r="M149" i="3"/>
  <c r="Q149" i="2"/>
  <c r="L149" i="3"/>
  <c r="P149" i="2"/>
  <c r="K149" i="3"/>
  <c r="T148" i="2"/>
  <c r="O148" i="3"/>
  <c r="S148" i="2"/>
  <c r="N148" i="3"/>
  <c r="R148" i="2"/>
  <c r="M148" i="3"/>
  <c r="Q148" i="2"/>
  <c r="L148" i="3"/>
  <c r="P148" i="2"/>
  <c r="K148" i="3"/>
  <c r="T147" i="2"/>
  <c r="O147" i="3"/>
  <c r="S147" i="2"/>
  <c r="N147" i="3"/>
  <c r="R147" i="2"/>
  <c r="M147" i="3"/>
  <c r="Q147" i="2"/>
  <c r="L147" i="3"/>
  <c r="P147" i="2"/>
  <c r="K147" i="3"/>
  <c r="T146" i="2"/>
  <c r="O146" i="3"/>
  <c r="S146" i="2"/>
  <c r="N146" i="3"/>
  <c r="R146" i="2"/>
  <c r="M146" i="3"/>
  <c r="Q146" i="2"/>
  <c r="L146" i="3"/>
  <c r="P146" i="2"/>
  <c r="K146" i="3"/>
  <c r="T145" i="2"/>
  <c r="O145" i="3"/>
  <c r="S145" i="2"/>
  <c r="N145" i="3"/>
  <c r="R145" i="2"/>
  <c r="M145" i="3"/>
  <c r="Q145" i="2"/>
  <c r="L145" i="3"/>
  <c r="P145" i="2"/>
  <c r="K145" i="3"/>
  <c r="T144" i="2"/>
  <c r="O144" i="3"/>
  <c r="S144" i="2"/>
  <c r="N144" i="3"/>
  <c r="R144" i="2"/>
  <c r="M144" i="3"/>
  <c r="Q144" i="2"/>
  <c r="L144" i="3"/>
  <c r="P144" i="2"/>
  <c r="K144" i="3"/>
  <c r="T143" i="2"/>
  <c r="O143" i="3"/>
  <c r="S143" i="2"/>
  <c r="N143" i="3"/>
  <c r="R143" i="2"/>
  <c r="M143" i="3"/>
  <c r="Q143" i="2"/>
  <c r="L143" i="3"/>
  <c r="P143" i="2"/>
  <c r="K143" i="3"/>
  <c r="T142" i="2"/>
  <c r="O142" i="3"/>
  <c r="S142" i="2"/>
  <c r="N142" i="3"/>
  <c r="R142" i="2"/>
  <c r="M142" i="3"/>
  <c r="Q142" i="2"/>
  <c r="L142" i="3"/>
  <c r="P142" i="2"/>
  <c r="K142" i="3"/>
  <c r="T141" i="2"/>
  <c r="O141" i="3"/>
  <c r="S141" i="2"/>
  <c r="N141" i="3"/>
  <c r="R141" i="2"/>
  <c r="M141" i="3"/>
  <c r="Q141" i="2"/>
  <c r="L141" i="3"/>
  <c r="P141" i="2"/>
  <c r="K141" i="3"/>
  <c r="T140" i="2"/>
  <c r="O140" i="3"/>
  <c r="S140" i="2"/>
  <c r="N140" i="3"/>
  <c r="R140" i="2"/>
  <c r="M140" i="3"/>
  <c r="Q140" i="2"/>
  <c r="L140" i="3"/>
  <c r="P140" i="2"/>
  <c r="K140" i="3"/>
  <c r="T139" i="2"/>
  <c r="O139" i="3"/>
  <c r="S139" i="2"/>
  <c r="N139" i="3"/>
  <c r="R139" i="2"/>
  <c r="M139" i="3"/>
  <c r="Q139" i="2"/>
  <c r="L139" i="3"/>
  <c r="P139" i="2"/>
  <c r="K139" i="3"/>
  <c r="T138" i="2"/>
  <c r="O138" i="3"/>
  <c r="S138" i="2"/>
  <c r="N138" i="3"/>
  <c r="R138" i="2"/>
  <c r="M138" i="3"/>
  <c r="Q138" i="2"/>
  <c r="L138" i="3"/>
  <c r="P138" i="2"/>
  <c r="K138" i="3"/>
  <c r="T137" i="2"/>
  <c r="O137" i="3"/>
  <c r="S137" i="2"/>
  <c r="N137" i="3"/>
  <c r="R137" i="2"/>
  <c r="M137" i="3"/>
  <c r="Q137" i="2"/>
  <c r="L137" i="3"/>
  <c r="P137" i="2"/>
  <c r="K137" i="3"/>
  <c r="T136" i="2"/>
  <c r="O136" i="3"/>
  <c r="S136" i="2"/>
  <c r="N136" i="3"/>
  <c r="R136" i="2"/>
  <c r="M136" i="3"/>
  <c r="Q136" i="2"/>
  <c r="L136" i="3"/>
  <c r="P136" i="2"/>
  <c r="K136" i="3"/>
  <c r="T135" i="2"/>
  <c r="O135" i="3"/>
  <c r="S135" i="2"/>
  <c r="N135" i="3"/>
  <c r="R135" i="2"/>
  <c r="M135" i="3"/>
  <c r="Q135" i="2"/>
  <c r="L135" i="3"/>
  <c r="P135" i="2"/>
  <c r="K135" i="3"/>
  <c r="T134" i="2"/>
  <c r="O134" i="3"/>
  <c r="S134" i="2"/>
  <c r="N134" i="3"/>
  <c r="R134" i="2"/>
  <c r="M134" i="3"/>
  <c r="Q134" i="2"/>
  <c r="L134" i="3"/>
  <c r="P134" i="2"/>
  <c r="K134" i="3"/>
  <c r="T133" i="2"/>
  <c r="O133" i="3"/>
  <c r="S133" i="2"/>
  <c r="N133" i="3"/>
  <c r="R133" i="2"/>
  <c r="M133" i="3"/>
  <c r="Q133" i="2"/>
  <c r="L133" i="3"/>
  <c r="P133" i="2"/>
  <c r="K133" i="3"/>
  <c r="T132" i="2"/>
  <c r="O132" i="3"/>
  <c r="S132" i="2"/>
  <c r="N132" i="3"/>
  <c r="R132" i="2"/>
  <c r="M132" i="3"/>
  <c r="Q132" i="2"/>
  <c r="L132" i="3"/>
  <c r="P132" i="2"/>
  <c r="K132" i="3"/>
  <c r="T131" i="2"/>
  <c r="O131" i="3"/>
  <c r="S131" i="2"/>
  <c r="N131" i="3"/>
  <c r="R131" i="2"/>
  <c r="M131" i="3"/>
  <c r="Q131" i="2"/>
  <c r="L131" i="3"/>
  <c r="P131" i="2"/>
  <c r="K131" i="3"/>
  <c r="T130" i="2"/>
  <c r="O130" i="3"/>
  <c r="S130" i="2"/>
  <c r="N130" i="3"/>
  <c r="R130" i="2"/>
  <c r="M130" i="3"/>
  <c r="Q130" i="2"/>
  <c r="L130" i="3"/>
  <c r="P130" i="2"/>
  <c r="K130" i="3"/>
  <c r="T129" i="2"/>
  <c r="O129" i="3"/>
  <c r="S129" i="2"/>
  <c r="N129" i="3"/>
  <c r="R129" i="2"/>
  <c r="M129" i="3"/>
  <c r="Q129" i="2"/>
  <c r="L129" i="3"/>
  <c r="P129" i="2"/>
  <c r="K129" i="3"/>
  <c r="T124" i="2"/>
  <c r="O124" i="3"/>
  <c r="S124" i="2"/>
  <c r="N124" i="3"/>
  <c r="R124" i="2"/>
  <c r="M124" i="3"/>
  <c r="Q124" i="2"/>
  <c r="L124" i="3"/>
  <c r="P124" i="2"/>
  <c r="K124" i="3"/>
  <c r="T123" i="2"/>
  <c r="O123" i="3"/>
  <c r="S123" i="2"/>
  <c r="N123" i="3"/>
  <c r="R123" i="2"/>
  <c r="M123" i="3"/>
  <c r="Q123" i="2"/>
  <c r="L123" i="3"/>
  <c r="P123" i="2"/>
  <c r="K123" i="3"/>
  <c r="T122" i="2"/>
  <c r="O122" i="3"/>
  <c r="S122" i="2"/>
  <c r="N122" i="3"/>
  <c r="R122" i="2"/>
  <c r="M122" i="3"/>
  <c r="Q122" i="2"/>
  <c r="L122" i="3"/>
  <c r="P122" i="2"/>
  <c r="K122" i="3"/>
  <c r="T121" i="2"/>
  <c r="O121" i="3"/>
  <c r="S121" i="2"/>
  <c r="N121" i="3"/>
  <c r="R121" i="2"/>
  <c r="M121" i="3"/>
  <c r="Q121" i="2"/>
  <c r="L121" i="3"/>
  <c r="P121" i="2"/>
  <c r="K121" i="3"/>
  <c r="T120" i="2"/>
  <c r="O120" i="3"/>
  <c r="S120" i="2"/>
  <c r="N120" i="3"/>
  <c r="R120" i="2"/>
  <c r="M120" i="3"/>
  <c r="Q120" i="2"/>
  <c r="L120" i="3"/>
  <c r="P120" i="2"/>
  <c r="K120" i="3"/>
  <c r="T119" i="2"/>
  <c r="O119" i="3"/>
  <c r="S119" i="2"/>
  <c r="N119" i="3"/>
  <c r="R119" i="2"/>
  <c r="M119" i="3"/>
  <c r="Q119" i="2"/>
  <c r="L119" i="3"/>
  <c r="P119" i="2"/>
  <c r="K119" i="3"/>
  <c r="T118" i="2"/>
  <c r="O118" i="3"/>
  <c r="S118" i="2"/>
  <c r="N118" i="3"/>
  <c r="R118" i="2"/>
  <c r="M118" i="3"/>
  <c r="Q118" i="2"/>
  <c r="L118" i="3"/>
  <c r="P118" i="2"/>
  <c r="K118" i="3"/>
  <c r="J23" i="1"/>
  <c r="B23" i="31"/>
  <c r="B63" i="2"/>
  <c r="J63" i="1"/>
  <c r="B63" i="31"/>
  <c r="B83" i="2"/>
  <c r="J83" i="1"/>
  <c r="B83" i="31"/>
  <c r="B102" i="2"/>
  <c r="J102" i="1"/>
  <c r="B102" i="31"/>
  <c r="B117" i="2"/>
  <c r="J117" i="1"/>
  <c r="B117" i="31"/>
  <c r="B128" i="2"/>
  <c r="J128" i="1"/>
  <c r="B128" i="31"/>
  <c r="B153" i="2"/>
  <c r="H153" i="2" s="1"/>
  <c r="J153" i="2" s="1"/>
  <c r="J153" i="1"/>
  <c r="B153" i="31"/>
  <c r="H153" i="31" s="1"/>
  <c r="B217" i="2"/>
  <c r="J217" i="1"/>
  <c r="B217" i="31"/>
  <c r="B237" i="2"/>
  <c r="H237" i="2" s="1"/>
  <c r="J237" i="2" s="1"/>
  <c r="U237" i="1"/>
  <c r="J237" i="1"/>
  <c r="B237" i="31"/>
  <c r="H237" i="31" s="1"/>
  <c r="B236" i="2"/>
  <c r="H236" i="2" s="1"/>
  <c r="J236" i="2" s="1"/>
  <c r="U236" i="1"/>
  <c r="J236" i="1"/>
  <c r="B236" i="31"/>
  <c r="H236" i="31" s="1"/>
  <c r="B235" i="2"/>
  <c r="H235" i="2" s="1"/>
  <c r="J235" i="2" s="1"/>
  <c r="U235" i="1"/>
  <c r="J235" i="1"/>
  <c r="B235" i="31"/>
  <c r="H235" i="31" s="1"/>
  <c r="B234" i="2"/>
  <c r="H234" i="2" s="1"/>
  <c r="J234" i="2" s="1"/>
  <c r="U234" i="1"/>
  <c r="J234" i="1"/>
  <c r="B234" i="31"/>
  <c r="H234" i="31" s="1"/>
  <c r="B233" i="2"/>
  <c r="H233" i="2" s="1"/>
  <c r="J233" i="2" s="1"/>
  <c r="U233" i="1"/>
  <c r="J233" i="1"/>
  <c r="B233" i="31"/>
  <c r="H233" i="31" s="1"/>
  <c r="B232" i="2"/>
  <c r="H232" i="2" s="1"/>
  <c r="J232" i="2" s="1"/>
  <c r="U232" i="1"/>
  <c r="J232" i="1"/>
  <c r="B232" i="31"/>
  <c r="H232" i="31" s="1"/>
  <c r="B231" i="2"/>
  <c r="H231" i="2" s="1"/>
  <c r="J231" i="2" s="1"/>
  <c r="U231" i="1"/>
  <c r="J231" i="1"/>
  <c r="B231" i="31"/>
  <c r="H231" i="31" s="1"/>
  <c r="B230" i="2"/>
  <c r="H230" i="2" s="1"/>
  <c r="J230" i="2" s="1"/>
  <c r="U230" i="1"/>
  <c r="J230" i="1"/>
  <c r="B230" i="31"/>
  <c r="H230" i="31" s="1"/>
  <c r="B229" i="2"/>
  <c r="H229" i="2" s="1"/>
  <c r="J229" i="2" s="1"/>
  <c r="U229" i="1"/>
  <c r="J229" i="1"/>
  <c r="B229" i="31"/>
  <c r="H229" i="31" s="1"/>
  <c r="B228" i="2"/>
  <c r="H228" i="2" s="1"/>
  <c r="J228" i="2" s="1"/>
  <c r="U228" i="1"/>
  <c r="J228" i="1"/>
  <c r="B228" i="31"/>
  <c r="H228" i="31" s="1"/>
  <c r="B227" i="2"/>
  <c r="H227" i="2" s="1"/>
  <c r="J227" i="2" s="1"/>
  <c r="U227" i="1"/>
  <c r="J227" i="1"/>
  <c r="B227" i="31"/>
  <c r="H227" i="31" s="1"/>
  <c r="B226" i="2"/>
  <c r="H226" i="2" s="1"/>
  <c r="J226" i="2" s="1"/>
  <c r="U226" i="1"/>
  <c r="J226" i="1"/>
  <c r="B226" i="31"/>
  <c r="H226" i="31" s="1"/>
  <c r="B225" i="2"/>
  <c r="H225" i="2" s="1"/>
  <c r="J225" i="2" s="1"/>
  <c r="U225" i="1"/>
  <c r="J225" i="1"/>
  <c r="B225" i="31"/>
  <c r="H225" i="31" s="1"/>
  <c r="B224" i="2"/>
  <c r="H224" i="2" s="1"/>
  <c r="J224" i="2" s="1"/>
  <c r="U224" i="1"/>
  <c r="J224" i="1"/>
  <c r="B224" i="31"/>
  <c r="H224" i="31" s="1"/>
  <c r="B223" i="2"/>
  <c r="H223" i="2" s="1"/>
  <c r="J223" i="2" s="1"/>
  <c r="U223" i="1"/>
  <c r="J223" i="1"/>
  <c r="B223" i="31"/>
  <c r="H223" i="31" s="1"/>
  <c r="B222" i="2"/>
  <c r="H222" i="2" s="1"/>
  <c r="J222" i="2" s="1"/>
  <c r="U222" i="1"/>
  <c r="J222" i="1"/>
  <c r="B222" i="31"/>
  <c r="H222" i="31" s="1"/>
  <c r="B221" i="2"/>
  <c r="H221" i="2" s="1"/>
  <c r="J221" i="2" s="1"/>
  <c r="U221" i="1"/>
  <c r="J221" i="1"/>
  <c r="B221" i="31"/>
  <c r="H221" i="31" s="1"/>
  <c r="B220" i="2"/>
  <c r="H220" i="2" s="1"/>
  <c r="J220" i="2" s="1"/>
  <c r="U220" i="1"/>
  <c r="J220" i="1"/>
  <c r="B220" i="31"/>
  <c r="H220" i="31" s="1"/>
  <c r="B219" i="2"/>
  <c r="H219" i="2" s="1"/>
  <c r="J219" i="2" s="1"/>
  <c r="U219" i="1"/>
  <c r="J219" i="1"/>
  <c r="B219" i="31"/>
  <c r="H219" i="31" s="1"/>
  <c r="B218" i="2"/>
  <c r="H218" i="2" s="1"/>
  <c r="J218" i="2" s="1"/>
  <c r="U218" i="1"/>
  <c r="J218" i="1"/>
  <c r="B218" i="31"/>
  <c r="H218" i="31" s="1"/>
  <c r="B213" i="2"/>
  <c r="H213" i="2" s="1"/>
  <c r="U213" i="1"/>
  <c r="J213" i="1"/>
  <c r="B213" i="31"/>
  <c r="H213" i="31" s="1"/>
  <c r="B212" i="2"/>
  <c r="H212" i="2" s="1"/>
  <c r="U212" i="1"/>
  <c r="J212" i="1"/>
  <c r="B212" i="31"/>
  <c r="H212" i="31" s="1"/>
  <c r="B211" i="2"/>
  <c r="H211" i="2" s="1"/>
  <c r="U211" i="1"/>
  <c r="J211" i="1"/>
  <c r="B211" i="31"/>
  <c r="H211" i="31" s="1"/>
  <c r="B210" i="2"/>
  <c r="H210" i="2" s="1"/>
  <c r="U210" i="1"/>
  <c r="J210" i="1"/>
  <c r="B210" i="31"/>
  <c r="H210" i="31" s="1"/>
  <c r="B209" i="2"/>
  <c r="H209" i="2" s="1"/>
  <c r="U209" i="1"/>
  <c r="J209" i="1"/>
  <c r="B209" i="31"/>
  <c r="H209" i="31" s="1"/>
  <c r="B208" i="2"/>
  <c r="H208" i="2" s="1"/>
  <c r="U208" i="1"/>
  <c r="J208" i="1"/>
  <c r="B208" i="31"/>
  <c r="H208" i="31" s="1"/>
  <c r="B207" i="2"/>
  <c r="H207" i="2" s="1"/>
  <c r="U207" i="1"/>
  <c r="J207" i="1"/>
  <c r="B207" i="31"/>
  <c r="H207" i="31" s="1"/>
  <c r="B206" i="2"/>
  <c r="H206" i="2" s="1"/>
  <c r="U206" i="1"/>
  <c r="J206" i="1"/>
  <c r="B206" i="31"/>
  <c r="H206" i="31" s="1"/>
  <c r="B205" i="2"/>
  <c r="H205" i="2" s="1"/>
  <c r="U205" i="1"/>
  <c r="J205" i="1"/>
  <c r="B205" i="31"/>
  <c r="H205" i="31" s="1"/>
  <c r="B204" i="2"/>
  <c r="H204" i="2" s="1"/>
  <c r="U204" i="1"/>
  <c r="J204" i="1"/>
  <c r="B204" i="31"/>
  <c r="H204" i="31" s="1"/>
  <c r="B203" i="2"/>
  <c r="H203" i="2" s="1"/>
  <c r="U203" i="1"/>
  <c r="J203" i="1"/>
  <c r="B203" i="31"/>
  <c r="H203" i="31" s="1"/>
  <c r="B202" i="2"/>
  <c r="H202" i="2" s="1"/>
  <c r="U202" i="1"/>
  <c r="J202" i="1"/>
  <c r="B202" i="31"/>
  <c r="H202" i="31" s="1"/>
  <c r="B201" i="2"/>
  <c r="H201" i="2" s="1"/>
  <c r="U201" i="1"/>
  <c r="J201" i="1"/>
  <c r="B201" i="31"/>
  <c r="H201" i="31" s="1"/>
  <c r="B200" i="2"/>
  <c r="H200" i="2" s="1"/>
  <c r="U200" i="1"/>
  <c r="J200" i="1"/>
  <c r="B200" i="31"/>
  <c r="H200" i="31" s="1"/>
  <c r="B199" i="2"/>
  <c r="H199" i="2" s="1"/>
  <c r="U199" i="1"/>
  <c r="J199" i="1"/>
  <c r="B199" i="31"/>
  <c r="H199" i="31" s="1"/>
  <c r="B198" i="2"/>
  <c r="H198" i="2" s="1"/>
  <c r="U198" i="1"/>
  <c r="J198" i="1"/>
  <c r="B198" i="31"/>
  <c r="H198" i="31" s="1"/>
  <c r="B197" i="2"/>
  <c r="H197" i="2" s="1"/>
  <c r="U197" i="1"/>
  <c r="J197" i="1"/>
  <c r="B197" i="31"/>
  <c r="H197" i="31" s="1"/>
  <c r="B196" i="2"/>
  <c r="H196" i="2" s="1"/>
  <c r="U196" i="1"/>
  <c r="J196" i="1"/>
  <c r="B196" i="31"/>
  <c r="H196" i="31" s="1"/>
  <c r="B195" i="2"/>
  <c r="H195" i="2" s="1"/>
  <c r="U195" i="1"/>
  <c r="J195" i="1"/>
  <c r="B195" i="31"/>
  <c r="H195" i="31" s="1"/>
  <c r="B194" i="2"/>
  <c r="H194" i="2" s="1"/>
  <c r="U194" i="1"/>
  <c r="J194" i="1"/>
  <c r="B194" i="31"/>
  <c r="H194" i="31" s="1"/>
  <c r="B193" i="2"/>
  <c r="H193" i="2" s="1"/>
  <c r="U193" i="1"/>
  <c r="J193" i="1"/>
  <c r="B193" i="31"/>
  <c r="H193" i="31" s="1"/>
  <c r="B192" i="2"/>
  <c r="H192" i="2" s="1"/>
  <c r="U192" i="1"/>
  <c r="J192" i="1"/>
  <c r="B192" i="31"/>
  <c r="H192" i="31" s="1"/>
  <c r="B191" i="2"/>
  <c r="H191" i="2" s="1"/>
  <c r="U191" i="1"/>
  <c r="J191" i="1"/>
  <c r="B191" i="31"/>
  <c r="H191" i="31" s="1"/>
  <c r="B190" i="2"/>
  <c r="H190" i="2" s="1"/>
  <c r="U190" i="1"/>
  <c r="J190" i="1"/>
  <c r="B190" i="31"/>
  <c r="H190" i="31" s="1"/>
  <c r="B189" i="2"/>
  <c r="H189" i="2" s="1"/>
  <c r="U189" i="1"/>
  <c r="J189" i="1"/>
  <c r="B189" i="31"/>
  <c r="H189" i="31" s="1"/>
  <c r="B188" i="2"/>
  <c r="H188" i="2" s="1"/>
  <c r="U188" i="1"/>
  <c r="J188" i="1"/>
  <c r="B188" i="31"/>
  <c r="H188" i="31" s="1"/>
  <c r="B187" i="2"/>
  <c r="H187" i="2" s="1"/>
  <c r="U187" i="1"/>
  <c r="J187" i="1"/>
  <c r="B187" i="31"/>
  <c r="H187" i="31" s="1"/>
  <c r="B186" i="2"/>
  <c r="H186" i="2" s="1"/>
  <c r="U186" i="1"/>
  <c r="J186" i="1"/>
  <c r="B186" i="31"/>
  <c r="H186" i="31" s="1"/>
  <c r="B185" i="2"/>
  <c r="H185" i="2" s="1"/>
  <c r="U185" i="1"/>
  <c r="J185" i="1"/>
  <c r="B185" i="31"/>
  <c r="H185" i="31" s="1"/>
  <c r="B184" i="2"/>
  <c r="H184" i="2" s="1"/>
  <c r="U184" i="1"/>
  <c r="J184" i="1"/>
  <c r="B184" i="31"/>
  <c r="H184" i="31" s="1"/>
  <c r="B183" i="2"/>
  <c r="H183" i="2" s="1"/>
  <c r="U183" i="1"/>
  <c r="J183" i="1"/>
  <c r="B183" i="31"/>
  <c r="H183" i="31" s="1"/>
  <c r="B182" i="2"/>
  <c r="H182" i="2" s="1"/>
  <c r="U182" i="1"/>
  <c r="J182" i="1"/>
  <c r="B182" i="31"/>
  <c r="H182" i="31" s="1"/>
  <c r="B181" i="2"/>
  <c r="H181" i="2" s="1"/>
  <c r="U181" i="1"/>
  <c r="J181" i="1"/>
  <c r="B181" i="31"/>
  <c r="H181" i="31" s="1"/>
  <c r="B180" i="2"/>
  <c r="H180" i="2" s="1"/>
  <c r="U180" i="1"/>
  <c r="J180" i="1"/>
  <c r="B180" i="31"/>
  <c r="H180" i="31" s="1"/>
  <c r="B179" i="2"/>
  <c r="H179" i="2" s="1"/>
  <c r="U179" i="1"/>
  <c r="J179" i="1"/>
  <c r="B179" i="31"/>
  <c r="H179" i="31" s="1"/>
  <c r="B178" i="2"/>
  <c r="H178" i="2" s="1"/>
  <c r="U178" i="1"/>
  <c r="J178" i="1"/>
  <c r="B178" i="31"/>
  <c r="H178" i="31" s="1"/>
  <c r="B177" i="2"/>
  <c r="H177" i="2" s="1"/>
  <c r="U177" i="1"/>
  <c r="J177" i="1"/>
  <c r="B177" i="31"/>
  <c r="H177" i="31" s="1"/>
  <c r="B176" i="2"/>
  <c r="H176" i="2" s="1"/>
  <c r="U176" i="1"/>
  <c r="J176" i="1"/>
  <c r="B176" i="31"/>
  <c r="H176" i="31" s="1"/>
  <c r="B175" i="2"/>
  <c r="H175" i="2" s="1"/>
  <c r="U175" i="1"/>
  <c r="J175" i="1"/>
  <c r="B175" i="31"/>
  <c r="H175" i="31" s="1"/>
  <c r="B174" i="2"/>
  <c r="H174" i="2" s="1"/>
  <c r="U174" i="1"/>
  <c r="J174" i="1"/>
  <c r="B174" i="31"/>
  <c r="H174" i="31" s="1"/>
  <c r="B173" i="2"/>
  <c r="H173" i="2" s="1"/>
  <c r="U173" i="1"/>
  <c r="J173" i="1"/>
  <c r="B173" i="31"/>
  <c r="H173" i="31" s="1"/>
  <c r="B172" i="2"/>
  <c r="H172" i="2" s="1"/>
  <c r="U172" i="1"/>
  <c r="J172" i="1"/>
  <c r="B172" i="31"/>
  <c r="H172" i="31" s="1"/>
  <c r="B171" i="2"/>
  <c r="H171" i="2" s="1"/>
  <c r="U171" i="1"/>
  <c r="J171" i="1"/>
  <c r="B171" i="31"/>
  <c r="H171" i="31" s="1"/>
  <c r="B170" i="2"/>
  <c r="H170" i="2" s="1"/>
  <c r="U170" i="1"/>
  <c r="J170" i="1"/>
  <c r="B170" i="31"/>
  <c r="H170" i="31" s="1"/>
  <c r="B169" i="2"/>
  <c r="H169" i="2" s="1"/>
  <c r="U169" i="1"/>
  <c r="J169" i="1"/>
  <c r="B169" i="31"/>
  <c r="H169" i="31" s="1"/>
  <c r="B168" i="2"/>
  <c r="H168" i="2" s="1"/>
  <c r="U168" i="1"/>
  <c r="J168" i="1"/>
  <c r="B168" i="31"/>
  <c r="H168" i="31" s="1"/>
  <c r="B167" i="2"/>
  <c r="H167" i="2" s="1"/>
  <c r="U167" i="1"/>
  <c r="J167" i="1"/>
  <c r="B167" i="31"/>
  <c r="H167" i="31" s="1"/>
  <c r="B166" i="2"/>
  <c r="H166" i="2" s="1"/>
  <c r="U166" i="1"/>
  <c r="J166" i="1"/>
  <c r="B166" i="31"/>
  <c r="H166" i="31" s="1"/>
  <c r="B165" i="2"/>
  <c r="H165" i="2" s="1"/>
  <c r="U165" i="1"/>
  <c r="J165" i="1"/>
  <c r="B165" i="31"/>
  <c r="H165" i="31" s="1"/>
  <c r="B164" i="2"/>
  <c r="H164" i="2" s="1"/>
  <c r="U164" i="1"/>
  <c r="J164" i="1"/>
  <c r="B164" i="31"/>
  <c r="H164" i="31" s="1"/>
  <c r="B163" i="2"/>
  <c r="H163" i="2" s="1"/>
  <c r="U163" i="1"/>
  <c r="J163" i="1"/>
  <c r="B163" i="31"/>
  <c r="H163" i="31" s="1"/>
  <c r="B162" i="2"/>
  <c r="H162" i="2" s="1"/>
  <c r="U162" i="1"/>
  <c r="J162" i="1"/>
  <c r="B162" i="31"/>
  <c r="H162" i="31" s="1"/>
  <c r="B161" i="2"/>
  <c r="H161" i="2" s="1"/>
  <c r="U161" i="1"/>
  <c r="J161" i="1"/>
  <c r="B161" i="31"/>
  <c r="H161" i="31" s="1"/>
  <c r="B160" i="2"/>
  <c r="H160" i="2" s="1"/>
  <c r="U160" i="1"/>
  <c r="J160" i="1"/>
  <c r="B160" i="31"/>
  <c r="H160" i="31" s="1"/>
  <c r="B159" i="2"/>
  <c r="H159" i="2" s="1"/>
  <c r="U159" i="1"/>
  <c r="J159" i="1"/>
  <c r="B159" i="31"/>
  <c r="H159" i="31" s="1"/>
  <c r="B157" i="2"/>
  <c r="H157" i="2" s="1"/>
  <c r="U157" i="1"/>
  <c r="J157" i="1"/>
  <c r="B157" i="31"/>
  <c r="H157" i="31" s="1"/>
  <c r="B156" i="2"/>
  <c r="H156" i="2" s="1"/>
  <c r="U156" i="1"/>
  <c r="J156" i="1"/>
  <c r="B156" i="31"/>
  <c r="H156" i="31" s="1"/>
  <c r="B155" i="2"/>
  <c r="H155" i="2" s="1"/>
  <c r="U155" i="1"/>
  <c r="J155" i="1"/>
  <c r="B155" i="31"/>
  <c r="H155" i="31" s="1"/>
  <c r="B154" i="2"/>
  <c r="H154" i="2" s="1"/>
  <c r="U154" i="1"/>
  <c r="J154" i="1"/>
  <c r="B154" i="31"/>
  <c r="H154" i="31" s="1"/>
  <c r="B149" i="2"/>
  <c r="H149" i="2" s="1"/>
  <c r="U149" i="1"/>
  <c r="J149" i="1"/>
  <c r="B149" i="31"/>
  <c r="H149" i="31" s="1"/>
  <c r="B148" i="2"/>
  <c r="H148" i="2" s="1"/>
  <c r="U148" i="1"/>
  <c r="J148" i="1"/>
  <c r="B148" i="31"/>
  <c r="H148" i="31" s="1"/>
  <c r="B147" i="2"/>
  <c r="H147" i="2" s="1"/>
  <c r="U147" i="1"/>
  <c r="J147" i="1"/>
  <c r="B147" i="31"/>
  <c r="H147" i="31" s="1"/>
  <c r="B146" i="2"/>
  <c r="H146" i="2" s="1"/>
  <c r="U146" i="1"/>
  <c r="J146" i="1"/>
  <c r="B146" i="31"/>
  <c r="H146" i="31" s="1"/>
  <c r="B145" i="2"/>
  <c r="H145" i="2" s="1"/>
  <c r="U145" i="1"/>
  <c r="J145" i="1"/>
  <c r="B145" i="31"/>
  <c r="H145" i="31" s="1"/>
  <c r="B144" i="2"/>
  <c r="H144" i="2" s="1"/>
  <c r="U144" i="1"/>
  <c r="J144" i="1"/>
  <c r="B144" i="31"/>
  <c r="H144" i="31" s="1"/>
  <c r="B143" i="2"/>
  <c r="H143" i="2" s="1"/>
  <c r="U143" i="1"/>
  <c r="J143" i="1"/>
  <c r="B143" i="31"/>
  <c r="H143" i="31" s="1"/>
  <c r="B142" i="2"/>
  <c r="H142" i="2" s="1"/>
  <c r="U142" i="1"/>
  <c r="J142" i="1"/>
  <c r="B142" i="31"/>
  <c r="H142" i="31" s="1"/>
  <c r="B141" i="2"/>
  <c r="H141" i="2" s="1"/>
  <c r="U141" i="1"/>
  <c r="J141" i="1"/>
  <c r="B141" i="31"/>
  <c r="H141" i="31" s="1"/>
  <c r="B140" i="2"/>
  <c r="H140" i="2" s="1"/>
  <c r="U140" i="1"/>
  <c r="J140" i="1"/>
  <c r="B140" i="31"/>
  <c r="H140" i="31" s="1"/>
  <c r="B139" i="2"/>
  <c r="H139" i="2" s="1"/>
  <c r="U139" i="1"/>
  <c r="J139" i="1"/>
  <c r="B139" i="31"/>
  <c r="H139" i="31" s="1"/>
  <c r="B138" i="2"/>
  <c r="H138" i="2" s="1"/>
  <c r="U138" i="1"/>
  <c r="J138" i="1"/>
  <c r="B138" i="31"/>
  <c r="H138" i="31" s="1"/>
  <c r="B137" i="2"/>
  <c r="H137" i="2" s="1"/>
  <c r="U137" i="1"/>
  <c r="J137" i="1"/>
  <c r="B137" i="31"/>
  <c r="H137" i="31" s="1"/>
  <c r="B136" i="2"/>
  <c r="H136" i="2" s="1"/>
  <c r="U136" i="1"/>
  <c r="J136" i="1"/>
  <c r="B136" i="31"/>
  <c r="H136" i="31" s="1"/>
  <c r="B135" i="2"/>
  <c r="H135" i="2" s="1"/>
  <c r="U135" i="1"/>
  <c r="J135" i="1"/>
  <c r="B135" i="31"/>
  <c r="H135" i="31" s="1"/>
  <c r="B134" i="2"/>
  <c r="H134" i="2" s="1"/>
  <c r="U134" i="1"/>
  <c r="J134" i="1"/>
  <c r="B134" i="31"/>
  <c r="H134" i="31" s="1"/>
  <c r="B133" i="2"/>
  <c r="H133" i="2" s="1"/>
  <c r="U133" i="1"/>
  <c r="J133" i="1"/>
  <c r="B133" i="31"/>
  <c r="H133" i="31" s="1"/>
  <c r="B132" i="2"/>
  <c r="H132" i="2" s="1"/>
  <c r="U132" i="1"/>
  <c r="J132" i="1"/>
  <c r="B132" i="31"/>
  <c r="H132" i="31" s="1"/>
  <c r="B131" i="2"/>
  <c r="H131" i="2" s="1"/>
  <c r="U131" i="1"/>
  <c r="J131" i="1"/>
  <c r="B131" i="31"/>
  <c r="H131" i="31" s="1"/>
  <c r="B130" i="2"/>
  <c r="H130" i="2" s="1"/>
  <c r="U130" i="1"/>
  <c r="J130" i="1"/>
  <c r="B130" i="31"/>
  <c r="H130" i="31" s="1"/>
  <c r="B129" i="2"/>
  <c r="H129" i="2" s="1"/>
  <c r="U129" i="1"/>
  <c r="J129" i="1"/>
  <c r="B129" i="31"/>
  <c r="H129" i="31" s="1"/>
  <c r="B124" i="2"/>
  <c r="H124" i="2" s="1"/>
  <c r="U124" i="1"/>
  <c r="J124" i="1"/>
  <c r="B124" i="31"/>
  <c r="H124" i="31" s="1"/>
  <c r="B123" i="2"/>
  <c r="H123" i="2" s="1"/>
  <c r="U123" i="1"/>
  <c r="J123" i="1"/>
  <c r="B123" i="31"/>
  <c r="H123" i="31" s="1"/>
  <c r="B122" i="2"/>
  <c r="H122" i="2" s="1"/>
  <c r="U122" i="1"/>
  <c r="J122" i="1"/>
  <c r="B122" i="31"/>
  <c r="H122" i="31" s="1"/>
  <c r="B121" i="2"/>
  <c r="H121" i="2" s="1"/>
  <c r="U121" i="1"/>
  <c r="J121" i="1"/>
  <c r="B121" i="31"/>
  <c r="H121" i="31" s="1"/>
  <c r="B120" i="2"/>
  <c r="H120" i="2" s="1"/>
  <c r="U120" i="1"/>
  <c r="J120" i="1"/>
  <c r="B120" i="31"/>
  <c r="H120" i="31" s="1"/>
  <c r="B119" i="2"/>
  <c r="H119" i="2" s="1"/>
  <c r="U119" i="1"/>
  <c r="J119" i="1"/>
  <c r="B119" i="31"/>
  <c r="H119" i="31" s="1"/>
  <c r="B118" i="2"/>
  <c r="H118" i="2" s="1"/>
  <c r="U118" i="1"/>
  <c r="J118" i="1"/>
  <c r="B118" i="31"/>
  <c r="H118" i="31" s="1"/>
  <c r="B113" i="2"/>
  <c r="H113" i="2" s="1"/>
  <c r="J113" i="1"/>
  <c r="B113" i="31"/>
  <c r="H113" i="31" s="1"/>
  <c r="B112" i="2"/>
  <c r="H112" i="2" s="1"/>
  <c r="J112" i="1"/>
  <c r="B112" i="31"/>
  <c r="H112" i="31" s="1"/>
  <c r="B111" i="2"/>
  <c r="H111" i="2" s="1"/>
  <c r="J111" i="1"/>
  <c r="B111" i="31"/>
  <c r="H111" i="31" s="1"/>
  <c r="B110" i="2"/>
  <c r="H110" i="2" s="1"/>
  <c r="J110" i="1"/>
  <c r="B110" i="31"/>
  <c r="H110" i="31" s="1"/>
  <c r="B109" i="2"/>
  <c r="H109" i="2" s="1"/>
  <c r="J109" i="1"/>
  <c r="B109" i="31"/>
  <c r="H109" i="31" s="1"/>
  <c r="B108" i="2"/>
  <c r="H108" i="2" s="1"/>
  <c r="J108" i="1"/>
  <c r="B108" i="31"/>
  <c r="H108" i="31" s="1"/>
  <c r="B107" i="2"/>
  <c r="H107" i="2" s="1"/>
  <c r="J107" i="1"/>
  <c r="B107" i="31"/>
  <c r="H107" i="31" s="1"/>
  <c r="B106" i="2"/>
  <c r="H106" i="2" s="1"/>
  <c r="J106" i="1"/>
  <c r="B106" i="31"/>
  <c r="H106" i="31" s="1"/>
  <c r="B105" i="2"/>
  <c r="H105" i="2" s="1"/>
  <c r="J105" i="1"/>
  <c r="B105" i="31"/>
  <c r="H105" i="31" s="1"/>
  <c r="B104" i="2"/>
  <c r="H104" i="2" s="1"/>
  <c r="J104" i="1"/>
  <c r="B104" i="31"/>
  <c r="H104" i="31" s="1"/>
  <c r="B103" i="2"/>
  <c r="H103" i="2" s="1"/>
  <c r="J103" i="1"/>
  <c r="B103" i="31"/>
  <c r="H103" i="31" s="1"/>
  <c r="B99" i="2"/>
  <c r="H99" i="2" s="1"/>
  <c r="U99" i="1"/>
  <c r="J99" i="1"/>
  <c r="B99" i="31"/>
  <c r="H99" i="31" s="1"/>
  <c r="B98" i="2"/>
  <c r="H98" i="2" s="1"/>
  <c r="U98" i="1"/>
  <c r="J98" i="1"/>
  <c r="B98" i="31"/>
  <c r="H98" i="31" s="1"/>
  <c r="B97" i="2"/>
  <c r="H97" i="2" s="1"/>
  <c r="U97" i="1"/>
  <c r="J97" i="1"/>
  <c r="B97" i="31"/>
  <c r="H97" i="31" s="1"/>
  <c r="B96" i="2"/>
  <c r="H96" i="2" s="1"/>
  <c r="U96" i="1"/>
  <c r="J96" i="1"/>
  <c r="B96" i="31"/>
  <c r="H96" i="31" s="1"/>
  <c r="B95" i="2"/>
  <c r="H95" i="2" s="1"/>
  <c r="U95" i="1"/>
  <c r="J95" i="1"/>
  <c r="B95" i="31"/>
  <c r="H95" i="31" s="1"/>
  <c r="B94" i="2"/>
  <c r="H94" i="2" s="1"/>
  <c r="U94" i="1"/>
  <c r="J94" i="1"/>
  <c r="B94" i="31"/>
  <c r="H94" i="31" s="1"/>
  <c r="B93" i="2"/>
  <c r="H93" i="2" s="1"/>
  <c r="U93" i="1"/>
  <c r="J93" i="1"/>
  <c r="B93" i="31"/>
  <c r="H93" i="31" s="1"/>
  <c r="B92" i="2"/>
  <c r="H92" i="2" s="1"/>
  <c r="U92" i="1"/>
  <c r="J92" i="1"/>
  <c r="B92" i="31"/>
  <c r="H92" i="31" s="1"/>
  <c r="B91" i="2"/>
  <c r="H91" i="2" s="1"/>
  <c r="U91" i="1"/>
  <c r="J91" i="1"/>
  <c r="B91" i="31"/>
  <c r="H91" i="31" s="1"/>
  <c r="B90" i="2"/>
  <c r="H90" i="2" s="1"/>
  <c r="U90" i="1"/>
  <c r="J90" i="1"/>
  <c r="B90" i="31"/>
  <c r="H90" i="31" s="1"/>
  <c r="B89" i="2"/>
  <c r="H89" i="2" s="1"/>
  <c r="U89" i="1"/>
  <c r="J89" i="1"/>
  <c r="B89" i="31"/>
  <c r="H89" i="31" s="1"/>
  <c r="B88" i="2"/>
  <c r="H88" i="2" s="1"/>
  <c r="U88" i="1"/>
  <c r="J88" i="1"/>
  <c r="B88" i="31"/>
  <c r="H88" i="31" s="1"/>
  <c r="B87" i="2"/>
  <c r="H87" i="2" s="1"/>
  <c r="U87" i="1"/>
  <c r="J87" i="1"/>
  <c r="B87" i="31"/>
  <c r="H87" i="31" s="1"/>
  <c r="B86" i="2"/>
  <c r="H86" i="2" s="1"/>
  <c r="U86" i="1"/>
  <c r="J86" i="1"/>
  <c r="B86" i="31"/>
  <c r="H86" i="31" s="1"/>
  <c r="B85" i="2"/>
  <c r="H85" i="2" s="1"/>
  <c r="U85" i="1"/>
  <c r="J85" i="1"/>
  <c r="B85" i="31"/>
  <c r="H85" i="31" s="1"/>
  <c r="B84" i="2"/>
  <c r="H84" i="2" s="1"/>
  <c r="U84" i="1"/>
  <c r="B84" i="31"/>
  <c r="H84" i="31" s="1"/>
  <c r="B79" i="2"/>
  <c r="H79" i="2" s="1"/>
  <c r="B79" i="3" s="1"/>
  <c r="H79" i="3" s="1"/>
  <c r="B79" i="4" s="1"/>
  <c r="H79" i="4" s="1"/>
  <c r="U79" i="1"/>
  <c r="J79" i="1"/>
  <c r="B79" i="31"/>
  <c r="H79" i="31" s="1"/>
  <c r="B78" i="2"/>
  <c r="H78" i="2" s="1"/>
  <c r="B78" i="3" s="1"/>
  <c r="H78" i="3" s="1"/>
  <c r="B78" i="4" s="1"/>
  <c r="H78" i="4" s="1"/>
  <c r="U78" i="1"/>
  <c r="J78" i="1"/>
  <c r="B78" i="31"/>
  <c r="H78" i="31" s="1"/>
  <c r="B77" i="2"/>
  <c r="H77" i="2" s="1"/>
  <c r="B77" i="3" s="1"/>
  <c r="H77" i="3" s="1"/>
  <c r="B77" i="4" s="1"/>
  <c r="H77" i="4" s="1"/>
  <c r="U77" i="1"/>
  <c r="J77" i="1"/>
  <c r="B77" i="31"/>
  <c r="H77" i="31" s="1"/>
  <c r="B76" i="2"/>
  <c r="H76" i="2" s="1"/>
  <c r="B76" i="3" s="1"/>
  <c r="H76" i="3" s="1"/>
  <c r="B76" i="4" s="1"/>
  <c r="H76" i="4" s="1"/>
  <c r="U76" i="1"/>
  <c r="J76" i="1"/>
  <c r="B76" i="31"/>
  <c r="H76" i="31" s="1"/>
  <c r="B75" i="2"/>
  <c r="H75" i="2" s="1"/>
  <c r="B75" i="3" s="1"/>
  <c r="H75" i="3" s="1"/>
  <c r="B75" i="4" s="1"/>
  <c r="H75" i="4" s="1"/>
  <c r="U75" i="1"/>
  <c r="J75" i="1"/>
  <c r="B75" i="31"/>
  <c r="H75" i="31" s="1"/>
  <c r="B74" i="2"/>
  <c r="H74" i="2" s="1"/>
  <c r="B74" i="3" s="1"/>
  <c r="H74" i="3" s="1"/>
  <c r="B74" i="4" s="1"/>
  <c r="H74" i="4" s="1"/>
  <c r="U74" i="1"/>
  <c r="J74" i="1"/>
  <c r="B74" i="31"/>
  <c r="H74" i="31" s="1"/>
  <c r="B73" i="2"/>
  <c r="H73" i="2" s="1"/>
  <c r="B73" i="3" s="1"/>
  <c r="H73" i="3" s="1"/>
  <c r="B73" i="4" s="1"/>
  <c r="H73" i="4" s="1"/>
  <c r="U73" i="1"/>
  <c r="J73" i="1"/>
  <c r="B73" i="31"/>
  <c r="H73" i="31" s="1"/>
  <c r="B72" i="2"/>
  <c r="H72" i="2" s="1"/>
  <c r="B72" i="3" s="1"/>
  <c r="H72" i="3" s="1"/>
  <c r="B72" i="4" s="1"/>
  <c r="H72" i="4" s="1"/>
  <c r="U72" i="1"/>
  <c r="J72" i="1"/>
  <c r="B72" i="31"/>
  <c r="H72" i="31" s="1"/>
  <c r="B71" i="2"/>
  <c r="H71" i="2" s="1"/>
  <c r="B71" i="3" s="1"/>
  <c r="H71" i="3" s="1"/>
  <c r="B71" i="4" s="1"/>
  <c r="H71" i="4" s="1"/>
  <c r="U71" i="1"/>
  <c r="J71" i="1"/>
  <c r="B71" i="31"/>
  <c r="H71" i="31" s="1"/>
  <c r="B70" i="2"/>
  <c r="H70" i="2" s="1"/>
  <c r="B70" i="3" s="1"/>
  <c r="H70" i="3" s="1"/>
  <c r="B70" i="4" s="1"/>
  <c r="H70" i="4" s="1"/>
  <c r="U70" i="1"/>
  <c r="J70" i="1"/>
  <c r="B70" i="31"/>
  <c r="H70" i="31" s="1"/>
  <c r="B69" i="2"/>
  <c r="H69" i="2" s="1"/>
  <c r="B69" i="3" s="1"/>
  <c r="H69" i="3" s="1"/>
  <c r="B69" i="4" s="1"/>
  <c r="H69" i="4" s="1"/>
  <c r="U69" i="1"/>
  <c r="J69" i="1"/>
  <c r="B69" i="31"/>
  <c r="H69" i="31" s="1"/>
  <c r="B68" i="2"/>
  <c r="H68" i="2" s="1"/>
  <c r="B68" i="3" s="1"/>
  <c r="H68" i="3" s="1"/>
  <c r="B68" i="4" s="1"/>
  <c r="H68" i="4" s="1"/>
  <c r="U68" i="1"/>
  <c r="J68" i="1"/>
  <c r="B68" i="31"/>
  <c r="H68" i="31" s="1"/>
  <c r="B67" i="2"/>
  <c r="H67" i="2" s="1"/>
  <c r="B67" i="3" s="1"/>
  <c r="H67" i="3" s="1"/>
  <c r="B67" i="4" s="1"/>
  <c r="H67" i="4" s="1"/>
  <c r="U67" i="1"/>
  <c r="J67" i="1"/>
  <c r="B67" i="31"/>
  <c r="H67" i="31" s="1"/>
  <c r="B66" i="2"/>
  <c r="H66" i="2" s="1"/>
  <c r="B66" i="3" s="1"/>
  <c r="H66" i="3" s="1"/>
  <c r="B66" i="4" s="1"/>
  <c r="H66" i="4" s="1"/>
  <c r="U66" i="1"/>
  <c r="J66" i="1"/>
  <c r="B66" i="31"/>
  <c r="H66" i="31" s="1"/>
  <c r="B65" i="2"/>
  <c r="H65" i="2" s="1"/>
  <c r="B65" i="3" s="1"/>
  <c r="H65" i="3" s="1"/>
  <c r="B65" i="4" s="1"/>
  <c r="H65" i="4" s="1"/>
  <c r="U65" i="1"/>
  <c r="J65" i="1"/>
  <c r="B65" i="31"/>
  <c r="H65" i="31" s="1"/>
  <c r="B64" i="2"/>
  <c r="H64" i="2" s="1"/>
  <c r="B64" i="3" s="1"/>
  <c r="H64" i="3" s="1"/>
  <c r="B64" i="4" s="1"/>
  <c r="H64" i="4" s="1"/>
  <c r="U64" i="1"/>
  <c r="J64" i="1"/>
  <c r="B64" i="31"/>
  <c r="H64" i="31" s="1"/>
  <c r="B59" i="2"/>
  <c r="H59" i="2" s="1"/>
  <c r="U59" i="1"/>
  <c r="J59" i="1"/>
  <c r="B59" i="31"/>
  <c r="H59" i="31" s="1"/>
  <c r="B58" i="2"/>
  <c r="H58" i="2" s="1"/>
  <c r="U58" i="1"/>
  <c r="J58" i="1"/>
  <c r="B58" i="31"/>
  <c r="H58" i="31" s="1"/>
  <c r="B57" i="2"/>
  <c r="H57" i="2" s="1"/>
  <c r="U57" i="1"/>
  <c r="J57" i="1"/>
  <c r="B57" i="31"/>
  <c r="H57" i="31" s="1"/>
  <c r="B56" i="2"/>
  <c r="H56" i="2" s="1"/>
  <c r="U56" i="1"/>
  <c r="J56" i="1"/>
  <c r="B56" i="31"/>
  <c r="H56" i="31" s="1"/>
  <c r="B55" i="2"/>
  <c r="H55" i="2" s="1"/>
  <c r="U55" i="1"/>
  <c r="J55" i="1"/>
  <c r="B55" i="31"/>
  <c r="H55" i="31" s="1"/>
  <c r="B54" i="2"/>
  <c r="H54" i="2" s="1"/>
  <c r="U54" i="1"/>
  <c r="J54" i="1"/>
  <c r="B54" i="31"/>
  <c r="H54" i="31" s="1"/>
  <c r="B53" i="2"/>
  <c r="H53" i="2" s="1"/>
  <c r="U53" i="1"/>
  <c r="J53" i="1"/>
  <c r="B53" i="31"/>
  <c r="H53" i="31" s="1"/>
  <c r="B52" i="2"/>
  <c r="H52" i="2" s="1"/>
  <c r="U52" i="1"/>
  <c r="J52" i="1"/>
  <c r="B52" i="31"/>
  <c r="H52" i="31" s="1"/>
  <c r="B51" i="2"/>
  <c r="H51" i="2" s="1"/>
  <c r="U51" i="1"/>
  <c r="J51" i="1"/>
  <c r="B51" i="31"/>
  <c r="H51" i="31" s="1"/>
  <c r="B50" i="2"/>
  <c r="H50" i="2" s="1"/>
  <c r="U50" i="1"/>
  <c r="J50" i="1"/>
  <c r="B50" i="31"/>
  <c r="H50" i="31" s="1"/>
  <c r="B49" i="2"/>
  <c r="H49" i="2" s="1"/>
  <c r="U49" i="1"/>
  <c r="J49" i="1"/>
  <c r="B49" i="31"/>
  <c r="H49" i="31" s="1"/>
  <c r="B48" i="2"/>
  <c r="H48" i="2" s="1"/>
  <c r="U48" i="1"/>
  <c r="J48" i="1"/>
  <c r="B48" i="31"/>
  <c r="H48" i="31" s="1"/>
  <c r="B47" i="2"/>
  <c r="H47" i="2" s="1"/>
  <c r="U47" i="1"/>
  <c r="J47" i="1"/>
  <c r="B47" i="31"/>
  <c r="H47" i="31" s="1"/>
  <c r="B46" i="2"/>
  <c r="H46" i="2" s="1"/>
  <c r="U46" i="1"/>
  <c r="J46" i="1"/>
  <c r="B46" i="31"/>
  <c r="H46" i="31" s="1"/>
  <c r="B45" i="2"/>
  <c r="H45" i="2" s="1"/>
  <c r="U45" i="1"/>
  <c r="J45" i="1"/>
  <c r="B45" i="31"/>
  <c r="H45" i="31" s="1"/>
  <c r="B44" i="2"/>
  <c r="H44" i="2" s="1"/>
  <c r="U44" i="1"/>
  <c r="J44" i="1"/>
  <c r="B44" i="31"/>
  <c r="H44" i="31" s="1"/>
  <c r="U39" i="1"/>
  <c r="J39" i="1"/>
  <c r="B39" i="31"/>
  <c r="H39" i="31" s="1"/>
  <c r="U38" i="1"/>
  <c r="J38" i="1"/>
  <c r="B38" i="31"/>
  <c r="H38" i="31" s="1"/>
  <c r="U37" i="1"/>
  <c r="J37" i="1"/>
  <c r="B37" i="31"/>
  <c r="H37" i="31" s="1"/>
  <c r="U36" i="1"/>
  <c r="J36" i="1"/>
  <c r="B36" i="31"/>
  <c r="H36" i="31" s="1"/>
  <c r="U35" i="1"/>
  <c r="J35" i="1"/>
  <c r="B35" i="31"/>
  <c r="H35" i="31" s="1"/>
  <c r="U34" i="1"/>
  <c r="J34" i="1"/>
  <c r="B34" i="31"/>
  <c r="H34" i="31" s="1"/>
  <c r="U33" i="1"/>
  <c r="J33" i="1"/>
  <c r="B33" i="31"/>
  <c r="H33" i="31" s="1"/>
  <c r="U32" i="1"/>
  <c r="J32" i="1"/>
  <c r="B32" i="31"/>
  <c r="H32" i="31" s="1"/>
  <c r="U31" i="1"/>
  <c r="J31" i="1"/>
  <c r="B31" i="31"/>
  <c r="H31" i="31" s="1"/>
  <c r="U30" i="1"/>
  <c r="J30" i="1"/>
  <c r="B30" i="31"/>
  <c r="H30" i="31" s="1"/>
  <c r="U29" i="1"/>
  <c r="J29" i="1"/>
  <c r="B29" i="31"/>
  <c r="H29" i="31" s="1"/>
  <c r="U28" i="1"/>
  <c r="J28" i="1"/>
  <c r="B28" i="31"/>
  <c r="H28" i="31" s="1"/>
  <c r="U27" i="1"/>
  <c r="J27" i="1"/>
  <c r="B27" i="31"/>
  <c r="H27" i="31" s="1"/>
  <c r="U26" i="1"/>
  <c r="J26" i="1"/>
  <c r="B26" i="31"/>
  <c r="H26" i="31" s="1"/>
  <c r="U25" i="1"/>
  <c r="J25" i="1"/>
  <c r="B25" i="31"/>
  <c r="H25" i="31" s="1"/>
  <c r="U24" i="1"/>
  <c r="J24" i="1"/>
  <c r="B24" i="31"/>
  <c r="H24" i="31" s="1"/>
  <c r="T6" i="2"/>
  <c r="O6" i="3"/>
  <c r="S6" i="2"/>
  <c r="N6" i="3"/>
  <c r="T158" i="2"/>
  <c r="O158" i="3"/>
  <c r="S158" i="2"/>
  <c r="N158" i="3"/>
  <c r="R158" i="2"/>
  <c r="M158" i="3"/>
  <c r="Q158" i="2"/>
  <c r="L158" i="3"/>
  <c r="P158" i="2"/>
  <c r="K158" i="3"/>
  <c r="B158" i="2"/>
  <c r="U158" i="1"/>
  <c r="J158" i="1"/>
  <c r="B158" i="31"/>
  <c r="B79" i="5"/>
  <c r="H79" i="5" s="1"/>
  <c r="B79" i="6" s="1"/>
  <c r="H79" i="6" s="1"/>
  <c r="B79" i="7" s="1"/>
  <c r="H79" i="7" s="1"/>
  <c r="B79" i="8" s="1"/>
  <c r="H79" i="8" s="1"/>
  <c r="B79" i="9" s="1"/>
  <c r="H79" i="9" s="1"/>
  <c r="B79" i="10" s="1"/>
  <c r="H79" i="10" s="1"/>
  <c r="B79" i="11" s="1"/>
  <c r="H79" i="11" s="1"/>
  <c r="B79" i="12" s="1"/>
  <c r="H79" i="12" s="1"/>
  <c r="B79" i="13" s="1"/>
  <c r="H79" i="13" s="1"/>
  <c r="B79" i="14" s="1"/>
  <c r="H79" i="14" s="1"/>
  <c r="B79" i="15" s="1"/>
  <c r="H79" i="15" s="1"/>
  <c r="B79" i="16" s="1"/>
  <c r="H79" i="16" s="1"/>
  <c r="B79" i="17" s="1"/>
  <c r="H79" i="17" s="1"/>
  <c r="B79" i="18" s="1"/>
  <c r="H79" i="18" s="1"/>
  <c r="B79" i="19" s="1"/>
  <c r="H79" i="19" s="1"/>
  <c r="B79" i="20" s="1"/>
  <c r="H79" i="20" s="1"/>
  <c r="B79" i="21" s="1"/>
  <c r="H79" i="21" s="1"/>
  <c r="B79" i="22" s="1"/>
  <c r="H79" i="22" s="1"/>
  <c r="B79" i="23" s="1"/>
  <c r="H79" i="23" s="1"/>
  <c r="B79" i="24" s="1"/>
  <c r="H79" i="24" s="1"/>
  <c r="B79" i="25" s="1"/>
  <c r="H79" i="25" s="1"/>
  <c r="B79" i="26" s="1"/>
  <c r="B78" i="5"/>
  <c r="H78" i="5" s="1"/>
  <c r="B78" i="6" s="1"/>
  <c r="H78" i="6" s="1"/>
  <c r="B78" i="7" s="1"/>
  <c r="H78" i="7" s="1"/>
  <c r="B78" i="8" s="1"/>
  <c r="H78" i="8" s="1"/>
  <c r="B78" i="9" s="1"/>
  <c r="H78" i="9" s="1"/>
  <c r="B78" i="10" s="1"/>
  <c r="H78" i="10" s="1"/>
  <c r="B78" i="11" s="1"/>
  <c r="H78" i="11" s="1"/>
  <c r="B78" i="12" s="1"/>
  <c r="H78" i="12" s="1"/>
  <c r="B78" i="13" s="1"/>
  <c r="H78" i="13" s="1"/>
  <c r="B78" i="14" s="1"/>
  <c r="H78" i="14" s="1"/>
  <c r="B78" i="15" s="1"/>
  <c r="H78" i="15" s="1"/>
  <c r="B78" i="16" s="1"/>
  <c r="H78" i="16" s="1"/>
  <c r="B78" i="17" s="1"/>
  <c r="H78" i="17" s="1"/>
  <c r="B78" i="18" s="1"/>
  <c r="H78" i="18" s="1"/>
  <c r="B78" i="19" s="1"/>
  <c r="H78" i="19" s="1"/>
  <c r="B78" i="20" s="1"/>
  <c r="H78" i="20" s="1"/>
  <c r="B78" i="21" s="1"/>
  <c r="H78" i="21" s="1"/>
  <c r="B78" i="22" s="1"/>
  <c r="H78" i="22" s="1"/>
  <c r="B78" i="23" s="1"/>
  <c r="H78" i="23" s="1"/>
  <c r="B78" i="24" s="1"/>
  <c r="H78" i="24" s="1"/>
  <c r="B78" i="25" s="1"/>
  <c r="H78" i="25" s="1"/>
  <c r="B78" i="26" s="1"/>
  <c r="B77" i="5"/>
  <c r="H77" i="5" s="1"/>
  <c r="B77" i="6" s="1"/>
  <c r="H77" i="6" s="1"/>
  <c r="B77" i="7" s="1"/>
  <c r="H77" i="7" s="1"/>
  <c r="B77" i="8" s="1"/>
  <c r="H77" i="8" s="1"/>
  <c r="B77" i="9" s="1"/>
  <c r="H77" i="9" s="1"/>
  <c r="B77" i="10" s="1"/>
  <c r="H77" i="10" s="1"/>
  <c r="B77" i="11" s="1"/>
  <c r="H77" i="11" s="1"/>
  <c r="B77" i="12" s="1"/>
  <c r="H77" i="12" s="1"/>
  <c r="B77" i="13" s="1"/>
  <c r="H77" i="13" s="1"/>
  <c r="B77" i="14" s="1"/>
  <c r="H77" i="14" s="1"/>
  <c r="B77" i="15" s="1"/>
  <c r="H77" i="15" s="1"/>
  <c r="B77" i="16" s="1"/>
  <c r="H77" i="16" s="1"/>
  <c r="B77" i="17" s="1"/>
  <c r="H77" i="17" s="1"/>
  <c r="B77" i="18" s="1"/>
  <c r="H77" i="18" s="1"/>
  <c r="B77" i="19" s="1"/>
  <c r="H77" i="19" s="1"/>
  <c r="B77" i="20" s="1"/>
  <c r="H77" i="20" s="1"/>
  <c r="B77" i="21" s="1"/>
  <c r="H77" i="21" s="1"/>
  <c r="B77" i="22" s="1"/>
  <c r="H77" i="22" s="1"/>
  <c r="B77" i="23" s="1"/>
  <c r="H77" i="23" s="1"/>
  <c r="B77" i="24" s="1"/>
  <c r="H77" i="24" s="1"/>
  <c r="B77" i="25" s="1"/>
  <c r="H77" i="25" s="1"/>
  <c r="B77" i="26" s="1"/>
  <c r="B76" i="5"/>
  <c r="H76" i="5" s="1"/>
  <c r="B76" i="6" s="1"/>
  <c r="H76" i="6" s="1"/>
  <c r="B76" i="7" s="1"/>
  <c r="H76" i="7" s="1"/>
  <c r="B76" i="8" s="1"/>
  <c r="H76" i="8" s="1"/>
  <c r="B76" i="9" s="1"/>
  <c r="H76" i="9" s="1"/>
  <c r="B76" i="10" s="1"/>
  <c r="H76" i="10" s="1"/>
  <c r="B76" i="11" s="1"/>
  <c r="H76" i="11" s="1"/>
  <c r="B76" i="12" s="1"/>
  <c r="H76" i="12" s="1"/>
  <c r="B76" i="13" s="1"/>
  <c r="H76" i="13" s="1"/>
  <c r="B76" i="14" s="1"/>
  <c r="H76" i="14" s="1"/>
  <c r="B76" i="15" s="1"/>
  <c r="H76" i="15" s="1"/>
  <c r="B76" i="16" s="1"/>
  <c r="H76" i="16" s="1"/>
  <c r="B76" i="17" s="1"/>
  <c r="H76" i="17" s="1"/>
  <c r="B76" i="18" s="1"/>
  <c r="H76" i="18" s="1"/>
  <c r="B76" i="19" s="1"/>
  <c r="H76" i="19" s="1"/>
  <c r="B76" i="20" s="1"/>
  <c r="H76" i="20" s="1"/>
  <c r="B76" i="21" s="1"/>
  <c r="H76" i="21" s="1"/>
  <c r="B76" i="22" s="1"/>
  <c r="H76" i="22" s="1"/>
  <c r="B76" i="23" s="1"/>
  <c r="H76" i="23" s="1"/>
  <c r="B76" i="24" s="1"/>
  <c r="H76" i="24" s="1"/>
  <c r="B76" i="25" s="1"/>
  <c r="H76" i="25" s="1"/>
  <c r="B76" i="26" s="1"/>
  <c r="B75" i="5"/>
  <c r="H75" i="5" s="1"/>
  <c r="B75" i="6" s="1"/>
  <c r="H75" i="6" s="1"/>
  <c r="B75" i="7" s="1"/>
  <c r="H75" i="7" s="1"/>
  <c r="B75" i="8" s="1"/>
  <c r="H75" i="8" s="1"/>
  <c r="B75" i="9" s="1"/>
  <c r="H75" i="9" s="1"/>
  <c r="B75" i="10" s="1"/>
  <c r="H75" i="10" s="1"/>
  <c r="B75" i="11" s="1"/>
  <c r="H75" i="11" s="1"/>
  <c r="B75" i="12" s="1"/>
  <c r="H75" i="12" s="1"/>
  <c r="B75" i="13" s="1"/>
  <c r="H75" i="13" s="1"/>
  <c r="B75" i="14" s="1"/>
  <c r="H75" i="14" s="1"/>
  <c r="B75" i="15" s="1"/>
  <c r="H75" i="15" s="1"/>
  <c r="B75" i="16" s="1"/>
  <c r="H75" i="16" s="1"/>
  <c r="B75" i="17" s="1"/>
  <c r="H75" i="17" s="1"/>
  <c r="B75" i="18" s="1"/>
  <c r="H75" i="18" s="1"/>
  <c r="B75" i="19" s="1"/>
  <c r="H75" i="19" s="1"/>
  <c r="B75" i="20" s="1"/>
  <c r="H75" i="20" s="1"/>
  <c r="B75" i="21" s="1"/>
  <c r="H75" i="21" s="1"/>
  <c r="B75" i="22" s="1"/>
  <c r="H75" i="22" s="1"/>
  <c r="B75" i="23" s="1"/>
  <c r="H75" i="23" s="1"/>
  <c r="B75" i="24" s="1"/>
  <c r="H75" i="24" s="1"/>
  <c r="B75" i="25" s="1"/>
  <c r="H75" i="25" s="1"/>
  <c r="B75" i="26" s="1"/>
  <c r="B74" i="5"/>
  <c r="H74" i="5" s="1"/>
  <c r="B74" i="6" s="1"/>
  <c r="H74" i="6" s="1"/>
  <c r="B74" i="7" s="1"/>
  <c r="H74" i="7" s="1"/>
  <c r="B74" i="8" s="1"/>
  <c r="H74" i="8" s="1"/>
  <c r="B74" i="9" s="1"/>
  <c r="H74" i="9" s="1"/>
  <c r="B74" i="10" s="1"/>
  <c r="H74" i="10" s="1"/>
  <c r="B74" i="11" s="1"/>
  <c r="H74" i="11" s="1"/>
  <c r="B74" i="12" s="1"/>
  <c r="H74" i="12" s="1"/>
  <c r="B74" i="13" s="1"/>
  <c r="H74" i="13" s="1"/>
  <c r="B74" i="14" s="1"/>
  <c r="H74" i="14" s="1"/>
  <c r="B74" i="15" s="1"/>
  <c r="H74" i="15" s="1"/>
  <c r="B74" i="16" s="1"/>
  <c r="H74" i="16" s="1"/>
  <c r="B74" i="17" s="1"/>
  <c r="H74" i="17" s="1"/>
  <c r="B74" i="18" s="1"/>
  <c r="H74" i="18" s="1"/>
  <c r="B74" i="19" s="1"/>
  <c r="H74" i="19" s="1"/>
  <c r="B74" i="20" s="1"/>
  <c r="H74" i="20" s="1"/>
  <c r="B74" i="21" s="1"/>
  <c r="H74" i="21" s="1"/>
  <c r="B74" i="22" s="1"/>
  <c r="H74" i="22" s="1"/>
  <c r="B74" i="23" s="1"/>
  <c r="H74" i="23" s="1"/>
  <c r="B74" i="24" s="1"/>
  <c r="H74" i="24" s="1"/>
  <c r="B74" i="25" s="1"/>
  <c r="H74" i="25" s="1"/>
  <c r="B74" i="26" s="1"/>
  <c r="B73" i="5"/>
  <c r="H73" i="5" s="1"/>
  <c r="B73" i="6" s="1"/>
  <c r="H73" i="6" s="1"/>
  <c r="B73" i="7" s="1"/>
  <c r="H73" i="7" s="1"/>
  <c r="B73" i="8" s="1"/>
  <c r="H73" i="8" s="1"/>
  <c r="B73" i="9" s="1"/>
  <c r="H73" i="9" s="1"/>
  <c r="B73" i="10" s="1"/>
  <c r="H73" i="10" s="1"/>
  <c r="B73" i="11" s="1"/>
  <c r="H73" i="11" s="1"/>
  <c r="B73" i="12" s="1"/>
  <c r="H73" i="12" s="1"/>
  <c r="B73" i="13" s="1"/>
  <c r="H73" i="13" s="1"/>
  <c r="B73" i="14" s="1"/>
  <c r="H73" i="14" s="1"/>
  <c r="B73" i="15" s="1"/>
  <c r="H73" i="15" s="1"/>
  <c r="B73" i="16" s="1"/>
  <c r="H73" i="16" s="1"/>
  <c r="B73" i="17" s="1"/>
  <c r="H73" i="17" s="1"/>
  <c r="B73" i="18" s="1"/>
  <c r="H73" i="18" s="1"/>
  <c r="B73" i="19" s="1"/>
  <c r="H73" i="19" s="1"/>
  <c r="B73" i="20" s="1"/>
  <c r="H73" i="20" s="1"/>
  <c r="B73" i="21" s="1"/>
  <c r="H73" i="21" s="1"/>
  <c r="B73" i="22" s="1"/>
  <c r="H73" i="22" s="1"/>
  <c r="B73" i="23" s="1"/>
  <c r="H73" i="23" s="1"/>
  <c r="B73" i="24" s="1"/>
  <c r="H73" i="24" s="1"/>
  <c r="B73" i="25" s="1"/>
  <c r="H73" i="25" s="1"/>
  <c r="B73" i="26" s="1"/>
  <c r="B72" i="5"/>
  <c r="H72" i="5" s="1"/>
  <c r="B72" i="6" s="1"/>
  <c r="H72" i="6" s="1"/>
  <c r="B72" i="7" s="1"/>
  <c r="H72" i="7" s="1"/>
  <c r="B72" i="8" s="1"/>
  <c r="H72" i="8" s="1"/>
  <c r="B72" i="9" s="1"/>
  <c r="H72" i="9" s="1"/>
  <c r="B72" i="10" s="1"/>
  <c r="H72" i="10" s="1"/>
  <c r="B72" i="11" s="1"/>
  <c r="H72" i="11" s="1"/>
  <c r="B72" i="12" s="1"/>
  <c r="H72" i="12" s="1"/>
  <c r="B72" i="13" s="1"/>
  <c r="H72" i="13" s="1"/>
  <c r="B72" i="14" s="1"/>
  <c r="H72" i="14" s="1"/>
  <c r="B72" i="15" s="1"/>
  <c r="H72" i="15" s="1"/>
  <c r="B72" i="16" s="1"/>
  <c r="H72" i="16" s="1"/>
  <c r="B72" i="17" s="1"/>
  <c r="H72" i="17" s="1"/>
  <c r="B72" i="18" s="1"/>
  <c r="H72" i="18" s="1"/>
  <c r="B72" i="19" s="1"/>
  <c r="H72" i="19" s="1"/>
  <c r="B72" i="20" s="1"/>
  <c r="H72" i="20" s="1"/>
  <c r="B72" i="21" s="1"/>
  <c r="H72" i="21" s="1"/>
  <c r="B72" i="22" s="1"/>
  <c r="H72" i="22" s="1"/>
  <c r="B72" i="23" s="1"/>
  <c r="H72" i="23" s="1"/>
  <c r="B72" i="24" s="1"/>
  <c r="H72" i="24" s="1"/>
  <c r="B72" i="25" s="1"/>
  <c r="H72" i="25" s="1"/>
  <c r="B72" i="26" s="1"/>
  <c r="B71" i="5"/>
  <c r="H71" i="5" s="1"/>
  <c r="B71" i="6" s="1"/>
  <c r="H71" i="6" s="1"/>
  <c r="B71" i="7" s="1"/>
  <c r="H71" i="7" s="1"/>
  <c r="B71" i="8" s="1"/>
  <c r="H71" i="8" s="1"/>
  <c r="B71" i="9" s="1"/>
  <c r="H71" i="9" s="1"/>
  <c r="B71" i="10" s="1"/>
  <c r="H71" i="10" s="1"/>
  <c r="B71" i="11" s="1"/>
  <c r="H71" i="11" s="1"/>
  <c r="B71" i="12" s="1"/>
  <c r="H71" i="12" s="1"/>
  <c r="B71" i="13" s="1"/>
  <c r="H71" i="13" s="1"/>
  <c r="B71" i="14" s="1"/>
  <c r="H71" i="14" s="1"/>
  <c r="B71" i="15" s="1"/>
  <c r="H71" i="15" s="1"/>
  <c r="B71" i="16" s="1"/>
  <c r="H71" i="16" s="1"/>
  <c r="B71" i="17" s="1"/>
  <c r="H71" i="17" s="1"/>
  <c r="B71" i="18" s="1"/>
  <c r="H71" i="18" s="1"/>
  <c r="B71" i="19" s="1"/>
  <c r="H71" i="19" s="1"/>
  <c r="B71" i="20" s="1"/>
  <c r="H71" i="20" s="1"/>
  <c r="B71" i="21" s="1"/>
  <c r="H71" i="21" s="1"/>
  <c r="B71" i="22" s="1"/>
  <c r="H71" i="22" s="1"/>
  <c r="B71" i="23" s="1"/>
  <c r="H71" i="23" s="1"/>
  <c r="B71" i="24" s="1"/>
  <c r="H71" i="24" s="1"/>
  <c r="B71" i="25" s="1"/>
  <c r="H71" i="25" s="1"/>
  <c r="B71" i="26" s="1"/>
  <c r="B70" i="5"/>
  <c r="H70" i="5" s="1"/>
  <c r="B70" i="6" s="1"/>
  <c r="H70" i="6" s="1"/>
  <c r="B70" i="7" s="1"/>
  <c r="H70" i="7" s="1"/>
  <c r="B70" i="8" s="1"/>
  <c r="H70" i="8" s="1"/>
  <c r="B70" i="9" s="1"/>
  <c r="H70" i="9" s="1"/>
  <c r="B70" i="10" s="1"/>
  <c r="H70" i="10" s="1"/>
  <c r="B70" i="11" s="1"/>
  <c r="H70" i="11" s="1"/>
  <c r="B70" i="12" s="1"/>
  <c r="H70" i="12" s="1"/>
  <c r="B70" i="13" s="1"/>
  <c r="H70" i="13" s="1"/>
  <c r="B70" i="14" s="1"/>
  <c r="H70" i="14" s="1"/>
  <c r="B70" i="15" s="1"/>
  <c r="H70" i="15" s="1"/>
  <c r="B70" i="16" s="1"/>
  <c r="H70" i="16" s="1"/>
  <c r="B70" i="17" s="1"/>
  <c r="H70" i="17" s="1"/>
  <c r="B70" i="18" s="1"/>
  <c r="H70" i="18" s="1"/>
  <c r="B70" i="19" s="1"/>
  <c r="H70" i="19" s="1"/>
  <c r="B70" i="20" s="1"/>
  <c r="H70" i="20" s="1"/>
  <c r="B70" i="21" s="1"/>
  <c r="H70" i="21" s="1"/>
  <c r="B70" i="22" s="1"/>
  <c r="H70" i="22" s="1"/>
  <c r="B70" i="23" s="1"/>
  <c r="H70" i="23" s="1"/>
  <c r="B70" i="24" s="1"/>
  <c r="H70" i="24" s="1"/>
  <c r="B70" i="25" s="1"/>
  <c r="H70" i="25" s="1"/>
  <c r="B70" i="26" s="1"/>
  <c r="B69" i="5"/>
  <c r="H69" i="5" s="1"/>
  <c r="B69" i="6" s="1"/>
  <c r="H69" i="6" s="1"/>
  <c r="B69" i="7" s="1"/>
  <c r="H69" i="7" s="1"/>
  <c r="B69" i="8" s="1"/>
  <c r="H69" i="8" s="1"/>
  <c r="B69" i="9" s="1"/>
  <c r="H69" i="9" s="1"/>
  <c r="B69" i="10" s="1"/>
  <c r="H69" i="10" s="1"/>
  <c r="B69" i="11" s="1"/>
  <c r="H69" i="11" s="1"/>
  <c r="B69" i="12" s="1"/>
  <c r="H69" i="12" s="1"/>
  <c r="B69" i="13" s="1"/>
  <c r="H69" i="13" s="1"/>
  <c r="B69" i="14" s="1"/>
  <c r="H69" i="14" s="1"/>
  <c r="B69" i="15" s="1"/>
  <c r="H69" i="15" s="1"/>
  <c r="B69" i="16" s="1"/>
  <c r="H69" i="16" s="1"/>
  <c r="B69" i="17" s="1"/>
  <c r="H69" i="17" s="1"/>
  <c r="B69" i="18" s="1"/>
  <c r="H69" i="18" s="1"/>
  <c r="B69" i="19" s="1"/>
  <c r="H69" i="19" s="1"/>
  <c r="B69" i="20" s="1"/>
  <c r="H69" i="20" s="1"/>
  <c r="B69" i="21" s="1"/>
  <c r="H69" i="21" s="1"/>
  <c r="B69" i="22" s="1"/>
  <c r="H69" i="22" s="1"/>
  <c r="B69" i="23" s="1"/>
  <c r="H69" i="23" s="1"/>
  <c r="B69" i="24" s="1"/>
  <c r="H69" i="24" s="1"/>
  <c r="B69" i="25" s="1"/>
  <c r="H69" i="25" s="1"/>
  <c r="B69" i="26" s="1"/>
  <c r="B68" i="5"/>
  <c r="H68" i="5" s="1"/>
  <c r="B68" i="6" s="1"/>
  <c r="H68" i="6" s="1"/>
  <c r="B68" i="7" s="1"/>
  <c r="H68" i="7" s="1"/>
  <c r="B68" i="8" s="1"/>
  <c r="H68" i="8" s="1"/>
  <c r="B68" i="9" s="1"/>
  <c r="H68" i="9" s="1"/>
  <c r="B68" i="10" s="1"/>
  <c r="H68" i="10" s="1"/>
  <c r="B68" i="11" s="1"/>
  <c r="H68" i="11" s="1"/>
  <c r="B68" i="12" s="1"/>
  <c r="H68" i="12" s="1"/>
  <c r="B68" i="13" s="1"/>
  <c r="H68" i="13" s="1"/>
  <c r="B68" i="14" s="1"/>
  <c r="H68" i="14" s="1"/>
  <c r="B68" i="15" s="1"/>
  <c r="B67" i="5"/>
  <c r="H67" i="5" s="1"/>
  <c r="B67" i="6" s="1"/>
  <c r="H67" i="6" s="1"/>
  <c r="B67" i="7" s="1"/>
  <c r="H67" i="7" s="1"/>
  <c r="B67" i="8" s="1"/>
  <c r="H67" i="8" s="1"/>
  <c r="B67" i="9" s="1"/>
  <c r="H67" i="9" s="1"/>
  <c r="B67" i="10" s="1"/>
  <c r="H67" i="10" s="1"/>
  <c r="B67" i="11" s="1"/>
  <c r="H67" i="11" s="1"/>
  <c r="B67" i="12" s="1"/>
  <c r="H67" i="12" s="1"/>
  <c r="B67" i="13" s="1"/>
  <c r="H67" i="13" s="1"/>
  <c r="B67" i="14" s="1"/>
  <c r="H67" i="14" s="1"/>
  <c r="B67" i="15" s="1"/>
  <c r="H67" i="15" s="1"/>
  <c r="B67" i="16" s="1"/>
  <c r="H67" i="16" s="1"/>
  <c r="B67" i="17" s="1"/>
  <c r="H67" i="17" s="1"/>
  <c r="B67" i="18" s="1"/>
  <c r="H67" i="18" s="1"/>
  <c r="B67" i="19" s="1"/>
  <c r="H67" i="19" s="1"/>
  <c r="B67" i="20" s="1"/>
  <c r="H67" i="20" s="1"/>
  <c r="B67" i="21" s="1"/>
  <c r="H67" i="21" s="1"/>
  <c r="B67" i="22" s="1"/>
  <c r="H67" i="22" s="1"/>
  <c r="B67" i="23" s="1"/>
  <c r="H67" i="23" s="1"/>
  <c r="B67" i="24" s="1"/>
  <c r="H67" i="24" s="1"/>
  <c r="B67" i="25" s="1"/>
  <c r="H67" i="25" s="1"/>
  <c r="B67" i="26" s="1"/>
  <c r="B66" i="5"/>
  <c r="H66" i="5" s="1"/>
  <c r="B66" i="6" s="1"/>
  <c r="H66" i="6" s="1"/>
  <c r="B66" i="7" s="1"/>
  <c r="H66" i="7" s="1"/>
  <c r="B66" i="8" s="1"/>
  <c r="H66" i="8" s="1"/>
  <c r="B66" i="9" s="1"/>
  <c r="H66" i="9" s="1"/>
  <c r="B66" i="10" s="1"/>
  <c r="H66" i="10" s="1"/>
  <c r="B66" i="11" s="1"/>
  <c r="H66" i="11" s="1"/>
  <c r="B66" i="12" s="1"/>
  <c r="H66" i="12" s="1"/>
  <c r="B66" i="13" s="1"/>
  <c r="H66" i="13" s="1"/>
  <c r="B66" i="14" s="1"/>
  <c r="H66" i="14" s="1"/>
  <c r="B66" i="15" s="1"/>
  <c r="H66" i="15" s="1"/>
  <c r="B66" i="16" s="1"/>
  <c r="H66" i="16" s="1"/>
  <c r="B66" i="17" s="1"/>
  <c r="H66" i="17" s="1"/>
  <c r="B66" i="18" s="1"/>
  <c r="H66" i="18" s="1"/>
  <c r="B66" i="19" s="1"/>
  <c r="H66" i="19" s="1"/>
  <c r="B66" i="20" s="1"/>
  <c r="H66" i="20" s="1"/>
  <c r="B66" i="21" s="1"/>
  <c r="H66" i="21" s="1"/>
  <c r="B66" i="22" s="1"/>
  <c r="H66" i="22" s="1"/>
  <c r="B66" i="23" s="1"/>
  <c r="H66" i="23" s="1"/>
  <c r="B66" i="24" s="1"/>
  <c r="H66" i="24" s="1"/>
  <c r="B66" i="25" s="1"/>
  <c r="H66" i="25" s="1"/>
  <c r="B66" i="26" s="1"/>
  <c r="B65" i="5"/>
  <c r="H65" i="5" s="1"/>
  <c r="B65" i="6" s="1"/>
  <c r="H65" i="6" s="1"/>
  <c r="B65" i="7" s="1"/>
  <c r="H65" i="7" s="1"/>
  <c r="B65" i="8" s="1"/>
  <c r="H65" i="8" s="1"/>
  <c r="B65" i="9" s="1"/>
  <c r="H65" i="9" s="1"/>
  <c r="B65" i="10" s="1"/>
  <c r="H65" i="10" s="1"/>
  <c r="B65" i="11" s="1"/>
  <c r="H65" i="11" s="1"/>
  <c r="B65" i="12" s="1"/>
  <c r="H65" i="12" s="1"/>
  <c r="B65" i="13" s="1"/>
  <c r="H65" i="13" s="1"/>
  <c r="B65" i="14" s="1"/>
  <c r="H65" i="14" s="1"/>
  <c r="B65" i="15" s="1"/>
  <c r="H65" i="15" s="1"/>
  <c r="B65" i="16" s="1"/>
  <c r="H65" i="16" s="1"/>
  <c r="B65" i="17" s="1"/>
  <c r="H65" i="17" s="1"/>
  <c r="B65" i="18" s="1"/>
  <c r="H65" i="18" s="1"/>
  <c r="B65" i="19" s="1"/>
  <c r="H65" i="19" s="1"/>
  <c r="B65" i="20" s="1"/>
  <c r="H65" i="20" s="1"/>
  <c r="B65" i="21" s="1"/>
  <c r="H65" i="21" s="1"/>
  <c r="B65" i="22" s="1"/>
  <c r="H65" i="22" s="1"/>
  <c r="B65" i="23" s="1"/>
  <c r="H65" i="23" s="1"/>
  <c r="B65" i="24" s="1"/>
  <c r="H65" i="24" s="1"/>
  <c r="B65" i="25" s="1"/>
  <c r="H65" i="25" s="1"/>
  <c r="B65" i="26" s="1"/>
  <c r="B64" i="5"/>
  <c r="H64" i="5" s="1"/>
  <c r="B64" i="6" s="1"/>
  <c r="H64" i="6" s="1"/>
  <c r="B64" i="7" s="1"/>
  <c r="H64" i="7" s="1"/>
  <c r="B64" i="8" s="1"/>
  <c r="H64" i="8" s="1"/>
  <c r="B64" i="9" s="1"/>
  <c r="H64" i="9" s="1"/>
  <c r="B64" i="10" s="1"/>
  <c r="H64" i="10" s="1"/>
  <c r="B64" i="11" s="1"/>
  <c r="H64" i="11" s="1"/>
  <c r="B64" i="12" s="1"/>
  <c r="H64" i="12" s="1"/>
  <c r="B64" i="13" s="1"/>
  <c r="H64" i="13" s="1"/>
  <c r="B64" i="14" s="1"/>
  <c r="H64" i="14" s="1"/>
  <c r="B64" i="15" s="1"/>
  <c r="H64" i="15" s="1"/>
  <c r="B64" i="16" s="1"/>
  <c r="H64" i="16" s="1"/>
  <c r="B64" i="17" s="1"/>
  <c r="H64" i="17" s="1"/>
  <c r="B64" i="18" s="1"/>
  <c r="H64" i="18" s="1"/>
  <c r="B64" i="19" s="1"/>
  <c r="H64" i="19" s="1"/>
  <c r="B64" i="20" s="1"/>
  <c r="H64" i="20" s="1"/>
  <c r="B64" i="21" s="1"/>
  <c r="H64" i="21" s="1"/>
  <c r="B64" i="22" s="1"/>
  <c r="H64" i="22" s="1"/>
  <c r="B64" i="23" s="1"/>
  <c r="B43" i="2"/>
  <c r="H43" i="2" s="1"/>
  <c r="J43" i="1"/>
  <c r="B43" i="31"/>
  <c r="P118" i="22"/>
  <c r="K118" i="23"/>
  <c r="Q118" i="21"/>
  <c r="L118" i="22"/>
  <c r="R118" i="21"/>
  <c r="M118" i="22"/>
  <c r="S118" i="21"/>
  <c r="N118" i="22"/>
  <c r="T118" i="22"/>
  <c r="O118" i="23"/>
  <c r="P119" i="22"/>
  <c r="K119" i="23"/>
  <c r="Q119" i="21"/>
  <c r="L119" i="22"/>
  <c r="R119" i="21"/>
  <c r="M119" i="22"/>
  <c r="S119" i="21"/>
  <c r="N119" i="22"/>
  <c r="T119" i="22"/>
  <c r="O119" i="23"/>
  <c r="P120" i="22"/>
  <c r="K120" i="23"/>
  <c r="Q120" i="21"/>
  <c r="L120" i="22"/>
  <c r="R120" i="21"/>
  <c r="M120" i="22"/>
  <c r="S120" i="21"/>
  <c r="N120" i="22"/>
  <c r="T120" i="22"/>
  <c r="O120" i="23"/>
  <c r="P121" i="22"/>
  <c r="K121" i="23"/>
  <c r="Q121" i="21"/>
  <c r="L121" i="22"/>
  <c r="R121" i="21"/>
  <c r="M121" i="22"/>
  <c r="S121" i="21"/>
  <c r="N121" i="22"/>
  <c r="T121" i="22"/>
  <c r="O121" i="23"/>
  <c r="P122" i="22"/>
  <c r="K122" i="23"/>
  <c r="Q122" i="21"/>
  <c r="L122" i="22"/>
  <c r="R122" i="21"/>
  <c r="M122" i="22"/>
  <c r="S122" i="21"/>
  <c r="N122" i="22"/>
  <c r="T122" i="22"/>
  <c r="O122" i="23"/>
  <c r="P123" i="22"/>
  <c r="K123" i="23"/>
  <c r="Q123" i="21"/>
  <c r="L123" i="22"/>
  <c r="R123" i="21"/>
  <c r="M123" i="22"/>
  <c r="S123" i="21"/>
  <c r="N123" i="22"/>
  <c r="T123" i="22"/>
  <c r="O123" i="23"/>
  <c r="P124" i="22"/>
  <c r="K124" i="23"/>
  <c r="Q124" i="21"/>
  <c r="L124" i="22"/>
  <c r="R124" i="21"/>
  <c r="M124" i="22"/>
  <c r="S124" i="21"/>
  <c r="N124" i="22"/>
  <c r="T124" i="22"/>
  <c r="O124" i="23"/>
  <c r="H64" i="23"/>
  <c r="B64" i="24" s="1"/>
  <c r="T29" i="2"/>
  <c r="O29" i="3"/>
  <c r="T5" i="2"/>
  <c r="O5" i="3"/>
  <c r="S5" i="2"/>
  <c r="N5" i="3"/>
  <c r="J5" i="1"/>
  <c r="B59" i="3"/>
  <c r="H59" i="3" s="1"/>
  <c r="B59" i="4" s="1"/>
  <c r="H59" i="4" s="1"/>
  <c r="U59" i="2"/>
  <c r="B58" i="3"/>
  <c r="H58" i="3" s="1"/>
  <c r="B58" i="4" s="1"/>
  <c r="H58" i="4" s="1"/>
  <c r="U58" i="2"/>
  <c r="B57" i="3"/>
  <c r="H57" i="3" s="1"/>
  <c r="B57" i="4" s="1"/>
  <c r="H57" i="4" s="1"/>
  <c r="U57" i="2"/>
  <c r="B56" i="3"/>
  <c r="H56" i="3" s="1"/>
  <c r="B56" i="4" s="1"/>
  <c r="H56" i="4" s="1"/>
  <c r="U56" i="2"/>
  <c r="B55" i="3"/>
  <c r="H55" i="3" s="1"/>
  <c r="B55" i="4" s="1"/>
  <c r="H55" i="4" s="1"/>
  <c r="U55" i="2"/>
  <c r="B54" i="3"/>
  <c r="H54" i="3" s="1"/>
  <c r="B54" i="4" s="1"/>
  <c r="H54" i="4" s="1"/>
  <c r="U54" i="2"/>
  <c r="B53" i="3"/>
  <c r="H53" i="3" s="1"/>
  <c r="B53" i="4" s="1"/>
  <c r="H53" i="4" s="1"/>
  <c r="U53" i="2"/>
  <c r="B52" i="3"/>
  <c r="H52" i="3" s="1"/>
  <c r="B52" i="4" s="1"/>
  <c r="H52" i="4" s="1"/>
  <c r="U52" i="2"/>
  <c r="B51" i="3"/>
  <c r="H51" i="3" s="1"/>
  <c r="B51" i="4" s="1"/>
  <c r="H51" i="4" s="1"/>
  <c r="U51" i="2"/>
  <c r="B50" i="3"/>
  <c r="H50" i="3" s="1"/>
  <c r="B50" i="4" s="1"/>
  <c r="H50" i="4" s="1"/>
  <c r="U50" i="2"/>
  <c r="B49" i="3"/>
  <c r="H49" i="3" s="1"/>
  <c r="B49" i="4" s="1"/>
  <c r="H49" i="4" s="1"/>
  <c r="U49" i="2"/>
  <c r="B48" i="3"/>
  <c r="H48" i="3" s="1"/>
  <c r="B48" i="4" s="1"/>
  <c r="H48" i="4" s="1"/>
  <c r="U48" i="2"/>
  <c r="B47" i="3"/>
  <c r="H47" i="3" s="1"/>
  <c r="B47" i="4" s="1"/>
  <c r="H47" i="4" s="1"/>
  <c r="U47" i="2"/>
  <c r="B46" i="3"/>
  <c r="H46" i="3" s="1"/>
  <c r="B46" i="4" s="1"/>
  <c r="H46" i="4" s="1"/>
  <c r="U46" i="2"/>
  <c r="B45" i="3"/>
  <c r="H45" i="3" s="1"/>
  <c r="B45" i="4" s="1"/>
  <c r="H45" i="4" s="1"/>
  <c r="U45" i="2"/>
  <c r="B44" i="3"/>
  <c r="H44" i="3" s="1"/>
  <c r="B44" i="4" s="1"/>
  <c r="H44" i="4" s="1"/>
  <c r="U44" i="2"/>
  <c r="B99" i="3"/>
  <c r="H99" i="3" s="1"/>
  <c r="B99" i="4" s="1"/>
  <c r="H99" i="4" s="1"/>
  <c r="U99" i="2"/>
  <c r="B98" i="3"/>
  <c r="H98" i="3" s="1"/>
  <c r="B98" i="4" s="1"/>
  <c r="H98" i="4" s="1"/>
  <c r="B97" i="3"/>
  <c r="H97" i="3" s="1"/>
  <c r="B97" i="4" s="1"/>
  <c r="H97" i="4" s="1"/>
  <c r="B96" i="3"/>
  <c r="H96" i="3" s="1"/>
  <c r="B96" i="4" s="1"/>
  <c r="H96" i="4" s="1"/>
  <c r="B95" i="3"/>
  <c r="H95" i="3" s="1"/>
  <c r="B95" i="4" s="1"/>
  <c r="H95" i="4" s="1"/>
  <c r="B94" i="3"/>
  <c r="H94" i="3" s="1"/>
  <c r="B94" i="4" s="1"/>
  <c r="H94" i="4" s="1"/>
  <c r="B93" i="3"/>
  <c r="H93" i="3" s="1"/>
  <c r="B93" i="4" s="1"/>
  <c r="H93" i="4" s="1"/>
  <c r="B92" i="3"/>
  <c r="H92" i="3" s="1"/>
  <c r="B92" i="4" s="1"/>
  <c r="H92" i="4" s="1"/>
  <c r="B91" i="3"/>
  <c r="H91" i="3" s="1"/>
  <c r="B91" i="4" s="1"/>
  <c r="H91" i="4" s="1"/>
  <c r="B90" i="3"/>
  <c r="H90" i="3" s="1"/>
  <c r="B90" i="4" s="1"/>
  <c r="H90" i="4" s="1"/>
  <c r="B89" i="3"/>
  <c r="H89" i="3" s="1"/>
  <c r="B89" i="4" s="1"/>
  <c r="H89" i="4" s="1"/>
  <c r="B88" i="3"/>
  <c r="H88" i="3" s="1"/>
  <c r="B88" i="4" s="1"/>
  <c r="H88" i="4" s="1"/>
  <c r="B87" i="3"/>
  <c r="H87" i="3" s="1"/>
  <c r="B87" i="4" s="1"/>
  <c r="H87" i="4" s="1"/>
  <c r="B86" i="3"/>
  <c r="H86" i="3" s="1"/>
  <c r="B86" i="4" s="1"/>
  <c r="H86" i="4" s="1"/>
  <c r="B85" i="3"/>
  <c r="H85" i="3" s="1"/>
  <c r="B85" i="4" s="1"/>
  <c r="H85" i="4" s="1"/>
  <c r="B84" i="3"/>
  <c r="H84" i="3" s="1"/>
  <c r="B84" i="4" s="1"/>
  <c r="H84" i="4" s="1"/>
  <c r="J113" i="2"/>
  <c r="B113" i="3"/>
  <c r="H113" i="3" s="1"/>
  <c r="B113" i="4" s="1"/>
  <c r="H113" i="4" s="1"/>
  <c r="U113" i="2"/>
  <c r="J112" i="2"/>
  <c r="B112" i="3"/>
  <c r="H112" i="3" s="1"/>
  <c r="B112" i="4" s="1"/>
  <c r="H112" i="4" s="1"/>
  <c r="U112" i="2"/>
  <c r="J111" i="2"/>
  <c r="B111" i="3"/>
  <c r="H111" i="3" s="1"/>
  <c r="B111" i="4" s="1"/>
  <c r="H111" i="4" s="1"/>
  <c r="U111" i="2"/>
  <c r="J110" i="2"/>
  <c r="B110" i="3"/>
  <c r="H110" i="3" s="1"/>
  <c r="B110" i="4" s="1"/>
  <c r="H110" i="4" s="1"/>
  <c r="U110" i="2"/>
  <c r="J109" i="2"/>
  <c r="B109" i="3"/>
  <c r="H109" i="3" s="1"/>
  <c r="B109" i="4" s="1"/>
  <c r="H109" i="4" s="1"/>
  <c r="J108" i="2"/>
  <c r="B108" i="3"/>
  <c r="H108" i="3" s="1"/>
  <c r="B108" i="4" s="1"/>
  <c r="H108" i="4" s="1"/>
  <c r="J107" i="2"/>
  <c r="B107" i="3"/>
  <c r="H107" i="3" s="1"/>
  <c r="B107" i="4" s="1"/>
  <c r="H107" i="4" s="1"/>
  <c r="J106" i="2"/>
  <c r="B106" i="3"/>
  <c r="H106" i="3" s="1"/>
  <c r="B106" i="4" s="1"/>
  <c r="H106" i="4" s="1"/>
  <c r="J105" i="2"/>
  <c r="B105" i="3"/>
  <c r="H105" i="3" s="1"/>
  <c r="B105" i="4" s="1"/>
  <c r="H105" i="4" s="1"/>
  <c r="J104" i="2"/>
  <c r="B104" i="3"/>
  <c r="H104" i="3" s="1"/>
  <c r="B104" i="4" s="1"/>
  <c r="H104" i="4" s="1"/>
  <c r="J103" i="2"/>
  <c r="B103" i="3"/>
  <c r="H103" i="3" s="1"/>
  <c r="B103" i="4" s="1"/>
  <c r="J124" i="2"/>
  <c r="B124" i="3"/>
  <c r="H124" i="3" s="1"/>
  <c r="B124" i="4" s="1"/>
  <c r="H124" i="4" s="1"/>
  <c r="U124" i="2"/>
  <c r="J123" i="2"/>
  <c r="B123" i="3"/>
  <c r="H123" i="3" s="1"/>
  <c r="B123" i="4" s="1"/>
  <c r="H123" i="4" s="1"/>
  <c r="U123" i="2"/>
  <c r="J122" i="2"/>
  <c r="B122" i="3"/>
  <c r="H122" i="3" s="1"/>
  <c r="B122" i="4" s="1"/>
  <c r="H122" i="4" s="1"/>
  <c r="U122" i="2"/>
  <c r="J121" i="2"/>
  <c r="B121" i="3"/>
  <c r="H121" i="3" s="1"/>
  <c r="B121" i="4" s="1"/>
  <c r="H121" i="4" s="1"/>
  <c r="U121" i="2"/>
  <c r="J120" i="2"/>
  <c r="B120" i="3"/>
  <c r="H120" i="3" s="1"/>
  <c r="B120" i="4" s="1"/>
  <c r="H120" i="4" s="1"/>
  <c r="U120" i="2"/>
  <c r="J119" i="2"/>
  <c r="B119" i="3"/>
  <c r="H119" i="3" s="1"/>
  <c r="B119" i="4" s="1"/>
  <c r="H119" i="4" s="1"/>
  <c r="U119" i="2"/>
  <c r="J118" i="2"/>
  <c r="B118" i="3"/>
  <c r="H118" i="3" s="1"/>
  <c r="B118" i="4" s="1"/>
  <c r="H118" i="4" s="1"/>
  <c r="U118" i="2"/>
  <c r="J149" i="2"/>
  <c r="B149" i="3"/>
  <c r="H149" i="3" s="1"/>
  <c r="B149" i="4" s="1"/>
  <c r="H149" i="4" s="1"/>
  <c r="U149" i="2"/>
  <c r="J148" i="2"/>
  <c r="B148" i="3"/>
  <c r="H148" i="3" s="1"/>
  <c r="B148" i="4" s="1"/>
  <c r="H148" i="4" s="1"/>
  <c r="U148" i="2"/>
  <c r="J147" i="2"/>
  <c r="B147" i="3"/>
  <c r="H147" i="3" s="1"/>
  <c r="B147" i="4" s="1"/>
  <c r="H147" i="4" s="1"/>
  <c r="U147" i="2"/>
  <c r="J146" i="2"/>
  <c r="B146" i="3"/>
  <c r="H146" i="3" s="1"/>
  <c r="B146" i="4" s="1"/>
  <c r="H146" i="4" s="1"/>
  <c r="U146" i="2"/>
  <c r="J145" i="2"/>
  <c r="B145" i="3"/>
  <c r="H145" i="3" s="1"/>
  <c r="B145" i="4" s="1"/>
  <c r="H145" i="4" s="1"/>
  <c r="U145" i="2"/>
  <c r="J144" i="2"/>
  <c r="B144" i="3"/>
  <c r="H144" i="3" s="1"/>
  <c r="B144" i="4" s="1"/>
  <c r="H144" i="4" s="1"/>
  <c r="U144" i="2"/>
  <c r="J143" i="2"/>
  <c r="B143" i="3"/>
  <c r="H143" i="3" s="1"/>
  <c r="B143" i="4" s="1"/>
  <c r="H143" i="4" s="1"/>
  <c r="U143" i="2"/>
  <c r="J142" i="2"/>
  <c r="B142" i="3"/>
  <c r="H142" i="3" s="1"/>
  <c r="B142" i="4" s="1"/>
  <c r="H142" i="4" s="1"/>
  <c r="U142" i="2"/>
  <c r="J141" i="2"/>
  <c r="B141" i="3"/>
  <c r="H141" i="3" s="1"/>
  <c r="B141" i="4" s="1"/>
  <c r="H141" i="4" s="1"/>
  <c r="U141" i="2"/>
  <c r="J140" i="2"/>
  <c r="B140" i="3"/>
  <c r="H140" i="3" s="1"/>
  <c r="B140" i="4" s="1"/>
  <c r="H140" i="4" s="1"/>
  <c r="U140" i="2"/>
  <c r="J139" i="2"/>
  <c r="B139" i="3"/>
  <c r="H139" i="3" s="1"/>
  <c r="B139" i="4" s="1"/>
  <c r="H139" i="4" s="1"/>
  <c r="U139" i="2"/>
  <c r="J138" i="2"/>
  <c r="B138" i="3"/>
  <c r="H138" i="3" s="1"/>
  <c r="B138" i="4" s="1"/>
  <c r="H138" i="4" s="1"/>
  <c r="U138" i="2"/>
  <c r="J137" i="2"/>
  <c r="B137" i="3"/>
  <c r="H137" i="3" s="1"/>
  <c r="B137" i="4" s="1"/>
  <c r="H137" i="4" s="1"/>
  <c r="U137" i="2"/>
  <c r="J136" i="2"/>
  <c r="B136" i="3"/>
  <c r="H136" i="3" s="1"/>
  <c r="B136" i="4" s="1"/>
  <c r="H136" i="4" s="1"/>
  <c r="U136" i="2"/>
  <c r="J135" i="2"/>
  <c r="B135" i="3"/>
  <c r="H135" i="3" s="1"/>
  <c r="B135" i="4" s="1"/>
  <c r="H135" i="4" s="1"/>
  <c r="U135" i="2"/>
  <c r="J134" i="2"/>
  <c r="B134" i="3"/>
  <c r="H134" i="3" s="1"/>
  <c r="B134" i="4" s="1"/>
  <c r="H134" i="4" s="1"/>
  <c r="U134" i="2"/>
  <c r="J133" i="2"/>
  <c r="B133" i="3"/>
  <c r="H133" i="3" s="1"/>
  <c r="B133" i="4" s="1"/>
  <c r="H133" i="4" s="1"/>
  <c r="U133" i="2"/>
  <c r="J132" i="2"/>
  <c r="B132" i="3"/>
  <c r="H132" i="3" s="1"/>
  <c r="B132" i="4" s="1"/>
  <c r="H132" i="4" s="1"/>
  <c r="U132" i="2"/>
  <c r="J131" i="2"/>
  <c r="B131" i="3"/>
  <c r="H131" i="3" s="1"/>
  <c r="B131" i="4" s="1"/>
  <c r="H131" i="4" s="1"/>
  <c r="U131" i="2"/>
  <c r="J130" i="2"/>
  <c r="B130" i="3"/>
  <c r="H130" i="3" s="1"/>
  <c r="B130" i="4" s="1"/>
  <c r="H130" i="4" s="1"/>
  <c r="U130" i="2"/>
  <c r="J129" i="2"/>
  <c r="B129" i="3"/>
  <c r="H129" i="3" s="1"/>
  <c r="B129" i="4" s="1"/>
  <c r="H129" i="4" s="1"/>
  <c r="U129" i="2"/>
  <c r="J213" i="2"/>
  <c r="B213" i="3"/>
  <c r="H213" i="3" s="1"/>
  <c r="B213" i="4" s="1"/>
  <c r="H213" i="4" s="1"/>
  <c r="U213" i="2"/>
  <c r="J212" i="2"/>
  <c r="B212" i="3"/>
  <c r="H212" i="3" s="1"/>
  <c r="B212" i="4" s="1"/>
  <c r="H212" i="4" s="1"/>
  <c r="U212" i="2"/>
  <c r="J211" i="2"/>
  <c r="B211" i="3"/>
  <c r="H211" i="3" s="1"/>
  <c r="B211" i="4" s="1"/>
  <c r="H211" i="4" s="1"/>
  <c r="U211" i="2"/>
  <c r="J210" i="2"/>
  <c r="B210" i="3"/>
  <c r="H210" i="3" s="1"/>
  <c r="B210" i="4" s="1"/>
  <c r="H210" i="4" s="1"/>
  <c r="U210" i="2"/>
  <c r="J209" i="2"/>
  <c r="B209" i="3"/>
  <c r="H209" i="3" s="1"/>
  <c r="B209" i="4" s="1"/>
  <c r="H209" i="4" s="1"/>
  <c r="U209" i="2"/>
  <c r="J208" i="2"/>
  <c r="B208" i="3"/>
  <c r="H208" i="3" s="1"/>
  <c r="B208" i="4" s="1"/>
  <c r="H208" i="4" s="1"/>
  <c r="U208" i="2"/>
  <c r="J207" i="2"/>
  <c r="B207" i="3"/>
  <c r="H207" i="3" s="1"/>
  <c r="B207" i="4" s="1"/>
  <c r="H207" i="4" s="1"/>
  <c r="U207" i="2"/>
  <c r="J206" i="2"/>
  <c r="B206" i="3"/>
  <c r="H206" i="3" s="1"/>
  <c r="B206" i="4" s="1"/>
  <c r="H206" i="4" s="1"/>
  <c r="U206" i="2"/>
  <c r="J205" i="2"/>
  <c r="B205" i="3"/>
  <c r="H205" i="3" s="1"/>
  <c r="B205" i="4" s="1"/>
  <c r="H205" i="4" s="1"/>
  <c r="U205" i="2"/>
  <c r="J204" i="2"/>
  <c r="B204" i="3"/>
  <c r="H204" i="3" s="1"/>
  <c r="B204" i="4" s="1"/>
  <c r="H204" i="4" s="1"/>
  <c r="U204" i="2"/>
  <c r="J203" i="2"/>
  <c r="B203" i="3"/>
  <c r="H203" i="3" s="1"/>
  <c r="B203" i="4" s="1"/>
  <c r="H203" i="4" s="1"/>
  <c r="U203" i="2"/>
  <c r="J202" i="2"/>
  <c r="B202" i="3"/>
  <c r="H202" i="3" s="1"/>
  <c r="B202" i="4" s="1"/>
  <c r="H202" i="4" s="1"/>
  <c r="U202" i="2"/>
  <c r="J201" i="2"/>
  <c r="B201" i="3"/>
  <c r="H201" i="3" s="1"/>
  <c r="B201" i="4" s="1"/>
  <c r="H201" i="4" s="1"/>
  <c r="U201" i="2"/>
  <c r="J200" i="2"/>
  <c r="B200" i="3"/>
  <c r="H200" i="3" s="1"/>
  <c r="B200" i="4" s="1"/>
  <c r="H200" i="4" s="1"/>
  <c r="U200" i="2"/>
  <c r="J199" i="2"/>
  <c r="B199" i="3"/>
  <c r="H199" i="3" s="1"/>
  <c r="B199" i="4" s="1"/>
  <c r="H199" i="4" s="1"/>
  <c r="U199" i="2"/>
  <c r="J198" i="2"/>
  <c r="B198" i="3"/>
  <c r="H198" i="3" s="1"/>
  <c r="B198" i="4" s="1"/>
  <c r="H198" i="4" s="1"/>
  <c r="U198" i="2"/>
  <c r="J197" i="2"/>
  <c r="B197" i="3"/>
  <c r="H197" i="3" s="1"/>
  <c r="B197" i="4" s="1"/>
  <c r="H197" i="4" s="1"/>
  <c r="U197" i="2"/>
  <c r="J196" i="2"/>
  <c r="B196" i="3"/>
  <c r="H196" i="3" s="1"/>
  <c r="B196" i="4" s="1"/>
  <c r="H196" i="4" s="1"/>
  <c r="U196" i="2"/>
  <c r="J195" i="2"/>
  <c r="B195" i="3"/>
  <c r="H195" i="3" s="1"/>
  <c r="B195" i="4" s="1"/>
  <c r="H195" i="4" s="1"/>
  <c r="U195" i="2"/>
  <c r="J194" i="2"/>
  <c r="B194" i="3"/>
  <c r="H194" i="3" s="1"/>
  <c r="B194" i="4" s="1"/>
  <c r="H194" i="4" s="1"/>
  <c r="U194" i="2"/>
  <c r="J193" i="2"/>
  <c r="B193" i="3"/>
  <c r="H193" i="3" s="1"/>
  <c r="B193" i="4" s="1"/>
  <c r="H193" i="4" s="1"/>
  <c r="U193" i="2"/>
  <c r="J192" i="2"/>
  <c r="B192" i="3"/>
  <c r="H192" i="3" s="1"/>
  <c r="B192" i="4" s="1"/>
  <c r="H192" i="4" s="1"/>
  <c r="U192" i="2"/>
  <c r="J191" i="2"/>
  <c r="B191" i="3"/>
  <c r="H191" i="3" s="1"/>
  <c r="B191" i="4" s="1"/>
  <c r="H191" i="4" s="1"/>
  <c r="U191" i="2"/>
  <c r="J190" i="2"/>
  <c r="B190" i="3"/>
  <c r="H190" i="3" s="1"/>
  <c r="B190" i="4" s="1"/>
  <c r="H190" i="4" s="1"/>
  <c r="U190" i="2"/>
  <c r="J189" i="2"/>
  <c r="B189" i="3"/>
  <c r="H189" i="3" s="1"/>
  <c r="B189" i="4" s="1"/>
  <c r="H189" i="4" s="1"/>
  <c r="U189" i="2"/>
  <c r="J188" i="2"/>
  <c r="B188" i="3"/>
  <c r="H188" i="3" s="1"/>
  <c r="B188" i="4" s="1"/>
  <c r="H188" i="4" s="1"/>
  <c r="U188" i="2"/>
  <c r="J187" i="2"/>
  <c r="B187" i="3"/>
  <c r="H187" i="3" s="1"/>
  <c r="B187" i="4" s="1"/>
  <c r="H187" i="4" s="1"/>
  <c r="U187" i="2"/>
  <c r="J186" i="2"/>
  <c r="B186" i="3"/>
  <c r="H186" i="3" s="1"/>
  <c r="B186" i="4" s="1"/>
  <c r="H186" i="4" s="1"/>
  <c r="U186" i="2"/>
  <c r="J185" i="2"/>
  <c r="B185" i="3"/>
  <c r="H185" i="3" s="1"/>
  <c r="B185" i="4" s="1"/>
  <c r="H185" i="4" s="1"/>
  <c r="U185" i="2"/>
  <c r="J184" i="2"/>
  <c r="B184" i="3"/>
  <c r="H184" i="3" s="1"/>
  <c r="B184" i="4" s="1"/>
  <c r="H184" i="4" s="1"/>
  <c r="U184" i="2"/>
  <c r="J183" i="2"/>
  <c r="B183" i="3"/>
  <c r="H183" i="3" s="1"/>
  <c r="B183" i="4" s="1"/>
  <c r="H183" i="4" s="1"/>
  <c r="U183" i="2"/>
  <c r="J182" i="2"/>
  <c r="B182" i="3"/>
  <c r="H182" i="3" s="1"/>
  <c r="B182" i="4" s="1"/>
  <c r="H182" i="4" s="1"/>
  <c r="U182" i="2"/>
  <c r="J181" i="2"/>
  <c r="B181" i="3"/>
  <c r="H181" i="3" s="1"/>
  <c r="B181" i="4" s="1"/>
  <c r="H181" i="4" s="1"/>
  <c r="U181" i="2"/>
  <c r="J180" i="2"/>
  <c r="B180" i="3"/>
  <c r="U180" i="2"/>
  <c r="J179" i="2"/>
  <c r="B179" i="3"/>
  <c r="H179" i="3" s="1"/>
  <c r="B179" i="4" s="1"/>
  <c r="H179" i="4" s="1"/>
  <c r="U179" i="2"/>
  <c r="J178" i="2"/>
  <c r="B178" i="3"/>
  <c r="H178" i="3" s="1"/>
  <c r="B178" i="4" s="1"/>
  <c r="H178" i="4" s="1"/>
  <c r="U178" i="2"/>
  <c r="J177" i="2"/>
  <c r="B177" i="3"/>
  <c r="H177" i="3" s="1"/>
  <c r="B177" i="4" s="1"/>
  <c r="H177" i="4" s="1"/>
  <c r="U177" i="2"/>
  <c r="J176" i="2"/>
  <c r="B176" i="3"/>
  <c r="H176" i="3" s="1"/>
  <c r="B176" i="4" s="1"/>
  <c r="H176" i="4" s="1"/>
  <c r="U176" i="2"/>
  <c r="J175" i="2"/>
  <c r="B175" i="3"/>
  <c r="H175" i="3" s="1"/>
  <c r="B175" i="4" s="1"/>
  <c r="H175" i="4" s="1"/>
  <c r="U175" i="2"/>
  <c r="J174" i="2"/>
  <c r="B174" i="3"/>
  <c r="H174" i="3" s="1"/>
  <c r="B174" i="4" s="1"/>
  <c r="H174" i="4" s="1"/>
  <c r="U174" i="2"/>
  <c r="J173" i="2"/>
  <c r="B173" i="3"/>
  <c r="H173" i="3" s="1"/>
  <c r="B173" i="4" s="1"/>
  <c r="H173" i="4" s="1"/>
  <c r="U173" i="2"/>
  <c r="J172" i="2"/>
  <c r="B172" i="3"/>
  <c r="H172" i="3" s="1"/>
  <c r="B172" i="4" s="1"/>
  <c r="H172" i="4" s="1"/>
  <c r="U172" i="2"/>
  <c r="J171" i="2"/>
  <c r="B171" i="3"/>
  <c r="H171" i="3" s="1"/>
  <c r="B171" i="4" s="1"/>
  <c r="H171" i="4" s="1"/>
  <c r="U171" i="2"/>
  <c r="J170" i="2"/>
  <c r="B170" i="3"/>
  <c r="H170" i="3" s="1"/>
  <c r="B170" i="4" s="1"/>
  <c r="H170" i="4" s="1"/>
  <c r="U170" i="2"/>
  <c r="J169" i="2"/>
  <c r="B169" i="3"/>
  <c r="H169" i="3" s="1"/>
  <c r="B169" i="4" s="1"/>
  <c r="H169" i="4" s="1"/>
  <c r="U169" i="2"/>
  <c r="J168" i="2"/>
  <c r="B168" i="3"/>
  <c r="H168" i="3" s="1"/>
  <c r="B168" i="4" s="1"/>
  <c r="H168" i="4" s="1"/>
  <c r="U168" i="2"/>
  <c r="J167" i="2"/>
  <c r="B167" i="3"/>
  <c r="H167" i="3" s="1"/>
  <c r="B167" i="4" s="1"/>
  <c r="H167" i="4" s="1"/>
  <c r="U167" i="2"/>
  <c r="J166" i="2"/>
  <c r="B166" i="3"/>
  <c r="H166" i="3" s="1"/>
  <c r="B166" i="4" s="1"/>
  <c r="H166" i="4" s="1"/>
  <c r="U166" i="2"/>
  <c r="J165" i="2"/>
  <c r="B165" i="3"/>
  <c r="H165" i="3" s="1"/>
  <c r="B165" i="4" s="1"/>
  <c r="H165" i="4" s="1"/>
  <c r="U165" i="2"/>
  <c r="J164" i="2"/>
  <c r="B164" i="3"/>
  <c r="H164" i="3" s="1"/>
  <c r="B164" i="4" s="1"/>
  <c r="H164" i="4" s="1"/>
  <c r="U164" i="2"/>
  <c r="J163" i="2"/>
  <c r="B163" i="3"/>
  <c r="H163" i="3" s="1"/>
  <c r="B163" i="4" s="1"/>
  <c r="H163" i="4" s="1"/>
  <c r="U163" i="2"/>
  <c r="J162" i="2"/>
  <c r="B162" i="3"/>
  <c r="H162" i="3" s="1"/>
  <c r="B162" i="4" s="1"/>
  <c r="H162" i="4" s="1"/>
  <c r="U162" i="2"/>
  <c r="J161" i="2"/>
  <c r="B161" i="3"/>
  <c r="H161" i="3" s="1"/>
  <c r="B161" i="4" s="1"/>
  <c r="H161" i="4" s="1"/>
  <c r="U161" i="2"/>
  <c r="J160" i="2"/>
  <c r="B160" i="3"/>
  <c r="H160" i="3" s="1"/>
  <c r="B160" i="4" s="1"/>
  <c r="H160" i="4" s="1"/>
  <c r="U160" i="2"/>
  <c r="J159" i="2"/>
  <c r="B159" i="3"/>
  <c r="H159" i="3" s="1"/>
  <c r="B159" i="4" s="1"/>
  <c r="H159" i="4" s="1"/>
  <c r="U159" i="2"/>
  <c r="J157" i="2"/>
  <c r="B157" i="3"/>
  <c r="H157" i="3" s="1"/>
  <c r="B157" i="4" s="1"/>
  <c r="H157" i="4" s="1"/>
  <c r="U157" i="2"/>
  <c r="J156" i="2"/>
  <c r="B156" i="3"/>
  <c r="H156" i="3" s="1"/>
  <c r="B156" i="4" s="1"/>
  <c r="H156" i="4" s="1"/>
  <c r="U156" i="2"/>
  <c r="J155" i="2"/>
  <c r="B155" i="3"/>
  <c r="H155" i="3" s="1"/>
  <c r="B155" i="4" s="1"/>
  <c r="H155" i="4" s="1"/>
  <c r="U155" i="2"/>
  <c r="J154" i="2"/>
  <c r="B154" i="3"/>
  <c r="H154" i="3" s="1"/>
  <c r="B154" i="4" s="1"/>
  <c r="H154" i="4" s="1"/>
  <c r="U154" i="2"/>
  <c r="B237" i="3"/>
  <c r="H237" i="3" s="1"/>
  <c r="B237" i="4" s="1"/>
  <c r="H237" i="4" s="1"/>
  <c r="U237" i="2"/>
  <c r="B236" i="3"/>
  <c r="H236" i="3" s="1"/>
  <c r="B236" i="4" s="1"/>
  <c r="H236" i="4" s="1"/>
  <c r="U236" i="2"/>
  <c r="B235" i="3"/>
  <c r="H235" i="3" s="1"/>
  <c r="B235" i="4" s="1"/>
  <c r="H235" i="4" s="1"/>
  <c r="U235" i="2"/>
  <c r="B234" i="3"/>
  <c r="H234" i="3" s="1"/>
  <c r="B234" i="4" s="1"/>
  <c r="H234" i="4" s="1"/>
  <c r="U234" i="2"/>
  <c r="B233" i="3"/>
  <c r="H233" i="3" s="1"/>
  <c r="B233" i="4" s="1"/>
  <c r="H233" i="4" s="1"/>
  <c r="U233" i="2"/>
  <c r="B232" i="3"/>
  <c r="H232" i="3" s="1"/>
  <c r="B232" i="4" s="1"/>
  <c r="H232" i="4" s="1"/>
  <c r="U232" i="2"/>
  <c r="B231" i="3"/>
  <c r="H231" i="3" s="1"/>
  <c r="B231" i="4" s="1"/>
  <c r="H231" i="4" s="1"/>
  <c r="U231" i="2"/>
  <c r="B230" i="3"/>
  <c r="H230" i="3" s="1"/>
  <c r="B230" i="4" s="1"/>
  <c r="H230" i="4" s="1"/>
  <c r="U230" i="2"/>
  <c r="B229" i="3"/>
  <c r="H229" i="3" s="1"/>
  <c r="B229" i="4" s="1"/>
  <c r="H229" i="4" s="1"/>
  <c r="U229" i="2"/>
  <c r="B228" i="3"/>
  <c r="H228" i="3" s="1"/>
  <c r="B228" i="4" s="1"/>
  <c r="H228" i="4" s="1"/>
  <c r="U228" i="2"/>
  <c r="B227" i="3"/>
  <c r="H227" i="3" s="1"/>
  <c r="B227" i="4" s="1"/>
  <c r="H227" i="4" s="1"/>
  <c r="U227" i="2"/>
  <c r="B226" i="3"/>
  <c r="H226" i="3" s="1"/>
  <c r="B226" i="4" s="1"/>
  <c r="H226" i="4" s="1"/>
  <c r="U226" i="2"/>
  <c r="B225" i="3"/>
  <c r="H225" i="3" s="1"/>
  <c r="B225" i="4" s="1"/>
  <c r="H225" i="4" s="1"/>
  <c r="U225" i="2"/>
  <c r="B224" i="3"/>
  <c r="H224" i="3" s="1"/>
  <c r="B224" i="4" s="1"/>
  <c r="H224" i="4" s="1"/>
  <c r="U224" i="2"/>
  <c r="B223" i="3"/>
  <c r="H223" i="3" s="1"/>
  <c r="B223" i="4" s="1"/>
  <c r="H223" i="4" s="1"/>
  <c r="U223" i="2"/>
  <c r="B222" i="3"/>
  <c r="H222" i="3" s="1"/>
  <c r="B222" i="4" s="1"/>
  <c r="H222" i="4" s="1"/>
  <c r="U222" i="2"/>
  <c r="B221" i="3"/>
  <c r="H221" i="3" s="1"/>
  <c r="B221" i="4" s="1"/>
  <c r="H221" i="4" s="1"/>
  <c r="U221" i="2"/>
  <c r="B220" i="3"/>
  <c r="H220" i="3" s="1"/>
  <c r="B220" i="4" s="1"/>
  <c r="H220" i="4" s="1"/>
  <c r="U220" i="2"/>
  <c r="B219" i="3"/>
  <c r="H219" i="3" s="1"/>
  <c r="B219" i="4" s="1"/>
  <c r="H219" i="4" s="1"/>
  <c r="U219" i="2"/>
  <c r="B218" i="3"/>
  <c r="H218" i="3" s="1"/>
  <c r="B218" i="4" s="1"/>
  <c r="H218" i="4" s="1"/>
  <c r="U218" i="2"/>
  <c r="B153" i="3"/>
  <c r="H153" i="3" s="1"/>
  <c r="B153" i="4" s="1"/>
  <c r="B20" i="31"/>
  <c r="L20" i="31"/>
  <c r="Q20" i="31"/>
  <c r="M20" i="31"/>
  <c r="R20" i="31"/>
  <c r="N20" i="31"/>
  <c r="S20" i="31"/>
  <c r="O20" i="31"/>
  <c r="T20" i="31"/>
  <c r="U6" i="31"/>
  <c r="J6" i="31"/>
  <c r="U7" i="31"/>
  <c r="J7" i="31"/>
  <c r="U8" i="31"/>
  <c r="J8" i="31"/>
  <c r="U9" i="31"/>
  <c r="J9" i="31"/>
  <c r="U10" i="31"/>
  <c r="J10" i="31"/>
  <c r="U11" i="31"/>
  <c r="J11" i="31"/>
  <c r="U12" i="31"/>
  <c r="J12" i="31"/>
  <c r="U13" i="31"/>
  <c r="J13" i="31"/>
  <c r="U14" i="31"/>
  <c r="J14" i="31"/>
  <c r="U15" i="31"/>
  <c r="J15" i="31"/>
  <c r="U16" i="31"/>
  <c r="J16" i="31"/>
  <c r="U17" i="31"/>
  <c r="J17" i="31"/>
  <c r="U18" i="31"/>
  <c r="J18" i="31"/>
  <c r="U19" i="31"/>
  <c r="J19" i="31"/>
  <c r="K40" i="31"/>
  <c r="L40" i="31"/>
  <c r="Q40" i="31"/>
  <c r="M40" i="31"/>
  <c r="R40" i="31"/>
  <c r="N40" i="31"/>
  <c r="S40" i="31"/>
  <c r="O40" i="31"/>
  <c r="T40" i="31"/>
  <c r="U24" i="31"/>
  <c r="J24" i="31"/>
  <c r="U25" i="31"/>
  <c r="J25" i="31"/>
  <c r="U26" i="31"/>
  <c r="J26" i="31"/>
  <c r="U27" i="31"/>
  <c r="J27" i="31"/>
  <c r="U28" i="31"/>
  <c r="J28" i="31"/>
  <c r="U29" i="31"/>
  <c r="J29" i="31"/>
  <c r="U30" i="31"/>
  <c r="J30" i="31"/>
  <c r="U31" i="31"/>
  <c r="J31" i="31"/>
  <c r="U32" i="31"/>
  <c r="J32" i="31"/>
  <c r="U33" i="31"/>
  <c r="J33" i="31"/>
  <c r="U34" i="31"/>
  <c r="J34" i="31"/>
  <c r="U35" i="31"/>
  <c r="J35" i="31"/>
  <c r="U36" i="31"/>
  <c r="J36" i="31"/>
  <c r="U37" i="31"/>
  <c r="J37" i="31"/>
  <c r="U38" i="31"/>
  <c r="J38" i="31"/>
  <c r="U39" i="31"/>
  <c r="J39" i="31"/>
  <c r="K60" i="31"/>
  <c r="L60" i="31"/>
  <c r="Q60" i="31"/>
  <c r="M60" i="31"/>
  <c r="R60" i="31"/>
  <c r="N60" i="31"/>
  <c r="S60" i="31"/>
  <c r="O60" i="31"/>
  <c r="T60" i="31"/>
  <c r="U44" i="31"/>
  <c r="J44" i="31"/>
  <c r="U45" i="31"/>
  <c r="J45" i="31"/>
  <c r="U46" i="31"/>
  <c r="J46" i="31"/>
  <c r="U47" i="31"/>
  <c r="J47" i="31"/>
  <c r="U48" i="31"/>
  <c r="J48" i="31"/>
  <c r="U49" i="31"/>
  <c r="J49" i="31"/>
  <c r="U50" i="31"/>
  <c r="J50" i="31"/>
  <c r="U51" i="31"/>
  <c r="J51" i="31"/>
  <c r="U52" i="31"/>
  <c r="J52" i="31"/>
  <c r="U53" i="31"/>
  <c r="J53" i="31"/>
  <c r="U54" i="31"/>
  <c r="J54" i="31"/>
  <c r="U55" i="31"/>
  <c r="J55" i="31"/>
  <c r="U56" i="31"/>
  <c r="J56" i="31"/>
  <c r="U57" i="31"/>
  <c r="J57" i="31"/>
  <c r="U58" i="31"/>
  <c r="J58" i="31"/>
  <c r="U59" i="31"/>
  <c r="J59" i="31"/>
  <c r="K80" i="31"/>
  <c r="L80" i="31"/>
  <c r="Q80" i="31"/>
  <c r="M80" i="31"/>
  <c r="R80" i="31"/>
  <c r="N80" i="31"/>
  <c r="S80" i="31"/>
  <c r="O80" i="31"/>
  <c r="T80" i="31"/>
  <c r="U64" i="31"/>
  <c r="J64" i="31"/>
  <c r="U65" i="31"/>
  <c r="J65" i="31"/>
  <c r="U66" i="31"/>
  <c r="J66" i="31"/>
  <c r="U67" i="31"/>
  <c r="J67" i="31"/>
  <c r="U68" i="31"/>
  <c r="J68" i="31"/>
  <c r="U69" i="31"/>
  <c r="J69" i="31"/>
  <c r="U70" i="31"/>
  <c r="J70" i="31"/>
  <c r="U71" i="31"/>
  <c r="J71" i="31"/>
  <c r="U72" i="31"/>
  <c r="J72" i="31"/>
  <c r="U73" i="31"/>
  <c r="J73" i="31"/>
  <c r="U74" i="31"/>
  <c r="J74" i="31"/>
  <c r="U75" i="31"/>
  <c r="J75" i="31"/>
  <c r="U76" i="31"/>
  <c r="J76" i="31"/>
  <c r="U77" i="31"/>
  <c r="J77" i="31"/>
  <c r="U78" i="31"/>
  <c r="J78" i="31"/>
  <c r="U79" i="31"/>
  <c r="J79" i="31"/>
  <c r="K100" i="31"/>
  <c r="L100" i="31"/>
  <c r="Q100" i="31"/>
  <c r="M100" i="31"/>
  <c r="R100" i="31"/>
  <c r="N100" i="31"/>
  <c r="S100" i="31"/>
  <c r="O100" i="31"/>
  <c r="T100" i="31"/>
  <c r="U84" i="31"/>
  <c r="J84" i="31"/>
  <c r="U85" i="31"/>
  <c r="J85" i="31"/>
  <c r="U86" i="31"/>
  <c r="J86" i="31"/>
  <c r="U87" i="31"/>
  <c r="J87" i="31"/>
  <c r="U88" i="31"/>
  <c r="J88" i="31"/>
  <c r="U89" i="31"/>
  <c r="J89" i="31"/>
  <c r="U90" i="31"/>
  <c r="J90" i="31"/>
  <c r="U91" i="31"/>
  <c r="J91" i="31"/>
  <c r="U92" i="31"/>
  <c r="J92" i="31"/>
  <c r="U93" i="31"/>
  <c r="J93" i="31"/>
  <c r="U94" i="31"/>
  <c r="J94" i="31"/>
  <c r="U95" i="31"/>
  <c r="J95" i="31"/>
  <c r="U96" i="31"/>
  <c r="J96" i="31"/>
  <c r="U97" i="31"/>
  <c r="J97" i="31"/>
  <c r="U98" i="31"/>
  <c r="J98" i="31"/>
  <c r="U99" i="31"/>
  <c r="J99" i="31"/>
  <c r="K114" i="31"/>
  <c r="L114" i="31"/>
  <c r="Q114" i="31"/>
  <c r="M114" i="31"/>
  <c r="R114" i="31"/>
  <c r="N114" i="31"/>
  <c r="S114" i="31"/>
  <c r="O114" i="31"/>
  <c r="T114" i="31"/>
  <c r="U103" i="31"/>
  <c r="J103" i="31"/>
  <c r="U104" i="31"/>
  <c r="J104" i="31"/>
  <c r="U105" i="31"/>
  <c r="J105" i="31"/>
  <c r="U106" i="31"/>
  <c r="J106" i="31"/>
  <c r="U107" i="31"/>
  <c r="J107" i="31"/>
  <c r="U108" i="31"/>
  <c r="J108" i="31"/>
  <c r="U109" i="31"/>
  <c r="J109" i="31"/>
  <c r="U110" i="31"/>
  <c r="J110" i="31"/>
  <c r="U111" i="31"/>
  <c r="J111" i="31"/>
  <c r="U112" i="31"/>
  <c r="J112" i="31"/>
  <c r="U113" i="31"/>
  <c r="J113" i="31"/>
  <c r="K125" i="31"/>
  <c r="L125" i="31"/>
  <c r="Q125" i="31"/>
  <c r="M125" i="31"/>
  <c r="R125" i="31"/>
  <c r="N125" i="31"/>
  <c r="S125" i="31"/>
  <c r="O125" i="31"/>
  <c r="T125" i="31"/>
  <c r="U118" i="31"/>
  <c r="J118" i="31"/>
  <c r="U119" i="31"/>
  <c r="J119" i="31"/>
  <c r="U120" i="31"/>
  <c r="J120" i="31"/>
  <c r="U121" i="31"/>
  <c r="J121" i="31"/>
  <c r="U122" i="31"/>
  <c r="J122" i="31"/>
  <c r="U123" i="31"/>
  <c r="J123" i="31"/>
  <c r="U124" i="31"/>
  <c r="J124" i="31"/>
  <c r="K150" i="31"/>
  <c r="L150" i="31"/>
  <c r="Q150" i="31"/>
  <c r="M150" i="31"/>
  <c r="R150" i="31"/>
  <c r="N150" i="31"/>
  <c r="S150" i="31"/>
  <c r="O150" i="31"/>
  <c r="T150" i="31"/>
  <c r="U129" i="31"/>
  <c r="J129" i="31"/>
  <c r="U130" i="31"/>
  <c r="J130" i="31"/>
  <c r="U131" i="31"/>
  <c r="J131" i="31"/>
  <c r="U132" i="31"/>
  <c r="J132" i="31"/>
  <c r="U133" i="31"/>
  <c r="J133" i="31"/>
  <c r="U134" i="31"/>
  <c r="J134" i="31"/>
  <c r="U135" i="31"/>
  <c r="J135" i="31"/>
  <c r="U136" i="31"/>
  <c r="J136" i="31"/>
  <c r="U137" i="31"/>
  <c r="J137" i="31"/>
  <c r="U138" i="31"/>
  <c r="J138" i="31"/>
  <c r="U139" i="31"/>
  <c r="J139" i="31"/>
  <c r="U140" i="31"/>
  <c r="J140" i="31"/>
  <c r="U141" i="31"/>
  <c r="J141" i="31"/>
  <c r="U142" i="31"/>
  <c r="J142" i="31"/>
  <c r="U143" i="31"/>
  <c r="J143" i="31"/>
  <c r="U144" i="31"/>
  <c r="J144" i="31"/>
  <c r="U145" i="31"/>
  <c r="J145" i="31"/>
  <c r="U146" i="31"/>
  <c r="J146" i="31"/>
  <c r="U147" i="31"/>
  <c r="J147" i="31"/>
  <c r="U148" i="31"/>
  <c r="J148" i="31"/>
  <c r="U149" i="31"/>
  <c r="J149" i="31"/>
  <c r="J153" i="31"/>
  <c r="K214" i="31"/>
  <c r="L214" i="31"/>
  <c r="Q214" i="31"/>
  <c r="M214" i="31"/>
  <c r="R214" i="31"/>
  <c r="N214" i="31"/>
  <c r="S214" i="31"/>
  <c r="O214" i="31"/>
  <c r="T214" i="31"/>
  <c r="U154" i="31"/>
  <c r="J154" i="31"/>
  <c r="U155" i="31"/>
  <c r="J155" i="31"/>
  <c r="U156" i="31"/>
  <c r="J156" i="31"/>
  <c r="U157" i="31"/>
  <c r="J157" i="31"/>
  <c r="U159" i="31"/>
  <c r="J159" i="31"/>
  <c r="U160" i="31"/>
  <c r="J160" i="31"/>
  <c r="U161" i="31"/>
  <c r="J161" i="31"/>
  <c r="U162" i="31"/>
  <c r="J162" i="31"/>
  <c r="U163" i="31"/>
  <c r="J163" i="31"/>
  <c r="U164" i="31"/>
  <c r="J164" i="31"/>
  <c r="U165" i="31"/>
  <c r="J165" i="31"/>
  <c r="U166" i="31"/>
  <c r="J166" i="31"/>
  <c r="U167" i="31"/>
  <c r="J167" i="31"/>
  <c r="U168" i="31"/>
  <c r="J168" i="31"/>
  <c r="U169" i="31"/>
  <c r="J169" i="31"/>
  <c r="U170" i="31"/>
  <c r="J170" i="31"/>
  <c r="U171" i="31"/>
  <c r="J171" i="31"/>
  <c r="U172" i="31"/>
  <c r="J172" i="31"/>
  <c r="U173" i="31"/>
  <c r="J173" i="31"/>
  <c r="U174" i="31"/>
  <c r="J174" i="31"/>
  <c r="U175" i="31"/>
  <c r="J175" i="31"/>
  <c r="U176" i="31"/>
  <c r="J176" i="31"/>
  <c r="U177" i="31"/>
  <c r="J177" i="31"/>
  <c r="U178" i="31"/>
  <c r="J178" i="31"/>
  <c r="U179" i="31"/>
  <c r="J179" i="31"/>
  <c r="U180" i="31"/>
  <c r="J180" i="31"/>
  <c r="U181" i="31"/>
  <c r="J181" i="31"/>
  <c r="U182" i="31"/>
  <c r="J182" i="31"/>
  <c r="U183" i="31"/>
  <c r="J183" i="31"/>
  <c r="U184" i="31"/>
  <c r="J184" i="31"/>
  <c r="U185" i="31"/>
  <c r="J185" i="31"/>
  <c r="U186" i="31"/>
  <c r="J186" i="31"/>
  <c r="U187" i="31"/>
  <c r="J187" i="31"/>
  <c r="U188" i="31"/>
  <c r="J188" i="31"/>
  <c r="U189" i="31"/>
  <c r="J189" i="31"/>
  <c r="U190" i="31"/>
  <c r="J190" i="31"/>
  <c r="U191" i="31"/>
  <c r="J191" i="31"/>
  <c r="U192" i="31"/>
  <c r="J192" i="31"/>
  <c r="U193" i="31"/>
  <c r="J193" i="31"/>
  <c r="U194" i="31"/>
  <c r="J194" i="31"/>
  <c r="U195" i="31"/>
  <c r="J195" i="31"/>
  <c r="U196" i="31"/>
  <c r="J196" i="31"/>
  <c r="U197" i="31"/>
  <c r="J197" i="31"/>
  <c r="U198" i="31"/>
  <c r="J198" i="31"/>
  <c r="U199" i="31"/>
  <c r="J199" i="31"/>
  <c r="U200" i="31"/>
  <c r="J200" i="31"/>
  <c r="U201" i="31"/>
  <c r="J201" i="31"/>
  <c r="U202" i="31"/>
  <c r="J202" i="31"/>
  <c r="U203" i="31"/>
  <c r="J203" i="31"/>
  <c r="U204" i="31"/>
  <c r="J204" i="31"/>
  <c r="U205" i="31"/>
  <c r="J205" i="31"/>
  <c r="U206" i="31"/>
  <c r="J206" i="31"/>
  <c r="U207" i="31"/>
  <c r="J207" i="31"/>
  <c r="U208" i="31"/>
  <c r="J208" i="31"/>
  <c r="U209" i="31"/>
  <c r="J209" i="31"/>
  <c r="U210" i="31"/>
  <c r="J210" i="31"/>
  <c r="U211" i="31"/>
  <c r="J211" i="31"/>
  <c r="U212" i="31"/>
  <c r="J212" i="31"/>
  <c r="U213" i="31"/>
  <c r="J213" i="31"/>
  <c r="K238" i="31"/>
  <c r="L238" i="31"/>
  <c r="L240" i="31" s="1"/>
  <c r="Q238" i="31"/>
  <c r="Q240" i="31" s="1"/>
  <c r="M238" i="31"/>
  <c r="M240" i="31" s="1"/>
  <c r="R238" i="31"/>
  <c r="R240" i="31" s="1"/>
  <c r="N238" i="31"/>
  <c r="N240" i="31" s="1"/>
  <c r="S238" i="31"/>
  <c r="S240" i="31" s="1"/>
  <c r="O238" i="31"/>
  <c r="O240" i="31" s="1"/>
  <c r="T238" i="31"/>
  <c r="T240" i="31" s="1"/>
  <c r="U218" i="31"/>
  <c r="J218" i="31"/>
  <c r="U219" i="31"/>
  <c r="J219" i="31"/>
  <c r="U220" i="31"/>
  <c r="J220" i="31"/>
  <c r="U221" i="31"/>
  <c r="J221" i="31"/>
  <c r="U222" i="31"/>
  <c r="J222" i="31"/>
  <c r="U223" i="31"/>
  <c r="J223" i="31"/>
  <c r="U224" i="31"/>
  <c r="J224" i="31"/>
  <c r="U225" i="31"/>
  <c r="J225" i="31"/>
  <c r="U226" i="31"/>
  <c r="J226" i="31"/>
  <c r="U227" i="31"/>
  <c r="J227" i="31"/>
  <c r="U228" i="31"/>
  <c r="J228" i="31"/>
  <c r="U229" i="31"/>
  <c r="J229" i="31"/>
  <c r="U230" i="31"/>
  <c r="J230" i="31"/>
  <c r="U231" i="31"/>
  <c r="J231" i="31"/>
  <c r="U232" i="31"/>
  <c r="J232" i="31"/>
  <c r="U233" i="31"/>
  <c r="J233" i="31"/>
  <c r="U234" i="31"/>
  <c r="J234" i="31"/>
  <c r="U235" i="31"/>
  <c r="J235" i="31"/>
  <c r="U236" i="31"/>
  <c r="J236" i="31"/>
  <c r="U237" i="31"/>
  <c r="J237" i="31"/>
  <c r="D240" i="31"/>
  <c r="E240" i="31"/>
  <c r="F240" i="31"/>
  <c r="G240" i="31"/>
  <c r="I240" i="31"/>
  <c r="K19" i="2"/>
  <c r="B19" i="2"/>
  <c r="H19" i="2" s="1"/>
  <c r="K18" i="2"/>
  <c r="B18" i="2"/>
  <c r="H18" i="2" s="1"/>
  <c r="K17" i="2"/>
  <c r="B17" i="2"/>
  <c r="H17" i="2" s="1"/>
  <c r="K16" i="2"/>
  <c r="B16" i="2"/>
  <c r="H16" i="2" s="1"/>
  <c r="K15" i="2"/>
  <c r="B15" i="2"/>
  <c r="H15" i="2" s="1"/>
  <c r="J15" i="2" s="1"/>
  <c r="K14" i="2"/>
  <c r="B14" i="2"/>
  <c r="H14" i="2" s="1"/>
  <c r="J14" i="2" s="1"/>
  <c r="K13" i="2"/>
  <c r="B13" i="2"/>
  <c r="H13" i="2" s="1"/>
  <c r="J13" i="2" s="1"/>
  <c r="K12" i="2"/>
  <c r="B12" i="2"/>
  <c r="H12" i="2" s="1"/>
  <c r="K11" i="2"/>
  <c r="B11" i="2"/>
  <c r="H11" i="2" s="1"/>
  <c r="K10" i="2"/>
  <c r="B10" i="2"/>
  <c r="H10" i="2" s="1"/>
  <c r="K9" i="2"/>
  <c r="B9" i="2"/>
  <c r="H9" i="2" s="1"/>
  <c r="K8" i="2"/>
  <c r="B8" i="2"/>
  <c r="H8" i="2" s="1"/>
  <c r="K7" i="2"/>
  <c r="B7" i="2"/>
  <c r="H7" i="2" s="1"/>
  <c r="K6" i="2"/>
  <c r="B6" i="2"/>
  <c r="H6" i="2" s="1"/>
  <c r="P43" i="1"/>
  <c r="K43" i="2"/>
  <c r="Q43" i="1"/>
  <c r="L43" i="2"/>
  <c r="R43" i="1"/>
  <c r="M43" i="2"/>
  <c r="S43" i="1"/>
  <c r="N43" i="2"/>
  <c r="T43" i="1"/>
  <c r="O43" i="2"/>
  <c r="O43" i="3" s="1"/>
  <c r="P63" i="1"/>
  <c r="K63" i="2"/>
  <c r="Q63" i="1"/>
  <c r="L63" i="2"/>
  <c r="R63" i="1"/>
  <c r="M63" i="2"/>
  <c r="S63" i="1"/>
  <c r="N63" i="2"/>
  <c r="T63" i="1"/>
  <c r="O63" i="2"/>
  <c r="O63" i="3" s="1"/>
  <c r="P83" i="1"/>
  <c r="K83" i="2"/>
  <c r="Q83" i="1"/>
  <c r="L83" i="2"/>
  <c r="R83" i="1"/>
  <c r="M83" i="2"/>
  <c r="S83" i="1"/>
  <c r="N83" i="2"/>
  <c r="T83" i="1"/>
  <c r="O83" i="2"/>
  <c r="O83" i="3" s="1"/>
  <c r="P102" i="1"/>
  <c r="K102" i="2"/>
  <c r="Q102" i="1"/>
  <c r="L102" i="2"/>
  <c r="R102" i="1"/>
  <c r="M102" i="2"/>
  <c r="S102" i="1"/>
  <c r="N102" i="2"/>
  <c r="T102" i="1"/>
  <c r="O102" i="2"/>
  <c r="O102" i="3" s="1"/>
  <c r="P117" i="1"/>
  <c r="K117" i="2"/>
  <c r="Q117" i="1"/>
  <c r="L117" i="2"/>
  <c r="R117" i="1"/>
  <c r="M117" i="2"/>
  <c r="S117" i="1"/>
  <c r="N117" i="2"/>
  <c r="T117" i="1"/>
  <c r="O117" i="2"/>
  <c r="O117" i="3" s="1"/>
  <c r="P128" i="1"/>
  <c r="K128" i="2"/>
  <c r="Q128" i="1"/>
  <c r="L128" i="2"/>
  <c r="R128" i="1"/>
  <c r="M128" i="2"/>
  <c r="S128" i="1"/>
  <c r="N128" i="2"/>
  <c r="T128" i="1"/>
  <c r="O128" i="2"/>
  <c r="O128" i="3" s="1"/>
  <c r="P153" i="1"/>
  <c r="K153" i="2"/>
  <c r="Q153" i="1"/>
  <c r="L153" i="2"/>
  <c r="R153" i="1"/>
  <c r="M153" i="2"/>
  <c r="S153" i="1"/>
  <c r="N153" i="2"/>
  <c r="T153" i="1"/>
  <c r="O153" i="2"/>
  <c r="O153" i="3" s="1"/>
  <c r="P217" i="1"/>
  <c r="K217" i="2"/>
  <c r="Q217" i="1"/>
  <c r="L217" i="2"/>
  <c r="R217" i="1"/>
  <c r="M217" i="2"/>
  <c r="S217" i="1"/>
  <c r="N217" i="2"/>
  <c r="T217" i="1"/>
  <c r="O217" i="2"/>
  <c r="O217" i="3" s="1"/>
  <c r="K39" i="2"/>
  <c r="B39" i="2"/>
  <c r="H39" i="2" s="1"/>
  <c r="K38" i="2"/>
  <c r="B38" i="2"/>
  <c r="H38" i="2" s="1"/>
  <c r="K37" i="2"/>
  <c r="B37" i="2"/>
  <c r="H37" i="2" s="1"/>
  <c r="K36" i="2"/>
  <c r="B36" i="2"/>
  <c r="H36" i="2" s="1"/>
  <c r="K35" i="2"/>
  <c r="B35" i="2"/>
  <c r="H35" i="2" s="1"/>
  <c r="K34" i="2"/>
  <c r="B34" i="2"/>
  <c r="H34" i="2" s="1"/>
  <c r="K33" i="2"/>
  <c r="B33" i="2"/>
  <c r="H33" i="2" s="1"/>
  <c r="K32" i="2"/>
  <c r="B32" i="2"/>
  <c r="H32" i="2" s="1"/>
  <c r="K31" i="2"/>
  <c r="B31" i="2"/>
  <c r="H31" i="2" s="1"/>
  <c r="K30" i="2"/>
  <c r="B30" i="2"/>
  <c r="H30" i="2" s="1"/>
  <c r="K28" i="2"/>
  <c r="B28" i="2"/>
  <c r="H28" i="2" s="1"/>
  <c r="K27" i="2"/>
  <c r="B27" i="2"/>
  <c r="H27" i="2" s="1"/>
  <c r="K26" i="2"/>
  <c r="B26" i="2"/>
  <c r="H26" i="2" s="1"/>
  <c r="K25" i="2"/>
  <c r="B25" i="2"/>
  <c r="H25" i="2" s="1"/>
  <c r="K24" i="2"/>
  <c r="B24" i="2"/>
  <c r="H24" i="2" s="1"/>
  <c r="B23" i="2"/>
  <c r="H23" i="2" s="1"/>
  <c r="B5" i="2"/>
  <c r="H5" i="2" s="1"/>
  <c r="K5" i="2"/>
  <c r="B29" i="2"/>
  <c r="H29" i="2" s="1"/>
  <c r="R23" i="1"/>
  <c r="M23" i="2"/>
  <c r="Q23" i="1"/>
  <c r="L23" i="2"/>
  <c r="P23" i="1"/>
  <c r="K23" i="2"/>
  <c r="R5" i="1"/>
  <c r="M5" i="2"/>
  <c r="Q5" i="1"/>
  <c r="L5" i="2"/>
  <c r="B6" i="3"/>
  <c r="B7" i="3"/>
  <c r="B8" i="3"/>
  <c r="B9" i="3"/>
  <c r="B10" i="3"/>
  <c r="B11" i="3"/>
  <c r="B12" i="3"/>
  <c r="H12" i="3" s="1"/>
  <c r="B13" i="3"/>
  <c r="B14" i="3"/>
  <c r="B15" i="3"/>
  <c r="B16" i="3"/>
  <c r="B17" i="3"/>
  <c r="B18" i="3"/>
  <c r="B19" i="3"/>
  <c r="N20" i="3"/>
  <c r="O20" i="3"/>
  <c r="N40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3" i="3"/>
  <c r="J104" i="3"/>
  <c r="J105" i="3"/>
  <c r="J106" i="3"/>
  <c r="J107" i="3"/>
  <c r="J108" i="3"/>
  <c r="J109" i="3"/>
  <c r="J110" i="3"/>
  <c r="J111" i="3"/>
  <c r="J112" i="3"/>
  <c r="J113" i="3"/>
  <c r="J118" i="3"/>
  <c r="J119" i="3"/>
  <c r="J120" i="3"/>
  <c r="J121" i="3"/>
  <c r="J122" i="3"/>
  <c r="J123" i="3"/>
  <c r="J124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4" i="3"/>
  <c r="J155" i="3"/>
  <c r="J156" i="3"/>
  <c r="J157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C240" i="3"/>
  <c r="D240" i="3"/>
  <c r="E240" i="3"/>
  <c r="F240" i="3"/>
  <c r="G240" i="3"/>
  <c r="I240" i="3"/>
  <c r="U113" i="1"/>
  <c r="U112" i="1"/>
  <c r="U111" i="1"/>
  <c r="U110" i="1"/>
  <c r="S5" i="1"/>
  <c r="T5" i="1"/>
  <c r="S23" i="1"/>
  <c r="T23" i="1"/>
  <c r="J102" i="30"/>
  <c r="C240" i="30"/>
  <c r="D240" i="30"/>
  <c r="E240" i="30"/>
  <c r="F240" i="30"/>
  <c r="G240" i="30"/>
  <c r="I240" i="30"/>
  <c r="T64" i="29"/>
  <c r="P64" i="29"/>
  <c r="T65" i="29"/>
  <c r="P65" i="29"/>
  <c r="T66" i="29"/>
  <c r="P66" i="29"/>
  <c r="T67" i="29"/>
  <c r="P67" i="29"/>
  <c r="T68" i="29"/>
  <c r="P68" i="29"/>
  <c r="T69" i="29"/>
  <c r="P69" i="29"/>
  <c r="T70" i="29"/>
  <c r="P70" i="29"/>
  <c r="T71" i="29"/>
  <c r="P71" i="29"/>
  <c r="T72" i="29"/>
  <c r="P72" i="29"/>
  <c r="T73" i="29"/>
  <c r="P73" i="29"/>
  <c r="T74" i="29"/>
  <c r="P74" i="29"/>
  <c r="T75" i="29"/>
  <c r="P75" i="29"/>
  <c r="T76" i="29"/>
  <c r="P76" i="29"/>
  <c r="T77" i="29"/>
  <c r="P77" i="29"/>
  <c r="T78" i="29"/>
  <c r="P78" i="29"/>
  <c r="T79" i="29"/>
  <c r="P79" i="29"/>
  <c r="T84" i="29"/>
  <c r="P84" i="29"/>
  <c r="T85" i="29"/>
  <c r="P85" i="29"/>
  <c r="T86" i="29"/>
  <c r="P86" i="29"/>
  <c r="T87" i="29"/>
  <c r="P87" i="29"/>
  <c r="T88" i="29"/>
  <c r="P88" i="29"/>
  <c r="T89" i="29"/>
  <c r="P89" i="29"/>
  <c r="T90" i="29"/>
  <c r="P90" i="29"/>
  <c r="T91" i="29"/>
  <c r="P91" i="29"/>
  <c r="T92" i="29"/>
  <c r="P92" i="29"/>
  <c r="T93" i="29"/>
  <c r="P93" i="29"/>
  <c r="T94" i="29"/>
  <c r="P94" i="29"/>
  <c r="T95" i="29"/>
  <c r="P95" i="29"/>
  <c r="T96" i="29"/>
  <c r="P96" i="29"/>
  <c r="T97" i="29"/>
  <c r="P97" i="29"/>
  <c r="T98" i="29"/>
  <c r="P98" i="29"/>
  <c r="T99" i="29"/>
  <c r="P99" i="29"/>
  <c r="J102" i="29"/>
  <c r="C240" i="29"/>
  <c r="D240" i="29"/>
  <c r="E240" i="29"/>
  <c r="F240" i="29"/>
  <c r="G240" i="29"/>
  <c r="I240" i="29"/>
  <c r="J102" i="28"/>
  <c r="C240" i="28"/>
  <c r="D240" i="28"/>
  <c r="E240" i="28"/>
  <c r="F240" i="28"/>
  <c r="G240" i="28"/>
  <c r="I240" i="28"/>
  <c r="J102" i="27"/>
  <c r="C240" i="27"/>
  <c r="D240" i="27"/>
  <c r="E240" i="27"/>
  <c r="F240" i="27"/>
  <c r="G240" i="27"/>
  <c r="I240" i="27"/>
  <c r="J102" i="26"/>
  <c r="C240" i="26"/>
  <c r="D240" i="26"/>
  <c r="E240" i="26"/>
  <c r="F240" i="26"/>
  <c r="G240" i="26"/>
  <c r="I240" i="26"/>
  <c r="J65" i="25"/>
  <c r="J66" i="25"/>
  <c r="J67" i="25"/>
  <c r="J69" i="25"/>
  <c r="J70" i="25"/>
  <c r="J71" i="25"/>
  <c r="J72" i="25"/>
  <c r="J73" i="25"/>
  <c r="J74" i="25"/>
  <c r="J75" i="25"/>
  <c r="J76" i="25"/>
  <c r="J77" i="25"/>
  <c r="J78" i="25"/>
  <c r="J79" i="25"/>
  <c r="J102" i="25"/>
  <c r="C240" i="25"/>
  <c r="D240" i="25"/>
  <c r="E240" i="25"/>
  <c r="F240" i="25"/>
  <c r="G240" i="25"/>
  <c r="I240" i="25"/>
  <c r="J65" i="24"/>
  <c r="J66" i="24"/>
  <c r="J67" i="24"/>
  <c r="J69" i="24"/>
  <c r="J70" i="24"/>
  <c r="J71" i="24"/>
  <c r="J72" i="24"/>
  <c r="J73" i="24"/>
  <c r="J74" i="24"/>
  <c r="J75" i="24"/>
  <c r="J76" i="24"/>
  <c r="J77" i="24"/>
  <c r="J78" i="24"/>
  <c r="J79" i="24"/>
  <c r="J102" i="24"/>
  <c r="C240" i="24"/>
  <c r="D240" i="24"/>
  <c r="E240" i="24"/>
  <c r="F240" i="24"/>
  <c r="G240" i="24"/>
  <c r="I240" i="24"/>
  <c r="J64" i="23"/>
  <c r="J65" i="23"/>
  <c r="J66" i="23"/>
  <c r="J67" i="23"/>
  <c r="J69" i="23"/>
  <c r="J70" i="23"/>
  <c r="J71" i="23"/>
  <c r="J72" i="23"/>
  <c r="J73" i="23"/>
  <c r="J74" i="23"/>
  <c r="J75" i="23"/>
  <c r="J76" i="23"/>
  <c r="J77" i="23"/>
  <c r="J78" i="23"/>
  <c r="J79" i="23"/>
  <c r="J102" i="23"/>
  <c r="C240" i="23"/>
  <c r="D240" i="23"/>
  <c r="E240" i="23"/>
  <c r="F240" i="23"/>
  <c r="G240" i="23"/>
  <c r="I240" i="23"/>
  <c r="J64" i="22"/>
  <c r="J65" i="22"/>
  <c r="J66" i="22"/>
  <c r="J67" i="22"/>
  <c r="J69" i="22"/>
  <c r="J70" i="22"/>
  <c r="J71" i="22"/>
  <c r="J72" i="22"/>
  <c r="J73" i="22"/>
  <c r="J74" i="22"/>
  <c r="J75" i="22"/>
  <c r="J76" i="22"/>
  <c r="J77" i="22"/>
  <c r="J78" i="22"/>
  <c r="J79" i="22"/>
  <c r="J102" i="22"/>
  <c r="C240" i="22"/>
  <c r="D240" i="22"/>
  <c r="E240" i="22"/>
  <c r="F240" i="22"/>
  <c r="G240" i="22"/>
  <c r="I240" i="22"/>
  <c r="J64" i="21"/>
  <c r="J65" i="21"/>
  <c r="J66" i="21"/>
  <c r="J67" i="21"/>
  <c r="J69" i="21"/>
  <c r="J70" i="21"/>
  <c r="J71" i="21"/>
  <c r="J72" i="21"/>
  <c r="J73" i="21"/>
  <c r="J74" i="21"/>
  <c r="J75" i="21"/>
  <c r="J76" i="21"/>
  <c r="J77" i="21"/>
  <c r="J78" i="21"/>
  <c r="J79" i="21"/>
  <c r="J102" i="21"/>
  <c r="T118" i="21"/>
  <c r="P118" i="21"/>
  <c r="T119" i="21"/>
  <c r="P119" i="21"/>
  <c r="T120" i="21"/>
  <c r="P120" i="21"/>
  <c r="T121" i="21"/>
  <c r="P121" i="21"/>
  <c r="T122" i="21"/>
  <c r="P122" i="21"/>
  <c r="T123" i="21"/>
  <c r="P123" i="21"/>
  <c r="T124" i="21"/>
  <c r="P124" i="21"/>
  <c r="C240" i="21"/>
  <c r="D240" i="21"/>
  <c r="E240" i="21"/>
  <c r="F240" i="21"/>
  <c r="G240" i="21"/>
  <c r="I240" i="21"/>
  <c r="J64" i="20"/>
  <c r="J65" i="20"/>
  <c r="J66" i="20"/>
  <c r="J67" i="20"/>
  <c r="J69" i="20"/>
  <c r="J70" i="20"/>
  <c r="J71" i="20"/>
  <c r="J72" i="20"/>
  <c r="J73" i="20"/>
  <c r="J74" i="20"/>
  <c r="J75" i="20"/>
  <c r="J76" i="20"/>
  <c r="J77" i="20"/>
  <c r="J78" i="20"/>
  <c r="J79" i="20"/>
  <c r="J102" i="20"/>
  <c r="C240" i="20"/>
  <c r="D240" i="20"/>
  <c r="E240" i="20"/>
  <c r="F240" i="20"/>
  <c r="G240" i="20"/>
  <c r="I240" i="20"/>
  <c r="J64" i="19"/>
  <c r="J65" i="19"/>
  <c r="J66" i="19"/>
  <c r="J67" i="19"/>
  <c r="J69" i="19"/>
  <c r="J70" i="19"/>
  <c r="J71" i="19"/>
  <c r="J72" i="19"/>
  <c r="J73" i="19"/>
  <c r="J74" i="19"/>
  <c r="J75" i="19"/>
  <c r="J76" i="19"/>
  <c r="J77" i="19"/>
  <c r="J78" i="19"/>
  <c r="J79" i="19"/>
  <c r="J102" i="19"/>
  <c r="C240" i="19"/>
  <c r="D240" i="19"/>
  <c r="E240" i="19"/>
  <c r="F240" i="19"/>
  <c r="G240" i="19"/>
  <c r="I240" i="19"/>
  <c r="J64" i="18"/>
  <c r="J65" i="18"/>
  <c r="J66" i="18"/>
  <c r="J67" i="18"/>
  <c r="J69" i="18"/>
  <c r="J70" i="18"/>
  <c r="J71" i="18"/>
  <c r="J72" i="18"/>
  <c r="J73" i="18"/>
  <c r="J74" i="18"/>
  <c r="J75" i="18"/>
  <c r="J76" i="18"/>
  <c r="J77" i="18"/>
  <c r="J78" i="18"/>
  <c r="J79" i="18"/>
  <c r="J102" i="18"/>
  <c r="C240" i="18"/>
  <c r="D240" i="18"/>
  <c r="E240" i="18"/>
  <c r="F240" i="18"/>
  <c r="G240" i="18"/>
  <c r="I240" i="18"/>
  <c r="J64" i="17"/>
  <c r="J65" i="17"/>
  <c r="J66" i="17"/>
  <c r="J67" i="17"/>
  <c r="J69" i="17"/>
  <c r="J70" i="17"/>
  <c r="J71" i="17"/>
  <c r="J72" i="17"/>
  <c r="J73" i="17"/>
  <c r="J74" i="17"/>
  <c r="J75" i="17"/>
  <c r="J76" i="17"/>
  <c r="J77" i="17"/>
  <c r="J78" i="17"/>
  <c r="J79" i="17"/>
  <c r="J102" i="17"/>
  <c r="C240" i="17"/>
  <c r="D240" i="17"/>
  <c r="E240" i="17"/>
  <c r="F240" i="17"/>
  <c r="G240" i="17"/>
  <c r="I240" i="17"/>
  <c r="J64" i="16"/>
  <c r="J65" i="16"/>
  <c r="J66" i="16"/>
  <c r="J67" i="16"/>
  <c r="J69" i="16"/>
  <c r="J70" i="16"/>
  <c r="J71" i="16"/>
  <c r="J72" i="16"/>
  <c r="J73" i="16"/>
  <c r="J74" i="16"/>
  <c r="J75" i="16"/>
  <c r="J76" i="16"/>
  <c r="J77" i="16"/>
  <c r="J78" i="16"/>
  <c r="J79" i="16"/>
  <c r="J102" i="16"/>
  <c r="C240" i="16"/>
  <c r="D240" i="16"/>
  <c r="E240" i="16"/>
  <c r="F240" i="16"/>
  <c r="G240" i="16"/>
  <c r="I240" i="16"/>
  <c r="J64" i="15"/>
  <c r="J65" i="15"/>
  <c r="J66" i="15"/>
  <c r="J67" i="15"/>
  <c r="J69" i="15"/>
  <c r="J70" i="15"/>
  <c r="J71" i="15"/>
  <c r="J72" i="15"/>
  <c r="J73" i="15"/>
  <c r="J74" i="15"/>
  <c r="J75" i="15"/>
  <c r="J76" i="15"/>
  <c r="J77" i="15"/>
  <c r="J78" i="15"/>
  <c r="J79" i="15"/>
  <c r="J102" i="15"/>
  <c r="C240" i="15"/>
  <c r="D240" i="15"/>
  <c r="E240" i="15"/>
  <c r="F240" i="15"/>
  <c r="G240" i="15"/>
  <c r="I240" i="15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102" i="14"/>
  <c r="C240" i="14"/>
  <c r="D240" i="14"/>
  <c r="E240" i="14"/>
  <c r="F240" i="14"/>
  <c r="G240" i="14"/>
  <c r="I240" i="14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102" i="13"/>
  <c r="C240" i="13"/>
  <c r="D240" i="13"/>
  <c r="E240" i="13"/>
  <c r="F240" i="13"/>
  <c r="G240" i="13"/>
  <c r="I240" i="13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102" i="12"/>
  <c r="C240" i="12"/>
  <c r="D240" i="12"/>
  <c r="E240" i="12"/>
  <c r="F240" i="12"/>
  <c r="G240" i="12"/>
  <c r="I240" i="12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102" i="11"/>
  <c r="C240" i="11"/>
  <c r="D240" i="11"/>
  <c r="E240" i="11"/>
  <c r="F240" i="11"/>
  <c r="G240" i="11"/>
  <c r="I240" i="11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102" i="10"/>
  <c r="C240" i="10"/>
  <c r="D240" i="10"/>
  <c r="E240" i="10"/>
  <c r="F240" i="10"/>
  <c r="G240" i="10"/>
  <c r="I240" i="10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102" i="9"/>
  <c r="C240" i="9"/>
  <c r="D240" i="9"/>
  <c r="E240" i="9"/>
  <c r="F240" i="9"/>
  <c r="G240" i="9"/>
  <c r="I240" i="9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102" i="8"/>
  <c r="C240" i="8"/>
  <c r="D240" i="8"/>
  <c r="E240" i="8"/>
  <c r="F240" i="8"/>
  <c r="G240" i="8"/>
  <c r="I240" i="8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102" i="7"/>
  <c r="C240" i="7"/>
  <c r="D240" i="7"/>
  <c r="E240" i="7"/>
  <c r="F240" i="7"/>
  <c r="G240" i="7"/>
  <c r="I240" i="7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102" i="6"/>
  <c r="C240" i="6"/>
  <c r="D240" i="6"/>
  <c r="E240" i="6"/>
  <c r="F240" i="6"/>
  <c r="G240" i="6"/>
  <c r="I240" i="6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102" i="5"/>
  <c r="C240" i="5"/>
  <c r="D240" i="5"/>
  <c r="E240" i="5"/>
  <c r="F240" i="5"/>
  <c r="G240" i="5"/>
  <c r="I240" i="5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4" i="4"/>
  <c r="J105" i="4"/>
  <c r="J106" i="4"/>
  <c r="J107" i="4"/>
  <c r="J108" i="4"/>
  <c r="J109" i="4"/>
  <c r="J110" i="4"/>
  <c r="J111" i="4"/>
  <c r="J112" i="4"/>
  <c r="J113" i="4"/>
  <c r="J118" i="4"/>
  <c r="J119" i="4"/>
  <c r="J120" i="4"/>
  <c r="J121" i="4"/>
  <c r="J122" i="4"/>
  <c r="J123" i="4"/>
  <c r="J124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4" i="4"/>
  <c r="J155" i="4"/>
  <c r="J156" i="4"/>
  <c r="J157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C240" i="4"/>
  <c r="D240" i="4"/>
  <c r="E240" i="4"/>
  <c r="F240" i="4"/>
  <c r="G240" i="4"/>
  <c r="I240" i="4"/>
  <c r="K20" i="2"/>
  <c r="L20" i="2"/>
  <c r="M20" i="2"/>
  <c r="N20" i="2"/>
  <c r="S20" i="2"/>
  <c r="O20" i="2"/>
  <c r="T20" i="2"/>
  <c r="L40" i="2"/>
  <c r="M40" i="2"/>
  <c r="N40" i="2"/>
  <c r="S40" i="2"/>
  <c r="K60" i="2"/>
  <c r="L60" i="2"/>
  <c r="M60" i="2"/>
  <c r="N60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K125" i="2"/>
  <c r="L125" i="2"/>
  <c r="M125" i="2"/>
  <c r="N125" i="2"/>
  <c r="K150" i="2"/>
  <c r="L150" i="2"/>
  <c r="M150" i="2"/>
  <c r="N150" i="2"/>
  <c r="K214" i="2"/>
  <c r="L214" i="2"/>
  <c r="M214" i="2"/>
  <c r="N214" i="2"/>
  <c r="K238" i="2"/>
  <c r="L238" i="2"/>
  <c r="M238" i="2"/>
  <c r="N238" i="2"/>
  <c r="D240" i="2"/>
  <c r="E240" i="2"/>
  <c r="F240" i="2"/>
  <c r="G240" i="2"/>
  <c r="I240" i="2"/>
  <c r="G100" i="1"/>
  <c r="F100" i="1"/>
  <c r="E100" i="1"/>
  <c r="D100" i="1"/>
  <c r="C100" i="1"/>
  <c r="K64" i="2"/>
  <c r="K64" i="3" s="1"/>
  <c r="L64" i="2"/>
  <c r="L64" i="3" s="1"/>
  <c r="M64" i="2"/>
  <c r="M64" i="3" s="1"/>
  <c r="N64" i="2"/>
  <c r="N64" i="3" s="1"/>
  <c r="O64" i="2"/>
  <c r="K65" i="2"/>
  <c r="L65" i="2"/>
  <c r="M65" i="2"/>
  <c r="N65" i="2"/>
  <c r="O65" i="2"/>
  <c r="K66" i="2"/>
  <c r="L66" i="2"/>
  <c r="M66" i="2"/>
  <c r="N66" i="2"/>
  <c r="O66" i="2"/>
  <c r="K67" i="2"/>
  <c r="L67" i="2"/>
  <c r="M67" i="2"/>
  <c r="N67" i="2"/>
  <c r="O67" i="2"/>
  <c r="K68" i="2"/>
  <c r="L68" i="2"/>
  <c r="M68" i="2"/>
  <c r="N68" i="2"/>
  <c r="O68" i="2"/>
  <c r="K69" i="2"/>
  <c r="L69" i="2"/>
  <c r="M69" i="2"/>
  <c r="N69" i="2"/>
  <c r="O69" i="2"/>
  <c r="K70" i="2"/>
  <c r="L70" i="2"/>
  <c r="M70" i="2"/>
  <c r="N70" i="2"/>
  <c r="O70" i="2"/>
  <c r="K71" i="2"/>
  <c r="L71" i="2"/>
  <c r="M71" i="2"/>
  <c r="N71" i="2"/>
  <c r="O71" i="2"/>
  <c r="K72" i="2"/>
  <c r="L72" i="2"/>
  <c r="M72" i="2"/>
  <c r="N72" i="2"/>
  <c r="O72" i="2"/>
  <c r="K73" i="2"/>
  <c r="L73" i="2"/>
  <c r="M73" i="2"/>
  <c r="N73" i="2"/>
  <c r="O73" i="2"/>
  <c r="K74" i="2"/>
  <c r="L74" i="2"/>
  <c r="M74" i="2"/>
  <c r="N74" i="2"/>
  <c r="O74" i="2"/>
  <c r="K75" i="2"/>
  <c r="L75" i="2"/>
  <c r="M75" i="2"/>
  <c r="N75" i="2"/>
  <c r="O75" i="2"/>
  <c r="K76" i="2"/>
  <c r="L76" i="2"/>
  <c r="M76" i="2"/>
  <c r="N76" i="2"/>
  <c r="O76" i="2"/>
  <c r="K77" i="2"/>
  <c r="L77" i="2"/>
  <c r="M77" i="2"/>
  <c r="N77" i="2"/>
  <c r="O77" i="2"/>
  <c r="K78" i="2"/>
  <c r="L78" i="2"/>
  <c r="M78" i="2"/>
  <c r="N78" i="2"/>
  <c r="O78" i="2"/>
  <c r="K79" i="2"/>
  <c r="L79" i="2"/>
  <c r="M79" i="2"/>
  <c r="N79" i="2"/>
  <c r="O79" i="2"/>
  <c r="F114" i="1"/>
  <c r="F125" i="1" s="1"/>
  <c r="E114" i="1"/>
  <c r="E125" i="1" s="1"/>
  <c r="D114" i="1"/>
  <c r="D125" i="1" s="1"/>
  <c r="C114" i="1"/>
  <c r="C125" i="1" s="1"/>
  <c r="D80" i="1"/>
  <c r="E80" i="1"/>
  <c r="F80" i="1"/>
  <c r="D20" i="1"/>
  <c r="E20" i="1"/>
  <c r="F20" i="1"/>
  <c r="D40" i="1"/>
  <c r="E40" i="1"/>
  <c r="F40" i="1"/>
  <c r="D60" i="1"/>
  <c r="E60" i="1"/>
  <c r="F60" i="1"/>
  <c r="H65" i="26" l="1"/>
  <c r="H66" i="26"/>
  <c r="H67" i="26"/>
  <c r="H69" i="26"/>
  <c r="H70" i="26"/>
  <c r="H71" i="26"/>
  <c r="H72" i="26"/>
  <c r="H73" i="26"/>
  <c r="H74" i="26"/>
  <c r="H75" i="26"/>
  <c r="H77" i="26"/>
  <c r="H78" i="26"/>
  <c r="H79" i="26"/>
  <c r="H76" i="26"/>
  <c r="H180" i="3"/>
  <c r="H68" i="15"/>
  <c r="T79" i="2"/>
  <c r="O79" i="3"/>
  <c r="S79" i="2"/>
  <c r="N79" i="3"/>
  <c r="R79" i="2"/>
  <c r="M79" i="3"/>
  <c r="Q79" i="2"/>
  <c r="L79" i="3"/>
  <c r="P79" i="2"/>
  <c r="K79" i="3"/>
  <c r="T78" i="2"/>
  <c r="O78" i="3"/>
  <c r="S78" i="2"/>
  <c r="N78" i="3"/>
  <c r="R78" i="2"/>
  <c r="M78" i="3"/>
  <c r="Q78" i="2"/>
  <c r="L78" i="3"/>
  <c r="P78" i="2"/>
  <c r="K78" i="3"/>
  <c r="T77" i="2"/>
  <c r="O77" i="3"/>
  <c r="S77" i="2"/>
  <c r="N77" i="3"/>
  <c r="R77" i="2"/>
  <c r="M77" i="3"/>
  <c r="Q77" i="2"/>
  <c r="L77" i="3"/>
  <c r="P77" i="2"/>
  <c r="K77" i="3"/>
  <c r="T76" i="2"/>
  <c r="O76" i="3"/>
  <c r="S76" i="2"/>
  <c r="N76" i="3"/>
  <c r="R76" i="2"/>
  <c r="M76" i="3"/>
  <c r="Q76" i="2"/>
  <c r="L76" i="3"/>
  <c r="P76" i="2"/>
  <c r="K76" i="3"/>
  <c r="T75" i="2"/>
  <c r="O75" i="3"/>
  <c r="S75" i="2"/>
  <c r="N75" i="3"/>
  <c r="R75" i="2"/>
  <c r="M75" i="3"/>
  <c r="Q75" i="2"/>
  <c r="L75" i="3"/>
  <c r="P75" i="2"/>
  <c r="K75" i="3"/>
  <c r="T74" i="2"/>
  <c r="O74" i="3"/>
  <c r="S74" i="2"/>
  <c r="N74" i="3"/>
  <c r="R74" i="2"/>
  <c r="M74" i="3"/>
  <c r="Q74" i="2"/>
  <c r="L74" i="3"/>
  <c r="P74" i="2"/>
  <c r="K74" i="3"/>
  <c r="T73" i="2"/>
  <c r="O73" i="3"/>
  <c r="S73" i="2"/>
  <c r="N73" i="3"/>
  <c r="R73" i="2"/>
  <c r="M73" i="3"/>
  <c r="Q73" i="2"/>
  <c r="L73" i="3"/>
  <c r="P73" i="2"/>
  <c r="K73" i="3"/>
  <c r="T72" i="2"/>
  <c r="O72" i="3"/>
  <c r="S72" i="2"/>
  <c r="N72" i="3"/>
  <c r="R72" i="2"/>
  <c r="M72" i="3"/>
  <c r="Q72" i="2"/>
  <c r="L72" i="3"/>
  <c r="P72" i="2"/>
  <c r="K72" i="3"/>
  <c r="T71" i="2"/>
  <c r="O71" i="3"/>
  <c r="S71" i="2"/>
  <c r="N71" i="3"/>
  <c r="R71" i="2"/>
  <c r="M71" i="3"/>
  <c r="Q71" i="2"/>
  <c r="L71" i="3"/>
  <c r="P71" i="2"/>
  <c r="K71" i="3"/>
  <c r="T70" i="2"/>
  <c r="O70" i="3"/>
  <c r="S70" i="2"/>
  <c r="N70" i="3"/>
  <c r="R70" i="2"/>
  <c r="M70" i="3"/>
  <c r="Q70" i="2"/>
  <c r="L70" i="3"/>
  <c r="P70" i="2"/>
  <c r="K70" i="3"/>
  <c r="T69" i="2"/>
  <c r="O69" i="3"/>
  <c r="S69" i="2"/>
  <c r="N69" i="3"/>
  <c r="R69" i="2"/>
  <c r="M69" i="3"/>
  <c r="Q69" i="2"/>
  <c r="L69" i="3"/>
  <c r="P69" i="2"/>
  <c r="K69" i="3"/>
  <c r="T68" i="2"/>
  <c r="O68" i="3"/>
  <c r="S68" i="2"/>
  <c r="N68" i="3"/>
  <c r="R68" i="2"/>
  <c r="M68" i="3"/>
  <c r="Q68" i="2"/>
  <c r="L68" i="3"/>
  <c r="P68" i="2"/>
  <c r="K68" i="3"/>
  <c r="T67" i="2"/>
  <c r="O67" i="3"/>
  <c r="S67" i="2"/>
  <c r="N67" i="3"/>
  <c r="R67" i="2"/>
  <c r="M67" i="3"/>
  <c r="Q67" i="2"/>
  <c r="L67" i="3"/>
  <c r="P67" i="2"/>
  <c r="K67" i="3"/>
  <c r="T66" i="2"/>
  <c r="O66" i="3"/>
  <c r="S66" i="2"/>
  <c r="N66" i="3"/>
  <c r="R66" i="2"/>
  <c r="M66" i="3"/>
  <c r="Q66" i="2"/>
  <c r="L66" i="3"/>
  <c r="P66" i="2"/>
  <c r="K66" i="3"/>
  <c r="T65" i="2"/>
  <c r="O65" i="3"/>
  <c r="S65" i="2"/>
  <c r="N65" i="3"/>
  <c r="R65" i="2"/>
  <c r="M65" i="3"/>
  <c r="Q65" i="2"/>
  <c r="L65" i="3"/>
  <c r="P65" i="2"/>
  <c r="K65" i="3"/>
  <c r="T64" i="2"/>
  <c r="O64" i="3"/>
  <c r="N64" i="4"/>
  <c r="N64" i="5" s="1"/>
  <c r="S64" i="3"/>
  <c r="M64" i="4"/>
  <c r="M64" i="5" s="1"/>
  <c r="R64" i="3"/>
  <c r="L64" i="4"/>
  <c r="L64" i="5" s="1"/>
  <c r="Q64" i="3"/>
  <c r="K64" i="4"/>
  <c r="K64" i="5" s="1"/>
  <c r="P64" i="3"/>
  <c r="U5" i="1"/>
  <c r="U23" i="1"/>
  <c r="Q23" i="2"/>
  <c r="Q40" i="2" s="1"/>
  <c r="L23" i="3"/>
  <c r="R23" i="2"/>
  <c r="R40" i="2" s="1"/>
  <c r="M23" i="3"/>
  <c r="T217" i="3"/>
  <c r="O217" i="4"/>
  <c r="O217" i="5" s="1"/>
  <c r="O238" i="3"/>
  <c r="S217" i="2"/>
  <c r="S238" i="2" s="1"/>
  <c r="N217" i="3"/>
  <c r="R217" i="2"/>
  <c r="R238" i="2" s="1"/>
  <c r="M217" i="3"/>
  <c r="Q217" i="2"/>
  <c r="Q238" i="2" s="1"/>
  <c r="L217" i="3"/>
  <c r="P217" i="2"/>
  <c r="K217" i="3"/>
  <c r="U217" i="1"/>
  <c r="T153" i="3"/>
  <c r="O153" i="4"/>
  <c r="S153" i="2"/>
  <c r="S214" i="2" s="1"/>
  <c r="N153" i="3"/>
  <c r="R153" i="2"/>
  <c r="R214" i="2" s="1"/>
  <c r="M153" i="3"/>
  <c r="Q153" i="2"/>
  <c r="Q214" i="2" s="1"/>
  <c r="L153" i="3"/>
  <c r="P153" i="2"/>
  <c r="K153" i="3"/>
  <c r="U153" i="1"/>
  <c r="T128" i="3"/>
  <c r="O128" i="4"/>
  <c r="O128" i="5" s="1"/>
  <c r="O150" i="3"/>
  <c r="S128" i="2"/>
  <c r="S150" i="2" s="1"/>
  <c r="N128" i="3"/>
  <c r="R128" i="2"/>
  <c r="R150" i="2" s="1"/>
  <c r="M128" i="3"/>
  <c r="Q128" i="2"/>
  <c r="Q150" i="2" s="1"/>
  <c r="L128" i="3"/>
  <c r="P128" i="2"/>
  <c r="K128" i="3"/>
  <c r="U128" i="1"/>
  <c r="T117" i="3"/>
  <c r="O117" i="4"/>
  <c r="O117" i="5" s="1"/>
  <c r="O125" i="3"/>
  <c r="S117" i="2"/>
  <c r="S125" i="2" s="1"/>
  <c r="N117" i="3"/>
  <c r="R117" i="2"/>
  <c r="R125" i="2" s="1"/>
  <c r="M117" i="3"/>
  <c r="Q117" i="2"/>
  <c r="Q125" i="2" s="1"/>
  <c r="L117" i="3"/>
  <c r="P117" i="2"/>
  <c r="K117" i="3"/>
  <c r="U117" i="1"/>
  <c r="U102" i="1"/>
  <c r="T83" i="3"/>
  <c r="O83" i="4"/>
  <c r="O83" i="5" s="1"/>
  <c r="S83" i="2"/>
  <c r="N83" i="3"/>
  <c r="R83" i="2"/>
  <c r="M83" i="3"/>
  <c r="Q83" i="2"/>
  <c r="L83" i="3"/>
  <c r="P83" i="2"/>
  <c r="K83" i="3"/>
  <c r="U83" i="1"/>
  <c r="T63" i="3"/>
  <c r="O63" i="4"/>
  <c r="O63" i="5" s="1"/>
  <c r="O80" i="3"/>
  <c r="S63" i="2"/>
  <c r="N63" i="3"/>
  <c r="R63" i="2"/>
  <c r="M63" i="3"/>
  <c r="Q63" i="2"/>
  <c r="L63" i="3"/>
  <c r="P63" i="2"/>
  <c r="K63" i="3"/>
  <c r="U63" i="1"/>
  <c r="U43" i="1"/>
  <c r="N6" i="4"/>
  <c r="N6" i="5" s="1"/>
  <c r="S6" i="3"/>
  <c r="O6" i="4"/>
  <c r="T6" i="3"/>
  <c r="B238" i="31"/>
  <c r="H217" i="31"/>
  <c r="H217" i="2"/>
  <c r="B238" i="2"/>
  <c r="B150" i="31"/>
  <c r="H128" i="31"/>
  <c r="H128" i="2"/>
  <c r="B150" i="2"/>
  <c r="B125" i="31"/>
  <c r="H117" i="31"/>
  <c r="H117" i="2"/>
  <c r="B125" i="2"/>
  <c r="B114" i="31"/>
  <c r="H102" i="31"/>
  <c r="H102" i="2"/>
  <c r="B114" i="2"/>
  <c r="B100" i="31"/>
  <c r="H83" i="31"/>
  <c r="H83" i="2"/>
  <c r="B100" i="2"/>
  <c r="B80" i="31"/>
  <c r="H63" i="31"/>
  <c r="H63" i="2"/>
  <c r="B80" i="2"/>
  <c r="B40" i="31"/>
  <c r="H23" i="31"/>
  <c r="K118" i="4"/>
  <c r="K118" i="5" s="1"/>
  <c r="P118" i="3"/>
  <c r="L118" i="4"/>
  <c r="L118" i="5" s="1"/>
  <c r="Q118" i="3"/>
  <c r="M118" i="4"/>
  <c r="M118" i="5" s="1"/>
  <c r="R118" i="3"/>
  <c r="N118" i="4"/>
  <c r="N118" i="5" s="1"/>
  <c r="S118" i="3"/>
  <c r="O118" i="4"/>
  <c r="T118" i="3"/>
  <c r="K119" i="4"/>
  <c r="K119" i="5" s="1"/>
  <c r="P119" i="3"/>
  <c r="L119" i="4"/>
  <c r="L119" i="5" s="1"/>
  <c r="Q119" i="3"/>
  <c r="M119" i="4"/>
  <c r="M119" i="5" s="1"/>
  <c r="R119" i="3"/>
  <c r="N119" i="4"/>
  <c r="N119" i="5" s="1"/>
  <c r="S119" i="3"/>
  <c r="O119" i="4"/>
  <c r="T119" i="3"/>
  <c r="K120" i="4"/>
  <c r="K120" i="5" s="1"/>
  <c r="P120" i="3"/>
  <c r="L120" i="4"/>
  <c r="L120" i="5" s="1"/>
  <c r="Q120" i="3"/>
  <c r="M120" i="4"/>
  <c r="M120" i="5" s="1"/>
  <c r="R120" i="3"/>
  <c r="N120" i="4"/>
  <c r="N120" i="5" s="1"/>
  <c r="S120" i="3"/>
  <c r="O120" i="4"/>
  <c r="T120" i="3"/>
  <c r="K121" i="4"/>
  <c r="K121" i="5" s="1"/>
  <c r="P121" i="3"/>
  <c r="L121" i="4"/>
  <c r="L121" i="5" s="1"/>
  <c r="Q121" i="3"/>
  <c r="M121" i="4"/>
  <c r="M121" i="5" s="1"/>
  <c r="R121" i="3"/>
  <c r="N121" i="4"/>
  <c r="N121" i="5" s="1"/>
  <c r="S121" i="3"/>
  <c r="O121" i="4"/>
  <c r="T121" i="3"/>
  <c r="K122" i="4"/>
  <c r="K122" i="5" s="1"/>
  <c r="P122" i="3"/>
  <c r="L122" i="4"/>
  <c r="L122" i="5" s="1"/>
  <c r="Q122" i="3"/>
  <c r="M122" i="4"/>
  <c r="M122" i="5" s="1"/>
  <c r="R122" i="3"/>
  <c r="N122" i="4"/>
  <c r="N122" i="5" s="1"/>
  <c r="S122" i="3"/>
  <c r="O122" i="4"/>
  <c r="T122" i="3"/>
  <c r="K123" i="4"/>
  <c r="K123" i="5" s="1"/>
  <c r="P123" i="3"/>
  <c r="L123" i="4"/>
  <c r="L123" i="5" s="1"/>
  <c r="Q123" i="3"/>
  <c r="M123" i="4"/>
  <c r="M123" i="5" s="1"/>
  <c r="R123" i="3"/>
  <c r="N123" i="4"/>
  <c r="N123" i="5" s="1"/>
  <c r="S123" i="3"/>
  <c r="O123" i="4"/>
  <c r="T123" i="3"/>
  <c r="K124" i="4"/>
  <c r="K124" i="5" s="1"/>
  <c r="P124" i="3"/>
  <c r="L124" i="4"/>
  <c r="L124" i="5" s="1"/>
  <c r="Q124" i="3"/>
  <c r="M124" i="4"/>
  <c r="M124" i="5" s="1"/>
  <c r="R124" i="3"/>
  <c r="N124" i="4"/>
  <c r="N124" i="5" s="1"/>
  <c r="S124" i="3"/>
  <c r="O124" i="4"/>
  <c r="T124" i="3"/>
  <c r="K129" i="4"/>
  <c r="K129" i="5" s="1"/>
  <c r="K129" i="6" s="1"/>
  <c r="P129" i="3"/>
  <c r="L129" i="4"/>
  <c r="L129" i="5" s="1"/>
  <c r="L129" i="6" s="1"/>
  <c r="Q129" i="3"/>
  <c r="M129" i="4"/>
  <c r="M129" i="5" s="1"/>
  <c r="M129" i="6" s="1"/>
  <c r="R129" i="3"/>
  <c r="N129" i="4"/>
  <c r="N129" i="5" s="1"/>
  <c r="N129" i="6" s="1"/>
  <c r="S129" i="3"/>
  <c r="O129" i="4"/>
  <c r="T129" i="3"/>
  <c r="K130" i="4"/>
  <c r="K130" i="5" s="1"/>
  <c r="K130" i="6" s="1"/>
  <c r="P130" i="3"/>
  <c r="L130" i="4"/>
  <c r="L130" i="5" s="1"/>
  <c r="L130" i="6" s="1"/>
  <c r="Q130" i="3"/>
  <c r="M130" i="4"/>
  <c r="M130" i="5" s="1"/>
  <c r="M130" i="6" s="1"/>
  <c r="R130" i="3"/>
  <c r="N130" i="4"/>
  <c r="N130" i="5" s="1"/>
  <c r="N130" i="6" s="1"/>
  <c r="S130" i="3"/>
  <c r="O130" i="4"/>
  <c r="T130" i="3"/>
  <c r="K131" i="4"/>
  <c r="K131" i="5" s="1"/>
  <c r="K131" i="6" s="1"/>
  <c r="P131" i="3"/>
  <c r="L131" i="4"/>
  <c r="L131" i="5" s="1"/>
  <c r="L131" i="6" s="1"/>
  <c r="Q131" i="3"/>
  <c r="M131" i="4"/>
  <c r="M131" i="5" s="1"/>
  <c r="M131" i="6" s="1"/>
  <c r="R131" i="3"/>
  <c r="N131" i="4"/>
  <c r="N131" i="5" s="1"/>
  <c r="N131" i="6" s="1"/>
  <c r="S131" i="3"/>
  <c r="O131" i="4"/>
  <c r="T131" i="3"/>
  <c r="K132" i="4"/>
  <c r="K132" i="5" s="1"/>
  <c r="K132" i="6" s="1"/>
  <c r="P132" i="3"/>
  <c r="L132" i="4"/>
  <c r="L132" i="5" s="1"/>
  <c r="L132" i="6" s="1"/>
  <c r="Q132" i="3"/>
  <c r="M132" i="4"/>
  <c r="M132" i="5" s="1"/>
  <c r="M132" i="6" s="1"/>
  <c r="R132" i="3"/>
  <c r="N132" i="4"/>
  <c r="N132" i="5" s="1"/>
  <c r="N132" i="6" s="1"/>
  <c r="S132" i="3"/>
  <c r="O132" i="4"/>
  <c r="T132" i="3"/>
  <c r="K133" i="4"/>
  <c r="K133" i="5" s="1"/>
  <c r="K133" i="6" s="1"/>
  <c r="P133" i="3"/>
  <c r="L133" i="4"/>
  <c r="L133" i="5" s="1"/>
  <c r="L133" i="6" s="1"/>
  <c r="Q133" i="3"/>
  <c r="M133" i="4"/>
  <c r="M133" i="5" s="1"/>
  <c r="M133" i="6" s="1"/>
  <c r="R133" i="3"/>
  <c r="N133" i="4"/>
  <c r="N133" i="5" s="1"/>
  <c r="N133" i="6" s="1"/>
  <c r="S133" i="3"/>
  <c r="O133" i="4"/>
  <c r="T133" i="3"/>
  <c r="K134" i="4"/>
  <c r="K134" i="5" s="1"/>
  <c r="K134" i="6" s="1"/>
  <c r="P134" i="3"/>
  <c r="L134" i="4"/>
  <c r="L134" i="5" s="1"/>
  <c r="L134" i="6" s="1"/>
  <c r="Q134" i="3"/>
  <c r="M134" i="4"/>
  <c r="M134" i="5" s="1"/>
  <c r="M134" i="6" s="1"/>
  <c r="R134" i="3"/>
  <c r="N134" i="4"/>
  <c r="N134" i="5" s="1"/>
  <c r="N134" i="6" s="1"/>
  <c r="S134" i="3"/>
  <c r="O134" i="4"/>
  <c r="T134" i="3"/>
  <c r="K135" i="4"/>
  <c r="K135" i="5" s="1"/>
  <c r="K135" i="6" s="1"/>
  <c r="P135" i="3"/>
  <c r="L135" i="4"/>
  <c r="L135" i="5" s="1"/>
  <c r="L135" i="6" s="1"/>
  <c r="Q135" i="3"/>
  <c r="M135" i="4"/>
  <c r="M135" i="5" s="1"/>
  <c r="M135" i="6" s="1"/>
  <c r="R135" i="3"/>
  <c r="N135" i="4"/>
  <c r="N135" i="5" s="1"/>
  <c r="N135" i="6" s="1"/>
  <c r="S135" i="3"/>
  <c r="O135" i="4"/>
  <c r="T135" i="3"/>
  <c r="K136" i="4"/>
  <c r="K136" i="5" s="1"/>
  <c r="K136" i="6" s="1"/>
  <c r="P136" i="3"/>
  <c r="L136" i="4"/>
  <c r="L136" i="5" s="1"/>
  <c r="L136" i="6" s="1"/>
  <c r="Q136" i="3"/>
  <c r="M136" i="4"/>
  <c r="M136" i="5" s="1"/>
  <c r="M136" i="6" s="1"/>
  <c r="R136" i="3"/>
  <c r="N136" i="4"/>
  <c r="N136" i="5" s="1"/>
  <c r="N136" i="6" s="1"/>
  <c r="S136" i="3"/>
  <c r="O136" i="4"/>
  <c r="T136" i="3"/>
  <c r="K137" i="4"/>
  <c r="K137" i="5" s="1"/>
  <c r="K137" i="6" s="1"/>
  <c r="P137" i="3"/>
  <c r="L137" i="4"/>
  <c r="L137" i="5" s="1"/>
  <c r="L137" i="6" s="1"/>
  <c r="Q137" i="3"/>
  <c r="M137" i="4"/>
  <c r="M137" i="5" s="1"/>
  <c r="M137" i="6" s="1"/>
  <c r="R137" i="3"/>
  <c r="N137" i="4"/>
  <c r="N137" i="5" s="1"/>
  <c r="N137" i="6" s="1"/>
  <c r="S137" i="3"/>
  <c r="O137" i="4"/>
  <c r="T137" i="3"/>
  <c r="K138" i="4"/>
  <c r="K138" i="5" s="1"/>
  <c r="K138" i="6" s="1"/>
  <c r="P138" i="3"/>
  <c r="L138" i="4"/>
  <c r="L138" i="5" s="1"/>
  <c r="L138" i="6" s="1"/>
  <c r="Q138" i="3"/>
  <c r="M138" i="4"/>
  <c r="M138" i="5" s="1"/>
  <c r="M138" i="6" s="1"/>
  <c r="R138" i="3"/>
  <c r="N138" i="4"/>
  <c r="N138" i="5" s="1"/>
  <c r="N138" i="6" s="1"/>
  <c r="S138" i="3"/>
  <c r="O138" i="4"/>
  <c r="T138" i="3"/>
  <c r="K139" i="4"/>
  <c r="K139" i="5" s="1"/>
  <c r="K139" i="6" s="1"/>
  <c r="P139" i="3"/>
  <c r="L139" i="4"/>
  <c r="L139" i="5" s="1"/>
  <c r="L139" i="6" s="1"/>
  <c r="Q139" i="3"/>
  <c r="M139" i="4"/>
  <c r="M139" i="5" s="1"/>
  <c r="M139" i="6" s="1"/>
  <c r="R139" i="3"/>
  <c r="N139" i="4"/>
  <c r="N139" i="5" s="1"/>
  <c r="N139" i="6" s="1"/>
  <c r="S139" i="3"/>
  <c r="O139" i="4"/>
  <c r="T139" i="3"/>
  <c r="K140" i="4"/>
  <c r="K140" i="5" s="1"/>
  <c r="K140" i="6" s="1"/>
  <c r="P140" i="3"/>
  <c r="L140" i="4"/>
  <c r="L140" i="5" s="1"/>
  <c r="L140" i="6" s="1"/>
  <c r="Q140" i="3"/>
  <c r="M140" i="4"/>
  <c r="M140" i="5" s="1"/>
  <c r="M140" i="6" s="1"/>
  <c r="R140" i="3"/>
  <c r="N140" i="4"/>
  <c r="N140" i="5" s="1"/>
  <c r="N140" i="6" s="1"/>
  <c r="S140" i="3"/>
  <c r="O140" i="4"/>
  <c r="T140" i="3"/>
  <c r="K141" i="4"/>
  <c r="K141" i="5" s="1"/>
  <c r="K141" i="6" s="1"/>
  <c r="P141" i="3"/>
  <c r="L141" i="4"/>
  <c r="L141" i="5" s="1"/>
  <c r="L141" i="6" s="1"/>
  <c r="Q141" i="3"/>
  <c r="M141" i="4"/>
  <c r="M141" i="5" s="1"/>
  <c r="M141" i="6" s="1"/>
  <c r="R141" i="3"/>
  <c r="N141" i="4"/>
  <c r="N141" i="5" s="1"/>
  <c r="N141" i="6" s="1"/>
  <c r="S141" i="3"/>
  <c r="O141" i="4"/>
  <c r="T141" i="3"/>
  <c r="K142" i="4"/>
  <c r="K142" i="5" s="1"/>
  <c r="K142" i="6" s="1"/>
  <c r="P142" i="3"/>
  <c r="L142" i="4"/>
  <c r="L142" i="5" s="1"/>
  <c r="L142" i="6" s="1"/>
  <c r="Q142" i="3"/>
  <c r="M142" i="4"/>
  <c r="M142" i="5" s="1"/>
  <c r="M142" i="6" s="1"/>
  <c r="R142" i="3"/>
  <c r="N142" i="4"/>
  <c r="N142" i="5" s="1"/>
  <c r="N142" i="6" s="1"/>
  <c r="S142" i="3"/>
  <c r="O142" i="4"/>
  <c r="T142" i="3"/>
  <c r="K143" i="4"/>
  <c r="K143" i="5" s="1"/>
  <c r="K143" i="6" s="1"/>
  <c r="P143" i="3"/>
  <c r="L143" i="4"/>
  <c r="L143" i="5" s="1"/>
  <c r="L143" i="6" s="1"/>
  <c r="Q143" i="3"/>
  <c r="M143" i="4"/>
  <c r="M143" i="5" s="1"/>
  <c r="M143" i="6" s="1"/>
  <c r="R143" i="3"/>
  <c r="N143" i="4"/>
  <c r="N143" i="5" s="1"/>
  <c r="N143" i="6" s="1"/>
  <c r="S143" i="3"/>
  <c r="O143" i="4"/>
  <c r="T143" i="3"/>
  <c r="K144" i="4"/>
  <c r="K144" i="5" s="1"/>
  <c r="K144" i="6" s="1"/>
  <c r="P144" i="3"/>
  <c r="L144" i="4"/>
  <c r="L144" i="5" s="1"/>
  <c r="L144" i="6" s="1"/>
  <c r="Q144" i="3"/>
  <c r="M144" i="4"/>
  <c r="M144" i="5" s="1"/>
  <c r="M144" i="6" s="1"/>
  <c r="R144" i="3"/>
  <c r="N144" i="4"/>
  <c r="N144" i="5" s="1"/>
  <c r="N144" i="6" s="1"/>
  <c r="S144" i="3"/>
  <c r="O144" i="4"/>
  <c r="T144" i="3"/>
  <c r="K145" i="4"/>
  <c r="K145" i="5" s="1"/>
  <c r="K145" i="6" s="1"/>
  <c r="P145" i="3"/>
  <c r="L145" i="4"/>
  <c r="L145" i="5" s="1"/>
  <c r="L145" i="6" s="1"/>
  <c r="Q145" i="3"/>
  <c r="M145" i="4"/>
  <c r="M145" i="5" s="1"/>
  <c r="M145" i="6" s="1"/>
  <c r="R145" i="3"/>
  <c r="N145" i="4"/>
  <c r="N145" i="5" s="1"/>
  <c r="N145" i="6" s="1"/>
  <c r="S145" i="3"/>
  <c r="O145" i="4"/>
  <c r="T145" i="3"/>
  <c r="K146" i="4"/>
  <c r="K146" i="5" s="1"/>
  <c r="K146" i="6" s="1"/>
  <c r="P146" i="3"/>
  <c r="L146" i="4"/>
  <c r="L146" i="5" s="1"/>
  <c r="L146" i="6" s="1"/>
  <c r="Q146" i="3"/>
  <c r="M146" i="4"/>
  <c r="M146" i="5" s="1"/>
  <c r="M146" i="6" s="1"/>
  <c r="R146" i="3"/>
  <c r="N146" i="4"/>
  <c r="N146" i="5" s="1"/>
  <c r="N146" i="6" s="1"/>
  <c r="S146" i="3"/>
  <c r="O146" i="4"/>
  <c r="T146" i="3"/>
  <c r="K147" i="4"/>
  <c r="K147" i="5" s="1"/>
  <c r="K147" i="6" s="1"/>
  <c r="P147" i="3"/>
  <c r="L147" i="4"/>
  <c r="L147" i="5" s="1"/>
  <c r="L147" i="6" s="1"/>
  <c r="Q147" i="3"/>
  <c r="M147" i="4"/>
  <c r="M147" i="5" s="1"/>
  <c r="M147" i="6" s="1"/>
  <c r="R147" i="3"/>
  <c r="N147" i="4"/>
  <c r="N147" i="5" s="1"/>
  <c r="N147" i="6" s="1"/>
  <c r="S147" i="3"/>
  <c r="O147" i="4"/>
  <c r="T147" i="3"/>
  <c r="K148" i="4"/>
  <c r="K148" i="5" s="1"/>
  <c r="K148" i="6" s="1"/>
  <c r="P148" i="3"/>
  <c r="L148" i="4"/>
  <c r="L148" i="5" s="1"/>
  <c r="L148" i="6" s="1"/>
  <c r="Q148" i="3"/>
  <c r="M148" i="4"/>
  <c r="M148" i="5" s="1"/>
  <c r="M148" i="6" s="1"/>
  <c r="R148" i="3"/>
  <c r="N148" i="4"/>
  <c r="N148" i="5" s="1"/>
  <c r="N148" i="6" s="1"/>
  <c r="S148" i="3"/>
  <c r="O148" i="4"/>
  <c r="T148" i="3"/>
  <c r="K149" i="4"/>
  <c r="K149" i="5" s="1"/>
  <c r="K149" i="6" s="1"/>
  <c r="P149" i="3"/>
  <c r="L149" i="4"/>
  <c r="L149" i="5" s="1"/>
  <c r="L149" i="6" s="1"/>
  <c r="Q149" i="3"/>
  <c r="M149" i="4"/>
  <c r="M149" i="5" s="1"/>
  <c r="M149" i="6" s="1"/>
  <c r="R149" i="3"/>
  <c r="N149" i="4"/>
  <c r="N149" i="5" s="1"/>
  <c r="N149" i="6" s="1"/>
  <c r="S149" i="3"/>
  <c r="O149" i="4"/>
  <c r="T149" i="3"/>
  <c r="K154" i="4"/>
  <c r="K154" i="5" s="1"/>
  <c r="P154" i="3"/>
  <c r="L154" i="4"/>
  <c r="L154" i="5" s="1"/>
  <c r="Q154" i="3"/>
  <c r="M154" i="4"/>
  <c r="M154" i="5" s="1"/>
  <c r="R154" i="3"/>
  <c r="N154" i="4"/>
  <c r="N154" i="5" s="1"/>
  <c r="S154" i="3"/>
  <c r="O154" i="4"/>
  <c r="T154" i="3"/>
  <c r="K155" i="4"/>
  <c r="K155" i="5" s="1"/>
  <c r="P155" i="3"/>
  <c r="L155" i="4"/>
  <c r="L155" i="5" s="1"/>
  <c r="Q155" i="3"/>
  <c r="M155" i="4"/>
  <c r="M155" i="5" s="1"/>
  <c r="R155" i="3"/>
  <c r="N155" i="4"/>
  <c r="N155" i="5" s="1"/>
  <c r="S155" i="3"/>
  <c r="O155" i="4"/>
  <c r="T155" i="3"/>
  <c r="K156" i="4"/>
  <c r="K156" i="5" s="1"/>
  <c r="P156" i="3"/>
  <c r="L156" i="4"/>
  <c r="L156" i="5" s="1"/>
  <c r="Q156" i="3"/>
  <c r="M156" i="4"/>
  <c r="M156" i="5" s="1"/>
  <c r="R156" i="3"/>
  <c r="N156" i="4"/>
  <c r="N156" i="5" s="1"/>
  <c r="S156" i="3"/>
  <c r="O156" i="4"/>
  <c r="T156" i="3"/>
  <c r="K157" i="4"/>
  <c r="K157" i="5" s="1"/>
  <c r="P157" i="3"/>
  <c r="L157" i="4"/>
  <c r="L157" i="5" s="1"/>
  <c r="Q157" i="3"/>
  <c r="M157" i="4"/>
  <c r="M157" i="5" s="1"/>
  <c r="R157" i="3"/>
  <c r="N157" i="4"/>
  <c r="N157" i="5" s="1"/>
  <c r="S157" i="3"/>
  <c r="O157" i="4"/>
  <c r="T157" i="3"/>
  <c r="K159" i="4"/>
  <c r="K159" i="5" s="1"/>
  <c r="P159" i="3"/>
  <c r="L159" i="4"/>
  <c r="L159" i="5" s="1"/>
  <c r="Q159" i="3"/>
  <c r="M159" i="4"/>
  <c r="M159" i="5" s="1"/>
  <c r="R159" i="3"/>
  <c r="N159" i="4"/>
  <c r="N159" i="5" s="1"/>
  <c r="S159" i="3"/>
  <c r="O159" i="4"/>
  <c r="T159" i="3"/>
  <c r="K160" i="4"/>
  <c r="K160" i="5" s="1"/>
  <c r="P160" i="3"/>
  <c r="L160" i="4"/>
  <c r="L160" i="5" s="1"/>
  <c r="Q160" i="3"/>
  <c r="M160" i="4"/>
  <c r="M160" i="5" s="1"/>
  <c r="R160" i="3"/>
  <c r="N160" i="4"/>
  <c r="N160" i="5" s="1"/>
  <c r="S160" i="3"/>
  <c r="O160" i="4"/>
  <c r="T160" i="3"/>
  <c r="K161" i="4"/>
  <c r="K161" i="5" s="1"/>
  <c r="P161" i="3"/>
  <c r="L161" i="4"/>
  <c r="L161" i="5" s="1"/>
  <c r="Q161" i="3"/>
  <c r="M161" i="4"/>
  <c r="M161" i="5" s="1"/>
  <c r="R161" i="3"/>
  <c r="N161" i="4"/>
  <c r="N161" i="5" s="1"/>
  <c r="S161" i="3"/>
  <c r="O161" i="4"/>
  <c r="T161" i="3"/>
  <c r="K162" i="4"/>
  <c r="K162" i="5" s="1"/>
  <c r="P162" i="3"/>
  <c r="L162" i="4"/>
  <c r="L162" i="5" s="1"/>
  <c r="Q162" i="3"/>
  <c r="M162" i="4"/>
  <c r="M162" i="5" s="1"/>
  <c r="R162" i="3"/>
  <c r="N162" i="4"/>
  <c r="N162" i="5" s="1"/>
  <c r="S162" i="3"/>
  <c r="O162" i="4"/>
  <c r="T162" i="3"/>
  <c r="K163" i="4"/>
  <c r="K163" i="5" s="1"/>
  <c r="P163" i="3"/>
  <c r="L163" i="4"/>
  <c r="L163" i="5" s="1"/>
  <c r="Q163" i="3"/>
  <c r="M163" i="4"/>
  <c r="M163" i="5" s="1"/>
  <c r="R163" i="3"/>
  <c r="N163" i="4"/>
  <c r="N163" i="5" s="1"/>
  <c r="S163" i="3"/>
  <c r="O163" i="4"/>
  <c r="T163" i="3"/>
  <c r="K164" i="4"/>
  <c r="K164" i="5" s="1"/>
  <c r="P164" i="3"/>
  <c r="L164" i="4"/>
  <c r="L164" i="5" s="1"/>
  <c r="Q164" i="3"/>
  <c r="M164" i="4"/>
  <c r="M164" i="5" s="1"/>
  <c r="R164" i="3"/>
  <c r="N164" i="4"/>
  <c r="N164" i="5" s="1"/>
  <c r="S164" i="3"/>
  <c r="O164" i="4"/>
  <c r="T164" i="3"/>
  <c r="K165" i="4"/>
  <c r="K165" i="5" s="1"/>
  <c r="P165" i="3"/>
  <c r="L165" i="4"/>
  <c r="L165" i="5" s="1"/>
  <c r="Q165" i="3"/>
  <c r="M165" i="4"/>
  <c r="M165" i="5" s="1"/>
  <c r="R165" i="3"/>
  <c r="N165" i="4"/>
  <c r="N165" i="5" s="1"/>
  <c r="S165" i="3"/>
  <c r="O165" i="4"/>
  <c r="T165" i="3"/>
  <c r="K166" i="4"/>
  <c r="K166" i="5" s="1"/>
  <c r="P166" i="3"/>
  <c r="L166" i="4"/>
  <c r="L166" i="5" s="1"/>
  <c r="Q166" i="3"/>
  <c r="M166" i="4"/>
  <c r="M166" i="5" s="1"/>
  <c r="R166" i="3"/>
  <c r="N166" i="4"/>
  <c r="N166" i="5" s="1"/>
  <c r="S166" i="3"/>
  <c r="O166" i="4"/>
  <c r="T166" i="3"/>
  <c r="K167" i="4"/>
  <c r="K167" i="5" s="1"/>
  <c r="P167" i="3"/>
  <c r="L167" i="4"/>
  <c r="L167" i="5" s="1"/>
  <c r="Q167" i="3"/>
  <c r="M167" i="4"/>
  <c r="M167" i="5" s="1"/>
  <c r="R167" i="3"/>
  <c r="N167" i="4"/>
  <c r="N167" i="5" s="1"/>
  <c r="S167" i="3"/>
  <c r="O167" i="4"/>
  <c r="T167" i="3"/>
  <c r="K168" i="4"/>
  <c r="K168" i="5" s="1"/>
  <c r="P168" i="3"/>
  <c r="L168" i="4"/>
  <c r="L168" i="5" s="1"/>
  <c r="Q168" i="3"/>
  <c r="M168" i="4"/>
  <c r="M168" i="5" s="1"/>
  <c r="R168" i="3"/>
  <c r="N168" i="4"/>
  <c r="N168" i="5" s="1"/>
  <c r="S168" i="3"/>
  <c r="O168" i="4"/>
  <c r="T168" i="3"/>
  <c r="K169" i="4"/>
  <c r="K169" i="5" s="1"/>
  <c r="P169" i="3"/>
  <c r="L169" i="4"/>
  <c r="L169" i="5" s="1"/>
  <c r="Q169" i="3"/>
  <c r="M169" i="4"/>
  <c r="M169" i="5" s="1"/>
  <c r="R169" i="3"/>
  <c r="N169" i="4"/>
  <c r="N169" i="5" s="1"/>
  <c r="S169" i="3"/>
  <c r="O169" i="4"/>
  <c r="T169" i="3"/>
  <c r="K170" i="4"/>
  <c r="K170" i="5" s="1"/>
  <c r="P170" i="3"/>
  <c r="L170" i="4"/>
  <c r="L170" i="5" s="1"/>
  <c r="Q170" i="3"/>
  <c r="M170" i="4"/>
  <c r="M170" i="5" s="1"/>
  <c r="R170" i="3"/>
  <c r="N170" i="4"/>
  <c r="N170" i="5" s="1"/>
  <c r="S170" i="3"/>
  <c r="O170" i="4"/>
  <c r="T170" i="3"/>
  <c r="K171" i="4"/>
  <c r="K171" i="5" s="1"/>
  <c r="P171" i="3"/>
  <c r="L171" i="4"/>
  <c r="L171" i="5" s="1"/>
  <c r="Q171" i="3"/>
  <c r="M171" i="4"/>
  <c r="M171" i="5" s="1"/>
  <c r="R171" i="3"/>
  <c r="N171" i="4"/>
  <c r="N171" i="5" s="1"/>
  <c r="S171" i="3"/>
  <c r="O171" i="4"/>
  <c r="T171" i="3"/>
  <c r="K172" i="4"/>
  <c r="K172" i="5" s="1"/>
  <c r="P172" i="3"/>
  <c r="L172" i="4"/>
  <c r="L172" i="5" s="1"/>
  <c r="Q172" i="3"/>
  <c r="M172" i="4"/>
  <c r="M172" i="5" s="1"/>
  <c r="R172" i="3"/>
  <c r="N172" i="4"/>
  <c r="N172" i="5" s="1"/>
  <c r="S172" i="3"/>
  <c r="O172" i="4"/>
  <c r="T172" i="3"/>
  <c r="K173" i="4"/>
  <c r="K173" i="5" s="1"/>
  <c r="P173" i="3"/>
  <c r="L173" i="4"/>
  <c r="L173" i="5" s="1"/>
  <c r="Q173" i="3"/>
  <c r="M173" i="4"/>
  <c r="M173" i="5" s="1"/>
  <c r="R173" i="3"/>
  <c r="N173" i="4"/>
  <c r="N173" i="5" s="1"/>
  <c r="S173" i="3"/>
  <c r="O173" i="4"/>
  <c r="T173" i="3"/>
  <c r="K174" i="4"/>
  <c r="K174" i="5" s="1"/>
  <c r="P174" i="3"/>
  <c r="L174" i="4"/>
  <c r="L174" i="5" s="1"/>
  <c r="Q174" i="3"/>
  <c r="M174" i="4"/>
  <c r="M174" i="5" s="1"/>
  <c r="R174" i="3"/>
  <c r="N174" i="4"/>
  <c r="N174" i="5" s="1"/>
  <c r="S174" i="3"/>
  <c r="O174" i="4"/>
  <c r="T174" i="3"/>
  <c r="K175" i="4"/>
  <c r="K175" i="5" s="1"/>
  <c r="P175" i="3"/>
  <c r="L175" i="4"/>
  <c r="L175" i="5" s="1"/>
  <c r="Q175" i="3"/>
  <c r="M175" i="4"/>
  <c r="M175" i="5" s="1"/>
  <c r="R175" i="3"/>
  <c r="N175" i="4"/>
  <c r="N175" i="5" s="1"/>
  <c r="S175" i="3"/>
  <c r="O175" i="4"/>
  <c r="T175" i="3"/>
  <c r="K176" i="4"/>
  <c r="K176" i="5" s="1"/>
  <c r="P176" i="3"/>
  <c r="L176" i="4"/>
  <c r="L176" i="5" s="1"/>
  <c r="Q176" i="3"/>
  <c r="M176" i="4"/>
  <c r="M176" i="5" s="1"/>
  <c r="R176" i="3"/>
  <c r="N176" i="4"/>
  <c r="N176" i="5" s="1"/>
  <c r="S176" i="3"/>
  <c r="O176" i="4"/>
  <c r="T176" i="3"/>
  <c r="K177" i="4"/>
  <c r="K177" i="5" s="1"/>
  <c r="P177" i="3"/>
  <c r="L177" i="4"/>
  <c r="L177" i="5" s="1"/>
  <c r="Q177" i="3"/>
  <c r="M177" i="4"/>
  <c r="M177" i="5" s="1"/>
  <c r="R177" i="3"/>
  <c r="N177" i="4"/>
  <c r="N177" i="5" s="1"/>
  <c r="S177" i="3"/>
  <c r="O177" i="4"/>
  <c r="T177" i="3"/>
  <c r="K178" i="4"/>
  <c r="K178" i="5" s="1"/>
  <c r="P178" i="3"/>
  <c r="L178" i="4"/>
  <c r="L178" i="5" s="1"/>
  <c r="Q178" i="3"/>
  <c r="M178" i="4"/>
  <c r="M178" i="5" s="1"/>
  <c r="R178" i="3"/>
  <c r="N178" i="4"/>
  <c r="N178" i="5" s="1"/>
  <c r="S178" i="3"/>
  <c r="O178" i="4"/>
  <c r="T178" i="3"/>
  <c r="K179" i="4"/>
  <c r="K179" i="5" s="1"/>
  <c r="P179" i="3"/>
  <c r="L179" i="4"/>
  <c r="L179" i="5" s="1"/>
  <c r="Q179" i="3"/>
  <c r="M179" i="4"/>
  <c r="M179" i="5" s="1"/>
  <c r="R179" i="3"/>
  <c r="N179" i="4"/>
  <c r="N179" i="5" s="1"/>
  <c r="S179" i="3"/>
  <c r="O179" i="4"/>
  <c r="T179" i="3"/>
  <c r="K180" i="4"/>
  <c r="K180" i="5" s="1"/>
  <c r="P180" i="3"/>
  <c r="L180" i="4"/>
  <c r="L180" i="5" s="1"/>
  <c r="Q180" i="3"/>
  <c r="M180" i="4"/>
  <c r="M180" i="5" s="1"/>
  <c r="R180" i="3"/>
  <c r="N180" i="4"/>
  <c r="N180" i="5" s="1"/>
  <c r="S180" i="3"/>
  <c r="O180" i="4"/>
  <c r="T180" i="3"/>
  <c r="K181" i="4"/>
  <c r="K181" i="5" s="1"/>
  <c r="P181" i="3"/>
  <c r="L181" i="4"/>
  <c r="L181" i="5" s="1"/>
  <c r="Q181" i="3"/>
  <c r="M181" i="4"/>
  <c r="M181" i="5" s="1"/>
  <c r="R181" i="3"/>
  <c r="N181" i="4"/>
  <c r="N181" i="5" s="1"/>
  <c r="S181" i="3"/>
  <c r="O181" i="4"/>
  <c r="T181" i="3"/>
  <c r="K182" i="4"/>
  <c r="K182" i="5" s="1"/>
  <c r="P182" i="3"/>
  <c r="L182" i="4"/>
  <c r="L182" i="5" s="1"/>
  <c r="Q182" i="3"/>
  <c r="M182" i="4"/>
  <c r="M182" i="5" s="1"/>
  <c r="R182" i="3"/>
  <c r="N182" i="4"/>
  <c r="N182" i="5" s="1"/>
  <c r="S182" i="3"/>
  <c r="O182" i="4"/>
  <c r="T182" i="3"/>
  <c r="K183" i="4"/>
  <c r="K183" i="5" s="1"/>
  <c r="P183" i="3"/>
  <c r="L183" i="4"/>
  <c r="L183" i="5" s="1"/>
  <c r="Q183" i="3"/>
  <c r="M183" i="4"/>
  <c r="M183" i="5" s="1"/>
  <c r="R183" i="3"/>
  <c r="N183" i="4"/>
  <c r="N183" i="5" s="1"/>
  <c r="S183" i="3"/>
  <c r="O183" i="4"/>
  <c r="T183" i="3"/>
  <c r="K184" i="4"/>
  <c r="K184" i="5" s="1"/>
  <c r="P184" i="3"/>
  <c r="L184" i="4"/>
  <c r="L184" i="5" s="1"/>
  <c r="Q184" i="3"/>
  <c r="M184" i="4"/>
  <c r="M184" i="5" s="1"/>
  <c r="R184" i="3"/>
  <c r="N184" i="4"/>
  <c r="N184" i="5" s="1"/>
  <c r="S184" i="3"/>
  <c r="O184" i="4"/>
  <c r="T184" i="3"/>
  <c r="K185" i="4"/>
  <c r="K185" i="5" s="1"/>
  <c r="P185" i="3"/>
  <c r="L185" i="4"/>
  <c r="L185" i="5" s="1"/>
  <c r="Q185" i="3"/>
  <c r="M185" i="4"/>
  <c r="M185" i="5" s="1"/>
  <c r="R185" i="3"/>
  <c r="N185" i="4"/>
  <c r="N185" i="5" s="1"/>
  <c r="S185" i="3"/>
  <c r="O185" i="4"/>
  <c r="T185" i="3"/>
  <c r="K186" i="4"/>
  <c r="K186" i="5" s="1"/>
  <c r="P186" i="3"/>
  <c r="L186" i="4"/>
  <c r="L186" i="5" s="1"/>
  <c r="Q186" i="3"/>
  <c r="M186" i="4"/>
  <c r="M186" i="5" s="1"/>
  <c r="R186" i="3"/>
  <c r="N186" i="4"/>
  <c r="N186" i="5" s="1"/>
  <c r="S186" i="3"/>
  <c r="O186" i="4"/>
  <c r="T186" i="3"/>
  <c r="K187" i="4"/>
  <c r="K187" i="5" s="1"/>
  <c r="P187" i="3"/>
  <c r="L187" i="4"/>
  <c r="L187" i="5" s="1"/>
  <c r="Q187" i="3"/>
  <c r="M187" i="4"/>
  <c r="M187" i="5" s="1"/>
  <c r="R187" i="3"/>
  <c r="N187" i="4"/>
  <c r="N187" i="5" s="1"/>
  <c r="S187" i="3"/>
  <c r="O187" i="4"/>
  <c r="T187" i="3"/>
  <c r="K188" i="4"/>
  <c r="K188" i="5" s="1"/>
  <c r="P188" i="3"/>
  <c r="L188" i="4"/>
  <c r="L188" i="5" s="1"/>
  <c r="Q188" i="3"/>
  <c r="M188" i="4"/>
  <c r="M188" i="5" s="1"/>
  <c r="R188" i="3"/>
  <c r="N188" i="4"/>
  <c r="N188" i="5" s="1"/>
  <c r="S188" i="3"/>
  <c r="O188" i="4"/>
  <c r="T188" i="3"/>
  <c r="K189" i="4"/>
  <c r="K189" i="5" s="1"/>
  <c r="P189" i="3"/>
  <c r="L189" i="4"/>
  <c r="L189" i="5" s="1"/>
  <c r="Q189" i="3"/>
  <c r="M189" i="4"/>
  <c r="M189" i="5" s="1"/>
  <c r="R189" i="3"/>
  <c r="N189" i="4"/>
  <c r="N189" i="5" s="1"/>
  <c r="S189" i="3"/>
  <c r="O189" i="4"/>
  <c r="T189" i="3"/>
  <c r="K190" i="4"/>
  <c r="K190" i="5" s="1"/>
  <c r="P190" i="3"/>
  <c r="L190" i="4"/>
  <c r="L190" i="5" s="1"/>
  <c r="Q190" i="3"/>
  <c r="M190" i="4"/>
  <c r="M190" i="5" s="1"/>
  <c r="R190" i="3"/>
  <c r="N190" i="4"/>
  <c r="N190" i="5" s="1"/>
  <c r="S190" i="3"/>
  <c r="O190" i="4"/>
  <c r="T190" i="3"/>
  <c r="K191" i="4"/>
  <c r="K191" i="5" s="1"/>
  <c r="P191" i="3"/>
  <c r="L191" i="4"/>
  <c r="L191" i="5" s="1"/>
  <c r="Q191" i="3"/>
  <c r="M191" i="4"/>
  <c r="M191" i="5" s="1"/>
  <c r="R191" i="3"/>
  <c r="N191" i="4"/>
  <c r="N191" i="5" s="1"/>
  <c r="S191" i="3"/>
  <c r="O191" i="4"/>
  <c r="T191" i="3"/>
  <c r="K192" i="4"/>
  <c r="K192" i="5" s="1"/>
  <c r="P192" i="3"/>
  <c r="L192" i="4"/>
  <c r="L192" i="5" s="1"/>
  <c r="Q192" i="3"/>
  <c r="M192" i="4"/>
  <c r="M192" i="5" s="1"/>
  <c r="R192" i="3"/>
  <c r="N192" i="4"/>
  <c r="N192" i="5" s="1"/>
  <c r="S192" i="3"/>
  <c r="O192" i="4"/>
  <c r="T192" i="3"/>
  <c r="K193" i="4"/>
  <c r="K193" i="5" s="1"/>
  <c r="P193" i="3"/>
  <c r="L193" i="4"/>
  <c r="L193" i="5" s="1"/>
  <c r="Q193" i="3"/>
  <c r="M193" i="4"/>
  <c r="M193" i="5" s="1"/>
  <c r="R193" i="3"/>
  <c r="N193" i="4"/>
  <c r="N193" i="5" s="1"/>
  <c r="S193" i="3"/>
  <c r="O193" i="4"/>
  <c r="T193" i="3"/>
  <c r="K194" i="4"/>
  <c r="K194" i="5" s="1"/>
  <c r="P194" i="3"/>
  <c r="L194" i="4"/>
  <c r="L194" i="5" s="1"/>
  <c r="Q194" i="3"/>
  <c r="M194" i="4"/>
  <c r="M194" i="5" s="1"/>
  <c r="R194" i="3"/>
  <c r="N194" i="4"/>
  <c r="N194" i="5" s="1"/>
  <c r="S194" i="3"/>
  <c r="O194" i="4"/>
  <c r="T194" i="3"/>
  <c r="K195" i="4"/>
  <c r="K195" i="5" s="1"/>
  <c r="P195" i="3"/>
  <c r="L195" i="4"/>
  <c r="L195" i="5" s="1"/>
  <c r="Q195" i="3"/>
  <c r="M195" i="4"/>
  <c r="M195" i="5" s="1"/>
  <c r="R195" i="3"/>
  <c r="N195" i="4"/>
  <c r="N195" i="5" s="1"/>
  <c r="S195" i="3"/>
  <c r="O195" i="4"/>
  <c r="T195" i="3"/>
  <c r="K196" i="4"/>
  <c r="K196" i="5" s="1"/>
  <c r="P196" i="3"/>
  <c r="L196" i="4"/>
  <c r="L196" i="5" s="1"/>
  <c r="Q196" i="3"/>
  <c r="M196" i="4"/>
  <c r="M196" i="5" s="1"/>
  <c r="R196" i="3"/>
  <c r="N196" i="4"/>
  <c r="N196" i="5" s="1"/>
  <c r="S196" i="3"/>
  <c r="O196" i="4"/>
  <c r="T196" i="3"/>
  <c r="K197" i="4"/>
  <c r="K197" i="5" s="1"/>
  <c r="P197" i="3"/>
  <c r="L197" i="4"/>
  <c r="L197" i="5" s="1"/>
  <c r="Q197" i="3"/>
  <c r="M197" i="4"/>
  <c r="M197" i="5" s="1"/>
  <c r="R197" i="3"/>
  <c r="N197" i="4"/>
  <c r="N197" i="5" s="1"/>
  <c r="S197" i="3"/>
  <c r="O197" i="4"/>
  <c r="T197" i="3"/>
  <c r="K198" i="4"/>
  <c r="K198" i="5" s="1"/>
  <c r="P198" i="3"/>
  <c r="L198" i="4"/>
  <c r="L198" i="5" s="1"/>
  <c r="Q198" i="3"/>
  <c r="M198" i="4"/>
  <c r="M198" i="5" s="1"/>
  <c r="R198" i="3"/>
  <c r="N198" i="4"/>
  <c r="N198" i="5" s="1"/>
  <c r="S198" i="3"/>
  <c r="O198" i="4"/>
  <c r="T198" i="3"/>
  <c r="K199" i="4"/>
  <c r="K199" i="5" s="1"/>
  <c r="P199" i="3"/>
  <c r="L199" i="4"/>
  <c r="L199" i="5" s="1"/>
  <c r="Q199" i="3"/>
  <c r="M199" i="4"/>
  <c r="M199" i="5" s="1"/>
  <c r="R199" i="3"/>
  <c r="N199" i="4"/>
  <c r="N199" i="5" s="1"/>
  <c r="S199" i="3"/>
  <c r="O199" i="4"/>
  <c r="T199" i="3"/>
  <c r="K200" i="4"/>
  <c r="K200" i="5" s="1"/>
  <c r="P200" i="3"/>
  <c r="L200" i="4"/>
  <c r="L200" i="5" s="1"/>
  <c r="Q200" i="3"/>
  <c r="M200" i="4"/>
  <c r="M200" i="5" s="1"/>
  <c r="R200" i="3"/>
  <c r="N200" i="4"/>
  <c r="N200" i="5" s="1"/>
  <c r="S200" i="3"/>
  <c r="O200" i="4"/>
  <c r="T200" i="3"/>
  <c r="K201" i="4"/>
  <c r="K201" i="5" s="1"/>
  <c r="P201" i="3"/>
  <c r="L201" i="4"/>
  <c r="L201" i="5" s="1"/>
  <c r="Q201" i="3"/>
  <c r="M201" i="4"/>
  <c r="M201" i="5" s="1"/>
  <c r="R201" i="3"/>
  <c r="N201" i="4"/>
  <c r="N201" i="5" s="1"/>
  <c r="S201" i="3"/>
  <c r="O201" i="4"/>
  <c r="T201" i="3"/>
  <c r="K202" i="4"/>
  <c r="K202" i="5" s="1"/>
  <c r="P202" i="3"/>
  <c r="L202" i="4"/>
  <c r="L202" i="5" s="1"/>
  <c r="Q202" i="3"/>
  <c r="M202" i="4"/>
  <c r="M202" i="5" s="1"/>
  <c r="R202" i="3"/>
  <c r="N202" i="4"/>
  <c r="N202" i="5" s="1"/>
  <c r="S202" i="3"/>
  <c r="O202" i="4"/>
  <c r="T202" i="3"/>
  <c r="K203" i="4"/>
  <c r="K203" i="5" s="1"/>
  <c r="P203" i="3"/>
  <c r="L203" i="4"/>
  <c r="L203" i="5" s="1"/>
  <c r="Q203" i="3"/>
  <c r="M203" i="4"/>
  <c r="M203" i="5" s="1"/>
  <c r="R203" i="3"/>
  <c r="N203" i="4"/>
  <c r="N203" i="5" s="1"/>
  <c r="S203" i="3"/>
  <c r="O203" i="4"/>
  <c r="T203" i="3"/>
  <c r="K204" i="4"/>
  <c r="K204" i="5" s="1"/>
  <c r="P204" i="3"/>
  <c r="L204" i="4"/>
  <c r="L204" i="5" s="1"/>
  <c r="Q204" i="3"/>
  <c r="M204" i="4"/>
  <c r="M204" i="5" s="1"/>
  <c r="R204" i="3"/>
  <c r="N204" i="4"/>
  <c r="N204" i="5" s="1"/>
  <c r="S204" i="3"/>
  <c r="O204" i="4"/>
  <c r="T204" i="3"/>
  <c r="K205" i="4"/>
  <c r="K205" i="5" s="1"/>
  <c r="P205" i="3"/>
  <c r="L205" i="4"/>
  <c r="L205" i="5" s="1"/>
  <c r="Q205" i="3"/>
  <c r="M205" i="4"/>
  <c r="M205" i="5" s="1"/>
  <c r="R205" i="3"/>
  <c r="N205" i="4"/>
  <c r="N205" i="5" s="1"/>
  <c r="S205" i="3"/>
  <c r="O205" i="4"/>
  <c r="T205" i="3"/>
  <c r="K206" i="4"/>
  <c r="K206" i="5" s="1"/>
  <c r="P206" i="3"/>
  <c r="L206" i="4"/>
  <c r="L206" i="5" s="1"/>
  <c r="Q206" i="3"/>
  <c r="M206" i="4"/>
  <c r="M206" i="5" s="1"/>
  <c r="R206" i="3"/>
  <c r="N206" i="4"/>
  <c r="N206" i="5" s="1"/>
  <c r="S206" i="3"/>
  <c r="O206" i="4"/>
  <c r="T206" i="3"/>
  <c r="K207" i="4"/>
  <c r="K207" i="5" s="1"/>
  <c r="P207" i="3"/>
  <c r="L207" i="4"/>
  <c r="L207" i="5" s="1"/>
  <c r="Q207" i="3"/>
  <c r="M207" i="4"/>
  <c r="M207" i="5" s="1"/>
  <c r="R207" i="3"/>
  <c r="N207" i="4"/>
  <c r="N207" i="5" s="1"/>
  <c r="S207" i="3"/>
  <c r="O207" i="4"/>
  <c r="T207" i="3"/>
  <c r="K208" i="4"/>
  <c r="K208" i="5" s="1"/>
  <c r="P208" i="3"/>
  <c r="L208" i="4"/>
  <c r="L208" i="5" s="1"/>
  <c r="Q208" i="3"/>
  <c r="M208" i="4"/>
  <c r="M208" i="5" s="1"/>
  <c r="R208" i="3"/>
  <c r="N208" i="4"/>
  <c r="N208" i="5" s="1"/>
  <c r="S208" i="3"/>
  <c r="O208" i="4"/>
  <c r="T208" i="3"/>
  <c r="K209" i="4"/>
  <c r="K209" i="5" s="1"/>
  <c r="P209" i="3"/>
  <c r="L209" i="4"/>
  <c r="L209" i="5" s="1"/>
  <c r="Q209" i="3"/>
  <c r="M209" i="4"/>
  <c r="M209" i="5" s="1"/>
  <c r="R209" i="3"/>
  <c r="N209" i="4"/>
  <c r="N209" i="5" s="1"/>
  <c r="S209" i="3"/>
  <c r="O209" i="4"/>
  <c r="T209" i="3"/>
  <c r="K210" i="4"/>
  <c r="K210" i="5" s="1"/>
  <c r="P210" i="3"/>
  <c r="L210" i="4"/>
  <c r="L210" i="5" s="1"/>
  <c r="Q210" i="3"/>
  <c r="M210" i="4"/>
  <c r="M210" i="5" s="1"/>
  <c r="R210" i="3"/>
  <c r="N210" i="4"/>
  <c r="N210" i="5" s="1"/>
  <c r="S210" i="3"/>
  <c r="O210" i="4"/>
  <c r="T210" i="3"/>
  <c r="K211" i="4"/>
  <c r="K211" i="5" s="1"/>
  <c r="P211" i="3"/>
  <c r="L211" i="4"/>
  <c r="L211" i="5" s="1"/>
  <c r="Q211" i="3"/>
  <c r="M211" i="4"/>
  <c r="M211" i="5" s="1"/>
  <c r="R211" i="3"/>
  <c r="N211" i="4"/>
  <c r="N211" i="5" s="1"/>
  <c r="S211" i="3"/>
  <c r="O211" i="4"/>
  <c r="T211" i="3"/>
  <c r="K212" i="4"/>
  <c r="K212" i="5" s="1"/>
  <c r="P212" i="3"/>
  <c r="L212" i="4"/>
  <c r="L212" i="5" s="1"/>
  <c r="Q212" i="3"/>
  <c r="M212" i="4"/>
  <c r="M212" i="5" s="1"/>
  <c r="R212" i="3"/>
  <c r="N212" i="4"/>
  <c r="N212" i="5" s="1"/>
  <c r="S212" i="3"/>
  <c r="O212" i="4"/>
  <c r="T212" i="3"/>
  <c r="K213" i="4"/>
  <c r="K213" i="5" s="1"/>
  <c r="P213" i="3"/>
  <c r="L213" i="4"/>
  <c r="L213" i="5" s="1"/>
  <c r="Q213" i="3"/>
  <c r="M213" i="4"/>
  <c r="M213" i="5" s="1"/>
  <c r="R213" i="3"/>
  <c r="N213" i="4"/>
  <c r="N213" i="5" s="1"/>
  <c r="S213" i="3"/>
  <c r="O213" i="4"/>
  <c r="T213" i="3"/>
  <c r="K218" i="4"/>
  <c r="K218" i="5" s="1"/>
  <c r="P218" i="3"/>
  <c r="L218" i="4"/>
  <c r="L218" i="5" s="1"/>
  <c r="Q218" i="3"/>
  <c r="M218" i="4"/>
  <c r="M218" i="5" s="1"/>
  <c r="R218" i="3"/>
  <c r="N218" i="4"/>
  <c r="N218" i="5" s="1"/>
  <c r="S218" i="3"/>
  <c r="O218" i="4"/>
  <c r="T218" i="3"/>
  <c r="K219" i="4"/>
  <c r="K219" i="5" s="1"/>
  <c r="P219" i="3"/>
  <c r="L219" i="4"/>
  <c r="L219" i="5" s="1"/>
  <c r="Q219" i="3"/>
  <c r="M219" i="4"/>
  <c r="M219" i="5" s="1"/>
  <c r="R219" i="3"/>
  <c r="N219" i="4"/>
  <c r="N219" i="5" s="1"/>
  <c r="S219" i="3"/>
  <c r="O219" i="4"/>
  <c r="T219" i="3"/>
  <c r="K220" i="4"/>
  <c r="K220" i="5" s="1"/>
  <c r="P220" i="3"/>
  <c r="L220" i="4"/>
  <c r="L220" i="5" s="1"/>
  <c r="Q220" i="3"/>
  <c r="M220" i="4"/>
  <c r="M220" i="5" s="1"/>
  <c r="R220" i="3"/>
  <c r="N220" i="4"/>
  <c r="N220" i="5" s="1"/>
  <c r="S220" i="3"/>
  <c r="O220" i="4"/>
  <c r="T220" i="3"/>
  <c r="K221" i="4"/>
  <c r="K221" i="5" s="1"/>
  <c r="P221" i="3"/>
  <c r="L221" i="4"/>
  <c r="L221" i="5" s="1"/>
  <c r="Q221" i="3"/>
  <c r="M221" i="4"/>
  <c r="M221" i="5" s="1"/>
  <c r="R221" i="3"/>
  <c r="N221" i="4"/>
  <c r="N221" i="5" s="1"/>
  <c r="S221" i="3"/>
  <c r="O221" i="4"/>
  <c r="T221" i="3"/>
  <c r="K222" i="4"/>
  <c r="K222" i="5" s="1"/>
  <c r="P222" i="3"/>
  <c r="L222" i="4"/>
  <c r="L222" i="5" s="1"/>
  <c r="Q222" i="3"/>
  <c r="M222" i="4"/>
  <c r="M222" i="5" s="1"/>
  <c r="R222" i="3"/>
  <c r="N222" i="4"/>
  <c r="N222" i="5" s="1"/>
  <c r="S222" i="3"/>
  <c r="O222" i="4"/>
  <c r="T222" i="3"/>
  <c r="K223" i="4"/>
  <c r="K223" i="5" s="1"/>
  <c r="P223" i="3"/>
  <c r="L223" i="4"/>
  <c r="L223" i="5" s="1"/>
  <c r="Q223" i="3"/>
  <c r="M223" i="4"/>
  <c r="M223" i="5" s="1"/>
  <c r="R223" i="3"/>
  <c r="N223" i="4"/>
  <c r="N223" i="5" s="1"/>
  <c r="S223" i="3"/>
  <c r="O223" i="4"/>
  <c r="T223" i="3"/>
  <c r="K224" i="4"/>
  <c r="K224" i="5" s="1"/>
  <c r="P224" i="3"/>
  <c r="L224" i="4"/>
  <c r="L224" i="5" s="1"/>
  <c r="Q224" i="3"/>
  <c r="M224" i="4"/>
  <c r="M224" i="5" s="1"/>
  <c r="R224" i="3"/>
  <c r="N224" i="4"/>
  <c r="N224" i="5" s="1"/>
  <c r="S224" i="3"/>
  <c r="O224" i="4"/>
  <c r="T224" i="3"/>
  <c r="K225" i="4"/>
  <c r="K225" i="5" s="1"/>
  <c r="P225" i="3"/>
  <c r="L225" i="4"/>
  <c r="L225" i="5" s="1"/>
  <c r="Q225" i="3"/>
  <c r="M225" i="4"/>
  <c r="M225" i="5" s="1"/>
  <c r="R225" i="3"/>
  <c r="N225" i="4"/>
  <c r="N225" i="5" s="1"/>
  <c r="S225" i="3"/>
  <c r="O225" i="4"/>
  <c r="T225" i="3"/>
  <c r="K226" i="4"/>
  <c r="K226" i="5" s="1"/>
  <c r="P226" i="3"/>
  <c r="L226" i="4"/>
  <c r="L226" i="5" s="1"/>
  <c r="Q226" i="3"/>
  <c r="M226" i="4"/>
  <c r="M226" i="5" s="1"/>
  <c r="R226" i="3"/>
  <c r="N226" i="4"/>
  <c r="N226" i="5" s="1"/>
  <c r="S226" i="3"/>
  <c r="O226" i="4"/>
  <c r="T226" i="3"/>
  <c r="K227" i="4"/>
  <c r="K227" i="5" s="1"/>
  <c r="P227" i="3"/>
  <c r="L227" i="4"/>
  <c r="L227" i="5" s="1"/>
  <c r="Q227" i="3"/>
  <c r="M227" i="4"/>
  <c r="M227" i="5" s="1"/>
  <c r="R227" i="3"/>
  <c r="N227" i="4"/>
  <c r="N227" i="5" s="1"/>
  <c r="S227" i="3"/>
  <c r="O227" i="4"/>
  <c r="T227" i="3"/>
  <c r="K228" i="4"/>
  <c r="K228" i="5" s="1"/>
  <c r="P228" i="3"/>
  <c r="L228" i="4"/>
  <c r="L228" i="5" s="1"/>
  <c r="Q228" i="3"/>
  <c r="M228" i="4"/>
  <c r="M228" i="5" s="1"/>
  <c r="R228" i="3"/>
  <c r="N228" i="4"/>
  <c r="N228" i="5" s="1"/>
  <c r="S228" i="3"/>
  <c r="O228" i="4"/>
  <c r="T228" i="3"/>
  <c r="K229" i="4"/>
  <c r="K229" i="5" s="1"/>
  <c r="P229" i="3"/>
  <c r="L229" i="4"/>
  <c r="L229" i="5" s="1"/>
  <c r="Q229" i="3"/>
  <c r="M229" i="4"/>
  <c r="M229" i="5" s="1"/>
  <c r="R229" i="3"/>
  <c r="N229" i="4"/>
  <c r="N229" i="5" s="1"/>
  <c r="S229" i="3"/>
  <c r="O229" i="4"/>
  <c r="T229" i="3"/>
  <c r="K230" i="4"/>
  <c r="K230" i="5" s="1"/>
  <c r="P230" i="3"/>
  <c r="L230" i="4"/>
  <c r="L230" i="5" s="1"/>
  <c r="Q230" i="3"/>
  <c r="M230" i="4"/>
  <c r="M230" i="5" s="1"/>
  <c r="R230" i="3"/>
  <c r="N230" i="4"/>
  <c r="N230" i="5" s="1"/>
  <c r="S230" i="3"/>
  <c r="O230" i="4"/>
  <c r="T230" i="3"/>
  <c r="K231" i="4"/>
  <c r="K231" i="5" s="1"/>
  <c r="P231" i="3"/>
  <c r="L231" i="4"/>
  <c r="L231" i="5" s="1"/>
  <c r="Q231" i="3"/>
  <c r="M231" i="4"/>
  <c r="M231" i="5" s="1"/>
  <c r="R231" i="3"/>
  <c r="N231" i="4"/>
  <c r="N231" i="5" s="1"/>
  <c r="S231" i="3"/>
  <c r="O231" i="4"/>
  <c r="T231" i="3"/>
  <c r="K232" i="4"/>
  <c r="K232" i="5" s="1"/>
  <c r="P232" i="3"/>
  <c r="L232" i="4"/>
  <c r="L232" i="5" s="1"/>
  <c r="Q232" i="3"/>
  <c r="M232" i="4"/>
  <c r="M232" i="5" s="1"/>
  <c r="R232" i="3"/>
  <c r="N232" i="4"/>
  <c r="N232" i="5" s="1"/>
  <c r="S232" i="3"/>
  <c r="O232" i="4"/>
  <c r="T232" i="3"/>
  <c r="K233" i="4"/>
  <c r="K233" i="5" s="1"/>
  <c r="P233" i="3"/>
  <c r="L233" i="4"/>
  <c r="L233" i="5" s="1"/>
  <c r="Q233" i="3"/>
  <c r="M233" i="4"/>
  <c r="M233" i="5" s="1"/>
  <c r="R233" i="3"/>
  <c r="N233" i="4"/>
  <c r="N233" i="5" s="1"/>
  <c r="S233" i="3"/>
  <c r="O233" i="4"/>
  <c r="T233" i="3"/>
  <c r="K234" i="4"/>
  <c r="K234" i="5" s="1"/>
  <c r="P234" i="3"/>
  <c r="L234" i="4"/>
  <c r="L234" i="5" s="1"/>
  <c r="Q234" i="3"/>
  <c r="M234" i="4"/>
  <c r="M234" i="5" s="1"/>
  <c r="R234" i="3"/>
  <c r="N234" i="4"/>
  <c r="N234" i="5" s="1"/>
  <c r="S234" i="3"/>
  <c r="O234" i="4"/>
  <c r="T234" i="3"/>
  <c r="K235" i="4"/>
  <c r="K235" i="5" s="1"/>
  <c r="P235" i="3"/>
  <c r="L235" i="4"/>
  <c r="L235" i="5" s="1"/>
  <c r="Q235" i="3"/>
  <c r="M235" i="4"/>
  <c r="M235" i="5" s="1"/>
  <c r="R235" i="3"/>
  <c r="N235" i="4"/>
  <c r="N235" i="5" s="1"/>
  <c r="S235" i="3"/>
  <c r="O235" i="4"/>
  <c r="T235" i="3"/>
  <c r="K236" i="4"/>
  <c r="K236" i="5" s="1"/>
  <c r="P236" i="3"/>
  <c r="L236" i="4"/>
  <c r="L236" i="5" s="1"/>
  <c r="Q236" i="3"/>
  <c r="M236" i="4"/>
  <c r="M236" i="5" s="1"/>
  <c r="R236" i="3"/>
  <c r="N236" i="4"/>
  <c r="N236" i="5" s="1"/>
  <c r="S236" i="3"/>
  <c r="O236" i="4"/>
  <c r="T236" i="3"/>
  <c r="K237" i="4"/>
  <c r="K237" i="5" s="1"/>
  <c r="P237" i="3"/>
  <c r="L237" i="4"/>
  <c r="L237" i="5" s="1"/>
  <c r="Q237" i="3"/>
  <c r="M237" i="4"/>
  <c r="M237" i="5" s="1"/>
  <c r="R237" i="3"/>
  <c r="N237" i="4"/>
  <c r="N237" i="5" s="1"/>
  <c r="S237" i="3"/>
  <c r="O237" i="4"/>
  <c r="T237" i="3"/>
  <c r="K44" i="4"/>
  <c r="K44" i="5" s="1"/>
  <c r="P44" i="3"/>
  <c r="L44" i="4"/>
  <c r="L44" i="5" s="1"/>
  <c r="Q44" i="3"/>
  <c r="M44" i="4"/>
  <c r="M44" i="5" s="1"/>
  <c r="R44" i="3"/>
  <c r="N44" i="4"/>
  <c r="N44" i="5" s="1"/>
  <c r="S44" i="3"/>
  <c r="O44" i="4"/>
  <c r="T44" i="3"/>
  <c r="K45" i="4"/>
  <c r="K45" i="5" s="1"/>
  <c r="P45" i="3"/>
  <c r="L45" i="4"/>
  <c r="L45" i="5" s="1"/>
  <c r="Q45" i="3"/>
  <c r="M45" i="4"/>
  <c r="M45" i="5" s="1"/>
  <c r="R45" i="3"/>
  <c r="N45" i="4"/>
  <c r="N45" i="5" s="1"/>
  <c r="S45" i="3"/>
  <c r="O45" i="4"/>
  <c r="T45" i="3"/>
  <c r="K46" i="4"/>
  <c r="K46" i="5" s="1"/>
  <c r="P46" i="3"/>
  <c r="L46" i="4"/>
  <c r="L46" i="5" s="1"/>
  <c r="Q46" i="3"/>
  <c r="M46" i="4"/>
  <c r="M46" i="5" s="1"/>
  <c r="R46" i="3"/>
  <c r="N46" i="4"/>
  <c r="N46" i="5" s="1"/>
  <c r="S46" i="3"/>
  <c r="O46" i="4"/>
  <c r="T46" i="3"/>
  <c r="K47" i="4"/>
  <c r="K47" i="5" s="1"/>
  <c r="P47" i="3"/>
  <c r="L47" i="4"/>
  <c r="L47" i="5" s="1"/>
  <c r="Q47" i="3"/>
  <c r="M47" i="4"/>
  <c r="M47" i="5" s="1"/>
  <c r="R47" i="3"/>
  <c r="N47" i="4"/>
  <c r="N47" i="5" s="1"/>
  <c r="S47" i="3"/>
  <c r="O47" i="4"/>
  <c r="T47" i="3"/>
  <c r="K48" i="4"/>
  <c r="K48" i="5" s="1"/>
  <c r="P48" i="3"/>
  <c r="L48" i="4"/>
  <c r="L48" i="5" s="1"/>
  <c r="Q48" i="3"/>
  <c r="M48" i="4"/>
  <c r="M48" i="5" s="1"/>
  <c r="R48" i="3"/>
  <c r="N48" i="4"/>
  <c r="N48" i="5" s="1"/>
  <c r="S48" i="3"/>
  <c r="O48" i="4"/>
  <c r="T48" i="3"/>
  <c r="K49" i="4"/>
  <c r="K49" i="5" s="1"/>
  <c r="P49" i="3"/>
  <c r="L49" i="4"/>
  <c r="L49" i="5" s="1"/>
  <c r="Q49" i="3"/>
  <c r="M49" i="4"/>
  <c r="M49" i="5" s="1"/>
  <c r="R49" i="3"/>
  <c r="N49" i="4"/>
  <c r="N49" i="5" s="1"/>
  <c r="S49" i="3"/>
  <c r="O49" i="4"/>
  <c r="T49" i="3"/>
  <c r="K50" i="4"/>
  <c r="K50" i="5" s="1"/>
  <c r="P50" i="3"/>
  <c r="L50" i="4"/>
  <c r="L50" i="5" s="1"/>
  <c r="Q50" i="3"/>
  <c r="M50" i="4"/>
  <c r="M50" i="5" s="1"/>
  <c r="R50" i="3"/>
  <c r="N50" i="4"/>
  <c r="N50" i="5" s="1"/>
  <c r="S50" i="3"/>
  <c r="O50" i="4"/>
  <c r="T50" i="3"/>
  <c r="K51" i="4"/>
  <c r="K51" i="5" s="1"/>
  <c r="P51" i="3"/>
  <c r="L51" i="4"/>
  <c r="L51" i="5" s="1"/>
  <c r="Q51" i="3"/>
  <c r="M51" i="4"/>
  <c r="M51" i="5" s="1"/>
  <c r="R51" i="3"/>
  <c r="N51" i="4"/>
  <c r="N51" i="5" s="1"/>
  <c r="S51" i="3"/>
  <c r="O51" i="4"/>
  <c r="T51" i="3"/>
  <c r="K52" i="4"/>
  <c r="K52" i="5" s="1"/>
  <c r="P52" i="3"/>
  <c r="L52" i="4"/>
  <c r="L52" i="5" s="1"/>
  <c r="Q52" i="3"/>
  <c r="M52" i="4"/>
  <c r="M52" i="5" s="1"/>
  <c r="R52" i="3"/>
  <c r="N52" i="4"/>
  <c r="N52" i="5" s="1"/>
  <c r="S52" i="3"/>
  <c r="O52" i="4"/>
  <c r="T52" i="3"/>
  <c r="K53" i="4"/>
  <c r="K53" i="5" s="1"/>
  <c r="P53" i="3"/>
  <c r="L53" i="4"/>
  <c r="L53" i="5" s="1"/>
  <c r="Q53" i="3"/>
  <c r="M53" i="4"/>
  <c r="M53" i="5" s="1"/>
  <c r="R53" i="3"/>
  <c r="N53" i="4"/>
  <c r="N53" i="5" s="1"/>
  <c r="S53" i="3"/>
  <c r="O53" i="4"/>
  <c r="T53" i="3"/>
  <c r="K54" i="4"/>
  <c r="K54" i="5" s="1"/>
  <c r="P54" i="3"/>
  <c r="L54" i="4"/>
  <c r="L54" i="5" s="1"/>
  <c r="Q54" i="3"/>
  <c r="M54" i="4"/>
  <c r="M54" i="5" s="1"/>
  <c r="R54" i="3"/>
  <c r="N54" i="4"/>
  <c r="N54" i="5" s="1"/>
  <c r="S54" i="3"/>
  <c r="O54" i="4"/>
  <c r="T54" i="3"/>
  <c r="K55" i="4"/>
  <c r="K55" i="5" s="1"/>
  <c r="P55" i="3"/>
  <c r="L55" i="4"/>
  <c r="L55" i="5" s="1"/>
  <c r="Q55" i="3"/>
  <c r="M55" i="4"/>
  <c r="M55" i="5" s="1"/>
  <c r="R55" i="3"/>
  <c r="N55" i="4"/>
  <c r="N55" i="5" s="1"/>
  <c r="S55" i="3"/>
  <c r="O55" i="4"/>
  <c r="T55" i="3"/>
  <c r="K56" i="4"/>
  <c r="K56" i="5" s="1"/>
  <c r="P56" i="3"/>
  <c r="L56" i="4"/>
  <c r="L56" i="5" s="1"/>
  <c r="Q56" i="3"/>
  <c r="M56" i="4"/>
  <c r="M56" i="5" s="1"/>
  <c r="R56" i="3"/>
  <c r="N56" i="4"/>
  <c r="N56" i="5" s="1"/>
  <c r="S56" i="3"/>
  <c r="O56" i="4"/>
  <c r="T56" i="3"/>
  <c r="K57" i="4"/>
  <c r="K57" i="5" s="1"/>
  <c r="P57" i="3"/>
  <c r="L57" i="4"/>
  <c r="L57" i="5" s="1"/>
  <c r="Q57" i="3"/>
  <c r="M57" i="4"/>
  <c r="M57" i="5" s="1"/>
  <c r="R57" i="3"/>
  <c r="N57" i="4"/>
  <c r="N57" i="5" s="1"/>
  <c r="S57" i="3"/>
  <c r="O57" i="4"/>
  <c r="T57" i="3"/>
  <c r="K58" i="4"/>
  <c r="K58" i="5" s="1"/>
  <c r="P58" i="3"/>
  <c r="L58" i="4"/>
  <c r="L58" i="5" s="1"/>
  <c r="Q58" i="3"/>
  <c r="M58" i="4"/>
  <c r="M58" i="5" s="1"/>
  <c r="R58" i="3"/>
  <c r="N58" i="4"/>
  <c r="N58" i="5" s="1"/>
  <c r="S58" i="3"/>
  <c r="O58" i="4"/>
  <c r="T58" i="3"/>
  <c r="K59" i="4"/>
  <c r="K59" i="5" s="1"/>
  <c r="P59" i="3"/>
  <c r="L59" i="4"/>
  <c r="L59" i="5" s="1"/>
  <c r="Q59" i="3"/>
  <c r="M59" i="4"/>
  <c r="M59" i="5" s="1"/>
  <c r="R59" i="3"/>
  <c r="N59" i="4"/>
  <c r="N59" i="5" s="1"/>
  <c r="S59" i="3"/>
  <c r="O59" i="4"/>
  <c r="T59" i="3"/>
  <c r="L24" i="4"/>
  <c r="L24" i="5" s="1"/>
  <c r="Q24" i="3"/>
  <c r="M24" i="4"/>
  <c r="M24" i="5" s="1"/>
  <c r="R24" i="3"/>
  <c r="N24" i="4"/>
  <c r="N24" i="5" s="1"/>
  <c r="S24" i="3"/>
  <c r="O24" i="4"/>
  <c r="T24" i="3"/>
  <c r="L25" i="4"/>
  <c r="L25" i="5" s="1"/>
  <c r="Q25" i="3"/>
  <c r="M25" i="4"/>
  <c r="M25" i="5" s="1"/>
  <c r="R25" i="3"/>
  <c r="N25" i="4"/>
  <c r="N25" i="5" s="1"/>
  <c r="S25" i="3"/>
  <c r="O25" i="4"/>
  <c r="T25" i="3"/>
  <c r="L26" i="4"/>
  <c r="L26" i="5" s="1"/>
  <c r="Q26" i="3"/>
  <c r="M26" i="4"/>
  <c r="M26" i="5" s="1"/>
  <c r="R26" i="3"/>
  <c r="N26" i="4"/>
  <c r="N26" i="5" s="1"/>
  <c r="S26" i="3"/>
  <c r="O26" i="4"/>
  <c r="T26" i="3"/>
  <c r="L27" i="4"/>
  <c r="L27" i="5" s="1"/>
  <c r="Q27" i="3"/>
  <c r="M27" i="4"/>
  <c r="M27" i="5" s="1"/>
  <c r="R27" i="3"/>
  <c r="N27" i="4"/>
  <c r="N27" i="5" s="1"/>
  <c r="S27" i="3"/>
  <c r="O27" i="4"/>
  <c r="T27" i="3"/>
  <c r="L28" i="4"/>
  <c r="L28" i="5" s="1"/>
  <c r="Q28" i="3"/>
  <c r="M28" i="4"/>
  <c r="M28" i="5" s="1"/>
  <c r="R28" i="3"/>
  <c r="N28" i="4"/>
  <c r="N28" i="5" s="1"/>
  <c r="S28" i="3"/>
  <c r="O28" i="4"/>
  <c r="T28" i="3"/>
  <c r="L29" i="4"/>
  <c r="L29" i="5" s="1"/>
  <c r="Q29" i="3"/>
  <c r="M29" i="4"/>
  <c r="M29" i="5" s="1"/>
  <c r="R29" i="3"/>
  <c r="N29" i="4"/>
  <c r="N29" i="5" s="1"/>
  <c r="S29" i="3"/>
  <c r="L30" i="4"/>
  <c r="L30" i="5" s="1"/>
  <c r="Q30" i="3"/>
  <c r="M30" i="4"/>
  <c r="M30" i="5" s="1"/>
  <c r="R30" i="3"/>
  <c r="N30" i="4"/>
  <c r="N30" i="5" s="1"/>
  <c r="S30" i="3"/>
  <c r="O30" i="4"/>
  <c r="T30" i="3"/>
  <c r="L31" i="4"/>
  <c r="L31" i="5" s="1"/>
  <c r="Q31" i="3"/>
  <c r="M31" i="4"/>
  <c r="M31" i="5" s="1"/>
  <c r="R31" i="3"/>
  <c r="N31" i="4"/>
  <c r="N31" i="5" s="1"/>
  <c r="S31" i="3"/>
  <c r="O31" i="4"/>
  <c r="T31" i="3"/>
  <c r="L32" i="4"/>
  <c r="L32" i="5" s="1"/>
  <c r="Q32" i="3"/>
  <c r="M32" i="4"/>
  <c r="M32" i="5" s="1"/>
  <c r="R32" i="3"/>
  <c r="N32" i="4"/>
  <c r="N32" i="5" s="1"/>
  <c r="S32" i="3"/>
  <c r="O32" i="4"/>
  <c r="T32" i="3"/>
  <c r="L33" i="4"/>
  <c r="L33" i="5" s="1"/>
  <c r="Q33" i="3"/>
  <c r="M33" i="4"/>
  <c r="M33" i="5" s="1"/>
  <c r="R33" i="3"/>
  <c r="N33" i="4"/>
  <c r="N33" i="5" s="1"/>
  <c r="S33" i="3"/>
  <c r="O33" i="4"/>
  <c r="T33" i="3"/>
  <c r="L34" i="4"/>
  <c r="L34" i="5" s="1"/>
  <c r="Q34" i="3"/>
  <c r="M34" i="4"/>
  <c r="M34" i="5" s="1"/>
  <c r="R34" i="3"/>
  <c r="N34" i="4"/>
  <c r="N34" i="5" s="1"/>
  <c r="S34" i="3"/>
  <c r="O34" i="4"/>
  <c r="T34" i="3"/>
  <c r="L35" i="4"/>
  <c r="L35" i="5" s="1"/>
  <c r="Q35" i="3"/>
  <c r="M35" i="4"/>
  <c r="M35" i="5" s="1"/>
  <c r="R35" i="3"/>
  <c r="N35" i="4"/>
  <c r="N35" i="5" s="1"/>
  <c r="S35" i="3"/>
  <c r="O35" i="4"/>
  <c r="T35" i="3"/>
  <c r="L36" i="4"/>
  <c r="L36" i="5" s="1"/>
  <c r="Q36" i="3"/>
  <c r="M36" i="4"/>
  <c r="M36" i="5" s="1"/>
  <c r="R36" i="3"/>
  <c r="N36" i="4"/>
  <c r="N36" i="5" s="1"/>
  <c r="S36" i="3"/>
  <c r="O36" i="4"/>
  <c r="T36" i="3"/>
  <c r="L37" i="4"/>
  <c r="L37" i="5" s="1"/>
  <c r="Q37" i="3"/>
  <c r="M37" i="4"/>
  <c r="M37" i="5" s="1"/>
  <c r="R37" i="3"/>
  <c r="N37" i="4"/>
  <c r="N37" i="5" s="1"/>
  <c r="S37" i="3"/>
  <c r="O37" i="4"/>
  <c r="T37" i="3"/>
  <c r="L38" i="4"/>
  <c r="L38" i="5" s="1"/>
  <c r="Q38" i="3"/>
  <c r="M38" i="4"/>
  <c r="M38" i="5" s="1"/>
  <c r="R38" i="3"/>
  <c r="N38" i="4"/>
  <c r="N38" i="5" s="1"/>
  <c r="S38" i="3"/>
  <c r="O38" i="4"/>
  <c r="T38" i="3"/>
  <c r="L39" i="4"/>
  <c r="L39" i="5" s="1"/>
  <c r="Q39" i="3"/>
  <c r="M39" i="4"/>
  <c r="M39" i="5" s="1"/>
  <c r="R39" i="3"/>
  <c r="N39" i="4"/>
  <c r="N39" i="5" s="1"/>
  <c r="S39" i="3"/>
  <c r="O39" i="4"/>
  <c r="T39" i="3"/>
  <c r="T23" i="3"/>
  <c r="O23" i="4"/>
  <c r="S23" i="3"/>
  <c r="S40" i="3" s="1"/>
  <c r="N23" i="4"/>
  <c r="N23" i="5" s="1"/>
  <c r="L6" i="4"/>
  <c r="L6" i="5" s="1"/>
  <c r="Q6" i="3"/>
  <c r="M6" i="4"/>
  <c r="M6" i="5" s="1"/>
  <c r="R6" i="3"/>
  <c r="L7" i="4"/>
  <c r="L7" i="5" s="1"/>
  <c r="Q7" i="3"/>
  <c r="M7" i="4"/>
  <c r="M7" i="5" s="1"/>
  <c r="R7" i="3"/>
  <c r="N7" i="4"/>
  <c r="N7" i="5" s="1"/>
  <c r="S7" i="3"/>
  <c r="O7" i="4"/>
  <c r="T7" i="3"/>
  <c r="L8" i="4"/>
  <c r="L8" i="5" s="1"/>
  <c r="Q8" i="3"/>
  <c r="M8" i="4"/>
  <c r="M8" i="5" s="1"/>
  <c r="R8" i="3"/>
  <c r="N8" i="4"/>
  <c r="N8" i="5" s="1"/>
  <c r="S8" i="3"/>
  <c r="O8" i="4"/>
  <c r="T8" i="3"/>
  <c r="L9" i="4"/>
  <c r="L9" i="5" s="1"/>
  <c r="Q9" i="3"/>
  <c r="M9" i="4"/>
  <c r="M9" i="5" s="1"/>
  <c r="R9" i="3"/>
  <c r="N9" i="4"/>
  <c r="N9" i="5" s="1"/>
  <c r="S9" i="3"/>
  <c r="O9" i="4"/>
  <c r="T9" i="3"/>
  <c r="L10" i="4"/>
  <c r="L10" i="5" s="1"/>
  <c r="Q10" i="3"/>
  <c r="M10" i="4"/>
  <c r="M10" i="5" s="1"/>
  <c r="R10" i="3"/>
  <c r="N10" i="4"/>
  <c r="N10" i="5" s="1"/>
  <c r="S10" i="3"/>
  <c r="O10" i="4"/>
  <c r="T10" i="3"/>
  <c r="L11" i="4"/>
  <c r="L11" i="5" s="1"/>
  <c r="Q11" i="3"/>
  <c r="M11" i="4"/>
  <c r="M11" i="5" s="1"/>
  <c r="R11" i="3"/>
  <c r="N11" i="4"/>
  <c r="N11" i="5" s="1"/>
  <c r="S11" i="3"/>
  <c r="O11" i="4"/>
  <c r="T11" i="3"/>
  <c r="L12" i="4"/>
  <c r="L12" i="5" s="1"/>
  <c r="Q12" i="3"/>
  <c r="M12" i="4"/>
  <c r="M12" i="5" s="1"/>
  <c r="R12" i="3"/>
  <c r="N12" i="4"/>
  <c r="N12" i="5" s="1"/>
  <c r="S12" i="3"/>
  <c r="O12" i="4"/>
  <c r="T12" i="3"/>
  <c r="L13" i="4"/>
  <c r="L13" i="5" s="1"/>
  <c r="Q13" i="3"/>
  <c r="M13" i="4"/>
  <c r="M13" i="5" s="1"/>
  <c r="R13" i="3"/>
  <c r="N13" i="4"/>
  <c r="N13" i="5" s="1"/>
  <c r="S13" i="3"/>
  <c r="O13" i="4"/>
  <c r="T13" i="3"/>
  <c r="L14" i="4"/>
  <c r="L14" i="5" s="1"/>
  <c r="Q14" i="3"/>
  <c r="M14" i="4"/>
  <c r="M14" i="5" s="1"/>
  <c r="R14" i="3"/>
  <c r="N14" i="4"/>
  <c r="N14" i="5" s="1"/>
  <c r="S14" i="3"/>
  <c r="O14" i="4"/>
  <c r="T14" i="3"/>
  <c r="L15" i="4"/>
  <c r="L15" i="5" s="1"/>
  <c r="Q15" i="3"/>
  <c r="M15" i="4"/>
  <c r="M15" i="5" s="1"/>
  <c r="R15" i="3"/>
  <c r="N15" i="4"/>
  <c r="N15" i="5" s="1"/>
  <c r="S15" i="3"/>
  <c r="O15" i="4"/>
  <c r="T15" i="3"/>
  <c r="L16" i="4"/>
  <c r="L16" i="5" s="1"/>
  <c r="Q16" i="3"/>
  <c r="M16" i="4"/>
  <c r="M16" i="5" s="1"/>
  <c r="R16" i="3"/>
  <c r="N16" i="4"/>
  <c r="N16" i="5" s="1"/>
  <c r="S16" i="3"/>
  <c r="O16" i="4"/>
  <c r="T16" i="3"/>
  <c r="L17" i="4"/>
  <c r="L17" i="5" s="1"/>
  <c r="Q17" i="3"/>
  <c r="M17" i="4"/>
  <c r="M17" i="5" s="1"/>
  <c r="R17" i="3"/>
  <c r="N17" i="4"/>
  <c r="N17" i="5" s="1"/>
  <c r="S17" i="3"/>
  <c r="O17" i="4"/>
  <c r="T17" i="3"/>
  <c r="L18" i="4"/>
  <c r="L18" i="5" s="1"/>
  <c r="Q18" i="3"/>
  <c r="M18" i="4"/>
  <c r="M18" i="5" s="1"/>
  <c r="R18" i="3"/>
  <c r="N18" i="4"/>
  <c r="N18" i="5" s="1"/>
  <c r="S18" i="3"/>
  <c r="O18" i="4"/>
  <c r="T18" i="3"/>
  <c r="L19" i="4"/>
  <c r="L19" i="5" s="1"/>
  <c r="Q19" i="3"/>
  <c r="M19" i="4"/>
  <c r="M19" i="5" s="1"/>
  <c r="R19" i="3"/>
  <c r="N19" i="4"/>
  <c r="N19" i="5" s="1"/>
  <c r="S19" i="3"/>
  <c r="O19" i="4"/>
  <c r="T19" i="3"/>
  <c r="L99" i="4"/>
  <c r="L99" i="5" s="1"/>
  <c r="Q99" i="3"/>
  <c r="M99" i="4"/>
  <c r="M99" i="5" s="1"/>
  <c r="R99" i="3"/>
  <c r="N99" i="4"/>
  <c r="N99" i="5" s="1"/>
  <c r="S99" i="3"/>
  <c r="O99" i="4"/>
  <c r="T99" i="3"/>
  <c r="K99" i="4"/>
  <c r="K99" i="5" s="1"/>
  <c r="P99" i="3"/>
  <c r="U99" i="3" s="1"/>
  <c r="K110" i="4"/>
  <c r="K110" i="5" s="1"/>
  <c r="P110" i="3"/>
  <c r="L110" i="4"/>
  <c r="L110" i="5" s="1"/>
  <c r="Q110" i="3"/>
  <c r="M110" i="4"/>
  <c r="M110" i="5" s="1"/>
  <c r="R110" i="3"/>
  <c r="N110" i="4"/>
  <c r="N110" i="5" s="1"/>
  <c r="S110" i="3"/>
  <c r="O110" i="4"/>
  <c r="T110" i="3"/>
  <c r="K111" i="4"/>
  <c r="K111" i="5" s="1"/>
  <c r="P111" i="3"/>
  <c r="L111" i="4"/>
  <c r="L111" i="5" s="1"/>
  <c r="Q111" i="3"/>
  <c r="M111" i="4"/>
  <c r="M111" i="5" s="1"/>
  <c r="R111" i="3"/>
  <c r="N111" i="4"/>
  <c r="N111" i="5" s="1"/>
  <c r="S111" i="3"/>
  <c r="O111" i="4"/>
  <c r="T111" i="3"/>
  <c r="K112" i="4"/>
  <c r="K112" i="5" s="1"/>
  <c r="P112" i="3"/>
  <c r="L112" i="4"/>
  <c r="L112" i="5" s="1"/>
  <c r="Q112" i="3"/>
  <c r="M112" i="4"/>
  <c r="M112" i="5" s="1"/>
  <c r="R112" i="3"/>
  <c r="N112" i="4"/>
  <c r="N112" i="5" s="1"/>
  <c r="S112" i="3"/>
  <c r="O112" i="4"/>
  <c r="T112" i="3"/>
  <c r="K113" i="4"/>
  <c r="K113" i="5" s="1"/>
  <c r="P113" i="3"/>
  <c r="L113" i="4"/>
  <c r="L113" i="5" s="1"/>
  <c r="Q113" i="3"/>
  <c r="M113" i="4"/>
  <c r="M113" i="5" s="1"/>
  <c r="R113" i="3"/>
  <c r="N113" i="4"/>
  <c r="N113" i="5" s="1"/>
  <c r="S113" i="3"/>
  <c r="O113" i="4"/>
  <c r="T113" i="3"/>
  <c r="O158" i="4"/>
  <c r="O158" i="5" s="1"/>
  <c r="T158" i="3"/>
  <c r="O214" i="3"/>
  <c r="N158" i="4"/>
  <c r="N158" i="5" s="1"/>
  <c r="S158" i="3"/>
  <c r="M158" i="4"/>
  <c r="M158" i="5" s="1"/>
  <c r="R158" i="3"/>
  <c r="L158" i="4"/>
  <c r="L158" i="5" s="1"/>
  <c r="Q158" i="3"/>
  <c r="K158" i="4"/>
  <c r="K158" i="5" s="1"/>
  <c r="P158" i="3"/>
  <c r="B214" i="31"/>
  <c r="H158" i="31"/>
  <c r="H158" i="2"/>
  <c r="B214" i="2"/>
  <c r="T102" i="3"/>
  <c r="O102" i="4"/>
  <c r="O102" i="5" s="1"/>
  <c r="S102" i="2"/>
  <c r="N102" i="3"/>
  <c r="R102" i="2"/>
  <c r="M102" i="3"/>
  <c r="Q102" i="2"/>
  <c r="L102" i="3"/>
  <c r="P102" i="2"/>
  <c r="K102" i="3"/>
  <c r="B218" i="5"/>
  <c r="H218" i="5" s="1"/>
  <c r="B219" i="5"/>
  <c r="H219" i="5" s="1"/>
  <c r="B220" i="5"/>
  <c r="H220" i="5" s="1"/>
  <c r="B221" i="5"/>
  <c r="H221" i="5" s="1"/>
  <c r="B222" i="5"/>
  <c r="H222" i="5" s="1"/>
  <c r="B223" i="5"/>
  <c r="H223" i="5" s="1"/>
  <c r="B224" i="5"/>
  <c r="H224" i="5" s="1"/>
  <c r="B225" i="5"/>
  <c r="H225" i="5" s="1"/>
  <c r="B226" i="5"/>
  <c r="H226" i="5" s="1"/>
  <c r="B227" i="5"/>
  <c r="H227" i="5" s="1"/>
  <c r="B228" i="5"/>
  <c r="H228" i="5" s="1"/>
  <c r="B229" i="5"/>
  <c r="H229" i="5" s="1"/>
  <c r="B230" i="5"/>
  <c r="H230" i="5" s="1"/>
  <c r="B231" i="5"/>
  <c r="H231" i="5" s="1"/>
  <c r="B232" i="5"/>
  <c r="H232" i="5" s="1"/>
  <c r="B233" i="5"/>
  <c r="H233" i="5" s="1"/>
  <c r="B234" i="5"/>
  <c r="H234" i="5" s="1"/>
  <c r="B235" i="5"/>
  <c r="H235" i="5" s="1"/>
  <c r="B236" i="5"/>
  <c r="H236" i="5" s="1"/>
  <c r="B237" i="5"/>
  <c r="H237" i="5" s="1"/>
  <c r="B154" i="5"/>
  <c r="H154" i="5" s="1"/>
  <c r="B155" i="5"/>
  <c r="H155" i="5" s="1"/>
  <c r="B156" i="5"/>
  <c r="H156" i="5" s="1"/>
  <c r="B157" i="5"/>
  <c r="H157" i="5" s="1"/>
  <c r="B159" i="5"/>
  <c r="H159" i="5" s="1"/>
  <c r="B160" i="5"/>
  <c r="H160" i="5" s="1"/>
  <c r="B161" i="5"/>
  <c r="H161" i="5" s="1"/>
  <c r="B162" i="5"/>
  <c r="H162" i="5" s="1"/>
  <c r="B163" i="5"/>
  <c r="H163" i="5" s="1"/>
  <c r="B164" i="5"/>
  <c r="H164" i="5" s="1"/>
  <c r="B165" i="5"/>
  <c r="H165" i="5" s="1"/>
  <c r="B166" i="5"/>
  <c r="H166" i="5" s="1"/>
  <c r="B167" i="5"/>
  <c r="H167" i="5" s="1"/>
  <c r="B168" i="5"/>
  <c r="H168" i="5" s="1"/>
  <c r="B169" i="5"/>
  <c r="H169" i="5" s="1"/>
  <c r="B170" i="5"/>
  <c r="H170" i="5" s="1"/>
  <c r="B171" i="5"/>
  <c r="H171" i="5" s="1"/>
  <c r="B172" i="5"/>
  <c r="H172" i="5" s="1"/>
  <c r="B173" i="5"/>
  <c r="H173" i="5" s="1"/>
  <c r="B174" i="5"/>
  <c r="H174" i="5" s="1"/>
  <c r="B175" i="5"/>
  <c r="H175" i="5" s="1"/>
  <c r="B176" i="5"/>
  <c r="H176" i="5" s="1"/>
  <c r="B177" i="5"/>
  <c r="H177" i="5" s="1"/>
  <c r="B178" i="5"/>
  <c r="H178" i="5" s="1"/>
  <c r="B179" i="5"/>
  <c r="H179" i="5" s="1"/>
  <c r="B181" i="5"/>
  <c r="H181" i="5" s="1"/>
  <c r="B182" i="5"/>
  <c r="H182" i="5" s="1"/>
  <c r="B183" i="5"/>
  <c r="H183" i="5" s="1"/>
  <c r="B184" i="5"/>
  <c r="H184" i="5" s="1"/>
  <c r="B185" i="5"/>
  <c r="H185" i="5" s="1"/>
  <c r="B186" i="5"/>
  <c r="H186" i="5" s="1"/>
  <c r="B187" i="5"/>
  <c r="H187" i="5" s="1"/>
  <c r="B188" i="5"/>
  <c r="H188" i="5" s="1"/>
  <c r="B189" i="5"/>
  <c r="H189" i="5" s="1"/>
  <c r="B190" i="5"/>
  <c r="H190" i="5" s="1"/>
  <c r="B191" i="5"/>
  <c r="H191" i="5" s="1"/>
  <c r="B192" i="5"/>
  <c r="H192" i="5" s="1"/>
  <c r="B193" i="5"/>
  <c r="H193" i="5" s="1"/>
  <c r="B194" i="5"/>
  <c r="H194" i="5" s="1"/>
  <c r="B195" i="5"/>
  <c r="H195" i="5" s="1"/>
  <c r="B196" i="5"/>
  <c r="H196" i="5" s="1"/>
  <c r="B197" i="5"/>
  <c r="H197" i="5" s="1"/>
  <c r="B198" i="5"/>
  <c r="H198" i="5" s="1"/>
  <c r="B199" i="5"/>
  <c r="H199" i="5" s="1"/>
  <c r="B200" i="5"/>
  <c r="H200" i="5" s="1"/>
  <c r="B201" i="5"/>
  <c r="H201" i="5" s="1"/>
  <c r="B202" i="5"/>
  <c r="H202" i="5" s="1"/>
  <c r="B203" i="5"/>
  <c r="H203" i="5" s="1"/>
  <c r="B204" i="5"/>
  <c r="H204" i="5" s="1"/>
  <c r="B205" i="5"/>
  <c r="H205" i="5" s="1"/>
  <c r="B206" i="5"/>
  <c r="H206" i="5" s="1"/>
  <c r="B207" i="5"/>
  <c r="H207" i="5" s="1"/>
  <c r="B208" i="5"/>
  <c r="H208" i="5" s="1"/>
  <c r="B209" i="5"/>
  <c r="H209" i="5" s="1"/>
  <c r="B210" i="5"/>
  <c r="H210" i="5" s="1"/>
  <c r="B211" i="5"/>
  <c r="H211" i="5" s="1"/>
  <c r="B212" i="5"/>
  <c r="H212" i="5" s="1"/>
  <c r="B213" i="5"/>
  <c r="H213" i="5" s="1"/>
  <c r="H153" i="4"/>
  <c r="B129" i="5"/>
  <c r="H129" i="5" s="1"/>
  <c r="B130" i="5"/>
  <c r="H130" i="5" s="1"/>
  <c r="B131" i="5"/>
  <c r="H131" i="5" s="1"/>
  <c r="B132" i="5"/>
  <c r="H132" i="5" s="1"/>
  <c r="B133" i="5"/>
  <c r="H133" i="5" s="1"/>
  <c r="B134" i="5"/>
  <c r="H134" i="5" s="1"/>
  <c r="B135" i="5"/>
  <c r="H135" i="5" s="1"/>
  <c r="B136" i="5"/>
  <c r="H136" i="5" s="1"/>
  <c r="B137" i="5"/>
  <c r="H137" i="5" s="1"/>
  <c r="B138" i="5"/>
  <c r="H138" i="5" s="1"/>
  <c r="B139" i="5"/>
  <c r="H139" i="5" s="1"/>
  <c r="B140" i="5"/>
  <c r="H140" i="5" s="1"/>
  <c r="B141" i="5"/>
  <c r="H141" i="5" s="1"/>
  <c r="B142" i="5"/>
  <c r="H142" i="5" s="1"/>
  <c r="B143" i="5"/>
  <c r="H143" i="5" s="1"/>
  <c r="B144" i="5"/>
  <c r="H144" i="5" s="1"/>
  <c r="B145" i="5"/>
  <c r="H145" i="5" s="1"/>
  <c r="B146" i="5"/>
  <c r="H146" i="5" s="1"/>
  <c r="B147" i="5"/>
  <c r="H147" i="5" s="1"/>
  <c r="B148" i="5"/>
  <c r="H148" i="5" s="1"/>
  <c r="B149" i="5"/>
  <c r="H149" i="5" s="1"/>
  <c r="B118" i="5"/>
  <c r="H118" i="5" s="1"/>
  <c r="B119" i="5"/>
  <c r="H119" i="5" s="1"/>
  <c r="B120" i="5"/>
  <c r="H120" i="5" s="1"/>
  <c r="B121" i="5"/>
  <c r="H121" i="5" s="1"/>
  <c r="B122" i="5"/>
  <c r="H122" i="5" s="1"/>
  <c r="B123" i="5"/>
  <c r="H123" i="5" s="1"/>
  <c r="B124" i="5"/>
  <c r="H124" i="5" s="1"/>
  <c r="H103" i="4"/>
  <c r="B104" i="5"/>
  <c r="H104" i="5" s="1"/>
  <c r="B105" i="5"/>
  <c r="H105" i="5" s="1"/>
  <c r="B106" i="5"/>
  <c r="H106" i="5" s="1"/>
  <c r="B107" i="5"/>
  <c r="H107" i="5" s="1"/>
  <c r="B108" i="5"/>
  <c r="H108" i="5" s="1"/>
  <c r="B109" i="5"/>
  <c r="H109" i="5" s="1"/>
  <c r="B110" i="5"/>
  <c r="H110" i="5" s="1"/>
  <c r="B111" i="5"/>
  <c r="H111" i="5" s="1"/>
  <c r="B112" i="5"/>
  <c r="H112" i="5" s="1"/>
  <c r="B113" i="5"/>
  <c r="H113" i="5" s="1"/>
  <c r="B84" i="5"/>
  <c r="H84" i="5" s="1"/>
  <c r="B85" i="5"/>
  <c r="H85" i="5" s="1"/>
  <c r="B86" i="5"/>
  <c r="H86" i="5" s="1"/>
  <c r="B87" i="5"/>
  <c r="H87" i="5" s="1"/>
  <c r="B88" i="5"/>
  <c r="H88" i="5" s="1"/>
  <c r="B89" i="5"/>
  <c r="H89" i="5" s="1"/>
  <c r="B90" i="5"/>
  <c r="H90" i="5" s="1"/>
  <c r="B91" i="5"/>
  <c r="H91" i="5" s="1"/>
  <c r="B92" i="5"/>
  <c r="H92" i="5" s="1"/>
  <c r="B93" i="5"/>
  <c r="H93" i="5" s="1"/>
  <c r="B94" i="5"/>
  <c r="H94" i="5" s="1"/>
  <c r="B95" i="5"/>
  <c r="H95" i="5" s="1"/>
  <c r="B96" i="5"/>
  <c r="H96" i="5" s="1"/>
  <c r="B97" i="5"/>
  <c r="H97" i="5" s="1"/>
  <c r="B98" i="5"/>
  <c r="H98" i="5" s="1"/>
  <c r="B99" i="5"/>
  <c r="H99" i="5" s="1"/>
  <c r="B44" i="5"/>
  <c r="H44" i="5" s="1"/>
  <c r="B45" i="5"/>
  <c r="H45" i="5" s="1"/>
  <c r="B46" i="5"/>
  <c r="H46" i="5" s="1"/>
  <c r="B47" i="5"/>
  <c r="H47" i="5" s="1"/>
  <c r="B48" i="5"/>
  <c r="H48" i="5" s="1"/>
  <c r="B49" i="5"/>
  <c r="H49" i="5" s="1"/>
  <c r="B50" i="5"/>
  <c r="H50" i="5" s="1"/>
  <c r="B51" i="5"/>
  <c r="H51" i="5" s="1"/>
  <c r="B52" i="5"/>
  <c r="H52" i="5" s="1"/>
  <c r="B53" i="5"/>
  <c r="H53" i="5" s="1"/>
  <c r="B54" i="5"/>
  <c r="H54" i="5" s="1"/>
  <c r="B55" i="5"/>
  <c r="H55" i="5" s="1"/>
  <c r="B56" i="5"/>
  <c r="H56" i="5" s="1"/>
  <c r="B57" i="5"/>
  <c r="H57" i="5" s="1"/>
  <c r="B58" i="5"/>
  <c r="H58" i="5" s="1"/>
  <c r="B59" i="5"/>
  <c r="H59" i="5" s="1"/>
  <c r="T43" i="3"/>
  <c r="O43" i="4"/>
  <c r="O43" i="5" s="1"/>
  <c r="O60" i="3"/>
  <c r="S43" i="2"/>
  <c r="S60" i="2" s="1"/>
  <c r="N43" i="3"/>
  <c r="R43" i="2"/>
  <c r="R60" i="2" s="1"/>
  <c r="M43" i="3"/>
  <c r="Q43" i="2"/>
  <c r="Q60" i="2" s="1"/>
  <c r="L43" i="3"/>
  <c r="P43" i="2"/>
  <c r="K43" i="3"/>
  <c r="B24" i="3"/>
  <c r="H24" i="3" s="1"/>
  <c r="J24" i="2"/>
  <c r="P24" i="2"/>
  <c r="U24" i="2" s="1"/>
  <c r="K24" i="3"/>
  <c r="B25" i="3"/>
  <c r="H25" i="3" s="1"/>
  <c r="J25" i="2"/>
  <c r="P25" i="2"/>
  <c r="U25" i="2" s="1"/>
  <c r="K25" i="3"/>
  <c r="B26" i="3"/>
  <c r="H26" i="3" s="1"/>
  <c r="J26" i="2"/>
  <c r="P26" i="2"/>
  <c r="U26" i="2" s="1"/>
  <c r="K26" i="3"/>
  <c r="B27" i="3"/>
  <c r="H27" i="3" s="1"/>
  <c r="J27" i="2"/>
  <c r="P27" i="2"/>
  <c r="U27" i="2" s="1"/>
  <c r="K27" i="3"/>
  <c r="B28" i="3"/>
  <c r="H28" i="3" s="1"/>
  <c r="J28" i="2"/>
  <c r="P28" i="2"/>
  <c r="U28" i="2" s="1"/>
  <c r="K28" i="3"/>
  <c r="B30" i="3"/>
  <c r="H30" i="3" s="1"/>
  <c r="J30" i="2"/>
  <c r="P30" i="2"/>
  <c r="U30" i="2" s="1"/>
  <c r="K30" i="3"/>
  <c r="B31" i="3"/>
  <c r="H31" i="3" s="1"/>
  <c r="J31" i="2"/>
  <c r="P31" i="2"/>
  <c r="U31" i="2" s="1"/>
  <c r="K31" i="3"/>
  <c r="B32" i="3"/>
  <c r="H32" i="3" s="1"/>
  <c r="J32" i="2"/>
  <c r="P32" i="2"/>
  <c r="U32" i="2" s="1"/>
  <c r="K32" i="3"/>
  <c r="B33" i="3"/>
  <c r="H33" i="3" s="1"/>
  <c r="J33" i="2"/>
  <c r="P33" i="2"/>
  <c r="U33" i="2" s="1"/>
  <c r="K33" i="3"/>
  <c r="B34" i="3"/>
  <c r="H34" i="3" s="1"/>
  <c r="J34" i="2"/>
  <c r="P34" i="2"/>
  <c r="U34" i="2" s="1"/>
  <c r="K34" i="3"/>
  <c r="B35" i="3"/>
  <c r="H35" i="3" s="1"/>
  <c r="J35" i="2"/>
  <c r="P35" i="2"/>
  <c r="U35" i="2" s="1"/>
  <c r="K35" i="3"/>
  <c r="B36" i="3"/>
  <c r="H36" i="3" s="1"/>
  <c r="J36" i="2"/>
  <c r="P36" i="2"/>
  <c r="U36" i="2" s="1"/>
  <c r="K36" i="3"/>
  <c r="B37" i="3"/>
  <c r="H37" i="3" s="1"/>
  <c r="J37" i="2"/>
  <c r="P37" i="2"/>
  <c r="U37" i="2" s="1"/>
  <c r="K37" i="3"/>
  <c r="B38" i="3"/>
  <c r="H38" i="3" s="1"/>
  <c r="J38" i="2"/>
  <c r="P38" i="2"/>
  <c r="U38" i="2" s="1"/>
  <c r="K38" i="3"/>
  <c r="B39" i="3"/>
  <c r="H39" i="3" s="1"/>
  <c r="J39" i="2"/>
  <c r="P39" i="2"/>
  <c r="U39" i="2" s="1"/>
  <c r="K39" i="3"/>
  <c r="P23" i="2"/>
  <c r="K23" i="3"/>
  <c r="B23" i="3"/>
  <c r="H23" i="3" s="1"/>
  <c r="J23" i="2"/>
  <c r="U23" i="2"/>
  <c r="H19" i="3"/>
  <c r="H18" i="3"/>
  <c r="H17" i="3"/>
  <c r="H16" i="3"/>
  <c r="H15" i="3"/>
  <c r="H14" i="3"/>
  <c r="H13" i="3"/>
  <c r="H11" i="3"/>
  <c r="H10" i="3"/>
  <c r="H9" i="3"/>
  <c r="H8" i="3"/>
  <c r="H7" i="3"/>
  <c r="H6" i="3"/>
  <c r="J6" i="2"/>
  <c r="P6" i="2"/>
  <c r="U6" i="2" s="1"/>
  <c r="K6" i="3"/>
  <c r="J7" i="2"/>
  <c r="P7" i="2"/>
  <c r="U7" i="2" s="1"/>
  <c r="K7" i="3"/>
  <c r="J8" i="2"/>
  <c r="P8" i="2"/>
  <c r="U8" i="2" s="1"/>
  <c r="K8" i="3"/>
  <c r="J9" i="2"/>
  <c r="P9" i="2"/>
  <c r="U9" i="2" s="1"/>
  <c r="K9" i="3"/>
  <c r="J10" i="2"/>
  <c r="P10" i="2"/>
  <c r="U10" i="2" s="1"/>
  <c r="K10" i="3"/>
  <c r="J11" i="2"/>
  <c r="P11" i="2"/>
  <c r="U11" i="2" s="1"/>
  <c r="K11" i="3"/>
  <c r="J12" i="2"/>
  <c r="P12" i="2"/>
  <c r="U12" i="2" s="1"/>
  <c r="K12" i="3"/>
  <c r="P13" i="2"/>
  <c r="U13" i="2" s="1"/>
  <c r="K13" i="3"/>
  <c r="P14" i="2"/>
  <c r="U14" i="2" s="1"/>
  <c r="K14" i="3"/>
  <c r="P15" i="2"/>
  <c r="U15" i="2" s="1"/>
  <c r="K15" i="3"/>
  <c r="J16" i="2"/>
  <c r="P16" i="2"/>
  <c r="U16" i="2" s="1"/>
  <c r="K16" i="3"/>
  <c r="J17" i="2"/>
  <c r="P17" i="2"/>
  <c r="U17" i="2" s="1"/>
  <c r="K17" i="3"/>
  <c r="J18" i="2"/>
  <c r="P18" i="2"/>
  <c r="U18" i="2" s="1"/>
  <c r="K18" i="3"/>
  <c r="J19" i="2"/>
  <c r="P19" i="2"/>
  <c r="U19" i="2" s="1"/>
  <c r="K19" i="3"/>
  <c r="B60" i="31"/>
  <c r="B240" i="31" s="1"/>
  <c r="H43" i="31"/>
  <c r="B60" i="2"/>
  <c r="T124" i="23"/>
  <c r="O124" i="24"/>
  <c r="S124" i="22"/>
  <c r="N124" i="23"/>
  <c r="R124" i="22"/>
  <c r="M124" i="23"/>
  <c r="Q124" i="22"/>
  <c r="L124" i="23"/>
  <c r="P124" i="23"/>
  <c r="K124" i="24"/>
  <c r="T123" i="23"/>
  <c r="O123" i="24"/>
  <c r="S123" i="22"/>
  <c r="N123" i="23"/>
  <c r="R123" i="22"/>
  <c r="M123" i="23"/>
  <c r="Q123" i="22"/>
  <c r="L123" i="23"/>
  <c r="P123" i="23"/>
  <c r="K123" i="24"/>
  <c r="T122" i="23"/>
  <c r="O122" i="24"/>
  <c r="S122" i="22"/>
  <c r="N122" i="23"/>
  <c r="R122" i="22"/>
  <c r="M122" i="23"/>
  <c r="Q122" i="22"/>
  <c r="L122" i="23"/>
  <c r="P122" i="23"/>
  <c r="K122" i="24"/>
  <c r="T121" i="23"/>
  <c r="O121" i="24"/>
  <c r="S121" i="22"/>
  <c r="N121" i="23"/>
  <c r="R121" i="22"/>
  <c r="M121" i="23"/>
  <c r="Q121" i="22"/>
  <c r="L121" i="23"/>
  <c r="P121" i="23"/>
  <c r="K121" i="24"/>
  <c r="T120" i="23"/>
  <c r="O120" i="24"/>
  <c r="S120" i="22"/>
  <c r="N120" i="23"/>
  <c r="R120" i="22"/>
  <c r="M120" i="23"/>
  <c r="Q120" i="22"/>
  <c r="L120" i="23"/>
  <c r="P120" i="23"/>
  <c r="K120" i="24"/>
  <c r="T119" i="23"/>
  <c r="O119" i="24"/>
  <c r="S119" i="22"/>
  <c r="N119" i="23"/>
  <c r="R119" i="22"/>
  <c r="M119" i="23"/>
  <c r="Q119" i="22"/>
  <c r="L119" i="23"/>
  <c r="P119" i="23"/>
  <c r="K119" i="24"/>
  <c r="T118" i="23"/>
  <c r="O118" i="24"/>
  <c r="S118" i="22"/>
  <c r="N118" i="23"/>
  <c r="R118" i="22"/>
  <c r="M118" i="23"/>
  <c r="Q118" i="22"/>
  <c r="L118" i="23"/>
  <c r="P118" i="23"/>
  <c r="K118" i="24"/>
  <c r="H64" i="24"/>
  <c r="B29" i="3"/>
  <c r="J29" i="2"/>
  <c r="O29" i="4"/>
  <c r="O29" i="5" s="1"/>
  <c r="T29" i="3"/>
  <c r="O40" i="3"/>
  <c r="O5" i="4"/>
  <c r="O5" i="5" s="1"/>
  <c r="T5" i="3"/>
  <c r="T20" i="3" s="1"/>
  <c r="N5" i="4"/>
  <c r="N5" i="5" s="1"/>
  <c r="S5" i="3"/>
  <c r="S20" i="3" s="1"/>
  <c r="R5" i="2"/>
  <c r="R20" i="2" s="1"/>
  <c r="M5" i="3"/>
  <c r="Q5" i="2"/>
  <c r="Q20" i="2" s="1"/>
  <c r="L5" i="3"/>
  <c r="P5" i="2"/>
  <c r="K5" i="3"/>
  <c r="C20" i="2"/>
  <c r="C5" i="31"/>
  <c r="B12" i="4"/>
  <c r="H12" i="4" s="1"/>
  <c r="J12" i="3"/>
  <c r="P238" i="31"/>
  <c r="U217" i="31"/>
  <c r="P214" i="31"/>
  <c r="U153" i="31"/>
  <c r="P150" i="31"/>
  <c r="U128" i="31"/>
  <c r="P125" i="31"/>
  <c r="U117" i="31"/>
  <c r="P114" i="31"/>
  <c r="U102" i="31"/>
  <c r="P100" i="31"/>
  <c r="U83" i="31"/>
  <c r="P80" i="31"/>
  <c r="U63" i="31"/>
  <c r="P60" i="31"/>
  <c r="U43" i="31"/>
  <c r="P40" i="31"/>
  <c r="U23" i="31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S64" i="2"/>
  <c r="S80" i="2" s="1"/>
  <c r="N80" i="2"/>
  <c r="R64" i="2"/>
  <c r="R80" i="2" s="1"/>
  <c r="M80" i="2"/>
  <c r="Q64" i="2"/>
  <c r="Q80" i="2" s="1"/>
  <c r="L80" i="2"/>
  <c r="P64" i="2"/>
  <c r="U64" i="2" s="1"/>
  <c r="K80" i="2"/>
  <c r="T217" i="2"/>
  <c r="O238" i="2"/>
  <c r="T153" i="2"/>
  <c r="O214" i="2"/>
  <c r="T128" i="2"/>
  <c r="O150" i="2"/>
  <c r="T117" i="2"/>
  <c r="O125" i="2"/>
  <c r="T102" i="2"/>
  <c r="T83" i="2"/>
  <c r="T63" i="2"/>
  <c r="O80" i="2"/>
  <c r="T43" i="2"/>
  <c r="O60" i="2"/>
  <c r="B40" i="2"/>
  <c r="K29" i="2"/>
  <c r="K29" i="3" s="1"/>
  <c r="C40" i="2"/>
  <c r="C240" i="2" s="1"/>
  <c r="T238" i="3"/>
  <c r="T214" i="3"/>
  <c r="T150" i="3"/>
  <c r="T125" i="3"/>
  <c r="T60" i="3"/>
  <c r="T40" i="3"/>
  <c r="P238" i="2"/>
  <c r="T238" i="2"/>
  <c r="P214" i="2"/>
  <c r="T214" i="2"/>
  <c r="P150" i="2"/>
  <c r="T150" i="2"/>
  <c r="P125" i="2"/>
  <c r="T125" i="2"/>
  <c r="P80" i="2"/>
  <c r="T80" i="2"/>
  <c r="P60" i="2"/>
  <c r="T60" i="2"/>
  <c r="T40" i="2"/>
  <c r="P20" i="2"/>
  <c r="J79" i="26" l="1"/>
  <c r="B79" i="27"/>
  <c r="H79" i="27" s="1"/>
  <c r="J78" i="26"/>
  <c r="B78" i="27"/>
  <c r="H78" i="27" s="1"/>
  <c r="J77" i="26"/>
  <c r="B77" i="27"/>
  <c r="H77" i="27" s="1"/>
  <c r="J75" i="26"/>
  <c r="B75" i="27"/>
  <c r="H75" i="27" s="1"/>
  <c r="J74" i="26"/>
  <c r="B74" i="27"/>
  <c r="H74" i="27" s="1"/>
  <c r="J73" i="26"/>
  <c r="B73" i="27"/>
  <c r="H73" i="27" s="1"/>
  <c r="J72" i="26"/>
  <c r="B72" i="27"/>
  <c r="H72" i="27" s="1"/>
  <c r="J71" i="26"/>
  <c r="B71" i="27"/>
  <c r="H71" i="27" s="1"/>
  <c r="J70" i="26"/>
  <c r="B70" i="27"/>
  <c r="H70" i="27" s="1"/>
  <c r="J69" i="26"/>
  <c r="B69" i="27"/>
  <c r="H69" i="27" s="1"/>
  <c r="J67" i="26"/>
  <c r="B67" i="27"/>
  <c r="H67" i="27" s="1"/>
  <c r="J66" i="26"/>
  <c r="B66" i="27"/>
  <c r="H66" i="27" s="1"/>
  <c r="J65" i="26"/>
  <c r="B65" i="27"/>
  <c r="H65" i="27" s="1"/>
  <c r="J76" i="26"/>
  <c r="B76" i="27"/>
  <c r="H76" i="27" s="1"/>
  <c r="J180" i="3"/>
  <c r="B180" i="4"/>
  <c r="H180" i="4" s="1"/>
  <c r="J68" i="15"/>
  <c r="B68" i="16"/>
  <c r="H68" i="16" s="1"/>
  <c r="T113" i="4"/>
  <c r="O113" i="5"/>
  <c r="T112" i="4"/>
  <c r="O112" i="5"/>
  <c r="T111" i="4"/>
  <c r="O111" i="5"/>
  <c r="T110" i="4"/>
  <c r="O110" i="5"/>
  <c r="T99" i="4"/>
  <c r="O99" i="5"/>
  <c r="T19" i="4"/>
  <c r="O19" i="5"/>
  <c r="T18" i="4"/>
  <c r="O18" i="5"/>
  <c r="T17" i="4"/>
  <c r="O17" i="5"/>
  <c r="T16" i="4"/>
  <c r="O16" i="5"/>
  <c r="T15" i="4"/>
  <c r="O15" i="5"/>
  <c r="T14" i="4"/>
  <c r="O14" i="5"/>
  <c r="T13" i="4"/>
  <c r="O13" i="5"/>
  <c r="T12" i="4"/>
  <c r="O12" i="5"/>
  <c r="T11" i="4"/>
  <c r="O11" i="5"/>
  <c r="T10" i="4"/>
  <c r="O10" i="5"/>
  <c r="T9" i="4"/>
  <c r="O9" i="5"/>
  <c r="T8" i="4"/>
  <c r="O8" i="5"/>
  <c r="T7" i="4"/>
  <c r="O7" i="5"/>
  <c r="T23" i="4"/>
  <c r="O23" i="5"/>
  <c r="T39" i="4"/>
  <c r="O39" i="5"/>
  <c r="T38" i="4"/>
  <c r="O38" i="5"/>
  <c r="T37" i="4"/>
  <c r="O37" i="5"/>
  <c r="T36" i="4"/>
  <c r="O36" i="5"/>
  <c r="T35" i="4"/>
  <c r="O35" i="5"/>
  <c r="T34" i="4"/>
  <c r="O34" i="5"/>
  <c r="T33" i="4"/>
  <c r="O33" i="5"/>
  <c r="T32" i="4"/>
  <c r="O32" i="5"/>
  <c r="T31" i="4"/>
  <c r="O31" i="5"/>
  <c r="T30" i="4"/>
  <c r="O30" i="5"/>
  <c r="T28" i="4"/>
  <c r="O28" i="5"/>
  <c r="T27" i="4"/>
  <c r="O27" i="5"/>
  <c r="T26" i="4"/>
  <c r="O26" i="5"/>
  <c r="T25" i="4"/>
  <c r="O25" i="5"/>
  <c r="T24" i="4"/>
  <c r="O24" i="5"/>
  <c r="T59" i="4"/>
  <c r="O59" i="5"/>
  <c r="T58" i="4"/>
  <c r="O58" i="5"/>
  <c r="T57" i="4"/>
  <c r="O57" i="5"/>
  <c r="T56" i="4"/>
  <c r="O56" i="5"/>
  <c r="T55" i="4"/>
  <c r="O55" i="5"/>
  <c r="T54" i="4"/>
  <c r="O54" i="5"/>
  <c r="T53" i="4"/>
  <c r="O53" i="5"/>
  <c r="T52" i="4"/>
  <c r="O52" i="5"/>
  <c r="T51" i="4"/>
  <c r="O51" i="5"/>
  <c r="T50" i="4"/>
  <c r="O50" i="5"/>
  <c r="T49" i="4"/>
  <c r="O49" i="5"/>
  <c r="T48" i="4"/>
  <c r="O48" i="5"/>
  <c r="T47" i="4"/>
  <c r="O47" i="5"/>
  <c r="T46" i="4"/>
  <c r="O46" i="5"/>
  <c r="T45" i="4"/>
  <c r="O45" i="5"/>
  <c r="T44" i="4"/>
  <c r="O44" i="5"/>
  <c r="T237" i="4"/>
  <c r="O237" i="5"/>
  <c r="T236" i="4"/>
  <c r="O236" i="5"/>
  <c r="T235" i="4"/>
  <c r="O235" i="5"/>
  <c r="T234" i="4"/>
  <c r="O234" i="5"/>
  <c r="T233" i="4"/>
  <c r="O233" i="5"/>
  <c r="T232" i="4"/>
  <c r="O232" i="5"/>
  <c r="T231" i="4"/>
  <c r="O231" i="5"/>
  <c r="T230" i="4"/>
  <c r="O230" i="5"/>
  <c r="T229" i="4"/>
  <c r="O229" i="5"/>
  <c r="T228" i="4"/>
  <c r="O228" i="5"/>
  <c r="T227" i="4"/>
  <c r="O227" i="5"/>
  <c r="T226" i="4"/>
  <c r="O226" i="5"/>
  <c r="T225" i="4"/>
  <c r="O225" i="5"/>
  <c r="T224" i="4"/>
  <c r="O224" i="5"/>
  <c r="T223" i="4"/>
  <c r="O223" i="5"/>
  <c r="T222" i="4"/>
  <c r="O222" i="5"/>
  <c r="T221" i="4"/>
  <c r="O221" i="5"/>
  <c r="T220" i="4"/>
  <c r="O220" i="5"/>
  <c r="T219" i="4"/>
  <c r="O219" i="5"/>
  <c r="T218" i="4"/>
  <c r="O218" i="5"/>
  <c r="T213" i="4"/>
  <c r="O213" i="5"/>
  <c r="T212" i="4"/>
  <c r="O212" i="5"/>
  <c r="T211" i="4"/>
  <c r="O211" i="5"/>
  <c r="T210" i="4"/>
  <c r="O210" i="5"/>
  <c r="T209" i="4"/>
  <c r="O209" i="5"/>
  <c r="T208" i="4"/>
  <c r="O208" i="5"/>
  <c r="T207" i="4"/>
  <c r="O207" i="5"/>
  <c r="T206" i="4"/>
  <c r="O206" i="5"/>
  <c r="T205" i="4"/>
  <c r="O205" i="5"/>
  <c r="T204" i="4"/>
  <c r="O204" i="5"/>
  <c r="T203" i="4"/>
  <c r="O203" i="5"/>
  <c r="T202" i="4"/>
  <c r="O202" i="5"/>
  <c r="T201" i="4"/>
  <c r="O201" i="5"/>
  <c r="T200" i="4"/>
  <c r="O200" i="5"/>
  <c r="T199" i="4"/>
  <c r="O199" i="5"/>
  <c r="T198" i="4"/>
  <c r="O198" i="5"/>
  <c r="T197" i="4"/>
  <c r="O197" i="5"/>
  <c r="T196" i="4"/>
  <c r="O196" i="5"/>
  <c r="T195" i="4"/>
  <c r="O195" i="5"/>
  <c r="T194" i="4"/>
  <c r="O194" i="5"/>
  <c r="T193" i="4"/>
  <c r="O193" i="5"/>
  <c r="T192" i="4"/>
  <c r="O192" i="5"/>
  <c r="T191" i="4"/>
  <c r="O191" i="5"/>
  <c r="T190" i="4"/>
  <c r="O190" i="5"/>
  <c r="T189" i="4"/>
  <c r="O189" i="5"/>
  <c r="T188" i="4"/>
  <c r="O188" i="5"/>
  <c r="T187" i="4"/>
  <c r="O187" i="5"/>
  <c r="T186" i="4"/>
  <c r="O186" i="5"/>
  <c r="T185" i="4"/>
  <c r="O185" i="5"/>
  <c r="T184" i="4"/>
  <c r="O184" i="5"/>
  <c r="T183" i="4"/>
  <c r="O183" i="5"/>
  <c r="T182" i="4"/>
  <c r="O182" i="5"/>
  <c r="T181" i="4"/>
  <c r="O181" i="5"/>
  <c r="T180" i="4"/>
  <c r="O180" i="5"/>
  <c r="T179" i="4"/>
  <c r="O179" i="5"/>
  <c r="T178" i="4"/>
  <c r="O178" i="5"/>
  <c r="T177" i="4"/>
  <c r="O177" i="5"/>
  <c r="T176" i="4"/>
  <c r="O176" i="5"/>
  <c r="T175" i="4"/>
  <c r="O175" i="5"/>
  <c r="T174" i="4"/>
  <c r="O174" i="5"/>
  <c r="T173" i="4"/>
  <c r="O173" i="5"/>
  <c r="T172" i="4"/>
  <c r="O172" i="5"/>
  <c r="T171" i="4"/>
  <c r="O171" i="5"/>
  <c r="T170" i="4"/>
  <c r="O170" i="5"/>
  <c r="T169" i="4"/>
  <c r="O169" i="5"/>
  <c r="T168" i="4"/>
  <c r="O168" i="5"/>
  <c r="T167" i="4"/>
  <c r="O167" i="5"/>
  <c r="T166" i="4"/>
  <c r="O166" i="5"/>
  <c r="T165" i="4"/>
  <c r="O165" i="5"/>
  <c r="T164" i="4"/>
  <c r="O164" i="5"/>
  <c r="T163" i="4"/>
  <c r="O163" i="5"/>
  <c r="T162" i="4"/>
  <c r="O162" i="5"/>
  <c r="T161" i="4"/>
  <c r="O161" i="5"/>
  <c r="T160" i="4"/>
  <c r="O160" i="5"/>
  <c r="T159" i="4"/>
  <c r="O159" i="5"/>
  <c r="T157" i="4"/>
  <c r="O157" i="5"/>
  <c r="T156" i="4"/>
  <c r="O156" i="5"/>
  <c r="T155" i="4"/>
  <c r="O155" i="5"/>
  <c r="T154" i="4"/>
  <c r="O154" i="5"/>
  <c r="T149" i="4"/>
  <c r="O149" i="5"/>
  <c r="O149" i="6" s="1"/>
  <c r="S149" i="6"/>
  <c r="N149" i="7"/>
  <c r="R149" i="6"/>
  <c r="M149" i="7"/>
  <c r="Q149" i="6"/>
  <c r="L149" i="7"/>
  <c r="P149" i="6"/>
  <c r="K149" i="7"/>
  <c r="T148" i="4"/>
  <c r="O148" i="5"/>
  <c r="O148" i="6" s="1"/>
  <c r="S148" i="6"/>
  <c r="N148" i="7"/>
  <c r="R148" i="6"/>
  <c r="M148" i="7"/>
  <c r="Q148" i="6"/>
  <c r="L148" i="7"/>
  <c r="P148" i="6"/>
  <c r="K148" i="7"/>
  <c r="T147" i="4"/>
  <c r="O147" i="5"/>
  <c r="O147" i="6" s="1"/>
  <c r="S147" i="6"/>
  <c r="N147" i="7"/>
  <c r="R147" i="6"/>
  <c r="M147" i="7"/>
  <c r="Q147" i="6"/>
  <c r="L147" i="7"/>
  <c r="P147" i="6"/>
  <c r="K147" i="7"/>
  <c r="T146" i="4"/>
  <c r="O146" i="5"/>
  <c r="O146" i="6" s="1"/>
  <c r="S146" i="6"/>
  <c r="N146" i="7"/>
  <c r="R146" i="6"/>
  <c r="M146" i="7"/>
  <c r="Q146" i="6"/>
  <c r="L146" i="7"/>
  <c r="P146" i="6"/>
  <c r="K146" i="7"/>
  <c r="T145" i="4"/>
  <c r="O145" i="5"/>
  <c r="O145" i="6" s="1"/>
  <c r="S145" i="6"/>
  <c r="N145" i="7"/>
  <c r="R145" i="6"/>
  <c r="M145" i="7"/>
  <c r="Q145" i="6"/>
  <c r="L145" i="7"/>
  <c r="P145" i="6"/>
  <c r="K145" i="7"/>
  <c r="T144" i="4"/>
  <c r="O144" i="5"/>
  <c r="O144" i="6" s="1"/>
  <c r="S144" i="6"/>
  <c r="N144" i="7"/>
  <c r="R144" i="6"/>
  <c r="M144" i="7"/>
  <c r="Q144" i="6"/>
  <c r="L144" i="7"/>
  <c r="P144" i="6"/>
  <c r="K144" i="7"/>
  <c r="T143" i="4"/>
  <c r="O143" i="5"/>
  <c r="O143" i="6" s="1"/>
  <c r="S143" i="6"/>
  <c r="N143" i="7"/>
  <c r="R143" i="6"/>
  <c r="M143" i="7"/>
  <c r="Q143" i="6"/>
  <c r="L143" i="7"/>
  <c r="P143" i="6"/>
  <c r="K143" i="7"/>
  <c r="T142" i="4"/>
  <c r="O142" i="5"/>
  <c r="O142" i="6" s="1"/>
  <c r="S142" i="6"/>
  <c r="N142" i="7"/>
  <c r="R142" i="6"/>
  <c r="M142" i="7"/>
  <c r="Q142" i="6"/>
  <c r="L142" i="7"/>
  <c r="P142" i="6"/>
  <c r="K142" i="7"/>
  <c r="T141" i="4"/>
  <c r="O141" i="5"/>
  <c r="O141" i="6" s="1"/>
  <c r="S141" i="6"/>
  <c r="N141" i="7"/>
  <c r="R141" i="6"/>
  <c r="M141" i="7"/>
  <c r="Q141" i="6"/>
  <c r="L141" i="7"/>
  <c r="P141" i="6"/>
  <c r="K141" i="7"/>
  <c r="T140" i="4"/>
  <c r="O140" i="5"/>
  <c r="O140" i="6" s="1"/>
  <c r="S140" i="6"/>
  <c r="N140" i="7"/>
  <c r="R140" i="6"/>
  <c r="M140" i="7"/>
  <c r="Q140" i="6"/>
  <c r="L140" i="7"/>
  <c r="P140" i="6"/>
  <c r="K140" i="7"/>
  <c r="T139" i="4"/>
  <c r="O139" i="5"/>
  <c r="O139" i="6" s="1"/>
  <c r="S139" i="6"/>
  <c r="N139" i="7"/>
  <c r="R139" i="6"/>
  <c r="M139" i="7"/>
  <c r="Q139" i="6"/>
  <c r="L139" i="7"/>
  <c r="P139" i="6"/>
  <c r="K139" i="7"/>
  <c r="T138" i="4"/>
  <c r="O138" i="5"/>
  <c r="O138" i="6" s="1"/>
  <c r="S138" i="6"/>
  <c r="N138" i="7"/>
  <c r="R138" i="6"/>
  <c r="M138" i="7"/>
  <c r="Q138" i="6"/>
  <c r="L138" i="7"/>
  <c r="P138" i="6"/>
  <c r="K138" i="7"/>
  <c r="T137" i="4"/>
  <c r="O137" i="5"/>
  <c r="O137" i="6" s="1"/>
  <c r="S137" i="6"/>
  <c r="N137" i="7"/>
  <c r="R137" i="6"/>
  <c r="M137" i="7"/>
  <c r="Q137" i="6"/>
  <c r="L137" i="7"/>
  <c r="P137" i="6"/>
  <c r="K137" i="7"/>
  <c r="T136" i="4"/>
  <c r="O136" i="5"/>
  <c r="O136" i="6" s="1"/>
  <c r="S136" i="6"/>
  <c r="N136" i="7"/>
  <c r="R136" i="6"/>
  <c r="M136" i="7"/>
  <c r="Q136" i="6"/>
  <c r="L136" i="7"/>
  <c r="P136" i="6"/>
  <c r="K136" i="7"/>
  <c r="T135" i="4"/>
  <c r="O135" i="5"/>
  <c r="O135" i="6" s="1"/>
  <c r="S135" i="6"/>
  <c r="N135" i="7"/>
  <c r="R135" i="6"/>
  <c r="M135" i="7"/>
  <c r="Q135" i="6"/>
  <c r="L135" i="7"/>
  <c r="P135" i="6"/>
  <c r="K135" i="7"/>
  <c r="T134" i="4"/>
  <c r="O134" i="5"/>
  <c r="O134" i="6" s="1"/>
  <c r="S134" i="6"/>
  <c r="N134" i="7"/>
  <c r="R134" i="6"/>
  <c r="M134" i="7"/>
  <c r="Q134" i="6"/>
  <c r="L134" i="7"/>
  <c r="P134" i="6"/>
  <c r="K134" i="7"/>
  <c r="T133" i="4"/>
  <c r="O133" i="5"/>
  <c r="O133" i="6" s="1"/>
  <c r="S133" i="6"/>
  <c r="N133" i="7"/>
  <c r="R133" i="6"/>
  <c r="M133" i="7"/>
  <c r="Q133" i="6"/>
  <c r="L133" i="7"/>
  <c r="P133" i="6"/>
  <c r="K133" i="7"/>
  <c r="T132" i="4"/>
  <c r="O132" i="5"/>
  <c r="O132" i="6" s="1"/>
  <c r="S132" i="6"/>
  <c r="N132" i="7"/>
  <c r="R132" i="6"/>
  <c r="M132" i="7"/>
  <c r="Q132" i="6"/>
  <c r="L132" i="7"/>
  <c r="P132" i="6"/>
  <c r="K132" i="7"/>
  <c r="T131" i="4"/>
  <c r="O131" i="5"/>
  <c r="O131" i="6" s="1"/>
  <c r="S131" i="6"/>
  <c r="N131" i="7"/>
  <c r="R131" i="6"/>
  <c r="M131" i="7"/>
  <c r="Q131" i="6"/>
  <c r="L131" i="7"/>
  <c r="P131" i="6"/>
  <c r="K131" i="7"/>
  <c r="T130" i="4"/>
  <c r="O130" i="5"/>
  <c r="O130" i="6" s="1"/>
  <c r="S130" i="6"/>
  <c r="N130" i="7"/>
  <c r="R130" i="6"/>
  <c r="M130" i="7"/>
  <c r="Q130" i="6"/>
  <c r="L130" i="7"/>
  <c r="P130" i="6"/>
  <c r="K130" i="7"/>
  <c r="T129" i="4"/>
  <c r="O129" i="5"/>
  <c r="O129" i="6" s="1"/>
  <c r="S129" i="6"/>
  <c r="N129" i="7"/>
  <c r="R129" i="6"/>
  <c r="M129" i="7"/>
  <c r="Q129" i="6"/>
  <c r="L129" i="7"/>
  <c r="P129" i="6"/>
  <c r="K129" i="7"/>
  <c r="T124" i="4"/>
  <c r="O124" i="5"/>
  <c r="T123" i="4"/>
  <c r="O123" i="5"/>
  <c r="T122" i="4"/>
  <c r="O122" i="5"/>
  <c r="T121" i="4"/>
  <c r="O121" i="5"/>
  <c r="T120" i="4"/>
  <c r="O120" i="5"/>
  <c r="T119" i="4"/>
  <c r="O119" i="5"/>
  <c r="T118" i="4"/>
  <c r="O118" i="5"/>
  <c r="T6" i="4"/>
  <c r="O6" i="5"/>
  <c r="T153" i="4"/>
  <c r="O153" i="5"/>
  <c r="S113" i="4"/>
  <c r="R113" i="4"/>
  <c r="Q113" i="4"/>
  <c r="U113" i="3"/>
  <c r="P113" i="4"/>
  <c r="U113" i="4" s="1"/>
  <c r="S112" i="4"/>
  <c r="R112" i="4"/>
  <c r="Q112" i="4"/>
  <c r="U112" i="3"/>
  <c r="P112" i="4"/>
  <c r="U112" i="4" s="1"/>
  <c r="S111" i="4"/>
  <c r="R111" i="4"/>
  <c r="Q111" i="4"/>
  <c r="U111" i="3"/>
  <c r="P111" i="4"/>
  <c r="U111" i="4" s="1"/>
  <c r="S110" i="4"/>
  <c r="R110" i="4"/>
  <c r="Q110" i="4"/>
  <c r="U110" i="3"/>
  <c r="P110" i="4"/>
  <c r="U110" i="4" s="1"/>
  <c r="P99" i="4"/>
  <c r="S99" i="4"/>
  <c r="R99" i="4"/>
  <c r="Q99" i="4"/>
  <c r="S19" i="4"/>
  <c r="R19" i="4"/>
  <c r="Q19" i="4"/>
  <c r="S18" i="4"/>
  <c r="R18" i="4"/>
  <c r="Q18" i="4"/>
  <c r="S17" i="4"/>
  <c r="R17" i="4"/>
  <c r="Q17" i="4"/>
  <c r="S16" i="4"/>
  <c r="R16" i="4"/>
  <c r="Q16" i="4"/>
  <c r="S15" i="4"/>
  <c r="R15" i="4"/>
  <c r="Q15" i="4"/>
  <c r="S14" i="4"/>
  <c r="R14" i="4"/>
  <c r="Q14" i="4"/>
  <c r="S13" i="4"/>
  <c r="R13" i="4"/>
  <c r="Q13" i="4"/>
  <c r="S12" i="4"/>
  <c r="R12" i="4"/>
  <c r="Q12" i="4"/>
  <c r="S11" i="4"/>
  <c r="R11" i="4"/>
  <c r="Q11" i="4"/>
  <c r="S10" i="4"/>
  <c r="R10" i="4"/>
  <c r="Q10" i="4"/>
  <c r="S9" i="4"/>
  <c r="R9" i="4"/>
  <c r="Q9" i="4"/>
  <c r="S8" i="4"/>
  <c r="R8" i="4"/>
  <c r="Q8" i="4"/>
  <c r="S7" i="4"/>
  <c r="R7" i="4"/>
  <c r="Q7" i="4"/>
  <c r="R6" i="4"/>
  <c r="Q6" i="4"/>
  <c r="S23" i="4"/>
  <c r="N40" i="4"/>
  <c r="S39" i="4"/>
  <c r="R39" i="4"/>
  <c r="Q39" i="4"/>
  <c r="S38" i="4"/>
  <c r="R38" i="4"/>
  <c r="Q38" i="4"/>
  <c r="S37" i="4"/>
  <c r="R37" i="4"/>
  <c r="Q37" i="4"/>
  <c r="S36" i="4"/>
  <c r="R36" i="4"/>
  <c r="Q36" i="4"/>
  <c r="S35" i="4"/>
  <c r="R35" i="4"/>
  <c r="Q35" i="4"/>
  <c r="S34" i="4"/>
  <c r="R34" i="4"/>
  <c r="Q34" i="4"/>
  <c r="S33" i="4"/>
  <c r="R33" i="4"/>
  <c r="Q33" i="4"/>
  <c r="S32" i="4"/>
  <c r="R32" i="4"/>
  <c r="Q32" i="4"/>
  <c r="S31" i="4"/>
  <c r="R31" i="4"/>
  <c r="Q31" i="4"/>
  <c r="S30" i="4"/>
  <c r="R30" i="4"/>
  <c r="Q30" i="4"/>
  <c r="S29" i="4"/>
  <c r="R29" i="4"/>
  <c r="Q29" i="4"/>
  <c r="S28" i="4"/>
  <c r="R28" i="4"/>
  <c r="Q28" i="4"/>
  <c r="S27" i="4"/>
  <c r="R27" i="4"/>
  <c r="Q27" i="4"/>
  <c r="S26" i="4"/>
  <c r="R26" i="4"/>
  <c r="Q26" i="4"/>
  <c r="S25" i="4"/>
  <c r="R25" i="4"/>
  <c r="Q25" i="4"/>
  <c r="S24" i="4"/>
  <c r="R24" i="4"/>
  <c r="Q24" i="4"/>
  <c r="S59" i="4"/>
  <c r="R59" i="4"/>
  <c r="Q59" i="4"/>
  <c r="U59" i="3"/>
  <c r="P59" i="4"/>
  <c r="U59" i="4" s="1"/>
  <c r="S58" i="4"/>
  <c r="R58" i="4"/>
  <c r="Q58" i="4"/>
  <c r="U58" i="3"/>
  <c r="P58" i="4"/>
  <c r="U58" i="4" s="1"/>
  <c r="S57" i="4"/>
  <c r="R57" i="4"/>
  <c r="Q57" i="4"/>
  <c r="U57" i="3"/>
  <c r="P57" i="4"/>
  <c r="U57" i="4" s="1"/>
  <c r="S56" i="4"/>
  <c r="R56" i="4"/>
  <c r="Q56" i="4"/>
  <c r="U56" i="3"/>
  <c r="P56" i="4"/>
  <c r="U56" i="4" s="1"/>
  <c r="S55" i="4"/>
  <c r="R55" i="4"/>
  <c r="Q55" i="4"/>
  <c r="U55" i="3"/>
  <c r="P55" i="4"/>
  <c r="U55" i="4" s="1"/>
  <c r="S54" i="4"/>
  <c r="R54" i="4"/>
  <c r="Q54" i="4"/>
  <c r="U54" i="3"/>
  <c r="P54" i="4"/>
  <c r="U54" i="4" s="1"/>
  <c r="S53" i="4"/>
  <c r="R53" i="4"/>
  <c r="Q53" i="4"/>
  <c r="U53" i="3"/>
  <c r="P53" i="4"/>
  <c r="U53" i="4" s="1"/>
  <c r="S52" i="4"/>
  <c r="R52" i="4"/>
  <c r="Q52" i="4"/>
  <c r="U52" i="3"/>
  <c r="P52" i="4"/>
  <c r="U52" i="4" s="1"/>
  <c r="S51" i="4"/>
  <c r="R51" i="4"/>
  <c r="Q51" i="4"/>
  <c r="U51" i="3"/>
  <c r="P51" i="4"/>
  <c r="U51" i="4" s="1"/>
  <c r="S50" i="4"/>
  <c r="R50" i="4"/>
  <c r="Q50" i="4"/>
  <c r="U50" i="3"/>
  <c r="P50" i="4"/>
  <c r="U50" i="4" s="1"/>
  <c r="S49" i="4"/>
  <c r="R49" i="4"/>
  <c r="Q49" i="4"/>
  <c r="U49" i="3"/>
  <c r="P49" i="4"/>
  <c r="U49" i="4" s="1"/>
  <c r="S48" i="4"/>
  <c r="R48" i="4"/>
  <c r="Q48" i="4"/>
  <c r="U48" i="3"/>
  <c r="P48" i="4"/>
  <c r="U48" i="4" s="1"/>
  <c r="S47" i="4"/>
  <c r="R47" i="4"/>
  <c r="Q47" i="4"/>
  <c r="U47" i="3"/>
  <c r="P47" i="4"/>
  <c r="U47" i="4" s="1"/>
  <c r="S46" i="4"/>
  <c r="R46" i="4"/>
  <c r="Q46" i="4"/>
  <c r="U46" i="3"/>
  <c r="P46" i="4"/>
  <c r="U46" i="4" s="1"/>
  <c r="S45" i="4"/>
  <c r="R45" i="4"/>
  <c r="Q45" i="4"/>
  <c r="U45" i="3"/>
  <c r="P45" i="4"/>
  <c r="U45" i="4" s="1"/>
  <c r="S44" i="4"/>
  <c r="R44" i="4"/>
  <c r="Q44" i="4"/>
  <c r="U44" i="3"/>
  <c r="P44" i="4"/>
  <c r="U44" i="4" s="1"/>
  <c r="S237" i="4"/>
  <c r="R237" i="4"/>
  <c r="Q237" i="4"/>
  <c r="U237" i="3"/>
  <c r="P237" i="4"/>
  <c r="U237" i="4" s="1"/>
  <c r="S236" i="4"/>
  <c r="R236" i="4"/>
  <c r="Q236" i="4"/>
  <c r="U236" i="3"/>
  <c r="P236" i="4"/>
  <c r="U236" i="4" s="1"/>
  <c r="S235" i="4"/>
  <c r="R235" i="4"/>
  <c r="Q235" i="4"/>
  <c r="U235" i="3"/>
  <c r="P235" i="4"/>
  <c r="U235" i="4" s="1"/>
  <c r="S234" i="4"/>
  <c r="R234" i="4"/>
  <c r="Q234" i="4"/>
  <c r="U234" i="3"/>
  <c r="P234" i="4"/>
  <c r="U234" i="4" s="1"/>
  <c r="S233" i="4"/>
  <c r="R233" i="4"/>
  <c r="Q233" i="4"/>
  <c r="U233" i="3"/>
  <c r="P233" i="4"/>
  <c r="U233" i="4" s="1"/>
  <c r="S232" i="4"/>
  <c r="R232" i="4"/>
  <c r="Q232" i="4"/>
  <c r="U232" i="3"/>
  <c r="P232" i="4"/>
  <c r="U232" i="4" s="1"/>
  <c r="S231" i="4"/>
  <c r="R231" i="4"/>
  <c r="Q231" i="4"/>
  <c r="U231" i="3"/>
  <c r="P231" i="4"/>
  <c r="U231" i="4" s="1"/>
  <c r="S230" i="4"/>
  <c r="R230" i="4"/>
  <c r="Q230" i="4"/>
  <c r="U230" i="3"/>
  <c r="P230" i="4"/>
  <c r="U230" i="4" s="1"/>
  <c r="S229" i="4"/>
  <c r="R229" i="4"/>
  <c r="Q229" i="4"/>
  <c r="U229" i="3"/>
  <c r="P229" i="4"/>
  <c r="U229" i="4" s="1"/>
  <c r="S228" i="4"/>
  <c r="R228" i="4"/>
  <c r="Q228" i="4"/>
  <c r="U228" i="3"/>
  <c r="P228" i="4"/>
  <c r="U228" i="4" s="1"/>
  <c r="S227" i="4"/>
  <c r="R227" i="4"/>
  <c r="Q227" i="4"/>
  <c r="U227" i="3"/>
  <c r="P227" i="4"/>
  <c r="U227" i="4" s="1"/>
  <c r="S226" i="4"/>
  <c r="R226" i="4"/>
  <c r="Q226" i="4"/>
  <c r="U226" i="3"/>
  <c r="P226" i="4"/>
  <c r="U226" i="4" s="1"/>
  <c r="S225" i="4"/>
  <c r="R225" i="4"/>
  <c r="Q225" i="4"/>
  <c r="U225" i="3"/>
  <c r="P225" i="4"/>
  <c r="U225" i="4" s="1"/>
  <c r="S224" i="4"/>
  <c r="R224" i="4"/>
  <c r="Q224" i="4"/>
  <c r="U224" i="3"/>
  <c r="P224" i="4"/>
  <c r="U224" i="4" s="1"/>
  <c r="S223" i="4"/>
  <c r="R223" i="4"/>
  <c r="Q223" i="4"/>
  <c r="U223" i="3"/>
  <c r="P223" i="4"/>
  <c r="U223" i="4" s="1"/>
  <c r="S222" i="4"/>
  <c r="R222" i="4"/>
  <c r="Q222" i="4"/>
  <c r="U222" i="3"/>
  <c r="P222" i="4"/>
  <c r="U222" i="4" s="1"/>
  <c r="S221" i="4"/>
  <c r="R221" i="4"/>
  <c r="Q221" i="4"/>
  <c r="U221" i="3"/>
  <c r="P221" i="4"/>
  <c r="U221" i="4" s="1"/>
  <c r="S220" i="4"/>
  <c r="R220" i="4"/>
  <c r="Q220" i="4"/>
  <c r="U220" i="3"/>
  <c r="P220" i="4"/>
  <c r="U220" i="4" s="1"/>
  <c r="S219" i="4"/>
  <c r="R219" i="4"/>
  <c r="Q219" i="4"/>
  <c r="U219" i="3"/>
  <c r="P219" i="4"/>
  <c r="U219" i="4" s="1"/>
  <c r="S218" i="4"/>
  <c r="R218" i="4"/>
  <c r="Q218" i="4"/>
  <c r="U218" i="3"/>
  <c r="P218" i="4"/>
  <c r="U218" i="4" s="1"/>
  <c r="S213" i="4"/>
  <c r="R213" i="4"/>
  <c r="Q213" i="4"/>
  <c r="U213" i="3"/>
  <c r="P213" i="4"/>
  <c r="U213" i="4" s="1"/>
  <c r="S212" i="4"/>
  <c r="R212" i="4"/>
  <c r="Q212" i="4"/>
  <c r="U212" i="3"/>
  <c r="P212" i="4"/>
  <c r="U212" i="4" s="1"/>
  <c r="S211" i="4"/>
  <c r="R211" i="4"/>
  <c r="Q211" i="4"/>
  <c r="U211" i="3"/>
  <c r="P211" i="4"/>
  <c r="U211" i="4" s="1"/>
  <c r="S210" i="4"/>
  <c r="R210" i="4"/>
  <c r="Q210" i="4"/>
  <c r="U210" i="3"/>
  <c r="P210" i="4"/>
  <c r="U210" i="4" s="1"/>
  <c r="S209" i="4"/>
  <c r="R209" i="4"/>
  <c r="Q209" i="4"/>
  <c r="U209" i="3"/>
  <c r="P209" i="4"/>
  <c r="U209" i="4" s="1"/>
  <c r="S208" i="4"/>
  <c r="R208" i="4"/>
  <c r="Q208" i="4"/>
  <c r="U208" i="3"/>
  <c r="P208" i="4"/>
  <c r="U208" i="4" s="1"/>
  <c r="S207" i="4"/>
  <c r="R207" i="4"/>
  <c r="Q207" i="4"/>
  <c r="U207" i="3"/>
  <c r="P207" i="4"/>
  <c r="U207" i="4" s="1"/>
  <c r="S206" i="4"/>
  <c r="R206" i="4"/>
  <c r="Q206" i="4"/>
  <c r="U206" i="3"/>
  <c r="P206" i="4"/>
  <c r="U206" i="4" s="1"/>
  <c r="S205" i="4"/>
  <c r="R205" i="4"/>
  <c r="Q205" i="4"/>
  <c r="U205" i="3"/>
  <c r="P205" i="4"/>
  <c r="U205" i="4" s="1"/>
  <c r="S204" i="4"/>
  <c r="R204" i="4"/>
  <c r="Q204" i="4"/>
  <c r="U204" i="3"/>
  <c r="P204" i="4"/>
  <c r="U204" i="4" s="1"/>
  <c r="S203" i="4"/>
  <c r="R203" i="4"/>
  <c r="Q203" i="4"/>
  <c r="U203" i="3"/>
  <c r="P203" i="4"/>
  <c r="U203" i="4" s="1"/>
  <c r="S202" i="4"/>
  <c r="R202" i="4"/>
  <c r="Q202" i="4"/>
  <c r="U202" i="3"/>
  <c r="P202" i="4"/>
  <c r="U202" i="4" s="1"/>
  <c r="S201" i="4"/>
  <c r="R201" i="4"/>
  <c r="Q201" i="4"/>
  <c r="U201" i="3"/>
  <c r="P201" i="4"/>
  <c r="U201" i="4" s="1"/>
  <c r="S200" i="4"/>
  <c r="R200" i="4"/>
  <c r="Q200" i="4"/>
  <c r="U200" i="3"/>
  <c r="P200" i="4"/>
  <c r="U200" i="4" s="1"/>
  <c r="S199" i="4"/>
  <c r="R199" i="4"/>
  <c r="Q199" i="4"/>
  <c r="U199" i="3"/>
  <c r="P199" i="4"/>
  <c r="U199" i="4" s="1"/>
  <c r="S198" i="4"/>
  <c r="R198" i="4"/>
  <c r="Q198" i="4"/>
  <c r="U198" i="3"/>
  <c r="P198" i="4"/>
  <c r="U198" i="4" s="1"/>
  <c r="S197" i="4"/>
  <c r="R197" i="4"/>
  <c r="Q197" i="4"/>
  <c r="U197" i="3"/>
  <c r="P197" i="4"/>
  <c r="U197" i="4" s="1"/>
  <c r="S196" i="4"/>
  <c r="R196" i="4"/>
  <c r="Q196" i="4"/>
  <c r="U196" i="3"/>
  <c r="P196" i="4"/>
  <c r="U196" i="4" s="1"/>
  <c r="S195" i="4"/>
  <c r="R195" i="4"/>
  <c r="Q195" i="4"/>
  <c r="U195" i="3"/>
  <c r="P195" i="4"/>
  <c r="U195" i="4" s="1"/>
  <c r="S194" i="4"/>
  <c r="R194" i="4"/>
  <c r="Q194" i="4"/>
  <c r="U194" i="3"/>
  <c r="P194" i="4"/>
  <c r="U194" i="4" s="1"/>
  <c r="S193" i="4"/>
  <c r="R193" i="4"/>
  <c r="Q193" i="4"/>
  <c r="U193" i="3"/>
  <c r="P193" i="4"/>
  <c r="U193" i="4" s="1"/>
  <c r="S192" i="4"/>
  <c r="R192" i="4"/>
  <c r="Q192" i="4"/>
  <c r="U192" i="3"/>
  <c r="P192" i="4"/>
  <c r="U192" i="4" s="1"/>
  <c r="S191" i="4"/>
  <c r="R191" i="4"/>
  <c r="Q191" i="4"/>
  <c r="U191" i="3"/>
  <c r="P191" i="4"/>
  <c r="U191" i="4" s="1"/>
  <c r="S190" i="4"/>
  <c r="R190" i="4"/>
  <c r="Q190" i="4"/>
  <c r="U190" i="3"/>
  <c r="P190" i="4"/>
  <c r="U190" i="4" s="1"/>
  <c r="S189" i="4"/>
  <c r="R189" i="4"/>
  <c r="Q189" i="4"/>
  <c r="U189" i="3"/>
  <c r="P189" i="4"/>
  <c r="U189" i="4" s="1"/>
  <c r="S188" i="4"/>
  <c r="R188" i="4"/>
  <c r="Q188" i="4"/>
  <c r="U188" i="3"/>
  <c r="P188" i="4"/>
  <c r="U188" i="4" s="1"/>
  <c r="S187" i="4"/>
  <c r="R187" i="4"/>
  <c r="Q187" i="4"/>
  <c r="U187" i="3"/>
  <c r="P187" i="4"/>
  <c r="U187" i="4" s="1"/>
  <c r="S186" i="4"/>
  <c r="R186" i="4"/>
  <c r="Q186" i="4"/>
  <c r="U186" i="3"/>
  <c r="P186" i="4"/>
  <c r="U186" i="4" s="1"/>
  <c r="S185" i="4"/>
  <c r="R185" i="4"/>
  <c r="Q185" i="4"/>
  <c r="U185" i="3"/>
  <c r="P185" i="4"/>
  <c r="U185" i="4" s="1"/>
  <c r="S184" i="4"/>
  <c r="R184" i="4"/>
  <c r="Q184" i="4"/>
  <c r="U184" i="3"/>
  <c r="P184" i="4"/>
  <c r="U184" i="4" s="1"/>
  <c r="S183" i="4"/>
  <c r="R183" i="4"/>
  <c r="Q183" i="4"/>
  <c r="U183" i="3"/>
  <c r="P183" i="4"/>
  <c r="U183" i="4" s="1"/>
  <c r="S182" i="4"/>
  <c r="R182" i="4"/>
  <c r="Q182" i="4"/>
  <c r="U182" i="3"/>
  <c r="P182" i="4"/>
  <c r="U182" i="4" s="1"/>
  <c r="S181" i="4"/>
  <c r="R181" i="4"/>
  <c r="Q181" i="4"/>
  <c r="U181" i="3"/>
  <c r="P181" i="4"/>
  <c r="U181" i="4" s="1"/>
  <c r="S180" i="4"/>
  <c r="R180" i="4"/>
  <c r="Q180" i="4"/>
  <c r="U180" i="3"/>
  <c r="P180" i="4"/>
  <c r="U180" i="4" s="1"/>
  <c r="S179" i="4"/>
  <c r="R179" i="4"/>
  <c r="Q179" i="4"/>
  <c r="U179" i="3"/>
  <c r="P179" i="4"/>
  <c r="U179" i="4" s="1"/>
  <c r="S178" i="4"/>
  <c r="R178" i="4"/>
  <c r="Q178" i="4"/>
  <c r="U178" i="3"/>
  <c r="P178" i="4"/>
  <c r="U178" i="4" s="1"/>
  <c r="S177" i="4"/>
  <c r="R177" i="4"/>
  <c r="Q177" i="4"/>
  <c r="U177" i="3"/>
  <c r="P177" i="4"/>
  <c r="U177" i="4" s="1"/>
  <c r="S176" i="4"/>
  <c r="R176" i="4"/>
  <c r="Q176" i="4"/>
  <c r="U176" i="3"/>
  <c r="P176" i="4"/>
  <c r="U176" i="4" s="1"/>
  <c r="S175" i="4"/>
  <c r="R175" i="4"/>
  <c r="Q175" i="4"/>
  <c r="U175" i="3"/>
  <c r="P175" i="4"/>
  <c r="U175" i="4" s="1"/>
  <c r="S174" i="4"/>
  <c r="R174" i="4"/>
  <c r="Q174" i="4"/>
  <c r="U174" i="3"/>
  <c r="P174" i="4"/>
  <c r="U174" i="4" s="1"/>
  <c r="S173" i="4"/>
  <c r="R173" i="4"/>
  <c r="Q173" i="4"/>
  <c r="U173" i="3"/>
  <c r="P173" i="4"/>
  <c r="U173" i="4" s="1"/>
  <c r="S172" i="4"/>
  <c r="R172" i="4"/>
  <c r="Q172" i="4"/>
  <c r="U172" i="3"/>
  <c r="P172" i="4"/>
  <c r="U172" i="4" s="1"/>
  <c r="S171" i="4"/>
  <c r="R171" i="4"/>
  <c r="Q171" i="4"/>
  <c r="U171" i="3"/>
  <c r="P171" i="4"/>
  <c r="U171" i="4" s="1"/>
  <c r="S170" i="4"/>
  <c r="R170" i="4"/>
  <c r="Q170" i="4"/>
  <c r="U170" i="3"/>
  <c r="P170" i="4"/>
  <c r="U170" i="4" s="1"/>
  <c r="S169" i="4"/>
  <c r="R169" i="4"/>
  <c r="Q169" i="4"/>
  <c r="U169" i="3"/>
  <c r="P169" i="4"/>
  <c r="U169" i="4" s="1"/>
  <c r="S168" i="4"/>
  <c r="R168" i="4"/>
  <c r="Q168" i="4"/>
  <c r="U168" i="3"/>
  <c r="P168" i="4"/>
  <c r="U168" i="4" s="1"/>
  <c r="S167" i="4"/>
  <c r="R167" i="4"/>
  <c r="Q167" i="4"/>
  <c r="U167" i="3"/>
  <c r="P167" i="4"/>
  <c r="U167" i="4" s="1"/>
  <c r="S166" i="4"/>
  <c r="R166" i="4"/>
  <c r="Q166" i="4"/>
  <c r="U166" i="3"/>
  <c r="P166" i="4"/>
  <c r="U166" i="4" s="1"/>
  <c r="S165" i="4"/>
  <c r="R165" i="4"/>
  <c r="Q165" i="4"/>
  <c r="U165" i="3"/>
  <c r="P165" i="4"/>
  <c r="U165" i="4" s="1"/>
  <c r="S164" i="4"/>
  <c r="R164" i="4"/>
  <c r="Q164" i="4"/>
  <c r="U164" i="3"/>
  <c r="P164" i="4"/>
  <c r="U164" i="4" s="1"/>
  <c r="S163" i="4"/>
  <c r="R163" i="4"/>
  <c r="Q163" i="4"/>
  <c r="U163" i="3"/>
  <c r="P163" i="4"/>
  <c r="U163" i="4" s="1"/>
  <c r="S162" i="4"/>
  <c r="R162" i="4"/>
  <c r="Q162" i="4"/>
  <c r="U162" i="3"/>
  <c r="P162" i="4"/>
  <c r="U162" i="4" s="1"/>
  <c r="S161" i="4"/>
  <c r="R161" i="4"/>
  <c r="Q161" i="4"/>
  <c r="U161" i="3"/>
  <c r="P161" i="4"/>
  <c r="U161" i="4" s="1"/>
  <c r="S160" i="4"/>
  <c r="R160" i="4"/>
  <c r="Q160" i="4"/>
  <c r="U160" i="3"/>
  <c r="P160" i="4"/>
  <c r="U160" i="4" s="1"/>
  <c r="S159" i="4"/>
  <c r="R159" i="4"/>
  <c r="Q159" i="4"/>
  <c r="U159" i="3"/>
  <c r="P159" i="4"/>
  <c r="U159" i="4" s="1"/>
  <c r="S157" i="4"/>
  <c r="R157" i="4"/>
  <c r="Q157" i="4"/>
  <c r="U157" i="3"/>
  <c r="P157" i="4"/>
  <c r="U157" i="4" s="1"/>
  <c r="S156" i="4"/>
  <c r="R156" i="4"/>
  <c r="Q156" i="4"/>
  <c r="U156" i="3"/>
  <c r="P156" i="4"/>
  <c r="U156" i="4" s="1"/>
  <c r="S155" i="4"/>
  <c r="R155" i="4"/>
  <c r="Q155" i="4"/>
  <c r="U155" i="3"/>
  <c r="P155" i="4"/>
  <c r="U155" i="4" s="1"/>
  <c r="S154" i="4"/>
  <c r="R154" i="4"/>
  <c r="Q154" i="4"/>
  <c r="U154" i="3"/>
  <c r="P154" i="4"/>
  <c r="U154" i="4" s="1"/>
  <c r="T149" i="5"/>
  <c r="S149" i="4"/>
  <c r="S149" i="5"/>
  <c r="R149" i="4"/>
  <c r="R149" i="5"/>
  <c r="Q149" i="4"/>
  <c r="U149" i="3"/>
  <c r="P149" i="5"/>
  <c r="Q149" i="5"/>
  <c r="P149" i="4"/>
  <c r="U149" i="4" s="1"/>
  <c r="T148" i="5"/>
  <c r="S148" i="4"/>
  <c r="S148" i="5"/>
  <c r="R148" i="4"/>
  <c r="R148" i="5"/>
  <c r="Q148" i="4"/>
  <c r="U148" i="3"/>
  <c r="P148" i="5"/>
  <c r="Q148" i="5"/>
  <c r="P148" i="4"/>
  <c r="U148" i="4" s="1"/>
  <c r="T147" i="5"/>
  <c r="S147" i="4"/>
  <c r="S147" i="5"/>
  <c r="R147" i="4"/>
  <c r="R147" i="5"/>
  <c r="Q147" i="4"/>
  <c r="U147" i="3"/>
  <c r="P147" i="5"/>
  <c r="Q147" i="5"/>
  <c r="P147" i="4"/>
  <c r="U147" i="4" s="1"/>
  <c r="T146" i="5"/>
  <c r="S146" i="4"/>
  <c r="S146" i="5"/>
  <c r="R146" i="4"/>
  <c r="R146" i="5"/>
  <c r="Q146" i="4"/>
  <c r="U146" i="3"/>
  <c r="P146" i="5"/>
  <c r="Q146" i="5"/>
  <c r="P146" i="4"/>
  <c r="U146" i="4" s="1"/>
  <c r="T145" i="5"/>
  <c r="S145" i="4"/>
  <c r="S145" i="5"/>
  <c r="R145" i="4"/>
  <c r="R145" i="5"/>
  <c r="Q145" i="4"/>
  <c r="U145" i="3"/>
  <c r="P145" i="5"/>
  <c r="Q145" i="5"/>
  <c r="P145" i="4"/>
  <c r="U145" i="4" s="1"/>
  <c r="T144" i="5"/>
  <c r="S144" i="4"/>
  <c r="S144" i="5"/>
  <c r="R144" i="4"/>
  <c r="R144" i="5"/>
  <c r="Q144" i="4"/>
  <c r="U144" i="3"/>
  <c r="P144" i="5"/>
  <c r="Q144" i="5"/>
  <c r="P144" i="4"/>
  <c r="U144" i="4" s="1"/>
  <c r="T143" i="5"/>
  <c r="S143" i="4"/>
  <c r="S143" i="5"/>
  <c r="R143" i="4"/>
  <c r="R143" i="5"/>
  <c r="Q143" i="4"/>
  <c r="U143" i="3"/>
  <c r="P143" i="5"/>
  <c r="Q143" i="5"/>
  <c r="P143" i="4"/>
  <c r="U143" i="4" s="1"/>
  <c r="T142" i="5"/>
  <c r="S142" i="4"/>
  <c r="S142" i="5"/>
  <c r="R142" i="4"/>
  <c r="R142" i="5"/>
  <c r="Q142" i="4"/>
  <c r="U142" i="3"/>
  <c r="P142" i="5"/>
  <c r="Q142" i="5"/>
  <c r="P142" i="4"/>
  <c r="U142" i="4" s="1"/>
  <c r="T141" i="5"/>
  <c r="S141" i="4"/>
  <c r="S141" i="5"/>
  <c r="R141" i="4"/>
  <c r="R141" i="5"/>
  <c r="Q141" i="4"/>
  <c r="U141" i="3"/>
  <c r="P141" i="5"/>
  <c r="Q141" i="5"/>
  <c r="P141" i="4"/>
  <c r="U141" i="4" s="1"/>
  <c r="T140" i="5"/>
  <c r="S140" i="4"/>
  <c r="S140" i="5"/>
  <c r="R140" i="4"/>
  <c r="R140" i="5"/>
  <c r="Q140" i="4"/>
  <c r="U140" i="3"/>
  <c r="P140" i="5"/>
  <c r="Q140" i="5"/>
  <c r="P140" i="4"/>
  <c r="U140" i="4" s="1"/>
  <c r="T139" i="5"/>
  <c r="S139" i="4"/>
  <c r="S139" i="5"/>
  <c r="R139" i="4"/>
  <c r="R139" i="5"/>
  <c r="Q139" i="4"/>
  <c r="U139" i="3"/>
  <c r="P139" i="5"/>
  <c r="Q139" i="5"/>
  <c r="P139" i="4"/>
  <c r="U139" i="4" s="1"/>
  <c r="T138" i="5"/>
  <c r="S138" i="4"/>
  <c r="S138" i="5"/>
  <c r="R138" i="4"/>
  <c r="R138" i="5"/>
  <c r="Q138" i="4"/>
  <c r="U138" i="3"/>
  <c r="P138" i="5"/>
  <c r="Q138" i="5"/>
  <c r="P138" i="4"/>
  <c r="U138" i="4" s="1"/>
  <c r="T137" i="5"/>
  <c r="S137" i="4"/>
  <c r="S137" i="5"/>
  <c r="R137" i="4"/>
  <c r="R137" i="5"/>
  <c r="Q137" i="4"/>
  <c r="U137" i="3"/>
  <c r="P137" i="5"/>
  <c r="Q137" i="5"/>
  <c r="P137" i="4"/>
  <c r="U137" i="4" s="1"/>
  <c r="T136" i="5"/>
  <c r="S136" i="4"/>
  <c r="S136" i="5"/>
  <c r="R136" i="4"/>
  <c r="R136" i="5"/>
  <c r="Q136" i="4"/>
  <c r="U136" i="3"/>
  <c r="P136" i="5"/>
  <c r="Q136" i="5"/>
  <c r="P136" i="4"/>
  <c r="U136" i="4" s="1"/>
  <c r="T135" i="5"/>
  <c r="S135" i="4"/>
  <c r="S135" i="5"/>
  <c r="R135" i="4"/>
  <c r="R135" i="5"/>
  <c r="Q135" i="4"/>
  <c r="U135" i="3"/>
  <c r="P135" i="5"/>
  <c r="Q135" i="5"/>
  <c r="P135" i="4"/>
  <c r="U135" i="4" s="1"/>
  <c r="T134" i="5"/>
  <c r="S134" i="4"/>
  <c r="S134" i="5"/>
  <c r="R134" i="4"/>
  <c r="R134" i="5"/>
  <c r="Q134" i="4"/>
  <c r="U134" i="3"/>
  <c r="P134" i="5"/>
  <c r="Q134" i="5"/>
  <c r="P134" i="4"/>
  <c r="U134" i="4" s="1"/>
  <c r="T133" i="5"/>
  <c r="S133" i="4"/>
  <c r="S133" i="5"/>
  <c r="R133" i="4"/>
  <c r="R133" i="5"/>
  <c r="Q133" i="4"/>
  <c r="U133" i="3"/>
  <c r="P133" i="5"/>
  <c r="Q133" i="5"/>
  <c r="P133" i="4"/>
  <c r="U133" i="4" s="1"/>
  <c r="T132" i="5"/>
  <c r="S132" i="4"/>
  <c r="S132" i="5"/>
  <c r="R132" i="4"/>
  <c r="R132" i="5"/>
  <c r="Q132" i="4"/>
  <c r="U132" i="3"/>
  <c r="P132" i="5"/>
  <c r="Q132" i="5"/>
  <c r="P132" i="4"/>
  <c r="U132" i="4" s="1"/>
  <c r="T131" i="5"/>
  <c r="S131" i="4"/>
  <c r="S131" i="5"/>
  <c r="R131" i="4"/>
  <c r="R131" i="5"/>
  <c r="Q131" i="4"/>
  <c r="U131" i="3"/>
  <c r="P131" i="5"/>
  <c r="Q131" i="5"/>
  <c r="P131" i="4"/>
  <c r="U131" i="4" s="1"/>
  <c r="T130" i="5"/>
  <c r="S130" i="4"/>
  <c r="S130" i="5"/>
  <c r="R130" i="4"/>
  <c r="R130" i="5"/>
  <c r="Q130" i="4"/>
  <c r="U130" i="3"/>
  <c r="P130" i="5"/>
  <c r="Q130" i="5"/>
  <c r="P130" i="4"/>
  <c r="U130" i="4" s="1"/>
  <c r="T129" i="5"/>
  <c r="S129" i="4"/>
  <c r="S129" i="5"/>
  <c r="R129" i="4"/>
  <c r="R129" i="5"/>
  <c r="Q129" i="4"/>
  <c r="U129" i="3"/>
  <c r="P129" i="5"/>
  <c r="Q129" i="5"/>
  <c r="P129" i="4"/>
  <c r="U129" i="4" s="1"/>
  <c r="S124" i="4"/>
  <c r="R124" i="4"/>
  <c r="Q124" i="4"/>
  <c r="U124" i="3"/>
  <c r="P124" i="4"/>
  <c r="U124" i="4" s="1"/>
  <c r="S123" i="4"/>
  <c r="R123" i="4"/>
  <c r="Q123" i="4"/>
  <c r="U123" i="3"/>
  <c r="P123" i="4"/>
  <c r="U123" i="4" s="1"/>
  <c r="S122" i="4"/>
  <c r="R122" i="4"/>
  <c r="Q122" i="4"/>
  <c r="U122" i="3"/>
  <c r="P122" i="4"/>
  <c r="U122" i="4" s="1"/>
  <c r="S121" i="4"/>
  <c r="R121" i="4"/>
  <c r="Q121" i="4"/>
  <c r="U121" i="3"/>
  <c r="P121" i="4"/>
  <c r="U121" i="4" s="1"/>
  <c r="S120" i="4"/>
  <c r="R120" i="4"/>
  <c r="Q120" i="4"/>
  <c r="U120" i="3"/>
  <c r="P120" i="4"/>
  <c r="U120" i="4" s="1"/>
  <c r="S119" i="4"/>
  <c r="R119" i="4"/>
  <c r="Q119" i="4"/>
  <c r="U119" i="3"/>
  <c r="P119" i="4"/>
  <c r="U119" i="4" s="1"/>
  <c r="S118" i="4"/>
  <c r="R118" i="4"/>
  <c r="Q118" i="4"/>
  <c r="U118" i="3"/>
  <c r="P118" i="4"/>
  <c r="U118" i="4" s="1"/>
  <c r="H40" i="31"/>
  <c r="J23" i="31"/>
  <c r="B63" i="3"/>
  <c r="J63" i="2"/>
  <c r="U63" i="2"/>
  <c r="H80" i="2"/>
  <c r="H80" i="31"/>
  <c r="J63" i="31"/>
  <c r="J83" i="2"/>
  <c r="B83" i="3"/>
  <c r="U83" i="2"/>
  <c r="H100" i="2"/>
  <c r="H100" i="31"/>
  <c r="J83" i="31"/>
  <c r="J102" i="2"/>
  <c r="B102" i="3"/>
  <c r="H114" i="2"/>
  <c r="J114" i="2" s="1"/>
  <c r="H114" i="31"/>
  <c r="J102" i="31"/>
  <c r="J117" i="2"/>
  <c r="B117" i="3"/>
  <c r="U117" i="2"/>
  <c r="H125" i="2"/>
  <c r="H125" i="31"/>
  <c r="J117" i="31"/>
  <c r="J128" i="2"/>
  <c r="B128" i="3"/>
  <c r="U128" i="2"/>
  <c r="H150" i="2"/>
  <c r="H150" i="31"/>
  <c r="J128" i="31"/>
  <c r="J217" i="2"/>
  <c r="B217" i="3"/>
  <c r="U217" i="2"/>
  <c r="H238" i="2"/>
  <c r="H238" i="31"/>
  <c r="J217" i="31"/>
  <c r="S6" i="4"/>
  <c r="P63" i="3"/>
  <c r="K63" i="4"/>
  <c r="K63" i="5" s="1"/>
  <c r="K80" i="3"/>
  <c r="Q63" i="3"/>
  <c r="L63" i="4"/>
  <c r="L63" i="5" s="1"/>
  <c r="L80" i="3"/>
  <c r="R63" i="3"/>
  <c r="M63" i="4"/>
  <c r="M63" i="5" s="1"/>
  <c r="M80" i="3"/>
  <c r="S63" i="3"/>
  <c r="N63" i="4"/>
  <c r="N63" i="5" s="1"/>
  <c r="N80" i="3"/>
  <c r="T63" i="4"/>
  <c r="P83" i="3"/>
  <c r="K83" i="4"/>
  <c r="K83" i="5" s="1"/>
  <c r="Q83" i="3"/>
  <c r="L83" i="4"/>
  <c r="L83" i="5" s="1"/>
  <c r="R83" i="3"/>
  <c r="M83" i="4"/>
  <c r="M83" i="5" s="1"/>
  <c r="S83" i="3"/>
  <c r="N83" i="4"/>
  <c r="N83" i="5" s="1"/>
  <c r="T83" i="4"/>
  <c r="P117" i="3"/>
  <c r="P125" i="3" s="1"/>
  <c r="K117" i="4"/>
  <c r="K117" i="5" s="1"/>
  <c r="K125" i="3"/>
  <c r="Q117" i="3"/>
  <c r="Q125" i="3" s="1"/>
  <c r="L117" i="4"/>
  <c r="L117" i="5" s="1"/>
  <c r="L125" i="3"/>
  <c r="R117" i="3"/>
  <c r="R125" i="3" s="1"/>
  <c r="M117" i="4"/>
  <c r="M117" i="5" s="1"/>
  <c r="M125" i="3"/>
  <c r="S117" i="3"/>
  <c r="S125" i="3" s="1"/>
  <c r="N117" i="4"/>
  <c r="N117" i="5" s="1"/>
  <c r="N125" i="3"/>
  <c r="T117" i="4"/>
  <c r="T125" i="4" s="1"/>
  <c r="O125" i="4"/>
  <c r="P128" i="3"/>
  <c r="P150" i="3" s="1"/>
  <c r="K128" i="4"/>
  <c r="K128" i="5" s="1"/>
  <c r="K150" i="3"/>
  <c r="Q128" i="3"/>
  <c r="Q150" i="3" s="1"/>
  <c r="L128" i="4"/>
  <c r="L128" i="5" s="1"/>
  <c r="L150" i="3"/>
  <c r="R128" i="3"/>
  <c r="R150" i="3" s="1"/>
  <c r="M128" i="4"/>
  <c r="M128" i="5" s="1"/>
  <c r="M150" i="3"/>
  <c r="S128" i="3"/>
  <c r="S150" i="3" s="1"/>
  <c r="N128" i="4"/>
  <c r="N128" i="5" s="1"/>
  <c r="N150" i="3"/>
  <c r="T128" i="4"/>
  <c r="T150" i="4" s="1"/>
  <c r="O150" i="4"/>
  <c r="P153" i="3"/>
  <c r="K153" i="4"/>
  <c r="K153" i="5" s="1"/>
  <c r="K214" i="3"/>
  <c r="U153" i="2"/>
  <c r="Q153" i="3"/>
  <c r="Q214" i="3" s="1"/>
  <c r="L153" i="4"/>
  <c r="L153" i="5" s="1"/>
  <c r="L214" i="3"/>
  <c r="R153" i="3"/>
  <c r="R214" i="3" s="1"/>
  <c r="M153" i="4"/>
  <c r="M153" i="5" s="1"/>
  <c r="M214" i="3"/>
  <c r="S153" i="3"/>
  <c r="S214" i="3" s="1"/>
  <c r="N153" i="4"/>
  <c r="N153" i="5" s="1"/>
  <c r="N214" i="3"/>
  <c r="P217" i="3"/>
  <c r="P238" i="3" s="1"/>
  <c r="K217" i="4"/>
  <c r="K217" i="5" s="1"/>
  <c r="K238" i="3"/>
  <c r="Q217" i="3"/>
  <c r="Q238" i="3" s="1"/>
  <c r="L217" i="4"/>
  <c r="L217" i="5" s="1"/>
  <c r="L238" i="3"/>
  <c r="R217" i="3"/>
  <c r="R238" i="3" s="1"/>
  <c r="M217" i="4"/>
  <c r="M217" i="5" s="1"/>
  <c r="M238" i="3"/>
  <c r="S217" i="3"/>
  <c r="S238" i="3" s="1"/>
  <c r="N217" i="4"/>
  <c r="N217" i="5" s="1"/>
  <c r="N238" i="3"/>
  <c r="T217" i="4"/>
  <c r="T238" i="4" s="1"/>
  <c r="O238" i="4"/>
  <c r="R23" i="3"/>
  <c r="R40" i="3" s="1"/>
  <c r="M23" i="4"/>
  <c r="M23" i="5" s="1"/>
  <c r="M40" i="3"/>
  <c r="Q23" i="3"/>
  <c r="Q40" i="3" s="1"/>
  <c r="L23" i="4"/>
  <c r="L23" i="5" s="1"/>
  <c r="L40" i="3"/>
  <c r="P64" i="4"/>
  <c r="Q64" i="4"/>
  <c r="R64" i="4"/>
  <c r="S64" i="4"/>
  <c r="O64" i="4"/>
  <c r="O64" i="5" s="1"/>
  <c r="T64" i="3"/>
  <c r="K65" i="4"/>
  <c r="K65" i="5" s="1"/>
  <c r="P65" i="3"/>
  <c r="L65" i="4"/>
  <c r="L65" i="5" s="1"/>
  <c r="Q65" i="3"/>
  <c r="M65" i="4"/>
  <c r="M65" i="5" s="1"/>
  <c r="R65" i="3"/>
  <c r="N65" i="4"/>
  <c r="N65" i="5" s="1"/>
  <c r="S65" i="3"/>
  <c r="O65" i="4"/>
  <c r="T65" i="3"/>
  <c r="K66" i="4"/>
  <c r="K66" i="5" s="1"/>
  <c r="P66" i="3"/>
  <c r="L66" i="4"/>
  <c r="L66" i="5" s="1"/>
  <c r="Q66" i="3"/>
  <c r="M66" i="4"/>
  <c r="M66" i="5" s="1"/>
  <c r="R66" i="3"/>
  <c r="N66" i="4"/>
  <c r="N66" i="5" s="1"/>
  <c r="S66" i="3"/>
  <c r="O66" i="4"/>
  <c r="T66" i="3"/>
  <c r="K67" i="4"/>
  <c r="K67" i="5" s="1"/>
  <c r="P67" i="3"/>
  <c r="L67" i="4"/>
  <c r="L67" i="5" s="1"/>
  <c r="Q67" i="3"/>
  <c r="M67" i="4"/>
  <c r="M67" i="5" s="1"/>
  <c r="R67" i="3"/>
  <c r="N67" i="4"/>
  <c r="N67" i="5" s="1"/>
  <c r="S67" i="3"/>
  <c r="O67" i="4"/>
  <c r="T67" i="3"/>
  <c r="K68" i="4"/>
  <c r="K68" i="5" s="1"/>
  <c r="P68" i="3"/>
  <c r="L68" i="4"/>
  <c r="L68" i="5" s="1"/>
  <c r="Q68" i="3"/>
  <c r="M68" i="4"/>
  <c r="M68" i="5" s="1"/>
  <c r="R68" i="3"/>
  <c r="N68" i="4"/>
  <c r="N68" i="5" s="1"/>
  <c r="S68" i="3"/>
  <c r="O68" i="4"/>
  <c r="T68" i="3"/>
  <c r="K69" i="4"/>
  <c r="K69" i="5" s="1"/>
  <c r="P69" i="3"/>
  <c r="L69" i="4"/>
  <c r="L69" i="5" s="1"/>
  <c r="Q69" i="3"/>
  <c r="M69" i="4"/>
  <c r="M69" i="5" s="1"/>
  <c r="R69" i="3"/>
  <c r="N69" i="4"/>
  <c r="N69" i="5" s="1"/>
  <c r="S69" i="3"/>
  <c r="O69" i="4"/>
  <c r="T69" i="3"/>
  <c r="K70" i="4"/>
  <c r="K70" i="5" s="1"/>
  <c r="P70" i="3"/>
  <c r="L70" i="4"/>
  <c r="L70" i="5" s="1"/>
  <c r="Q70" i="3"/>
  <c r="M70" i="4"/>
  <c r="M70" i="5" s="1"/>
  <c r="R70" i="3"/>
  <c r="N70" i="4"/>
  <c r="N70" i="5" s="1"/>
  <c r="S70" i="3"/>
  <c r="O70" i="4"/>
  <c r="T70" i="3"/>
  <c r="K71" i="4"/>
  <c r="K71" i="5" s="1"/>
  <c r="P71" i="3"/>
  <c r="L71" i="4"/>
  <c r="L71" i="5" s="1"/>
  <c r="Q71" i="3"/>
  <c r="M71" i="4"/>
  <c r="M71" i="5" s="1"/>
  <c r="R71" i="3"/>
  <c r="N71" i="4"/>
  <c r="N71" i="5" s="1"/>
  <c r="S71" i="3"/>
  <c r="O71" i="4"/>
  <c r="T71" i="3"/>
  <c r="K72" i="4"/>
  <c r="K72" i="5" s="1"/>
  <c r="P72" i="3"/>
  <c r="L72" i="4"/>
  <c r="L72" i="5" s="1"/>
  <c r="Q72" i="3"/>
  <c r="M72" i="4"/>
  <c r="M72" i="5" s="1"/>
  <c r="R72" i="3"/>
  <c r="N72" i="4"/>
  <c r="N72" i="5" s="1"/>
  <c r="S72" i="3"/>
  <c r="O72" i="4"/>
  <c r="T72" i="3"/>
  <c r="K73" i="4"/>
  <c r="K73" i="5" s="1"/>
  <c r="P73" i="3"/>
  <c r="L73" i="4"/>
  <c r="L73" i="5" s="1"/>
  <c r="Q73" i="3"/>
  <c r="M73" i="4"/>
  <c r="M73" i="5" s="1"/>
  <c r="R73" i="3"/>
  <c r="N73" i="4"/>
  <c r="N73" i="5" s="1"/>
  <c r="S73" i="3"/>
  <c r="O73" i="4"/>
  <c r="T73" i="3"/>
  <c r="K74" i="4"/>
  <c r="K74" i="5" s="1"/>
  <c r="P74" i="3"/>
  <c r="L74" i="4"/>
  <c r="L74" i="5" s="1"/>
  <c r="Q74" i="3"/>
  <c r="M74" i="4"/>
  <c r="M74" i="5" s="1"/>
  <c r="R74" i="3"/>
  <c r="N74" i="4"/>
  <c r="N74" i="5" s="1"/>
  <c r="S74" i="3"/>
  <c r="O74" i="4"/>
  <c r="T74" i="3"/>
  <c r="K75" i="4"/>
  <c r="K75" i="5" s="1"/>
  <c r="P75" i="3"/>
  <c r="L75" i="4"/>
  <c r="L75" i="5" s="1"/>
  <c r="Q75" i="3"/>
  <c r="M75" i="4"/>
  <c r="M75" i="5" s="1"/>
  <c r="R75" i="3"/>
  <c r="N75" i="4"/>
  <c r="N75" i="5" s="1"/>
  <c r="S75" i="3"/>
  <c r="O75" i="4"/>
  <c r="T75" i="3"/>
  <c r="K76" i="4"/>
  <c r="K76" i="5" s="1"/>
  <c r="P76" i="3"/>
  <c r="L76" i="4"/>
  <c r="L76" i="5" s="1"/>
  <c r="Q76" i="3"/>
  <c r="M76" i="4"/>
  <c r="M76" i="5" s="1"/>
  <c r="R76" i="3"/>
  <c r="N76" i="4"/>
  <c r="N76" i="5" s="1"/>
  <c r="S76" i="3"/>
  <c r="O76" i="4"/>
  <c r="T76" i="3"/>
  <c r="K77" i="4"/>
  <c r="K77" i="5" s="1"/>
  <c r="P77" i="3"/>
  <c r="L77" i="4"/>
  <c r="L77" i="5" s="1"/>
  <c r="Q77" i="3"/>
  <c r="M77" i="4"/>
  <c r="M77" i="5" s="1"/>
  <c r="R77" i="3"/>
  <c r="N77" i="4"/>
  <c r="N77" i="5" s="1"/>
  <c r="S77" i="3"/>
  <c r="O77" i="4"/>
  <c r="T77" i="3"/>
  <c r="K78" i="4"/>
  <c r="K78" i="5" s="1"/>
  <c r="P78" i="3"/>
  <c r="L78" i="4"/>
  <c r="L78" i="5" s="1"/>
  <c r="Q78" i="3"/>
  <c r="M78" i="4"/>
  <c r="M78" i="5" s="1"/>
  <c r="R78" i="3"/>
  <c r="N78" i="4"/>
  <c r="N78" i="5" s="1"/>
  <c r="S78" i="3"/>
  <c r="O78" i="4"/>
  <c r="T78" i="3"/>
  <c r="K79" i="4"/>
  <c r="K79" i="5" s="1"/>
  <c r="P79" i="3"/>
  <c r="L79" i="4"/>
  <c r="L79" i="5" s="1"/>
  <c r="Q79" i="3"/>
  <c r="M79" i="4"/>
  <c r="M79" i="5" s="1"/>
  <c r="R79" i="3"/>
  <c r="N79" i="4"/>
  <c r="N79" i="5" s="1"/>
  <c r="S79" i="3"/>
  <c r="O79" i="4"/>
  <c r="T79" i="3"/>
  <c r="T158" i="4"/>
  <c r="T214" i="4" s="1"/>
  <c r="O214" i="4"/>
  <c r="S158" i="4"/>
  <c r="N214" i="4"/>
  <c r="R158" i="4"/>
  <c r="M214" i="4"/>
  <c r="Q158" i="4"/>
  <c r="L214" i="4"/>
  <c r="P158" i="4"/>
  <c r="K214" i="4"/>
  <c r="J158" i="2"/>
  <c r="B158" i="3"/>
  <c r="U158" i="2"/>
  <c r="H214" i="2"/>
  <c r="H214" i="31"/>
  <c r="U158" i="31"/>
  <c r="J158" i="31"/>
  <c r="U102" i="2"/>
  <c r="T102" i="4"/>
  <c r="S102" i="3"/>
  <c r="N102" i="4"/>
  <c r="N102" i="5" s="1"/>
  <c r="R102" i="3"/>
  <c r="M102" i="4"/>
  <c r="M102" i="5" s="1"/>
  <c r="Q102" i="3"/>
  <c r="L102" i="4"/>
  <c r="L102" i="5" s="1"/>
  <c r="P102" i="3"/>
  <c r="K102" i="4"/>
  <c r="K102" i="5" s="1"/>
  <c r="B237" i="6"/>
  <c r="H237" i="6" s="1"/>
  <c r="J237" i="5"/>
  <c r="B236" i="6"/>
  <c r="H236" i="6" s="1"/>
  <c r="J236" i="5"/>
  <c r="B235" i="6"/>
  <c r="H235" i="6" s="1"/>
  <c r="J235" i="5"/>
  <c r="B234" i="6"/>
  <c r="H234" i="6" s="1"/>
  <c r="J234" i="5"/>
  <c r="B233" i="6"/>
  <c r="H233" i="6" s="1"/>
  <c r="J233" i="5"/>
  <c r="B232" i="6"/>
  <c r="H232" i="6" s="1"/>
  <c r="J232" i="5"/>
  <c r="B231" i="6"/>
  <c r="H231" i="6" s="1"/>
  <c r="J231" i="5"/>
  <c r="B230" i="6"/>
  <c r="H230" i="6" s="1"/>
  <c r="J230" i="5"/>
  <c r="B229" i="6"/>
  <c r="H229" i="6" s="1"/>
  <c r="J229" i="5"/>
  <c r="B228" i="6"/>
  <c r="H228" i="6" s="1"/>
  <c r="J228" i="5"/>
  <c r="B227" i="6"/>
  <c r="H227" i="6" s="1"/>
  <c r="J227" i="5"/>
  <c r="B226" i="6"/>
  <c r="H226" i="6" s="1"/>
  <c r="J226" i="5"/>
  <c r="B225" i="6"/>
  <c r="H225" i="6" s="1"/>
  <c r="J225" i="5"/>
  <c r="B224" i="6"/>
  <c r="H224" i="6" s="1"/>
  <c r="J224" i="5"/>
  <c r="B223" i="6"/>
  <c r="H223" i="6" s="1"/>
  <c r="J223" i="5"/>
  <c r="B222" i="6"/>
  <c r="H222" i="6" s="1"/>
  <c r="J222" i="5"/>
  <c r="B221" i="6"/>
  <c r="H221" i="6" s="1"/>
  <c r="J221" i="5"/>
  <c r="B220" i="6"/>
  <c r="H220" i="6" s="1"/>
  <c r="J220" i="5"/>
  <c r="B219" i="6"/>
  <c r="H219" i="6" s="1"/>
  <c r="J219" i="5"/>
  <c r="B218" i="6"/>
  <c r="H218" i="6" s="1"/>
  <c r="J218" i="5"/>
  <c r="B213" i="6"/>
  <c r="H213" i="6" s="1"/>
  <c r="J213" i="5"/>
  <c r="B212" i="6"/>
  <c r="H212" i="6" s="1"/>
  <c r="J212" i="5"/>
  <c r="B211" i="6"/>
  <c r="H211" i="6" s="1"/>
  <c r="J211" i="5"/>
  <c r="B210" i="6"/>
  <c r="H210" i="6" s="1"/>
  <c r="J210" i="5"/>
  <c r="B209" i="6"/>
  <c r="H209" i="6" s="1"/>
  <c r="J209" i="5"/>
  <c r="B208" i="6"/>
  <c r="H208" i="6" s="1"/>
  <c r="J208" i="5"/>
  <c r="B207" i="6"/>
  <c r="H207" i="6" s="1"/>
  <c r="J207" i="5"/>
  <c r="B206" i="6"/>
  <c r="H206" i="6" s="1"/>
  <c r="J206" i="5"/>
  <c r="B205" i="6"/>
  <c r="H205" i="6" s="1"/>
  <c r="J205" i="5"/>
  <c r="B204" i="6"/>
  <c r="H204" i="6" s="1"/>
  <c r="J204" i="5"/>
  <c r="B203" i="6"/>
  <c r="H203" i="6" s="1"/>
  <c r="J203" i="5"/>
  <c r="B202" i="6"/>
  <c r="H202" i="6" s="1"/>
  <c r="J202" i="5"/>
  <c r="B201" i="6"/>
  <c r="H201" i="6" s="1"/>
  <c r="J201" i="5"/>
  <c r="B200" i="6"/>
  <c r="H200" i="6" s="1"/>
  <c r="J200" i="5"/>
  <c r="B199" i="6"/>
  <c r="H199" i="6" s="1"/>
  <c r="J199" i="5"/>
  <c r="B198" i="6"/>
  <c r="H198" i="6" s="1"/>
  <c r="J198" i="5"/>
  <c r="B197" i="6"/>
  <c r="H197" i="6" s="1"/>
  <c r="J197" i="5"/>
  <c r="B196" i="6"/>
  <c r="H196" i="6" s="1"/>
  <c r="J196" i="5"/>
  <c r="B195" i="6"/>
  <c r="H195" i="6" s="1"/>
  <c r="J195" i="5"/>
  <c r="B194" i="6"/>
  <c r="H194" i="6" s="1"/>
  <c r="J194" i="5"/>
  <c r="B193" i="6"/>
  <c r="H193" i="6" s="1"/>
  <c r="J193" i="5"/>
  <c r="B192" i="6"/>
  <c r="H192" i="6" s="1"/>
  <c r="J192" i="5"/>
  <c r="B191" i="6"/>
  <c r="H191" i="6" s="1"/>
  <c r="J191" i="5"/>
  <c r="B190" i="6"/>
  <c r="H190" i="6" s="1"/>
  <c r="J190" i="5"/>
  <c r="B189" i="6"/>
  <c r="H189" i="6" s="1"/>
  <c r="J189" i="5"/>
  <c r="B188" i="6"/>
  <c r="H188" i="6" s="1"/>
  <c r="J188" i="5"/>
  <c r="B187" i="6"/>
  <c r="H187" i="6" s="1"/>
  <c r="J187" i="5"/>
  <c r="B186" i="6"/>
  <c r="H186" i="6" s="1"/>
  <c r="J186" i="5"/>
  <c r="B185" i="6"/>
  <c r="H185" i="6" s="1"/>
  <c r="J185" i="5"/>
  <c r="B184" i="6"/>
  <c r="H184" i="6" s="1"/>
  <c r="J184" i="5"/>
  <c r="B183" i="6"/>
  <c r="H183" i="6" s="1"/>
  <c r="J183" i="5"/>
  <c r="B182" i="6"/>
  <c r="H182" i="6" s="1"/>
  <c r="J182" i="5"/>
  <c r="B181" i="6"/>
  <c r="H181" i="6" s="1"/>
  <c r="J181" i="5"/>
  <c r="B179" i="6"/>
  <c r="H179" i="6" s="1"/>
  <c r="J179" i="5"/>
  <c r="B178" i="6"/>
  <c r="H178" i="6" s="1"/>
  <c r="J178" i="5"/>
  <c r="B177" i="6"/>
  <c r="H177" i="6" s="1"/>
  <c r="J177" i="5"/>
  <c r="B176" i="6"/>
  <c r="H176" i="6" s="1"/>
  <c r="J176" i="5"/>
  <c r="B175" i="6"/>
  <c r="H175" i="6" s="1"/>
  <c r="J175" i="5"/>
  <c r="B174" i="6"/>
  <c r="H174" i="6" s="1"/>
  <c r="J174" i="5"/>
  <c r="B173" i="6"/>
  <c r="H173" i="6" s="1"/>
  <c r="J173" i="5"/>
  <c r="B172" i="6"/>
  <c r="H172" i="6" s="1"/>
  <c r="J172" i="5"/>
  <c r="B171" i="6"/>
  <c r="H171" i="6" s="1"/>
  <c r="J171" i="5"/>
  <c r="B170" i="6"/>
  <c r="H170" i="6" s="1"/>
  <c r="J170" i="5"/>
  <c r="B169" i="6"/>
  <c r="H169" i="6" s="1"/>
  <c r="J169" i="5"/>
  <c r="B168" i="6"/>
  <c r="H168" i="6" s="1"/>
  <c r="J168" i="5"/>
  <c r="B167" i="6"/>
  <c r="H167" i="6" s="1"/>
  <c r="J167" i="5"/>
  <c r="B166" i="6"/>
  <c r="H166" i="6" s="1"/>
  <c r="J166" i="5"/>
  <c r="B165" i="6"/>
  <c r="H165" i="6" s="1"/>
  <c r="J165" i="5"/>
  <c r="B164" i="6"/>
  <c r="H164" i="6" s="1"/>
  <c r="J164" i="5"/>
  <c r="B163" i="6"/>
  <c r="H163" i="6" s="1"/>
  <c r="J163" i="5"/>
  <c r="B162" i="6"/>
  <c r="H162" i="6" s="1"/>
  <c r="J162" i="5"/>
  <c r="B161" i="6"/>
  <c r="H161" i="6" s="1"/>
  <c r="J161" i="5"/>
  <c r="B160" i="6"/>
  <c r="H160" i="6" s="1"/>
  <c r="J160" i="5"/>
  <c r="B159" i="6"/>
  <c r="H159" i="6" s="1"/>
  <c r="J159" i="5"/>
  <c r="B157" i="6"/>
  <c r="H157" i="6" s="1"/>
  <c r="J157" i="5"/>
  <c r="B156" i="6"/>
  <c r="H156" i="6" s="1"/>
  <c r="J156" i="5"/>
  <c r="B155" i="6"/>
  <c r="H155" i="6" s="1"/>
  <c r="J155" i="5"/>
  <c r="B154" i="6"/>
  <c r="H154" i="6" s="1"/>
  <c r="J154" i="5"/>
  <c r="B153" i="5"/>
  <c r="J153" i="4"/>
  <c r="B149" i="6"/>
  <c r="H149" i="6" s="1"/>
  <c r="J149" i="5"/>
  <c r="U149" i="5"/>
  <c r="B148" i="6"/>
  <c r="H148" i="6" s="1"/>
  <c r="J148" i="5"/>
  <c r="U148" i="5"/>
  <c r="B147" i="6"/>
  <c r="H147" i="6" s="1"/>
  <c r="J147" i="5"/>
  <c r="U147" i="5"/>
  <c r="B146" i="6"/>
  <c r="H146" i="6" s="1"/>
  <c r="J146" i="5"/>
  <c r="U146" i="5"/>
  <c r="B145" i="6"/>
  <c r="H145" i="6" s="1"/>
  <c r="J145" i="5"/>
  <c r="U145" i="5"/>
  <c r="B144" i="6"/>
  <c r="H144" i="6" s="1"/>
  <c r="J144" i="5"/>
  <c r="U144" i="5"/>
  <c r="B143" i="6"/>
  <c r="H143" i="6" s="1"/>
  <c r="J143" i="5"/>
  <c r="U143" i="5"/>
  <c r="B142" i="6"/>
  <c r="H142" i="6" s="1"/>
  <c r="J142" i="5"/>
  <c r="U142" i="5"/>
  <c r="B141" i="6"/>
  <c r="H141" i="6" s="1"/>
  <c r="J141" i="5"/>
  <c r="U141" i="5"/>
  <c r="B140" i="6"/>
  <c r="H140" i="6" s="1"/>
  <c r="J140" i="5"/>
  <c r="U140" i="5"/>
  <c r="B139" i="6"/>
  <c r="H139" i="6" s="1"/>
  <c r="J139" i="5"/>
  <c r="U139" i="5"/>
  <c r="B138" i="6"/>
  <c r="H138" i="6" s="1"/>
  <c r="J138" i="5"/>
  <c r="U138" i="5"/>
  <c r="B137" i="6"/>
  <c r="H137" i="6" s="1"/>
  <c r="J137" i="5"/>
  <c r="U137" i="5"/>
  <c r="B136" i="6"/>
  <c r="H136" i="6" s="1"/>
  <c r="J136" i="5"/>
  <c r="U136" i="5"/>
  <c r="B135" i="6"/>
  <c r="H135" i="6" s="1"/>
  <c r="J135" i="5"/>
  <c r="U135" i="5"/>
  <c r="B134" i="6"/>
  <c r="H134" i="6" s="1"/>
  <c r="J134" i="5"/>
  <c r="U134" i="5"/>
  <c r="B133" i="6"/>
  <c r="H133" i="6" s="1"/>
  <c r="J133" i="5"/>
  <c r="U133" i="5"/>
  <c r="B132" i="6"/>
  <c r="H132" i="6" s="1"/>
  <c r="J132" i="5"/>
  <c r="U132" i="5"/>
  <c r="B131" i="6"/>
  <c r="H131" i="6" s="1"/>
  <c r="J131" i="5"/>
  <c r="U131" i="5"/>
  <c r="B130" i="6"/>
  <c r="H130" i="6" s="1"/>
  <c r="J130" i="5"/>
  <c r="U130" i="5"/>
  <c r="B129" i="6"/>
  <c r="H129" i="6" s="1"/>
  <c r="J129" i="5"/>
  <c r="U129" i="5"/>
  <c r="B124" i="6"/>
  <c r="H124" i="6" s="1"/>
  <c r="J124" i="5"/>
  <c r="B123" i="6"/>
  <c r="H123" i="6" s="1"/>
  <c r="J123" i="5"/>
  <c r="B122" i="6"/>
  <c r="H122" i="6" s="1"/>
  <c r="J122" i="5"/>
  <c r="B121" i="6"/>
  <c r="H121" i="6" s="1"/>
  <c r="J121" i="5"/>
  <c r="B120" i="6"/>
  <c r="H120" i="6" s="1"/>
  <c r="J120" i="5"/>
  <c r="B119" i="6"/>
  <c r="H119" i="6" s="1"/>
  <c r="J119" i="5"/>
  <c r="B118" i="6"/>
  <c r="H118" i="6" s="1"/>
  <c r="J118" i="5"/>
  <c r="B113" i="6"/>
  <c r="H113" i="6" s="1"/>
  <c r="J113" i="5"/>
  <c r="B112" i="6"/>
  <c r="H112" i="6" s="1"/>
  <c r="J112" i="5"/>
  <c r="B111" i="6"/>
  <c r="H111" i="6" s="1"/>
  <c r="J111" i="5"/>
  <c r="B110" i="6"/>
  <c r="H110" i="6" s="1"/>
  <c r="J110" i="5"/>
  <c r="B109" i="6"/>
  <c r="H109" i="6" s="1"/>
  <c r="J109" i="5"/>
  <c r="B108" i="6"/>
  <c r="H108" i="6" s="1"/>
  <c r="J108" i="5"/>
  <c r="B107" i="6"/>
  <c r="H107" i="6" s="1"/>
  <c r="J107" i="5"/>
  <c r="B106" i="6"/>
  <c r="H106" i="6" s="1"/>
  <c r="J106" i="5"/>
  <c r="B105" i="6"/>
  <c r="H105" i="6" s="1"/>
  <c r="J105" i="5"/>
  <c r="B104" i="6"/>
  <c r="H104" i="6" s="1"/>
  <c r="J104" i="5"/>
  <c r="B103" i="5"/>
  <c r="J103" i="4"/>
  <c r="B99" i="6"/>
  <c r="H99" i="6" s="1"/>
  <c r="J99" i="5"/>
  <c r="B98" i="6"/>
  <c r="H98" i="6" s="1"/>
  <c r="J98" i="5"/>
  <c r="B97" i="6"/>
  <c r="H97" i="6" s="1"/>
  <c r="J97" i="5"/>
  <c r="B96" i="6"/>
  <c r="H96" i="6" s="1"/>
  <c r="J96" i="5"/>
  <c r="B95" i="6"/>
  <c r="H95" i="6" s="1"/>
  <c r="J95" i="5"/>
  <c r="B94" i="6"/>
  <c r="H94" i="6" s="1"/>
  <c r="J94" i="5"/>
  <c r="B93" i="6"/>
  <c r="H93" i="6" s="1"/>
  <c r="J93" i="5"/>
  <c r="B92" i="6"/>
  <c r="H92" i="6" s="1"/>
  <c r="J92" i="5"/>
  <c r="B91" i="6"/>
  <c r="H91" i="6" s="1"/>
  <c r="J91" i="5"/>
  <c r="B90" i="6"/>
  <c r="H90" i="6" s="1"/>
  <c r="J90" i="5"/>
  <c r="B89" i="6"/>
  <c r="H89" i="6" s="1"/>
  <c r="J89" i="5"/>
  <c r="B88" i="6"/>
  <c r="H88" i="6" s="1"/>
  <c r="J88" i="5"/>
  <c r="B87" i="6"/>
  <c r="H87" i="6" s="1"/>
  <c r="J87" i="5"/>
  <c r="B86" i="6"/>
  <c r="H86" i="6" s="1"/>
  <c r="J86" i="5"/>
  <c r="B85" i="6"/>
  <c r="H85" i="6" s="1"/>
  <c r="J85" i="5"/>
  <c r="B84" i="6"/>
  <c r="H84" i="6" s="1"/>
  <c r="J84" i="6" s="1"/>
  <c r="J84" i="5"/>
  <c r="B59" i="6"/>
  <c r="H59" i="6" s="1"/>
  <c r="J59" i="5"/>
  <c r="B58" i="6"/>
  <c r="H58" i="6" s="1"/>
  <c r="J58" i="5"/>
  <c r="B57" i="6"/>
  <c r="H57" i="6" s="1"/>
  <c r="J57" i="5"/>
  <c r="B56" i="6"/>
  <c r="H56" i="6" s="1"/>
  <c r="J56" i="5"/>
  <c r="B55" i="6"/>
  <c r="H55" i="6" s="1"/>
  <c r="J55" i="5"/>
  <c r="B54" i="6"/>
  <c r="H54" i="6" s="1"/>
  <c r="J54" i="5"/>
  <c r="B53" i="6"/>
  <c r="H53" i="6" s="1"/>
  <c r="J53" i="5"/>
  <c r="B52" i="6"/>
  <c r="H52" i="6" s="1"/>
  <c r="J52" i="5"/>
  <c r="B51" i="6"/>
  <c r="H51" i="6" s="1"/>
  <c r="J51" i="5"/>
  <c r="B50" i="6"/>
  <c r="H50" i="6" s="1"/>
  <c r="J50" i="5"/>
  <c r="B49" i="6"/>
  <c r="H49" i="6" s="1"/>
  <c r="J49" i="5"/>
  <c r="B48" i="6"/>
  <c r="H48" i="6" s="1"/>
  <c r="J48" i="5"/>
  <c r="B47" i="6"/>
  <c r="H47" i="6" s="1"/>
  <c r="J47" i="5"/>
  <c r="B46" i="6"/>
  <c r="H46" i="6" s="1"/>
  <c r="J46" i="5"/>
  <c r="B45" i="6"/>
  <c r="H45" i="6" s="1"/>
  <c r="J45" i="5"/>
  <c r="B44" i="6"/>
  <c r="H44" i="6" s="1"/>
  <c r="J44" i="5"/>
  <c r="T43" i="4"/>
  <c r="T60" i="4" s="1"/>
  <c r="O60" i="4"/>
  <c r="S43" i="3"/>
  <c r="S60" i="3" s="1"/>
  <c r="N43" i="4"/>
  <c r="N43" i="5" s="1"/>
  <c r="N60" i="3"/>
  <c r="R43" i="3"/>
  <c r="R60" i="3" s="1"/>
  <c r="M43" i="4"/>
  <c r="M43" i="5" s="1"/>
  <c r="M60" i="3"/>
  <c r="Q43" i="3"/>
  <c r="Q60" i="3" s="1"/>
  <c r="L43" i="4"/>
  <c r="L43" i="5" s="1"/>
  <c r="L60" i="3"/>
  <c r="P43" i="3"/>
  <c r="P60" i="3" s="1"/>
  <c r="K43" i="4"/>
  <c r="K43" i="5" s="1"/>
  <c r="K60" i="3"/>
  <c r="K29" i="4"/>
  <c r="K29" i="5" s="1"/>
  <c r="P29" i="3"/>
  <c r="K39" i="4"/>
  <c r="K39" i="5" s="1"/>
  <c r="P39" i="3"/>
  <c r="B39" i="4"/>
  <c r="H39" i="4" s="1"/>
  <c r="J39" i="3"/>
  <c r="U39" i="3"/>
  <c r="K38" i="4"/>
  <c r="K38" i="5" s="1"/>
  <c r="P38" i="3"/>
  <c r="B38" i="4"/>
  <c r="H38" i="4" s="1"/>
  <c r="J38" i="3"/>
  <c r="U38" i="3"/>
  <c r="K37" i="4"/>
  <c r="K37" i="5" s="1"/>
  <c r="P37" i="3"/>
  <c r="B37" i="4"/>
  <c r="H37" i="4" s="1"/>
  <c r="J37" i="3"/>
  <c r="U37" i="3"/>
  <c r="K36" i="4"/>
  <c r="K36" i="5" s="1"/>
  <c r="P36" i="3"/>
  <c r="B36" i="4"/>
  <c r="H36" i="4" s="1"/>
  <c r="J36" i="3"/>
  <c r="U36" i="3"/>
  <c r="K35" i="4"/>
  <c r="K35" i="5" s="1"/>
  <c r="P35" i="3"/>
  <c r="B35" i="4"/>
  <c r="H35" i="4" s="1"/>
  <c r="J35" i="3"/>
  <c r="U35" i="3"/>
  <c r="K34" i="4"/>
  <c r="K34" i="5" s="1"/>
  <c r="P34" i="3"/>
  <c r="B34" i="4"/>
  <c r="H34" i="4" s="1"/>
  <c r="J34" i="3"/>
  <c r="U34" i="3"/>
  <c r="K33" i="4"/>
  <c r="K33" i="5" s="1"/>
  <c r="P33" i="3"/>
  <c r="B33" i="4"/>
  <c r="H33" i="4" s="1"/>
  <c r="J33" i="3"/>
  <c r="U33" i="3"/>
  <c r="K32" i="4"/>
  <c r="K32" i="5" s="1"/>
  <c r="P32" i="3"/>
  <c r="B32" i="4"/>
  <c r="H32" i="4" s="1"/>
  <c r="J32" i="3"/>
  <c r="U32" i="3"/>
  <c r="K31" i="4"/>
  <c r="K31" i="5" s="1"/>
  <c r="P31" i="3"/>
  <c r="B31" i="4"/>
  <c r="H31" i="4" s="1"/>
  <c r="J31" i="3"/>
  <c r="U31" i="3"/>
  <c r="K30" i="4"/>
  <c r="K30" i="5" s="1"/>
  <c r="P30" i="3"/>
  <c r="B30" i="4"/>
  <c r="H30" i="4" s="1"/>
  <c r="J30" i="3"/>
  <c r="U30" i="3"/>
  <c r="K28" i="4"/>
  <c r="K28" i="5" s="1"/>
  <c r="P28" i="3"/>
  <c r="B28" i="4"/>
  <c r="H28" i="4" s="1"/>
  <c r="J28" i="3"/>
  <c r="U28" i="3"/>
  <c r="K27" i="4"/>
  <c r="K27" i="5" s="1"/>
  <c r="P27" i="3"/>
  <c r="B27" i="4"/>
  <c r="H27" i="4" s="1"/>
  <c r="J27" i="3"/>
  <c r="U27" i="3"/>
  <c r="K26" i="4"/>
  <c r="K26" i="5" s="1"/>
  <c r="P26" i="3"/>
  <c r="B26" i="4"/>
  <c r="H26" i="4" s="1"/>
  <c r="J26" i="3"/>
  <c r="U26" i="3"/>
  <c r="K25" i="4"/>
  <c r="K25" i="5" s="1"/>
  <c r="P25" i="3"/>
  <c r="B25" i="4"/>
  <c r="H25" i="4" s="1"/>
  <c r="J25" i="3"/>
  <c r="U25" i="3"/>
  <c r="K24" i="4"/>
  <c r="K24" i="5" s="1"/>
  <c r="P24" i="3"/>
  <c r="B24" i="4"/>
  <c r="H24" i="4" s="1"/>
  <c r="J24" i="3"/>
  <c r="U24" i="3"/>
  <c r="B23" i="4"/>
  <c r="H23" i="4" s="1"/>
  <c r="J23" i="3"/>
  <c r="P23" i="3"/>
  <c r="K23" i="4"/>
  <c r="K23" i="5" s="1"/>
  <c r="K40" i="3"/>
  <c r="K19" i="4"/>
  <c r="K19" i="5" s="1"/>
  <c r="P19" i="3"/>
  <c r="K18" i="4"/>
  <c r="K18" i="5" s="1"/>
  <c r="P18" i="3"/>
  <c r="K17" i="4"/>
  <c r="K17" i="5" s="1"/>
  <c r="P17" i="3"/>
  <c r="K16" i="4"/>
  <c r="K16" i="5" s="1"/>
  <c r="P16" i="3"/>
  <c r="K15" i="4"/>
  <c r="K15" i="5" s="1"/>
  <c r="P15" i="3"/>
  <c r="K14" i="4"/>
  <c r="K14" i="5" s="1"/>
  <c r="P14" i="3"/>
  <c r="K13" i="4"/>
  <c r="K13" i="5" s="1"/>
  <c r="P13" i="3"/>
  <c r="K12" i="4"/>
  <c r="K12" i="5" s="1"/>
  <c r="P12" i="3"/>
  <c r="U12" i="3" s="1"/>
  <c r="K11" i="4"/>
  <c r="K11" i="5" s="1"/>
  <c r="P11" i="3"/>
  <c r="K10" i="4"/>
  <c r="K10" i="5" s="1"/>
  <c r="P10" i="3"/>
  <c r="K9" i="4"/>
  <c r="K9" i="5" s="1"/>
  <c r="P9" i="3"/>
  <c r="K8" i="4"/>
  <c r="K8" i="5" s="1"/>
  <c r="P8" i="3"/>
  <c r="K7" i="4"/>
  <c r="K7" i="5" s="1"/>
  <c r="P7" i="3"/>
  <c r="K6" i="4"/>
  <c r="K6" i="5" s="1"/>
  <c r="P6" i="3"/>
  <c r="J6" i="3"/>
  <c r="U6" i="3"/>
  <c r="B6" i="4"/>
  <c r="J7" i="3"/>
  <c r="U7" i="3"/>
  <c r="B7" i="4"/>
  <c r="J8" i="3"/>
  <c r="U8" i="3"/>
  <c r="B8" i="4"/>
  <c r="J9" i="3"/>
  <c r="U9" i="3"/>
  <c r="B9" i="4"/>
  <c r="J10" i="3"/>
  <c r="U10" i="3"/>
  <c r="B10" i="4"/>
  <c r="J11" i="3"/>
  <c r="U11" i="3"/>
  <c r="B11" i="4"/>
  <c r="J13" i="3"/>
  <c r="U13" i="3"/>
  <c r="B13" i="4"/>
  <c r="J14" i="3"/>
  <c r="U14" i="3"/>
  <c r="B14" i="4"/>
  <c r="J15" i="3"/>
  <c r="U15" i="3"/>
  <c r="B15" i="4"/>
  <c r="J16" i="3"/>
  <c r="U16" i="3"/>
  <c r="B16" i="4"/>
  <c r="J17" i="3"/>
  <c r="U17" i="3"/>
  <c r="B17" i="4"/>
  <c r="J18" i="3"/>
  <c r="U18" i="3"/>
  <c r="B18" i="4"/>
  <c r="J19" i="3"/>
  <c r="U19" i="3"/>
  <c r="B19" i="4"/>
  <c r="B43" i="3"/>
  <c r="J43" i="2"/>
  <c r="U43" i="2"/>
  <c r="H60" i="2"/>
  <c r="H60" i="31"/>
  <c r="J43" i="31"/>
  <c r="P118" i="24"/>
  <c r="K118" i="25"/>
  <c r="Q118" i="23"/>
  <c r="L118" i="24"/>
  <c r="R118" i="23"/>
  <c r="M118" i="24"/>
  <c r="S118" i="23"/>
  <c r="N118" i="24"/>
  <c r="T118" i="24"/>
  <c r="O118" i="25"/>
  <c r="P119" i="24"/>
  <c r="K119" i="25"/>
  <c r="Q119" i="23"/>
  <c r="L119" i="24"/>
  <c r="R119" i="23"/>
  <c r="M119" i="24"/>
  <c r="S119" i="23"/>
  <c r="N119" i="24"/>
  <c r="T119" i="24"/>
  <c r="O119" i="25"/>
  <c r="P120" i="24"/>
  <c r="K120" i="25"/>
  <c r="Q120" i="23"/>
  <c r="L120" i="24"/>
  <c r="R120" i="23"/>
  <c r="M120" i="24"/>
  <c r="S120" i="23"/>
  <c r="N120" i="24"/>
  <c r="T120" i="24"/>
  <c r="O120" i="25"/>
  <c r="P121" i="24"/>
  <c r="K121" i="25"/>
  <c r="Q121" i="23"/>
  <c r="L121" i="24"/>
  <c r="R121" i="23"/>
  <c r="M121" i="24"/>
  <c r="S121" i="23"/>
  <c r="N121" i="24"/>
  <c r="T121" i="24"/>
  <c r="O121" i="25"/>
  <c r="P122" i="24"/>
  <c r="K122" i="25"/>
  <c r="Q122" i="23"/>
  <c r="L122" i="24"/>
  <c r="R122" i="23"/>
  <c r="M122" i="24"/>
  <c r="S122" i="23"/>
  <c r="N122" i="24"/>
  <c r="T122" i="24"/>
  <c r="O122" i="25"/>
  <c r="P123" i="24"/>
  <c r="K123" i="25"/>
  <c r="Q123" i="23"/>
  <c r="L123" i="24"/>
  <c r="R123" i="23"/>
  <c r="M123" i="24"/>
  <c r="S123" i="23"/>
  <c r="N123" i="24"/>
  <c r="T123" i="24"/>
  <c r="O123" i="25"/>
  <c r="P124" i="24"/>
  <c r="K124" i="25"/>
  <c r="Q124" i="23"/>
  <c r="L124" i="24"/>
  <c r="R124" i="23"/>
  <c r="M124" i="24"/>
  <c r="S124" i="23"/>
  <c r="N124" i="24"/>
  <c r="T124" i="24"/>
  <c r="O124" i="25"/>
  <c r="B64" i="25"/>
  <c r="J64" i="24"/>
  <c r="T29" i="4"/>
  <c r="T40" i="4" s="1"/>
  <c r="O40" i="4"/>
  <c r="H29" i="3"/>
  <c r="B40" i="3"/>
  <c r="T5" i="4"/>
  <c r="T20" i="4" s="1"/>
  <c r="O20" i="4"/>
  <c r="S5" i="4"/>
  <c r="S20" i="4" s="1"/>
  <c r="N20" i="4"/>
  <c r="M5" i="4"/>
  <c r="M5" i="5" s="1"/>
  <c r="R5" i="3"/>
  <c r="R20" i="3" s="1"/>
  <c r="M20" i="3"/>
  <c r="L5" i="4"/>
  <c r="L5" i="5" s="1"/>
  <c r="Q5" i="3"/>
  <c r="Q20" i="3" s="1"/>
  <c r="L20" i="3"/>
  <c r="J5" i="2"/>
  <c r="U5" i="2"/>
  <c r="C20" i="31"/>
  <c r="C240" i="31" s="1"/>
  <c r="K5" i="31"/>
  <c r="H5" i="31"/>
  <c r="K5" i="4"/>
  <c r="P5" i="3"/>
  <c r="P20" i="3" s="1"/>
  <c r="K20" i="3"/>
  <c r="J153" i="3"/>
  <c r="B12" i="5"/>
  <c r="H12" i="5" s="1"/>
  <c r="J12" i="4"/>
  <c r="P29" i="2"/>
  <c r="U29" i="2" s="1"/>
  <c r="K40" i="2"/>
  <c r="H40" i="2"/>
  <c r="D240" i="1"/>
  <c r="E240" i="1"/>
  <c r="F240" i="1"/>
  <c r="G238" i="1"/>
  <c r="L103" i="2"/>
  <c r="L103" i="3" s="1"/>
  <c r="M103" i="2"/>
  <c r="M103" i="3" s="1"/>
  <c r="N103" i="2"/>
  <c r="N103" i="3" s="1"/>
  <c r="O103" i="2"/>
  <c r="O103" i="3" s="1"/>
  <c r="L104" i="2"/>
  <c r="M104" i="2"/>
  <c r="N104" i="2"/>
  <c r="O104" i="2"/>
  <c r="L105" i="2"/>
  <c r="M105" i="2"/>
  <c r="N105" i="2"/>
  <c r="O105" i="2"/>
  <c r="L106" i="2"/>
  <c r="M106" i="2"/>
  <c r="N106" i="2"/>
  <c r="O106" i="2"/>
  <c r="L107" i="2"/>
  <c r="M107" i="2"/>
  <c r="N107" i="2"/>
  <c r="O107" i="2"/>
  <c r="L108" i="2"/>
  <c r="M108" i="2"/>
  <c r="N108" i="2"/>
  <c r="O108" i="2"/>
  <c r="L109" i="2"/>
  <c r="M109" i="2"/>
  <c r="N109" i="2"/>
  <c r="O109" i="2"/>
  <c r="M84" i="2"/>
  <c r="M84" i="3" s="1"/>
  <c r="N84" i="2"/>
  <c r="N84" i="3" s="1"/>
  <c r="O84" i="2"/>
  <c r="O84" i="3" s="1"/>
  <c r="L85" i="2"/>
  <c r="M85" i="2"/>
  <c r="N85" i="2"/>
  <c r="O85" i="2"/>
  <c r="L86" i="2"/>
  <c r="M86" i="2"/>
  <c r="N86" i="2"/>
  <c r="O86" i="2"/>
  <c r="L87" i="2"/>
  <c r="M87" i="2"/>
  <c r="N87" i="2"/>
  <c r="O87" i="2"/>
  <c r="L88" i="2"/>
  <c r="M88" i="2"/>
  <c r="N88" i="2"/>
  <c r="O88" i="2"/>
  <c r="L89" i="2"/>
  <c r="M89" i="2"/>
  <c r="N89" i="2"/>
  <c r="O89" i="2"/>
  <c r="L90" i="2"/>
  <c r="M90" i="2"/>
  <c r="N90" i="2"/>
  <c r="O90" i="2"/>
  <c r="L91" i="2"/>
  <c r="M91" i="2"/>
  <c r="N91" i="2"/>
  <c r="O91" i="2"/>
  <c r="L92" i="2"/>
  <c r="M92" i="2"/>
  <c r="N92" i="2"/>
  <c r="O92" i="2"/>
  <c r="L93" i="2"/>
  <c r="M93" i="2"/>
  <c r="N93" i="2"/>
  <c r="O93" i="2"/>
  <c r="L94" i="2"/>
  <c r="M94" i="2"/>
  <c r="N94" i="2"/>
  <c r="O94" i="2"/>
  <c r="L95" i="2"/>
  <c r="M95" i="2"/>
  <c r="N95" i="2"/>
  <c r="O95" i="2"/>
  <c r="L96" i="2"/>
  <c r="M96" i="2"/>
  <c r="N96" i="2"/>
  <c r="O96" i="2"/>
  <c r="L97" i="2"/>
  <c r="M97" i="2"/>
  <c r="N97" i="2"/>
  <c r="O97" i="2"/>
  <c r="L98" i="2"/>
  <c r="M98" i="2"/>
  <c r="N98" i="2"/>
  <c r="O98" i="2"/>
  <c r="M150" i="1"/>
  <c r="L150" i="1"/>
  <c r="M100" i="1"/>
  <c r="O60" i="1"/>
  <c r="O40" i="1"/>
  <c r="M20" i="1"/>
  <c r="N20" i="1"/>
  <c r="O20" i="1"/>
  <c r="B65" i="28" l="1"/>
  <c r="H65" i="28" s="1"/>
  <c r="J65" i="27"/>
  <c r="B66" i="28"/>
  <c r="H66" i="28" s="1"/>
  <c r="J66" i="27"/>
  <c r="B67" i="28"/>
  <c r="H67" i="28" s="1"/>
  <c r="J67" i="27"/>
  <c r="B69" i="28"/>
  <c r="H69" i="28" s="1"/>
  <c r="J69" i="27"/>
  <c r="B70" i="28"/>
  <c r="H70" i="28" s="1"/>
  <c r="J70" i="27"/>
  <c r="B71" i="28"/>
  <c r="H71" i="28" s="1"/>
  <c r="J71" i="27"/>
  <c r="B72" i="28"/>
  <c r="H72" i="28" s="1"/>
  <c r="J72" i="27"/>
  <c r="B73" i="28"/>
  <c r="H73" i="28" s="1"/>
  <c r="J73" i="27"/>
  <c r="B74" i="28"/>
  <c r="H74" i="28" s="1"/>
  <c r="J74" i="27"/>
  <c r="B75" i="28"/>
  <c r="H75" i="28" s="1"/>
  <c r="J75" i="27"/>
  <c r="B77" i="28"/>
  <c r="H77" i="28" s="1"/>
  <c r="J77" i="27"/>
  <c r="B78" i="28"/>
  <c r="H78" i="28" s="1"/>
  <c r="J78" i="27"/>
  <c r="B79" i="28"/>
  <c r="H79" i="28" s="1"/>
  <c r="J79" i="27"/>
  <c r="B76" i="28"/>
  <c r="H76" i="28" s="1"/>
  <c r="J76" i="27"/>
  <c r="J180" i="4"/>
  <c r="B180" i="5"/>
  <c r="H180" i="5" s="1"/>
  <c r="B68" i="17"/>
  <c r="H68" i="17" s="1"/>
  <c r="J68" i="16"/>
  <c r="T79" i="4"/>
  <c r="O79" i="5"/>
  <c r="T78" i="4"/>
  <c r="O78" i="5"/>
  <c r="T77" i="4"/>
  <c r="O77" i="5"/>
  <c r="T76" i="4"/>
  <c r="O76" i="5"/>
  <c r="T75" i="4"/>
  <c r="O75" i="5"/>
  <c r="T74" i="4"/>
  <c r="O74" i="5"/>
  <c r="T73" i="4"/>
  <c r="O73" i="5"/>
  <c r="T72" i="4"/>
  <c r="O72" i="5"/>
  <c r="T71" i="4"/>
  <c r="O71" i="5"/>
  <c r="T70" i="4"/>
  <c r="O70" i="5"/>
  <c r="T69" i="4"/>
  <c r="O69" i="5"/>
  <c r="T68" i="4"/>
  <c r="O68" i="5"/>
  <c r="T67" i="4"/>
  <c r="O67" i="5"/>
  <c r="T66" i="4"/>
  <c r="O66" i="5"/>
  <c r="T65" i="4"/>
  <c r="O65" i="5"/>
  <c r="K129" i="8"/>
  <c r="P129" i="7"/>
  <c r="L129" i="8"/>
  <c r="Q129" i="7"/>
  <c r="M129" i="8"/>
  <c r="R129" i="7"/>
  <c r="N129" i="8"/>
  <c r="S129" i="7"/>
  <c r="T129" i="6"/>
  <c r="O129" i="7"/>
  <c r="K130" i="8"/>
  <c r="P130" i="7"/>
  <c r="L130" i="8"/>
  <c r="Q130" i="7"/>
  <c r="M130" i="8"/>
  <c r="R130" i="7"/>
  <c r="N130" i="8"/>
  <c r="S130" i="7"/>
  <c r="T130" i="6"/>
  <c r="O130" i="7"/>
  <c r="K131" i="8"/>
  <c r="P131" i="7"/>
  <c r="L131" i="8"/>
  <c r="Q131" i="7"/>
  <c r="M131" i="8"/>
  <c r="R131" i="7"/>
  <c r="N131" i="8"/>
  <c r="S131" i="7"/>
  <c r="T131" i="6"/>
  <c r="O131" i="7"/>
  <c r="K132" i="8"/>
  <c r="P132" i="7"/>
  <c r="L132" i="8"/>
  <c r="Q132" i="7"/>
  <c r="M132" i="8"/>
  <c r="R132" i="7"/>
  <c r="N132" i="8"/>
  <c r="S132" i="7"/>
  <c r="T132" i="6"/>
  <c r="O132" i="7"/>
  <c r="K133" i="8"/>
  <c r="P133" i="7"/>
  <c r="L133" i="8"/>
  <c r="Q133" i="7"/>
  <c r="M133" i="8"/>
  <c r="R133" i="7"/>
  <c r="N133" i="8"/>
  <c r="S133" i="7"/>
  <c r="T133" i="6"/>
  <c r="O133" i="7"/>
  <c r="K134" i="8"/>
  <c r="P134" i="7"/>
  <c r="L134" i="8"/>
  <c r="Q134" i="7"/>
  <c r="M134" i="8"/>
  <c r="R134" i="7"/>
  <c r="N134" i="8"/>
  <c r="S134" i="7"/>
  <c r="T134" i="6"/>
  <c r="O134" i="7"/>
  <c r="K135" i="8"/>
  <c r="P135" i="7"/>
  <c r="L135" i="8"/>
  <c r="Q135" i="7"/>
  <c r="M135" i="8"/>
  <c r="R135" i="7"/>
  <c r="N135" i="8"/>
  <c r="S135" i="7"/>
  <c r="T135" i="6"/>
  <c r="O135" i="7"/>
  <c r="K136" i="8"/>
  <c r="P136" i="7"/>
  <c r="L136" i="8"/>
  <c r="Q136" i="7"/>
  <c r="M136" i="8"/>
  <c r="R136" i="7"/>
  <c r="N136" i="8"/>
  <c r="S136" i="7"/>
  <c r="T136" i="6"/>
  <c r="O136" i="7"/>
  <c r="K137" i="8"/>
  <c r="P137" i="7"/>
  <c r="L137" i="8"/>
  <c r="Q137" i="7"/>
  <c r="M137" i="8"/>
  <c r="R137" i="7"/>
  <c r="N137" i="8"/>
  <c r="S137" i="7"/>
  <c r="T137" i="6"/>
  <c r="O137" i="7"/>
  <c r="K138" i="8"/>
  <c r="P138" i="7"/>
  <c r="L138" i="8"/>
  <c r="Q138" i="7"/>
  <c r="M138" i="8"/>
  <c r="R138" i="7"/>
  <c r="N138" i="8"/>
  <c r="S138" i="7"/>
  <c r="T138" i="6"/>
  <c r="O138" i="7"/>
  <c r="K139" i="8"/>
  <c r="P139" i="7"/>
  <c r="L139" i="8"/>
  <c r="Q139" i="7"/>
  <c r="M139" i="8"/>
  <c r="R139" i="7"/>
  <c r="N139" i="8"/>
  <c r="S139" i="7"/>
  <c r="T139" i="6"/>
  <c r="O139" i="7"/>
  <c r="K140" i="8"/>
  <c r="P140" i="7"/>
  <c r="L140" i="8"/>
  <c r="Q140" i="7"/>
  <c r="M140" i="8"/>
  <c r="R140" i="7"/>
  <c r="N140" i="8"/>
  <c r="S140" i="7"/>
  <c r="T140" i="6"/>
  <c r="O140" i="7"/>
  <c r="K141" i="8"/>
  <c r="P141" i="7"/>
  <c r="L141" i="8"/>
  <c r="Q141" i="7"/>
  <c r="M141" i="8"/>
  <c r="R141" i="7"/>
  <c r="N141" i="8"/>
  <c r="S141" i="7"/>
  <c r="T141" i="6"/>
  <c r="O141" i="7"/>
  <c r="K142" i="8"/>
  <c r="P142" i="7"/>
  <c r="L142" i="8"/>
  <c r="Q142" i="7"/>
  <c r="M142" i="8"/>
  <c r="R142" i="7"/>
  <c r="N142" i="8"/>
  <c r="S142" i="7"/>
  <c r="T142" i="6"/>
  <c r="O142" i="7"/>
  <c r="K143" i="8"/>
  <c r="P143" i="7"/>
  <c r="L143" i="8"/>
  <c r="Q143" i="7"/>
  <c r="M143" i="8"/>
  <c r="R143" i="7"/>
  <c r="N143" i="8"/>
  <c r="S143" i="7"/>
  <c r="T143" i="6"/>
  <c r="O143" i="7"/>
  <c r="K144" i="8"/>
  <c r="P144" i="7"/>
  <c r="L144" i="8"/>
  <c r="Q144" i="7"/>
  <c r="M144" i="8"/>
  <c r="R144" i="7"/>
  <c r="N144" i="8"/>
  <c r="S144" i="7"/>
  <c r="T144" i="6"/>
  <c r="O144" i="7"/>
  <c r="K145" i="8"/>
  <c r="P145" i="7"/>
  <c r="L145" i="8"/>
  <c r="Q145" i="7"/>
  <c r="M145" i="8"/>
  <c r="R145" i="7"/>
  <c r="N145" i="8"/>
  <c r="S145" i="7"/>
  <c r="T145" i="6"/>
  <c r="O145" i="7"/>
  <c r="K146" i="8"/>
  <c r="P146" i="7"/>
  <c r="L146" i="8"/>
  <c r="Q146" i="7"/>
  <c r="M146" i="8"/>
  <c r="R146" i="7"/>
  <c r="N146" i="8"/>
  <c r="S146" i="7"/>
  <c r="T146" i="6"/>
  <c r="O146" i="7"/>
  <c r="K147" i="8"/>
  <c r="P147" i="7"/>
  <c r="L147" i="8"/>
  <c r="Q147" i="7"/>
  <c r="M147" i="8"/>
  <c r="R147" i="7"/>
  <c r="N147" i="8"/>
  <c r="S147" i="7"/>
  <c r="T147" i="6"/>
  <c r="O147" i="7"/>
  <c r="K148" i="8"/>
  <c r="P148" i="7"/>
  <c r="L148" i="8"/>
  <c r="Q148" i="7"/>
  <c r="M148" i="8"/>
  <c r="R148" i="7"/>
  <c r="N148" i="8"/>
  <c r="S148" i="7"/>
  <c r="T148" i="6"/>
  <c r="O148" i="7"/>
  <c r="K149" i="8"/>
  <c r="P149" i="7"/>
  <c r="L149" i="8"/>
  <c r="Q149" i="7"/>
  <c r="M149" i="8"/>
  <c r="R149" i="7"/>
  <c r="N149" i="8"/>
  <c r="S149" i="7"/>
  <c r="T149" i="6"/>
  <c r="O149" i="7"/>
  <c r="T98" i="2"/>
  <c r="O98" i="3"/>
  <c r="S98" i="2"/>
  <c r="N98" i="3"/>
  <c r="R98" i="2"/>
  <c r="M98" i="3"/>
  <c r="Q98" i="2"/>
  <c r="L98" i="3"/>
  <c r="T97" i="2"/>
  <c r="O97" i="3"/>
  <c r="S97" i="2"/>
  <c r="N97" i="3"/>
  <c r="R97" i="2"/>
  <c r="M97" i="3"/>
  <c r="Q97" i="2"/>
  <c r="L97" i="3"/>
  <c r="T96" i="2"/>
  <c r="O96" i="3"/>
  <c r="S96" i="2"/>
  <c r="N96" i="3"/>
  <c r="R96" i="2"/>
  <c r="M96" i="3"/>
  <c r="Q96" i="2"/>
  <c r="L96" i="3"/>
  <c r="T95" i="2"/>
  <c r="O95" i="3"/>
  <c r="S95" i="2"/>
  <c r="N95" i="3"/>
  <c r="R95" i="2"/>
  <c r="M95" i="3"/>
  <c r="Q95" i="2"/>
  <c r="L95" i="3"/>
  <c r="T94" i="2"/>
  <c r="O94" i="3"/>
  <c r="S94" i="2"/>
  <c r="N94" i="3"/>
  <c r="R94" i="2"/>
  <c r="M94" i="3"/>
  <c r="Q94" i="2"/>
  <c r="L94" i="3"/>
  <c r="T93" i="2"/>
  <c r="O93" i="3"/>
  <c r="S93" i="2"/>
  <c r="N93" i="3"/>
  <c r="R93" i="2"/>
  <c r="M93" i="3"/>
  <c r="Q93" i="2"/>
  <c r="L93" i="3"/>
  <c r="T92" i="2"/>
  <c r="O92" i="3"/>
  <c r="S92" i="2"/>
  <c r="N92" i="3"/>
  <c r="R92" i="2"/>
  <c r="M92" i="3"/>
  <c r="Q92" i="2"/>
  <c r="L92" i="3"/>
  <c r="T91" i="2"/>
  <c r="O91" i="3"/>
  <c r="S91" i="2"/>
  <c r="N91" i="3"/>
  <c r="R91" i="2"/>
  <c r="M91" i="3"/>
  <c r="Q91" i="2"/>
  <c r="L91" i="3"/>
  <c r="T90" i="2"/>
  <c r="O90" i="3"/>
  <c r="S90" i="2"/>
  <c r="N90" i="3"/>
  <c r="R90" i="2"/>
  <c r="M90" i="3"/>
  <c r="Q90" i="2"/>
  <c r="L90" i="3"/>
  <c r="T89" i="2"/>
  <c r="O89" i="3"/>
  <c r="S89" i="2"/>
  <c r="N89" i="3"/>
  <c r="R89" i="2"/>
  <c r="M89" i="3"/>
  <c r="Q89" i="2"/>
  <c r="L89" i="3"/>
  <c r="T88" i="2"/>
  <c r="O88" i="3"/>
  <c r="S88" i="2"/>
  <c r="N88" i="3"/>
  <c r="R88" i="2"/>
  <c r="M88" i="3"/>
  <c r="Q88" i="2"/>
  <c r="L88" i="3"/>
  <c r="T87" i="2"/>
  <c r="O87" i="3"/>
  <c r="S87" i="2"/>
  <c r="N87" i="3"/>
  <c r="R87" i="2"/>
  <c r="M87" i="3"/>
  <c r="Q87" i="2"/>
  <c r="L87" i="3"/>
  <c r="T86" i="2"/>
  <c r="O86" i="3"/>
  <c r="S86" i="2"/>
  <c r="N86" i="3"/>
  <c r="R86" i="2"/>
  <c r="M86" i="3"/>
  <c r="Q86" i="2"/>
  <c r="L86" i="3"/>
  <c r="T85" i="2"/>
  <c r="O85" i="3"/>
  <c r="S85" i="2"/>
  <c r="N85" i="3"/>
  <c r="R85" i="2"/>
  <c r="M85" i="3"/>
  <c r="Q85" i="2"/>
  <c r="L85" i="3"/>
  <c r="O84" i="4"/>
  <c r="O84" i="5" s="1"/>
  <c r="T84" i="3"/>
  <c r="O100" i="3"/>
  <c r="N84" i="4"/>
  <c r="N84" i="5" s="1"/>
  <c r="S84" i="3"/>
  <c r="N100" i="3"/>
  <c r="M84" i="4"/>
  <c r="M84" i="5" s="1"/>
  <c r="R84" i="3"/>
  <c r="M100" i="3"/>
  <c r="T109" i="2"/>
  <c r="O109" i="3"/>
  <c r="S109" i="2"/>
  <c r="N109" i="3"/>
  <c r="R109" i="2"/>
  <c r="M109" i="3"/>
  <c r="Q109" i="2"/>
  <c r="L109" i="3"/>
  <c r="T108" i="2"/>
  <c r="O108" i="3"/>
  <c r="S108" i="2"/>
  <c r="N108" i="3"/>
  <c r="R108" i="2"/>
  <c r="M108" i="3"/>
  <c r="Q108" i="2"/>
  <c r="L108" i="3"/>
  <c r="T107" i="2"/>
  <c r="O107" i="3"/>
  <c r="S107" i="2"/>
  <c r="N107" i="3"/>
  <c r="R107" i="2"/>
  <c r="M107" i="3"/>
  <c r="Q107" i="2"/>
  <c r="L107" i="3"/>
  <c r="T106" i="2"/>
  <c r="O106" i="3"/>
  <c r="S106" i="2"/>
  <c r="N106" i="3"/>
  <c r="R106" i="2"/>
  <c r="M106" i="3"/>
  <c r="Q106" i="2"/>
  <c r="L106" i="3"/>
  <c r="T105" i="2"/>
  <c r="O105" i="3"/>
  <c r="S105" i="2"/>
  <c r="N105" i="3"/>
  <c r="R105" i="2"/>
  <c r="M105" i="3"/>
  <c r="Q105" i="2"/>
  <c r="L105" i="3"/>
  <c r="T104" i="2"/>
  <c r="O104" i="3"/>
  <c r="S104" i="2"/>
  <c r="N104" i="3"/>
  <c r="R104" i="2"/>
  <c r="M104" i="3"/>
  <c r="Q104" i="2"/>
  <c r="L104" i="3"/>
  <c r="O103" i="4"/>
  <c r="O103" i="5" s="1"/>
  <c r="T103" i="3"/>
  <c r="O114" i="3"/>
  <c r="O240" i="3" s="1"/>
  <c r="N103" i="4"/>
  <c r="N103" i="5" s="1"/>
  <c r="S103" i="3"/>
  <c r="N114" i="3"/>
  <c r="M103" i="4"/>
  <c r="M103" i="5" s="1"/>
  <c r="R103" i="3"/>
  <c r="M114" i="3"/>
  <c r="L103" i="4"/>
  <c r="L103" i="5" s="1"/>
  <c r="Q103" i="3"/>
  <c r="L114" i="3"/>
  <c r="M240" i="3"/>
  <c r="N240" i="3"/>
  <c r="S79" i="4"/>
  <c r="R79" i="4"/>
  <c r="Q79" i="4"/>
  <c r="U79" i="3"/>
  <c r="P79" i="4"/>
  <c r="U79" i="4" s="1"/>
  <c r="S78" i="4"/>
  <c r="R78" i="4"/>
  <c r="Q78" i="4"/>
  <c r="U78" i="3"/>
  <c r="P78" i="4"/>
  <c r="U78" i="4" s="1"/>
  <c r="S77" i="4"/>
  <c r="R77" i="4"/>
  <c r="Q77" i="4"/>
  <c r="U77" i="3"/>
  <c r="P77" i="4"/>
  <c r="U77" i="4" s="1"/>
  <c r="S76" i="4"/>
  <c r="R76" i="4"/>
  <c r="Q76" i="4"/>
  <c r="U76" i="3"/>
  <c r="P76" i="4"/>
  <c r="U76" i="4" s="1"/>
  <c r="S75" i="4"/>
  <c r="R75" i="4"/>
  <c r="Q75" i="4"/>
  <c r="U75" i="3"/>
  <c r="P75" i="4"/>
  <c r="U75" i="4" s="1"/>
  <c r="S74" i="4"/>
  <c r="R74" i="4"/>
  <c r="Q74" i="4"/>
  <c r="U74" i="3"/>
  <c r="P74" i="4"/>
  <c r="U74" i="4" s="1"/>
  <c r="S73" i="4"/>
  <c r="R73" i="4"/>
  <c r="Q73" i="4"/>
  <c r="U73" i="3"/>
  <c r="P73" i="4"/>
  <c r="U73" i="4" s="1"/>
  <c r="S72" i="4"/>
  <c r="R72" i="4"/>
  <c r="Q72" i="4"/>
  <c r="U72" i="3"/>
  <c r="P72" i="4"/>
  <c r="U72" i="4" s="1"/>
  <c r="S71" i="4"/>
  <c r="R71" i="4"/>
  <c r="Q71" i="4"/>
  <c r="U71" i="3"/>
  <c r="P71" i="4"/>
  <c r="U71" i="4" s="1"/>
  <c r="S70" i="4"/>
  <c r="R70" i="4"/>
  <c r="Q70" i="4"/>
  <c r="U70" i="3"/>
  <c r="P70" i="4"/>
  <c r="U70" i="4" s="1"/>
  <c r="S69" i="4"/>
  <c r="R69" i="4"/>
  <c r="Q69" i="4"/>
  <c r="U69" i="3"/>
  <c r="P69" i="4"/>
  <c r="U69" i="4" s="1"/>
  <c r="S68" i="4"/>
  <c r="R68" i="4"/>
  <c r="Q68" i="4"/>
  <c r="U68" i="3"/>
  <c r="P68" i="4"/>
  <c r="U68" i="4" s="1"/>
  <c r="S67" i="4"/>
  <c r="R67" i="4"/>
  <c r="Q67" i="4"/>
  <c r="U67" i="3"/>
  <c r="P67" i="4"/>
  <c r="U67" i="4" s="1"/>
  <c r="S66" i="4"/>
  <c r="R66" i="4"/>
  <c r="Q66" i="4"/>
  <c r="U66" i="3"/>
  <c r="P66" i="4"/>
  <c r="U66" i="4" s="1"/>
  <c r="S65" i="4"/>
  <c r="R65" i="4"/>
  <c r="Q65" i="4"/>
  <c r="U65" i="3"/>
  <c r="P65" i="4"/>
  <c r="U65" i="4" s="1"/>
  <c r="T80" i="3"/>
  <c r="U64" i="3"/>
  <c r="T64" i="4"/>
  <c r="O80" i="4"/>
  <c r="O64" i="6"/>
  <c r="T64" i="5"/>
  <c r="N64" i="6"/>
  <c r="S64" i="5"/>
  <c r="M64" i="6"/>
  <c r="R64" i="5"/>
  <c r="U64" i="4"/>
  <c r="L64" i="6"/>
  <c r="Q64" i="5"/>
  <c r="K64" i="6"/>
  <c r="P64" i="5"/>
  <c r="U64" i="5" s="1"/>
  <c r="Q23" i="4"/>
  <c r="Q40" i="4" s="1"/>
  <c r="L40" i="4"/>
  <c r="R23" i="4"/>
  <c r="R40" i="4" s="1"/>
  <c r="M40" i="4"/>
  <c r="S217" i="4"/>
  <c r="S238" i="4" s="1"/>
  <c r="N238" i="4"/>
  <c r="R217" i="4"/>
  <c r="R238" i="4" s="1"/>
  <c r="M238" i="4"/>
  <c r="Q217" i="4"/>
  <c r="Q238" i="4" s="1"/>
  <c r="L238" i="4"/>
  <c r="P217" i="4"/>
  <c r="P238" i="4" s="1"/>
  <c r="K238" i="4"/>
  <c r="S153" i="4"/>
  <c r="S214" i="4" s="1"/>
  <c r="R153" i="4"/>
  <c r="R214" i="4" s="1"/>
  <c r="Q153" i="4"/>
  <c r="Q214" i="4" s="1"/>
  <c r="P153" i="4"/>
  <c r="P214" i="3"/>
  <c r="U153" i="3"/>
  <c r="S128" i="4"/>
  <c r="S150" i="4" s="1"/>
  <c r="N150" i="4"/>
  <c r="R128" i="4"/>
  <c r="R150" i="4" s="1"/>
  <c r="M150" i="4"/>
  <c r="Q128" i="4"/>
  <c r="Q150" i="4" s="1"/>
  <c r="L150" i="4"/>
  <c r="P128" i="4"/>
  <c r="P150" i="4" s="1"/>
  <c r="K150" i="4"/>
  <c r="S117" i="4"/>
  <c r="S125" i="4" s="1"/>
  <c r="N125" i="4"/>
  <c r="R117" i="4"/>
  <c r="R125" i="4" s="1"/>
  <c r="M125" i="4"/>
  <c r="Q117" i="4"/>
  <c r="Q125" i="4" s="1"/>
  <c r="L125" i="4"/>
  <c r="P117" i="4"/>
  <c r="P125" i="4" s="1"/>
  <c r="K125" i="4"/>
  <c r="S83" i="4"/>
  <c r="R83" i="4"/>
  <c r="Q83" i="4"/>
  <c r="P83" i="4"/>
  <c r="T80" i="4"/>
  <c r="S63" i="4"/>
  <c r="S80" i="4" s="1"/>
  <c r="N80" i="4"/>
  <c r="S80" i="3"/>
  <c r="R63" i="4"/>
  <c r="R80" i="4" s="1"/>
  <c r="M80" i="4"/>
  <c r="R80" i="3"/>
  <c r="Q63" i="4"/>
  <c r="Q80" i="4" s="1"/>
  <c r="L80" i="4"/>
  <c r="Q80" i="3"/>
  <c r="P63" i="4"/>
  <c r="P80" i="4" s="1"/>
  <c r="K80" i="4"/>
  <c r="P80" i="3"/>
  <c r="O6" i="6"/>
  <c r="T6" i="5"/>
  <c r="J238" i="31"/>
  <c r="U238" i="31"/>
  <c r="U238" i="2"/>
  <c r="J238" i="2"/>
  <c r="H217" i="3"/>
  <c r="B238" i="3"/>
  <c r="J150" i="31"/>
  <c r="U150" i="31"/>
  <c r="U150" i="2"/>
  <c r="J150" i="2"/>
  <c r="H128" i="3"/>
  <c r="B150" i="3"/>
  <c r="J125" i="31"/>
  <c r="U125" i="31"/>
  <c r="U125" i="2"/>
  <c r="J125" i="2"/>
  <c r="H117" i="3"/>
  <c r="B125" i="3"/>
  <c r="J114" i="31"/>
  <c r="U114" i="31"/>
  <c r="H102" i="3"/>
  <c r="B102" i="4" s="1"/>
  <c r="B114" i="3"/>
  <c r="J100" i="31"/>
  <c r="U100" i="31"/>
  <c r="J100" i="2"/>
  <c r="H83" i="3"/>
  <c r="B100" i="3"/>
  <c r="J80" i="31"/>
  <c r="U80" i="31"/>
  <c r="J80" i="2"/>
  <c r="U80" i="2"/>
  <c r="H63" i="3"/>
  <c r="B80" i="3"/>
  <c r="J40" i="31"/>
  <c r="U40" i="31"/>
  <c r="L118" i="6"/>
  <c r="Q118" i="5"/>
  <c r="K118" i="6"/>
  <c r="P118" i="5"/>
  <c r="M118" i="6"/>
  <c r="R118" i="5"/>
  <c r="N118" i="6"/>
  <c r="S118" i="5"/>
  <c r="O118" i="6"/>
  <c r="T118" i="5"/>
  <c r="L119" i="6"/>
  <c r="Q119" i="5"/>
  <c r="K119" i="6"/>
  <c r="P119" i="5"/>
  <c r="M119" i="6"/>
  <c r="R119" i="5"/>
  <c r="N119" i="6"/>
  <c r="S119" i="5"/>
  <c r="O119" i="6"/>
  <c r="T119" i="5"/>
  <c r="L120" i="6"/>
  <c r="Q120" i="5"/>
  <c r="K120" i="6"/>
  <c r="P120" i="5"/>
  <c r="M120" i="6"/>
  <c r="R120" i="5"/>
  <c r="N120" i="6"/>
  <c r="S120" i="5"/>
  <c r="O120" i="6"/>
  <c r="T120" i="5"/>
  <c r="L121" i="6"/>
  <c r="Q121" i="5"/>
  <c r="K121" i="6"/>
  <c r="P121" i="5"/>
  <c r="M121" i="6"/>
  <c r="R121" i="5"/>
  <c r="N121" i="6"/>
  <c r="S121" i="5"/>
  <c r="O121" i="6"/>
  <c r="T121" i="5"/>
  <c r="L122" i="6"/>
  <c r="Q122" i="5"/>
  <c r="K122" i="6"/>
  <c r="P122" i="5"/>
  <c r="M122" i="6"/>
  <c r="R122" i="5"/>
  <c r="N122" i="6"/>
  <c r="S122" i="5"/>
  <c r="O122" i="6"/>
  <c r="T122" i="5"/>
  <c r="L123" i="6"/>
  <c r="Q123" i="5"/>
  <c r="K123" i="6"/>
  <c r="P123" i="5"/>
  <c r="M123" i="6"/>
  <c r="R123" i="5"/>
  <c r="N123" i="6"/>
  <c r="S123" i="5"/>
  <c r="O123" i="6"/>
  <c r="T123" i="5"/>
  <c r="L124" i="6"/>
  <c r="Q124" i="5"/>
  <c r="K124" i="6"/>
  <c r="P124" i="5"/>
  <c r="M124" i="6"/>
  <c r="R124" i="5"/>
  <c r="N124" i="6"/>
  <c r="S124" i="5"/>
  <c r="O124" i="6"/>
  <c r="T124" i="5"/>
  <c r="L154" i="6"/>
  <c r="Q154" i="5"/>
  <c r="K154" i="6"/>
  <c r="P154" i="5"/>
  <c r="M154" i="6"/>
  <c r="R154" i="5"/>
  <c r="N154" i="6"/>
  <c r="S154" i="5"/>
  <c r="O154" i="6"/>
  <c r="T154" i="5"/>
  <c r="L155" i="6"/>
  <c r="Q155" i="5"/>
  <c r="K155" i="6"/>
  <c r="P155" i="5"/>
  <c r="M155" i="6"/>
  <c r="R155" i="5"/>
  <c r="N155" i="6"/>
  <c r="S155" i="5"/>
  <c r="O155" i="6"/>
  <c r="T155" i="5"/>
  <c r="L156" i="6"/>
  <c r="Q156" i="5"/>
  <c r="K156" i="6"/>
  <c r="P156" i="5"/>
  <c r="M156" i="6"/>
  <c r="R156" i="5"/>
  <c r="N156" i="6"/>
  <c r="S156" i="5"/>
  <c r="O156" i="6"/>
  <c r="T156" i="5"/>
  <c r="L157" i="6"/>
  <c r="Q157" i="5"/>
  <c r="K157" i="6"/>
  <c r="P157" i="5"/>
  <c r="M157" i="6"/>
  <c r="R157" i="5"/>
  <c r="N157" i="6"/>
  <c r="S157" i="5"/>
  <c r="O157" i="6"/>
  <c r="T157" i="5"/>
  <c r="L159" i="6"/>
  <c r="Q159" i="5"/>
  <c r="K159" i="6"/>
  <c r="P159" i="5"/>
  <c r="M159" i="6"/>
  <c r="R159" i="5"/>
  <c r="N159" i="6"/>
  <c r="S159" i="5"/>
  <c r="O159" i="6"/>
  <c r="T159" i="5"/>
  <c r="L160" i="6"/>
  <c r="Q160" i="5"/>
  <c r="K160" i="6"/>
  <c r="P160" i="5"/>
  <c r="M160" i="6"/>
  <c r="R160" i="5"/>
  <c r="N160" i="6"/>
  <c r="S160" i="5"/>
  <c r="O160" i="6"/>
  <c r="T160" i="5"/>
  <c r="L161" i="6"/>
  <c r="Q161" i="5"/>
  <c r="K161" i="6"/>
  <c r="P161" i="5"/>
  <c r="M161" i="6"/>
  <c r="R161" i="5"/>
  <c r="N161" i="6"/>
  <c r="S161" i="5"/>
  <c r="O161" i="6"/>
  <c r="T161" i="5"/>
  <c r="L162" i="6"/>
  <c r="Q162" i="5"/>
  <c r="K162" i="6"/>
  <c r="P162" i="5"/>
  <c r="M162" i="6"/>
  <c r="R162" i="5"/>
  <c r="N162" i="6"/>
  <c r="S162" i="5"/>
  <c r="O162" i="6"/>
  <c r="T162" i="5"/>
  <c r="L163" i="6"/>
  <c r="Q163" i="5"/>
  <c r="K163" i="6"/>
  <c r="P163" i="5"/>
  <c r="M163" i="6"/>
  <c r="R163" i="5"/>
  <c r="N163" i="6"/>
  <c r="S163" i="5"/>
  <c r="O163" i="6"/>
  <c r="T163" i="5"/>
  <c r="L164" i="6"/>
  <c r="Q164" i="5"/>
  <c r="K164" i="6"/>
  <c r="P164" i="5"/>
  <c r="M164" i="6"/>
  <c r="R164" i="5"/>
  <c r="N164" i="6"/>
  <c r="S164" i="5"/>
  <c r="O164" i="6"/>
  <c r="T164" i="5"/>
  <c r="L165" i="6"/>
  <c r="Q165" i="5"/>
  <c r="K165" i="6"/>
  <c r="P165" i="5"/>
  <c r="M165" i="6"/>
  <c r="R165" i="5"/>
  <c r="N165" i="6"/>
  <c r="S165" i="5"/>
  <c r="O165" i="6"/>
  <c r="T165" i="5"/>
  <c r="L166" i="6"/>
  <c r="Q166" i="5"/>
  <c r="K166" i="6"/>
  <c r="P166" i="5"/>
  <c r="M166" i="6"/>
  <c r="R166" i="5"/>
  <c r="N166" i="6"/>
  <c r="S166" i="5"/>
  <c r="O166" i="6"/>
  <c r="T166" i="5"/>
  <c r="L167" i="6"/>
  <c r="Q167" i="5"/>
  <c r="K167" i="6"/>
  <c r="P167" i="5"/>
  <c r="M167" i="6"/>
  <c r="R167" i="5"/>
  <c r="N167" i="6"/>
  <c r="S167" i="5"/>
  <c r="O167" i="6"/>
  <c r="T167" i="5"/>
  <c r="L168" i="6"/>
  <c r="Q168" i="5"/>
  <c r="K168" i="6"/>
  <c r="P168" i="5"/>
  <c r="M168" i="6"/>
  <c r="R168" i="5"/>
  <c r="N168" i="6"/>
  <c r="S168" i="5"/>
  <c r="O168" i="6"/>
  <c r="T168" i="5"/>
  <c r="L169" i="6"/>
  <c r="Q169" i="5"/>
  <c r="K169" i="6"/>
  <c r="P169" i="5"/>
  <c r="M169" i="6"/>
  <c r="R169" i="5"/>
  <c r="N169" i="6"/>
  <c r="S169" i="5"/>
  <c r="O169" i="6"/>
  <c r="T169" i="5"/>
  <c r="L170" i="6"/>
  <c r="Q170" i="5"/>
  <c r="K170" i="6"/>
  <c r="P170" i="5"/>
  <c r="M170" i="6"/>
  <c r="R170" i="5"/>
  <c r="N170" i="6"/>
  <c r="S170" i="5"/>
  <c r="O170" i="6"/>
  <c r="T170" i="5"/>
  <c r="L171" i="6"/>
  <c r="Q171" i="5"/>
  <c r="K171" i="6"/>
  <c r="P171" i="5"/>
  <c r="M171" i="6"/>
  <c r="R171" i="5"/>
  <c r="N171" i="6"/>
  <c r="S171" i="5"/>
  <c r="O171" i="6"/>
  <c r="T171" i="5"/>
  <c r="L172" i="6"/>
  <c r="Q172" i="5"/>
  <c r="K172" i="6"/>
  <c r="P172" i="5"/>
  <c r="M172" i="6"/>
  <c r="R172" i="5"/>
  <c r="N172" i="6"/>
  <c r="S172" i="5"/>
  <c r="O172" i="6"/>
  <c r="T172" i="5"/>
  <c r="L173" i="6"/>
  <c r="Q173" i="5"/>
  <c r="K173" i="6"/>
  <c r="P173" i="5"/>
  <c r="M173" i="6"/>
  <c r="R173" i="5"/>
  <c r="N173" i="6"/>
  <c r="S173" i="5"/>
  <c r="O173" i="6"/>
  <c r="T173" i="5"/>
  <c r="L174" i="6"/>
  <c r="Q174" i="5"/>
  <c r="K174" i="6"/>
  <c r="P174" i="5"/>
  <c r="M174" i="6"/>
  <c r="R174" i="5"/>
  <c r="N174" i="6"/>
  <c r="S174" i="5"/>
  <c r="O174" i="6"/>
  <c r="T174" i="5"/>
  <c r="L175" i="6"/>
  <c r="Q175" i="5"/>
  <c r="K175" i="6"/>
  <c r="P175" i="5"/>
  <c r="M175" i="6"/>
  <c r="R175" i="5"/>
  <c r="N175" i="6"/>
  <c r="S175" i="5"/>
  <c r="O175" i="6"/>
  <c r="T175" i="5"/>
  <c r="L176" i="6"/>
  <c r="Q176" i="5"/>
  <c r="K176" i="6"/>
  <c r="P176" i="5"/>
  <c r="M176" i="6"/>
  <c r="R176" i="5"/>
  <c r="N176" i="6"/>
  <c r="S176" i="5"/>
  <c r="O176" i="6"/>
  <c r="T176" i="5"/>
  <c r="L177" i="6"/>
  <c r="Q177" i="5"/>
  <c r="K177" i="6"/>
  <c r="P177" i="5"/>
  <c r="M177" i="6"/>
  <c r="R177" i="5"/>
  <c r="N177" i="6"/>
  <c r="S177" i="5"/>
  <c r="O177" i="6"/>
  <c r="T177" i="5"/>
  <c r="L178" i="6"/>
  <c r="Q178" i="5"/>
  <c r="K178" i="6"/>
  <c r="P178" i="5"/>
  <c r="M178" i="6"/>
  <c r="R178" i="5"/>
  <c r="N178" i="6"/>
  <c r="S178" i="5"/>
  <c r="O178" i="6"/>
  <c r="T178" i="5"/>
  <c r="L179" i="6"/>
  <c r="Q179" i="5"/>
  <c r="K179" i="6"/>
  <c r="P179" i="5"/>
  <c r="M179" i="6"/>
  <c r="R179" i="5"/>
  <c r="N179" i="6"/>
  <c r="S179" i="5"/>
  <c r="O179" i="6"/>
  <c r="T179" i="5"/>
  <c r="L180" i="6"/>
  <c r="Q180" i="5"/>
  <c r="K180" i="6"/>
  <c r="P180" i="5"/>
  <c r="M180" i="6"/>
  <c r="R180" i="5"/>
  <c r="N180" i="6"/>
  <c r="S180" i="5"/>
  <c r="O180" i="6"/>
  <c r="T180" i="5"/>
  <c r="L181" i="6"/>
  <c r="Q181" i="5"/>
  <c r="K181" i="6"/>
  <c r="P181" i="5"/>
  <c r="M181" i="6"/>
  <c r="R181" i="5"/>
  <c r="N181" i="6"/>
  <c r="S181" i="5"/>
  <c r="O181" i="6"/>
  <c r="T181" i="5"/>
  <c r="L182" i="6"/>
  <c r="Q182" i="5"/>
  <c r="K182" i="6"/>
  <c r="P182" i="5"/>
  <c r="M182" i="6"/>
  <c r="R182" i="5"/>
  <c r="N182" i="6"/>
  <c r="S182" i="5"/>
  <c r="O182" i="6"/>
  <c r="T182" i="5"/>
  <c r="L183" i="6"/>
  <c r="Q183" i="5"/>
  <c r="K183" i="6"/>
  <c r="P183" i="5"/>
  <c r="M183" i="6"/>
  <c r="R183" i="5"/>
  <c r="N183" i="6"/>
  <c r="S183" i="5"/>
  <c r="O183" i="6"/>
  <c r="T183" i="5"/>
  <c r="L184" i="6"/>
  <c r="Q184" i="5"/>
  <c r="K184" i="6"/>
  <c r="P184" i="5"/>
  <c r="M184" i="6"/>
  <c r="R184" i="5"/>
  <c r="N184" i="6"/>
  <c r="S184" i="5"/>
  <c r="O184" i="6"/>
  <c r="T184" i="5"/>
  <c r="L185" i="6"/>
  <c r="Q185" i="5"/>
  <c r="K185" i="6"/>
  <c r="P185" i="5"/>
  <c r="M185" i="6"/>
  <c r="R185" i="5"/>
  <c r="N185" i="6"/>
  <c r="S185" i="5"/>
  <c r="O185" i="6"/>
  <c r="T185" i="5"/>
  <c r="L186" i="6"/>
  <c r="Q186" i="5"/>
  <c r="K186" i="6"/>
  <c r="P186" i="5"/>
  <c r="M186" i="6"/>
  <c r="R186" i="5"/>
  <c r="N186" i="6"/>
  <c r="S186" i="5"/>
  <c r="O186" i="6"/>
  <c r="T186" i="5"/>
  <c r="L187" i="6"/>
  <c r="Q187" i="5"/>
  <c r="K187" i="6"/>
  <c r="P187" i="5"/>
  <c r="M187" i="6"/>
  <c r="R187" i="5"/>
  <c r="N187" i="6"/>
  <c r="S187" i="5"/>
  <c r="O187" i="6"/>
  <c r="T187" i="5"/>
  <c r="L188" i="6"/>
  <c r="Q188" i="5"/>
  <c r="K188" i="6"/>
  <c r="P188" i="5"/>
  <c r="M188" i="6"/>
  <c r="R188" i="5"/>
  <c r="N188" i="6"/>
  <c r="S188" i="5"/>
  <c r="O188" i="6"/>
  <c r="T188" i="5"/>
  <c r="L189" i="6"/>
  <c r="Q189" i="5"/>
  <c r="K189" i="6"/>
  <c r="P189" i="5"/>
  <c r="M189" i="6"/>
  <c r="R189" i="5"/>
  <c r="N189" i="6"/>
  <c r="S189" i="5"/>
  <c r="O189" i="6"/>
  <c r="T189" i="5"/>
  <c r="L190" i="6"/>
  <c r="Q190" i="5"/>
  <c r="K190" i="6"/>
  <c r="P190" i="5"/>
  <c r="M190" i="6"/>
  <c r="R190" i="5"/>
  <c r="N190" i="6"/>
  <c r="S190" i="5"/>
  <c r="O190" i="6"/>
  <c r="T190" i="5"/>
  <c r="L191" i="6"/>
  <c r="Q191" i="5"/>
  <c r="K191" i="6"/>
  <c r="P191" i="5"/>
  <c r="M191" i="6"/>
  <c r="R191" i="5"/>
  <c r="N191" i="6"/>
  <c r="S191" i="5"/>
  <c r="O191" i="6"/>
  <c r="T191" i="5"/>
  <c r="L192" i="6"/>
  <c r="Q192" i="5"/>
  <c r="K192" i="6"/>
  <c r="P192" i="5"/>
  <c r="M192" i="6"/>
  <c r="R192" i="5"/>
  <c r="N192" i="6"/>
  <c r="S192" i="5"/>
  <c r="O192" i="6"/>
  <c r="T192" i="5"/>
  <c r="L193" i="6"/>
  <c r="Q193" i="5"/>
  <c r="K193" i="6"/>
  <c r="P193" i="5"/>
  <c r="M193" i="6"/>
  <c r="R193" i="5"/>
  <c r="N193" i="6"/>
  <c r="S193" i="5"/>
  <c r="O193" i="6"/>
  <c r="T193" i="5"/>
  <c r="L194" i="6"/>
  <c r="Q194" i="5"/>
  <c r="K194" i="6"/>
  <c r="P194" i="5"/>
  <c r="M194" i="6"/>
  <c r="R194" i="5"/>
  <c r="N194" i="6"/>
  <c r="S194" i="5"/>
  <c r="O194" i="6"/>
  <c r="T194" i="5"/>
  <c r="L195" i="6"/>
  <c r="Q195" i="5"/>
  <c r="K195" i="6"/>
  <c r="P195" i="5"/>
  <c r="M195" i="6"/>
  <c r="R195" i="5"/>
  <c r="N195" i="6"/>
  <c r="S195" i="5"/>
  <c r="O195" i="6"/>
  <c r="T195" i="5"/>
  <c r="L196" i="6"/>
  <c r="Q196" i="5"/>
  <c r="K196" i="6"/>
  <c r="P196" i="5"/>
  <c r="M196" i="6"/>
  <c r="R196" i="5"/>
  <c r="N196" i="6"/>
  <c r="S196" i="5"/>
  <c r="O196" i="6"/>
  <c r="T196" i="5"/>
  <c r="L197" i="6"/>
  <c r="Q197" i="5"/>
  <c r="K197" i="6"/>
  <c r="P197" i="5"/>
  <c r="M197" i="6"/>
  <c r="R197" i="5"/>
  <c r="N197" i="6"/>
  <c r="S197" i="5"/>
  <c r="O197" i="6"/>
  <c r="T197" i="5"/>
  <c r="L198" i="6"/>
  <c r="Q198" i="5"/>
  <c r="K198" i="6"/>
  <c r="P198" i="5"/>
  <c r="M198" i="6"/>
  <c r="R198" i="5"/>
  <c r="N198" i="6"/>
  <c r="S198" i="5"/>
  <c r="O198" i="6"/>
  <c r="T198" i="5"/>
  <c r="L199" i="6"/>
  <c r="Q199" i="5"/>
  <c r="K199" i="6"/>
  <c r="P199" i="5"/>
  <c r="M199" i="6"/>
  <c r="R199" i="5"/>
  <c r="N199" i="6"/>
  <c r="S199" i="5"/>
  <c r="O199" i="6"/>
  <c r="T199" i="5"/>
  <c r="L200" i="6"/>
  <c r="Q200" i="5"/>
  <c r="K200" i="6"/>
  <c r="P200" i="5"/>
  <c r="M200" i="6"/>
  <c r="R200" i="5"/>
  <c r="N200" i="6"/>
  <c r="S200" i="5"/>
  <c r="O200" i="6"/>
  <c r="T200" i="5"/>
  <c r="L201" i="6"/>
  <c r="Q201" i="5"/>
  <c r="K201" i="6"/>
  <c r="P201" i="5"/>
  <c r="M201" i="6"/>
  <c r="R201" i="5"/>
  <c r="N201" i="6"/>
  <c r="S201" i="5"/>
  <c r="O201" i="6"/>
  <c r="T201" i="5"/>
  <c r="L202" i="6"/>
  <c r="Q202" i="5"/>
  <c r="K202" i="6"/>
  <c r="P202" i="5"/>
  <c r="M202" i="6"/>
  <c r="R202" i="5"/>
  <c r="N202" i="6"/>
  <c r="S202" i="5"/>
  <c r="O202" i="6"/>
  <c r="T202" i="5"/>
  <c r="L203" i="6"/>
  <c r="Q203" i="5"/>
  <c r="K203" i="6"/>
  <c r="P203" i="5"/>
  <c r="M203" i="6"/>
  <c r="R203" i="5"/>
  <c r="N203" i="6"/>
  <c r="S203" i="5"/>
  <c r="O203" i="6"/>
  <c r="T203" i="5"/>
  <c r="L204" i="6"/>
  <c r="Q204" i="5"/>
  <c r="K204" i="6"/>
  <c r="P204" i="5"/>
  <c r="M204" i="6"/>
  <c r="R204" i="5"/>
  <c r="N204" i="6"/>
  <c r="S204" i="5"/>
  <c r="O204" i="6"/>
  <c r="T204" i="5"/>
  <c r="L205" i="6"/>
  <c r="Q205" i="5"/>
  <c r="K205" i="6"/>
  <c r="P205" i="5"/>
  <c r="M205" i="6"/>
  <c r="R205" i="5"/>
  <c r="N205" i="6"/>
  <c r="S205" i="5"/>
  <c r="O205" i="6"/>
  <c r="T205" i="5"/>
  <c r="L206" i="6"/>
  <c r="Q206" i="5"/>
  <c r="K206" i="6"/>
  <c r="P206" i="5"/>
  <c r="M206" i="6"/>
  <c r="R206" i="5"/>
  <c r="N206" i="6"/>
  <c r="S206" i="5"/>
  <c r="O206" i="6"/>
  <c r="T206" i="5"/>
  <c r="L207" i="6"/>
  <c r="Q207" i="5"/>
  <c r="K207" i="6"/>
  <c r="P207" i="5"/>
  <c r="M207" i="6"/>
  <c r="R207" i="5"/>
  <c r="N207" i="6"/>
  <c r="S207" i="5"/>
  <c r="O207" i="6"/>
  <c r="T207" i="5"/>
  <c r="L208" i="6"/>
  <c r="Q208" i="5"/>
  <c r="K208" i="6"/>
  <c r="P208" i="5"/>
  <c r="M208" i="6"/>
  <c r="R208" i="5"/>
  <c r="N208" i="6"/>
  <c r="S208" i="5"/>
  <c r="O208" i="6"/>
  <c r="T208" i="5"/>
  <c r="L209" i="6"/>
  <c r="Q209" i="5"/>
  <c r="K209" i="6"/>
  <c r="P209" i="5"/>
  <c r="M209" i="6"/>
  <c r="R209" i="5"/>
  <c r="N209" i="6"/>
  <c r="S209" i="5"/>
  <c r="O209" i="6"/>
  <c r="T209" i="5"/>
  <c r="L210" i="6"/>
  <c r="Q210" i="5"/>
  <c r="K210" i="6"/>
  <c r="P210" i="5"/>
  <c r="M210" i="6"/>
  <c r="R210" i="5"/>
  <c r="N210" i="6"/>
  <c r="S210" i="5"/>
  <c r="O210" i="6"/>
  <c r="T210" i="5"/>
  <c r="L211" i="6"/>
  <c r="Q211" i="5"/>
  <c r="K211" i="6"/>
  <c r="P211" i="5"/>
  <c r="M211" i="6"/>
  <c r="R211" i="5"/>
  <c r="N211" i="6"/>
  <c r="S211" i="5"/>
  <c r="O211" i="6"/>
  <c r="T211" i="5"/>
  <c r="L212" i="6"/>
  <c r="Q212" i="5"/>
  <c r="K212" i="6"/>
  <c r="P212" i="5"/>
  <c r="M212" i="6"/>
  <c r="R212" i="5"/>
  <c r="N212" i="6"/>
  <c r="S212" i="5"/>
  <c r="O212" i="6"/>
  <c r="T212" i="5"/>
  <c r="L213" i="6"/>
  <c r="Q213" i="5"/>
  <c r="K213" i="6"/>
  <c r="P213" i="5"/>
  <c r="M213" i="6"/>
  <c r="R213" i="5"/>
  <c r="N213" i="6"/>
  <c r="S213" i="5"/>
  <c r="O213" i="6"/>
  <c r="T213" i="5"/>
  <c r="L218" i="6"/>
  <c r="Q218" i="5"/>
  <c r="K218" i="6"/>
  <c r="P218" i="5"/>
  <c r="M218" i="6"/>
  <c r="R218" i="5"/>
  <c r="N218" i="6"/>
  <c r="S218" i="5"/>
  <c r="O218" i="6"/>
  <c r="T218" i="5"/>
  <c r="L219" i="6"/>
  <c r="Q219" i="5"/>
  <c r="K219" i="6"/>
  <c r="P219" i="5"/>
  <c r="M219" i="6"/>
  <c r="R219" i="5"/>
  <c r="N219" i="6"/>
  <c r="S219" i="5"/>
  <c r="O219" i="6"/>
  <c r="T219" i="5"/>
  <c r="L220" i="6"/>
  <c r="Q220" i="5"/>
  <c r="K220" i="6"/>
  <c r="P220" i="5"/>
  <c r="M220" i="6"/>
  <c r="R220" i="5"/>
  <c r="N220" i="6"/>
  <c r="S220" i="5"/>
  <c r="O220" i="6"/>
  <c r="T220" i="5"/>
  <c r="L221" i="6"/>
  <c r="Q221" i="5"/>
  <c r="K221" i="6"/>
  <c r="P221" i="5"/>
  <c r="M221" i="6"/>
  <c r="R221" i="5"/>
  <c r="N221" i="6"/>
  <c r="S221" i="5"/>
  <c r="O221" i="6"/>
  <c r="T221" i="5"/>
  <c r="L222" i="6"/>
  <c r="Q222" i="5"/>
  <c r="K222" i="6"/>
  <c r="P222" i="5"/>
  <c r="M222" i="6"/>
  <c r="R222" i="5"/>
  <c r="N222" i="6"/>
  <c r="S222" i="5"/>
  <c r="O222" i="6"/>
  <c r="T222" i="5"/>
  <c r="L223" i="6"/>
  <c r="Q223" i="5"/>
  <c r="K223" i="6"/>
  <c r="P223" i="5"/>
  <c r="M223" i="6"/>
  <c r="R223" i="5"/>
  <c r="N223" i="6"/>
  <c r="S223" i="5"/>
  <c r="O223" i="6"/>
  <c r="T223" i="5"/>
  <c r="L224" i="6"/>
  <c r="Q224" i="5"/>
  <c r="K224" i="6"/>
  <c r="P224" i="5"/>
  <c r="M224" i="6"/>
  <c r="R224" i="5"/>
  <c r="N224" i="6"/>
  <c r="S224" i="5"/>
  <c r="O224" i="6"/>
  <c r="T224" i="5"/>
  <c r="L225" i="6"/>
  <c r="Q225" i="5"/>
  <c r="K225" i="6"/>
  <c r="P225" i="5"/>
  <c r="M225" i="6"/>
  <c r="R225" i="5"/>
  <c r="N225" i="6"/>
  <c r="S225" i="5"/>
  <c r="O225" i="6"/>
  <c r="T225" i="5"/>
  <c r="L226" i="6"/>
  <c r="Q226" i="5"/>
  <c r="K226" i="6"/>
  <c r="P226" i="5"/>
  <c r="M226" i="6"/>
  <c r="R226" i="5"/>
  <c r="N226" i="6"/>
  <c r="S226" i="5"/>
  <c r="O226" i="6"/>
  <c r="T226" i="5"/>
  <c r="L227" i="6"/>
  <c r="Q227" i="5"/>
  <c r="K227" i="6"/>
  <c r="P227" i="5"/>
  <c r="M227" i="6"/>
  <c r="R227" i="5"/>
  <c r="N227" i="6"/>
  <c r="S227" i="5"/>
  <c r="O227" i="6"/>
  <c r="T227" i="5"/>
  <c r="L228" i="6"/>
  <c r="Q228" i="5"/>
  <c r="K228" i="6"/>
  <c r="P228" i="5"/>
  <c r="M228" i="6"/>
  <c r="R228" i="5"/>
  <c r="N228" i="6"/>
  <c r="S228" i="5"/>
  <c r="O228" i="6"/>
  <c r="T228" i="5"/>
  <c r="L229" i="6"/>
  <c r="Q229" i="5"/>
  <c r="K229" i="6"/>
  <c r="P229" i="5"/>
  <c r="M229" i="6"/>
  <c r="R229" i="5"/>
  <c r="N229" i="6"/>
  <c r="S229" i="5"/>
  <c r="O229" i="6"/>
  <c r="T229" i="5"/>
  <c r="L230" i="6"/>
  <c r="Q230" i="5"/>
  <c r="K230" i="6"/>
  <c r="P230" i="5"/>
  <c r="M230" i="6"/>
  <c r="R230" i="5"/>
  <c r="N230" i="6"/>
  <c r="S230" i="5"/>
  <c r="O230" i="6"/>
  <c r="T230" i="5"/>
  <c r="L231" i="6"/>
  <c r="Q231" i="5"/>
  <c r="K231" i="6"/>
  <c r="P231" i="5"/>
  <c r="M231" i="6"/>
  <c r="R231" i="5"/>
  <c r="N231" i="6"/>
  <c r="S231" i="5"/>
  <c r="O231" i="6"/>
  <c r="T231" i="5"/>
  <c r="L232" i="6"/>
  <c r="Q232" i="5"/>
  <c r="K232" i="6"/>
  <c r="P232" i="5"/>
  <c r="M232" i="6"/>
  <c r="R232" i="5"/>
  <c r="N232" i="6"/>
  <c r="S232" i="5"/>
  <c r="O232" i="6"/>
  <c r="T232" i="5"/>
  <c r="L233" i="6"/>
  <c r="Q233" i="5"/>
  <c r="K233" i="6"/>
  <c r="P233" i="5"/>
  <c r="M233" i="6"/>
  <c r="R233" i="5"/>
  <c r="N233" i="6"/>
  <c r="S233" i="5"/>
  <c r="O233" i="6"/>
  <c r="T233" i="5"/>
  <c r="L234" i="6"/>
  <c r="Q234" i="5"/>
  <c r="K234" i="6"/>
  <c r="P234" i="5"/>
  <c r="M234" i="6"/>
  <c r="R234" i="5"/>
  <c r="N234" i="6"/>
  <c r="S234" i="5"/>
  <c r="O234" i="6"/>
  <c r="T234" i="5"/>
  <c r="L235" i="6"/>
  <c r="Q235" i="5"/>
  <c r="K235" i="6"/>
  <c r="P235" i="5"/>
  <c r="M235" i="6"/>
  <c r="R235" i="5"/>
  <c r="N235" i="6"/>
  <c r="S235" i="5"/>
  <c r="O235" i="6"/>
  <c r="T235" i="5"/>
  <c r="L236" i="6"/>
  <c r="Q236" i="5"/>
  <c r="K236" i="6"/>
  <c r="P236" i="5"/>
  <c r="M236" i="6"/>
  <c r="R236" i="5"/>
  <c r="N236" i="6"/>
  <c r="S236" i="5"/>
  <c r="O236" i="6"/>
  <c r="T236" i="5"/>
  <c r="L237" i="6"/>
  <c r="Q237" i="5"/>
  <c r="K237" i="6"/>
  <c r="P237" i="5"/>
  <c r="M237" i="6"/>
  <c r="R237" i="5"/>
  <c r="N237" i="6"/>
  <c r="S237" i="5"/>
  <c r="O237" i="6"/>
  <c r="T237" i="5"/>
  <c r="L44" i="6"/>
  <c r="Q44" i="5"/>
  <c r="K44" i="6"/>
  <c r="P44" i="5"/>
  <c r="M44" i="6"/>
  <c r="R44" i="5"/>
  <c r="N44" i="6"/>
  <c r="S44" i="5"/>
  <c r="O44" i="6"/>
  <c r="T44" i="5"/>
  <c r="L45" i="6"/>
  <c r="Q45" i="5"/>
  <c r="K45" i="6"/>
  <c r="P45" i="5"/>
  <c r="M45" i="6"/>
  <c r="R45" i="5"/>
  <c r="N45" i="6"/>
  <c r="S45" i="5"/>
  <c r="O45" i="6"/>
  <c r="T45" i="5"/>
  <c r="L46" i="6"/>
  <c r="Q46" i="5"/>
  <c r="K46" i="6"/>
  <c r="P46" i="5"/>
  <c r="M46" i="6"/>
  <c r="R46" i="5"/>
  <c r="N46" i="6"/>
  <c r="S46" i="5"/>
  <c r="O46" i="6"/>
  <c r="T46" i="5"/>
  <c r="L47" i="6"/>
  <c r="Q47" i="5"/>
  <c r="K47" i="6"/>
  <c r="P47" i="5"/>
  <c r="M47" i="6"/>
  <c r="R47" i="5"/>
  <c r="N47" i="6"/>
  <c r="S47" i="5"/>
  <c r="O47" i="6"/>
  <c r="T47" i="5"/>
  <c r="L48" i="6"/>
  <c r="Q48" i="5"/>
  <c r="K48" i="6"/>
  <c r="P48" i="5"/>
  <c r="M48" i="6"/>
  <c r="R48" i="5"/>
  <c r="N48" i="6"/>
  <c r="S48" i="5"/>
  <c r="O48" i="6"/>
  <c r="T48" i="5"/>
  <c r="L49" i="6"/>
  <c r="Q49" i="5"/>
  <c r="K49" i="6"/>
  <c r="P49" i="5"/>
  <c r="M49" i="6"/>
  <c r="R49" i="5"/>
  <c r="N49" i="6"/>
  <c r="S49" i="5"/>
  <c r="O49" i="6"/>
  <c r="T49" i="5"/>
  <c r="L50" i="6"/>
  <c r="Q50" i="5"/>
  <c r="K50" i="6"/>
  <c r="P50" i="5"/>
  <c r="M50" i="6"/>
  <c r="R50" i="5"/>
  <c r="N50" i="6"/>
  <c r="S50" i="5"/>
  <c r="O50" i="6"/>
  <c r="T50" i="5"/>
  <c r="L51" i="6"/>
  <c r="Q51" i="5"/>
  <c r="K51" i="6"/>
  <c r="P51" i="5"/>
  <c r="M51" i="6"/>
  <c r="R51" i="5"/>
  <c r="N51" i="6"/>
  <c r="S51" i="5"/>
  <c r="O51" i="6"/>
  <c r="T51" i="5"/>
  <c r="L52" i="6"/>
  <c r="Q52" i="5"/>
  <c r="K52" i="6"/>
  <c r="P52" i="5"/>
  <c r="M52" i="6"/>
  <c r="R52" i="5"/>
  <c r="N52" i="6"/>
  <c r="S52" i="5"/>
  <c r="O52" i="6"/>
  <c r="T52" i="5"/>
  <c r="L53" i="6"/>
  <c r="Q53" i="5"/>
  <c r="K53" i="6"/>
  <c r="P53" i="5"/>
  <c r="M53" i="6"/>
  <c r="R53" i="5"/>
  <c r="N53" i="6"/>
  <c r="S53" i="5"/>
  <c r="O53" i="6"/>
  <c r="T53" i="5"/>
  <c r="L54" i="6"/>
  <c r="Q54" i="5"/>
  <c r="K54" i="6"/>
  <c r="P54" i="5"/>
  <c r="M54" i="6"/>
  <c r="R54" i="5"/>
  <c r="N54" i="6"/>
  <c r="S54" i="5"/>
  <c r="O54" i="6"/>
  <c r="T54" i="5"/>
  <c r="L55" i="6"/>
  <c r="Q55" i="5"/>
  <c r="K55" i="6"/>
  <c r="P55" i="5"/>
  <c r="M55" i="6"/>
  <c r="R55" i="5"/>
  <c r="N55" i="6"/>
  <c r="S55" i="5"/>
  <c r="O55" i="6"/>
  <c r="T55" i="5"/>
  <c r="L56" i="6"/>
  <c r="Q56" i="5"/>
  <c r="K56" i="6"/>
  <c r="P56" i="5"/>
  <c r="M56" i="6"/>
  <c r="R56" i="5"/>
  <c r="N56" i="6"/>
  <c r="S56" i="5"/>
  <c r="O56" i="6"/>
  <c r="T56" i="5"/>
  <c r="L57" i="6"/>
  <c r="Q57" i="5"/>
  <c r="K57" i="6"/>
  <c r="P57" i="5"/>
  <c r="M57" i="6"/>
  <c r="R57" i="5"/>
  <c r="N57" i="6"/>
  <c r="S57" i="5"/>
  <c r="O57" i="6"/>
  <c r="T57" i="5"/>
  <c r="L58" i="6"/>
  <c r="Q58" i="5"/>
  <c r="K58" i="6"/>
  <c r="P58" i="5"/>
  <c r="M58" i="6"/>
  <c r="R58" i="5"/>
  <c r="N58" i="6"/>
  <c r="S58" i="5"/>
  <c r="O58" i="6"/>
  <c r="T58" i="5"/>
  <c r="L59" i="6"/>
  <c r="Q59" i="5"/>
  <c r="K59" i="6"/>
  <c r="P59" i="5"/>
  <c r="M59" i="6"/>
  <c r="R59" i="5"/>
  <c r="N59" i="6"/>
  <c r="S59" i="5"/>
  <c r="O59" i="6"/>
  <c r="T59" i="5"/>
  <c r="M24" i="6"/>
  <c r="R24" i="5"/>
  <c r="N24" i="6"/>
  <c r="S24" i="5"/>
  <c r="O24" i="6"/>
  <c r="T24" i="5"/>
  <c r="M25" i="6"/>
  <c r="R25" i="5"/>
  <c r="N25" i="6"/>
  <c r="S25" i="5"/>
  <c r="O25" i="6"/>
  <c r="T25" i="5"/>
  <c r="M26" i="6"/>
  <c r="R26" i="5"/>
  <c r="N26" i="6"/>
  <c r="S26" i="5"/>
  <c r="O26" i="6"/>
  <c r="T26" i="5"/>
  <c r="M27" i="6"/>
  <c r="R27" i="5"/>
  <c r="N27" i="6"/>
  <c r="S27" i="5"/>
  <c r="O27" i="6"/>
  <c r="T27" i="5"/>
  <c r="M28" i="6"/>
  <c r="R28" i="5"/>
  <c r="N28" i="6"/>
  <c r="S28" i="5"/>
  <c r="O28" i="6"/>
  <c r="T28" i="5"/>
  <c r="M29" i="6"/>
  <c r="R29" i="5"/>
  <c r="N29" i="6"/>
  <c r="S29" i="5"/>
  <c r="O29" i="6"/>
  <c r="T29" i="5"/>
  <c r="M30" i="6"/>
  <c r="R30" i="5"/>
  <c r="N30" i="6"/>
  <c r="S30" i="5"/>
  <c r="O30" i="6"/>
  <c r="T30" i="5"/>
  <c r="M31" i="6"/>
  <c r="R31" i="5"/>
  <c r="N31" i="6"/>
  <c r="S31" i="5"/>
  <c r="O31" i="6"/>
  <c r="T31" i="5"/>
  <c r="M32" i="6"/>
  <c r="R32" i="5"/>
  <c r="N32" i="6"/>
  <c r="S32" i="5"/>
  <c r="O32" i="6"/>
  <c r="T32" i="5"/>
  <c r="M33" i="6"/>
  <c r="R33" i="5"/>
  <c r="N33" i="6"/>
  <c r="S33" i="5"/>
  <c r="O33" i="6"/>
  <c r="T33" i="5"/>
  <c r="M34" i="6"/>
  <c r="R34" i="5"/>
  <c r="N34" i="6"/>
  <c r="S34" i="5"/>
  <c r="O34" i="6"/>
  <c r="T34" i="5"/>
  <c r="M35" i="6"/>
  <c r="R35" i="5"/>
  <c r="N35" i="6"/>
  <c r="S35" i="5"/>
  <c r="O35" i="6"/>
  <c r="T35" i="5"/>
  <c r="M36" i="6"/>
  <c r="R36" i="5"/>
  <c r="N36" i="6"/>
  <c r="S36" i="5"/>
  <c r="O36" i="6"/>
  <c r="T36" i="5"/>
  <c r="M37" i="6"/>
  <c r="R37" i="5"/>
  <c r="N37" i="6"/>
  <c r="S37" i="5"/>
  <c r="O37" i="6"/>
  <c r="T37" i="5"/>
  <c r="M38" i="6"/>
  <c r="R38" i="5"/>
  <c r="N38" i="6"/>
  <c r="S38" i="5"/>
  <c r="O38" i="6"/>
  <c r="T38" i="5"/>
  <c r="M39" i="6"/>
  <c r="R39" i="5"/>
  <c r="N39" i="6"/>
  <c r="S39" i="5"/>
  <c r="O39" i="6"/>
  <c r="T39" i="5"/>
  <c r="T23" i="5"/>
  <c r="T40" i="5" s="1"/>
  <c r="O23" i="6"/>
  <c r="O40" i="5"/>
  <c r="S40" i="4"/>
  <c r="M6" i="6"/>
  <c r="R6" i="5"/>
  <c r="N6" i="6"/>
  <c r="S6" i="5"/>
  <c r="M7" i="6"/>
  <c r="R7" i="5"/>
  <c r="N7" i="6"/>
  <c r="S7" i="5"/>
  <c r="O7" i="6"/>
  <c r="T7" i="5"/>
  <c r="M8" i="6"/>
  <c r="R8" i="5"/>
  <c r="N8" i="6"/>
  <c r="S8" i="5"/>
  <c r="O8" i="6"/>
  <c r="T8" i="5"/>
  <c r="M9" i="6"/>
  <c r="R9" i="5"/>
  <c r="N9" i="6"/>
  <c r="S9" i="5"/>
  <c r="O9" i="6"/>
  <c r="T9" i="5"/>
  <c r="M10" i="6"/>
  <c r="R10" i="5"/>
  <c r="N10" i="6"/>
  <c r="S10" i="5"/>
  <c r="O10" i="6"/>
  <c r="T10" i="5"/>
  <c r="M11" i="6"/>
  <c r="R11" i="5"/>
  <c r="N11" i="6"/>
  <c r="S11" i="5"/>
  <c r="O11" i="6"/>
  <c r="T11" i="5"/>
  <c r="M12" i="6"/>
  <c r="R12" i="5"/>
  <c r="N12" i="6"/>
  <c r="S12" i="5"/>
  <c r="O12" i="6"/>
  <c r="T12" i="5"/>
  <c r="M13" i="6"/>
  <c r="R13" i="5"/>
  <c r="N13" i="6"/>
  <c r="S13" i="5"/>
  <c r="O13" i="6"/>
  <c r="T13" i="5"/>
  <c r="M14" i="6"/>
  <c r="R14" i="5"/>
  <c r="N14" i="6"/>
  <c r="S14" i="5"/>
  <c r="O14" i="6"/>
  <c r="T14" i="5"/>
  <c r="M15" i="6"/>
  <c r="R15" i="5"/>
  <c r="N15" i="6"/>
  <c r="S15" i="5"/>
  <c r="O15" i="6"/>
  <c r="T15" i="5"/>
  <c r="M16" i="6"/>
  <c r="R16" i="5"/>
  <c r="N16" i="6"/>
  <c r="S16" i="5"/>
  <c r="O16" i="6"/>
  <c r="T16" i="5"/>
  <c r="M17" i="6"/>
  <c r="R17" i="5"/>
  <c r="N17" i="6"/>
  <c r="S17" i="5"/>
  <c r="O17" i="6"/>
  <c r="T17" i="5"/>
  <c r="M18" i="6"/>
  <c r="R18" i="5"/>
  <c r="N18" i="6"/>
  <c r="S18" i="5"/>
  <c r="O18" i="6"/>
  <c r="T18" i="5"/>
  <c r="M19" i="6"/>
  <c r="R19" i="5"/>
  <c r="N19" i="6"/>
  <c r="S19" i="5"/>
  <c r="O19" i="6"/>
  <c r="T19" i="5"/>
  <c r="M99" i="6"/>
  <c r="R99" i="5"/>
  <c r="N99" i="6"/>
  <c r="S99" i="5"/>
  <c r="O99" i="6"/>
  <c r="T99" i="5"/>
  <c r="U99" i="4"/>
  <c r="L99" i="6"/>
  <c r="Q99" i="5"/>
  <c r="K99" i="6"/>
  <c r="P99" i="5"/>
  <c r="U99" i="5" s="1"/>
  <c r="L110" i="6"/>
  <c r="Q110" i="5"/>
  <c r="K110" i="6"/>
  <c r="P110" i="5"/>
  <c r="M110" i="6"/>
  <c r="R110" i="5"/>
  <c r="N110" i="6"/>
  <c r="S110" i="5"/>
  <c r="O110" i="6"/>
  <c r="T110" i="5"/>
  <c r="L111" i="6"/>
  <c r="Q111" i="5"/>
  <c r="K111" i="6"/>
  <c r="P111" i="5"/>
  <c r="M111" i="6"/>
  <c r="R111" i="5"/>
  <c r="N111" i="6"/>
  <c r="S111" i="5"/>
  <c r="O111" i="6"/>
  <c r="T111" i="5"/>
  <c r="L112" i="6"/>
  <c r="Q112" i="5"/>
  <c r="K112" i="6"/>
  <c r="P112" i="5"/>
  <c r="M112" i="6"/>
  <c r="R112" i="5"/>
  <c r="N112" i="6"/>
  <c r="S112" i="5"/>
  <c r="O112" i="6"/>
  <c r="T112" i="5"/>
  <c r="L113" i="6"/>
  <c r="Q113" i="5"/>
  <c r="K113" i="6"/>
  <c r="P113" i="5"/>
  <c r="M113" i="6"/>
  <c r="R113" i="5"/>
  <c r="N113" i="6"/>
  <c r="S113" i="5"/>
  <c r="O113" i="6"/>
  <c r="T113" i="5"/>
  <c r="O158" i="6"/>
  <c r="T158" i="5"/>
  <c r="O214" i="5"/>
  <c r="N158" i="6"/>
  <c r="S158" i="5"/>
  <c r="N214" i="5"/>
  <c r="M158" i="6"/>
  <c r="R158" i="5"/>
  <c r="M214" i="5"/>
  <c r="L158" i="6"/>
  <c r="Q158" i="5"/>
  <c r="L214" i="5"/>
  <c r="K158" i="6"/>
  <c r="P158" i="5"/>
  <c r="K214" i="5"/>
  <c r="J214" i="31"/>
  <c r="U214" i="31"/>
  <c r="U214" i="2"/>
  <c r="J214" i="2"/>
  <c r="H158" i="3"/>
  <c r="B214" i="3"/>
  <c r="S102" i="4"/>
  <c r="R102" i="4"/>
  <c r="Q102" i="4"/>
  <c r="P102" i="4"/>
  <c r="U102" i="3"/>
  <c r="B218" i="7"/>
  <c r="H218" i="7" s="1"/>
  <c r="J218" i="6"/>
  <c r="B219" i="7"/>
  <c r="H219" i="7" s="1"/>
  <c r="J219" i="6"/>
  <c r="B220" i="7"/>
  <c r="H220" i="7" s="1"/>
  <c r="J220" i="6"/>
  <c r="B221" i="7"/>
  <c r="J221" i="6"/>
  <c r="B222" i="7"/>
  <c r="H222" i="7" s="1"/>
  <c r="J222" i="6"/>
  <c r="B223" i="7"/>
  <c r="H223" i="7" s="1"/>
  <c r="J223" i="6"/>
  <c r="B224" i="7"/>
  <c r="H224" i="7" s="1"/>
  <c r="J224" i="6"/>
  <c r="B225" i="7"/>
  <c r="H225" i="7" s="1"/>
  <c r="J225" i="6"/>
  <c r="B226" i="7"/>
  <c r="H226" i="7" s="1"/>
  <c r="J226" i="6"/>
  <c r="B227" i="7"/>
  <c r="H227" i="7" s="1"/>
  <c r="J227" i="6"/>
  <c r="B228" i="7"/>
  <c r="H228" i="7" s="1"/>
  <c r="J228" i="6"/>
  <c r="B229" i="7"/>
  <c r="H229" i="7" s="1"/>
  <c r="J229" i="6"/>
  <c r="B230" i="7"/>
  <c r="H230" i="7" s="1"/>
  <c r="J230" i="6"/>
  <c r="B231" i="7"/>
  <c r="H231" i="7" s="1"/>
  <c r="J231" i="6"/>
  <c r="B232" i="7"/>
  <c r="H232" i="7" s="1"/>
  <c r="J232" i="6"/>
  <c r="B233" i="7"/>
  <c r="H233" i="7" s="1"/>
  <c r="J233" i="6"/>
  <c r="B234" i="7"/>
  <c r="H234" i="7" s="1"/>
  <c r="J234" i="6"/>
  <c r="B235" i="7"/>
  <c r="H235" i="7" s="1"/>
  <c r="J235" i="6"/>
  <c r="B236" i="7"/>
  <c r="H236" i="7" s="1"/>
  <c r="J236" i="6"/>
  <c r="B237" i="7"/>
  <c r="H237" i="7" s="1"/>
  <c r="J237" i="6"/>
  <c r="B154" i="7"/>
  <c r="H154" i="7" s="1"/>
  <c r="J154" i="6"/>
  <c r="B155" i="7"/>
  <c r="H155" i="7" s="1"/>
  <c r="J155" i="6"/>
  <c r="B156" i="7"/>
  <c r="H156" i="7" s="1"/>
  <c r="J156" i="6"/>
  <c r="B157" i="7"/>
  <c r="H157" i="7" s="1"/>
  <c r="J157" i="6"/>
  <c r="B159" i="7"/>
  <c r="H159" i="7" s="1"/>
  <c r="J159" i="6"/>
  <c r="B160" i="7"/>
  <c r="H160" i="7" s="1"/>
  <c r="J160" i="6"/>
  <c r="B161" i="7"/>
  <c r="H161" i="7" s="1"/>
  <c r="J161" i="6"/>
  <c r="B162" i="7"/>
  <c r="H162" i="7" s="1"/>
  <c r="J162" i="6"/>
  <c r="B163" i="7"/>
  <c r="H163" i="7" s="1"/>
  <c r="J163" i="6"/>
  <c r="B164" i="7"/>
  <c r="H164" i="7" s="1"/>
  <c r="J164" i="6"/>
  <c r="B165" i="7"/>
  <c r="H165" i="7" s="1"/>
  <c r="J165" i="6"/>
  <c r="B166" i="7"/>
  <c r="H166" i="7" s="1"/>
  <c r="J166" i="6"/>
  <c r="B167" i="7"/>
  <c r="H167" i="7" s="1"/>
  <c r="J167" i="6"/>
  <c r="B168" i="7"/>
  <c r="H168" i="7" s="1"/>
  <c r="J168" i="6"/>
  <c r="B169" i="7"/>
  <c r="H169" i="7" s="1"/>
  <c r="J169" i="6"/>
  <c r="B170" i="7"/>
  <c r="H170" i="7" s="1"/>
  <c r="J170" i="6"/>
  <c r="B171" i="7"/>
  <c r="H171" i="7" s="1"/>
  <c r="J171" i="6"/>
  <c r="B172" i="7"/>
  <c r="H172" i="7" s="1"/>
  <c r="J172" i="6"/>
  <c r="B173" i="7"/>
  <c r="H173" i="7" s="1"/>
  <c r="J173" i="6"/>
  <c r="B174" i="7"/>
  <c r="H174" i="7" s="1"/>
  <c r="J174" i="6"/>
  <c r="B175" i="7"/>
  <c r="H175" i="7" s="1"/>
  <c r="J175" i="6"/>
  <c r="B176" i="7"/>
  <c r="H176" i="7" s="1"/>
  <c r="J176" i="6"/>
  <c r="B177" i="7"/>
  <c r="H177" i="7" s="1"/>
  <c r="J177" i="6"/>
  <c r="B178" i="7"/>
  <c r="H178" i="7" s="1"/>
  <c r="J178" i="6"/>
  <c r="B179" i="7"/>
  <c r="H179" i="7" s="1"/>
  <c r="J179" i="6"/>
  <c r="B181" i="7"/>
  <c r="H181" i="7" s="1"/>
  <c r="J181" i="6"/>
  <c r="B182" i="7"/>
  <c r="H182" i="7" s="1"/>
  <c r="J182" i="6"/>
  <c r="B183" i="7"/>
  <c r="H183" i="7" s="1"/>
  <c r="J183" i="6"/>
  <c r="B184" i="7"/>
  <c r="H184" i="7" s="1"/>
  <c r="J184" i="6"/>
  <c r="B185" i="7"/>
  <c r="H185" i="7" s="1"/>
  <c r="J185" i="6"/>
  <c r="B186" i="7"/>
  <c r="H186" i="7" s="1"/>
  <c r="J186" i="6"/>
  <c r="B187" i="7"/>
  <c r="H187" i="7" s="1"/>
  <c r="J187" i="6"/>
  <c r="B188" i="7"/>
  <c r="H188" i="7" s="1"/>
  <c r="J188" i="6"/>
  <c r="B189" i="7"/>
  <c r="H189" i="7" s="1"/>
  <c r="J189" i="6"/>
  <c r="B190" i="7"/>
  <c r="H190" i="7" s="1"/>
  <c r="J190" i="6"/>
  <c r="B191" i="7"/>
  <c r="H191" i="7" s="1"/>
  <c r="J191" i="6"/>
  <c r="B192" i="7"/>
  <c r="H192" i="7" s="1"/>
  <c r="J192" i="6"/>
  <c r="B193" i="7"/>
  <c r="H193" i="7" s="1"/>
  <c r="J193" i="6"/>
  <c r="B194" i="7"/>
  <c r="H194" i="7" s="1"/>
  <c r="J194" i="6"/>
  <c r="B195" i="7"/>
  <c r="H195" i="7" s="1"/>
  <c r="J195" i="6"/>
  <c r="B196" i="7"/>
  <c r="H196" i="7" s="1"/>
  <c r="J196" i="6"/>
  <c r="B197" i="7"/>
  <c r="H197" i="7" s="1"/>
  <c r="J197" i="6"/>
  <c r="B198" i="7"/>
  <c r="H198" i="7" s="1"/>
  <c r="J198" i="6"/>
  <c r="B199" i="7"/>
  <c r="H199" i="7" s="1"/>
  <c r="J199" i="6"/>
  <c r="B200" i="7"/>
  <c r="H200" i="7" s="1"/>
  <c r="J200" i="6"/>
  <c r="B201" i="7"/>
  <c r="H201" i="7" s="1"/>
  <c r="J201" i="6"/>
  <c r="B202" i="7"/>
  <c r="H202" i="7" s="1"/>
  <c r="J202" i="6"/>
  <c r="B203" i="7"/>
  <c r="H203" i="7" s="1"/>
  <c r="J203" i="6"/>
  <c r="B204" i="7"/>
  <c r="H204" i="7" s="1"/>
  <c r="J204" i="6"/>
  <c r="B205" i="7"/>
  <c r="H205" i="7" s="1"/>
  <c r="J205" i="6"/>
  <c r="B206" i="7"/>
  <c r="H206" i="7" s="1"/>
  <c r="J206" i="6"/>
  <c r="B207" i="7"/>
  <c r="H207" i="7" s="1"/>
  <c r="J207" i="6"/>
  <c r="B208" i="7"/>
  <c r="H208" i="7" s="1"/>
  <c r="J208" i="6"/>
  <c r="B209" i="7"/>
  <c r="H209" i="7" s="1"/>
  <c r="J209" i="6"/>
  <c r="B210" i="7"/>
  <c r="H210" i="7" s="1"/>
  <c r="J210" i="6"/>
  <c r="B211" i="7"/>
  <c r="H211" i="7" s="1"/>
  <c r="J211" i="6"/>
  <c r="B212" i="7"/>
  <c r="H212" i="7" s="1"/>
  <c r="J212" i="6"/>
  <c r="B213" i="7"/>
  <c r="H213" i="7" s="1"/>
  <c r="J213" i="6"/>
  <c r="H153" i="5"/>
  <c r="B129" i="7"/>
  <c r="H129" i="7" s="1"/>
  <c r="J129" i="6"/>
  <c r="U129" i="6"/>
  <c r="B130" i="7"/>
  <c r="H130" i="7" s="1"/>
  <c r="J130" i="6"/>
  <c r="U130" i="6"/>
  <c r="B131" i="7"/>
  <c r="H131" i="7" s="1"/>
  <c r="J131" i="6"/>
  <c r="U131" i="6"/>
  <c r="B132" i="7"/>
  <c r="H132" i="7" s="1"/>
  <c r="J132" i="6"/>
  <c r="U132" i="6"/>
  <c r="B133" i="7"/>
  <c r="H133" i="7" s="1"/>
  <c r="J133" i="6"/>
  <c r="U133" i="6"/>
  <c r="B134" i="7"/>
  <c r="H134" i="7" s="1"/>
  <c r="J134" i="6"/>
  <c r="U134" i="6"/>
  <c r="B135" i="7"/>
  <c r="H135" i="7" s="1"/>
  <c r="J135" i="6"/>
  <c r="U135" i="6"/>
  <c r="B136" i="7"/>
  <c r="H136" i="7" s="1"/>
  <c r="J136" i="6"/>
  <c r="U136" i="6"/>
  <c r="B137" i="7"/>
  <c r="H137" i="7" s="1"/>
  <c r="J137" i="6"/>
  <c r="U137" i="6"/>
  <c r="B138" i="7"/>
  <c r="H138" i="7" s="1"/>
  <c r="J138" i="6"/>
  <c r="U138" i="6"/>
  <c r="B139" i="7"/>
  <c r="H139" i="7" s="1"/>
  <c r="J139" i="6"/>
  <c r="U139" i="6"/>
  <c r="B140" i="7"/>
  <c r="H140" i="7" s="1"/>
  <c r="J140" i="6"/>
  <c r="U140" i="6"/>
  <c r="B141" i="7"/>
  <c r="H141" i="7" s="1"/>
  <c r="J141" i="6"/>
  <c r="U141" i="6"/>
  <c r="B142" i="7"/>
  <c r="H142" i="7" s="1"/>
  <c r="J142" i="6"/>
  <c r="U142" i="6"/>
  <c r="B143" i="7"/>
  <c r="H143" i="7" s="1"/>
  <c r="J143" i="6"/>
  <c r="U143" i="6"/>
  <c r="B144" i="7"/>
  <c r="H144" i="7" s="1"/>
  <c r="J144" i="6"/>
  <c r="U144" i="6"/>
  <c r="B145" i="7"/>
  <c r="H145" i="7" s="1"/>
  <c r="J145" i="6"/>
  <c r="U145" i="6"/>
  <c r="B146" i="7"/>
  <c r="H146" i="7" s="1"/>
  <c r="J146" i="6"/>
  <c r="U146" i="6"/>
  <c r="B147" i="7"/>
  <c r="H147" i="7" s="1"/>
  <c r="J147" i="6"/>
  <c r="U147" i="6"/>
  <c r="B148" i="7"/>
  <c r="H148" i="7" s="1"/>
  <c r="J148" i="6"/>
  <c r="U148" i="6"/>
  <c r="B149" i="7"/>
  <c r="H149" i="7" s="1"/>
  <c r="J149" i="6"/>
  <c r="U149" i="6"/>
  <c r="B118" i="7"/>
  <c r="H118" i="7" s="1"/>
  <c r="J118" i="6"/>
  <c r="B119" i="7"/>
  <c r="H119" i="7" s="1"/>
  <c r="J119" i="6"/>
  <c r="B120" i="7"/>
  <c r="H120" i="7" s="1"/>
  <c r="J120" i="6"/>
  <c r="B121" i="7"/>
  <c r="H121" i="7" s="1"/>
  <c r="J121" i="6"/>
  <c r="B122" i="7"/>
  <c r="H122" i="7" s="1"/>
  <c r="J122" i="6"/>
  <c r="B123" i="7"/>
  <c r="H123" i="7" s="1"/>
  <c r="J123" i="6"/>
  <c r="B124" i="7"/>
  <c r="H124" i="7" s="1"/>
  <c r="J124" i="6"/>
  <c r="H103" i="5"/>
  <c r="B114" i="5"/>
  <c r="B104" i="7"/>
  <c r="H104" i="7" s="1"/>
  <c r="J104" i="6"/>
  <c r="B105" i="7"/>
  <c r="H105" i="7" s="1"/>
  <c r="J105" i="6"/>
  <c r="B106" i="7"/>
  <c r="H106" i="7" s="1"/>
  <c r="J106" i="6"/>
  <c r="B107" i="7"/>
  <c r="H107" i="7" s="1"/>
  <c r="J107" i="6"/>
  <c r="B108" i="7"/>
  <c r="H108" i="7" s="1"/>
  <c r="J108" i="6"/>
  <c r="B109" i="7"/>
  <c r="H109" i="7" s="1"/>
  <c r="J109" i="6"/>
  <c r="B110" i="7"/>
  <c r="H110" i="7" s="1"/>
  <c r="J110" i="6"/>
  <c r="B111" i="7"/>
  <c r="H111" i="7" s="1"/>
  <c r="J111" i="6"/>
  <c r="B112" i="7"/>
  <c r="H112" i="7" s="1"/>
  <c r="J112" i="6"/>
  <c r="B113" i="7"/>
  <c r="H113" i="7" s="1"/>
  <c r="J113" i="6"/>
  <c r="B84" i="7"/>
  <c r="H84" i="7" s="1"/>
  <c r="B85" i="7"/>
  <c r="H85" i="7" s="1"/>
  <c r="J85" i="6"/>
  <c r="B86" i="7"/>
  <c r="H86" i="7" s="1"/>
  <c r="J86" i="6"/>
  <c r="B87" i="7"/>
  <c r="H87" i="7" s="1"/>
  <c r="J87" i="6"/>
  <c r="B88" i="7"/>
  <c r="H88" i="7" s="1"/>
  <c r="J88" i="6"/>
  <c r="B89" i="7"/>
  <c r="H89" i="7" s="1"/>
  <c r="J89" i="6"/>
  <c r="B90" i="7"/>
  <c r="H90" i="7" s="1"/>
  <c r="J90" i="6"/>
  <c r="B91" i="7"/>
  <c r="H91" i="7" s="1"/>
  <c r="J91" i="6"/>
  <c r="B92" i="7"/>
  <c r="H92" i="7" s="1"/>
  <c r="J92" i="6"/>
  <c r="B93" i="7"/>
  <c r="H93" i="7" s="1"/>
  <c r="J93" i="6"/>
  <c r="B94" i="7"/>
  <c r="H94" i="7" s="1"/>
  <c r="J94" i="6"/>
  <c r="B95" i="7"/>
  <c r="H95" i="7" s="1"/>
  <c r="J95" i="6"/>
  <c r="B96" i="7"/>
  <c r="H96" i="7" s="1"/>
  <c r="J96" i="6"/>
  <c r="B97" i="7"/>
  <c r="H97" i="7" s="1"/>
  <c r="J97" i="6"/>
  <c r="B98" i="7"/>
  <c r="H98" i="7" s="1"/>
  <c r="J98" i="6"/>
  <c r="B99" i="7"/>
  <c r="H99" i="7" s="1"/>
  <c r="J99" i="6"/>
  <c r="B44" i="7"/>
  <c r="H44" i="7" s="1"/>
  <c r="J44" i="6"/>
  <c r="B45" i="7"/>
  <c r="H45" i="7" s="1"/>
  <c r="J45" i="6"/>
  <c r="B46" i="7"/>
  <c r="H46" i="7" s="1"/>
  <c r="J46" i="6"/>
  <c r="B47" i="7"/>
  <c r="H47" i="7" s="1"/>
  <c r="J47" i="6"/>
  <c r="B48" i="7"/>
  <c r="H48" i="7" s="1"/>
  <c r="J48" i="6"/>
  <c r="B49" i="7"/>
  <c r="H49" i="7" s="1"/>
  <c r="J49" i="6"/>
  <c r="B50" i="7"/>
  <c r="H50" i="7" s="1"/>
  <c r="J50" i="6"/>
  <c r="B51" i="7"/>
  <c r="H51" i="7" s="1"/>
  <c r="J51" i="6"/>
  <c r="B52" i="7"/>
  <c r="H52" i="7" s="1"/>
  <c r="J52" i="6"/>
  <c r="B53" i="7"/>
  <c r="H53" i="7" s="1"/>
  <c r="J53" i="6"/>
  <c r="B54" i="7"/>
  <c r="H54" i="7" s="1"/>
  <c r="J54" i="6"/>
  <c r="B55" i="7"/>
  <c r="H55" i="7" s="1"/>
  <c r="J55" i="6"/>
  <c r="B56" i="7"/>
  <c r="H56" i="7" s="1"/>
  <c r="J56" i="6"/>
  <c r="B57" i="7"/>
  <c r="H57" i="7" s="1"/>
  <c r="J57" i="6"/>
  <c r="B58" i="7"/>
  <c r="H58" i="7" s="1"/>
  <c r="J58" i="6"/>
  <c r="B59" i="7"/>
  <c r="H59" i="7" s="1"/>
  <c r="J59" i="6"/>
  <c r="S43" i="4"/>
  <c r="S60" i="4" s="1"/>
  <c r="N60" i="4"/>
  <c r="R43" i="4"/>
  <c r="R60" i="4" s="1"/>
  <c r="M60" i="4"/>
  <c r="Q43" i="4"/>
  <c r="Q60" i="4" s="1"/>
  <c r="L60" i="4"/>
  <c r="P43" i="4"/>
  <c r="P60" i="4" s="1"/>
  <c r="K60" i="4"/>
  <c r="B24" i="5"/>
  <c r="H24" i="5" s="1"/>
  <c r="J24" i="4"/>
  <c r="P24" i="4"/>
  <c r="U24" i="4" s="1"/>
  <c r="B25" i="5"/>
  <c r="H25" i="5" s="1"/>
  <c r="J25" i="4"/>
  <c r="P25" i="4"/>
  <c r="U25" i="4" s="1"/>
  <c r="B26" i="5"/>
  <c r="H26" i="5" s="1"/>
  <c r="J26" i="4"/>
  <c r="P26" i="4"/>
  <c r="U26" i="4" s="1"/>
  <c r="B27" i="5"/>
  <c r="H27" i="5" s="1"/>
  <c r="J27" i="4"/>
  <c r="P27" i="4"/>
  <c r="U27" i="4" s="1"/>
  <c r="B28" i="5"/>
  <c r="H28" i="5" s="1"/>
  <c r="J28" i="4"/>
  <c r="P28" i="4"/>
  <c r="U28" i="4" s="1"/>
  <c r="B30" i="5"/>
  <c r="H30" i="5" s="1"/>
  <c r="J30" i="4"/>
  <c r="P30" i="4"/>
  <c r="U30" i="4" s="1"/>
  <c r="B31" i="5"/>
  <c r="H31" i="5" s="1"/>
  <c r="J31" i="4"/>
  <c r="P31" i="4"/>
  <c r="U31" i="4" s="1"/>
  <c r="B32" i="5"/>
  <c r="H32" i="5" s="1"/>
  <c r="J32" i="4"/>
  <c r="P32" i="4"/>
  <c r="U32" i="4" s="1"/>
  <c r="B33" i="5"/>
  <c r="H33" i="5" s="1"/>
  <c r="J33" i="4"/>
  <c r="P33" i="4"/>
  <c r="U33" i="4" s="1"/>
  <c r="B34" i="5"/>
  <c r="H34" i="5" s="1"/>
  <c r="J34" i="4"/>
  <c r="P34" i="4"/>
  <c r="U34" i="4" s="1"/>
  <c r="B35" i="5"/>
  <c r="H35" i="5" s="1"/>
  <c r="J35" i="4"/>
  <c r="P35" i="4"/>
  <c r="U35" i="4" s="1"/>
  <c r="B36" i="5"/>
  <c r="H36" i="5" s="1"/>
  <c r="J36" i="4"/>
  <c r="P36" i="4"/>
  <c r="U36" i="4" s="1"/>
  <c r="B37" i="5"/>
  <c r="H37" i="5" s="1"/>
  <c r="J37" i="4"/>
  <c r="P37" i="4"/>
  <c r="U37" i="4" s="1"/>
  <c r="B38" i="5"/>
  <c r="H38" i="5" s="1"/>
  <c r="J38" i="4"/>
  <c r="P38" i="4"/>
  <c r="U38" i="4" s="1"/>
  <c r="B39" i="5"/>
  <c r="H39" i="5" s="1"/>
  <c r="J39" i="4"/>
  <c r="P39" i="4"/>
  <c r="U39" i="4" s="1"/>
  <c r="P29" i="4"/>
  <c r="P23" i="4"/>
  <c r="P40" i="4" s="1"/>
  <c r="K40" i="4"/>
  <c r="P40" i="3"/>
  <c r="U23" i="3"/>
  <c r="U23" i="4"/>
  <c r="B23" i="5"/>
  <c r="H23" i="5" s="1"/>
  <c r="J23" i="4"/>
  <c r="H19" i="4"/>
  <c r="H18" i="4"/>
  <c r="H17" i="4"/>
  <c r="H16" i="4"/>
  <c r="H15" i="4"/>
  <c r="H14" i="4"/>
  <c r="H13" i="4"/>
  <c r="H11" i="4"/>
  <c r="H10" i="4"/>
  <c r="H9" i="4"/>
  <c r="H8" i="4"/>
  <c r="H7" i="4"/>
  <c r="H6" i="4"/>
  <c r="P6" i="4"/>
  <c r="P7" i="4"/>
  <c r="P8" i="4"/>
  <c r="P9" i="4"/>
  <c r="P10" i="4"/>
  <c r="P11" i="4"/>
  <c r="P12" i="4"/>
  <c r="U12" i="4" s="1"/>
  <c r="P13" i="4"/>
  <c r="P14" i="4"/>
  <c r="P15" i="4"/>
  <c r="P16" i="4"/>
  <c r="P17" i="4"/>
  <c r="P18" i="4"/>
  <c r="P19" i="4"/>
  <c r="J60" i="31"/>
  <c r="U60" i="31"/>
  <c r="J60" i="2"/>
  <c r="U60" i="2"/>
  <c r="H43" i="3"/>
  <c r="B60" i="3"/>
  <c r="T124" i="25"/>
  <c r="O124" i="26"/>
  <c r="S124" i="24"/>
  <c r="N124" i="25"/>
  <c r="R124" i="24"/>
  <c r="M124" i="25"/>
  <c r="Q124" i="24"/>
  <c r="L124" i="25"/>
  <c r="P124" i="25"/>
  <c r="K124" i="26"/>
  <c r="T123" i="25"/>
  <c r="O123" i="26"/>
  <c r="S123" i="24"/>
  <c r="N123" i="25"/>
  <c r="R123" i="24"/>
  <c r="M123" i="25"/>
  <c r="Q123" i="24"/>
  <c r="L123" i="25"/>
  <c r="P123" i="25"/>
  <c r="K123" i="26"/>
  <c r="T122" i="25"/>
  <c r="O122" i="26"/>
  <c r="S122" i="24"/>
  <c r="N122" i="25"/>
  <c r="R122" i="24"/>
  <c r="M122" i="25"/>
  <c r="Q122" i="24"/>
  <c r="L122" i="25"/>
  <c r="P122" i="25"/>
  <c r="K122" i="26"/>
  <c r="T121" i="25"/>
  <c r="O121" i="26"/>
  <c r="S121" i="24"/>
  <c r="N121" i="25"/>
  <c r="R121" i="24"/>
  <c r="M121" i="25"/>
  <c r="Q121" i="24"/>
  <c r="L121" i="25"/>
  <c r="P121" i="25"/>
  <c r="K121" i="26"/>
  <c r="T120" i="25"/>
  <c r="O120" i="26"/>
  <c r="S120" i="24"/>
  <c r="N120" i="25"/>
  <c r="R120" i="24"/>
  <c r="M120" i="25"/>
  <c r="Q120" i="24"/>
  <c r="L120" i="25"/>
  <c r="P120" i="25"/>
  <c r="K120" i="26"/>
  <c r="T119" i="25"/>
  <c r="O119" i="26"/>
  <c r="S119" i="24"/>
  <c r="N119" i="25"/>
  <c r="R119" i="24"/>
  <c r="M119" i="25"/>
  <c r="Q119" i="24"/>
  <c r="L119" i="25"/>
  <c r="P119" i="25"/>
  <c r="K119" i="26"/>
  <c r="T118" i="25"/>
  <c r="O118" i="26"/>
  <c r="S118" i="24"/>
  <c r="N118" i="25"/>
  <c r="R118" i="24"/>
  <c r="M118" i="25"/>
  <c r="Q118" i="24"/>
  <c r="L118" i="25"/>
  <c r="P118" i="25"/>
  <c r="K118" i="26"/>
  <c r="H64" i="25"/>
  <c r="J40" i="2"/>
  <c r="B29" i="4"/>
  <c r="H40" i="3"/>
  <c r="J29" i="3"/>
  <c r="U29" i="3"/>
  <c r="O5" i="6"/>
  <c r="T5" i="5"/>
  <c r="T20" i="5" s="1"/>
  <c r="O20" i="5"/>
  <c r="R5" i="4"/>
  <c r="R20" i="4" s="1"/>
  <c r="M20" i="4"/>
  <c r="Q5" i="4"/>
  <c r="Q20" i="4" s="1"/>
  <c r="L20" i="4"/>
  <c r="K5" i="5"/>
  <c r="P5" i="4"/>
  <c r="P20" i="4" s="1"/>
  <c r="K20" i="4"/>
  <c r="H20" i="31"/>
  <c r="J20" i="31" s="1"/>
  <c r="J5" i="31"/>
  <c r="P5" i="31"/>
  <c r="K20" i="31"/>
  <c r="K240" i="31" s="1"/>
  <c r="B12" i="6"/>
  <c r="H12" i="6" s="1"/>
  <c r="J12" i="5"/>
  <c r="T84" i="2"/>
  <c r="T100" i="2" s="1"/>
  <c r="O100" i="2"/>
  <c r="S84" i="2"/>
  <c r="S100" i="2" s="1"/>
  <c r="N100" i="2"/>
  <c r="R84" i="2"/>
  <c r="R100" i="2" s="1"/>
  <c r="M100" i="2"/>
  <c r="L84" i="2"/>
  <c r="L84" i="3" s="1"/>
  <c r="L100" i="1"/>
  <c r="T103" i="2"/>
  <c r="T114" i="2" s="1"/>
  <c r="T240" i="2" s="1"/>
  <c r="O114" i="2"/>
  <c r="O240" i="2" s="1"/>
  <c r="S103" i="2"/>
  <c r="S114" i="2" s="1"/>
  <c r="S240" i="2" s="1"/>
  <c r="N114" i="2"/>
  <c r="N240" i="2" s="1"/>
  <c r="R103" i="2"/>
  <c r="R114" i="2" s="1"/>
  <c r="R240" i="2" s="1"/>
  <c r="M114" i="2"/>
  <c r="M240" i="2" s="1"/>
  <c r="Q103" i="2"/>
  <c r="Q114" i="2" s="1"/>
  <c r="L114" i="2"/>
  <c r="P40" i="2"/>
  <c r="U40" i="2" s="1"/>
  <c r="H100" i="1"/>
  <c r="H150" i="1"/>
  <c r="J150" i="1" s="1"/>
  <c r="O80" i="1"/>
  <c r="N100" i="1"/>
  <c r="O100" i="1"/>
  <c r="O114" i="1"/>
  <c r="O125" i="1"/>
  <c r="N150" i="1"/>
  <c r="O150" i="1"/>
  <c r="O214" i="1"/>
  <c r="O238" i="1"/>
  <c r="Q40" i="1"/>
  <c r="L40" i="1"/>
  <c r="R40" i="1"/>
  <c r="M40" i="1"/>
  <c r="S40" i="1"/>
  <c r="N40" i="1"/>
  <c r="Q60" i="1"/>
  <c r="L60" i="1"/>
  <c r="R60" i="1"/>
  <c r="M60" i="1"/>
  <c r="S60" i="1"/>
  <c r="N60" i="1"/>
  <c r="Q80" i="1"/>
  <c r="L80" i="1"/>
  <c r="R80" i="1"/>
  <c r="M80" i="1"/>
  <c r="S80" i="1"/>
  <c r="N80" i="1"/>
  <c r="Q100" i="1"/>
  <c r="R100" i="1"/>
  <c r="S100" i="1"/>
  <c r="Q114" i="1"/>
  <c r="L114" i="1"/>
  <c r="R114" i="1"/>
  <c r="M114" i="1"/>
  <c r="S114" i="1"/>
  <c r="N114" i="1"/>
  <c r="Q125" i="1"/>
  <c r="L125" i="1"/>
  <c r="R125" i="1"/>
  <c r="M125" i="1"/>
  <c r="S125" i="1"/>
  <c r="N125" i="1"/>
  <c r="Q150" i="1"/>
  <c r="R150" i="1"/>
  <c r="S150" i="1"/>
  <c r="Q214" i="1"/>
  <c r="L214" i="1"/>
  <c r="R214" i="1"/>
  <c r="M214" i="1"/>
  <c r="S214" i="1"/>
  <c r="N214" i="1"/>
  <c r="Q238" i="1"/>
  <c r="L238" i="1"/>
  <c r="R238" i="1"/>
  <c r="M238" i="1"/>
  <c r="M240" i="1" s="1"/>
  <c r="S238" i="1"/>
  <c r="N238" i="1"/>
  <c r="H238" i="1"/>
  <c r="J238" i="1" s="1"/>
  <c r="S20" i="1"/>
  <c r="S240" i="1" s="1"/>
  <c r="R20" i="1"/>
  <c r="R240" i="1" s="1"/>
  <c r="Q20" i="1"/>
  <c r="Q240" i="1" s="1"/>
  <c r="L20" i="1"/>
  <c r="L240" i="1" s="1"/>
  <c r="P20" i="1"/>
  <c r="B79" i="29" l="1"/>
  <c r="H79" i="29" s="1"/>
  <c r="J79" i="28"/>
  <c r="B78" i="29"/>
  <c r="H78" i="29" s="1"/>
  <c r="J78" i="28"/>
  <c r="B77" i="29"/>
  <c r="H77" i="29" s="1"/>
  <c r="J77" i="28"/>
  <c r="B75" i="29"/>
  <c r="H75" i="29" s="1"/>
  <c r="J75" i="28"/>
  <c r="B74" i="29"/>
  <c r="H74" i="29" s="1"/>
  <c r="J74" i="28"/>
  <c r="B73" i="29"/>
  <c r="H73" i="29" s="1"/>
  <c r="J73" i="28"/>
  <c r="B72" i="29"/>
  <c r="H72" i="29" s="1"/>
  <c r="J72" i="28"/>
  <c r="B71" i="29"/>
  <c r="H71" i="29" s="1"/>
  <c r="J71" i="28"/>
  <c r="B70" i="29"/>
  <c r="H70" i="29" s="1"/>
  <c r="J70" i="28"/>
  <c r="B69" i="29"/>
  <c r="H69" i="29" s="1"/>
  <c r="J69" i="28"/>
  <c r="B67" i="29"/>
  <c r="H67" i="29" s="1"/>
  <c r="J67" i="28"/>
  <c r="B66" i="29"/>
  <c r="H66" i="29" s="1"/>
  <c r="J66" i="28"/>
  <c r="B65" i="29"/>
  <c r="H65" i="29" s="1"/>
  <c r="J65" i="28"/>
  <c r="B76" i="29"/>
  <c r="H76" i="29" s="1"/>
  <c r="J76" i="28"/>
  <c r="B180" i="6"/>
  <c r="H180" i="6" s="1"/>
  <c r="J180" i="5"/>
  <c r="B68" i="18"/>
  <c r="H68" i="18" s="1"/>
  <c r="J68" i="17"/>
  <c r="H102" i="4"/>
  <c r="B114" i="4"/>
  <c r="O149" i="8"/>
  <c r="T149" i="7"/>
  <c r="N149" i="9"/>
  <c r="S149" i="8"/>
  <c r="M149" i="9"/>
  <c r="R149" i="8"/>
  <c r="L149" i="9"/>
  <c r="Q149" i="8"/>
  <c r="K149" i="9"/>
  <c r="P149" i="8"/>
  <c r="O148" i="8"/>
  <c r="T148" i="7"/>
  <c r="N148" i="9"/>
  <c r="S148" i="8"/>
  <c r="M148" i="9"/>
  <c r="R148" i="8"/>
  <c r="L148" i="9"/>
  <c r="Q148" i="8"/>
  <c r="K148" i="9"/>
  <c r="P148" i="8"/>
  <c r="O147" i="8"/>
  <c r="T147" i="7"/>
  <c r="N147" i="9"/>
  <c r="S147" i="8"/>
  <c r="M147" i="9"/>
  <c r="R147" i="8"/>
  <c r="L147" i="9"/>
  <c r="Q147" i="8"/>
  <c r="K147" i="9"/>
  <c r="P147" i="8"/>
  <c r="O146" i="8"/>
  <c r="T146" i="7"/>
  <c r="N146" i="9"/>
  <c r="S146" i="8"/>
  <c r="M146" i="9"/>
  <c r="R146" i="8"/>
  <c r="L146" i="9"/>
  <c r="Q146" i="8"/>
  <c r="K146" i="9"/>
  <c r="P146" i="8"/>
  <c r="O145" i="8"/>
  <c r="T145" i="7"/>
  <c r="N145" i="9"/>
  <c r="S145" i="8"/>
  <c r="M145" i="9"/>
  <c r="R145" i="8"/>
  <c r="L145" i="9"/>
  <c r="Q145" i="8"/>
  <c r="K145" i="9"/>
  <c r="P145" i="8"/>
  <c r="O144" i="8"/>
  <c r="T144" i="7"/>
  <c r="N144" i="9"/>
  <c r="S144" i="8"/>
  <c r="M144" i="9"/>
  <c r="R144" i="8"/>
  <c r="L144" i="9"/>
  <c r="Q144" i="8"/>
  <c r="K144" i="9"/>
  <c r="P144" i="8"/>
  <c r="O143" i="8"/>
  <c r="T143" i="7"/>
  <c r="N143" i="9"/>
  <c r="S143" i="8"/>
  <c r="M143" i="9"/>
  <c r="R143" i="8"/>
  <c r="L143" i="9"/>
  <c r="Q143" i="8"/>
  <c r="K143" i="9"/>
  <c r="P143" i="8"/>
  <c r="O142" i="8"/>
  <c r="T142" i="7"/>
  <c r="N142" i="9"/>
  <c r="S142" i="8"/>
  <c r="M142" i="9"/>
  <c r="R142" i="8"/>
  <c r="L142" i="9"/>
  <c r="Q142" i="8"/>
  <c r="K142" i="9"/>
  <c r="P142" i="8"/>
  <c r="O141" i="8"/>
  <c r="T141" i="7"/>
  <c r="N141" i="9"/>
  <c r="S141" i="8"/>
  <c r="M141" i="9"/>
  <c r="R141" i="8"/>
  <c r="L141" i="9"/>
  <c r="Q141" i="8"/>
  <c r="K141" i="9"/>
  <c r="P141" i="8"/>
  <c r="O140" i="8"/>
  <c r="T140" i="7"/>
  <c r="N140" i="9"/>
  <c r="S140" i="8"/>
  <c r="M140" i="9"/>
  <c r="R140" i="8"/>
  <c r="L140" i="9"/>
  <c r="Q140" i="8"/>
  <c r="K140" i="9"/>
  <c r="P140" i="8"/>
  <c r="O139" i="8"/>
  <c r="T139" i="7"/>
  <c r="N139" i="9"/>
  <c r="S139" i="8"/>
  <c r="M139" i="9"/>
  <c r="R139" i="8"/>
  <c r="L139" i="9"/>
  <c r="Q139" i="8"/>
  <c r="K139" i="9"/>
  <c r="P139" i="8"/>
  <c r="O138" i="8"/>
  <c r="T138" i="7"/>
  <c r="N138" i="9"/>
  <c r="S138" i="8"/>
  <c r="M138" i="9"/>
  <c r="R138" i="8"/>
  <c r="L138" i="9"/>
  <c r="Q138" i="8"/>
  <c r="K138" i="9"/>
  <c r="P138" i="8"/>
  <c r="O137" i="8"/>
  <c r="T137" i="7"/>
  <c r="N137" i="9"/>
  <c r="S137" i="8"/>
  <c r="M137" i="9"/>
  <c r="R137" i="8"/>
  <c r="L137" i="9"/>
  <c r="Q137" i="8"/>
  <c r="K137" i="9"/>
  <c r="P137" i="8"/>
  <c r="O136" i="8"/>
  <c r="T136" i="7"/>
  <c r="N136" i="9"/>
  <c r="S136" i="8"/>
  <c r="M136" i="9"/>
  <c r="R136" i="8"/>
  <c r="L136" i="9"/>
  <c r="Q136" i="8"/>
  <c r="K136" i="9"/>
  <c r="P136" i="8"/>
  <c r="O135" i="8"/>
  <c r="T135" i="7"/>
  <c r="N135" i="9"/>
  <c r="S135" i="8"/>
  <c r="M135" i="9"/>
  <c r="R135" i="8"/>
  <c r="L135" i="9"/>
  <c r="Q135" i="8"/>
  <c r="K135" i="9"/>
  <c r="P135" i="8"/>
  <c r="O134" i="8"/>
  <c r="T134" i="7"/>
  <c r="N134" i="9"/>
  <c r="S134" i="8"/>
  <c r="M134" i="9"/>
  <c r="R134" i="8"/>
  <c r="L134" i="9"/>
  <c r="Q134" i="8"/>
  <c r="K134" i="9"/>
  <c r="P134" i="8"/>
  <c r="O133" i="8"/>
  <c r="T133" i="7"/>
  <c r="N133" i="9"/>
  <c r="S133" i="8"/>
  <c r="M133" i="9"/>
  <c r="R133" i="8"/>
  <c r="L133" i="9"/>
  <c r="Q133" i="8"/>
  <c r="K133" i="9"/>
  <c r="P133" i="8"/>
  <c r="O132" i="8"/>
  <c r="T132" i="7"/>
  <c r="N132" i="9"/>
  <c r="S132" i="8"/>
  <c r="M132" i="9"/>
  <c r="R132" i="8"/>
  <c r="L132" i="9"/>
  <c r="Q132" i="8"/>
  <c r="K132" i="9"/>
  <c r="P132" i="8"/>
  <c r="O131" i="8"/>
  <c r="T131" i="7"/>
  <c r="N131" i="9"/>
  <c r="S131" i="8"/>
  <c r="M131" i="9"/>
  <c r="R131" i="8"/>
  <c r="L131" i="9"/>
  <c r="Q131" i="8"/>
  <c r="K131" i="9"/>
  <c r="P131" i="8"/>
  <c r="O130" i="8"/>
  <c r="T130" i="7"/>
  <c r="N130" i="9"/>
  <c r="S130" i="8"/>
  <c r="M130" i="9"/>
  <c r="R130" i="8"/>
  <c r="L130" i="9"/>
  <c r="Q130" i="8"/>
  <c r="K130" i="9"/>
  <c r="P130" i="8"/>
  <c r="O129" i="8"/>
  <c r="T129" i="7"/>
  <c r="N129" i="9"/>
  <c r="S129" i="8"/>
  <c r="M129" i="9"/>
  <c r="R129" i="8"/>
  <c r="L129" i="9"/>
  <c r="Q129" i="8"/>
  <c r="K129" i="9"/>
  <c r="P129" i="8"/>
  <c r="J100" i="1"/>
  <c r="L84" i="4"/>
  <c r="L84" i="5" s="1"/>
  <c r="Q84" i="3"/>
  <c r="L100" i="3"/>
  <c r="L240" i="3" s="1"/>
  <c r="O113" i="7"/>
  <c r="T113" i="6"/>
  <c r="N113" i="7"/>
  <c r="S113" i="6"/>
  <c r="M113" i="7"/>
  <c r="R113" i="6"/>
  <c r="U113" i="5"/>
  <c r="K113" i="7"/>
  <c r="P113" i="6"/>
  <c r="L113" i="7"/>
  <c r="Q113" i="6"/>
  <c r="O112" i="7"/>
  <c r="T112" i="6"/>
  <c r="N112" i="7"/>
  <c r="S112" i="6"/>
  <c r="M112" i="7"/>
  <c r="R112" i="6"/>
  <c r="U112" i="5"/>
  <c r="K112" i="7"/>
  <c r="P112" i="6"/>
  <c r="L112" i="7"/>
  <c r="Q112" i="6"/>
  <c r="O111" i="7"/>
  <c r="T111" i="6"/>
  <c r="N111" i="7"/>
  <c r="S111" i="6"/>
  <c r="M111" i="7"/>
  <c r="R111" i="6"/>
  <c r="U111" i="5"/>
  <c r="K111" i="7"/>
  <c r="P111" i="6"/>
  <c r="L111" i="7"/>
  <c r="Q111" i="6"/>
  <c r="O110" i="7"/>
  <c r="T110" i="6"/>
  <c r="N110" i="7"/>
  <c r="S110" i="6"/>
  <c r="M110" i="7"/>
  <c r="R110" i="6"/>
  <c r="U110" i="5"/>
  <c r="K110" i="7"/>
  <c r="P110" i="6"/>
  <c r="L110" i="7"/>
  <c r="Q110" i="6"/>
  <c r="K99" i="7"/>
  <c r="P99" i="6"/>
  <c r="L99" i="7"/>
  <c r="Q99" i="6"/>
  <c r="O99" i="7"/>
  <c r="T99" i="6"/>
  <c r="N99" i="7"/>
  <c r="S99" i="6"/>
  <c r="M99" i="7"/>
  <c r="R99" i="6"/>
  <c r="O19" i="7"/>
  <c r="T19" i="6"/>
  <c r="N19" i="7"/>
  <c r="S19" i="6"/>
  <c r="M19" i="7"/>
  <c r="R19" i="6"/>
  <c r="O18" i="7"/>
  <c r="T18" i="6"/>
  <c r="N18" i="7"/>
  <c r="S18" i="6"/>
  <c r="M18" i="7"/>
  <c r="R18" i="6"/>
  <c r="O17" i="7"/>
  <c r="T17" i="6"/>
  <c r="N17" i="7"/>
  <c r="S17" i="6"/>
  <c r="M17" i="7"/>
  <c r="R17" i="6"/>
  <c r="O16" i="7"/>
  <c r="T16" i="6"/>
  <c r="N16" i="7"/>
  <c r="S16" i="6"/>
  <c r="M16" i="7"/>
  <c r="R16" i="6"/>
  <c r="O15" i="7"/>
  <c r="T15" i="6"/>
  <c r="N15" i="7"/>
  <c r="S15" i="6"/>
  <c r="M15" i="7"/>
  <c r="R15" i="6"/>
  <c r="O14" i="7"/>
  <c r="T14" i="6"/>
  <c r="N14" i="7"/>
  <c r="S14" i="6"/>
  <c r="M14" i="7"/>
  <c r="R14" i="6"/>
  <c r="O13" i="7"/>
  <c r="T13" i="6"/>
  <c r="N13" i="7"/>
  <c r="S13" i="6"/>
  <c r="M13" i="7"/>
  <c r="R13" i="6"/>
  <c r="O12" i="7"/>
  <c r="T12" i="6"/>
  <c r="N12" i="7"/>
  <c r="S12" i="6"/>
  <c r="M12" i="7"/>
  <c r="R12" i="6"/>
  <c r="O11" i="7"/>
  <c r="T11" i="6"/>
  <c r="N11" i="7"/>
  <c r="S11" i="6"/>
  <c r="M11" i="7"/>
  <c r="R11" i="6"/>
  <c r="O10" i="7"/>
  <c r="T10" i="6"/>
  <c r="N10" i="7"/>
  <c r="S10" i="6"/>
  <c r="M10" i="7"/>
  <c r="R10" i="6"/>
  <c r="O9" i="7"/>
  <c r="T9" i="6"/>
  <c r="N9" i="7"/>
  <c r="S9" i="6"/>
  <c r="M9" i="7"/>
  <c r="R9" i="6"/>
  <c r="O8" i="7"/>
  <c r="T8" i="6"/>
  <c r="N8" i="7"/>
  <c r="S8" i="6"/>
  <c r="M8" i="7"/>
  <c r="R8" i="6"/>
  <c r="O7" i="7"/>
  <c r="T7" i="6"/>
  <c r="N7" i="7"/>
  <c r="S7" i="6"/>
  <c r="M7" i="7"/>
  <c r="R7" i="6"/>
  <c r="N6" i="7"/>
  <c r="S6" i="6"/>
  <c r="M6" i="7"/>
  <c r="R6" i="6"/>
  <c r="T23" i="6"/>
  <c r="O23" i="7"/>
  <c r="O40" i="6"/>
  <c r="O39" i="7"/>
  <c r="T39" i="6"/>
  <c r="N39" i="7"/>
  <c r="S39" i="6"/>
  <c r="M39" i="7"/>
  <c r="R39" i="6"/>
  <c r="O38" i="7"/>
  <c r="T38" i="6"/>
  <c r="N38" i="7"/>
  <c r="S38" i="6"/>
  <c r="M38" i="7"/>
  <c r="R38" i="6"/>
  <c r="O37" i="7"/>
  <c r="T37" i="6"/>
  <c r="N37" i="7"/>
  <c r="S37" i="6"/>
  <c r="M37" i="7"/>
  <c r="R37" i="6"/>
  <c r="O36" i="7"/>
  <c r="T36" i="6"/>
  <c r="N36" i="7"/>
  <c r="S36" i="6"/>
  <c r="M36" i="7"/>
  <c r="R36" i="6"/>
  <c r="O35" i="7"/>
  <c r="T35" i="6"/>
  <c r="N35" i="7"/>
  <c r="S35" i="6"/>
  <c r="M35" i="7"/>
  <c r="R35" i="6"/>
  <c r="O34" i="7"/>
  <c r="T34" i="6"/>
  <c r="N34" i="7"/>
  <c r="S34" i="6"/>
  <c r="M34" i="7"/>
  <c r="R34" i="6"/>
  <c r="O33" i="7"/>
  <c r="T33" i="6"/>
  <c r="N33" i="7"/>
  <c r="S33" i="6"/>
  <c r="M33" i="7"/>
  <c r="R33" i="6"/>
  <c r="O32" i="7"/>
  <c r="T32" i="6"/>
  <c r="N32" i="7"/>
  <c r="S32" i="6"/>
  <c r="M32" i="7"/>
  <c r="R32" i="6"/>
  <c r="O31" i="7"/>
  <c r="T31" i="6"/>
  <c r="N31" i="7"/>
  <c r="S31" i="6"/>
  <c r="M31" i="7"/>
  <c r="R31" i="6"/>
  <c r="O30" i="7"/>
  <c r="T30" i="6"/>
  <c r="N30" i="7"/>
  <c r="S30" i="6"/>
  <c r="M30" i="7"/>
  <c r="R30" i="6"/>
  <c r="O29" i="7"/>
  <c r="T29" i="6"/>
  <c r="N29" i="7"/>
  <c r="S29" i="6"/>
  <c r="M29" i="7"/>
  <c r="R29" i="6"/>
  <c r="O28" i="7"/>
  <c r="T28" i="6"/>
  <c r="N28" i="7"/>
  <c r="S28" i="6"/>
  <c r="M28" i="7"/>
  <c r="R28" i="6"/>
  <c r="O27" i="7"/>
  <c r="T27" i="6"/>
  <c r="N27" i="7"/>
  <c r="S27" i="6"/>
  <c r="M27" i="7"/>
  <c r="R27" i="6"/>
  <c r="O26" i="7"/>
  <c r="T26" i="6"/>
  <c r="N26" i="7"/>
  <c r="S26" i="6"/>
  <c r="M26" i="7"/>
  <c r="R26" i="6"/>
  <c r="O25" i="7"/>
  <c r="T25" i="6"/>
  <c r="N25" i="7"/>
  <c r="S25" i="6"/>
  <c r="M25" i="7"/>
  <c r="R25" i="6"/>
  <c r="O24" i="7"/>
  <c r="T24" i="6"/>
  <c r="N24" i="7"/>
  <c r="S24" i="6"/>
  <c r="M24" i="7"/>
  <c r="R24" i="6"/>
  <c r="O59" i="7"/>
  <c r="T59" i="6"/>
  <c r="N59" i="7"/>
  <c r="S59" i="6"/>
  <c r="M59" i="7"/>
  <c r="R59" i="6"/>
  <c r="U59" i="5"/>
  <c r="K59" i="7"/>
  <c r="P59" i="6"/>
  <c r="L59" i="7"/>
  <c r="Q59" i="6"/>
  <c r="O58" i="7"/>
  <c r="T58" i="6"/>
  <c r="N58" i="7"/>
  <c r="S58" i="6"/>
  <c r="M58" i="7"/>
  <c r="R58" i="6"/>
  <c r="U58" i="5"/>
  <c r="K58" i="7"/>
  <c r="P58" i="6"/>
  <c r="L58" i="7"/>
  <c r="Q58" i="6"/>
  <c r="O57" i="7"/>
  <c r="T57" i="6"/>
  <c r="N57" i="7"/>
  <c r="S57" i="6"/>
  <c r="M57" i="7"/>
  <c r="R57" i="6"/>
  <c r="U57" i="5"/>
  <c r="K57" i="7"/>
  <c r="P57" i="6"/>
  <c r="L57" i="7"/>
  <c r="Q57" i="6"/>
  <c r="O56" i="7"/>
  <c r="T56" i="6"/>
  <c r="N56" i="7"/>
  <c r="S56" i="6"/>
  <c r="M56" i="7"/>
  <c r="R56" i="6"/>
  <c r="U56" i="5"/>
  <c r="K56" i="7"/>
  <c r="P56" i="6"/>
  <c r="L56" i="7"/>
  <c r="Q56" i="6"/>
  <c r="O55" i="7"/>
  <c r="T55" i="6"/>
  <c r="N55" i="7"/>
  <c r="S55" i="6"/>
  <c r="M55" i="7"/>
  <c r="R55" i="6"/>
  <c r="U55" i="5"/>
  <c r="K55" i="7"/>
  <c r="P55" i="6"/>
  <c r="L55" i="7"/>
  <c r="Q55" i="6"/>
  <c r="O54" i="7"/>
  <c r="T54" i="6"/>
  <c r="N54" i="7"/>
  <c r="S54" i="6"/>
  <c r="M54" i="7"/>
  <c r="R54" i="6"/>
  <c r="U54" i="5"/>
  <c r="K54" i="7"/>
  <c r="P54" i="6"/>
  <c r="L54" i="7"/>
  <c r="Q54" i="6"/>
  <c r="O53" i="7"/>
  <c r="T53" i="6"/>
  <c r="N53" i="7"/>
  <c r="S53" i="6"/>
  <c r="M53" i="7"/>
  <c r="R53" i="6"/>
  <c r="U53" i="5"/>
  <c r="K53" i="7"/>
  <c r="P53" i="6"/>
  <c r="L53" i="7"/>
  <c r="Q53" i="6"/>
  <c r="O52" i="7"/>
  <c r="T52" i="6"/>
  <c r="N52" i="7"/>
  <c r="S52" i="6"/>
  <c r="M52" i="7"/>
  <c r="R52" i="6"/>
  <c r="U52" i="5"/>
  <c r="K52" i="7"/>
  <c r="P52" i="6"/>
  <c r="L52" i="7"/>
  <c r="Q52" i="6"/>
  <c r="O51" i="7"/>
  <c r="T51" i="6"/>
  <c r="N51" i="7"/>
  <c r="S51" i="6"/>
  <c r="M51" i="7"/>
  <c r="R51" i="6"/>
  <c r="U51" i="5"/>
  <c r="K51" i="7"/>
  <c r="P51" i="6"/>
  <c r="L51" i="7"/>
  <c r="Q51" i="6"/>
  <c r="O50" i="7"/>
  <c r="T50" i="6"/>
  <c r="N50" i="7"/>
  <c r="S50" i="6"/>
  <c r="M50" i="7"/>
  <c r="R50" i="6"/>
  <c r="U50" i="5"/>
  <c r="K50" i="7"/>
  <c r="P50" i="6"/>
  <c r="L50" i="7"/>
  <c r="Q50" i="6"/>
  <c r="O49" i="7"/>
  <c r="T49" i="6"/>
  <c r="N49" i="7"/>
  <c r="S49" i="6"/>
  <c r="M49" i="7"/>
  <c r="R49" i="6"/>
  <c r="U49" i="5"/>
  <c r="K49" i="7"/>
  <c r="P49" i="6"/>
  <c r="L49" i="7"/>
  <c r="Q49" i="6"/>
  <c r="O48" i="7"/>
  <c r="T48" i="6"/>
  <c r="N48" i="7"/>
  <c r="S48" i="6"/>
  <c r="M48" i="7"/>
  <c r="R48" i="6"/>
  <c r="U48" i="5"/>
  <c r="K48" i="7"/>
  <c r="P48" i="6"/>
  <c r="L48" i="7"/>
  <c r="Q48" i="6"/>
  <c r="O47" i="7"/>
  <c r="T47" i="6"/>
  <c r="N47" i="7"/>
  <c r="S47" i="6"/>
  <c r="M47" i="7"/>
  <c r="R47" i="6"/>
  <c r="U47" i="5"/>
  <c r="K47" i="7"/>
  <c r="P47" i="6"/>
  <c r="L47" i="7"/>
  <c r="Q47" i="6"/>
  <c r="O46" i="7"/>
  <c r="T46" i="6"/>
  <c r="N46" i="7"/>
  <c r="S46" i="6"/>
  <c r="M46" i="7"/>
  <c r="R46" i="6"/>
  <c r="U46" i="5"/>
  <c r="K46" i="7"/>
  <c r="P46" i="6"/>
  <c r="L46" i="7"/>
  <c r="Q46" i="6"/>
  <c r="O45" i="7"/>
  <c r="T45" i="6"/>
  <c r="N45" i="7"/>
  <c r="S45" i="6"/>
  <c r="M45" i="7"/>
  <c r="R45" i="6"/>
  <c r="U45" i="5"/>
  <c r="K45" i="7"/>
  <c r="P45" i="6"/>
  <c r="L45" i="7"/>
  <c r="Q45" i="6"/>
  <c r="O44" i="7"/>
  <c r="T44" i="6"/>
  <c r="N44" i="7"/>
  <c r="S44" i="6"/>
  <c r="M44" i="7"/>
  <c r="R44" i="6"/>
  <c r="U44" i="5"/>
  <c r="K44" i="7"/>
  <c r="P44" i="6"/>
  <c r="L44" i="7"/>
  <c r="Q44" i="6"/>
  <c r="O237" i="7"/>
  <c r="T237" i="6"/>
  <c r="N237" i="7"/>
  <c r="S237" i="6"/>
  <c r="M237" i="7"/>
  <c r="R237" i="6"/>
  <c r="U237" i="5"/>
  <c r="K237" i="7"/>
  <c r="P237" i="6"/>
  <c r="L237" i="7"/>
  <c r="Q237" i="6"/>
  <c r="O236" i="7"/>
  <c r="T236" i="6"/>
  <c r="N236" i="7"/>
  <c r="S236" i="6"/>
  <c r="M236" i="7"/>
  <c r="R236" i="6"/>
  <c r="U236" i="5"/>
  <c r="K236" i="7"/>
  <c r="P236" i="6"/>
  <c r="L236" i="7"/>
  <c r="Q236" i="6"/>
  <c r="O235" i="7"/>
  <c r="T235" i="6"/>
  <c r="N235" i="7"/>
  <c r="S235" i="6"/>
  <c r="M235" i="7"/>
  <c r="R235" i="6"/>
  <c r="U235" i="5"/>
  <c r="K235" i="7"/>
  <c r="P235" i="6"/>
  <c r="L235" i="7"/>
  <c r="Q235" i="6"/>
  <c r="O234" i="7"/>
  <c r="T234" i="6"/>
  <c r="N234" i="7"/>
  <c r="S234" i="6"/>
  <c r="M234" i="7"/>
  <c r="R234" i="6"/>
  <c r="U234" i="5"/>
  <c r="K234" i="7"/>
  <c r="P234" i="6"/>
  <c r="L234" i="7"/>
  <c r="Q234" i="6"/>
  <c r="O233" i="7"/>
  <c r="T233" i="6"/>
  <c r="N233" i="7"/>
  <c r="S233" i="6"/>
  <c r="M233" i="7"/>
  <c r="R233" i="6"/>
  <c r="U233" i="5"/>
  <c r="K233" i="7"/>
  <c r="P233" i="6"/>
  <c r="L233" i="7"/>
  <c r="Q233" i="6"/>
  <c r="O232" i="7"/>
  <c r="T232" i="6"/>
  <c r="N232" i="7"/>
  <c r="S232" i="6"/>
  <c r="M232" i="7"/>
  <c r="R232" i="6"/>
  <c r="U232" i="5"/>
  <c r="K232" i="7"/>
  <c r="P232" i="6"/>
  <c r="L232" i="7"/>
  <c r="Q232" i="6"/>
  <c r="O231" i="7"/>
  <c r="T231" i="6"/>
  <c r="N231" i="7"/>
  <c r="S231" i="6"/>
  <c r="M231" i="7"/>
  <c r="R231" i="6"/>
  <c r="U231" i="5"/>
  <c r="K231" i="7"/>
  <c r="P231" i="6"/>
  <c r="L231" i="7"/>
  <c r="Q231" i="6"/>
  <c r="O230" i="7"/>
  <c r="T230" i="6"/>
  <c r="N230" i="7"/>
  <c r="S230" i="6"/>
  <c r="M230" i="7"/>
  <c r="R230" i="6"/>
  <c r="U230" i="5"/>
  <c r="K230" i="7"/>
  <c r="P230" i="6"/>
  <c r="L230" i="7"/>
  <c r="Q230" i="6"/>
  <c r="O229" i="7"/>
  <c r="T229" i="6"/>
  <c r="N229" i="7"/>
  <c r="S229" i="6"/>
  <c r="M229" i="7"/>
  <c r="R229" i="6"/>
  <c r="U229" i="5"/>
  <c r="K229" i="7"/>
  <c r="P229" i="6"/>
  <c r="L229" i="7"/>
  <c r="Q229" i="6"/>
  <c r="O228" i="7"/>
  <c r="T228" i="6"/>
  <c r="N228" i="7"/>
  <c r="S228" i="6"/>
  <c r="M228" i="7"/>
  <c r="R228" i="6"/>
  <c r="U228" i="5"/>
  <c r="K228" i="7"/>
  <c r="P228" i="6"/>
  <c r="L228" i="7"/>
  <c r="Q228" i="6"/>
  <c r="O227" i="7"/>
  <c r="T227" i="6"/>
  <c r="N227" i="7"/>
  <c r="S227" i="6"/>
  <c r="M227" i="7"/>
  <c r="R227" i="6"/>
  <c r="U227" i="5"/>
  <c r="K227" i="7"/>
  <c r="P227" i="6"/>
  <c r="L227" i="7"/>
  <c r="Q227" i="6"/>
  <c r="O226" i="7"/>
  <c r="T226" i="6"/>
  <c r="N226" i="7"/>
  <c r="S226" i="6"/>
  <c r="M226" i="7"/>
  <c r="R226" i="6"/>
  <c r="U226" i="5"/>
  <c r="K226" i="7"/>
  <c r="P226" i="6"/>
  <c r="L226" i="7"/>
  <c r="Q226" i="6"/>
  <c r="O225" i="7"/>
  <c r="T225" i="6"/>
  <c r="N225" i="7"/>
  <c r="S225" i="6"/>
  <c r="M225" i="7"/>
  <c r="R225" i="6"/>
  <c r="U225" i="5"/>
  <c r="K225" i="7"/>
  <c r="P225" i="6"/>
  <c r="L225" i="7"/>
  <c r="Q225" i="6"/>
  <c r="O224" i="7"/>
  <c r="T224" i="6"/>
  <c r="N224" i="7"/>
  <c r="S224" i="6"/>
  <c r="M224" i="7"/>
  <c r="R224" i="6"/>
  <c r="U224" i="5"/>
  <c r="K224" i="7"/>
  <c r="P224" i="6"/>
  <c r="L224" i="7"/>
  <c r="Q224" i="6"/>
  <c r="O223" i="7"/>
  <c r="T223" i="6"/>
  <c r="N223" i="7"/>
  <c r="S223" i="6"/>
  <c r="M223" i="7"/>
  <c r="R223" i="6"/>
  <c r="U223" i="5"/>
  <c r="K223" i="7"/>
  <c r="P223" i="6"/>
  <c r="L223" i="7"/>
  <c r="Q223" i="6"/>
  <c r="O222" i="7"/>
  <c r="T222" i="6"/>
  <c r="N222" i="7"/>
  <c r="S222" i="6"/>
  <c r="M222" i="7"/>
  <c r="R222" i="6"/>
  <c r="U222" i="5"/>
  <c r="K222" i="7"/>
  <c r="P222" i="6"/>
  <c r="L222" i="7"/>
  <c r="Q222" i="6"/>
  <c r="O221" i="7"/>
  <c r="T221" i="6"/>
  <c r="N221" i="7"/>
  <c r="S221" i="6"/>
  <c r="M221" i="7"/>
  <c r="R221" i="6"/>
  <c r="U221" i="5"/>
  <c r="K221" i="7"/>
  <c r="P221" i="6"/>
  <c r="L221" i="7"/>
  <c r="Q221" i="6"/>
  <c r="O220" i="7"/>
  <c r="T220" i="6"/>
  <c r="N220" i="7"/>
  <c r="S220" i="6"/>
  <c r="M220" i="7"/>
  <c r="R220" i="6"/>
  <c r="U220" i="5"/>
  <c r="K220" i="7"/>
  <c r="P220" i="6"/>
  <c r="L220" i="7"/>
  <c r="Q220" i="6"/>
  <c r="O219" i="7"/>
  <c r="T219" i="6"/>
  <c r="N219" i="7"/>
  <c r="S219" i="6"/>
  <c r="M219" i="7"/>
  <c r="R219" i="6"/>
  <c r="U219" i="5"/>
  <c r="K219" i="7"/>
  <c r="P219" i="6"/>
  <c r="L219" i="7"/>
  <c r="Q219" i="6"/>
  <c r="O218" i="7"/>
  <c r="T218" i="6"/>
  <c r="N218" i="7"/>
  <c r="S218" i="6"/>
  <c r="M218" i="7"/>
  <c r="R218" i="6"/>
  <c r="U218" i="5"/>
  <c r="K218" i="7"/>
  <c r="P218" i="6"/>
  <c r="L218" i="7"/>
  <c r="Q218" i="6"/>
  <c r="O213" i="7"/>
  <c r="T213" i="6"/>
  <c r="N213" i="7"/>
  <c r="S213" i="6"/>
  <c r="M213" i="7"/>
  <c r="R213" i="6"/>
  <c r="U213" i="5"/>
  <c r="K213" i="7"/>
  <c r="P213" i="6"/>
  <c r="L213" i="7"/>
  <c r="Q213" i="6"/>
  <c r="O212" i="7"/>
  <c r="T212" i="6"/>
  <c r="N212" i="7"/>
  <c r="S212" i="6"/>
  <c r="M212" i="7"/>
  <c r="R212" i="6"/>
  <c r="U212" i="5"/>
  <c r="K212" i="7"/>
  <c r="P212" i="6"/>
  <c r="L212" i="7"/>
  <c r="Q212" i="6"/>
  <c r="O211" i="7"/>
  <c r="T211" i="6"/>
  <c r="N211" i="7"/>
  <c r="S211" i="6"/>
  <c r="M211" i="7"/>
  <c r="R211" i="6"/>
  <c r="U211" i="5"/>
  <c r="K211" i="7"/>
  <c r="P211" i="6"/>
  <c r="L211" i="7"/>
  <c r="Q211" i="6"/>
  <c r="O210" i="7"/>
  <c r="T210" i="6"/>
  <c r="N210" i="7"/>
  <c r="S210" i="6"/>
  <c r="M210" i="7"/>
  <c r="R210" i="6"/>
  <c r="U210" i="5"/>
  <c r="K210" i="7"/>
  <c r="P210" i="6"/>
  <c r="L210" i="7"/>
  <c r="Q210" i="6"/>
  <c r="O209" i="7"/>
  <c r="T209" i="6"/>
  <c r="N209" i="7"/>
  <c r="S209" i="6"/>
  <c r="M209" i="7"/>
  <c r="R209" i="6"/>
  <c r="U209" i="5"/>
  <c r="K209" i="7"/>
  <c r="P209" i="6"/>
  <c r="L209" i="7"/>
  <c r="Q209" i="6"/>
  <c r="O208" i="7"/>
  <c r="T208" i="6"/>
  <c r="N208" i="7"/>
  <c r="S208" i="6"/>
  <c r="M208" i="7"/>
  <c r="R208" i="6"/>
  <c r="U208" i="5"/>
  <c r="K208" i="7"/>
  <c r="P208" i="6"/>
  <c r="L208" i="7"/>
  <c r="Q208" i="6"/>
  <c r="O207" i="7"/>
  <c r="T207" i="6"/>
  <c r="N207" i="7"/>
  <c r="S207" i="6"/>
  <c r="M207" i="7"/>
  <c r="R207" i="6"/>
  <c r="U207" i="5"/>
  <c r="K207" i="7"/>
  <c r="P207" i="6"/>
  <c r="L207" i="7"/>
  <c r="Q207" i="6"/>
  <c r="O206" i="7"/>
  <c r="T206" i="6"/>
  <c r="N206" i="7"/>
  <c r="S206" i="6"/>
  <c r="M206" i="7"/>
  <c r="R206" i="6"/>
  <c r="U206" i="5"/>
  <c r="K206" i="7"/>
  <c r="P206" i="6"/>
  <c r="L206" i="7"/>
  <c r="Q206" i="6"/>
  <c r="O205" i="7"/>
  <c r="T205" i="6"/>
  <c r="N205" i="7"/>
  <c r="S205" i="6"/>
  <c r="M205" i="7"/>
  <c r="R205" i="6"/>
  <c r="U205" i="5"/>
  <c r="K205" i="7"/>
  <c r="P205" i="6"/>
  <c r="L205" i="7"/>
  <c r="Q205" i="6"/>
  <c r="O204" i="7"/>
  <c r="T204" i="6"/>
  <c r="N204" i="7"/>
  <c r="S204" i="6"/>
  <c r="M204" i="7"/>
  <c r="R204" i="6"/>
  <c r="U204" i="5"/>
  <c r="K204" i="7"/>
  <c r="P204" i="6"/>
  <c r="L204" i="7"/>
  <c r="Q204" i="6"/>
  <c r="O203" i="7"/>
  <c r="T203" i="6"/>
  <c r="N203" i="7"/>
  <c r="S203" i="6"/>
  <c r="M203" i="7"/>
  <c r="R203" i="6"/>
  <c r="U203" i="5"/>
  <c r="K203" i="7"/>
  <c r="P203" i="6"/>
  <c r="L203" i="7"/>
  <c r="Q203" i="6"/>
  <c r="O202" i="7"/>
  <c r="T202" i="6"/>
  <c r="N202" i="7"/>
  <c r="S202" i="6"/>
  <c r="M202" i="7"/>
  <c r="R202" i="6"/>
  <c r="U202" i="5"/>
  <c r="K202" i="7"/>
  <c r="P202" i="6"/>
  <c r="L202" i="7"/>
  <c r="Q202" i="6"/>
  <c r="O201" i="7"/>
  <c r="T201" i="6"/>
  <c r="N201" i="7"/>
  <c r="S201" i="6"/>
  <c r="M201" i="7"/>
  <c r="R201" i="6"/>
  <c r="U201" i="5"/>
  <c r="K201" i="7"/>
  <c r="P201" i="6"/>
  <c r="L201" i="7"/>
  <c r="Q201" i="6"/>
  <c r="O200" i="7"/>
  <c r="T200" i="6"/>
  <c r="N200" i="7"/>
  <c r="S200" i="6"/>
  <c r="M200" i="7"/>
  <c r="R200" i="6"/>
  <c r="U200" i="5"/>
  <c r="K200" i="7"/>
  <c r="P200" i="6"/>
  <c r="L200" i="7"/>
  <c r="Q200" i="6"/>
  <c r="O199" i="7"/>
  <c r="T199" i="6"/>
  <c r="N199" i="7"/>
  <c r="S199" i="6"/>
  <c r="M199" i="7"/>
  <c r="R199" i="6"/>
  <c r="U199" i="5"/>
  <c r="K199" i="7"/>
  <c r="P199" i="6"/>
  <c r="L199" i="7"/>
  <c r="Q199" i="6"/>
  <c r="O198" i="7"/>
  <c r="T198" i="6"/>
  <c r="N198" i="7"/>
  <c r="S198" i="6"/>
  <c r="M198" i="7"/>
  <c r="R198" i="6"/>
  <c r="U198" i="5"/>
  <c r="K198" i="7"/>
  <c r="P198" i="6"/>
  <c r="L198" i="7"/>
  <c r="Q198" i="6"/>
  <c r="O197" i="7"/>
  <c r="T197" i="6"/>
  <c r="N197" i="7"/>
  <c r="S197" i="6"/>
  <c r="M197" i="7"/>
  <c r="R197" i="6"/>
  <c r="U197" i="5"/>
  <c r="K197" i="7"/>
  <c r="P197" i="6"/>
  <c r="L197" i="7"/>
  <c r="Q197" i="6"/>
  <c r="O196" i="7"/>
  <c r="T196" i="6"/>
  <c r="N196" i="7"/>
  <c r="S196" i="6"/>
  <c r="M196" i="7"/>
  <c r="R196" i="6"/>
  <c r="U196" i="5"/>
  <c r="K196" i="7"/>
  <c r="P196" i="6"/>
  <c r="L196" i="7"/>
  <c r="Q196" i="6"/>
  <c r="O195" i="7"/>
  <c r="T195" i="6"/>
  <c r="N195" i="7"/>
  <c r="S195" i="6"/>
  <c r="M195" i="7"/>
  <c r="R195" i="6"/>
  <c r="U195" i="5"/>
  <c r="K195" i="7"/>
  <c r="P195" i="6"/>
  <c r="L195" i="7"/>
  <c r="Q195" i="6"/>
  <c r="O194" i="7"/>
  <c r="T194" i="6"/>
  <c r="N194" i="7"/>
  <c r="S194" i="6"/>
  <c r="M194" i="7"/>
  <c r="R194" i="6"/>
  <c r="U194" i="5"/>
  <c r="K194" i="7"/>
  <c r="P194" i="6"/>
  <c r="L194" i="7"/>
  <c r="Q194" i="6"/>
  <c r="O193" i="7"/>
  <c r="T193" i="6"/>
  <c r="N193" i="7"/>
  <c r="S193" i="6"/>
  <c r="M193" i="7"/>
  <c r="R193" i="6"/>
  <c r="U193" i="5"/>
  <c r="K193" i="7"/>
  <c r="P193" i="6"/>
  <c r="L193" i="7"/>
  <c r="Q193" i="6"/>
  <c r="O192" i="7"/>
  <c r="T192" i="6"/>
  <c r="N192" i="7"/>
  <c r="S192" i="6"/>
  <c r="M192" i="7"/>
  <c r="R192" i="6"/>
  <c r="U192" i="5"/>
  <c r="K192" i="7"/>
  <c r="P192" i="6"/>
  <c r="L192" i="7"/>
  <c r="Q192" i="6"/>
  <c r="O191" i="7"/>
  <c r="T191" i="6"/>
  <c r="N191" i="7"/>
  <c r="S191" i="6"/>
  <c r="M191" i="7"/>
  <c r="R191" i="6"/>
  <c r="U191" i="5"/>
  <c r="K191" i="7"/>
  <c r="P191" i="6"/>
  <c r="L191" i="7"/>
  <c r="Q191" i="6"/>
  <c r="O190" i="7"/>
  <c r="T190" i="6"/>
  <c r="N190" i="7"/>
  <c r="S190" i="6"/>
  <c r="M190" i="7"/>
  <c r="R190" i="6"/>
  <c r="U190" i="5"/>
  <c r="K190" i="7"/>
  <c r="P190" i="6"/>
  <c r="L190" i="7"/>
  <c r="Q190" i="6"/>
  <c r="O189" i="7"/>
  <c r="T189" i="6"/>
  <c r="N189" i="7"/>
  <c r="S189" i="6"/>
  <c r="M189" i="7"/>
  <c r="R189" i="6"/>
  <c r="U189" i="5"/>
  <c r="K189" i="7"/>
  <c r="P189" i="6"/>
  <c r="L189" i="7"/>
  <c r="Q189" i="6"/>
  <c r="O188" i="7"/>
  <c r="T188" i="6"/>
  <c r="N188" i="7"/>
  <c r="S188" i="6"/>
  <c r="M188" i="7"/>
  <c r="R188" i="6"/>
  <c r="U188" i="5"/>
  <c r="K188" i="7"/>
  <c r="P188" i="6"/>
  <c r="L188" i="7"/>
  <c r="Q188" i="6"/>
  <c r="O187" i="7"/>
  <c r="T187" i="6"/>
  <c r="N187" i="7"/>
  <c r="S187" i="6"/>
  <c r="M187" i="7"/>
  <c r="R187" i="6"/>
  <c r="U187" i="5"/>
  <c r="K187" i="7"/>
  <c r="P187" i="6"/>
  <c r="L187" i="7"/>
  <c r="Q187" i="6"/>
  <c r="O186" i="7"/>
  <c r="T186" i="6"/>
  <c r="N186" i="7"/>
  <c r="S186" i="6"/>
  <c r="M186" i="7"/>
  <c r="R186" i="6"/>
  <c r="U186" i="5"/>
  <c r="K186" i="7"/>
  <c r="P186" i="6"/>
  <c r="L186" i="7"/>
  <c r="Q186" i="6"/>
  <c r="O185" i="7"/>
  <c r="T185" i="6"/>
  <c r="N185" i="7"/>
  <c r="S185" i="6"/>
  <c r="M185" i="7"/>
  <c r="R185" i="6"/>
  <c r="U185" i="5"/>
  <c r="K185" i="7"/>
  <c r="P185" i="6"/>
  <c r="L185" i="7"/>
  <c r="Q185" i="6"/>
  <c r="O184" i="7"/>
  <c r="T184" i="6"/>
  <c r="N184" i="7"/>
  <c r="S184" i="6"/>
  <c r="M184" i="7"/>
  <c r="R184" i="6"/>
  <c r="U184" i="5"/>
  <c r="K184" i="7"/>
  <c r="P184" i="6"/>
  <c r="L184" i="7"/>
  <c r="Q184" i="6"/>
  <c r="O183" i="7"/>
  <c r="T183" i="6"/>
  <c r="N183" i="7"/>
  <c r="S183" i="6"/>
  <c r="M183" i="7"/>
  <c r="R183" i="6"/>
  <c r="U183" i="5"/>
  <c r="K183" i="7"/>
  <c r="P183" i="6"/>
  <c r="L183" i="7"/>
  <c r="Q183" i="6"/>
  <c r="O182" i="7"/>
  <c r="T182" i="6"/>
  <c r="N182" i="7"/>
  <c r="S182" i="6"/>
  <c r="M182" i="7"/>
  <c r="R182" i="6"/>
  <c r="U182" i="5"/>
  <c r="K182" i="7"/>
  <c r="P182" i="6"/>
  <c r="L182" i="7"/>
  <c r="Q182" i="6"/>
  <c r="O181" i="7"/>
  <c r="T181" i="6"/>
  <c r="N181" i="7"/>
  <c r="S181" i="6"/>
  <c r="M181" i="7"/>
  <c r="R181" i="6"/>
  <c r="U181" i="5"/>
  <c r="K181" i="7"/>
  <c r="P181" i="6"/>
  <c r="L181" i="7"/>
  <c r="Q181" i="6"/>
  <c r="O180" i="7"/>
  <c r="T180" i="6"/>
  <c r="N180" i="7"/>
  <c r="S180" i="6"/>
  <c r="M180" i="7"/>
  <c r="R180" i="6"/>
  <c r="U180" i="5"/>
  <c r="K180" i="7"/>
  <c r="P180" i="6"/>
  <c r="L180" i="7"/>
  <c r="Q180" i="6"/>
  <c r="O179" i="7"/>
  <c r="T179" i="6"/>
  <c r="N179" i="7"/>
  <c r="S179" i="6"/>
  <c r="M179" i="7"/>
  <c r="R179" i="6"/>
  <c r="U179" i="5"/>
  <c r="K179" i="7"/>
  <c r="P179" i="6"/>
  <c r="L179" i="7"/>
  <c r="Q179" i="6"/>
  <c r="O178" i="7"/>
  <c r="T178" i="6"/>
  <c r="N178" i="7"/>
  <c r="S178" i="6"/>
  <c r="M178" i="7"/>
  <c r="R178" i="6"/>
  <c r="U178" i="5"/>
  <c r="K178" i="7"/>
  <c r="P178" i="6"/>
  <c r="L178" i="7"/>
  <c r="Q178" i="6"/>
  <c r="O177" i="7"/>
  <c r="T177" i="6"/>
  <c r="N177" i="7"/>
  <c r="S177" i="6"/>
  <c r="M177" i="7"/>
  <c r="R177" i="6"/>
  <c r="U177" i="5"/>
  <c r="K177" i="7"/>
  <c r="P177" i="6"/>
  <c r="L177" i="7"/>
  <c r="Q177" i="6"/>
  <c r="O176" i="7"/>
  <c r="T176" i="6"/>
  <c r="N176" i="7"/>
  <c r="S176" i="6"/>
  <c r="M176" i="7"/>
  <c r="R176" i="6"/>
  <c r="U176" i="5"/>
  <c r="K176" i="7"/>
  <c r="P176" i="6"/>
  <c r="L176" i="7"/>
  <c r="Q176" i="6"/>
  <c r="O175" i="7"/>
  <c r="T175" i="6"/>
  <c r="N175" i="7"/>
  <c r="S175" i="6"/>
  <c r="M175" i="7"/>
  <c r="R175" i="6"/>
  <c r="U175" i="5"/>
  <c r="K175" i="7"/>
  <c r="P175" i="6"/>
  <c r="L175" i="7"/>
  <c r="Q175" i="6"/>
  <c r="O174" i="7"/>
  <c r="T174" i="6"/>
  <c r="N174" i="7"/>
  <c r="S174" i="6"/>
  <c r="M174" i="7"/>
  <c r="R174" i="6"/>
  <c r="U174" i="5"/>
  <c r="K174" i="7"/>
  <c r="P174" i="6"/>
  <c r="L174" i="7"/>
  <c r="Q174" i="6"/>
  <c r="O173" i="7"/>
  <c r="T173" i="6"/>
  <c r="N173" i="7"/>
  <c r="S173" i="6"/>
  <c r="M173" i="7"/>
  <c r="R173" i="6"/>
  <c r="U173" i="5"/>
  <c r="K173" i="7"/>
  <c r="P173" i="6"/>
  <c r="L173" i="7"/>
  <c r="Q173" i="6"/>
  <c r="O172" i="7"/>
  <c r="T172" i="6"/>
  <c r="N172" i="7"/>
  <c r="S172" i="6"/>
  <c r="M172" i="7"/>
  <c r="R172" i="6"/>
  <c r="U172" i="5"/>
  <c r="K172" i="7"/>
  <c r="P172" i="6"/>
  <c r="L172" i="7"/>
  <c r="Q172" i="6"/>
  <c r="O171" i="7"/>
  <c r="T171" i="6"/>
  <c r="N171" i="7"/>
  <c r="S171" i="6"/>
  <c r="M171" i="7"/>
  <c r="R171" i="6"/>
  <c r="U171" i="5"/>
  <c r="K171" i="7"/>
  <c r="P171" i="6"/>
  <c r="L171" i="7"/>
  <c r="Q171" i="6"/>
  <c r="O170" i="7"/>
  <c r="T170" i="6"/>
  <c r="N170" i="7"/>
  <c r="S170" i="6"/>
  <c r="M170" i="7"/>
  <c r="R170" i="6"/>
  <c r="U170" i="5"/>
  <c r="K170" i="7"/>
  <c r="P170" i="6"/>
  <c r="L170" i="7"/>
  <c r="Q170" i="6"/>
  <c r="O169" i="7"/>
  <c r="T169" i="6"/>
  <c r="N169" i="7"/>
  <c r="S169" i="6"/>
  <c r="M169" i="7"/>
  <c r="R169" i="6"/>
  <c r="U169" i="5"/>
  <c r="K169" i="7"/>
  <c r="P169" i="6"/>
  <c r="L169" i="7"/>
  <c r="Q169" i="6"/>
  <c r="O168" i="7"/>
  <c r="T168" i="6"/>
  <c r="N168" i="7"/>
  <c r="S168" i="6"/>
  <c r="M168" i="7"/>
  <c r="R168" i="6"/>
  <c r="U168" i="5"/>
  <c r="K168" i="7"/>
  <c r="P168" i="6"/>
  <c r="L168" i="7"/>
  <c r="Q168" i="6"/>
  <c r="O167" i="7"/>
  <c r="T167" i="6"/>
  <c r="N167" i="7"/>
  <c r="S167" i="6"/>
  <c r="M167" i="7"/>
  <c r="R167" i="6"/>
  <c r="U167" i="5"/>
  <c r="K167" i="7"/>
  <c r="P167" i="6"/>
  <c r="L167" i="7"/>
  <c r="Q167" i="6"/>
  <c r="O166" i="7"/>
  <c r="T166" i="6"/>
  <c r="N166" i="7"/>
  <c r="S166" i="6"/>
  <c r="M166" i="7"/>
  <c r="R166" i="6"/>
  <c r="U166" i="5"/>
  <c r="K166" i="7"/>
  <c r="P166" i="6"/>
  <c r="L166" i="7"/>
  <c r="Q166" i="6"/>
  <c r="O165" i="7"/>
  <c r="T165" i="6"/>
  <c r="N165" i="7"/>
  <c r="S165" i="6"/>
  <c r="M165" i="7"/>
  <c r="R165" i="6"/>
  <c r="U165" i="5"/>
  <c r="K165" i="7"/>
  <c r="P165" i="6"/>
  <c r="L165" i="7"/>
  <c r="Q165" i="6"/>
  <c r="O164" i="7"/>
  <c r="T164" i="6"/>
  <c r="N164" i="7"/>
  <c r="S164" i="6"/>
  <c r="M164" i="7"/>
  <c r="R164" i="6"/>
  <c r="U164" i="5"/>
  <c r="K164" i="7"/>
  <c r="P164" i="6"/>
  <c r="L164" i="7"/>
  <c r="Q164" i="6"/>
  <c r="O163" i="7"/>
  <c r="T163" i="6"/>
  <c r="N163" i="7"/>
  <c r="S163" i="6"/>
  <c r="M163" i="7"/>
  <c r="R163" i="6"/>
  <c r="U163" i="5"/>
  <c r="K163" i="7"/>
  <c r="P163" i="6"/>
  <c r="L163" i="7"/>
  <c r="Q163" i="6"/>
  <c r="O162" i="7"/>
  <c r="T162" i="6"/>
  <c r="N162" i="7"/>
  <c r="S162" i="6"/>
  <c r="M162" i="7"/>
  <c r="R162" i="6"/>
  <c r="U162" i="5"/>
  <c r="K162" i="7"/>
  <c r="P162" i="6"/>
  <c r="L162" i="7"/>
  <c r="Q162" i="6"/>
  <c r="O161" i="7"/>
  <c r="T161" i="6"/>
  <c r="N161" i="7"/>
  <c r="S161" i="6"/>
  <c r="M161" i="7"/>
  <c r="R161" i="6"/>
  <c r="U161" i="5"/>
  <c r="K161" i="7"/>
  <c r="P161" i="6"/>
  <c r="L161" i="7"/>
  <c r="Q161" i="6"/>
  <c r="O160" i="7"/>
  <c r="T160" i="6"/>
  <c r="N160" i="7"/>
  <c r="S160" i="6"/>
  <c r="M160" i="7"/>
  <c r="R160" i="6"/>
  <c r="U160" i="5"/>
  <c r="K160" i="7"/>
  <c r="P160" i="6"/>
  <c r="L160" i="7"/>
  <c r="Q160" i="6"/>
  <c r="O159" i="7"/>
  <c r="T159" i="6"/>
  <c r="N159" i="7"/>
  <c r="S159" i="6"/>
  <c r="M159" i="7"/>
  <c r="R159" i="6"/>
  <c r="U159" i="5"/>
  <c r="K159" i="7"/>
  <c r="P159" i="6"/>
  <c r="L159" i="7"/>
  <c r="Q159" i="6"/>
  <c r="O157" i="7"/>
  <c r="T157" i="6"/>
  <c r="N157" i="7"/>
  <c r="S157" i="6"/>
  <c r="M157" i="7"/>
  <c r="R157" i="6"/>
  <c r="U157" i="5"/>
  <c r="K157" i="7"/>
  <c r="P157" i="6"/>
  <c r="L157" i="7"/>
  <c r="Q157" i="6"/>
  <c r="O156" i="7"/>
  <c r="T156" i="6"/>
  <c r="N156" i="7"/>
  <c r="S156" i="6"/>
  <c r="M156" i="7"/>
  <c r="R156" i="6"/>
  <c r="U156" i="5"/>
  <c r="K156" i="7"/>
  <c r="P156" i="6"/>
  <c r="L156" i="7"/>
  <c r="Q156" i="6"/>
  <c r="O155" i="7"/>
  <c r="T155" i="6"/>
  <c r="N155" i="7"/>
  <c r="S155" i="6"/>
  <c r="M155" i="7"/>
  <c r="R155" i="6"/>
  <c r="U155" i="5"/>
  <c r="K155" i="7"/>
  <c r="P155" i="6"/>
  <c r="L155" i="7"/>
  <c r="Q155" i="6"/>
  <c r="O154" i="7"/>
  <c r="T154" i="6"/>
  <c r="N154" i="7"/>
  <c r="S154" i="6"/>
  <c r="M154" i="7"/>
  <c r="R154" i="6"/>
  <c r="U154" i="5"/>
  <c r="K154" i="7"/>
  <c r="P154" i="6"/>
  <c r="L154" i="7"/>
  <c r="Q154" i="6"/>
  <c r="O124" i="7"/>
  <c r="T124" i="6"/>
  <c r="N124" i="7"/>
  <c r="S124" i="6"/>
  <c r="M124" i="7"/>
  <c r="R124" i="6"/>
  <c r="U124" i="5"/>
  <c r="K124" i="7"/>
  <c r="P124" i="6"/>
  <c r="L124" i="7"/>
  <c r="Q124" i="6"/>
  <c r="O123" i="7"/>
  <c r="T123" i="6"/>
  <c r="N123" i="7"/>
  <c r="S123" i="6"/>
  <c r="M123" i="7"/>
  <c r="R123" i="6"/>
  <c r="U123" i="5"/>
  <c r="K123" i="7"/>
  <c r="P123" i="6"/>
  <c r="L123" i="7"/>
  <c r="Q123" i="6"/>
  <c r="O122" i="7"/>
  <c r="T122" i="6"/>
  <c r="N122" i="7"/>
  <c r="S122" i="6"/>
  <c r="M122" i="7"/>
  <c r="R122" i="6"/>
  <c r="U122" i="5"/>
  <c r="K122" i="7"/>
  <c r="P122" i="6"/>
  <c r="L122" i="7"/>
  <c r="Q122" i="6"/>
  <c r="O121" i="7"/>
  <c r="T121" i="6"/>
  <c r="N121" i="7"/>
  <c r="S121" i="6"/>
  <c r="M121" i="7"/>
  <c r="R121" i="6"/>
  <c r="U121" i="5"/>
  <c r="K121" i="7"/>
  <c r="P121" i="6"/>
  <c r="L121" i="7"/>
  <c r="Q121" i="6"/>
  <c r="O120" i="7"/>
  <c r="T120" i="6"/>
  <c r="N120" i="7"/>
  <c r="S120" i="6"/>
  <c r="M120" i="7"/>
  <c r="R120" i="6"/>
  <c r="U120" i="5"/>
  <c r="K120" i="7"/>
  <c r="P120" i="6"/>
  <c r="L120" i="7"/>
  <c r="Q120" i="6"/>
  <c r="O119" i="7"/>
  <c r="T119" i="6"/>
  <c r="N119" i="7"/>
  <c r="S119" i="6"/>
  <c r="M119" i="7"/>
  <c r="R119" i="6"/>
  <c r="U119" i="5"/>
  <c r="K119" i="7"/>
  <c r="P119" i="6"/>
  <c r="L119" i="7"/>
  <c r="Q119" i="6"/>
  <c r="O118" i="7"/>
  <c r="T118" i="6"/>
  <c r="N118" i="7"/>
  <c r="S118" i="6"/>
  <c r="M118" i="7"/>
  <c r="R118" i="6"/>
  <c r="U118" i="5"/>
  <c r="K118" i="7"/>
  <c r="P118" i="6"/>
  <c r="L118" i="7"/>
  <c r="Q118" i="6"/>
  <c r="B63" i="4"/>
  <c r="U63" i="3"/>
  <c r="H80" i="3"/>
  <c r="J63" i="3"/>
  <c r="B83" i="4"/>
  <c r="U83" i="3"/>
  <c r="H100" i="3"/>
  <c r="J83" i="3"/>
  <c r="H114" i="3"/>
  <c r="J102" i="3"/>
  <c r="B117" i="4"/>
  <c r="U117" i="3"/>
  <c r="H125" i="3"/>
  <c r="J117" i="3"/>
  <c r="B128" i="4"/>
  <c r="U128" i="3"/>
  <c r="H150" i="3"/>
  <c r="J128" i="3"/>
  <c r="B217" i="4"/>
  <c r="U217" i="3"/>
  <c r="H238" i="3"/>
  <c r="J217" i="3"/>
  <c r="O6" i="7"/>
  <c r="T6" i="6"/>
  <c r="P63" i="5"/>
  <c r="K63" i="6"/>
  <c r="K80" i="5"/>
  <c r="Q63" i="5"/>
  <c r="L63" i="6"/>
  <c r="L80" i="5"/>
  <c r="R63" i="5"/>
  <c r="M63" i="6"/>
  <c r="M80" i="5"/>
  <c r="S63" i="5"/>
  <c r="N63" i="6"/>
  <c r="N80" i="5"/>
  <c r="T63" i="5"/>
  <c r="O63" i="6"/>
  <c r="O80" i="5"/>
  <c r="P83" i="5"/>
  <c r="K83" i="6"/>
  <c r="Q83" i="5"/>
  <c r="L83" i="6"/>
  <c r="R83" i="5"/>
  <c r="M83" i="6"/>
  <c r="S83" i="5"/>
  <c r="N83" i="6"/>
  <c r="T83" i="5"/>
  <c r="O83" i="6"/>
  <c r="P117" i="5"/>
  <c r="P125" i="5" s="1"/>
  <c r="K117" i="6"/>
  <c r="K125" i="5"/>
  <c r="Q117" i="5"/>
  <c r="Q125" i="5" s="1"/>
  <c r="L117" i="6"/>
  <c r="L125" i="5"/>
  <c r="R117" i="5"/>
  <c r="R125" i="5" s="1"/>
  <c r="M117" i="6"/>
  <c r="M125" i="5"/>
  <c r="S117" i="5"/>
  <c r="S125" i="5" s="1"/>
  <c r="N117" i="6"/>
  <c r="N125" i="5"/>
  <c r="T117" i="5"/>
  <c r="T125" i="5" s="1"/>
  <c r="O117" i="6"/>
  <c r="O125" i="5"/>
  <c r="P128" i="5"/>
  <c r="P150" i="5" s="1"/>
  <c r="K128" i="6"/>
  <c r="K150" i="5"/>
  <c r="Q128" i="5"/>
  <c r="Q150" i="5" s="1"/>
  <c r="L128" i="6"/>
  <c r="L150" i="5"/>
  <c r="R128" i="5"/>
  <c r="R150" i="5" s="1"/>
  <c r="M128" i="6"/>
  <c r="M150" i="5"/>
  <c r="S128" i="5"/>
  <c r="S150" i="5" s="1"/>
  <c r="N128" i="6"/>
  <c r="N150" i="5"/>
  <c r="T128" i="5"/>
  <c r="T150" i="5" s="1"/>
  <c r="O128" i="6"/>
  <c r="O150" i="5"/>
  <c r="P153" i="5"/>
  <c r="P214" i="5" s="1"/>
  <c r="K153" i="6"/>
  <c r="Q153" i="5"/>
  <c r="Q214" i="5" s="1"/>
  <c r="L153" i="6"/>
  <c r="U153" i="4"/>
  <c r="P214" i="4"/>
  <c r="R153" i="5"/>
  <c r="R214" i="5" s="1"/>
  <c r="M153" i="6"/>
  <c r="S153" i="5"/>
  <c r="S214" i="5" s="1"/>
  <c r="N153" i="6"/>
  <c r="T153" i="5"/>
  <c r="T214" i="5" s="1"/>
  <c r="O153" i="6"/>
  <c r="P217" i="5"/>
  <c r="P238" i="5" s="1"/>
  <c r="K217" i="6"/>
  <c r="K238" i="5"/>
  <c r="Q217" i="5"/>
  <c r="Q238" i="5" s="1"/>
  <c r="L217" i="6"/>
  <c r="L238" i="5"/>
  <c r="R217" i="5"/>
  <c r="R238" i="5" s="1"/>
  <c r="M217" i="6"/>
  <c r="M238" i="5"/>
  <c r="S217" i="5"/>
  <c r="S238" i="5" s="1"/>
  <c r="N217" i="6"/>
  <c r="N238" i="5"/>
  <c r="T217" i="5"/>
  <c r="T238" i="5" s="1"/>
  <c r="O217" i="6"/>
  <c r="O238" i="5"/>
  <c r="S23" i="5"/>
  <c r="S40" i="5" s="1"/>
  <c r="N23" i="6"/>
  <c r="N40" i="5"/>
  <c r="R23" i="5"/>
  <c r="R40" i="5" s="1"/>
  <c r="M23" i="6"/>
  <c r="M40" i="5"/>
  <c r="K64" i="7"/>
  <c r="P64" i="6"/>
  <c r="L64" i="7"/>
  <c r="Q64" i="6"/>
  <c r="M64" i="7"/>
  <c r="R64" i="6"/>
  <c r="N64" i="7"/>
  <c r="S64" i="6"/>
  <c r="O64" i="7"/>
  <c r="T64" i="6"/>
  <c r="L65" i="6"/>
  <c r="Q65" i="5"/>
  <c r="K65" i="6"/>
  <c r="P65" i="5"/>
  <c r="M65" i="6"/>
  <c r="R65" i="5"/>
  <c r="N65" i="6"/>
  <c r="S65" i="5"/>
  <c r="O65" i="6"/>
  <c r="T65" i="5"/>
  <c r="L66" i="6"/>
  <c r="Q66" i="5"/>
  <c r="K66" i="6"/>
  <c r="P66" i="5"/>
  <c r="M66" i="6"/>
  <c r="R66" i="5"/>
  <c r="N66" i="6"/>
  <c r="S66" i="5"/>
  <c r="O66" i="6"/>
  <c r="T66" i="5"/>
  <c r="L67" i="6"/>
  <c r="Q67" i="5"/>
  <c r="K67" i="6"/>
  <c r="P67" i="5"/>
  <c r="M67" i="6"/>
  <c r="R67" i="5"/>
  <c r="N67" i="6"/>
  <c r="S67" i="5"/>
  <c r="O67" i="6"/>
  <c r="T67" i="5"/>
  <c r="L68" i="6"/>
  <c r="Q68" i="5"/>
  <c r="K68" i="6"/>
  <c r="P68" i="5"/>
  <c r="M68" i="6"/>
  <c r="R68" i="5"/>
  <c r="N68" i="6"/>
  <c r="S68" i="5"/>
  <c r="O68" i="6"/>
  <c r="T68" i="5"/>
  <c r="L69" i="6"/>
  <c r="Q69" i="5"/>
  <c r="K69" i="6"/>
  <c r="P69" i="5"/>
  <c r="M69" i="6"/>
  <c r="R69" i="5"/>
  <c r="N69" i="6"/>
  <c r="S69" i="5"/>
  <c r="O69" i="6"/>
  <c r="T69" i="5"/>
  <c r="L70" i="6"/>
  <c r="Q70" i="5"/>
  <c r="K70" i="6"/>
  <c r="P70" i="5"/>
  <c r="M70" i="6"/>
  <c r="R70" i="5"/>
  <c r="N70" i="6"/>
  <c r="S70" i="5"/>
  <c r="O70" i="6"/>
  <c r="T70" i="5"/>
  <c r="L71" i="6"/>
  <c r="Q71" i="5"/>
  <c r="K71" i="6"/>
  <c r="P71" i="5"/>
  <c r="M71" i="6"/>
  <c r="R71" i="5"/>
  <c r="N71" i="6"/>
  <c r="S71" i="5"/>
  <c r="O71" i="6"/>
  <c r="T71" i="5"/>
  <c r="L72" i="6"/>
  <c r="Q72" i="5"/>
  <c r="K72" i="6"/>
  <c r="P72" i="5"/>
  <c r="M72" i="6"/>
  <c r="R72" i="5"/>
  <c r="N72" i="6"/>
  <c r="S72" i="5"/>
  <c r="O72" i="6"/>
  <c r="T72" i="5"/>
  <c r="L73" i="6"/>
  <c r="Q73" i="5"/>
  <c r="K73" i="6"/>
  <c r="P73" i="5"/>
  <c r="M73" i="6"/>
  <c r="R73" i="5"/>
  <c r="N73" i="6"/>
  <c r="S73" i="5"/>
  <c r="O73" i="6"/>
  <c r="T73" i="5"/>
  <c r="L74" i="6"/>
  <c r="Q74" i="5"/>
  <c r="K74" i="6"/>
  <c r="P74" i="5"/>
  <c r="M74" i="6"/>
  <c r="R74" i="5"/>
  <c r="N74" i="6"/>
  <c r="S74" i="5"/>
  <c r="O74" i="6"/>
  <c r="T74" i="5"/>
  <c r="L75" i="6"/>
  <c r="Q75" i="5"/>
  <c r="K75" i="6"/>
  <c r="P75" i="5"/>
  <c r="M75" i="6"/>
  <c r="R75" i="5"/>
  <c r="N75" i="6"/>
  <c r="S75" i="5"/>
  <c r="O75" i="6"/>
  <c r="T75" i="5"/>
  <c r="L76" i="6"/>
  <c r="Q76" i="5"/>
  <c r="K76" i="6"/>
  <c r="P76" i="5"/>
  <c r="M76" i="6"/>
  <c r="R76" i="5"/>
  <c r="N76" i="6"/>
  <c r="S76" i="5"/>
  <c r="O76" i="6"/>
  <c r="T76" i="5"/>
  <c r="L77" i="6"/>
  <c r="Q77" i="5"/>
  <c r="K77" i="6"/>
  <c r="P77" i="5"/>
  <c r="M77" i="6"/>
  <c r="R77" i="5"/>
  <c r="N77" i="6"/>
  <c r="S77" i="5"/>
  <c r="O77" i="6"/>
  <c r="T77" i="5"/>
  <c r="L78" i="6"/>
  <c r="Q78" i="5"/>
  <c r="K78" i="6"/>
  <c r="P78" i="5"/>
  <c r="M78" i="6"/>
  <c r="R78" i="5"/>
  <c r="N78" i="6"/>
  <c r="S78" i="5"/>
  <c r="O78" i="6"/>
  <c r="T78" i="5"/>
  <c r="L79" i="6"/>
  <c r="Q79" i="5"/>
  <c r="K79" i="6"/>
  <c r="P79" i="5"/>
  <c r="M79" i="6"/>
  <c r="R79" i="5"/>
  <c r="N79" i="6"/>
  <c r="S79" i="5"/>
  <c r="O79" i="6"/>
  <c r="T79" i="5"/>
  <c r="Q103" i="4"/>
  <c r="R103" i="4"/>
  <c r="S103" i="4"/>
  <c r="T103" i="4"/>
  <c r="L104" i="4"/>
  <c r="L104" i="5" s="1"/>
  <c r="Q104" i="3"/>
  <c r="M104" i="4"/>
  <c r="M104" i="5" s="1"/>
  <c r="R104" i="3"/>
  <c r="N104" i="4"/>
  <c r="N104" i="5" s="1"/>
  <c r="S104" i="3"/>
  <c r="O104" i="4"/>
  <c r="O104" i="5" s="1"/>
  <c r="T104" i="3"/>
  <c r="L105" i="4"/>
  <c r="L105" i="5" s="1"/>
  <c r="Q105" i="3"/>
  <c r="M105" i="4"/>
  <c r="M105" i="5" s="1"/>
  <c r="R105" i="3"/>
  <c r="N105" i="4"/>
  <c r="N105" i="5" s="1"/>
  <c r="S105" i="3"/>
  <c r="O105" i="4"/>
  <c r="T105" i="3"/>
  <c r="L106" i="4"/>
  <c r="L106" i="5" s="1"/>
  <c r="Q106" i="3"/>
  <c r="M106" i="4"/>
  <c r="M106" i="5" s="1"/>
  <c r="R106" i="3"/>
  <c r="N106" i="4"/>
  <c r="N106" i="5" s="1"/>
  <c r="S106" i="3"/>
  <c r="O106" i="4"/>
  <c r="T106" i="3"/>
  <c r="L107" i="4"/>
  <c r="L107" i="5" s="1"/>
  <c r="Q107" i="3"/>
  <c r="M107" i="4"/>
  <c r="M107" i="5" s="1"/>
  <c r="R107" i="3"/>
  <c r="N107" i="4"/>
  <c r="N107" i="5" s="1"/>
  <c r="S107" i="3"/>
  <c r="O107" i="4"/>
  <c r="T107" i="3"/>
  <c r="L108" i="4"/>
  <c r="L108" i="5" s="1"/>
  <c r="Q108" i="3"/>
  <c r="M108" i="4"/>
  <c r="M108" i="5" s="1"/>
  <c r="R108" i="3"/>
  <c r="N108" i="4"/>
  <c r="N108" i="5" s="1"/>
  <c r="S108" i="3"/>
  <c r="O108" i="4"/>
  <c r="T108" i="3"/>
  <c r="L109" i="4"/>
  <c r="L109" i="5" s="1"/>
  <c r="Q109" i="3"/>
  <c r="M109" i="4"/>
  <c r="M109" i="5" s="1"/>
  <c r="R109" i="3"/>
  <c r="N109" i="4"/>
  <c r="N109" i="5" s="1"/>
  <c r="S109" i="3"/>
  <c r="O109" i="4"/>
  <c r="T109" i="3"/>
  <c r="R84" i="4"/>
  <c r="S84" i="4"/>
  <c r="T84" i="4"/>
  <c r="L85" i="4"/>
  <c r="L85" i="5" s="1"/>
  <c r="Q85" i="3"/>
  <c r="M85" i="4"/>
  <c r="M85" i="5" s="1"/>
  <c r="R85" i="3"/>
  <c r="N85" i="4"/>
  <c r="N85" i="5" s="1"/>
  <c r="S85" i="3"/>
  <c r="O85" i="4"/>
  <c r="O85" i="5" s="1"/>
  <c r="T85" i="3"/>
  <c r="L86" i="4"/>
  <c r="L86" i="5" s="1"/>
  <c r="Q86" i="3"/>
  <c r="M86" i="4"/>
  <c r="M86" i="5" s="1"/>
  <c r="R86" i="3"/>
  <c r="N86" i="4"/>
  <c r="N86" i="5" s="1"/>
  <c r="S86" i="3"/>
  <c r="O86" i="4"/>
  <c r="T86" i="3"/>
  <c r="L87" i="4"/>
  <c r="L87" i="5" s="1"/>
  <c r="Q87" i="3"/>
  <c r="M87" i="4"/>
  <c r="M87" i="5" s="1"/>
  <c r="R87" i="3"/>
  <c r="N87" i="4"/>
  <c r="N87" i="5" s="1"/>
  <c r="S87" i="3"/>
  <c r="O87" i="4"/>
  <c r="T87" i="3"/>
  <c r="L88" i="4"/>
  <c r="L88" i="5" s="1"/>
  <c r="Q88" i="3"/>
  <c r="M88" i="4"/>
  <c r="M88" i="5" s="1"/>
  <c r="R88" i="3"/>
  <c r="N88" i="4"/>
  <c r="N88" i="5" s="1"/>
  <c r="S88" i="3"/>
  <c r="O88" i="4"/>
  <c r="T88" i="3"/>
  <c r="L89" i="4"/>
  <c r="L89" i="5" s="1"/>
  <c r="Q89" i="3"/>
  <c r="M89" i="4"/>
  <c r="M89" i="5" s="1"/>
  <c r="R89" i="3"/>
  <c r="N89" i="4"/>
  <c r="N89" i="5" s="1"/>
  <c r="S89" i="3"/>
  <c r="O89" i="4"/>
  <c r="T89" i="3"/>
  <c r="L90" i="4"/>
  <c r="L90" i="5" s="1"/>
  <c r="Q90" i="3"/>
  <c r="M90" i="4"/>
  <c r="M90" i="5" s="1"/>
  <c r="R90" i="3"/>
  <c r="N90" i="4"/>
  <c r="N90" i="5" s="1"/>
  <c r="S90" i="3"/>
  <c r="O90" i="4"/>
  <c r="T90" i="3"/>
  <c r="L91" i="4"/>
  <c r="L91" i="5" s="1"/>
  <c r="Q91" i="3"/>
  <c r="M91" i="4"/>
  <c r="M91" i="5" s="1"/>
  <c r="R91" i="3"/>
  <c r="N91" i="4"/>
  <c r="N91" i="5" s="1"/>
  <c r="S91" i="3"/>
  <c r="O91" i="4"/>
  <c r="T91" i="3"/>
  <c r="L92" i="4"/>
  <c r="L92" i="5" s="1"/>
  <c r="Q92" i="3"/>
  <c r="M92" i="4"/>
  <c r="M92" i="5" s="1"/>
  <c r="R92" i="3"/>
  <c r="N92" i="4"/>
  <c r="N92" i="5" s="1"/>
  <c r="S92" i="3"/>
  <c r="O92" i="4"/>
  <c r="T92" i="3"/>
  <c r="L93" i="4"/>
  <c r="L93" i="5" s="1"/>
  <c r="Q93" i="3"/>
  <c r="M93" i="4"/>
  <c r="M93" i="5" s="1"/>
  <c r="R93" i="3"/>
  <c r="N93" i="4"/>
  <c r="N93" i="5" s="1"/>
  <c r="S93" i="3"/>
  <c r="O93" i="4"/>
  <c r="T93" i="3"/>
  <c r="L94" i="4"/>
  <c r="L94" i="5" s="1"/>
  <c r="Q94" i="3"/>
  <c r="M94" i="4"/>
  <c r="M94" i="5" s="1"/>
  <c r="R94" i="3"/>
  <c r="N94" i="4"/>
  <c r="N94" i="5" s="1"/>
  <c r="S94" i="3"/>
  <c r="O94" i="4"/>
  <c r="T94" i="3"/>
  <c r="L95" i="4"/>
  <c r="L95" i="5" s="1"/>
  <c r="Q95" i="3"/>
  <c r="M95" i="4"/>
  <c r="M95" i="5" s="1"/>
  <c r="R95" i="3"/>
  <c r="N95" i="4"/>
  <c r="N95" i="5" s="1"/>
  <c r="S95" i="3"/>
  <c r="O95" i="4"/>
  <c r="T95" i="3"/>
  <c r="L96" i="4"/>
  <c r="L96" i="5" s="1"/>
  <c r="Q96" i="3"/>
  <c r="M96" i="4"/>
  <c r="M96" i="5" s="1"/>
  <c r="R96" i="3"/>
  <c r="N96" i="4"/>
  <c r="N96" i="5" s="1"/>
  <c r="S96" i="3"/>
  <c r="O96" i="4"/>
  <c r="T96" i="3"/>
  <c r="L97" i="4"/>
  <c r="L97" i="5" s="1"/>
  <c r="Q97" i="3"/>
  <c r="M97" i="4"/>
  <c r="M97" i="5" s="1"/>
  <c r="R97" i="3"/>
  <c r="N97" i="4"/>
  <c r="N97" i="5" s="1"/>
  <c r="S97" i="3"/>
  <c r="O97" i="4"/>
  <c r="T97" i="3"/>
  <c r="L98" i="4"/>
  <c r="L98" i="5" s="1"/>
  <c r="Q98" i="3"/>
  <c r="M98" i="4"/>
  <c r="M98" i="5" s="1"/>
  <c r="R98" i="3"/>
  <c r="N98" i="4"/>
  <c r="N98" i="5" s="1"/>
  <c r="S98" i="3"/>
  <c r="O98" i="4"/>
  <c r="T98" i="3"/>
  <c r="O158" i="7"/>
  <c r="T158" i="6"/>
  <c r="O214" i="6"/>
  <c r="N158" i="7"/>
  <c r="S158" i="6"/>
  <c r="N214" i="6"/>
  <c r="M158" i="7"/>
  <c r="R158" i="6"/>
  <c r="M214" i="6"/>
  <c r="K158" i="7"/>
  <c r="P158" i="6"/>
  <c r="K214" i="6"/>
  <c r="L158" i="7"/>
  <c r="Q158" i="6"/>
  <c r="L214" i="6"/>
  <c r="B158" i="4"/>
  <c r="J158" i="3"/>
  <c r="U158" i="3"/>
  <c r="H214" i="3"/>
  <c r="T102" i="5"/>
  <c r="O102" i="6"/>
  <c r="S102" i="5"/>
  <c r="N102" i="6"/>
  <c r="R102" i="5"/>
  <c r="M102" i="6"/>
  <c r="P102" i="5"/>
  <c r="K102" i="6"/>
  <c r="Q102" i="5"/>
  <c r="L102" i="6"/>
  <c r="B237" i="8"/>
  <c r="H237" i="8" s="1"/>
  <c r="J237" i="7"/>
  <c r="B236" i="8"/>
  <c r="H236" i="8" s="1"/>
  <c r="J236" i="7"/>
  <c r="B235" i="8"/>
  <c r="H235" i="8" s="1"/>
  <c r="J235" i="7"/>
  <c r="B234" i="8"/>
  <c r="H234" i="8" s="1"/>
  <c r="J234" i="7"/>
  <c r="B233" i="8"/>
  <c r="H233" i="8" s="1"/>
  <c r="J233" i="7"/>
  <c r="B232" i="8"/>
  <c r="H232" i="8" s="1"/>
  <c r="J232" i="7"/>
  <c r="B231" i="8"/>
  <c r="H231" i="8" s="1"/>
  <c r="J231" i="7"/>
  <c r="B230" i="8"/>
  <c r="H230" i="8" s="1"/>
  <c r="J230" i="7"/>
  <c r="B229" i="8"/>
  <c r="H229" i="8" s="1"/>
  <c r="J229" i="7"/>
  <c r="B228" i="8"/>
  <c r="H228" i="8" s="1"/>
  <c r="J228" i="7"/>
  <c r="B227" i="8"/>
  <c r="H227" i="8" s="1"/>
  <c r="J227" i="7"/>
  <c r="B226" i="8"/>
  <c r="H226" i="8" s="1"/>
  <c r="J226" i="7"/>
  <c r="B225" i="8"/>
  <c r="H225" i="8" s="1"/>
  <c r="J225" i="7"/>
  <c r="B224" i="8"/>
  <c r="H224" i="8" s="1"/>
  <c r="J224" i="7"/>
  <c r="B223" i="8"/>
  <c r="H223" i="8" s="1"/>
  <c r="J223" i="7"/>
  <c r="B222" i="8"/>
  <c r="H222" i="8" s="1"/>
  <c r="J222" i="7"/>
  <c r="B221" i="8"/>
  <c r="H221" i="8" s="1"/>
  <c r="J221" i="7"/>
  <c r="B220" i="8"/>
  <c r="H220" i="8" s="1"/>
  <c r="J220" i="7"/>
  <c r="B219" i="8"/>
  <c r="H219" i="8" s="1"/>
  <c r="J219" i="7"/>
  <c r="B218" i="8"/>
  <c r="H218" i="8" s="1"/>
  <c r="J218" i="7"/>
  <c r="B213" i="8"/>
  <c r="H213" i="8" s="1"/>
  <c r="J213" i="7"/>
  <c r="B212" i="8"/>
  <c r="H212" i="8" s="1"/>
  <c r="J212" i="7"/>
  <c r="B211" i="8"/>
  <c r="H211" i="8" s="1"/>
  <c r="J211" i="7"/>
  <c r="B210" i="8"/>
  <c r="H210" i="8" s="1"/>
  <c r="J210" i="7"/>
  <c r="B209" i="8"/>
  <c r="H209" i="8" s="1"/>
  <c r="J209" i="7"/>
  <c r="B208" i="8"/>
  <c r="H208" i="8" s="1"/>
  <c r="J208" i="7"/>
  <c r="B207" i="8"/>
  <c r="H207" i="8" s="1"/>
  <c r="J207" i="7"/>
  <c r="B206" i="8"/>
  <c r="H206" i="8" s="1"/>
  <c r="J206" i="7"/>
  <c r="B205" i="8"/>
  <c r="H205" i="8" s="1"/>
  <c r="J205" i="7"/>
  <c r="B204" i="8"/>
  <c r="H204" i="8" s="1"/>
  <c r="J204" i="7"/>
  <c r="B203" i="8"/>
  <c r="H203" i="8" s="1"/>
  <c r="J203" i="7"/>
  <c r="B202" i="8"/>
  <c r="H202" i="8" s="1"/>
  <c r="J202" i="7"/>
  <c r="B201" i="8"/>
  <c r="H201" i="8" s="1"/>
  <c r="J201" i="7"/>
  <c r="B200" i="8"/>
  <c r="H200" i="8" s="1"/>
  <c r="J200" i="7"/>
  <c r="B199" i="8"/>
  <c r="H199" i="8" s="1"/>
  <c r="J199" i="7"/>
  <c r="B198" i="8"/>
  <c r="H198" i="8" s="1"/>
  <c r="J198" i="7"/>
  <c r="B197" i="8"/>
  <c r="H197" i="8" s="1"/>
  <c r="J197" i="7"/>
  <c r="B196" i="8"/>
  <c r="H196" i="8" s="1"/>
  <c r="J196" i="7"/>
  <c r="B195" i="8"/>
  <c r="H195" i="8" s="1"/>
  <c r="J195" i="7"/>
  <c r="B194" i="8"/>
  <c r="H194" i="8" s="1"/>
  <c r="J194" i="7"/>
  <c r="B193" i="8"/>
  <c r="H193" i="8" s="1"/>
  <c r="J193" i="7"/>
  <c r="B192" i="8"/>
  <c r="H192" i="8" s="1"/>
  <c r="J192" i="7"/>
  <c r="B191" i="8"/>
  <c r="H191" i="8" s="1"/>
  <c r="J191" i="7"/>
  <c r="B190" i="8"/>
  <c r="H190" i="8" s="1"/>
  <c r="J190" i="7"/>
  <c r="B189" i="8"/>
  <c r="H189" i="8" s="1"/>
  <c r="J189" i="7"/>
  <c r="B188" i="8"/>
  <c r="H188" i="8" s="1"/>
  <c r="J188" i="7"/>
  <c r="B187" i="8"/>
  <c r="H187" i="8" s="1"/>
  <c r="J187" i="7"/>
  <c r="B186" i="8"/>
  <c r="H186" i="8" s="1"/>
  <c r="J186" i="7"/>
  <c r="B185" i="8"/>
  <c r="H185" i="8" s="1"/>
  <c r="J185" i="7"/>
  <c r="B184" i="8"/>
  <c r="H184" i="8" s="1"/>
  <c r="J184" i="7"/>
  <c r="B183" i="8"/>
  <c r="H183" i="8" s="1"/>
  <c r="J183" i="7"/>
  <c r="B182" i="8"/>
  <c r="H182" i="8" s="1"/>
  <c r="J182" i="7"/>
  <c r="B181" i="8"/>
  <c r="H181" i="8" s="1"/>
  <c r="J181" i="7"/>
  <c r="B179" i="8"/>
  <c r="H179" i="8" s="1"/>
  <c r="J179" i="7"/>
  <c r="B178" i="8"/>
  <c r="H178" i="8" s="1"/>
  <c r="J178" i="7"/>
  <c r="B177" i="8"/>
  <c r="H177" i="8" s="1"/>
  <c r="J177" i="7"/>
  <c r="B176" i="8"/>
  <c r="H176" i="8" s="1"/>
  <c r="J176" i="7"/>
  <c r="B175" i="8"/>
  <c r="H175" i="8" s="1"/>
  <c r="J175" i="7"/>
  <c r="B174" i="8"/>
  <c r="H174" i="8" s="1"/>
  <c r="J174" i="7"/>
  <c r="B173" i="8"/>
  <c r="H173" i="8" s="1"/>
  <c r="J173" i="7"/>
  <c r="B172" i="8"/>
  <c r="H172" i="8" s="1"/>
  <c r="J172" i="7"/>
  <c r="B171" i="8"/>
  <c r="H171" i="8" s="1"/>
  <c r="J171" i="7"/>
  <c r="B170" i="8"/>
  <c r="H170" i="8" s="1"/>
  <c r="J170" i="7"/>
  <c r="B169" i="8"/>
  <c r="H169" i="8" s="1"/>
  <c r="J169" i="7"/>
  <c r="B168" i="8"/>
  <c r="H168" i="8" s="1"/>
  <c r="J168" i="7"/>
  <c r="B167" i="8"/>
  <c r="H167" i="8" s="1"/>
  <c r="J167" i="7"/>
  <c r="B166" i="8"/>
  <c r="H166" i="8" s="1"/>
  <c r="J166" i="7"/>
  <c r="B165" i="8"/>
  <c r="H165" i="8" s="1"/>
  <c r="J165" i="7"/>
  <c r="B164" i="8"/>
  <c r="H164" i="8" s="1"/>
  <c r="J164" i="7"/>
  <c r="B163" i="8"/>
  <c r="H163" i="8" s="1"/>
  <c r="J163" i="7"/>
  <c r="B162" i="8"/>
  <c r="H162" i="8" s="1"/>
  <c r="J162" i="7"/>
  <c r="B161" i="8"/>
  <c r="H161" i="8" s="1"/>
  <c r="J161" i="7"/>
  <c r="B160" i="8"/>
  <c r="H160" i="8" s="1"/>
  <c r="J160" i="7"/>
  <c r="B159" i="8"/>
  <c r="H159" i="8" s="1"/>
  <c r="J159" i="7"/>
  <c r="B157" i="8"/>
  <c r="H157" i="8" s="1"/>
  <c r="J157" i="7"/>
  <c r="B156" i="8"/>
  <c r="H156" i="8" s="1"/>
  <c r="J156" i="7"/>
  <c r="B155" i="8"/>
  <c r="H155" i="8" s="1"/>
  <c r="J155" i="7"/>
  <c r="B154" i="8"/>
  <c r="H154" i="8" s="1"/>
  <c r="J154" i="7"/>
  <c r="B153" i="6"/>
  <c r="J153" i="5"/>
  <c r="U153" i="5"/>
  <c r="B149" i="8"/>
  <c r="H149" i="8" s="1"/>
  <c r="J149" i="7"/>
  <c r="U149" i="7"/>
  <c r="B148" i="8"/>
  <c r="H148" i="8" s="1"/>
  <c r="J148" i="7"/>
  <c r="U148" i="7"/>
  <c r="B147" i="8"/>
  <c r="H147" i="8" s="1"/>
  <c r="J147" i="7"/>
  <c r="U147" i="7"/>
  <c r="B146" i="8"/>
  <c r="H146" i="8" s="1"/>
  <c r="J146" i="7"/>
  <c r="U146" i="7"/>
  <c r="B145" i="8"/>
  <c r="H145" i="8" s="1"/>
  <c r="J145" i="7"/>
  <c r="U145" i="7"/>
  <c r="B144" i="8"/>
  <c r="H144" i="8" s="1"/>
  <c r="J144" i="7"/>
  <c r="U144" i="7"/>
  <c r="B143" i="8"/>
  <c r="H143" i="8" s="1"/>
  <c r="J143" i="7"/>
  <c r="U143" i="7"/>
  <c r="B142" i="8"/>
  <c r="H142" i="8" s="1"/>
  <c r="J142" i="7"/>
  <c r="U142" i="7"/>
  <c r="B141" i="8"/>
  <c r="H141" i="8" s="1"/>
  <c r="J141" i="7"/>
  <c r="U141" i="7"/>
  <c r="B140" i="8"/>
  <c r="H140" i="8" s="1"/>
  <c r="J140" i="7"/>
  <c r="U140" i="7"/>
  <c r="B139" i="8"/>
  <c r="H139" i="8" s="1"/>
  <c r="J139" i="7"/>
  <c r="U139" i="7"/>
  <c r="B138" i="8"/>
  <c r="H138" i="8" s="1"/>
  <c r="J138" i="7"/>
  <c r="U138" i="7"/>
  <c r="B137" i="8"/>
  <c r="H137" i="8" s="1"/>
  <c r="J137" i="7"/>
  <c r="U137" i="7"/>
  <c r="B136" i="8"/>
  <c r="H136" i="8" s="1"/>
  <c r="J136" i="7"/>
  <c r="U136" i="7"/>
  <c r="B135" i="8"/>
  <c r="H135" i="8" s="1"/>
  <c r="J135" i="7"/>
  <c r="U135" i="7"/>
  <c r="B134" i="8"/>
  <c r="H134" i="8" s="1"/>
  <c r="J134" i="7"/>
  <c r="U134" i="7"/>
  <c r="B133" i="8"/>
  <c r="H133" i="8" s="1"/>
  <c r="J133" i="7"/>
  <c r="U133" i="7"/>
  <c r="B132" i="8"/>
  <c r="H132" i="8" s="1"/>
  <c r="J132" i="7"/>
  <c r="U132" i="7"/>
  <c r="B131" i="8"/>
  <c r="H131" i="8" s="1"/>
  <c r="J131" i="7"/>
  <c r="U131" i="7"/>
  <c r="B130" i="8"/>
  <c r="H130" i="8" s="1"/>
  <c r="J130" i="7"/>
  <c r="U130" i="7"/>
  <c r="B129" i="8"/>
  <c r="H129" i="8" s="1"/>
  <c r="J129" i="7"/>
  <c r="U129" i="7"/>
  <c r="B124" i="8"/>
  <c r="H124" i="8" s="1"/>
  <c r="J124" i="7"/>
  <c r="B123" i="8"/>
  <c r="H123" i="8" s="1"/>
  <c r="J123" i="7"/>
  <c r="B122" i="8"/>
  <c r="H122" i="8" s="1"/>
  <c r="J122" i="7"/>
  <c r="B121" i="8"/>
  <c r="H121" i="8" s="1"/>
  <c r="J121" i="7"/>
  <c r="B120" i="8"/>
  <c r="H120" i="8" s="1"/>
  <c r="J120" i="7"/>
  <c r="B119" i="8"/>
  <c r="H119" i="8" s="1"/>
  <c r="J119" i="7"/>
  <c r="B118" i="8"/>
  <c r="H118" i="8" s="1"/>
  <c r="J118" i="7"/>
  <c r="B113" i="8"/>
  <c r="H113" i="8" s="1"/>
  <c r="J113" i="7"/>
  <c r="B112" i="8"/>
  <c r="H112" i="8" s="1"/>
  <c r="J112" i="7"/>
  <c r="B111" i="8"/>
  <c r="H111" i="8" s="1"/>
  <c r="J111" i="7"/>
  <c r="B110" i="8"/>
  <c r="H110" i="8" s="1"/>
  <c r="J110" i="7"/>
  <c r="B109" i="8"/>
  <c r="H109" i="8" s="1"/>
  <c r="J109" i="7"/>
  <c r="B108" i="8"/>
  <c r="H108" i="8" s="1"/>
  <c r="J108" i="7"/>
  <c r="B107" i="8"/>
  <c r="H107" i="8" s="1"/>
  <c r="J107" i="7"/>
  <c r="B106" i="8"/>
  <c r="H106" i="8" s="1"/>
  <c r="J106" i="7"/>
  <c r="B105" i="8"/>
  <c r="H105" i="8" s="1"/>
  <c r="J105" i="7"/>
  <c r="B104" i="8"/>
  <c r="H104" i="8" s="1"/>
  <c r="J104" i="7"/>
  <c r="B103" i="6"/>
  <c r="H114" i="5"/>
  <c r="J103" i="5"/>
  <c r="B99" i="8"/>
  <c r="H99" i="8" s="1"/>
  <c r="J99" i="7"/>
  <c r="B98" i="8"/>
  <c r="H98" i="8" s="1"/>
  <c r="J98" i="7"/>
  <c r="B97" i="8"/>
  <c r="H97" i="8" s="1"/>
  <c r="J97" i="7"/>
  <c r="B96" i="8"/>
  <c r="H96" i="8" s="1"/>
  <c r="J96" i="7"/>
  <c r="B95" i="8"/>
  <c r="H95" i="8" s="1"/>
  <c r="J95" i="7"/>
  <c r="B94" i="8"/>
  <c r="H94" i="8" s="1"/>
  <c r="J94" i="7"/>
  <c r="B93" i="8"/>
  <c r="H93" i="8" s="1"/>
  <c r="J93" i="7"/>
  <c r="B92" i="8"/>
  <c r="H92" i="8" s="1"/>
  <c r="J92" i="7"/>
  <c r="B91" i="8"/>
  <c r="H91" i="8" s="1"/>
  <c r="J91" i="7"/>
  <c r="B90" i="8"/>
  <c r="H90" i="8" s="1"/>
  <c r="J90" i="7"/>
  <c r="B89" i="8"/>
  <c r="H89" i="8" s="1"/>
  <c r="J89" i="7"/>
  <c r="B88" i="8"/>
  <c r="H88" i="8" s="1"/>
  <c r="J88" i="7"/>
  <c r="B87" i="8"/>
  <c r="H87" i="8" s="1"/>
  <c r="J87" i="7"/>
  <c r="B86" i="8"/>
  <c r="H86" i="8" s="1"/>
  <c r="J86" i="7"/>
  <c r="B85" i="8"/>
  <c r="H85" i="8" s="1"/>
  <c r="J85" i="7"/>
  <c r="B84" i="8"/>
  <c r="H84" i="8" s="1"/>
  <c r="J84" i="7"/>
  <c r="B59" i="8"/>
  <c r="H59" i="8" s="1"/>
  <c r="J59" i="7"/>
  <c r="B58" i="8"/>
  <c r="H58" i="8" s="1"/>
  <c r="J58" i="7"/>
  <c r="B57" i="8"/>
  <c r="H57" i="8" s="1"/>
  <c r="J57" i="7"/>
  <c r="B56" i="8"/>
  <c r="H56" i="8" s="1"/>
  <c r="J56" i="7"/>
  <c r="B55" i="8"/>
  <c r="H55" i="8" s="1"/>
  <c r="J55" i="7"/>
  <c r="B54" i="8"/>
  <c r="H54" i="8" s="1"/>
  <c r="J54" i="7"/>
  <c r="B53" i="8"/>
  <c r="H53" i="8" s="1"/>
  <c r="J53" i="7"/>
  <c r="B52" i="8"/>
  <c r="H52" i="8" s="1"/>
  <c r="J52" i="7"/>
  <c r="B51" i="8"/>
  <c r="H51" i="8" s="1"/>
  <c r="J51" i="7"/>
  <c r="B50" i="8"/>
  <c r="H50" i="8" s="1"/>
  <c r="J50" i="7"/>
  <c r="B49" i="8"/>
  <c r="H49" i="8" s="1"/>
  <c r="J49" i="7"/>
  <c r="B48" i="8"/>
  <c r="H48" i="8" s="1"/>
  <c r="J48" i="7"/>
  <c r="B47" i="8"/>
  <c r="H47" i="8" s="1"/>
  <c r="J47" i="7"/>
  <c r="B46" i="8"/>
  <c r="H46" i="8" s="1"/>
  <c r="J46" i="7"/>
  <c r="B45" i="8"/>
  <c r="H45" i="8" s="1"/>
  <c r="J45" i="7"/>
  <c r="B44" i="8"/>
  <c r="H44" i="8" s="1"/>
  <c r="J44" i="7"/>
  <c r="T43" i="5"/>
  <c r="T60" i="5" s="1"/>
  <c r="O43" i="6"/>
  <c r="O60" i="5"/>
  <c r="S43" i="5"/>
  <c r="S60" i="5" s="1"/>
  <c r="N43" i="6"/>
  <c r="N60" i="5"/>
  <c r="R43" i="5"/>
  <c r="R60" i="5" s="1"/>
  <c r="M43" i="6"/>
  <c r="M60" i="5"/>
  <c r="P43" i="5"/>
  <c r="P60" i="5" s="1"/>
  <c r="K43" i="6"/>
  <c r="K60" i="5"/>
  <c r="Q43" i="5"/>
  <c r="Q60" i="5" s="1"/>
  <c r="L43" i="6"/>
  <c r="L60" i="5"/>
  <c r="L29" i="6"/>
  <c r="Q29" i="5"/>
  <c r="K29" i="6"/>
  <c r="P29" i="5"/>
  <c r="L39" i="6"/>
  <c r="Q39" i="5"/>
  <c r="K39" i="6"/>
  <c r="P39" i="5"/>
  <c r="B39" i="6"/>
  <c r="H39" i="6" s="1"/>
  <c r="J39" i="5"/>
  <c r="U39" i="5"/>
  <c r="L38" i="6"/>
  <c r="Q38" i="5"/>
  <c r="K38" i="6"/>
  <c r="P38" i="5"/>
  <c r="B38" i="6"/>
  <c r="H38" i="6" s="1"/>
  <c r="J38" i="5"/>
  <c r="U38" i="5"/>
  <c r="L37" i="6"/>
  <c r="Q37" i="5"/>
  <c r="K37" i="6"/>
  <c r="P37" i="5"/>
  <c r="B37" i="6"/>
  <c r="H37" i="6" s="1"/>
  <c r="J37" i="5"/>
  <c r="U37" i="5"/>
  <c r="L36" i="6"/>
  <c r="Q36" i="5"/>
  <c r="K36" i="6"/>
  <c r="P36" i="5"/>
  <c r="B36" i="6"/>
  <c r="H36" i="6" s="1"/>
  <c r="J36" i="5"/>
  <c r="U36" i="5"/>
  <c r="L35" i="6"/>
  <c r="Q35" i="5"/>
  <c r="K35" i="6"/>
  <c r="P35" i="5"/>
  <c r="B35" i="6"/>
  <c r="H35" i="6" s="1"/>
  <c r="J35" i="5"/>
  <c r="U35" i="5"/>
  <c r="L34" i="6"/>
  <c r="Q34" i="5"/>
  <c r="K34" i="6"/>
  <c r="P34" i="5"/>
  <c r="B34" i="6"/>
  <c r="H34" i="6" s="1"/>
  <c r="J34" i="5"/>
  <c r="U34" i="5"/>
  <c r="L33" i="6"/>
  <c r="Q33" i="5"/>
  <c r="K33" i="6"/>
  <c r="P33" i="5"/>
  <c r="B33" i="6"/>
  <c r="H33" i="6" s="1"/>
  <c r="J33" i="5"/>
  <c r="U33" i="5"/>
  <c r="L32" i="6"/>
  <c r="Q32" i="5"/>
  <c r="K32" i="6"/>
  <c r="P32" i="5"/>
  <c r="B32" i="6"/>
  <c r="H32" i="6" s="1"/>
  <c r="J32" i="5"/>
  <c r="U32" i="5"/>
  <c r="L31" i="6"/>
  <c r="Q31" i="5"/>
  <c r="K31" i="6"/>
  <c r="P31" i="5"/>
  <c r="B31" i="6"/>
  <c r="H31" i="6" s="1"/>
  <c r="J31" i="5"/>
  <c r="U31" i="5"/>
  <c r="L30" i="6"/>
  <c r="Q30" i="5"/>
  <c r="K30" i="6"/>
  <c r="P30" i="5"/>
  <c r="B30" i="6"/>
  <c r="H30" i="6" s="1"/>
  <c r="J30" i="5"/>
  <c r="U30" i="5"/>
  <c r="L28" i="6"/>
  <c r="Q28" i="5"/>
  <c r="K28" i="6"/>
  <c r="P28" i="5"/>
  <c r="B28" i="6"/>
  <c r="H28" i="6" s="1"/>
  <c r="J28" i="5"/>
  <c r="U28" i="5"/>
  <c r="L27" i="6"/>
  <c r="Q27" i="5"/>
  <c r="K27" i="6"/>
  <c r="P27" i="5"/>
  <c r="B27" i="6"/>
  <c r="H27" i="6" s="1"/>
  <c r="J27" i="5"/>
  <c r="U27" i="5"/>
  <c r="L26" i="6"/>
  <c r="Q26" i="5"/>
  <c r="K26" i="6"/>
  <c r="P26" i="5"/>
  <c r="B26" i="6"/>
  <c r="H26" i="6" s="1"/>
  <c r="J26" i="5"/>
  <c r="U26" i="5"/>
  <c r="L25" i="6"/>
  <c r="Q25" i="5"/>
  <c r="K25" i="6"/>
  <c r="P25" i="5"/>
  <c r="B25" i="6"/>
  <c r="H25" i="6" s="1"/>
  <c r="J25" i="5"/>
  <c r="U25" i="5"/>
  <c r="L24" i="6"/>
  <c r="Q24" i="5"/>
  <c r="K24" i="6"/>
  <c r="P24" i="5"/>
  <c r="B24" i="6"/>
  <c r="H24" i="6" s="1"/>
  <c r="J24" i="5"/>
  <c r="U24" i="5"/>
  <c r="B23" i="6"/>
  <c r="H23" i="6" s="1"/>
  <c r="J23" i="5"/>
  <c r="P23" i="5"/>
  <c r="K23" i="6"/>
  <c r="K40" i="5"/>
  <c r="Q23" i="5"/>
  <c r="Q40" i="5" s="1"/>
  <c r="L23" i="6"/>
  <c r="L40" i="5"/>
  <c r="L19" i="6"/>
  <c r="Q19" i="5"/>
  <c r="K19" i="6"/>
  <c r="P19" i="5"/>
  <c r="L18" i="6"/>
  <c r="Q18" i="5"/>
  <c r="K18" i="6"/>
  <c r="P18" i="5"/>
  <c r="L17" i="6"/>
  <c r="Q17" i="5"/>
  <c r="K17" i="6"/>
  <c r="P17" i="5"/>
  <c r="L16" i="6"/>
  <c r="Q16" i="5"/>
  <c r="K16" i="6"/>
  <c r="P16" i="5"/>
  <c r="L15" i="6"/>
  <c r="Q15" i="5"/>
  <c r="K15" i="6"/>
  <c r="P15" i="5"/>
  <c r="L14" i="6"/>
  <c r="Q14" i="5"/>
  <c r="K14" i="6"/>
  <c r="P14" i="5"/>
  <c r="L13" i="6"/>
  <c r="Q13" i="5"/>
  <c r="K13" i="6"/>
  <c r="P13" i="5"/>
  <c r="L12" i="6"/>
  <c r="Q12" i="5"/>
  <c r="K12" i="6"/>
  <c r="P12" i="5"/>
  <c r="U12" i="5" s="1"/>
  <c r="L11" i="6"/>
  <c r="Q11" i="5"/>
  <c r="K11" i="6"/>
  <c r="P11" i="5"/>
  <c r="L10" i="6"/>
  <c r="Q10" i="5"/>
  <c r="K10" i="6"/>
  <c r="P10" i="5"/>
  <c r="L9" i="6"/>
  <c r="Q9" i="5"/>
  <c r="K9" i="6"/>
  <c r="P9" i="5"/>
  <c r="L8" i="6"/>
  <c r="Q8" i="5"/>
  <c r="K8" i="6"/>
  <c r="P8" i="5"/>
  <c r="L7" i="6"/>
  <c r="Q7" i="5"/>
  <c r="K7" i="6"/>
  <c r="P7" i="5"/>
  <c r="L6" i="6"/>
  <c r="Q6" i="5"/>
  <c r="K6" i="6"/>
  <c r="P6" i="5"/>
  <c r="U6" i="4"/>
  <c r="J6" i="4"/>
  <c r="B6" i="5"/>
  <c r="U7" i="4"/>
  <c r="J7" i="4"/>
  <c r="B7" i="5"/>
  <c r="U8" i="4"/>
  <c r="J8" i="4"/>
  <c r="B8" i="5"/>
  <c r="U9" i="4"/>
  <c r="J9" i="4"/>
  <c r="B9" i="5"/>
  <c r="U10" i="4"/>
  <c r="J10" i="4"/>
  <c r="B10" i="5"/>
  <c r="U11" i="4"/>
  <c r="J11" i="4"/>
  <c r="B11" i="5"/>
  <c r="U13" i="4"/>
  <c r="J13" i="4"/>
  <c r="B13" i="5"/>
  <c r="U14" i="4"/>
  <c r="J14" i="4"/>
  <c r="B14" i="5"/>
  <c r="U15" i="4"/>
  <c r="J15" i="4"/>
  <c r="B15" i="5"/>
  <c r="U16" i="4"/>
  <c r="J16" i="4"/>
  <c r="B16" i="5"/>
  <c r="U17" i="4"/>
  <c r="J17" i="4"/>
  <c r="B17" i="5"/>
  <c r="U18" i="4"/>
  <c r="J18" i="4"/>
  <c r="B18" i="5"/>
  <c r="U19" i="4"/>
  <c r="J19" i="4"/>
  <c r="B19" i="5"/>
  <c r="B43" i="4"/>
  <c r="U43" i="3"/>
  <c r="H60" i="3"/>
  <c r="J43" i="3"/>
  <c r="P118" i="26"/>
  <c r="K118" i="27"/>
  <c r="Q118" i="25"/>
  <c r="L118" i="26"/>
  <c r="R118" i="25"/>
  <c r="M118" i="26"/>
  <c r="S118" i="25"/>
  <c r="N118" i="26"/>
  <c r="T118" i="26"/>
  <c r="O118" i="27"/>
  <c r="P119" i="26"/>
  <c r="K119" i="27"/>
  <c r="Q119" i="25"/>
  <c r="L119" i="26"/>
  <c r="R119" i="25"/>
  <c r="M119" i="26"/>
  <c r="S119" i="25"/>
  <c r="N119" i="26"/>
  <c r="T119" i="26"/>
  <c r="O119" i="27"/>
  <c r="P120" i="26"/>
  <c r="K120" i="27"/>
  <c r="Q120" i="25"/>
  <c r="L120" i="26"/>
  <c r="R120" i="25"/>
  <c r="M120" i="26"/>
  <c r="S120" i="25"/>
  <c r="N120" i="26"/>
  <c r="T120" i="26"/>
  <c r="O120" i="27"/>
  <c r="P121" i="26"/>
  <c r="K121" i="27"/>
  <c r="Q121" i="25"/>
  <c r="L121" i="26"/>
  <c r="R121" i="25"/>
  <c r="M121" i="26"/>
  <c r="S121" i="25"/>
  <c r="N121" i="26"/>
  <c r="T121" i="26"/>
  <c r="O121" i="27"/>
  <c r="P122" i="26"/>
  <c r="K122" i="27"/>
  <c r="Q122" i="25"/>
  <c r="L122" i="26"/>
  <c r="R122" i="25"/>
  <c r="M122" i="26"/>
  <c r="S122" i="25"/>
  <c r="N122" i="26"/>
  <c r="T122" i="26"/>
  <c r="O122" i="27"/>
  <c r="P123" i="26"/>
  <c r="K123" i="27"/>
  <c r="Q123" i="25"/>
  <c r="L123" i="26"/>
  <c r="R123" i="25"/>
  <c r="M123" i="26"/>
  <c r="S123" i="25"/>
  <c r="N123" i="26"/>
  <c r="T123" i="26"/>
  <c r="O123" i="27"/>
  <c r="P124" i="26"/>
  <c r="K124" i="27"/>
  <c r="Q124" i="25"/>
  <c r="L124" i="26"/>
  <c r="R124" i="25"/>
  <c r="M124" i="26"/>
  <c r="S124" i="25"/>
  <c r="N124" i="26"/>
  <c r="T124" i="26"/>
  <c r="O124" i="27"/>
  <c r="B64" i="26"/>
  <c r="H64" i="26" s="1"/>
  <c r="J64" i="25"/>
  <c r="J40" i="3"/>
  <c r="U40" i="3"/>
  <c r="H29" i="4"/>
  <c r="B40" i="4"/>
  <c r="O5" i="7"/>
  <c r="T5" i="6"/>
  <c r="T20" i="6" s="1"/>
  <c r="O20" i="6"/>
  <c r="N5" i="6"/>
  <c r="S5" i="5"/>
  <c r="S20" i="5" s="1"/>
  <c r="N20" i="5"/>
  <c r="M5" i="6"/>
  <c r="R5" i="5"/>
  <c r="R20" i="5" s="1"/>
  <c r="M20" i="5"/>
  <c r="P20" i="31"/>
  <c r="P240" i="31" s="1"/>
  <c r="U5" i="31"/>
  <c r="H240" i="31"/>
  <c r="J240" i="31" s="1"/>
  <c r="U20" i="31"/>
  <c r="K5" i="6"/>
  <c r="P5" i="5"/>
  <c r="P20" i="5" s="1"/>
  <c r="K20" i="5"/>
  <c r="L5" i="6"/>
  <c r="Q5" i="5"/>
  <c r="Q20" i="5" s="1"/>
  <c r="L20" i="5"/>
  <c r="B12" i="7"/>
  <c r="H12" i="7" s="1"/>
  <c r="B12" i="8" s="1"/>
  <c r="H12" i="8" s="1"/>
  <c r="J12" i="6"/>
  <c r="Q84" i="2"/>
  <c r="Q100" i="2" s="1"/>
  <c r="Q240" i="2" s="1"/>
  <c r="L100" i="2"/>
  <c r="L240" i="2" s="1"/>
  <c r="N240" i="1"/>
  <c r="O240" i="1"/>
  <c r="P40" i="1"/>
  <c r="B65" i="30" l="1"/>
  <c r="H65" i="30" s="1"/>
  <c r="J65" i="29"/>
  <c r="U65" i="29"/>
  <c r="B66" i="30"/>
  <c r="H66" i="30" s="1"/>
  <c r="J66" i="29"/>
  <c r="U66" i="29"/>
  <c r="B67" i="30"/>
  <c r="H67" i="30" s="1"/>
  <c r="J67" i="29"/>
  <c r="U67" i="29"/>
  <c r="B69" i="30"/>
  <c r="H69" i="30" s="1"/>
  <c r="J69" i="29"/>
  <c r="U69" i="29"/>
  <c r="B70" i="30"/>
  <c r="H70" i="30" s="1"/>
  <c r="J70" i="29"/>
  <c r="U70" i="29"/>
  <c r="B71" i="30"/>
  <c r="H71" i="30" s="1"/>
  <c r="J71" i="29"/>
  <c r="U71" i="29"/>
  <c r="B72" i="30"/>
  <c r="H72" i="30" s="1"/>
  <c r="J72" i="29"/>
  <c r="U72" i="29"/>
  <c r="B73" i="30"/>
  <c r="H73" i="30" s="1"/>
  <c r="J73" i="29"/>
  <c r="U73" i="29"/>
  <c r="B74" i="30"/>
  <c r="H74" i="30" s="1"/>
  <c r="J74" i="29"/>
  <c r="U74" i="29"/>
  <c r="B75" i="30"/>
  <c r="H75" i="30" s="1"/>
  <c r="J75" i="29"/>
  <c r="U75" i="29"/>
  <c r="B77" i="30"/>
  <c r="H77" i="30" s="1"/>
  <c r="J77" i="29"/>
  <c r="U77" i="29"/>
  <c r="B78" i="30"/>
  <c r="H78" i="30" s="1"/>
  <c r="J78" i="29"/>
  <c r="U78" i="29"/>
  <c r="B79" i="30"/>
  <c r="H79" i="30" s="1"/>
  <c r="J79" i="29"/>
  <c r="U79" i="29"/>
  <c r="B76" i="30"/>
  <c r="H76" i="30" s="1"/>
  <c r="J76" i="29"/>
  <c r="U76" i="29"/>
  <c r="B180" i="7"/>
  <c r="H180" i="7" s="1"/>
  <c r="J180" i="6"/>
  <c r="B68" i="19"/>
  <c r="H68" i="19" s="1"/>
  <c r="J68" i="18"/>
  <c r="T98" i="4"/>
  <c r="O98" i="5"/>
  <c r="T97" i="4"/>
  <c r="O97" i="5"/>
  <c r="T96" i="4"/>
  <c r="O96" i="5"/>
  <c r="T95" i="4"/>
  <c r="O95" i="5"/>
  <c r="T94" i="4"/>
  <c r="O94" i="5"/>
  <c r="T93" i="4"/>
  <c r="O93" i="5"/>
  <c r="T92" i="4"/>
  <c r="O92" i="5"/>
  <c r="T91" i="4"/>
  <c r="O91" i="5"/>
  <c r="T90" i="4"/>
  <c r="O90" i="5"/>
  <c r="T89" i="4"/>
  <c r="O89" i="5"/>
  <c r="T88" i="4"/>
  <c r="O88" i="5"/>
  <c r="T87" i="4"/>
  <c r="O87" i="5"/>
  <c r="T86" i="4"/>
  <c r="O86" i="5"/>
  <c r="T109" i="4"/>
  <c r="O109" i="5"/>
  <c r="T108" i="4"/>
  <c r="O108" i="5"/>
  <c r="T107" i="4"/>
  <c r="O107" i="5"/>
  <c r="T106" i="4"/>
  <c r="O106" i="5"/>
  <c r="T105" i="4"/>
  <c r="O105" i="5"/>
  <c r="K129" i="10"/>
  <c r="P129" i="9"/>
  <c r="L129" i="10"/>
  <c r="Q129" i="9"/>
  <c r="M129" i="10"/>
  <c r="R129" i="9"/>
  <c r="N129" i="10"/>
  <c r="S129" i="9"/>
  <c r="O129" i="9"/>
  <c r="T129" i="8"/>
  <c r="K130" i="10"/>
  <c r="P130" i="9"/>
  <c r="L130" i="10"/>
  <c r="Q130" i="9"/>
  <c r="M130" i="10"/>
  <c r="R130" i="9"/>
  <c r="N130" i="10"/>
  <c r="S130" i="9"/>
  <c r="O130" i="9"/>
  <c r="T130" i="8"/>
  <c r="K131" i="10"/>
  <c r="P131" i="9"/>
  <c r="L131" i="10"/>
  <c r="Q131" i="9"/>
  <c r="M131" i="10"/>
  <c r="R131" i="9"/>
  <c r="N131" i="10"/>
  <c r="S131" i="9"/>
  <c r="O131" i="9"/>
  <c r="T131" i="8"/>
  <c r="K132" i="10"/>
  <c r="P132" i="9"/>
  <c r="L132" i="10"/>
  <c r="Q132" i="9"/>
  <c r="M132" i="10"/>
  <c r="R132" i="9"/>
  <c r="N132" i="10"/>
  <c r="S132" i="9"/>
  <c r="O132" i="9"/>
  <c r="T132" i="8"/>
  <c r="K133" i="10"/>
  <c r="P133" i="9"/>
  <c r="L133" i="10"/>
  <c r="Q133" i="9"/>
  <c r="M133" i="10"/>
  <c r="R133" i="9"/>
  <c r="N133" i="10"/>
  <c r="S133" i="9"/>
  <c r="O133" i="9"/>
  <c r="T133" i="8"/>
  <c r="K134" i="10"/>
  <c r="P134" i="9"/>
  <c r="L134" i="10"/>
  <c r="Q134" i="9"/>
  <c r="M134" i="10"/>
  <c r="R134" i="9"/>
  <c r="N134" i="10"/>
  <c r="S134" i="9"/>
  <c r="O134" i="9"/>
  <c r="T134" i="8"/>
  <c r="K135" i="10"/>
  <c r="P135" i="9"/>
  <c r="L135" i="10"/>
  <c r="Q135" i="9"/>
  <c r="M135" i="10"/>
  <c r="R135" i="9"/>
  <c r="N135" i="10"/>
  <c r="S135" i="9"/>
  <c r="O135" i="9"/>
  <c r="T135" i="8"/>
  <c r="K136" i="10"/>
  <c r="P136" i="9"/>
  <c r="L136" i="10"/>
  <c r="Q136" i="9"/>
  <c r="M136" i="10"/>
  <c r="R136" i="9"/>
  <c r="N136" i="10"/>
  <c r="S136" i="9"/>
  <c r="O136" i="9"/>
  <c r="T136" i="8"/>
  <c r="K137" i="10"/>
  <c r="P137" i="9"/>
  <c r="L137" i="10"/>
  <c r="Q137" i="9"/>
  <c r="M137" i="10"/>
  <c r="R137" i="9"/>
  <c r="N137" i="10"/>
  <c r="S137" i="9"/>
  <c r="O137" i="9"/>
  <c r="T137" i="8"/>
  <c r="K138" i="10"/>
  <c r="P138" i="9"/>
  <c r="L138" i="10"/>
  <c r="Q138" i="9"/>
  <c r="M138" i="10"/>
  <c r="R138" i="9"/>
  <c r="N138" i="10"/>
  <c r="S138" i="9"/>
  <c r="O138" i="9"/>
  <c r="T138" i="8"/>
  <c r="K139" i="10"/>
  <c r="P139" i="9"/>
  <c r="L139" i="10"/>
  <c r="Q139" i="9"/>
  <c r="M139" i="10"/>
  <c r="R139" i="9"/>
  <c r="N139" i="10"/>
  <c r="S139" i="9"/>
  <c r="O139" i="9"/>
  <c r="T139" i="8"/>
  <c r="K140" i="10"/>
  <c r="P140" i="9"/>
  <c r="L140" i="10"/>
  <c r="Q140" i="9"/>
  <c r="M140" i="10"/>
  <c r="R140" i="9"/>
  <c r="N140" i="10"/>
  <c r="S140" i="9"/>
  <c r="O140" i="9"/>
  <c r="T140" i="8"/>
  <c r="K141" i="10"/>
  <c r="P141" i="9"/>
  <c r="L141" i="10"/>
  <c r="Q141" i="9"/>
  <c r="M141" i="10"/>
  <c r="R141" i="9"/>
  <c r="N141" i="10"/>
  <c r="S141" i="9"/>
  <c r="O141" i="9"/>
  <c r="T141" i="8"/>
  <c r="K142" i="10"/>
  <c r="P142" i="9"/>
  <c r="L142" i="10"/>
  <c r="Q142" i="9"/>
  <c r="M142" i="10"/>
  <c r="R142" i="9"/>
  <c r="N142" i="10"/>
  <c r="S142" i="9"/>
  <c r="O142" i="9"/>
  <c r="T142" i="8"/>
  <c r="K143" i="10"/>
  <c r="P143" i="9"/>
  <c r="L143" i="10"/>
  <c r="Q143" i="9"/>
  <c r="M143" i="10"/>
  <c r="R143" i="9"/>
  <c r="N143" i="10"/>
  <c r="S143" i="9"/>
  <c r="O143" i="9"/>
  <c r="T143" i="8"/>
  <c r="K144" i="10"/>
  <c r="P144" i="9"/>
  <c r="L144" i="10"/>
  <c r="Q144" i="9"/>
  <c r="M144" i="10"/>
  <c r="R144" i="9"/>
  <c r="N144" i="10"/>
  <c r="S144" i="9"/>
  <c r="O144" i="9"/>
  <c r="T144" i="8"/>
  <c r="K145" i="10"/>
  <c r="P145" i="9"/>
  <c r="L145" i="10"/>
  <c r="Q145" i="9"/>
  <c r="M145" i="10"/>
  <c r="R145" i="9"/>
  <c r="N145" i="10"/>
  <c r="S145" i="9"/>
  <c r="O145" i="9"/>
  <c r="T145" i="8"/>
  <c r="K146" i="10"/>
  <c r="P146" i="9"/>
  <c r="L146" i="10"/>
  <c r="Q146" i="9"/>
  <c r="M146" i="10"/>
  <c r="R146" i="9"/>
  <c r="N146" i="10"/>
  <c r="S146" i="9"/>
  <c r="O146" i="9"/>
  <c r="T146" i="8"/>
  <c r="K147" i="10"/>
  <c r="P147" i="9"/>
  <c r="L147" i="10"/>
  <c r="Q147" i="9"/>
  <c r="M147" i="10"/>
  <c r="R147" i="9"/>
  <c r="N147" i="10"/>
  <c r="S147" i="9"/>
  <c r="O147" i="9"/>
  <c r="T147" i="8"/>
  <c r="K148" i="10"/>
  <c r="P148" i="9"/>
  <c r="L148" i="10"/>
  <c r="Q148" i="9"/>
  <c r="M148" i="10"/>
  <c r="R148" i="9"/>
  <c r="N148" i="10"/>
  <c r="S148" i="9"/>
  <c r="O148" i="9"/>
  <c r="T148" i="8"/>
  <c r="K149" i="10"/>
  <c r="P149" i="9"/>
  <c r="L149" i="10"/>
  <c r="Q149" i="9"/>
  <c r="M149" i="10"/>
  <c r="R149" i="9"/>
  <c r="N149" i="10"/>
  <c r="S149" i="9"/>
  <c r="O149" i="9"/>
  <c r="T149" i="8"/>
  <c r="J102" i="4"/>
  <c r="H114" i="4"/>
  <c r="J114" i="4" s="1"/>
  <c r="S98" i="4"/>
  <c r="R98" i="4"/>
  <c r="Q98" i="4"/>
  <c r="S97" i="4"/>
  <c r="R97" i="4"/>
  <c r="Q97" i="4"/>
  <c r="S96" i="4"/>
  <c r="R96" i="4"/>
  <c r="Q96" i="4"/>
  <c r="S95" i="4"/>
  <c r="R95" i="4"/>
  <c r="Q95" i="4"/>
  <c r="S94" i="4"/>
  <c r="R94" i="4"/>
  <c r="Q94" i="4"/>
  <c r="S93" i="4"/>
  <c r="R93" i="4"/>
  <c r="Q93" i="4"/>
  <c r="S92" i="4"/>
  <c r="R92" i="4"/>
  <c r="Q92" i="4"/>
  <c r="S91" i="4"/>
  <c r="R91" i="4"/>
  <c r="Q91" i="4"/>
  <c r="S90" i="4"/>
  <c r="R90" i="4"/>
  <c r="Q90" i="4"/>
  <c r="S89" i="4"/>
  <c r="R89" i="4"/>
  <c r="Q89" i="4"/>
  <c r="S88" i="4"/>
  <c r="R88" i="4"/>
  <c r="Q88" i="4"/>
  <c r="S87" i="4"/>
  <c r="R87" i="4"/>
  <c r="Q87" i="4"/>
  <c r="S86" i="4"/>
  <c r="R86" i="4"/>
  <c r="Q86" i="4"/>
  <c r="T100" i="3"/>
  <c r="T85" i="4"/>
  <c r="O100" i="4"/>
  <c r="S100" i="3"/>
  <c r="S85" i="4"/>
  <c r="N100" i="4"/>
  <c r="R100" i="3"/>
  <c r="R85" i="4"/>
  <c r="M100" i="4"/>
  <c r="Q85" i="4"/>
  <c r="T100" i="4"/>
  <c r="S100" i="4"/>
  <c r="O84" i="6"/>
  <c r="T84" i="5"/>
  <c r="O100" i="5"/>
  <c r="R100" i="4"/>
  <c r="N84" i="6"/>
  <c r="S84" i="5"/>
  <c r="N100" i="5"/>
  <c r="S109" i="4"/>
  <c r="R109" i="4"/>
  <c r="Q109" i="4"/>
  <c r="S108" i="4"/>
  <c r="R108" i="4"/>
  <c r="Q108" i="4"/>
  <c r="S107" i="4"/>
  <c r="R107" i="4"/>
  <c r="Q107" i="4"/>
  <c r="S106" i="4"/>
  <c r="R106" i="4"/>
  <c r="Q106" i="4"/>
  <c r="S105" i="4"/>
  <c r="R105" i="4"/>
  <c r="Q105" i="4"/>
  <c r="T114" i="3"/>
  <c r="T240" i="3" s="1"/>
  <c r="T104" i="4"/>
  <c r="O114" i="4"/>
  <c r="O240" i="4" s="1"/>
  <c r="S114" i="3"/>
  <c r="S240" i="3" s="1"/>
  <c r="S104" i="4"/>
  <c r="N114" i="4"/>
  <c r="N240" i="4" s="1"/>
  <c r="R114" i="3"/>
  <c r="R240" i="3" s="1"/>
  <c r="R104" i="4"/>
  <c r="M114" i="4"/>
  <c r="M240" i="4" s="1"/>
  <c r="Q114" i="3"/>
  <c r="Q104" i="4"/>
  <c r="L114" i="4"/>
  <c r="T114" i="4"/>
  <c r="T240" i="4" s="1"/>
  <c r="S114" i="4"/>
  <c r="S240" i="4" s="1"/>
  <c r="O103" i="6"/>
  <c r="T103" i="5"/>
  <c r="R114" i="4"/>
  <c r="R240" i="4" s="1"/>
  <c r="N103" i="6"/>
  <c r="S103" i="5"/>
  <c r="Q114" i="4"/>
  <c r="M103" i="6"/>
  <c r="R103" i="5"/>
  <c r="O79" i="7"/>
  <c r="T79" i="6"/>
  <c r="N79" i="7"/>
  <c r="S79" i="6"/>
  <c r="M79" i="7"/>
  <c r="R79" i="6"/>
  <c r="U79" i="5"/>
  <c r="K79" i="7"/>
  <c r="P79" i="6"/>
  <c r="L79" i="7"/>
  <c r="Q79" i="6"/>
  <c r="O78" i="7"/>
  <c r="T78" i="6"/>
  <c r="N78" i="7"/>
  <c r="S78" i="6"/>
  <c r="M78" i="7"/>
  <c r="R78" i="6"/>
  <c r="U78" i="5"/>
  <c r="K78" i="7"/>
  <c r="P78" i="6"/>
  <c r="L78" i="7"/>
  <c r="Q78" i="6"/>
  <c r="O77" i="7"/>
  <c r="T77" i="6"/>
  <c r="N77" i="7"/>
  <c r="S77" i="6"/>
  <c r="M77" i="7"/>
  <c r="R77" i="6"/>
  <c r="U77" i="5"/>
  <c r="K77" i="7"/>
  <c r="P77" i="6"/>
  <c r="L77" i="7"/>
  <c r="Q77" i="6"/>
  <c r="O76" i="7"/>
  <c r="T76" i="6"/>
  <c r="N76" i="7"/>
  <c r="S76" i="6"/>
  <c r="M76" i="7"/>
  <c r="R76" i="6"/>
  <c r="U76" i="5"/>
  <c r="K76" i="7"/>
  <c r="P76" i="6"/>
  <c r="L76" i="7"/>
  <c r="Q76" i="6"/>
  <c r="O75" i="7"/>
  <c r="T75" i="6"/>
  <c r="N75" i="7"/>
  <c r="S75" i="6"/>
  <c r="M75" i="7"/>
  <c r="R75" i="6"/>
  <c r="U75" i="5"/>
  <c r="K75" i="7"/>
  <c r="P75" i="6"/>
  <c r="L75" i="7"/>
  <c r="Q75" i="6"/>
  <c r="O74" i="7"/>
  <c r="T74" i="6"/>
  <c r="N74" i="7"/>
  <c r="S74" i="6"/>
  <c r="M74" i="7"/>
  <c r="R74" i="6"/>
  <c r="U74" i="5"/>
  <c r="K74" i="7"/>
  <c r="P74" i="6"/>
  <c r="L74" i="7"/>
  <c r="Q74" i="6"/>
  <c r="O73" i="7"/>
  <c r="T73" i="6"/>
  <c r="N73" i="7"/>
  <c r="S73" i="6"/>
  <c r="M73" i="7"/>
  <c r="R73" i="6"/>
  <c r="U73" i="5"/>
  <c r="K73" i="7"/>
  <c r="P73" i="6"/>
  <c r="L73" i="7"/>
  <c r="Q73" i="6"/>
  <c r="O72" i="7"/>
  <c r="T72" i="6"/>
  <c r="N72" i="7"/>
  <c r="S72" i="6"/>
  <c r="M72" i="7"/>
  <c r="R72" i="6"/>
  <c r="U72" i="5"/>
  <c r="K72" i="7"/>
  <c r="P72" i="6"/>
  <c r="L72" i="7"/>
  <c r="Q72" i="6"/>
  <c r="O71" i="7"/>
  <c r="T71" i="6"/>
  <c r="N71" i="7"/>
  <c r="S71" i="6"/>
  <c r="M71" i="7"/>
  <c r="R71" i="6"/>
  <c r="U71" i="5"/>
  <c r="K71" i="7"/>
  <c r="P71" i="6"/>
  <c r="L71" i="7"/>
  <c r="Q71" i="6"/>
  <c r="O70" i="7"/>
  <c r="T70" i="6"/>
  <c r="N70" i="7"/>
  <c r="S70" i="6"/>
  <c r="M70" i="7"/>
  <c r="R70" i="6"/>
  <c r="U70" i="5"/>
  <c r="K70" i="7"/>
  <c r="P70" i="6"/>
  <c r="L70" i="7"/>
  <c r="Q70" i="6"/>
  <c r="O69" i="7"/>
  <c r="T69" i="6"/>
  <c r="N69" i="7"/>
  <c r="S69" i="6"/>
  <c r="M69" i="7"/>
  <c r="R69" i="6"/>
  <c r="U69" i="5"/>
  <c r="K69" i="7"/>
  <c r="P69" i="6"/>
  <c r="L69" i="7"/>
  <c r="Q69" i="6"/>
  <c r="O68" i="7"/>
  <c r="T68" i="6"/>
  <c r="N68" i="7"/>
  <c r="S68" i="6"/>
  <c r="M68" i="7"/>
  <c r="R68" i="6"/>
  <c r="U68" i="5"/>
  <c r="K68" i="7"/>
  <c r="P68" i="6"/>
  <c r="L68" i="7"/>
  <c r="Q68" i="6"/>
  <c r="O67" i="7"/>
  <c r="T67" i="6"/>
  <c r="N67" i="7"/>
  <c r="S67" i="6"/>
  <c r="M67" i="7"/>
  <c r="R67" i="6"/>
  <c r="U67" i="5"/>
  <c r="K67" i="7"/>
  <c r="P67" i="6"/>
  <c r="L67" i="7"/>
  <c r="Q67" i="6"/>
  <c r="O66" i="7"/>
  <c r="T66" i="6"/>
  <c r="N66" i="7"/>
  <c r="S66" i="6"/>
  <c r="M66" i="7"/>
  <c r="R66" i="6"/>
  <c r="U66" i="5"/>
  <c r="K66" i="7"/>
  <c r="P66" i="6"/>
  <c r="L66" i="7"/>
  <c r="Q66" i="6"/>
  <c r="O65" i="7"/>
  <c r="T65" i="6"/>
  <c r="N65" i="7"/>
  <c r="S65" i="6"/>
  <c r="M65" i="7"/>
  <c r="R65" i="6"/>
  <c r="U65" i="5"/>
  <c r="K65" i="7"/>
  <c r="P65" i="6"/>
  <c r="L65" i="7"/>
  <c r="Q65" i="6"/>
  <c r="O64" i="8"/>
  <c r="T64" i="7"/>
  <c r="N64" i="8"/>
  <c r="S64" i="7"/>
  <c r="M64" i="8"/>
  <c r="R64" i="7"/>
  <c r="L64" i="8"/>
  <c r="Q64" i="7"/>
  <c r="U64" i="6"/>
  <c r="K64" i="8"/>
  <c r="P64" i="7"/>
  <c r="U64" i="7" s="1"/>
  <c r="R23" i="6"/>
  <c r="R40" i="6" s="1"/>
  <c r="M23" i="7"/>
  <c r="M40" i="6"/>
  <c r="S23" i="6"/>
  <c r="S40" i="6" s="1"/>
  <c r="N23" i="7"/>
  <c r="N40" i="6"/>
  <c r="T217" i="6"/>
  <c r="T238" i="6" s="1"/>
  <c r="O217" i="7"/>
  <c r="O238" i="6"/>
  <c r="S217" i="6"/>
  <c r="S238" i="6" s="1"/>
  <c r="N217" i="7"/>
  <c r="N238" i="6"/>
  <c r="R217" i="6"/>
  <c r="R238" i="6" s="1"/>
  <c r="M217" i="7"/>
  <c r="M238" i="6"/>
  <c r="Q217" i="6"/>
  <c r="Q238" i="6" s="1"/>
  <c r="L217" i="7"/>
  <c r="L238" i="6"/>
  <c r="P217" i="6"/>
  <c r="P238" i="6" s="1"/>
  <c r="K217" i="7"/>
  <c r="K238" i="6"/>
  <c r="T153" i="6"/>
  <c r="T214" i="6" s="1"/>
  <c r="O153" i="7"/>
  <c r="S153" i="6"/>
  <c r="S214" i="6" s="1"/>
  <c r="N153" i="7"/>
  <c r="R153" i="6"/>
  <c r="R214" i="6" s="1"/>
  <c r="M153" i="7"/>
  <c r="Q153" i="6"/>
  <c r="Q214" i="6" s="1"/>
  <c r="L153" i="7"/>
  <c r="P153" i="6"/>
  <c r="P214" i="6" s="1"/>
  <c r="K153" i="7"/>
  <c r="T128" i="6"/>
  <c r="T150" i="6" s="1"/>
  <c r="O128" i="7"/>
  <c r="O150" i="6"/>
  <c r="S128" i="6"/>
  <c r="S150" i="6" s="1"/>
  <c r="N128" i="7"/>
  <c r="N150" i="6"/>
  <c r="R128" i="6"/>
  <c r="R150" i="6" s="1"/>
  <c r="M128" i="7"/>
  <c r="M150" i="6"/>
  <c r="Q128" i="6"/>
  <c r="Q150" i="6" s="1"/>
  <c r="L128" i="7"/>
  <c r="L150" i="6"/>
  <c r="P128" i="6"/>
  <c r="P150" i="6" s="1"/>
  <c r="K128" i="7"/>
  <c r="K150" i="6"/>
  <c r="T117" i="6"/>
  <c r="T125" i="6" s="1"/>
  <c r="O117" i="7"/>
  <c r="O125" i="6"/>
  <c r="S117" i="6"/>
  <c r="S125" i="6" s="1"/>
  <c r="N117" i="7"/>
  <c r="N125" i="6"/>
  <c r="R117" i="6"/>
  <c r="R125" i="6" s="1"/>
  <c r="M117" i="7"/>
  <c r="M125" i="6"/>
  <c r="Q117" i="6"/>
  <c r="Q125" i="6" s="1"/>
  <c r="L117" i="7"/>
  <c r="L125" i="6"/>
  <c r="P117" i="6"/>
  <c r="P125" i="6" s="1"/>
  <c r="K117" i="7"/>
  <c r="K125" i="6"/>
  <c r="T83" i="6"/>
  <c r="O83" i="7"/>
  <c r="S83" i="6"/>
  <c r="N83" i="7"/>
  <c r="R83" i="6"/>
  <c r="M83" i="7"/>
  <c r="Q83" i="6"/>
  <c r="L83" i="7"/>
  <c r="P83" i="6"/>
  <c r="K83" i="7"/>
  <c r="T63" i="6"/>
  <c r="T80" i="6" s="1"/>
  <c r="O63" i="7"/>
  <c r="O80" i="6"/>
  <c r="T80" i="5"/>
  <c r="S63" i="6"/>
  <c r="S80" i="6" s="1"/>
  <c r="N63" i="7"/>
  <c r="N80" i="6"/>
  <c r="S80" i="5"/>
  <c r="R63" i="6"/>
  <c r="R80" i="6" s="1"/>
  <c r="M63" i="7"/>
  <c r="M80" i="6"/>
  <c r="R80" i="5"/>
  <c r="Q63" i="6"/>
  <c r="Q80" i="6" s="1"/>
  <c r="L63" i="7"/>
  <c r="L80" i="6"/>
  <c r="Q80" i="5"/>
  <c r="P63" i="6"/>
  <c r="P80" i="6" s="1"/>
  <c r="K63" i="7"/>
  <c r="K80" i="6"/>
  <c r="P80" i="5"/>
  <c r="O6" i="8"/>
  <c r="T6" i="7"/>
  <c r="J238" i="3"/>
  <c r="U238" i="3"/>
  <c r="H217" i="4"/>
  <c r="B238" i="4"/>
  <c r="J150" i="3"/>
  <c r="U150" i="3"/>
  <c r="H128" i="4"/>
  <c r="B150" i="4"/>
  <c r="J125" i="3"/>
  <c r="U125" i="3"/>
  <c r="H117" i="4"/>
  <c r="B125" i="4"/>
  <c r="J114" i="3"/>
  <c r="J100" i="3"/>
  <c r="H83" i="4"/>
  <c r="B100" i="4"/>
  <c r="J80" i="3"/>
  <c r="U80" i="3"/>
  <c r="H63" i="4"/>
  <c r="B80" i="4"/>
  <c r="L118" i="8"/>
  <c r="Q118" i="7"/>
  <c r="U118" i="6"/>
  <c r="K118" i="8"/>
  <c r="P118" i="7"/>
  <c r="M118" i="8"/>
  <c r="R118" i="7"/>
  <c r="N118" i="8"/>
  <c r="S118" i="7"/>
  <c r="O118" i="8"/>
  <c r="T118" i="7"/>
  <c r="L119" i="8"/>
  <c r="Q119" i="7"/>
  <c r="U119" i="6"/>
  <c r="K119" i="8"/>
  <c r="P119" i="7"/>
  <c r="M119" i="8"/>
  <c r="R119" i="7"/>
  <c r="N119" i="8"/>
  <c r="S119" i="7"/>
  <c r="O119" i="8"/>
  <c r="T119" i="7"/>
  <c r="L120" i="8"/>
  <c r="Q120" i="7"/>
  <c r="U120" i="6"/>
  <c r="K120" i="8"/>
  <c r="P120" i="7"/>
  <c r="M120" i="8"/>
  <c r="R120" i="7"/>
  <c r="N120" i="8"/>
  <c r="S120" i="7"/>
  <c r="O120" i="8"/>
  <c r="T120" i="7"/>
  <c r="L121" i="8"/>
  <c r="Q121" i="7"/>
  <c r="U121" i="6"/>
  <c r="K121" i="8"/>
  <c r="P121" i="7"/>
  <c r="M121" i="8"/>
  <c r="R121" i="7"/>
  <c r="N121" i="8"/>
  <c r="S121" i="7"/>
  <c r="O121" i="8"/>
  <c r="T121" i="7"/>
  <c r="L122" i="8"/>
  <c r="Q122" i="7"/>
  <c r="U122" i="6"/>
  <c r="K122" i="8"/>
  <c r="P122" i="7"/>
  <c r="M122" i="8"/>
  <c r="R122" i="7"/>
  <c r="N122" i="8"/>
  <c r="S122" i="7"/>
  <c r="O122" i="8"/>
  <c r="T122" i="7"/>
  <c r="L123" i="8"/>
  <c r="Q123" i="7"/>
  <c r="U123" i="6"/>
  <c r="K123" i="8"/>
  <c r="P123" i="7"/>
  <c r="M123" i="8"/>
  <c r="R123" i="7"/>
  <c r="N123" i="8"/>
  <c r="S123" i="7"/>
  <c r="O123" i="8"/>
  <c r="T123" i="7"/>
  <c r="L124" i="8"/>
  <c r="Q124" i="7"/>
  <c r="U124" i="6"/>
  <c r="K124" i="8"/>
  <c r="P124" i="7"/>
  <c r="M124" i="8"/>
  <c r="R124" i="7"/>
  <c r="N124" i="8"/>
  <c r="S124" i="7"/>
  <c r="O124" i="8"/>
  <c r="T124" i="7"/>
  <c r="L154" i="8"/>
  <c r="Q154" i="7"/>
  <c r="U154" i="6"/>
  <c r="K154" i="8"/>
  <c r="P154" i="7"/>
  <c r="M154" i="8"/>
  <c r="R154" i="7"/>
  <c r="N154" i="8"/>
  <c r="S154" i="7"/>
  <c r="O154" i="8"/>
  <c r="T154" i="7"/>
  <c r="L155" i="8"/>
  <c r="Q155" i="7"/>
  <c r="U155" i="6"/>
  <c r="K155" i="8"/>
  <c r="P155" i="7"/>
  <c r="M155" i="8"/>
  <c r="R155" i="7"/>
  <c r="N155" i="8"/>
  <c r="S155" i="7"/>
  <c r="O155" i="8"/>
  <c r="T155" i="7"/>
  <c r="L156" i="8"/>
  <c r="Q156" i="7"/>
  <c r="U156" i="6"/>
  <c r="K156" i="8"/>
  <c r="P156" i="7"/>
  <c r="M156" i="8"/>
  <c r="R156" i="7"/>
  <c r="N156" i="8"/>
  <c r="S156" i="7"/>
  <c r="O156" i="8"/>
  <c r="T156" i="7"/>
  <c r="L157" i="8"/>
  <c r="Q157" i="7"/>
  <c r="U157" i="6"/>
  <c r="K157" i="8"/>
  <c r="P157" i="7"/>
  <c r="M157" i="8"/>
  <c r="R157" i="7"/>
  <c r="N157" i="8"/>
  <c r="S157" i="7"/>
  <c r="O157" i="8"/>
  <c r="T157" i="7"/>
  <c r="L159" i="8"/>
  <c r="Q159" i="7"/>
  <c r="U159" i="6"/>
  <c r="K159" i="8"/>
  <c r="P159" i="7"/>
  <c r="M159" i="8"/>
  <c r="R159" i="7"/>
  <c r="N159" i="8"/>
  <c r="S159" i="7"/>
  <c r="O159" i="8"/>
  <c r="T159" i="7"/>
  <c r="L160" i="8"/>
  <c r="Q160" i="7"/>
  <c r="U160" i="6"/>
  <c r="K160" i="8"/>
  <c r="P160" i="7"/>
  <c r="M160" i="8"/>
  <c r="R160" i="7"/>
  <c r="N160" i="8"/>
  <c r="S160" i="7"/>
  <c r="O160" i="8"/>
  <c r="T160" i="7"/>
  <c r="L161" i="8"/>
  <c r="Q161" i="7"/>
  <c r="U161" i="6"/>
  <c r="K161" i="8"/>
  <c r="P161" i="7"/>
  <c r="M161" i="8"/>
  <c r="R161" i="7"/>
  <c r="N161" i="8"/>
  <c r="S161" i="7"/>
  <c r="O161" i="8"/>
  <c r="T161" i="7"/>
  <c r="L162" i="8"/>
  <c r="Q162" i="7"/>
  <c r="U162" i="6"/>
  <c r="K162" i="8"/>
  <c r="P162" i="7"/>
  <c r="M162" i="8"/>
  <c r="R162" i="7"/>
  <c r="N162" i="8"/>
  <c r="S162" i="7"/>
  <c r="O162" i="8"/>
  <c r="T162" i="7"/>
  <c r="L163" i="8"/>
  <c r="Q163" i="7"/>
  <c r="U163" i="6"/>
  <c r="K163" i="8"/>
  <c r="P163" i="7"/>
  <c r="M163" i="8"/>
  <c r="R163" i="7"/>
  <c r="N163" i="8"/>
  <c r="S163" i="7"/>
  <c r="O163" i="8"/>
  <c r="T163" i="7"/>
  <c r="L164" i="8"/>
  <c r="Q164" i="7"/>
  <c r="U164" i="6"/>
  <c r="K164" i="8"/>
  <c r="P164" i="7"/>
  <c r="M164" i="8"/>
  <c r="R164" i="7"/>
  <c r="N164" i="8"/>
  <c r="S164" i="7"/>
  <c r="O164" i="8"/>
  <c r="T164" i="7"/>
  <c r="L165" i="8"/>
  <c r="Q165" i="7"/>
  <c r="U165" i="6"/>
  <c r="K165" i="8"/>
  <c r="P165" i="7"/>
  <c r="M165" i="8"/>
  <c r="R165" i="7"/>
  <c r="N165" i="8"/>
  <c r="S165" i="7"/>
  <c r="O165" i="8"/>
  <c r="T165" i="7"/>
  <c r="L166" i="8"/>
  <c r="Q166" i="7"/>
  <c r="U166" i="6"/>
  <c r="K166" i="8"/>
  <c r="P166" i="7"/>
  <c r="M166" i="8"/>
  <c r="R166" i="7"/>
  <c r="N166" i="8"/>
  <c r="S166" i="7"/>
  <c r="O166" i="8"/>
  <c r="T166" i="7"/>
  <c r="L167" i="8"/>
  <c r="Q167" i="7"/>
  <c r="U167" i="6"/>
  <c r="K167" i="8"/>
  <c r="P167" i="7"/>
  <c r="M167" i="8"/>
  <c r="R167" i="7"/>
  <c r="N167" i="8"/>
  <c r="S167" i="7"/>
  <c r="O167" i="8"/>
  <c r="T167" i="7"/>
  <c r="L168" i="8"/>
  <c r="Q168" i="7"/>
  <c r="U168" i="6"/>
  <c r="K168" i="8"/>
  <c r="P168" i="7"/>
  <c r="M168" i="8"/>
  <c r="R168" i="7"/>
  <c r="N168" i="8"/>
  <c r="S168" i="7"/>
  <c r="O168" i="8"/>
  <c r="T168" i="7"/>
  <c r="L169" i="8"/>
  <c r="Q169" i="7"/>
  <c r="U169" i="6"/>
  <c r="K169" i="8"/>
  <c r="P169" i="7"/>
  <c r="M169" i="8"/>
  <c r="R169" i="7"/>
  <c r="N169" i="8"/>
  <c r="S169" i="7"/>
  <c r="O169" i="8"/>
  <c r="T169" i="7"/>
  <c r="L170" i="8"/>
  <c r="Q170" i="7"/>
  <c r="U170" i="6"/>
  <c r="K170" i="8"/>
  <c r="P170" i="7"/>
  <c r="M170" i="8"/>
  <c r="R170" i="7"/>
  <c r="N170" i="8"/>
  <c r="S170" i="7"/>
  <c r="O170" i="8"/>
  <c r="T170" i="7"/>
  <c r="L171" i="8"/>
  <c r="Q171" i="7"/>
  <c r="U171" i="6"/>
  <c r="K171" i="8"/>
  <c r="P171" i="7"/>
  <c r="M171" i="8"/>
  <c r="R171" i="7"/>
  <c r="N171" i="8"/>
  <c r="S171" i="7"/>
  <c r="O171" i="8"/>
  <c r="T171" i="7"/>
  <c r="L172" i="8"/>
  <c r="Q172" i="7"/>
  <c r="U172" i="6"/>
  <c r="K172" i="8"/>
  <c r="P172" i="7"/>
  <c r="M172" i="8"/>
  <c r="R172" i="7"/>
  <c r="N172" i="8"/>
  <c r="S172" i="7"/>
  <c r="O172" i="8"/>
  <c r="T172" i="7"/>
  <c r="L173" i="8"/>
  <c r="Q173" i="7"/>
  <c r="U173" i="6"/>
  <c r="K173" i="8"/>
  <c r="P173" i="7"/>
  <c r="M173" i="8"/>
  <c r="R173" i="7"/>
  <c r="N173" i="8"/>
  <c r="S173" i="7"/>
  <c r="O173" i="8"/>
  <c r="T173" i="7"/>
  <c r="L174" i="8"/>
  <c r="Q174" i="7"/>
  <c r="U174" i="6"/>
  <c r="K174" i="8"/>
  <c r="P174" i="7"/>
  <c r="M174" i="8"/>
  <c r="R174" i="7"/>
  <c r="N174" i="8"/>
  <c r="S174" i="7"/>
  <c r="O174" i="8"/>
  <c r="T174" i="7"/>
  <c r="L175" i="8"/>
  <c r="Q175" i="7"/>
  <c r="U175" i="6"/>
  <c r="K175" i="8"/>
  <c r="P175" i="7"/>
  <c r="M175" i="8"/>
  <c r="R175" i="7"/>
  <c r="N175" i="8"/>
  <c r="S175" i="7"/>
  <c r="O175" i="8"/>
  <c r="T175" i="7"/>
  <c r="L176" i="8"/>
  <c r="Q176" i="7"/>
  <c r="U176" i="6"/>
  <c r="K176" i="8"/>
  <c r="P176" i="7"/>
  <c r="M176" i="8"/>
  <c r="R176" i="7"/>
  <c r="N176" i="8"/>
  <c r="S176" i="7"/>
  <c r="O176" i="8"/>
  <c r="T176" i="7"/>
  <c r="L177" i="8"/>
  <c r="Q177" i="7"/>
  <c r="U177" i="6"/>
  <c r="K177" i="8"/>
  <c r="P177" i="7"/>
  <c r="M177" i="8"/>
  <c r="R177" i="7"/>
  <c r="N177" i="8"/>
  <c r="S177" i="7"/>
  <c r="O177" i="8"/>
  <c r="T177" i="7"/>
  <c r="L178" i="8"/>
  <c r="Q178" i="7"/>
  <c r="U178" i="6"/>
  <c r="K178" i="8"/>
  <c r="P178" i="7"/>
  <c r="M178" i="8"/>
  <c r="R178" i="7"/>
  <c r="N178" i="8"/>
  <c r="S178" i="7"/>
  <c r="O178" i="8"/>
  <c r="T178" i="7"/>
  <c r="L179" i="8"/>
  <c r="Q179" i="7"/>
  <c r="U179" i="6"/>
  <c r="K179" i="8"/>
  <c r="P179" i="7"/>
  <c r="M179" i="8"/>
  <c r="R179" i="7"/>
  <c r="N179" i="8"/>
  <c r="S179" i="7"/>
  <c r="O179" i="8"/>
  <c r="T179" i="7"/>
  <c r="L180" i="8"/>
  <c r="Q180" i="7"/>
  <c r="U180" i="6"/>
  <c r="K180" i="8"/>
  <c r="P180" i="7"/>
  <c r="M180" i="8"/>
  <c r="R180" i="7"/>
  <c r="N180" i="8"/>
  <c r="S180" i="7"/>
  <c r="O180" i="8"/>
  <c r="T180" i="7"/>
  <c r="L181" i="8"/>
  <c r="Q181" i="7"/>
  <c r="U181" i="6"/>
  <c r="K181" i="8"/>
  <c r="P181" i="7"/>
  <c r="M181" i="8"/>
  <c r="R181" i="7"/>
  <c r="N181" i="8"/>
  <c r="S181" i="7"/>
  <c r="O181" i="8"/>
  <c r="T181" i="7"/>
  <c r="L182" i="8"/>
  <c r="Q182" i="7"/>
  <c r="U182" i="6"/>
  <c r="K182" i="8"/>
  <c r="P182" i="7"/>
  <c r="M182" i="8"/>
  <c r="R182" i="7"/>
  <c r="N182" i="8"/>
  <c r="S182" i="7"/>
  <c r="O182" i="8"/>
  <c r="T182" i="7"/>
  <c r="L183" i="8"/>
  <c r="Q183" i="7"/>
  <c r="U183" i="6"/>
  <c r="K183" i="8"/>
  <c r="P183" i="7"/>
  <c r="M183" i="8"/>
  <c r="R183" i="7"/>
  <c r="N183" i="8"/>
  <c r="S183" i="7"/>
  <c r="O183" i="8"/>
  <c r="T183" i="7"/>
  <c r="L184" i="8"/>
  <c r="Q184" i="7"/>
  <c r="U184" i="6"/>
  <c r="K184" i="8"/>
  <c r="P184" i="7"/>
  <c r="M184" i="8"/>
  <c r="R184" i="7"/>
  <c r="N184" i="8"/>
  <c r="S184" i="7"/>
  <c r="O184" i="8"/>
  <c r="T184" i="7"/>
  <c r="L185" i="8"/>
  <c r="Q185" i="7"/>
  <c r="U185" i="6"/>
  <c r="K185" i="8"/>
  <c r="P185" i="7"/>
  <c r="M185" i="8"/>
  <c r="R185" i="7"/>
  <c r="N185" i="8"/>
  <c r="S185" i="7"/>
  <c r="O185" i="8"/>
  <c r="T185" i="7"/>
  <c r="L186" i="8"/>
  <c r="Q186" i="7"/>
  <c r="U186" i="6"/>
  <c r="K186" i="8"/>
  <c r="P186" i="7"/>
  <c r="M186" i="8"/>
  <c r="R186" i="7"/>
  <c r="N186" i="8"/>
  <c r="S186" i="7"/>
  <c r="O186" i="8"/>
  <c r="T186" i="7"/>
  <c r="L187" i="8"/>
  <c r="Q187" i="7"/>
  <c r="U187" i="6"/>
  <c r="K187" i="8"/>
  <c r="P187" i="7"/>
  <c r="M187" i="8"/>
  <c r="R187" i="7"/>
  <c r="N187" i="8"/>
  <c r="S187" i="7"/>
  <c r="O187" i="8"/>
  <c r="T187" i="7"/>
  <c r="L188" i="8"/>
  <c r="Q188" i="7"/>
  <c r="U188" i="6"/>
  <c r="K188" i="8"/>
  <c r="P188" i="7"/>
  <c r="M188" i="8"/>
  <c r="R188" i="7"/>
  <c r="N188" i="8"/>
  <c r="S188" i="7"/>
  <c r="O188" i="8"/>
  <c r="T188" i="7"/>
  <c r="L189" i="8"/>
  <c r="Q189" i="7"/>
  <c r="U189" i="6"/>
  <c r="K189" i="8"/>
  <c r="P189" i="7"/>
  <c r="M189" i="8"/>
  <c r="R189" i="7"/>
  <c r="N189" i="8"/>
  <c r="S189" i="7"/>
  <c r="O189" i="8"/>
  <c r="T189" i="7"/>
  <c r="L190" i="8"/>
  <c r="Q190" i="7"/>
  <c r="U190" i="6"/>
  <c r="K190" i="8"/>
  <c r="P190" i="7"/>
  <c r="M190" i="8"/>
  <c r="R190" i="7"/>
  <c r="N190" i="8"/>
  <c r="S190" i="7"/>
  <c r="O190" i="8"/>
  <c r="T190" i="7"/>
  <c r="L191" i="8"/>
  <c r="Q191" i="7"/>
  <c r="U191" i="6"/>
  <c r="K191" i="8"/>
  <c r="P191" i="7"/>
  <c r="M191" i="8"/>
  <c r="R191" i="7"/>
  <c r="N191" i="8"/>
  <c r="S191" i="7"/>
  <c r="O191" i="8"/>
  <c r="T191" i="7"/>
  <c r="L192" i="8"/>
  <c r="Q192" i="7"/>
  <c r="U192" i="6"/>
  <c r="K192" i="8"/>
  <c r="P192" i="7"/>
  <c r="M192" i="8"/>
  <c r="R192" i="7"/>
  <c r="N192" i="8"/>
  <c r="S192" i="7"/>
  <c r="O192" i="8"/>
  <c r="T192" i="7"/>
  <c r="L193" i="8"/>
  <c r="Q193" i="7"/>
  <c r="U193" i="6"/>
  <c r="K193" i="8"/>
  <c r="P193" i="7"/>
  <c r="M193" i="8"/>
  <c r="R193" i="7"/>
  <c r="N193" i="8"/>
  <c r="S193" i="7"/>
  <c r="O193" i="8"/>
  <c r="T193" i="7"/>
  <c r="L194" i="8"/>
  <c r="Q194" i="7"/>
  <c r="U194" i="6"/>
  <c r="K194" i="8"/>
  <c r="P194" i="7"/>
  <c r="M194" i="8"/>
  <c r="R194" i="7"/>
  <c r="N194" i="8"/>
  <c r="S194" i="7"/>
  <c r="O194" i="8"/>
  <c r="T194" i="7"/>
  <c r="L195" i="8"/>
  <c r="Q195" i="7"/>
  <c r="U195" i="6"/>
  <c r="K195" i="8"/>
  <c r="P195" i="7"/>
  <c r="M195" i="8"/>
  <c r="R195" i="7"/>
  <c r="N195" i="8"/>
  <c r="S195" i="7"/>
  <c r="O195" i="8"/>
  <c r="T195" i="7"/>
  <c r="L196" i="8"/>
  <c r="Q196" i="7"/>
  <c r="U196" i="6"/>
  <c r="K196" i="8"/>
  <c r="P196" i="7"/>
  <c r="M196" i="8"/>
  <c r="R196" i="7"/>
  <c r="N196" i="8"/>
  <c r="S196" i="7"/>
  <c r="O196" i="8"/>
  <c r="T196" i="7"/>
  <c r="L197" i="8"/>
  <c r="Q197" i="7"/>
  <c r="U197" i="6"/>
  <c r="K197" i="8"/>
  <c r="P197" i="7"/>
  <c r="M197" i="8"/>
  <c r="R197" i="7"/>
  <c r="N197" i="8"/>
  <c r="S197" i="7"/>
  <c r="O197" i="8"/>
  <c r="T197" i="7"/>
  <c r="L198" i="8"/>
  <c r="Q198" i="7"/>
  <c r="U198" i="6"/>
  <c r="K198" i="8"/>
  <c r="P198" i="7"/>
  <c r="M198" i="8"/>
  <c r="R198" i="7"/>
  <c r="N198" i="8"/>
  <c r="S198" i="7"/>
  <c r="O198" i="8"/>
  <c r="T198" i="7"/>
  <c r="L199" i="8"/>
  <c r="Q199" i="7"/>
  <c r="U199" i="6"/>
  <c r="K199" i="8"/>
  <c r="P199" i="7"/>
  <c r="M199" i="8"/>
  <c r="R199" i="7"/>
  <c r="N199" i="8"/>
  <c r="S199" i="7"/>
  <c r="O199" i="8"/>
  <c r="T199" i="7"/>
  <c r="L200" i="8"/>
  <c r="Q200" i="7"/>
  <c r="U200" i="6"/>
  <c r="K200" i="8"/>
  <c r="P200" i="7"/>
  <c r="M200" i="8"/>
  <c r="R200" i="7"/>
  <c r="N200" i="8"/>
  <c r="S200" i="7"/>
  <c r="O200" i="8"/>
  <c r="T200" i="7"/>
  <c r="L201" i="8"/>
  <c r="Q201" i="7"/>
  <c r="U201" i="6"/>
  <c r="K201" i="8"/>
  <c r="P201" i="7"/>
  <c r="M201" i="8"/>
  <c r="R201" i="7"/>
  <c r="N201" i="8"/>
  <c r="S201" i="7"/>
  <c r="O201" i="8"/>
  <c r="T201" i="7"/>
  <c r="L202" i="8"/>
  <c r="Q202" i="7"/>
  <c r="U202" i="6"/>
  <c r="K202" i="8"/>
  <c r="P202" i="7"/>
  <c r="M202" i="8"/>
  <c r="R202" i="7"/>
  <c r="N202" i="8"/>
  <c r="S202" i="7"/>
  <c r="O202" i="8"/>
  <c r="T202" i="7"/>
  <c r="L203" i="8"/>
  <c r="Q203" i="7"/>
  <c r="U203" i="6"/>
  <c r="K203" i="8"/>
  <c r="P203" i="7"/>
  <c r="M203" i="8"/>
  <c r="R203" i="7"/>
  <c r="N203" i="8"/>
  <c r="S203" i="7"/>
  <c r="O203" i="8"/>
  <c r="T203" i="7"/>
  <c r="L204" i="8"/>
  <c r="Q204" i="7"/>
  <c r="U204" i="6"/>
  <c r="K204" i="8"/>
  <c r="P204" i="7"/>
  <c r="M204" i="8"/>
  <c r="R204" i="7"/>
  <c r="N204" i="8"/>
  <c r="S204" i="7"/>
  <c r="O204" i="8"/>
  <c r="T204" i="7"/>
  <c r="L205" i="8"/>
  <c r="Q205" i="7"/>
  <c r="U205" i="6"/>
  <c r="K205" i="8"/>
  <c r="P205" i="7"/>
  <c r="M205" i="8"/>
  <c r="R205" i="7"/>
  <c r="N205" i="8"/>
  <c r="S205" i="7"/>
  <c r="O205" i="8"/>
  <c r="T205" i="7"/>
  <c r="L206" i="8"/>
  <c r="Q206" i="7"/>
  <c r="U206" i="6"/>
  <c r="K206" i="8"/>
  <c r="P206" i="7"/>
  <c r="M206" i="8"/>
  <c r="R206" i="7"/>
  <c r="N206" i="8"/>
  <c r="S206" i="7"/>
  <c r="O206" i="8"/>
  <c r="T206" i="7"/>
  <c r="L207" i="8"/>
  <c r="Q207" i="7"/>
  <c r="U207" i="6"/>
  <c r="K207" i="8"/>
  <c r="P207" i="7"/>
  <c r="M207" i="8"/>
  <c r="R207" i="7"/>
  <c r="N207" i="8"/>
  <c r="S207" i="7"/>
  <c r="O207" i="8"/>
  <c r="T207" i="7"/>
  <c r="L208" i="8"/>
  <c r="Q208" i="7"/>
  <c r="U208" i="6"/>
  <c r="K208" i="8"/>
  <c r="P208" i="7"/>
  <c r="M208" i="8"/>
  <c r="R208" i="7"/>
  <c r="N208" i="8"/>
  <c r="S208" i="7"/>
  <c r="O208" i="8"/>
  <c r="T208" i="7"/>
  <c r="L209" i="8"/>
  <c r="Q209" i="7"/>
  <c r="U209" i="6"/>
  <c r="K209" i="8"/>
  <c r="P209" i="7"/>
  <c r="M209" i="8"/>
  <c r="R209" i="7"/>
  <c r="N209" i="8"/>
  <c r="S209" i="7"/>
  <c r="O209" i="8"/>
  <c r="T209" i="7"/>
  <c r="L210" i="8"/>
  <c r="Q210" i="7"/>
  <c r="U210" i="6"/>
  <c r="K210" i="8"/>
  <c r="P210" i="7"/>
  <c r="M210" i="8"/>
  <c r="R210" i="7"/>
  <c r="N210" i="8"/>
  <c r="S210" i="7"/>
  <c r="O210" i="8"/>
  <c r="T210" i="7"/>
  <c r="L211" i="8"/>
  <c r="Q211" i="7"/>
  <c r="U211" i="6"/>
  <c r="K211" i="8"/>
  <c r="P211" i="7"/>
  <c r="M211" i="8"/>
  <c r="R211" i="7"/>
  <c r="N211" i="8"/>
  <c r="S211" i="7"/>
  <c r="O211" i="8"/>
  <c r="T211" i="7"/>
  <c r="L212" i="8"/>
  <c r="Q212" i="7"/>
  <c r="U212" i="6"/>
  <c r="K212" i="8"/>
  <c r="P212" i="7"/>
  <c r="M212" i="8"/>
  <c r="R212" i="7"/>
  <c r="N212" i="8"/>
  <c r="S212" i="7"/>
  <c r="O212" i="8"/>
  <c r="T212" i="7"/>
  <c r="L213" i="8"/>
  <c r="Q213" i="7"/>
  <c r="U213" i="6"/>
  <c r="K213" i="8"/>
  <c r="P213" i="7"/>
  <c r="M213" i="8"/>
  <c r="R213" i="7"/>
  <c r="N213" i="8"/>
  <c r="S213" i="7"/>
  <c r="O213" i="8"/>
  <c r="T213" i="7"/>
  <c r="L218" i="8"/>
  <c r="Q218" i="7"/>
  <c r="U218" i="6"/>
  <c r="K218" i="8"/>
  <c r="P218" i="7"/>
  <c r="M218" i="8"/>
  <c r="R218" i="7"/>
  <c r="N218" i="8"/>
  <c r="S218" i="7"/>
  <c r="O218" i="8"/>
  <c r="T218" i="7"/>
  <c r="L219" i="8"/>
  <c r="Q219" i="7"/>
  <c r="U219" i="6"/>
  <c r="K219" i="8"/>
  <c r="P219" i="7"/>
  <c r="M219" i="8"/>
  <c r="R219" i="7"/>
  <c r="N219" i="8"/>
  <c r="S219" i="7"/>
  <c r="O219" i="8"/>
  <c r="T219" i="7"/>
  <c r="L220" i="8"/>
  <c r="Q220" i="7"/>
  <c r="U220" i="6"/>
  <c r="K220" i="8"/>
  <c r="P220" i="7"/>
  <c r="M220" i="8"/>
  <c r="R220" i="7"/>
  <c r="N220" i="8"/>
  <c r="S220" i="7"/>
  <c r="O220" i="8"/>
  <c r="T220" i="7"/>
  <c r="L221" i="8"/>
  <c r="Q221" i="7"/>
  <c r="U221" i="6"/>
  <c r="K221" i="8"/>
  <c r="P221" i="7"/>
  <c r="M221" i="8"/>
  <c r="R221" i="7"/>
  <c r="N221" i="8"/>
  <c r="S221" i="7"/>
  <c r="O221" i="8"/>
  <c r="T221" i="7"/>
  <c r="L222" i="8"/>
  <c r="Q222" i="7"/>
  <c r="U222" i="6"/>
  <c r="K222" i="8"/>
  <c r="P222" i="7"/>
  <c r="M222" i="8"/>
  <c r="R222" i="7"/>
  <c r="N222" i="8"/>
  <c r="S222" i="7"/>
  <c r="O222" i="8"/>
  <c r="T222" i="7"/>
  <c r="L223" i="8"/>
  <c r="Q223" i="7"/>
  <c r="U223" i="6"/>
  <c r="K223" i="8"/>
  <c r="P223" i="7"/>
  <c r="M223" i="8"/>
  <c r="R223" i="7"/>
  <c r="N223" i="8"/>
  <c r="S223" i="7"/>
  <c r="O223" i="8"/>
  <c r="T223" i="7"/>
  <c r="L224" i="8"/>
  <c r="Q224" i="7"/>
  <c r="U224" i="6"/>
  <c r="K224" i="8"/>
  <c r="P224" i="7"/>
  <c r="M224" i="8"/>
  <c r="R224" i="7"/>
  <c r="N224" i="8"/>
  <c r="S224" i="7"/>
  <c r="O224" i="8"/>
  <c r="T224" i="7"/>
  <c r="L225" i="8"/>
  <c r="Q225" i="7"/>
  <c r="U225" i="6"/>
  <c r="K225" i="8"/>
  <c r="P225" i="7"/>
  <c r="M225" i="8"/>
  <c r="R225" i="7"/>
  <c r="N225" i="8"/>
  <c r="S225" i="7"/>
  <c r="O225" i="8"/>
  <c r="T225" i="7"/>
  <c r="L226" i="8"/>
  <c r="Q226" i="7"/>
  <c r="U226" i="6"/>
  <c r="K226" i="8"/>
  <c r="P226" i="7"/>
  <c r="M226" i="8"/>
  <c r="R226" i="7"/>
  <c r="N226" i="8"/>
  <c r="S226" i="7"/>
  <c r="O226" i="8"/>
  <c r="T226" i="7"/>
  <c r="L227" i="8"/>
  <c r="Q227" i="7"/>
  <c r="U227" i="6"/>
  <c r="K227" i="8"/>
  <c r="P227" i="7"/>
  <c r="M227" i="8"/>
  <c r="R227" i="7"/>
  <c r="N227" i="8"/>
  <c r="S227" i="7"/>
  <c r="O227" i="8"/>
  <c r="T227" i="7"/>
  <c r="L228" i="8"/>
  <c r="Q228" i="7"/>
  <c r="U228" i="6"/>
  <c r="K228" i="8"/>
  <c r="P228" i="7"/>
  <c r="M228" i="8"/>
  <c r="R228" i="7"/>
  <c r="N228" i="8"/>
  <c r="S228" i="7"/>
  <c r="O228" i="8"/>
  <c r="T228" i="7"/>
  <c r="L229" i="8"/>
  <c r="Q229" i="7"/>
  <c r="U229" i="6"/>
  <c r="K229" i="8"/>
  <c r="P229" i="7"/>
  <c r="M229" i="8"/>
  <c r="R229" i="7"/>
  <c r="N229" i="8"/>
  <c r="S229" i="7"/>
  <c r="O229" i="8"/>
  <c r="T229" i="7"/>
  <c r="L230" i="8"/>
  <c r="Q230" i="7"/>
  <c r="U230" i="6"/>
  <c r="K230" i="8"/>
  <c r="P230" i="7"/>
  <c r="M230" i="8"/>
  <c r="R230" i="7"/>
  <c r="N230" i="8"/>
  <c r="S230" i="7"/>
  <c r="O230" i="8"/>
  <c r="T230" i="7"/>
  <c r="L231" i="8"/>
  <c r="Q231" i="7"/>
  <c r="U231" i="6"/>
  <c r="K231" i="8"/>
  <c r="P231" i="7"/>
  <c r="M231" i="8"/>
  <c r="R231" i="7"/>
  <c r="N231" i="8"/>
  <c r="S231" i="7"/>
  <c r="O231" i="8"/>
  <c r="T231" i="7"/>
  <c r="L232" i="8"/>
  <c r="Q232" i="7"/>
  <c r="U232" i="6"/>
  <c r="K232" i="8"/>
  <c r="P232" i="7"/>
  <c r="M232" i="8"/>
  <c r="R232" i="7"/>
  <c r="N232" i="8"/>
  <c r="S232" i="7"/>
  <c r="O232" i="8"/>
  <c r="T232" i="7"/>
  <c r="L233" i="8"/>
  <c r="Q233" i="7"/>
  <c r="U233" i="6"/>
  <c r="K233" i="8"/>
  <c r="P233" i="7"/>
  <c r="M233" i="8"/>
  <c r="R233" i="7"/>
  <c r="N233" i="8"/>
  <c r="S233" i="7"/>
  <c r="O233" i="8"/>
  <c r="T233" i="7"/>
  <c r="L234" i="8"/>
  <c r="Q234" i="7"/>
  <c r="U234" i="6"/>
  <c r="K234" i="8"/>
  <c r="P234" i="7"/>
  <c r="M234" i="8"/>
  <c r="R234" i="7"/>
  <c r="N234" i="8"/>
  <c r="S234" i="7"/>
  <c r="O234" i="8"/>
  <c r="T234" i="7"/>
  <c r="L235" i="8"/>
  <c r="Q235" i="7"/>
  <c r="U235" i="6"/>
  <c r="K235" i="8"/>
  <c r="P235" i="7"/>
  <c r="M235" i="8"/>
  <c r="R235" i="7"/>
  <c r="N235" i="8"/>
  <c r="S235" i="7"/>
  <c r="O235" i="8"/>
  <c r="T235" i="7"/>
  <c r="L236" i="8"/>
  <c r="Q236" i="7"/>
  <c r="U236" i="6"/>
  <c r="K236" i="8"/>
  <c r="P236" i="7"/>
  <c r="M236" i="8"/>
  <c r="R236" i="7"/>
  <c r="N236" i="8"/>
  <c r="S236" i="7"/>
  <c r="O236" i="8"/>
  <c r="T236" i="7"/>
  <c r="L237" i="8"/>
  <c r="Q237" i="7"/>
  <c r="U237" i="6"/>
  <c r="K237" i="8"/>
  <c r="P237" i="7"/>
  <c r="M237" i="8"/>
  <c r="R237" i="7"/>
  <c r="N237" i="8"/>
  <c r="S237" i="7"/>
  <c r="O237" i="8"/>
  <c r="T237" i="7"/>
  <c r="L44" i="8"/>
  <c r="Q44" i="7"/>
  <c r="U44" i="6"/>
  <c r="K44" i="8"/>
  <c r="P44" i="7"/>
  <c r="M44" i="8"/>
  <c r="R44" i="7"/>
  <c r="N44" i="8"/>
  <c r="S44" i="7"/>
  <c r="O44" i="8"/>
  <c r="T44" i="7"/>
  <c r="L45" i="8"/>
  <c r="Q45" i="7"/>
  <c r="U45" i="6"/>
  <c r="K45" i="8"/>
  <c r="P45" i="7"/>
  <c r="M45" i="8"/>
  <c r="R45" i="7"/>
  <c r="N45" i="8"/>
  <c r="S45" i="7"/>
  <c r="O45" i="8"/>
  <c r="T45" i="7"/>
  <c r="L46" i="8"/>
  <c r="Q46" i="7"/>
  <c r="U46" i="6"/>
  <c r="K46" i="8"/>
  <c r="P46" i="7"/>
  <c r="M46" i="8"/>
  <c r="R46" i="7"/>
  <c r="N46" i="8"/>
  <c r="S46" i="7"/>
  <c r="O46" i="8"/>
  <c r="T46" i="7"/>
  <c r="L47" i="8"/>
  <c r="Q47" i="7"/>
  <c r="U47" i="6"/>
  <c r="K47" i="8"/>
  <c r="P47" i="7"/>
  <c r="M47" i="8"/>
  <c r="R47" i="7"/>
  <c r="N47" i="8"/>
  <c r="S47" i="7"/>
  <c r="O47" i="8"/>
  <c r="T47" i="7"/>
  <c r="L48" i="8"/>
  <c r="Q48" i="7"/>
  <c r="U48" i="6"/>
  <c r="K48" i="8"/>
  <c r="P48" i="7"/>
  <c r="M48" i="8"/>
  <c r="R48" i="7"/>
  <c r="N48" i="8"/>
  <c r="S48" i="7"/>
  <c r="O48" i="8"/>
  <c r="T48" i="7"/>
  <c r="L49" i="8"/>
  <c r="Q49" i="7"/>
  <c r="U49" i="6"/>
  <c r="K49" i="8"/>
  <c r="P49" i="7"/>
  <c r="M49" i="8"/>
  <c r="R49" i="7"/>
  <c r="N49" i="8"/>
  <c r="S49" i="7"/>
  <c r="O49" i="8"/>
  <c r="T49" i="7"/>
  <c r="L50" i="8"/>
  <c r="Q50" i="7"/>
  <c r="U50" i="6"/>
  <c r="K50" i="8"/>
  <c r="P50" i="7"/>
  <c r="M50" i="8"/>
  <c r="R50" i="7"/>
  <c r="N50" i="8"/>
  <c r="S50" i="7"/>
  <c r="O50" i="8"/>
  <c r="T50" i="7"/>
  <c r="L51" i="8"/>
  <c r="Q51" i="7"/>
  <c r="U51" i="6"/>
  <c r="K51" i="8"/>
  <c r="P51" i="7"/>
  <c r="M51" i="8"/>
  <c r="R51" i="7"/>
  <c r="N51" i="8"/>
  <c r="S51" i="7"/>
  <c r="O51" i="8"/>
  <c r="T51" i="7"/>
  <c r="L52" i="8"/>
  <c r="Q52" i="7"/>
  <c r="U52" i="6"/>
  <c r="K52" i="8"/>
  <c r="P52" i="7"/>
  <c r="M52" i="8"/>
  <c r="R52" i="7"/>
  <c r="N52" i="8"/>
  <c r="S52" i="7"/>
  <c r="O52" i="8"/>
  <c r="T52" i="7"/>
  <c r="L53" i="8"/>
  <c r="Q53" i="7"/>
  <c r="U53" i="6"/>
  <c r="K53" i="8"/>
  <c r="P53" i="7"/>
  <c r="M53" i="8"/>
  <c r="R53" i="7"/>
  <c r="N53" i="8"/>
  <c r="S53" i="7"/>
  <c r="O53" i="8"/>
  <c r="T53" i="7"/>
  <c r="L54" i="8"/>
  <c r="Q54" i="7"/>
  <c r="U54" i="6"/>
  <c r="K54" i="8"/>
  <c r="P54" i="7"/>
  <c r="M54" i="8"/>
  <c r="R54" i="7"/>
  <c r="N54" i="8"/>
  <c r="S54" i="7"/>
  <c r="O54" i="8"/>
  <c r="T54" i="7"/>
  <c r="L55" i="8"/>
  <c r="Q55" i="7"/>
  <c r="U55" i="6"/>
  <c r="K55" i="8"/>
  <c r="P55" i="7"/>
  <c r="M55" i="8"/>
  <c r="R55" i="7"/>
  <c r="N55" i="8"/>
  <c r="S55" i="7"/>
  <c r="O55" i="8"/>
  <c r="T55" i="7"/>
  <c r="L56" i="8"/>
  <c r="Q56" i="7"/>
  <c r="U56" i="6"/>
  <c r="K56" i="8"/>
  <c r="P56" i="7"/>
  <c r="M56" i="8"/>
  <c r="R56" i="7"/>
  <c r="N56" i="8"/>
  <c r="S56" i="7"/>
  <c r="O56" i="8"/>
  <c r="T56" i="7"/>
  <c r="L57" i="8"/>
  <c r="Q57" i="7"/>
  <c r="U57" i="6"/>
  <c r="K57" i="8"/>
  <c r="P57" i="7"/>
  <c r="M57" i="8"/>
  <c r="R57" i="7"/>
  <c r="N57" i="8"/>
  <c r="S57" i="7"/>
  <c r="O57" i="8"/>
  <c r="T57" i="7"/>
  <c r="L58" i="8"/>
  <c r="Q58" i="7"/>
  <c r="U58" i="6"/>
  <c r="K58" i="8"/>
  <c r="P58" i="7"/>
  <c r="M58" i="8"/>
  <c r="R58" i="7"/>
  <c r="N58" i="8"/>
  <c r="S58" i="7"/>
  <c r="O58" i="8"/>
  <c r="T58" i="7"/>
  <c r="L59" i="8"/>
  <c r="Q59" i="7"/>
  <c r="U59" i="6"/>
  <c r="K59" i="8"/>
  <c r="P59" i="7"/>
  <c r="M59" i="8"/>
  <c r="R59" i="7"/>
  <c r="N59" i="8"/>
  <c r="S59" i="7"/>
  <c r="O59" i="8"/>
  <c r="T59" i="7"/>
  <c r="M24" i="8"/>
  <c r="R24" i="7"/>
  <c r="N24" i="8"/>
  <c r="S24" i="7"/>
  <c r="O24" i="8"/>
  <c r="T24" i="7"/>
  <c r="M25" i="8"/>
  <c r="R25" i="7"/>
  <c r="N25" i="8"/>
  <c r="S25" i="7"/>
  <c r="O25" i="8"/>
  <c r="T25" i="7"/>
  <c r="M26" i="8"/>
  <c r="R26" i="7"/>
  <c r="N26" i="8"/>
  <c r="S26" i="7"/>
  <c r="O26" i="8"/>
  <c r="T26" i="7"/>
  <c r="M27" i="8"/>
  <c r="R27" i="7"/>
  <c r="N27" i="8"/>
  <c r="S27" i="7"/>
  <c r="O27" i="8"/>
  <c r="T27" i="7"/>
  <c r="M28" i="8"/>
  <c r="R28" i="7"/>
  <c r="N28" i="8"/>
  <c r="S28" i="7"/>
  <c r="O28" i="8"/>
  <c r="T28" i="7"/>
  <c r="M29" i="8"/>
  <c r="R29" i="7"/>
  <c r="N29" i="8"/>
  <c r="S29" i="7"/>
  <c r="O29" i="8"/>
  <c r="T29" i="7"/>
  <c r="M30" i="8"/>
  <c r="R30" i="7"/>
  <c r="N30" i="8"/>
  <c r="S30" i="7"/>
  <c r="O30" i="8"/>
  <c r="T30" i="7"/>
  <c r="M31" i="8"/>
  <c r="R31" i="7"/>
  <c r="N31" i="8"/>
  <c r="S31" i="7"/>
  <c r="O31" i="8"/>
  <c r="T31" i="7"/>
  <c r="M32" i="8"/>
  <c r="R32" i="7"/>
  <c r="N32" i="8"/>
  <c r="S32" i="7"/>
  <c r="O32" i="8"/>
  <c r="T32" i="7"/>
  <c r="M33" i="8"/>
  <c r="R33" i="7"/>
  <c r="N33" i="8"/>
  <c r="S33" i="7"/>
  <c r="O33" i="8"/>
  <c r="T33" i="7"/>
  <c r="M34" i="8"/>
  <c r="R34" i="7"/>
  <c r="N34" i="8"/>
  <c r="S34" i="7"/>
  <c r="O34" i="8"/>
  <c r="T34" i="7"/>
  <c r="M35" i="8"/>
  <c r="R35" i="7"/>
  <c r="N35" i="8"/>
  <c r="S35" i="7"/>
  <c r="O35" i="8"/>
  <c r="T35" i="7"/>
  <c r="M36" i="8"/>
  <c r="R36" i="7"/>
  <c r="N36" i="8"/>
  <c r="S36" i="7"/>
  <c r="O36" i="8"/>
  <c r="T36" i="7"/>
  <c r="M37" i="8"/>
  <c r="R37" i="7"/>
  <c r="N37" i="8"/>
  <c r="S37" i="7"/>
  <c r="O37" i="8"/>
  <c r="T37" i="7"/>
  <c r="M38" i="8"/>
  <c r="R38" i="7"/>
  <c r="N38" i="8"/>
  <c r="S38" i="7"/>
  <c r="O38" i="8"/>
  <c r="T38" i="7"/>
  <c r="M39" i="8"/>
  <c r="R39" i="7"/>
  <c r="N39" i="8"/>
  <c r="S39" i="7"/>
  <c r="O39" i="8"/>
  <c r="T39" i="7"/>
  <c r="T23" i="7"/>
  <c r="T40" i="7" s="1"/>
  <c r="O23" i="8"/>
  <c r="O40" i="7"/>
  <c r="T40" i="6"/>
  <c r="M6" i="8"/>
  <c r="R6" i="7"/>
  <c r="N6" i="8"/>
  <c r="S6" i="7"/>
  <c r="M7" i="8"/>
  <c r="R7" i="7"/>
  <c r="N7" i="8"/>
  <c r="S7" i="7"/>
  <c r="O7" i="8"/>
  <c r="T7" i="7"/>
  <c r="M8" i="8"/>
  <c r="R8" i="7"/>
  <c r="N8" i="8"/>
  <c r="S8" i="7"/>
  <c r="O8" i="8"/>
  <c r="T8" i="7"/>
  <c r="M9" i="8"/>
  <c r="R9" i="7"/>
  <c r="N9" i="8"/>
  <c r="S9" i="7"/>
  <c r="O9" i="8"/>
  <c r="T9" i="7"/>
  <c r="M10" i="8"/>
  <c r="R10" i="7"/>
  <c r="N10" i="8"/>
  <c r="S10" i="7"/>
  <c r="O10" i="8"/>
  <c r="T10" i="7"/>
  <c r="M11" i="8"/>
  <c r="R11" i="7"/>
  <c r="N11" i="8"/>
  <c r="S11" i="7"/>
  <c r="O11" i="8"/>
  <c r="T11" i="7"/>
  <c r="M12" i="8"/>
  <c r="R12" i="7"/>
  <c r="N12" i="8"/>
  <c r="S12" i="7"/>
  <c r="O12" i="8"/>
  <c r="T12" i="7"/>
  <c r="M13" i="8"/>
  <c r="R13" i="7"/>
  <c r="N13" i="8"/>
  <c r="S13" i="7"/>
  <c r="O13" i="8"/>
  <c r="T13" i="7"/>
  <c r="M14" i="8"/>
  <c r="R14" i="7"/>
  <c r="N14" i="8"/>
  <c r="S14" i="7"/>
  <c r="O14" i="8"/>
  <c r="T14" i="7"/>
  <c r="M15" i="8"/>
  <c r="R15" i="7"/>
  <c r="N15" i="8"/>
  <c r="S15" i="7"/>
  <c r="O15" i="8"/>
  <c r="T15" i="7"/>
  <c r="M16" i="8"/>
  <c r="R16" i="7"/>
  <c r="N16" i="8"/>
  <c r="S16" i="7"/>
  <c r="O16" i="8"/>
  <c r="T16" i="7"/>
  <c r="M17" i="8"/>
  <c r="R17" i="7"/>
  <c r="N17" i="8"/>
  <c r="S17" i="7"/>
  <c r="O17" i="8"/>
  <c r="T17" i="7"/>
  <c r="M18" i="8"/>
  <c r="R18" i="7"/>
  <c r="N18" i="8"/>
  <c r="S18" i="7"/>
  <c r="O18" i="8"/>
  <c r="T18" i="7"/>
  <c r="M19" i="8"/>
  <c r="R19" i="7"/>
  <c r="N19" i="8"/>
  <c r="S19" i="7"/>
  <c r="O19" i="8"/>
  <c r="T19" i="7"/>
  <c r="M99" i="8"/>
  <c r="R99" i="7"/>
  <c r="N99" i="8"/>
  <c r="S99" i="7"/>
  <c r="O99" i="8"/>
  <c r="T99" i="7"/>
  <c r="L99" i="8"/>
  <c r="Q99" i="7"/>
  <c r="U99" i="6"/>
  <c r="K99" i="8"/>
  <c r="P99" i="7"/>
  <c r="U99" i="7" s="1"/>
  <c r="L110" i="8"/>
  <c r="Q110" i="7"/>
  <c r="U110" i="6"/>
  <c r="K110" i="8"/>
  <c r="P110" i="7"/>
  <c r="M110" i="8"/>
  <c r="R110" i="7"/>
  <c r="N110" i="8"/>
  <c r="S110" i="7"/>
  <c r="O110" i="8"/>
  <c r="T110" i="7"/>
  <c r="L111" i="8"/>
  <c r="Q111" i="7"/>
  <c r="U111" i="6"/>
  <c r="K111" i="8"/>
  <c r="P111" i="7"/>
  <c r="M111" i="8"/>
  <c r="R111" i="7"/>
  <c r="N111" i="8"/>
  <c r="S111" i="7"/>
  <c r="O111" i="8"/>
  <c r="T111" i="7"/>
  <c r="L112" i="8"/>
  <c r="Q112" i="7"/>
  <c r="U112" i="6"/>
  <c r="K112" i="8"/>
  <c r="P112" i="7"/>
  <c r="M112" i="8"/>
  <c r="R112" i="7"/>
  <c r="N112" i="8"/>
  <c r="S112" i="7"/>
  <c r="O112" i="8"/>
  <c r="T112" i="7"/>
  <c r="L113" i="8"/>
  <c r="Q113" i="7"/>
  <c r="U113" i="6"/>
  <c r="K113" i="8"/>
  <c r="P113" i="7"/>
  <c r="M113" i="8"/>
  <c r="R113" i="7"/>
  <c r="N113" i="8"/>
  <c r="S113" i="7"/>
  <c r="O113" i="8"/>
  <c r="T113" i="7"/>
  <c r="Q100" i="3"/>
  <c r="Q84" i="4"/>
  <c r="Q100" i="4" s="1"/>
  <c r="L100" i="4"/>
  <c r="O158" i="8"/>
  <c r="T158" i="7"/>
  <c r="O214" i="7"/>
  <c r="N158" i="8"/>
  <c r="S158" i="7"/>
  <c r="N214" i="7"/>
  <c r="M158" i="8"/>
  <c r="R158" i="7"/>
  <c r="M214" i="7"/>
  <c r="L158" i="8"/>
  <c r="Q158" i="7"/>
  <c r="L214" i="7"/>
  <c r="K158" i="8"/>
  <c r="P158" i="7"/>
  <c r="K214" i="7"/>
  <c r="J214" i="3"/>
  <c r="U214" i="3"/>
  <c r="H158" i="4"/>
  <c r="B214" i="4"/>
  <c r="T102" i="6"/>
  <c r="O102" i="7"/>
  <c r="S102" i="6"/>
  <c r="N102" i="7"/>
  <c r="R102" i="6"/>
  <c r="M102" i="7"/>
  <c r="Q102" i="6"/>
  <c r="L102" i="7"/>
  <c r="P102" i="6"/>
  <c r="K102" i="7"/>
  <c r="U102" i="5"/>
  <c r="B218" i="9"/>
  <c r="H218" i="9" s="1"/>
  <c r="J218" i="8"/>
  <c r="B219" i="9"/>
  <c r="H219" i="9" s="1"/>
  <c r="J219" i="8"/>
  <c r="B220" i="9"/>
  <c r="H220" i="9" s="1"/>
  <c r="J220" i="8"/>
  <c r="B221" i="9"/>
  <c r="H221" i="9" s="1"/>
  <c r="J221" i="8"/>
  <c r="B222" i="9"/>
  <c r="H222" i="9" s="1"/>
  <c r="J222" i="8"/>
  <c r="B223" i="9"/>
  <c r="H223" i="9" s="1"/>
  <c r="J223" i="8"/>
  <c r="B224" i="9"/>
  <c r="H224" i="9" s="1"/>
  <c r="J224" i="8"/>
  <c r="B225" i="9"/>
  <c r="H225" i="9" s="1"/>
  <c r="J225" i="8"/>
  <c r="B226" i="9"/>
  <c r="H226" i="9" s="1"/>
  <c r="J226" i="8"/>
  <c r="B227" i="9"/>
  <c r="H227" i="9" s="1"/>
  <c r="J227" i="8"/>
  <c r="B228" i="9"/>
  <c r="H228" i="9" s="1"/>
  <c r="J228" i="8"/>
  <c r="B229" i="9"/>
  <c r="H229" i="9" s="1"/>
  <c r="J229" i="8"/>
  <c r="B230" i="9"/>
  <c r="H230" i="9" s="1"/>
  <c r="J230" i="8"/>
  <c r="B231" i="9"/>
  <c r="H231" i="9" s="1"/>
  <c r="J231" i="8"/>
  <c r="B232" i="9"/>
  <c r="H232" i="9" s="1"/>
  <c r="J232" i="8"/>
  <c r="B233" i="9"/>
  <c r="H233" i="9" s="1"/>
  <c r="J233" i="8"/>
  <c r="B234" i="9"/>
  <c r="H234" i="9" s="1"/>
  <c r="J234" i="8"/>
  <c r="B235" i="9"/>
  <c r="H235" i="9" s="1"/>
  <c r="J235" i="8"/>
  <c r="B236" i="9"/>
  <c r="H236" i="9" s="1"/>
  <c r="J236" i="8"/>
  <c r="B237" i="9"/>
  <c r="H237" i="9" s="1"/>
  <c r="J237" i="8"/>
  <c r="B154" i="9"/>
  <c r="H154" i="9" s="1"/>
  <c r="J154" i="8"/>
  <c r="B155" i="9"/>
  <c r="H155" i="9" s="1"/>
  <c r="J155" i="8"/>
  <c r="B156" i="9"/>
  <c r="H156" i="9" s="1"/>
  <c r="J156" i="8"/>
  <c r="B157" i="9"/>
  <c r="H157" i="9" s="1"/>
  <c r="J157" i="8"/>
  <c r="B159" i="9"/>
  <c r="H159" i="9" s="1"/>
  <c r="J159" i="8"/>
  <c r="B160" i="9"/>
  <c r="H160" i="9" s="1"/>
  <c r="J160" i="8"/>
  <c r="B161" i="9"/>
  <c r="H161" i="9" s="1"/>
  <c r="J161" i="8"/>
  <c r="B162" i="9"/>
  <c r="H162" i="9" s="1"/>
  <c r="J162" i="8"/>
  <c r="B163" i="9"/>
  <c r="H163" i="9" s="1"/>
  <c r="J163" i="8"/>
  <c r="B164" i="9"/>
  <c r="H164" i="9" s="1"/>
  <c r="J164" i="8"/>
  <c r="B165" i="9"/>
  <c r="H165" i="9" s="1"/>
  <c r="J165" i="8"/>
  <c r="B166" i="9"/>
  <c r="H166" i="9" s="1"/>
  <c r="J166" i="8"/>
  <c r="B167" i="9"/>
  <c r="H167" i="9" s="1"/>
  <c r="J167" i="8"/>
  <c r="B168" i="9"/>
  <c r="H168" i="9" s="1"/>
  <c r="J168" i="8"/>
  <c r="B169" i="9"/>
  <c r="H169" i="9" s="1"/>
  <c r="J169" i="8"/>
  <c r="B170" i="9"/>
  <c r="H170" i="9" s="1"/>
  <c r="J170" i="8"/>
  <c r="B171" i="9"/>
  <c r="H171" i="9" s="1"/>
  <c r="J171" i="8"/>
  <c r="B172" i="9"/>
  <c r="H172" i="9" s="1"/>
  <c r="J172" i="8"/>
  <c r="B173" i="9"/>
  <c r="H173" i="9" s="1"/>
  <c r="J173" i="8"/>
  <c r="B174" i="9"/>
  <c r="H174" i="9" s="1"/>
  <c r="J174" i="8"/>
  <c r="B175" i="9"/>
  <c r="H175" i="9" s="1"/>
  <c r="J175" i="8"/>
  <c r="B176" i="9"/>
  <c r="H176" i="9" s="1"/>
  <c r="J176" i="8"/>
  <c r="B177" i="9"/>
  <c r="H177" i="9" s="1"/>
  <c r="J177" i="8"/>
  <c r="B178" i="9"/>
  <c r="H178" i="9" s="1"/>
  <c r="J178" i="8"/>
  <c r="B179" i="9"/>
  <c r="H179" i="9" s="1"/>
  <c r="J179" i="8"/>
  <c r="B181" i="9"/>
  <c r="H181" i="9" s="1"/>
  <c r="J181" i="8"/>
  <c r="B182" i="9"/>
  <c r="H182" i="9" s="1"/>
  <c r="J182" i="8"/>
  <c r="B183" i="9"/>
  <c r="H183" i="9" s="1"/>
  <c r="J183" i="8"/>
  <c r="B184" i="9"/>
  <c r="H184" i="9" s="1"/>
  <c r="J184" i="8"/>
  <c r="B185" i="9"/>
  <c r="H185" i="9" s="1"/>
  <c r="J185" i="8"/>
  <c r="B186" i="9"/>
  <c r="H186" i="9" s="1"/>
  <c r="J186" i="8"/>
  <c r="B187" i="9"/>
  <c r="H187" i="9" s="1"/>
  <c r="J187" i="8"/>
  <c r="B188" i="9"/>
  <c r="H188" i="9" s="1"/>
  <c r="J188" i="8"/>
  <c r="B189" i="9"/>
  <c r="H189" i="9" s="1"/>
  <c r="J189" i="8"/>
  <c r="B190" i="9"/>
  <c r="H190" i="9" s="1"/>
  <c r="J190" i="8"/>
  <c r="B191" i="9"/>
  <c r="H191" i="9" s="1"/>
  <c r="J191" i="8"/>
  <c r="B192" i="9"/>
  <c r="H192" i="9" s="1"/>
  <c r="J192" i="8"/>
  <c r="B193" i="9"/>
  <c r="H193" i="9" s="1"/>
  <c r="J193" i="8"/>
  <c r="B194" i="9"/>
  <c r="H194" i="9" s="1"/>
  <c r="J194" i="8"/>
  <c r="B195" i="9"/>
  <c r="H195" i="9" s="1"/>
  <c r="J195" i="8"/>
  <c r="B196" i="9"/>
  <c r="H196" i="9" s="1"/>
  <c r="J196" i="8"/>
  <c r="B197" i="9"/>
  <c r="H197" i="9" s="1"/>
  <c r="J197" i="8"/>
  <c r="B198" i="9"/>
  <c r="H198" i="9" s="1"/>
  <c r="J198" i="8"/>
  <c r="B199" i="9"/>
  <c r="H199" i="9" s="1"/>
  <c r="J199" i="8"/>
  <c r="B200" i="9"/>
  <c r="H200" i="9" s="1"/>
  <c r="J200" i="8"/>
  <c r="B201" i="9"/>
  <c r="H201" i="9" s="1"/>
  <c r="J201" i="8"/>
  <c r="B202" i="9"/>
  <c r="H202" i="9" s="1"/>
  <c r="J202" i="8"/>
  <c r="B203" i="9"/>
  <c r="H203" i="9" s="1"/>
  <c r="J203" i="8"/>
  <c r="B204" i="9"/>
  <c r="H204" i="9" s="1"/>
  <c r="J204" i="8"/>
  <c r="B205" i="9"/>
  <c r="H205" i="9" s="1"/>
  <c r="J205" i="8"/>
  <c r="B206" i="9"/>
  <c r="H206" i="9" s="1"/>
  <c r="J206" i="8"/>
  <c r="B207" i="9"/>
  <c r="H207" i="9" s="1"/>
  <c r="J207" i="8"/>
  <c r="B208" i="9"/>
  <c r="H208" i="9" s="1"/>
  <c r="J208" i="8"/>
  <c r="B209" i="9"/>
  <c r="H209" i="9" s="1"/>
  <c r="J209" i="8"/>
  <c r="B210" i="9"/>
  <c r="H210" i="9" s="1"/>
  <c r="J210" i="8"/>
  <c r="B211" i="9"/>
  <c r="H211" i="9" s="1"/>
  <c r="J211" i="8"/>
  <c r="B212" i="9"/>
  <c r="H212" i="9" s="1"/>
  <c r="J212" i="8"/>
  <c r="B213" i="9"/>
  <c r="H213" i="9" s="1"/>
  <c r="J213" i="8"/>
  <c r="H153" i="6"/>
  <c r="B129" i="9"/>
  <c r="H129" i="9" s="1"/>
  <c r="J129" i="8"/>
  <c r="U129" i="8"/>
  <c r="B130" i="9"/>
  <c r="H130" i="9" s="1"/>
  <c r="J130" i="8"/>
  <c r="U130" i="8"/>
  <c r="B131" i="9"/>
  <c r="H131" i="9" s="1"/>
  <c r="J131" i="8"/>
  <c r="U131" i="8"/>
  <c r="B132" i="9"/>
  <c r="H132" i="9" s="1"/>
  <c r="J132" i="8"/>
  <c r="U132" i="8"/>
  <c r="B133" i="9"/>
  <c r="H133" i="9" s="1"/>
  <c r="J133" i="8"/>
  <c r="U133" i="8"/>
  <c r="B134" i="9"/>
  <c r="H134" i="9" s="1"/>
  <c r="J134" i="8"/>
  <c r="U134" i="8"/>
  <c r="B135" i="9"/>
  <c r="H135" i="9" s="1"/>
  <c r="J135" i="8"/>
  <c r="U135" i="8"/>
  <c r="B136" i="9"/>
  <c r="H136" i="9" s="1"/>
  <c r="J136" i="8"/>
  <c r="U136" i="8"/>
  <c r="B137" i="9"/>
  <c r="H137" i="9" s="1"/>
  <c r="J137" i="8"/>
  <c r="U137" i="8"/>
  <c r="B138" i="9"/>
  <c r="H138" i="9" s="1"/>
  <c r="J138" i="8"/>
  <c r="U138" i="8"/>
  <c r="B139" i="9"/>
  <c r="H139" i="9" s="1"/>
  <c r="J139" i="8"/>
  <c r="U139" i="8"/>
  <c r="B140" i="9"/>
  <c r="H140" i="9" s="1"/>
  <c r="J140" i="8"/>
  <c r="U140" i="8"/>
  <c r="B141" i="9"/>
  <c r="H141" i="9" s="1"/>
  <c r="J141" i="8"/>
  <c r="U141" i="8"/>
  <c r="B142" i="9"/>
  <c r="H142" i="9" s="1"/>
  <c r="J142" i="8"/>
  <c r="U142" i="8"/>
  <c r="B143" i="9"/>
  <c r="H143" i="9" s="1"/>
  <c r="J143" i="8"/>
  <c r="U143" i="8"/>
  <c r="B144" i="9"/>
  <c r="H144" i="9" s="1"/>
  <c r="J144" i="8"/>
  <c r="U144" i="8"/>
  <c r="B145" i="9"/>
  <c r="H145" i="9" s="1"/>
  <c r="J145" i="8"/>
  <c r="U145" i="8"/>
  <c r="B146" i="9"/>
  <c r="H146" i="9" s="1"/>
  <c r="J146" i="8"/>
  <c r="U146" i="8"/>
  <c r="B147" i="9"/>
  <c r="H147" i="9" s="1"/>
  <c r="J147" i="8"/>
  <c r="U147" i="8"/>
  <c r="B148" i="9"/>
  <c r="H148" i="9" s="1"/>
  <c r="J148" i="8"/>
  <c r="U148" i="8"/>
  <c r="B149" i="9"/>
  <c r="H149" i="9" s="1"/>
  <c r="J149" i="8"/>
  <c r="U149" i="8"/>
  <c r="B118" i="9"/>
  <c r="H118" i="9" s="1"/>
  <c r="J118" i="8"/>
  <c r="B119" i="9"/>
  <c r="H119" i="9" s="1"/>
  <c r="J119" i="8"/>
  <c r="B120" i="9"/>
  <c r="H120" i="9" s="1"/>
  <c r="J120" i="8"/>
  <c r="B121" i="9"/>
  <c r="H121" i="9" s="1"/>
  <c r="J121" i="8"/>
  <c r="B122" i="9"/>
  <c r="H122" i="9" s="1"/>
  <c r="J122" i="8"/>
  <c r="B123" i="9"/>
  <c r="H123" i="9" s="1"/>
  <c r="J123" i="8"/>
  <c r="B124" i="9"/>
  <c r="H124" i="9" s="1"/>
  <c r="J124" i="8"/>
  <c r="J114" i="5"/>
  <c r="H103" i="6"/>
  <c r="B114" i="6"/>
  <c r="B104" i="9"/>
  <c r="H104" i="9" s="1"/>
  <c r="J104" i="8"/>
  <c r="B105" i="9"/>
  <c r="H105" i="9" s="1"/>
  <c r="J105" i="8"/>
  <c r="B106" i="9"/>
  <c r="H106" i="9" s="1"/>
  <c r="J106" i="8"/>
  <c r="B107" i="9"/>
  <c r="H107" i="9" s="1"/>
  <c r="J107" i="8"/>
  <c r="B108" i="9"/>
  <c r="H108" i="9" s="1"/>
  <c r="J108" i="8"/>
  <c r="B109" i="9"/>
  <c r="H109" i="9" s="1"/>
  <c r="J109" i="8"/>
  <c r="B110" i="9"/>
  <c r="H110" i="9" s="1"/>
  <c r="J110" i="8"/>
  <c r="B111" i="9"/>
  <c r="H111" i="9" s="1"/>
  <c r="J111" i="8"/>
  <c r="B112" i="9"/>
  <c r="H112" i="9" s="1"/>
  <c r="J112" i="8"/>
  <c r="B113" i="9"/>
  <c r="H113" i="9" s="1"/>
  <c r="J113" i="8"/>
  <c r="B84" i="9"/>
  <c r="H84" i="9" s="1"/>
  <c r="J84" i="8"/>
  <c r="B85" i="9"/>
  <c r="H85" i="9" s="1"/>
  <c r="J85" i="8"/>
  <c r="B86" i="9"/>
  <c r="H86" i="9" s="1"/>
  <c r="J86" i="8"/>
  <c r="B87" i="9"/>
  <c r="H87" i="9" s="1"/>
  <c r="J87" i="8"/>
  <c r="B88" i="9"/>
  <c r="H88" i="9" s="1"/>
  <c r="J88" i="8"/>
  <c r="B89" i="9"/>
  <c r="H89" i="9" s="1"/>
  <c r="J89" i="8"/>
  <c r="B90" i="9"/>
  <c r="H90" i="9" s="1"/>
  <c r="J90" i="8"/>
  <c r="B91" i="9"/>
  <c r="H91" i="9" s="1"/>
  <c r="J91" i="8"/>
  <c r="B92" i="9"/>
  <c r="H92" i="9" s="1"/>
  <c r="J92" i="8"/>
  <c r="B93" i="9"/>
  <c r="H93" i="9" s="1"/>
  <c r="J93" i="8"/>
  <c r="B94" i="9"/>
  <c r="H94" i="9" s="1"/>
  <c r="J94" i="8"/>
  <c r="B95" i="9"/>
  <c r="H95" i="9" s="1"/>
  <c r="J95" i="8"/>
  <c r="B96" i="9"/>
  <c r="H96" i="9" s="1"/>
  <c r="J96" i="8"/>
  <c r="B97" i="9"/>
  <c r="H97" i="9" s="1"/>
  <c r="J97" i="8"/>
  <c r="B98" i="9"/>
  <c r="H98" i="9" s="1"/>
  <c r="J98" i="8"/>
  <c r="B99" i="9"/>
  <c r="H99" i="9" s="1"/>
  <c r="J99" i="8"/>
  <c r="B44" i="9"/>
  <c r="H44" i="9" s="1"/>
  <c r="J44" i="8"/>
  <c r="B45" i="9"/>
  <c r="H45" i="9" s="1"/>
  <c r="J45" i="8"/>
  <c r="B46" i="9"/>
  <c r="H46" i="9" s="1"/>
  <c r="J46" i="8"/>
  <c r="B47" i="9"/>
  <c r="H47" i="9" s="1"/>
  <c r="J47" i="8"/>
  <c r="B48" i="9"/>
  <c r="H48" i="9" s="1"/>
  <c r="J48" i="8"/>
  <c r="B49" i="9"/>
  <c r="H49" i="9" s="1"/>
  <c r="J49" i="8"/>
  <c r="B50" i="9"/>
  <c r="H50" i="9" s="1"/>
  <c r="J50" i="8"/>
  <c r="B51" i="9"/>
  <c r="H51" i="9" s="1"/>
  <c r="J51" i="8"/>
  <c r="B52" i="9"/>
  <c r="H52" i="9" s="1"/>
  <c r="J52" i="8"/>
  <c r="B53" i="9"/>
  <c r="H53" i="9" s="1"/>
  <c r="J53" i="8"/>
  <c r="B54" i="9"/>
  <c r="H54" i="9" s="1"/>
  <c r="J54" i="8"/>
  <c r="B55" i="9"/>
  <c r="H55" i="9" s="1"/>
  <c r="J55" i="8"/>
  <c r="B56" i="9"/>
  <c r="H56" i="9" s="1"/>
  <c r="J56" i="8"/>
  <c r="B57" i="9"/>
  <c r="H57" i="9" s="1"/>
  <c r="J57" i="8"/>
  <c r="B58" i="9"/>
  <c r="H58" i="9" s="1"/>
  <c r="J58" i="8"/>
  <c r="B59" i="9"/>
  <c r="H59" i="9" s="1"/>
  <c r="J59" i="8"/>
  <c r="T43" i="6"/>
  <c r="T60" i="6" s="1"/>
  <c r="O43" i="7"/>
  <c r="O60" i="6"/>
  <c r="S43" i="6"/>
  <c r="S60" i="6" s="1"/>
  <c r="N43" i="7"/>
  <c r="N60" i="6"/>
  <c r="R43" i="6"/>
  <c r="R60" i="6" s="1"/>
  <c r="M43" i="7"/>
  <c r="M60" i="6"/>
  <c r="Q43" i="6"/>
  <c r="Q60" i="6" s="1"/>
  <c r="L43" i="7"/>
  <c r="L60" i="6"/>
  <c r="P43" i="6"/>
  <c r="P60" i="6" s="1"/>
  <c r="K43" i="7"/>
  <c r="K60" i="6"/>
  <c r="B24" i="7"/>
  <c r="H24" i="7" s="1"/>
  <c r="J24" i="6"/>
  <c r="K24" i="7"/>
  <c r="P24" i="6"/>
  <c r="L24" i="7"/>
  <c r="Q24" i="6"/>
  <c r="B25" i="7"/>
  <c r="H25" i="7" s="1"/>
  <c r="J25" i="6"/>
  <c r="K25" i="7"/>
  <c r="P25" i="6"/>
  <c r="L25" i="7"/>
  <c r="Q25" i="6"/>
  <c r="B26" i="7"/>
  <c r="H26" i="7" s="1"/>
  <c r="J26" i="6"/>
  <c r="K26" i="7"/>
  <c r="P26" i="6"/>
  <c r="L26" i="7"/>
  <c r="Q26" i="6"/>
  <c r="B27" i="7"/>
  <c r="H27" i="7" s="1"/>
  <c r="J27" i="6"/>
  <c r="K27" i="7"/>
  <c r="P27" i="6"/>
  <c r="L27" i="7"/>
  <c r="Q27" i="6"/>
  <c r="B28" i="7"/>
  <c r="H28" i="7" s="1"/>
  <c r="J28" i="6"/>
  <c r="K28" i="7"/>
  <c r="P28" i="6"/>
  <c r="L28" i="7"/>
  <c r="Q28" i="6"/>
  <c r="B30" i="7"/>
  <c r="H30" i="7" s="1"/>
  <c r="J30" i="6"/>
  <c r="K30" i="7"/>
  <c r="P30" i="6"/>
  <c r="L30" i="7"/>
  <c r="Q30" i="6"/>
  <c r="B31" i="7"/>
  <c r="H31" i="7" s="1"/>
  <c r="J31" i="6"/>
  <c r="K31" i="7"/>
  <c r="P31" i="6"/>
  <c r="L31" i="7"/>
  <c r="Q31" i="6"/>
  <c r="B32" i="7"/>
  <c r="H32" i="7" s="1"/>
  <c r="J32" i="6"/>
  <c r="K32" i="7"/>
  <c r="P32" i="6"/>
  <c r="L32" i="7"/>
  <c r="Q32" i="6"/>
  <c r="B33" i="7"/>
  <c r="H33" i="7" s="1"/>
  <c r="J33" i="6"/>
  <c r="K33" i="7"/>
  <c r="P33" i="6"/>
  <c r="L33" i="7"/>
  <c r="Q33" i="6"/>
  <c r="B34" i="7"/>
  <c r="H34" i="7" s="1"/>
  <c r="J34" i="6"/>
  <c r="K34" i="7"/>
  <c r="P34" i="6"/>
  <c r="L34" i="7"/>
  <c r="Q34" i="6"/>
  <c r="B35" i="7"/>
  <c r="H35" i="7" s="1"/>
  <c r="J35" i="6"/>
  <c r="K35" i="7"/>
  <c r="P35" i="6"/>
  <c r="L35" i="7"/>
  <c r="Q35" i="6"/>
  <c r="B36" i="7"/>
  <c r="H36" i="7" s="1"/>
  <c r="J36" i="6"/>
  <c r="K36" i="7"/>
  <c r="P36" i="6"/>
  <c r="L36" i="7"/>
  <c r="Q36" i="6"/>
  <c r="B37" i="7"/>
  <c r="H37" i="7" s="1"/>
  <c r="J37" i="6"/>
  <c r="K37" i="7"/>
  <c r="P37" i="6"/>
  <c r="L37" i="7"/>
  <c r="Q37" i="6"/>
  <c r="B38" i="7"/>
  <c r="H38" i="7" s="1"/>
  <c r="J38" i="6"/>
  <c r="K38" i="7"/>
  <c r="P38" i="6"/>
  <c r="L38" i="7"/>
  <c r="Q38" i="6"/>
  <c r="B39" i="7"/>
  <c r="H39" i="7" s="1"/>
  <c r="J39" i="6"/>
  <c r="K39" i="7"/>
  <c r="P39" i="6"/>
  <c r="L39" i="7"/>
  <c r="Q39" i="6"/>
  <c r="K29" i="7"/>
  <c r="P29" i="6"/>
  <c r="L29" i="7"/>
  <c r="Q29" i="6"/>
  <c r="Q23" i="6"/>
  <c r="Q40" i="6" s="1"/>
  <c r="L23" i="7"/>
  <c r="L40" i="6"/>
  <c r="P23" i="6"/>
  <c r="P40" i="6" s="1"/>
  <c r="K23" i="7"/>
  <c r="K40" i="6"/>
  <c r="P40" i="5"/>
  <c r="U23" i="5"/>
  <c r="B23" i="7"/>
  <c r="H23" i="7" s="1"/>
  <c r="J23" i="6"/>
  <c r="U23" i="6"/>
  <c r="B12" i="9"/>
  <c r="H12" i="9" s="1"/>
  <c r="J12" i="8"/>
  <c r="H19" i="5"/>
  <c r="H18" i="5"/>
  <c r="H17" i="5"/>
  <c r="H16" i="5"/>
  <c r="H15" i="5"/>
  <c r="H14" i="5"/>
  <c r="H13" i="5"/>
  <c r="H11" i="5"/>
  <c r="H10" i="5"/>
  <c r="H9" i="5"/>
  <c r="H8" i="5"/>
  <c r="H7" i="5"/>
  <c r="H6" i="5"/>
  <c r="K6" i="7"/>
  <c r="P6" i="6"/>
  <c r="L6" i="7"/>
  <c r="Q6" i="6"/>
  <c r="K7" i="7"/>
  <c r="P7" i="6"/>
  <c r="L7" i="7"/>
  <c r="Q7" i="6"/>
  <c r="K8" i="7"/>
  <c r="P8" i="6"/>
  <c r="L8" i="7"/>
  <c r="Q8" i="6"/>
  <c r="K9" i="7"/>
  <c r="P9" i="6"/>
  <c r="L9" i="7"/>
  <c r="Q9" i="6"/>
  <c r="K10" i="7"/>
  <c r="P10" i="6"/>
  <c r="L10" i="7"/>
  <c r="Q10" i="6"/>
  <c r="K11" i="7"/>
  <c r="P11" i="6"/>
  <c r="L11" i="7"/>
  <c r="Q11" i="6"/>
  <c r="K12" i="7"/>
  <c r="P12" i="6"/>
  <c r="L12" i="7"/>
  <c r="Q12" i="6"/>
  <c r="K13" i="7"/>
  <c r="P13" i="6"/>
  <c r="L13" i="7"/>
  <c r="Q13" i="6"/>
  <c r="K14" i="7"/>
  <c r="P14" i="6"/>
  <c r="L14" i="7"/>
  <c r="Q14" i="6"/>
  <c r="K15" i="7"/>
  <c r="P15" i="6"/>
  <c r="L15" i="7"/>
  <c r="Q15" i="6"/>
  <c r="K16" i="7"/>
  <c r="P16" i="6"/>
  <c r="L16" i="7"/>
  <c r="Q16" i="6"/>
  <c r="K17" i="7"/>
  <c r="P17" i="6"/>
  <c r="L17" i="7"/>
  <c r="Q17" i="6"/>
  <c r="K18" i="7"/>
  <c r="P18" i="6"/>
  <c r="L18" i="7"/>
  <c r="Q18" i="6"/>
  <c r="K19" i="7"/>
  <c r="P19" i="6"/>
  <c r="L19" i="7"/>
  <c r="Q19" i="6"/>
  <c r="J60" i="3"/>
  <c r="U60" i="3"/>
  <c r="H43" i="4"/>
  <c r="B60" i="4"/>
  <c r="T124" i="27"/>
  <c r="O124" i="28"/>
  <c r="S124" i="26"/>
  <c r="N124" i="27"/>
  <c r="R124" i="26"/>
  <c r="M124" i="27"/>
  <c r="Q124" i="26"/>
  <c r="L124" i="27"/>
  <c r="P124" i="27"/>
  <c r="K124" i="28"/>
  <c r="T123" i="27"/>
  <c r="O123" i="28"/>
  <c r="S123" i="26"/>
  <c r="N123" i="27"/>
  <c r="R123" i="26"/>
  <c r="M123" i="27"/>
  <c r="Q123" i="26"/>
  <c r="L123" i="27"/>
  <c r="P123" i="27"/>
  <c r="K123" i="28"/>
  <c r="T122" i="27"/>
  <c r="O122" i="28"/>
  <c r="S122" i="26"/>
  <c r="N122" i="27"/>
  <c r="R122" i="26"/>
  <c r="M122" i="27"/>
  <c r="Q122" i="26"/>
  <c r="L122" i="27"/>
  <c r="P122" i="27"/>
  <c r="K122" i="28"/>
  <c r="T121" i="27"/>
  <c r="O121" i="28"/>
  <c r="S121" i="26"/>
  <c r="N121" i="27"/>
  <c r="R121" i="26"/>
  <c r="M121" i="27"/>
  <c r="Q121" i="26"/>
  <c r="L121" i="27"/>
  <c r="P121" i="27"/>
  <c r="K121" i="28"/>
  <c r="T120" i="27"/>
  <c r="O120" i="28"/>
  <c r="S120" i="26"/>
  <c r="N120" i="27"/>
  <c r="R120" i="26"/>
  <c r="M120" i="27"/>
  <c r="Q120" i="26"/>
  <c r="L120" i="27"/>
  <c r="P120" i="27"/>
  <c r="K120" i="28"/>
  <c r="T119" i="27"/>
  <c r="O119" i="28"/>
  <c r="S119" i="26"/>
  <c r="N119" i="27"/>
  <c r="R119" i="26"/>
  <c r="M119" i="27"/>
  <c r="Q119" i="26"/>
  <c r="L119" i="27"/>
  <c r="P119" i="27"/>
  <c r="K119" i="28"/>
  <c r="T118" i="27"/>
  <c r="O118" i="28"/>
  <c r="S118" i="26"/>
  <c r="N118" i="27"/>
  <c r="R118" i="26"/>
  <c r="M118" i="27"/>
  <c r="Q118" i="26"/>
  <c r="L118" i="27"/>
  <c r="P118" i="27"/>
  <c r="K118" i="28"/>
  <c r="U29" i="4"/>
  <c r="B29" i="5"/>
  <c r="H40" i="4"/>
  <c r="J29" i="4"/>
  <c r="O5" i="8"/>
  <c r="T5" i="7"/>
  <c r="T20" i="7" s="1"/>
  <c r="O20" i="7"/>
  <c r="N5" i="7"/>
  <c r="S5" i="6"/>
  <c r="S20" i="6" s="1"/>
  <c r="N20" i="6"/>
  <c r="M5" i="7"/>
  <c r="R5" i="6"/>
  <c r="R20" i="6" s="1"/>
  <c r="M20" i="6"/>
  <c r="L5" i="7"/>
  <c r="Q5" i="6"/>
  <c r="Q20" i="6" s="1"/>
  <c r="L20" i="6"/>
  <c r="K5" i="7"/>
  <c r="P5" i="6"/>
  <c r="P20" i="6" s="1"/>
  <c r="K20" i="6"/>
  <c r="U240" i="31"/>
  <c r="J12" i="7"/>
  <c r="G114" i="1"/>
  <c r="J79" i="30" l="1"/>
  <c r="U79" i="30"/>
  <c r="J78" i="30"/>
  <c r="U78" i="30"/>
  <c r="J77" i="30"/>
  <c r="U77" i="30"/>
  <c r="J75" i="30"/>
  <c r="U75" i="30"/>
  <c r="J74" i="30"/>
  <c r="U74" i="30"/>
  <c r="J73" i="30"/>
  <c r="U73" i="30"/>
  <c r="J72" i="30"/>
  <c r="U72" i="30"/>
  <c r="J71" i="30"/>
  <c r="U71" i="30"/>
  <c r="J70" i="30"/>
  <c r="U70" i="30"/>
  <c r="J69" i="30"/>
  <c r="U69" i="30"/>
  <c r="J67" i="30"/>
  <c r="U67" i="30"/>
  <c r="J66" i="30"/>
  <c r="U66" i="30"/>
  <c r="J65" i="30"/>
  <c r="U65" i="30"/>
  <c r="B180" i="8"/>
  <c r="H180" i="8" s="1"/>
  <c r="J180" i="7"/>
  <c r="J76" i="30"/>
  <c r="U76" i="30"/>
  <c r="B68" i="20"/>
  <c r="H68" i="20" s="1"/>
  <c r="J68" i="19"/>
  <c r="O149" i="10"/>
  <c r="T149" i="9"/>
  <c r="N149" i="11"/>
  <c r="S149" i="10"/>
  <c r="M149" i="11"/>
  <c r="R149" i="10"/>
  <c r="L149" i="11"/>
  <c r="Q149" i="10"/>
  <c r="K149" i="11"/>
  <c r="P149" i="10"/>
  <c r="O148" i="10"/>
  <c r="T148" i="9"/>
  <c r="N148" i="11"/>
  <c r="S148" i="10"/>
  <c r="M148" i="11"/>
  <c r="R148" i="10"/>
  <c r="L148" i="11"/>
  <c r="Q148" i="10"/>
  <c r="K148" i="11"/>
  <c r="P148" i="10"/>
  <c r="O147" i="10"/>
  <c r="T147" i="9"/>
  <c r="N147" i="11"/>
  <c r="S147" i="10"/>
  <c r="M147" i="11"/>
  <c r="R147" i="10"/>
  <c r="L147" i="11"/>
  <c r="Q147" i="10"/>
  <c r="K147" i="11"/>
  <c r="P147" i="10"/>
  <c r="O146" i="10"/>
  <c r="T146" i="9"/>
  <c r="N146" i="11"/>
  <c r="S146" i="10"/>
  <c r="M146" i="11"/>
  <c r="R146" i="10"/>
  <c r="L146" i="11"/>
  <c r="Q146" i="10"/>
  <c r="K146" i="11"/>
  <c r="P146" i="10"/>
  <c r="O145" i="10"/>
  <c r="T145" i="9"/>
  <c r="N145" i="11"/>
  <c r="S145" i="10"/>
  <c r="M145" i="11"/>
  <c r="R145" i="10"/>
  <c r="L145" i="11"/>
  <c r="Q145" i="10"/>
  <c r="K145" i="11"/>
  <c r="P145" i="10"/>
  <c r="O144" i="10"/>
  <c r="T144" i="9"/>
  <c r="N144" i="11"/>
  <c r="S144" i="10"/>
  <c r="M144" i="11"/>
  <c r="R144" i="10"/>
  <c r="L144" i="11"/>
  <c r="Q144" i="10"/>
  <c r="K144" i="11"/>
  <c r="P144" i="10"/>
  <c r="O143" i="10"/>
  <c r="T143" i="9"/>
  <c r="N143" i="11"/>
  <c r="S143" i="10"/>
  <c r="M143" i="11"/>
  <c r="R143" i="10"/>
  <c r="L143" i="11"/>
  <c r="Q143" i="10"/>
  <c r="K143" i="11"/>
  <c r="P143" i="10"/>
  <c r="O142" i="10"/>
  <c r="T142" i="9"/>
  <c r="N142" i="11"/>
  <c r="S142" i="10"/>
  <c r="M142" i="11"/>
  <c r="R142" i="10"/>
  <c r="L142" i="11"/>
  <c r="Q142" i="10"/>
  <c r="K142" i="11"/>
  <c r="P142" i="10"/>
  <c r="O141" i="10"/>
  <c r="T141" i="9"/>
  <c r="N141" i="11"/>
  <c r="S141" i="10"/>
  <c r="M141" i="11"/>
  <c r="R141" i="10"/>
  <c r="L141" i="11"/>
  <c r="Q141" i="10"/>
  <c r="K141" i="11"/>
  <c r="P141" i="10"/>
  <c r="O140" i="10"/>
  <c r="T140" i="9"/>
  <c r="N140" i="11"/>
  <c r="S140" i="10"/>
  <c r="M140" i="11"/>
  <c r="R140" i="10"/>
  <c r="L140" i="11"/>
  <c r="Q140" i="10"/>
  <c r="K140" i="11"/>
  <c r="P140" i="10"/>
  <c r="O139" i="10"/>
  <c r="T139" i="9"/>
  <c r="N139" i="11"/>
  <c r="S139" i="10"/>
  <c r="M139" i="11"/>
  <c r="R139" i="10"/>
  <c r="L139" i="11"/>
  <c r="Q139" i="10"/>
  <c r="K139" i="11"/>
  <c r="P139" i="10"/>
  <c r="O138" i="10"/>
  <c r="T138" i="9"/>
  <c r="N138" i="11"/>
  <c r="S138" i="10"/>
  <c r="M138" i="11"/>
  <c r="R138" i="10"/>
  <c r="L138" i="11"/>
  <c r="Q138" i="10"/>
  <c r="K138" i="11"/>
  <c r="P138" i="10"/>
  <c r="O137" i="10"/>
  <c r="T137" i="9"/>
  <c r="N137" i="11"/>
  <c r="S137" i="10"/>
  <c r="M137" i="11"/>
  <c r="R137" i="10"/>
  <c r="L137" i="11"/>
  <c r="Q137" i="10"/>
  <c r="K137" i="11"/>
  <c r="P137" i="10"/>
  <c r="O136" i="10"/>
  <c r="T136" i="9"/>
  <c r="N136" i="11"/>
  <c r="S136" i="10"/>
  <c r="M136" i="11"/>
  <c r="R136" i="10"/>
  <c r="L136" i="11"/>
  <c r="Q136" i="10"/>
  <c r="K136" i="11"/>
  <c r="P136" i="10"/>
  <c r="O135" i="10"/>
  <c r="T135" i="9"/>
  <c r="N135" i="11"/>
  <c r="S135" i="10"/>
  <c r="M135" i="11"/>
  <c r="R135" i="10"/>
  <c r="L135" i="11"/>
  <c r="Q135" i="10"/>
  <c r="K135" i="11"/>
  <c r="P135" i="10"/>
  <c r="O134" i="10"/>
  <c r="T134" i="9"/>
  <c r="N134" i="11"/>
  <c r="S134" i="10"/>
  <c r="M134" i="11"/>
  <c r="R134" i="10"/>
  <c r="L134" i="11"/>
  <c r="Q134" i="10"/>
  <c r="K134" i="11"/>
  <c r="P134" i="10"/>
  <c r="O133" i="10"/>
  <c r="T133" i="9"/>
  <c r="N133" i="11"/>
  <c r="S133" i="10"/>
  <c r="M133" i="11"/>
  <c r="R133" i="10"/>
  <c r="L133" i="11"/>
  <c r="Q133" i="10"/>
  <c r="K133" i="11"/>
  <c r="P133" i="10"/>
  <c r="O132" i="10"/>
  <c r="T132" i="9"/>
  <c r="N132" i="11"/>
  <c r="S132" i="10"/>
  <c r="M132" i="11"/>
  <c r="R132" i="10"/>
  <c r="L132" i="11"/>
  <c r="Q132" i="10"/>
  <c r="K132" i="11"/>
  <c r="P132" i="10"/>
  <c r="O131" i="10"/>
  <c r="T131" i="9"/>
  <c r="N131" i="11"/>
  <c r="S131" i="10"/>
  <c r="M131" i="11"/>
  <c r="R131" i="10"/>
  <c r="L131" i="11"/>
  <c r="Q131" i="10"/>
  <c r="K131" i="11"/>
  <c r="P131" i="10"/>
  <c r="O130" i="10"/>
  <c r="T130" i="9"/>
  <c r="N130" i="11"/>
  <c r="S130" i="10"/>
  <c r="M130" i="11"/>
  <c r="R130" i="10"/>
  <c r="L130" i="11"/>
  <c r="Q130" i="10"/>
  <c r="K130" i="11"/>
  <c r="P130" i="10"/>
  <c r="O129" i="10"/>
  <c r="T129" i="9"/>
  <c r="N129" i="11"/>
  <c r="S129" i="10"/>
  <c r="M129" i="11"/>
  <c r="R129" i="10"/>
  <c r="L129" i="11"/>
  <c r="Q129" i="10"/>
  <c r="K129" i="11"/>
  <c r="P129" i="10"/>
  <c r="M84" i="6"/>
  <c r="R84" i="5"/>
  <c r="M100" i="5"/>
  <c r="O113" i="9"/>
  <c r="T113" i="8"/>
  <c r="N113" i="9"/>
  <c r="S113" i="8"/>
  <c r="M113" i="9"/>
  <c r="R113" i="8"/>
  <c r="U113" i="7"/>
  <c r="K113" i="9"/>
  <c r="P113" i="8"/>
  <c r="L113" i="9"/>
  <c r="Q113" i="8"/>
  <c r="O112" i="9"/>
  <c r="T112" i="8"/>
  <c r="N112" i="9"/>
  <c r="S112" i="8"/>
  <c r="M112" i="9"/>
  <c r="R112" i="8"/>
  <c r="U112" i="7"/>
  <c r="K112" i="9"/>
  <c r="P112" i="8"/>
  <c r="L112" i="9"/>
  <c r="Q112" i="8"/>
  <c r="O111" i="9"/>
  <c r="T111" i="8"/>
  <c r="N111" i="9"/>
  <c r="S111" i="8"/>
  <c r="M111" i="9"/>
  <c r="R111" i="8"/>
  <c r="U111" i="7"/>
  <c r="K111" i="9"/>
  <c r="P111" i="8"/>
  <c r="L111" i="9"/>
  <c r="Q111" i="8"/>
  <c r="O110" i="9"/>
  <c r="T110" i="8"/>
  <c r="N110" i="9"/>
  <c r="S110" i="8"/>
  <c r="M110" i="9"/>
  <c r="R110" i="8"/>
  <c r="U110" i="7"/>
  <c r="K110" i="9"/>
  <c r="P110" i="8"/>
  <c r="L110" i="9"/>
  <c r="Q110" i="8"/>
  <c r="K99" i="9"/>
  <c r="P99" i="8"/>
  <c r="L99" i="9"/>
  <c r="Q99" i="8"/>
  <c r="O99" i="9"/>
  <c r="T99" i="8"/>
  <c r="N99" i="9"/>
  <c r="S99" i="8"/>
  <c r="M99" i="9"/>
  <c r="R99" i="8"/>
  <c r="O19" i="9"/>
  <c r="T19" i="8"/>
  <c r="N19" i="9"/>
  <c r="S19" i="8"/>
  <c r="M19" i="9"/>
  <c r="R19" i="8"/>
  <c r="O18" i="9"/>
  <c r="T18" i="8"/>
  <c r="N18" i="9"/>
  <c r="S18" i="8"/>
  <c r="M18" i="9"/>
  <c r="R18" i="8"/>
  <c r="O17" i="9"/>
  <c r="T17" i="8"/>
  <c r="N17" i="9"/>
  <c r="S17" i="8"/>
  <c r="M17" i="9"/>
  <c r="R17" i="8"/>
  <c r="O16" i="9"/>
  <c r="T16" i="8"/>
  <c r="N16" i="9"/>
  <c r="S16" i="8"/>
  <c r="M16" i="9"/>
  <c r="R16" i="8"/>
  <c r="O15" i="9"/>
  <c r="T15" i="8"/>
  <c r="N15" i="9"/>
  <c r="S15" i="8"/>
  <c r="M15" i="9"/>
  <c r="R15" i="8"/>
  <c r="O14" i="9"/>
  <c r="T14" i="8"/>
  <c r="N14" i="9"/>
  <c r="S14" i="8"/>
  <c r="M14" i="9"/>
  <c r="R14" i="8"/>
  <c r="O13" i="9"/>
  <c r="T13" i="8"/>
  <c r="N13" i="9"/>
  <c r="S13" i="8"/>
  <c r="M13" i="9"/>
  <c r="R13" i="8"/>
  <c r="O12" i="9"/>
  <c r="T12" i="8"/>
  <c r="N12" i="9"/>
  <c r="S12" i="8"/>
  <c r="M12" i="9"/>
  <c r="R12" i="8"/>
  <c r="O11" i="9"/>
  <c r="T11" i="8"/>
  <c r="N11" i="9"/>
  <c r="S11" i="8"/>
  <c r="M11" i="9"/>
  <c r="R11" i="8"/>
  <c r="O10" i="9"/>
  <c r="T10" i="8"/>
  <c r="N10" i="9"/>
  <c r="S10" i="8"/>
  <c r="M10" i="9"/>
  <c r="R10" i="8"/>
  <c r="O9" i="9"/>
  <c r="T9" i="8"/>
  <c r="N9" i="9"/>
  <c r="S9" i="8"/>
  <c r="M9" i="9"/>
  <c r="R9" i="8"/>
  <c r="O8" i="9"/>
  <c r="T8" i="8"/>
  <c r="N8" i="9"/>
  <c r="S8" i="8"/>
  <c r="M8" i="9"/>
  <c r="R8" i="8"/>
  <c r="O7" i="9"/>
  <c r="T7" i="8"/>
  <c r="N7" i="9"/>
  <c r="S7" i="8"/>
  <c r="M7" i="9"/>
  <c r="R7" i="8"/>
  <c r="N6" i="9"/>
  <c r="S6" i="8"/>
  <c r="M6" i="9"/>
  <c r="R6" i="8"/>
  <c r="T23" i="8"/>
  <c r="O23" i="9"/>
  <c r="O40" i="8"/>
  <c r="O39" i="9"/>
  <c r="T39" i="8"/>
  <c r="N39" i="9"/>
  <c r="S39" i="8"/>
  <c r="M39" i="9"/>
  <c r="R39" i="8"/>
  <c r="O38" i="9"/>
  <c r="T38" i="8"/>
  <c r="N38" i="9"/>
  <c r="S38" i="8"/>
  <c r="M38" i="9"/>
  <c r="R38" i="8"/>
  <c r="O37" i="9"/>
  <c r="T37" i="8"/>
  <c r="N37" i="9"/>
  <c r="S37" i="8"/>
  <c r="M37" i="9"/>
  <c r="R37" i="8"/>
  <c r="O36" i="9"/>
  <c r="T36" i="8"/>
  <c r="N36" i="9"/>
  <c r="S36" i="8"/>
  <c r="M36" i="9"/>
  <c r="R36" i="8"/>
  <c r="O35" i="9"/>
  <c r="T35" i="8"/>
  <c r="N35" i="9"/>
  <c r="S35" i="8"/>
  <c r="M35" i="9"/>
  <c r="R35" i="8"/>
  <c r="O34" i="9"/>
  <c r="T34" i="8"/>
  <c r="N34" i="9"/>
  <c r="S34" i="8"/>
  <c r="M34" i="9"/>
  <c r="R34" i="8"/>
  <c r="O33" i="9"/>
  <c r="T33" i="8"/>
  <c r="N33" i="9"/>
  <c r="S33" i="8"/>
  <c r="M33" i="9"/>
  <c r="R33" i="8"/>
  <c r="O32" i="9"/>
  <c r="T32" i="8"/>
  <c r="N32" i="9"/>
  <c r="S32" i="8"/>
  <c r="M32" i="9"/>
  <c r="R32" i="8"/>
  <c r="O31" i="9"/>
  <c r="T31" i="8"/>
  <c r="N31" i="9"/>
  <c r="S31" i="8"/>
  <c r="M31" i="9"/>
  <c r="R31" i="8"/>
  <c r="O30" i="9"/>
  <c r="T30" i="8"/>
  <c r="N30" i="9"/>
  <c r="S30" i="8"/>
  <c r="M30" i="9"/>
  <c r="R30" i="8"/>
  <c r="O29" i="9"/>
  <c r="T29" i="8"/>
  <c r="N29" i="9"/>
  <c r="S29" i="8"/>
  <c r="M29" i="9"/>
  <c r="R29" i="8"/>
  <c r="O28" i="9"/>
  <c r="T28" i="8"/>
  <c r="N28" i="9"/>
  <c r="S28" i="8"/>
  <c r="M28" i="9"/>
  <c r="R28" i="8"/>
  <c r="O27" i="9"/>
  <c r="T27" i="8"/>
  <c r="N27" i="9"/>
  <c r="S27" i="8"/>
  <c r="M27" i="9"/>
  <c r="R27" i="8"/>
  <c r="O26" i="9"/>
  <c r="T26" i="8"/>
  <c r="N26" i="9"/>
  <c r="S26" i="8"/>
  <c r="M26" i="9"/>
  <c r="R26" i="8"/>
  <c r="O25" i="9"/>
  <c r="T25" i="8"/>
  <c r="N25" i="9"/>
  <c r="S25" i="8"/>
  <c r="M25" i="9"/>
  <c r="R25" i="8"/>
  <c r="O24" i="9"/>
  <c r="T24" i="8"/>
  <c r="N24" i="9"/>
  <c r="S24" i="8"/>
  <c r="M24" i="9"/>
  <c r="R24" i="8"/>
  <c r="O59" i="9"/>
  <c r="T59" i="8"/>
  <c r="N59" i="9"/>
  <c r="S59" i="8"/>
  <c r="M59" i="9"/>
  <c r="R59" i="8"/>
  <c r="U59" i="7"/>
  <c r="K59" i="9"/>
  <c r="P59" i="8"/>
  <c r="L59" i="9"/>
  <c r="Q59" i="8"/>
  <c r="O58" i="9"/>
  <c r="T58" i="8"/>
  <c r="N58" i="9"/>
  <c r="S58" i="8"/>
  <c r="M58" i="9"/>
  <c r="R58" i="8"/>
  <c r="U58" i="7"/>
  <c r="K58" i="9"/>
  <c r="P58" i="8"/>
  <c r="L58" i="9"/>
  <c r="Q58" i="8"/>
  <c r="O57" i="9"/>
  <c r="T57" i="8"/>
  <c r="N57" i="9"/>
  <c r="S57" i="8"/>
  <c r="M57" i="9"/>
  <c r="R57" i="8"/>
  <c r="U57" i="7"/>
  <c r="K57" i="9"/>
  <c r="P57" i="8"/>
  <c r="L57" i="9"/>
  <c r="Q57" i="8"/>
  <c r="O56" i="9"/>
  <c r="T56" i="8"/>
  <c r="N56" i="9"/>
  <c r="S56" i="8"/>
  <c r="M56" i="9"/>
  <c r="R56" i="8"/>
  <c r="U56" i="7"/>
  <c r="K56" i="9"/>
  <c r="P56" i="8"/>
  <c r="L56" i="9"/>
  <c r="Q56" i="8"/>
  <c r="O55" i="9"/>
  <c r="T55" i="8"/>
  <c r="N55" i="9"/>
  <c r="S55" i="8"/>
  <c r="M55" i="9"/>
  <c r="R55" i="8"/>
  <c r="U55" i="7"/>
  <c r="K55" i="9"/>
  <c r="P55" i="8"/>
  <c r="L55" i="9"/>
  <c r="Q55" i="8"/>
  <c r="O54" i="9"/>
  <c r="T54" i="8"/>
  <c r="N54" i="9"/>
  <c r="S54" i="8"/>
  <c r="M54" i="9"/>
  <c r="R54" i="8"/>
  <c r="U54" i="7"/>
  <c r="K54" i="9"/>
  <c r="P54" i="8"/>
  <c r="L54" i="9"/>
  <c r="Q54" i="8"/>
  <c r="O53" i="9"/>
  <c r="T53" i="8"/>
  <c r="N53" i="9"/>
  <c r="S53" i="8"/>
  <c r="M53" i="9"/>
  <c r="R53" i="8"/>
  <c r="U53" i="7"/>
  <c r="K53" i="9"/>
  <c r="P53" i="8"/>
  <c r="L53" i="9"/>
  <c r="Q53" i="8"/>
  <c r="O52" i="9"/>
  <c r="T52" i="8"/>
  <c r="N52" i="9"/>
  <c r="S52" i="8"/>
  <c r="M52" i="9"/>
  <c r="R52" i="8"/>
  <c r="U52" i="7"/>
  <c r="K52" i="9"/>
  <c r="P52" i="8"/>
  <c r="L52" i="9"/>
  <c r="Q52" i="8"/>
  <c r="O51" i="9"/>
  <c r="T51" i="8"/>
  <c r="N51" i="9"/>
  <c r="S51" i="8"/>
  <c r="M51" i="9"/>
  <c r="R51" i="8"/>
  <c r="U51" i="7"/>
  <c r="K51" i="9"/>
  <c r="P51" i="8"/>
  <c r="L51" i="9"/>
  <c r="Q51" i="8"/>
  <c r="O50" i="9"/>
  <c r="T50" i="8"/>
  <c r="N50" i="9"/>
  <c r="S50" i="8"/>
  <c r="M50" i="9"/>
  <c r="R50" i="8"/>
  <c r="U50" i="7"/>
  <c r="K50" i="9"/>
  <c r="P50" i="8"/>
  <c r="L50" i="9"/>
  <c r="Q50" i="8"/>
  <c r="O49" i="9"/>
  <c r="T49" i="8"/>
  <c r="N49" i="9"/>
  <c r="S49" i="8"/>
  <c r="M49" i="9"/>
  <c r="R49" i="8"/>
  <c r="U49" i="7"/>
  <c r="K49" i="9"/>
  <c r="P49" i="8"/>
  <c r="L49" i="9"/>
  <c r="Q49" i="8"/>
  <c r="O48" i="9"/>
  <c r="T48" i="8"/>
  <c r="N48" i="9"/>
  <c r="S48" i="8"/>
  <c r="M48" i="9"/>
  <c r="R48" i="8"/>
  <c r="U48" i="7"/>
  <c r="K48" i="9"/>
  <c r="P48" i="8"/>
  <c r="L48" i="9"/>
  <c r="Q48" i="8"/>
  <c r="O47" i="9"/>
  <c r="T47" i="8"/>
  <c r="N47" i="9"/>
  <c r="S47" i="8"/>
  <c r="M47" i="9"/>
  <c r="R47" i="8"/>
  <c r="U47" i="7"/>
  <c r="K47" i="9"/>
  <c r="P47" i="8"/>
  <c r="L47" i="9"/>
  <c r="Q47" i="8"/>
  <c r="O46" i="9"/>
  <c r="T46" i="8"/>
  <c r="N46" i="9"/>
  <c r="S46" i="8"/>
  <c r="M46" i="9"/>
  <c r="R46" i="8"/>
  <c r="U46" i="7"/>
  <c r="K46" i="9"/>
  <c r="P46" i="8"/>
  <c r="L46" i="9"/>
  <c r="Q46" i="8"/>
  <c r="O45" i="9"/>
  <c r="T45" i="8"/>
  <c r="N45" i="9"/>
  <c r="S45" i="8"/>
  <c r="M45" i="9"/>
  <c r="R45" i="8"/>
  <c r="U45" i="7"/>
  <c r="K45" i="9"/>
  <c r="P45" i="8"/>
  <c r="L45" i="9"/>
  <c r="Q45" i="8"/>
  <c r="O44" i="9"/>
  <c r="T44" i="8"/>
  <c r="N44" i="9"/>
  <c r="S44" i="8"/>
  <c r="M44" i="9"/>
  <c r="R44" i="8"/>
  <c r="U44" i="7"/>
  <c r="K44" i="9"/>
  <c r="P44" i="8"/>
  <c r="L44" i="9"/>
  <c r="Q44" i="8"/>
  <c r="O237" i="9"/>
  <c r="T237" i="8"/>
  <c r="N237" i="9"/>
  <c r="S237" i="8"/>
  <c r="M237" i="9"/>
  <c r="R237" i="8"/>
  <c r="U237" i="7"/>
  <c r="K237" i="9"/>
  <c r="P237" i="8"/>
  <c r="L237" i="9"/>
  <c r="Q237" i="8"/>
  <c r="O236" i="9"/>
  <c r="T236" i="8"/>
  <c r="N236" i="9"/>
  <c r="S236" i="8"/>
  <c r="M236" i="9"/>
  <c r="R236" i="8"/>
  <c r="U236" i="7"/>
  <c r="K236" i="9"/>
  <c r="P236" i="8"/>
  <c r="L236" i="9"/>
  <c r="Q236" i="8"/>
  <c r="O235" i="9"/>
  <c r="T235" i="8"/>
  <c r="N235" i="9"/>
  <c r="S235" i="8"/>
  <c r="M235" i="9"/>
  <c r="R235" i="8"/>
  <c r="U235" i="7"/>
  <c r="K235" i="9"/>
  <c r="P235" i="8"/>
  <c r="L235" i="9"/>
  <c r="Q235" i="8"/>
  <c r="O234" i="9"/>
  <c r="T234" i="8"/>
  <c r="N234" i="9"/>
  <c r="S234" i="8"/>
  <c r="M234" i="9"/>
  <c r="R234" i="8"/>
  <c r="U234" i="7"/>
  <c r="K234" i="9"/>
  <c r="P234" i="8"/>
  <c r="L234" i="9"/>
  <c r="Q234" i="8"/>
  <c r="O233" i="9"/>
  <c r="T233" i="8"/>
  <c r="N233" i="9"/>
  <c r="S233" i="8"/>
  <c r="M233" i="9"/>
  <c r="R233" i="8"/>
  <c r="U233" i="7"/>
  <c r="K233" i="9"/>
  <c r="P233" i="8"/>
  <c r="L233" i="9"/>
  <c r="Q233" i="8"/>
  <c r="O232" i="9"/>
  <c r="T232" i="8"/>
  <c r="N232" i="9"/>
  <c r="S232" i="8"/>
  <c r="M232" i="9"/>
  <c r="R232" i="8"/>
  <c r="U232" i="7"/>
  <c r="K232" i="9"/>
  <c r="P232" i="8"/>
  <c r="L232" i="9"/>
  <c r="Q232" i="8"/>
  <c r="O231" i="9"/>
  <c r="T231" i="8"/>
  <c r="N231" i="9"/>
  <c r="S231" i="8"/>
  <c r="M231" i="9"/>
  <c r="R231" i="8"/>
  <c r="U231" i="7"/>
  <c r="K231" i="9"/>
  <c r="P231" i="8"/>
  <c r="L231" i="9"/>
  <c r="Q231" i="8"/>
  <c r="O230" i="9"/>
  <c r="T230" i="8"/>
  <c r="N230" i="9"/>
  <c r="S230" i="8"/>
  <c r="M230" i="9"/>
  <c r="R230" i="8"/>
  <c r="U230" i="7"/>
  <c r="K230" i="9"/>
  <c r="P230" i="8"/>
  <c r="L230" i="9"/>
  <c r="Q230" i="8"/>
  <c r="O229" i="9"/>
  <c r="T229" i="8"/>
  <c r="N229" i="9"/>
  <c r="S229" i="8"/>
  <c r="M229" i="9"/>
  <c r="R229" i="8"/>
  <c r="U229" i="7"/>
  <c r="K229" i="9"/>
  <c r="P229" i="8"/>
  <c r="L229" i="9"/>
  <c r="Q229" i="8"/>
  <c r="O228" i="9"/>
  <c r="T228" i="8"/>
  <c r="N228" i="9"/>
  <c r="S228" i="8"/>
  <c r="M228" i="9"/>
  <c r="R228" i="8"/>
  <c r="U228" i="7"/>
  <c r="K228" i="9"/>
  <c r="P228" i="8"/>
  <c r="L228" i="9"/>
  <c r="Q228" i="8"/>
  <c r="O227" i="9"/>
  <c r="T227" i="8"/>
  <c r="N227" i="9"/>
  <c r="S227" i="8"/>
  <c r="M227" i="9"/>
  <c r="R227" i="8"/>
  <c r="U227" i="7"/>
  <c r="K227" i="9"/>
  <c r="P227" i="8"/>
  <c r="L227" i="9"/>
  <c r="Q227" i="8"/>
  <c r="O226" i="9"/>
  <c r="T226" i="8"/>
  <c r="N226" i="9"/>
  <c r="S226" i="8"/>
  <c r="M226" i="9"/>
  <c r="R226" i="8"/>
  <c r="U226" i="7"/>
  <c r="K226" i="9"/>
  <c r="P226" i="8"/>
  <c r="L226" i="9"/>
  <c r="Q226" i="8"/>
  <c r="O225" i="9"/>
  <c r="T225" i="8"/>
  <c r="N225" i="9"/>
  <c r="S225" i="8"/>
  <c r="M225" i="9"/>
  <c r="R225" i="8"/>
  <c r="U225" i="7"/>
  <c r="K225" i="9"/>
  <c r="P225" i="8"/>
  <c r="L225" i="9"/>
  <c r="Q225" i="8"/>
  <c r="O224" i="9"/>
  <c r="T224" i="8"/>
  <c r="N224" i="9"/>
  <c r="S224" i="8"/>
  <c r="M224" i="9"/>
  <c r="R224" i="8"/>
  <c r="U224" i="7"/>
  <c r="K224" i="9"/>
  <c r="P224" i="8"/>
  <c r="L224" i="9"/>
  <c r="Q224" i="8"/>
  <c r="O223" i="9"/>
  <c r="T223" i="8"/>
  <c r="N223" i="9"/>
  <c r="S223" i="8"/>
  <c r="M223" i="9"/>
  <c r="R223" i="8"/>
  <c r="U223" i="7"/>
  <c r="K223" i="9"/>
  <c r="P223" i="8"/>
  <c r="L223" i="9"/>
  <c r="Q223" i="8"/>
  <c r="O222" i="9"/>
  <c r="T222" i="8"/>
  <c r="N222" i="9"/>
  <c r="S222" i="8"/>
  <c r="M222" i="9"/>
  <c r="R222" i="8"/>
  <c r="U222" i="7"/>
  <c r="K222" i="9"/>
  <c r="P222" i="8"/>
  <c r="L222" i="9"/>
  <c r="Q222" i="8"/>
  <c r="O221" i="9"/>
  <c r="T221" i="8"/>
  <c r="N221" i="9"/>
  <c r="S221" i="8"/>
  <c r="M221" i="9"/>
  <c r="R221" i="8"/>
  <c r="U221" i="7"/>
  <c r="K221" i="9"/>
  <c r="P221" i="8"/>
  <c r="L221" i="9"/>
  <c r="Q221" i="8"/>
  <c r="O220" i="9"/>
  <c r="T220" i="8"/>
  <c r="N220" i="9"/>
  <c r="S220" i="8"/>
  <c r="M220" i="9"/>
  <c r="R220" i="8"/>
  <c r="U220" i="7"/>
  <c r="K220" i="9"/>
  <c r="P220" i="8"/>
  <c r="L220" i="9"/>
  <c r="Q220" i="8"/>
  <c r="O219" i="9"/>
  <c r="T219" i="8"/>
  <c r="N219" i="9"/>
  <c r="S219" i="8"/>
  <c r="M219" i="9"/>
  <c r="R219" i="8"/>
  <c r="U219" i="7"/>
  <c r="K219" i="9"/>
  <c r="P219" i="8"/>
  <c r="L219" i="9"/>
  <c r="Q219" i="8"/>
  <c r="O218" i="9"/>
  <c r="T218" i="8"/>
  <c r="N218" i="9"/>
  <c r="S218" i="8"/>
  <c r="M218" i="9"/>
  <c r="R218" i="8"/>
  <c r="U218" i="7"/>
  <c r="K218" i="9"/>
  <c r="P218" i="8"/>
  <c r="L218" i="9"/>
  <c r="Q218" i="8"/>
  <c r="O213" i="9"/>
  <c r="T213" i="8"/>
  <c r="N213" i="9"/>
  <c r="S213" i="8"/>
  <c r="M213" i="9"/>
  <c r="R213" i="8"/>
  <c r="U213" i="7"/>
  <c r="K213" i="9"/>
  <c r="P213" i="8"/>
  <c r="L213" i="9"/>
  <c r="Q213" i="8"/>
  <c r="O212" i="9"/>
  <c r="T212" i="8"/>
  <c r="N212" i="9"/>
  <c r="S212" i="8"/>
  <c r="M212" i="9"/>
  <c r="R212" i="8"/>
  <c r="U212" i="7"/>
  <c r="K212" i="9"/>
  <c r="P212" i="8"/>
  <c r="L212" i="9"/>
  <c r="Q212" i="8"/>
  <c r="O211" i="9"/>
  <c r="T211" i="8"/>
  <c r="N211" i="9"/>
  <c r="S211" i="8"/>
  <c r="M211" i="9"/>
  <c r="R211" i="8"/>
  <c r="U211" i="7"/>
  <c r="K211" i="9"/>
  <c r="P211" i="8"/>
  <c r="L211" i="9"/>
  <c r="Q211" i="8"/>
  <c r="O210" i="9"/>
  <c r="T210" i="8"/>
  <c r="N210" i="9"/>
  <c r="S210" i="8"/>
  <c r="M210" i="9"/>
  <c r="R210" i="8"/>
  <c r="U210" i="7"/>
  <c r="K210" i="9"/>
  <c r="P210" i="8"/>
  <c r="L210" i="9"/>
  <c r="Q210" i="8"/>
  <c r="O209" i="9"/>
  <c r="T209" i="8"/>
  <c r="N209" i="9"/>
  <c r="S209" i="8"/>
  <c r="M209" i="9"/>
  <c r="R209" i="8"/>
  <c r="U209" i="7"/>
  <c r="K209" i="9"/>
  <c r="P209" i="8"/>
  <c r="L209" i="9"/>
  <c r="Q209" i="8"/>
  <c r="O208" i="9"/>
  <c r="T208" i="8"/>
  <c r="N208" i="9"/>
  <c r="S208" i="8"/>
  <c r="M208" i="9"/>
  <c r="R208" i="8"/>
  <c r="U208" i="7"/>
  <c r="K208" i="9"/>
  <c r="P208" i="8"/>
  <c r="L208" i="9"/>
  <c r="Q208" i="8"/>
  <c r="O207" i="9"/>
  <c r="T207" i="8"/>
  <c r="N207" i="9"/>
  <c r="S207" i="8"/>
  <c r="M207" i="9"/>
  <c r="R207" i="8"/>
  <c r="U207" i="7"/>
  <c r="K207" i="9"/>
  <c r="P207" i="8"/>
  <c r="L207" i="9"/>
  <c r="Q207" i="8"/>
  <c r="O206" i="9"/>
  <c r="T206" i="8"/>
  <c r="N206" i="9"/>
  <c r="S206" i="8"/>
  <c r="M206" i="9"/>
  <c r="R206" i="8"/>
  <c r="U206" i="7"/>
  <c r="K206" i="9"/>
  <c r="P206" i="8"/>
  <c r="L206" i="9"/>
  <c r="Q206" i="8"/>
  <c r="O205" i="9"/>
  <c r="T205" i="8"/>
  <c r="N205" i="9"/>
  <c r="S205" i="8"/>
  <c r="M205" i="9"/>
  <c r="R205" i="8"/>
  <c r="U205" i="7"/>
  <c r="K205" i="9"/>
  <c r="P205" i="8"/>
  <c r="L205" i="9"/>
  <c r="Q205" i="8"/>
  <c r="O204" i="9"/>
  <c r="T204" i="8"/>
  <c r="N204" i="9"/>
  <c r="S204" i="8"/>
  <c r="M204" i="9"/>
  <c r="R204" i="8"/>
  <c r="U204" i="7"/>
  <c r="K204" i="9"/>
  <c r="P204" i="8"/>
  <c r="L204" i="9"/>
  <c r="Q204" i="8"/>
  <c r="O203" i="9"/>
  <c r="T203" i="8"/>
  <c r="N203" i="9"/>
  <c r="S203" i="8"/>
  <c r="M203" i="9"/>
  <c r="R203" i="8"/>
  <c r="U203" i="7"/>
  <c r="K203" i="9"/>
  <c r="P203" i="8"/>
  <c r="L203" i="9"/>
  <c r="Q203" i="8"/>
  <c r="O202" i="9"/>
  <c r="T202" i="8"/>
  <c r="N202" i="9"/>
  <c r="S202" i="8"/>
  <c r="M202" i="9"/>
  <c r="R202" i="8"/>
  <c r="U202" i="7"/>
  <c r="K202" i="9"/>
  <c r="P202" i="8"/>
  <c r="L202" i="9"/>
  <c r="Q202" i="8"/>
  <c r="O201" i="9"/>
  <c r="T201" i="8"/>
  <c r="N201" i="9"/>
  <c r="S201" i="8"/>
  <c r="M201" i="9"/>
  <c r="R201" i="8"/>
  <c r="U201" i="7"/>
  <c r="K201" i="9"/>
  <c r="P201" i="8"/>
  <c r="L201" i="9"/>
  <c r="Q201" i="8"/>
  <c r="O200" i="9"/>
  <c r="T200" i="8"/>
  <c r="N200" i="9"/>
  <c r="S200" i="8"/>
  <c r="M200" i="9"/>
  <c r="R200" i="8"/>
  <c r="U200" i="7"/>
  <c r="K200" i="9"/>
  <c r="P200" i="8"/>
  <c r="L200" i="9"/>
  <c r="Q200" i="8"/>
  <c r="O199" i="9"/>
  <c r="T199" i="8"/>
  <c r="N199" i="9"/>
  <c r="S199" i="8"/>
  <c r="M199" i="9"/>
  <c r="R199" i="8"/>
  <c r="U199" i="7"/>
  <c r="K199" i="9"/>
  <c r="P199" i="8"/>
  <c r="L199" i="9"/>
  <c r="Q199" i="8"/>
  <c r="O198" i="9"/>
  <c r="T198" i="8"/>
  <c r="N198" i="9"/>
  <c r="S198" i="8"/>
  <c r="M198" i="9"/>
  <c r="R198" i="8"/>
  <c r="U198" i="7"/>
  <c r="K198" i="9"/>
  <c r="P198" i="8"/>
  <c r="L198" i="9"/>
  <c r="Q198" i="8"/>
  <c r="O197" i="9"/>
  <c r="T197" i="8"/>
  <c r="N197" i="9"/>
  <c r="S197" i="8"/>
  <c r="M197" i="9"/>
  <c r="R197" i="8"/>
  <c r="U197" i="7"/>
  <c r="K197" i="9"/>
  <c r="P197" i="8"/>
  <c r="L197" i="9"/>
  <c r="Q197" i="8"/>
  <c r="O196" i="9"/>
  <c r="T196" i="8"/>
  <c r="N196" i="9"/>
  <c r="S196" i="8"/>
  <c r="M196" i="9"/>
  <c r="R196" i="8"/>
  <c r="U196" i="7"/>
  <c r="K196" i="9"/>
  <c r="P196" i="8"/>
  <c r="L196" i="9"/>
  <c r="Q196" i="8"/>
  <c r="O195" i="9"/>
  <c r="T195" i="8"/>
  <c r="N195" i="9"/>
  <c r="S195" i="8"/>
  <c r="M195" i="9"/>
  <c r="R195" i="8"/>
  <c r="U195" i="7"/>
  <c r="K195" i="9"/>
  <c r="P195" i="8"/>
  <c r="L195" i="9"/>
  <c r="Q195" i="8"/>
  <c r="O194" i="9"/>
  <c r="T194" i="8"/>
  <c r="N194" i="9"/>
  <c r="S194" i="8"/>
  <c r="M194" i="9"/>
  <c r="R194" i="8"/>
  <c r="U194" i="7"/>
  <c r="K194" i="9"/>
  <c r="P194" i="8"/>
  <c r="L194" i="9"/>
  <c r="Q194" i="8"/>
  <c r="O193" i="9"/>
  <c r="T193" i="8"/>
  <c r="N193" i="9"/>
  <c r="S193" i="8"/>
  <c r="M193" i="9"/>
  <c r="R193" i="8"/>
  <c r="U193" i="7"/>
  <c r="K193" i="9"/>
  <c r="P193" i="8"/>
  <c r="L193" i="9"/>
  <c r="Q193" i="8"/>
  <c r="O192" i="9"/>
  <c r="T192" i="8"/>
  <c r="N192" i="9"/>
  <c r="S192" i="8"/>
  <c r="M192" i="9"/>
  <c r="R192" i="8"/>
  <c r="U192" i="7"/>
  <c r="K192" i="9"/>
  <c r="P192" i="8"/>
  <c r="L192" i="9"/>
  <c r="Q192" i="8"/>
  <c r="O191" i="9"/>
  <c r="T191" i="8"/>
  <c r="N191" i="9"/>
  <c r="S191" i="8"/>
  <c r="M191" i="9"/>
  <c r="R191" i="8"/>
  <c r="U191" i="7"/>
  <c r="K191" i="9"/>
  <c r="P191" i="8"/>
  <c r="L191" i="9"/>
  <c r="Q191" i="8"/>
  <c r="O190" i="9"/>
  <c r="T190" i="8"/>
  <c r="N190" i="9"/>
  <c r="S190" i="8"/>
  <c r="M190" i="9"/>
  <c r="R190" i="8"/>
  <c r="U190" i="7"/>
  <c r="K190" i="9"/>
  <c r="P190" i="8"/>
  <c r="L190" i="9"/>
  <c r="Q190" i="8"/>
  <c r="O189" i="9"/>
  <c r="T189" i="8"/>
  <c r="N189" i="9"/>
  <c r="S189" i="8"/>
  <c r="M189" i="9"/>
  <c r="R189" i="8"/>
  <c r="U189" i="7"/>
  <c r="K189" i="9"/>
  <c r="P189" i="8"/>
  <c r="L189" i="9"/>
  <c r="Q189" i="8"/>
  <c r="O188" i="9"/>
  <c r="T188" i="8"/>
  <c r="N188" i="9"/>
  <c r="S188" i="8"/>
  <c r="M188" i="9"/>
  <c r="R188" i="8"/>
  <c r="U188" i="7"/>
  <c r="K188" i="9"/>
  <c r="P188" i="8"/>
  <c r="L188" i="9"/>
  <c r="Q188" i="8"/>
  <c r="O187" i="9"/>
  <c r="T187" i="8"/>
  <c r="N187" i="9"/>
  <c r="S187" i="8"/>
  <c r="M187" i="9"/>
  <c r="R187" i="8"/>
  <c r="U187" i="7"/>
  <c r="K187" i="9"/>
  <c r="P187" i="8"/>
  <c r="L187" i="9"/>
  <c r="Q187" i="8"/>
  <c r="O186" i="9"/>
  <c r="T186" i="8"/>
  <c r="N186" i="9"/>
  <c r="S186" i="8"/>
  <c r="M186" i="9"/>
  <c r="R186" i="8"/>
  <c r="U186" i="7"/>
  <c r="K186" i="9"/>
  <c r="P186" i="8"/>
  <c r="L186" i="9"/>
  <c r="Q186" i="8"/>
  <c r="O185" i="9"/>
  <c r="T185" i="8"/>
  <c r="N185" i="9"/>
  <c r="S185" i="8"/>
  <c r="M185" i="9"/>
  <c r="R185" i="8"/>
  <c r="U185" i="7"/>
  <c r="K185" i="9"/>
  <c r="P185" i="8"/>
  <c r="L185" i="9"/>
  <c r="Q185" i="8"/>
  <c r="O184" i="9"/>
  <c r="T184" i="8"/>
  <c r="N184" i="9"/>
  <c r="S184" i="8"/>
  <c r="M184" i="9"/>
  <c r="R184" i="8"/>
  <c r="U184" i="7"/>
  <c r="K184" i="9"/>
  <c r="P184" i="8"/>
  <c r="L184" i="9"/>
  <c r="Q184" i="8"/>
  <c r="O183" i="9"/>
  <c r="T183" i="8"/>
  <c r="N183" i="9"/>
  <c r="S183" i="8"/>
  <c r="M183" i="9"/>
  <c r="R183" i="8"/>
  <c r="U183" i="7"/>
  <c r="K183" i="9"/>
  <c r="P183" i="8"/>
  <c r="L183" i="9"/>
  <c r="Q183" i="8"/>
  <c r="O182" i="9"/>
  <c r="T182" i="8"/>
  <c r="N182" i="9"/>
  <c r="S182" i="8"/>
  <c r="M182" i="9"/>
  <c r="R182" i="8"/>
  <c r="U182" i="7"/>
  <c r="K182" i="9"/>
  <c r="P182" i="8"/>
  <c r="L182" i="9"/>
  <c r="Q182" i="8"/>
  <c r="O181" i="9"/>
  <c r="T181" i="8"/>
  <c r="N181" i="9"/>
  <c r="S181" i="8"/>
  <c r="M181" i="9"/>
  <c r="R181" i="8"/>
  <c r="U181" i="7"/>
  <c r="K181" i="9"/>
  <c r="P181" i="8"/>
  <c r="L181" i="9"/>
  <c r="Q181" i="8"/>
  <c r="O180" i="9"/>
  <c r="T180" i="8"/>
  <c r="N180" i="9"/>
  <c r="S180" i="8"/>
  <c r="M180" i="9"/>
  <c r="R180" i="8"/>
  <c r="U180" i="7"/>
  <c r="K180" i="9"/>
  <c r="P180" i="8"/>
  <c r="L180" i="9"/>
  <c r="Q180" i="8"/>
  <c r="O179" i="9"/>
  <c r="T179" i="8"/>
  <c r="N179" i="9"/>
  <c r="S179" i="8"/>
  <c r="M179" i="9"/>
  <c r="R179" i="8"/>
  <c r="U179" i="7"/>
  <c r="K179" i="9"/>
  <c r="P179" i="8"/>
  <c r="L179" i="9"/>
  <c r="Q179" i="8"/>
  <c r="O178" i="9"/>
  <c r="T178" i="8"/>
  <c r="N178" i="9"/>
  <c r="S178" i="8"/>
  <c r="M178" i="9"/>
  <c r="R178" i="8"/>
  <c r="U178" i="7"/>
  <c r="K178" i="9"/>
  <c r="P178" i="8"/>
  <c r="L178" i="9"/>
  <c r="Q178" i="8"/>
  <c r="O177" i="9"/>
  <c r="T177" i="8"/>
  <c r="N177" i="9"/>
  <c r="S177" i="8"/>
  <c r="M177" i="9"/>
  <c r="R177" i="8"/>
  <c r="U177" i="7"/>
  <c r="K177" i="9"/>
  <c r="P177" i="8"/>
  <c r="L177" i="9"/>
  <c r="Q177" i="8"/>
  <c r="O176" i="9"/>
  <c r="T176" i="8"/>
  <c r="N176" i="9"/>
  <c r="S176" i="8"/>
  <c r="M176" i="9"/>
  <c r="R176" i="8"/>
  <c r="U176" i="7"/>
  <c r="K176" i="9"/>
  <c r="P176" i="8"/>
  <c r="L176" i="9"/>
  <c r="Q176" i="8"/>
  <c r="O175" i="9"/>
  <c r="T175" i="8"/>
  <c r="N175" i="9"/>
  <c r="S175" i="8"/>
  <c r="M175" i="9"/>
  <c r="R175" i="8"/>
  <c r="U175" i="7"/>
  <c r="K175" i="9"/>
  <c r="P175" i="8"/>
  <c r="L175" i="9"/>
  <c r="Q175" i="8"/>
  <c r="O174" i="9"/>
  <c r="T174" i="8"/>
  <c r="N174" i="9"/>
  <c r="S174" i="8"/>
  <c r="M174" i="9"/>
  <c r="R174" i="8"/>
  <c r="U174" i="7"/>
  <c r="K174" i="9"/>
  <c r="P174" i="8"/>
  <c r="L174" i="9"/>
  <c r="Q174" i="8"/>
  <c r="O173" i="9"/>
  <c r="T173" i="8"/>
  <c r="N173" i="9"/>
  <c r="S173" i="8"/>
  <c r="M173" i="9"/>
  <c r="R173" i="8"/>
  <c r="U173" i="7"/>
  <c r="K173" i="9"/>
  <c r="P173" i="8"/>
  <c r="L173" i="9"/>
  <c r="Q173" i="8"/>
  <c r="O172" i="9"/>
  <c r="T172" i="8"/>
  <c r="N172" i="9"/>
  <c r="S172" i="8"/>
  <c r="M172" i="9"/>
  <c r="R172" i="8"/>
  <c r="U172" i="7"/>
  <c r="K172" i="9"/>
  <c r="P172" i="8"/>
  <c r="L172" i="9"/>
  <c r="Q172" i="8"/>
  <c r="O171" i="9"/>
  <c r="T171" i="8"/>
  <c r="N171" i="9"/>
  <c r="S171" i="8"/>
  <c r="M171" i="9"/>
  <c r="R171" i="8"/>
  <c r="U171" i="7"/>
  <c r="K171" i="9"/>
  <c r="P171" i="8"/>
  <c r="L171" i="9"/>
  <c r="Q171" i="8"/>
  <c r="O170" i="9"/>
  <c r="T170" i="8"/>
  <c r="N170" i="9"/>
  <c r="S170" i="8"/>
  <c r="M170" i="9"/>
  <c r="R170" i="8"/>
  <c r="U170" i="7"/>
  <c r="K170" i="9"/>
  <c r="P170" i="8"/>
  <c r="L170" i="9"/>
  <c r="Q170" i="8"/>
  <c r="O169" i="9"/>
  <c r="T169" i="8"/>
  <c r="N169" i="9"/>
  <c r="S169" i="8"/>
  <c r="M169" i="9"/>
  <c r="R169" i="8"/>
  <c r="U169" i="7"/>
  <c r="K169" i="9"/>
  <c r="P169" i="8"/>
  <c r="L169" i="9"/>
  <c r="Q169" i="8"/>
  <c r="O168" i="9"/>
  <c r="T168" i="8"/>
  <c r="N168" i="9"/>
  <c r="S168" i="8"/>
  <c r="M168" i="9"/>
  <c r="R168" i="8"/>
  <c r="U168" i="7"/>
  <c r="K168" i="9"/>
  <c r="P168" i="8"/>
  <c r="L168" i="9"/>
  <c r="Q168" i="8"/>
  <c r="O167" i="9"/>
  <c r="T167" i="8"/>
  <c r="N167" i="9"/>
  <c r="S167" i="8"/>
  <c r="M167" i="9"/>
  <c r="R167" i="8"/>
  <c r="U167" i="7"/>
  <c r="K167" i="9"/>
  <c r="P167" i="8"/>
  <c r="L167" i="9"/>
  <c r="Q167" i="8"/>
  <c r="O166" i="9"/>
  <c r="T166" i="8"/>
  <c r="N166" i="9"/>
  <c r="S166" i="8"/>
  <c r="M166" i="9"/>
  <c r="R166" i="8"/>
  <c r="U166" i="7"/>
  <c r="K166" i="9"/>
  <c r="P166" i="8"/>
  <c r="L166" i="9"/>
  <c r="Q166" i="8"/>
  <c r="O165" i="9"/>
  <c r="T165" i="8"/>
  <c r="N165" i="9"/>
  <c r="S165" i="8"/>
  <c r="M165" i="9"/>
  <c r="R165" i="8"/>
  <c r="U165" i="7"/>
  <c r="K165" i="9"/>
  <c r="P165" i="8"/>
  <c r="L165" i="9"/>
  <c r="Q165" i="8"/>
  <c r="O164" i="9"/>
  <c r="T164" i="8"/>
  <c r="N164" i="9"/>
  <c r="S164" i="8"/>
  <c r="M164" i="9"/>
  <c r="R164" i="8"/>
  <c r="U164" i="7"/>
  <c r="K164" i="9"/>
  <c r="P164" i="8"/>
  <c r="L164" i="9"/>
  <c r="Q164" i="8"/>
  <c r="O163" i="9"/>
  <c r="T163" i="8"/>
  <c r="N163" i="9"/>
  <c r="S163" i="8"/>
  <c r="M163" i="9"/>
  <c r="R163" i="8"/>
  <c r="U163" i="7"/>
  <c r="K163" i="9"/>
  <c r="P163" i="8"/>
  <c r="L163" i="9"/>
  <c r="Q163" i="8"/>
  <c r="O162" i="9"/>
  <c r="T162" i="8"/>
  <c r="N162" i="9"/>
  <c r="S162" i="8"/>
  <c r="M162" i="9"/>
  <c r="R162" i="8"/>
  <c r="U162" i="7"/>
  <c r="K162" i="9"/>
  <c r="P162" i="8"/>
  <c r="L162" i="9"/>
  <c r="Q162" i="8"/>
  <c r="O161" i="9"/>
  <c r="T161" i="8"/>
  <c r="N161" i="9"/>
  <c r="S161" i="8"/>
  <c r="M161" i="9"/>
  <c r="R161" i="8"/>
  <c r="U161" i="7"/>
  <c r="K161" i="9"/>
  <c r="P161" i="8"/>
  <c r="L161" i="9"/>
  <c r="Q161" i="8"/>
  <c r="O160" i="9"/>
  <c r="T160" i="8"/>
  <c r="N160" i="9"/>
  <c r="S160" i="8"/>
  <c r="M160" i="9"/>
  <c r="R160" i="8"/>
  <c r="U160" i="7"/>
  <c r="K160" i="9"/>
  <c r="P160" i="8"/>
  <c r="L160" i="9"/>
  <c r="Q160" i="8"/>
  <c r="O159" i="9"/>
  <c r="T159" i="8"/>
  <c r="N159" i="9"/>
  <c r="S159" i="8"/>
  <c r="M159" i="9"/>
  <c r="R159" i="8"/>
  <c r="U159" i="7"/>
  <c r="K159" i="9"/>
  <c r="P159" i="8"/>
  <c r="L159" i="9"/>
  <c r="Q159" i="8"/>
  <c r="O157" i="9"/>
  <c r="T157" i="8"/>
  <c r="N157" i="9"/>
  <c r="S157" i="8"/>
  <c r="M157" i="9"/>
  <c r="R157" i="8"/>
  <c r="U157" i="7"/>
  <c r="K157" i="9"/>
  <c r="P157" i="8"/>
  <c r="L157" i="9"/>
  <c r="Q157" i="8"/>
  <c r="O156" i="9"/>
  <c r="T156" i="8"/>
  <c r="N156" i="9"/>
  <c r="S156" i="8"/>
  <c r="M156" i="9"/>
  <c r="R156" i="8"/>
  <c r="U156" i="7"/>
  <c r="K156" i="9"/>
  <c r="P156" i="8"/>
  <c r="L156" i="9"/>
  <c r="Q156" i="8"/>
  <c r="O155" i="9"/>
  <c r="T155" i="8"/>
  <c r="N155" i="9"/>
  <c r="S155" i="8"/>
  <c r="M155" i="9"/>
  <c r="R155" i="8"/>
  <c r="U155" i="7"/>
  <c r="K155" i="9"/>
  <c r="P155" i="8"/>
  <c r="L155" i="9"/>
  <c r="Q155" i="8"/>
  <c r="O154" i="9"/>
  <c r="T154" i="8"/>
  <c r="N154" i="9"/>
  <c r="S154" i="8"/>
  <c r="M154" i="9"/>
  <c r="R154" i="8"/>
  <c r="U154" i="7"/>
  <c r="K154" i="9"/>
  <c r="P154" i="8"/>
  <c r="L154" i="9"/>
  <c r="Q154" i="8"/>
  <c r="O124" i="9"/>
  <c r="T124" i="8"/>
  <c r="N124" i="9"/>
  <c r="S124" i="8"/>
  <c r="M124" i="9"/>
  <c r="R124" i="8"/>
  <c r="U124" i="7"/>
  <c r="K124" i="9"/>
  <c r="P124" i="8"/>
  <c r="L124" i="9"/>
  <c r="Q124" i="8"/>
  <c r="O123" i="9"/>
  <c r="T123" i="8"/>
  <c r="N123" i="9"/>
  <c r="S123" i="8"/>
  <c r="M123" i="9"/>
  <c r="R123" i="8"/>
  <c r="U123" i="7"/>
  <c r="K123" i="9"/>
  <c r="P123" i="8"/>
  <c r="L123" i="9"/>
  <c r="Q123" i="8"/>
  <c r="O122" i="9"/>
  <c r="T122" i="8"/>
  <c r="N122" i="9"/>
  <c r="S122" i="8"/>
  <c r="M122" i="9"/>
  <c r="R122" i="8"/>
  <c r="U122" i="7"/>
  <c r="K122" i="9"/>
  <c r="P122" i="8"/>
  <c r="L122" i="9"/>
  <c r="Q122" i="8"/>
  <c r="O121" i="9"/>
  <c r="T121" i="8"/>
  <c r="N121" i="9"/>
  <c r="S121" i="8"/>
  <c r="M121" i="9"/>
  <c r="R121" i="8"/>
  <c r="U121" i="7"/>
  <c r="K121" i="9"/>
  <c r="P121" i="8"/>
  <c r="L121" i="9"/>
  <c r="Q121" i="8"/>
  <c r="O120" i="9"/>
  <c r="T120" i="8"/>
  <c r="N120" i="9"/>
  <c r="S120" i="8"/>
  <c r="M120" i="9"/>
  <c r="R120" i="8"/>
  <c r="U120" i="7"/>
  <c r="K120" i="9"/>
  <c r="P120" i="8"/>
  <c r="L120" i="9"/>
  <c r="Q120" i="8"/>
  <c r="O119" i="9"/>
  <c r="T119" i="8"/>
  <c r="N119" i="9"/>
  <c r="S119" i="8"/>
  <c r="M119" i="9"/>
  <c r="R119" i="8"/>
  <c r="U119" i="7"/>
  <c r="K119" i="9"/>
  <c r="P119" i="8"/>
  <c r="L119" i="9"/>
  <c r="Q119" i="8"/>
  <c r="O118" i="9"/>
  <c r="T118" i="8"/>
  <c r="N118" i="9"/>
  <c r="S118" i="8"/>
  <c r="M118" i="9"/>
  <c r="R118" i="8"/>
  <c r="U118" i="7"/>
  <c r="K118" i="9"/>
  <c r="P118" i="8"/>
  <c r="L118" i="9"/>
  <c r="Q118" i="8"/>
  <c r="U63" i="4"/>
  <c r="B63" i="5"/>
  <c r="H80" i="4"/>
  <c r="J63" i="4"/>
  <c r="U83" i="4"/>
  <c r="B83" i="5"/>
  <c r="H100" i="4"/>
  <c r="J83" i="4"/>
  <c r="U117" i="4"/>
  <c r="B117" i="5"/>
  <c r="H125" i="4"/>
  <c r="J117" i="4"/>
  <c r="U128" i="4"/>
  <c r="B128" i="5"/>
  <c r="H150" i="4"/>
  <c r="J128" i="4"/>
  <c r="U217" i="4"/>
  <c r="B217" i="5"/>
  <c r="H238" i="4"/>
  <c r="J217" i="4"/>
  <c r="O6" i="9"/>
  <c r="T6" i="8"/>
  <c r="P63" i="7"/>
  <c r="K63" i="8"/>
  <c r="K80" i="7"/>
  <c r="Q63" i="7"/>
  <c r="L63" i="8"/>
  <c r="L80" i="7"/>
  <c r="R63" i="7"/>
  <c r="M63" i="8"/>
  <c r="M80" i="7"/>
  <c r="S63" i="7"/>
  <c r="N63" i="8"/>
  <c r="N80" i="7"/>
  <c r="T63" i="7"/>
  <c r="O63" i="8"/>
  <c r="O80" i="7"/>
  <c r="P83" i="7"/>
  <c r="K83" i="8"/>
  <c r="Q83" i="7"/>
  <c r="L83" i="8"/>
  <c r="R83" i="7"/>
  <c r="M83" i="8"/>
  <c r="S83" i="7"/>
  <c r="N83" i="8"/>
  <c r="T83" i="7"/>
  <c r="O83" i="8"/>
  <c r="P117" i="7"/>
  <c r="P125" i="7" s="1"/>
  <c r="K117" i="8"/>
  <c r="K125" i="7"/>
  <c r="Q117" i="7"/>
  <c r="Q125" i="7" s="1"/>
  <c r="L117" i="8"/>
  <c r="L125" i="7"/>
  <c r="R117" i="7"/>
  <c r="R125" i="7" s="1"/>
  <c r="M117" i="8"/>
  <c r="M125" i="7"/>
  <c r="S117" i="7"/>
  <c r="S125" i="7" s="1"/>
  <c r="N117" i="8"/>
  <c r="N125" i="7"/>
  <c r="T117" i="7"/>
  <c r="T125" i="7" s="1"/>
  <c r="O117" i="8"/>
  <c r="O125" i="7"/>
  <c r="P128" i="7"/>
  <c r="P150" i="7" s="1"/>
  <c r="K128" i="8"/>
  <c r="K150" i="7"/>
  <c r="Q128" i="7"/>
  <c r="Q150" i="7" s="1"/>
  <c r="L128" i="8"/>
  <c r="L150" i="7"/>
  <c r="R128" i="7"/>
  <c r="R150" i="7" s="1"/>
  <c r="M128" i="8"/>
  <c r="M150" i="7"/>
  <c r="S128" i="7"/>
  <c r="S150" i="7" s="1"/>
  <c r="N128" i="8"/>
  <c r="N150" i="7"/>
  <c r="T128" i="7"/>
  <c r="T150" i="7" s="1"/>
  <c r="O128" i="8"/>
  <c r="O150" i="7"/>
  <c r="P153" i="7"/>
  <c r="P214" i="7" s="1"/>
  <c r="K153" i="8"/>
  <c r="Q153" i="7"/>
  <c r="Q214" i="7" s="1"/>
  <c r="L153" i="8"/>
  <c r="R153" i="7"/>
  <c r="R214" i="7" s="1"/>
  <c r="M153" i="8"/>
  <c r="S153" i="7"/>
  <c r="S214" i="7" s="1"/>
  <c r="N153" i="8"/>
  <c r="T153" i="7"/>
  <c r="T214" i="7" s="1"/>
  <c r="O153" i="8"/>
  <c r="P217" i="7"/>
  <c r="P238" i="7" s="1"/>
  <c r="K217" i="8"/>
  <c r="K238" i="7"/>
  <c r="Q217" i="7"/>
  <c r="Q238" i="7" s="1"/>
  <c r="L217" i="8"/>
  <c r="L238" i="7"/>
  <c r="R217" i="7"/>
  <c r="R238" i="7" s="1"/>
  <c r="M217" i="8"/>
  <c r="M238" i="7"/>
  <c r="S217" i="7"/>
  <c r="S238" i="7" s="1"/>
  <c r="N217" i="8"/>
  <c r="N238" i="7"/>
  <c r="T217" i="7"/>
  <c r="T238" i="7" s="1"/>
  <c r="O217" i="8"/>
  <c r="O238" i="7"/>
  <c r="S23" i="7"/>
  <c r="S40" i="7" s="1"/>
  <c r="N23" i="8"/>
  <c r="N40" i="7"/>
  <c r="R23" i="7"/>
  <c r="R40" i="7" s="1"/>
  <c r="M23" i="8"/>
  <c r="M40" i="7"/>
  <c r="K64" i="9"/>
  <c r="P64" i="8"/>
  <c r="L64" i="9"/>
  <c r="Q64" i="8"/>
  <c r="M64" i="9"/>
  <c r="R64" i="8"/>
  <c r="N64" i="9"/>
  <c r="S64" i="8"/>
  <c r="O64" i="9"/>
  <c r="T64" i="8"/>
  <c r="L65" i="8"/>
  <c r="Q65" i="7"/>
  <c r="U65" i="6"/>
  <c r="K65" i="8"/>
  <c r="P65" i="7"/>
  <c r="M65" i="8"/>
  <c r="R65" i="7"/>
  <c r="N65" i="8"/>
  <c r="S65" i="7"/>
  <c r="O65" i="8"/>
  <c r="T65" i="7"/>
  <c r="L66" i="8"/>
  <c r="Q66" i="7"/>
  <c r="U66" i="6"/>
  <c r="K66" i="8"/>
  <c r="P66" i="7"/>
  <c r="M66" i="8"/>
  <c r="R66" i="7"/>
  <c r="N66" i="8"/>
  <c r="S66" i="7"/>
  <c r="O66" i="8"/>
  <c r="T66" i="7"/>
  <c r="L67" i="8"/>
  <c r="Q67" i="7"/>
  <c r="U67" i="6"/>
  <c r="K67" i="8"/>
  <c r="P67" i="7"/>
  <c r="M67" i="8"/>
  <c r="R67" i="7"/>
  <c r="N67" i="8"/>
  <c r="S67" i="7"/>
  <c r="O67" i="8"/>
  <c r="T67" i="7"/>
  <c r="L68" i="8"/>
  <c r="Q68" i="7"/>
  <c r="U68" i="6"/>
  <c r="K68" i="8"/>
  <c r="P68" i="7"/>
  <c r="M68" i="8"/>
  <c r="R68" i="7"/>
  <c r="N68" i="8"/>
  <c r="S68" i="7"/>
  <c r="O68" i="8"/>
  <c r="T68" i="7"/>
  <c r="L69" i="8"/>
  <c r="Q69" i="7"/>
  <c r="U69" i="6"/>
  <c r="K69" i="8"/>
  <c r="P69" i="7"/>
  <c r="M69" i="8"/>
  <c r="R69" i="7"/>
  <c r="N69" i="8"/>
  <c r="S69" i="7"/>
  <c r="O69" i="8"/>
  <c r="T69" i="7"/>
  <c r="L70" i="8"/>
  <c r="Q70" i="7"/>
  <c r="U70" i="6"/>
  <c r="K70" i="8"/>
  <c r="P70" i="7"/>
  <c r="M70" i="8"/>
  <c r="R70" i="7"/>
  <c r="N70" i="8"/>
  <c r="S70" i="7"/>
  <c r="O70" i="8"/>
  <c r="T70" i="7"/>
  <c r="L71" i="8"/>
  <c r="Q71" i="7"/>
  <c r="U71" i="6"/>
  <c r="K71" i="8"/>
  <c r="P71" i="7"/>
  <c r="M71" i="8"/>
  <c r="R71" i="7"/>
  <c r="N71" i="8"/>
  <c r="S71" i="7"/>
  <c r="O71" i="8"/>
  <c r="T71" i="7"/>
  <c r="L72" i="8"/>
  <c r="Q72" i="7"/>
  <c r="U72" i="6"/>
  <c r="K72" i="8"/>
  <c r="P72" i="7"/>
  <c r="M72" i="8"/>
  <c r="R72" i="7"/>
  <c r="N72" i="8"/>
  <c r="S72" i="7"/>
  <c r="O72" i="8"/>
  <c r="T72" i="7"/>
  <c r="L73" i="8"/>
  <c r="Q73" i="7"/>
  <c r="U73" i="6"/>
  <c r="K73" i="8"/>
  <c r="P73" i="7"/>
  <c r="M73" i="8"/>
  <c r="R73" i="7"/>
  <c r="N73" i="8"/>
  <c r="S73" i="7"/>
  <c r="O73" i="8"/>
  <c r="T73" i="7"/>
  <c r="L74" i="8"/>
  <c r="Q74" i="7"/>
  <c r="U74" i="6"/>
  <c r="K74" i="8"/>
  <c r="P74" i="7"/>
  <c r="M74" i="8"/>
  <c r="R74" i="7"/>
  <c r="N74" i="8"/>
  <c r="S74" i="7"/>
  <c r="O74" i="8"/>
  <c r="T74" i="7"/>
  <c r="L75" i="8"/>
  <c r="Q75" i="7"/>
  <c r="U75" i="6"/>
  <c r="K75" i="8"/>
  <c r="P75" i="7"/>
  <c r="M75" i="8"/>
  <c r="R75" i="7"/>
  <c r="N75" i="8"/>
  <c r="S75" i="7"/>
  <c r="O75" i="8"/>
  <c r="T75" i="7"/>
  <c r="L76" i="8"/>
  <c r="Q76" i="7"/>
  <c r="U76" i="6"/>
  <c r="K76" i="8"/>
  <c r="P76" i="7"/>
  <c r="M76" i="8"/>
  <c r="R76" i="7"/>
  <c r="N76" i="8"/>
  <c r="S76" i="7"/>
  <c r="O76" i="8"/>
  <c r="T76" i="7"/>
  <c r="L77" i="8"/>
  <c r="Q77" i="7"/>
  <c r="U77" i="6"/>
  <c r="K77" i="8"/>
  <c r="P77" i="7"/>
  <c r="M77" i="8"/>
  <c r="R77" i="7"/>
  <c r="N77" i="8"/>
  <c r="S77" i="7"/>
  <c r="O77" i="8"/>
  <c r="T77" i="7"/>
  <c r="L78" i="8"/>
  <c r="Q78" i="7"/>
  <c r="U78" i="6"/>
  <c r="K78" i="8"/>
  <c r="P78" i="7"/>
  <c r="M78" i="8"/>
  <c r="R78" i="7"/>
  <c r="N78" i="8"/>
  <c r="S78" i="7"/>
  <c r="O78" i="8"/>
  <c r="T78" i="7"/>
  <c r="L79" i="8"/>
  <c r="Q79" i="7"/>
  <c r="U79" i="6"/>
  <c r="K79" i="8"/>
  <c r="P79" i="7"/>
  <c r="M79" i="8"/>
  <c r="R79" i="7"/>
  <c r="N79" i="8"/>
  <c r="S79" i="7"/>
  <c r="O79" i="8"/>
  <c r="T79" i="7"/>
  <c r="M103" i="7"/>
  <c r="R103" i="6"/>
  <c r="Q240" i="4"/>
  <c r="N103" i="7"/>
  <c r="S103" i="6"/>
  <c r="O103" i="7"/>
  <c r="T103" i="6"/>
  <c r="L240" i="4"/>
  <c r="M104" i="6"/>
  <c r="R104" i="5"/>
  <c r="M114" i="5"/>
  <c r="M240" i="5" s="1"/>
  <c r="Q240" i="3"/>
  <c r="N104" i="6"/>
  <c r="S104" i="5"/>
  <c r="N114" i="5"/>
  <c r="N240" i="5" s="1"/>
  <c r="O104" i="6"/>
  <c r="T104" i="5"/>
  <c r="O114" i="5"/>
  <c r="O240" i="5" s="1"/>
  <c r="M105" i="6"/>
  <c r="R105" i="5"/>
  <c r="N105" i="6"/>
  <c r="S105" i="5"/>
  <c r="O105" i="6"/>
  <c r="T105" i="5"/>
  <c r="M106" i="6"/>
  <c r="R106" i="5"/>
  <c r="N106" i="6"/>
  <c r="S106" i="5"/>
  <c r="O106" i="6"/>
  <c r="T106" i="5"/>
  <c r="M107" i="6"/>
  <c r="R107" i="5"/>
  <c r="N107" i="6"/>
  <c r="S107" i="5"/>
  <c r="O107" i="6"/>
  <c r="T107" i="5"/>
  <c r="M108" i="6"/>
  <c r="R108" i="5"/>
  <c r="N108" i="6"/>
  <c r="S108" i="5"/>
  <c r="O108" i="6"/>
  <c r="T108" i="5"/>
  <c r="M109" i="6"/>
  <c r="R109" i="5"/>
  <c r="N109" i="6"/>
  <c r="S109" i="5"/>
  <c r="O109" i="6"/>
  <c r="T109" i="5"/>
  <c r="N84" i="7"/>
  <c r="S84" i="6"/>
  <c r="O84" i="7"/>
  <c r="T84" i="6"/>
  <c r="M85" i="6"/>
  <c r="R85" i="5"/>
  <c r="N85" i="6"/>
  <c r="S85" i="5"/>
  <c r="O85" i="6"/>
  <c r="T85" i="5"/>
  <c r="M86" i="6"/>
  <c r="R86" i="5"/>
  <c r="N86" i="6"/>
  <c r="S86" i="5"/>
  <c r="O86" i="6"/>
  <c r="T86" i="5"/>
  <c r="M87" i="6"/>
  <c r="R87" i="5"/>
  <c r="N87" i="6"/>
  <c r="S87" i="5"/>
  <c r="O87" i="6"/>
  <c r="T87" i="5"/>
  <c r="M88" i="6"/>
  <c r="R88" i="5"/>
  <c r="N88" i="6"/>
  <c r="S88" i="5"/>
  <c r="O88" i="6"/>
  <c r="T88" i="5"/>
  <c r="M89" i="6"/>
  <c r="R89" i="5"/>
  <c r="N89" i="6"/>
  <c r="S89" i="5"/>
  <c r="O89" i="6"/>
  <c r="T89" i="5"/>
  <c r="M90" i="6"/>
  <c r="R90" i="5"/>
  <c r="N90" i="6"/>
  <c r="S90" i="5"/>
  <c r="O90" i="6"/>
  <c r="T90" i="5"/>
  <c r="M91" i="6"/>
  <c r="R91" i="5"/>
  <c r="N91" i="6"/>
  <c r="S91" i="5"/>
  <c r="O91" i="6"/>
  <c r="T91" i="5"/>
  <c r="M92" i="6"/>
  <c r="R92" i="5"/>
  <c r="N92" i="6"/>
  <c r="S92" i="5"/>
  <c r="O92" i="6"/>
  <c r="T92" i="5"/>
  <c r="M93" i="6"/>
  <c r="R93" i="5"/>
  <c r="N93" i="6"/>
  <c r="S93" i="5"/>
  <c r="O93" i="6"/>
  <c r="T93" i="5"/>
  <c r="M94" i="6"/>
  <c r="R94" i="5"/>
  <c r="N94" i="6"/>
  <c r="S94" i="5"/>
  <c r="O94" i="6"/>
  <c r="T94" i="5"/>
  <c r="M95" i="6"/>
  <c r="R95" i="5"/>
  <c r="N95" i="6"/>
  <c r="S95" i="5"/>
  <c r="O95" i="6"/>
  <c r="T95" i="5"/>
  <c r="M96" i="6"/>
  <c r="R96" i="5"/>
  <c r="N96" i="6"/>
  <c r="S96" i="5"/>
  <c r="O96" i="6"/>
  <c r="T96" i="5"/>
  <c r="M97" i="6"/>
  <c r="R97" i="5"/>
  <c r="N97" i="6"/>
  <c r="S97" i="5"/>
  <c r="O97" i="6"/>
  <c r="T97" i="5"/>
  <c r="M98" i="6"/>
  <c r="R98" i="5"/>
  <c r="N98" i="6"/>
  <c r="S98" i="5"/>
  <c r="O98" i="6"/>
  <c r="T98" i="5"/>
  <c r="O158" i="9"/>
  <c r="T158" i="8"/>
  <c r="O214" i="8"/>
  <c r="N158" i="9"/>
  <c r="S158" i="8"/>
  <c r="N214" i="8"/>
  <c r="M158" i="9"/>
  <c r="R158" i="8"/>
  <c r="M214" i="8"/>
  <c r="K158" i="9"/>
  <c r="P158" i="8"/>
  <c r="K214" i="8"/>
  <c r="L158" i="9"/>
  <c r="Q158" i="8"/>
  <c r="L214" i="8"/>
  <c r="J158" i="4"/>
  <c r="U158" i="4"/>
  <c r="B158" i="5"/>
  <c r="H214" i="4"/>
  <c r="T102" i="7"/>
  <c r="O102" i="8"/>
  <c r="S102" i="7"/>
  <c r="N102" i="8"/>
  <c r="R102" i="7"/>
  <c r="M102" i="8"/>
  <c r="P102" i="7"/>
  <c r="K102" i="8"/>
  <c r="U102" i="6"/>
  <c r="Q102" i="7"/>
  <c r="L102" i="8"/>
  <c r="B237" i="10"/>
  <c r="H237" i="10" s="1"/>
  <c r="J237" i="9"/>
  <c r="B236" i="10"/>
  <c r="H236" i="10" s="1"/>
  <c r="J236" i="9"/>
  <c r="B235" i="10"/>
  <c r="H235" i="10" s="1"/>
  <c r="J235" i="9"/>
  <c r="B234" i="10"/>
  <c r="H234" i="10" s="1"/>
  <c r="J234" i="9"/>
  <c r="B233" i="10"/>
  <c r="H233" i="10" s="1"/>
  <c r="J233" i="9"/>
  <c r="B232" i="10"/>
  <c r="H232" i="10" s="1"/>
  <c r="J232" i="9"/>
  <c r="B231" i="10"/>
  <c r="H231" i="10" s="1"/>
  <c r="J231" i="9"/>
  <c r="B230" i="10"/>
  <c r="H230" i="10" s="1"/>
  <c r="J230" i="9"/>
  <c r="B229" i="10"/>
  <c r="H229" i="10" s="1"/>
  <c r="J229" i="9"/>
  <c r="B228" i="10"/>
  <c r="H228" i="10" s="1"/>
  <c r="J228" i="9"/>
  <c r="B227" i="10"/>
  <c r="H227" i="10" s="1"/>
  <c r="J227" i="9"/>
  <c r="B226" i="10"/>
  <c r="H226" i="10" s="1"/>
  <c r="J226" i="9"/>
  <c r="B225" i="10"/>
  <c r="H225" i="10" s="1"/>
  <c r="J225" i="9"/>
  <c r="B224" i="10"/>
  <c r="H224" i="10" s="1"/>
  <c r="J224" i="9"/>
  <c r="B223" i="10"/>
  <c r="H223" i="10" s="1"/>
  <c r="J223" i="9"/>
  <c r="B222" i="10"/>
  <c r="H222" i="10" s="1"/>
  <c r="J222" i="9"/>
  <c r="B221" i="10"/>
  <c r="H221" i="10" s="1"/>
  <c r="J221" i="9"/>
  <c r="B220" i="10"/>
  <c r="H220" i="10" s="1"/>
  <c r="J220" i="9"/>
  <c r="B219" i="10"/>
  <c r="H219" i="10" s="1"/>
  <c r="J219" i="9"/>
  <c r="B218" i="10"/>
  <c r="H218" i="10" s="1"/>
  <c r="J218" i="9"/>
  <c r="B213" i="10"/>
  <c r="H213" i="10" s="1"/>
  <c r="J213" i="9"/>
  <c r="B212" i="10"/>
  <c r="H212" i="10" s="1"/>
  <c r="J212" i="9"/>
  <c r="B211" i="10"/>
  <c r="H211" i="10" s="1"/>
  <c r="J211" i="9"/>
  <c r="B210" i="10"/>
  <c r="H210" i="10" s="1"/>
  <c r="J210" i="9"/>
  <c r="B209" i="10"/>
  <c r="H209" i="10" s="1"/>
  <c r="J209" i="9"/>
  <c r="B208" i="10"/>
  <c r="H208" i="10" s="1"/>
  <c r="J208" i="9"/>
  <c r="B207" i="10"/>
  <c r="H207" i="10" s="1"/>
  <c r="J207" i="9"/>
  <c r="B206" i="10"/>
  <c r="H206" i="10" s="1"/>
  <c r="J206" i="9"/>
  <c r="B205" i="10"/>
  <c r="H205" i="10" s="1"/>
  <c r="J205" i="9"/>
  <c r="B204" i="10"/>
  <c r="H204" i="10" s="1"/>
  <c r="J204" i="9"/>
  <c r="B203" i="10"/>
  <c r="H203" i="10" s="1"/>
  <c r="J203" i="9"/>
  <c r="B202" i="10"/>
  <c r="H202" i="10" s="1"/>
  <c r="J202" i="9"/>
  <c r="B201" i="10"/>
  <c r="H201" i="10" s="1"/>
  <c r="J201" i="9"/>
  <c r="B200" i="10"/>
  <c r="H200" i="10" s="1"/>
  <c r="J200" i="9"/>
  <c r="B199" i="10"/>
  <c r="H199" i="10" s="1"/>
  <c r="J199" i="9"/>
  <c r="B198" i="10"/>
  <c r="H198" i="10" s="1"/>
  <c r="J198" i="9"/>
  <c r="B197" i="10"/>
  <c r="H197" i="10" s="1"/>
  <c r="J197" i="9"/>
  <c r="B196" i="10"/>
  <c r="H196" i="10" s="1"/>
  <c r="J196" i="9"/>
  <c r="B195" i="10"/>
  <c r="H195" i="10" s="1"/>
  <c r="J195" i="9"/>
  <c r="B194" i="10"/>
  <c r="H194" i="10" s="1"/>
  <c r="J194" i="9"/>
  <c r="B193" i="10"/>
  <c r="H193" i="10" s="1"/>
  <c r="J193" i="9"/>
  <c r="B192" i="10"/>
  <c r="H192" i="10" s="1"/>
  <c r="J192" i="9"/>
  <c r="B191" i="10"/>
  <c r="H191" i="10" s="1"/>
  <c r="J191" i="9"/>
  <c r="B190" i="10"/>
  <c r="H190" i="10" s="1"/>
  <c r="J190" i="9"/>
  <c r="B189" i="10"/>
  <c r="H189" i="10" s="1"/>
  <c r="J189" i="9"/>
  <c r="B188" i="10"/>
  <c r="H188" i="10" s="1"/>
  <c r="J188" i="9"/>
  <c r="B187" i="10"/>
  <c r="H187" i="10" s="1"/>
  <c r="J187" i="9"/>
  <c r="B186" i="10"/>
  <c r="H186" i="10" s="1"/>
  <c r="J186" i="9"/>
  <c r="B185" i="10"/>
  <c r="H185" i="10" s="1"/>
  <c r="J185" i="9"/>
  <c r="B184" i="10"/>
  <c r="H184" i="10" s="1"/>
  <c r="J184" i="9"/>
  <c r="B183" i="10"/>
  <c r="H183" i="10" s="1"/>
  <c r="J183" i="9"/>
  <c r="B182" i="10"/>
  <c r="H182" i="10" s="1"/>
  <c r="J182" i="9"/>
  <c r="B181" i="10"/>
  <c r="H181" i="10" s="1"/>
  <c r="J181" i="9"/>
  <c r="B179" i="10"/>
  <c r="H179" i="10" s="1"/>
  <c r="J179" i="9"/>
  <c r="B178" i="10"/>
  <c r="H178" i="10" s="1"/>
  <c r="J178" i="9"/>
  <c r="B177" i="10"/>
  <c r="H177" i="10" s="1"/>
  <c r="J177" i="9"/>
  <c r="B176" i="10"/>
  <c r="H176" i="10" s="1"/>
  <c r="J176" i="9"/>
  <c r="B175" i="10"/>
  <c r="H175" i="10" s="1"/>
  <c r="J175" i="9"/>
  <c r="B174" i="10"/>
  <c r="H174" i="10" s="1"/>
  <c r="J174" i="9"/>
  <c r="B173" i="10"/>
  <c r="H173" i="10" s="1"/>
  <c r="J173" i="9"/>
  <c r="B172" i="10"/>
  <c r="H172" i="10" s="1"/>
  <c r="J172" i="9"/>
  <c r="B171" i="10"/>
  <c r="H171" i="10" s="1"/>
  <c r="J171" i="9"/>
  <c r="B170" i="10"/>
  <c r="H170" i="10" s="1"/>
  <c r="J170" i="9"/>
  <c r="B169" i="10"/>
  <c r="H169" i="10" s="1"/>
  <c r="J169" i="9"/>
  <c r="B168" i="10"/>
  <c r="H168" i="10" s="1"/>
  <c r="J168" i="9"/>
  <c r="B167" i="10"/>
  <c r="H167" i="10" s="1"/>
  <c r="J167" i="9"/>
  <c r="B166" i="10"/>
  <c r="H166" i="10" s="1"/>
  <c r="J166" i="9"/>
  <c r="B165" i="10"/>
  <c r="H165" i="10" s="1"/>
  <c r="J165" i="9"/>
  <c r="B164" i="10"/>
  <c r="H164" i="10" s="1"/>
  <c r="J164" i="9"/>
  <c r="B163" i="10"/>
  <c r="H163" i="10" s="1"/>
  <c r="J163" i="9"/>
  <c r="B162" i="10"/>
  <c r="H162" i="10" s="1"/>
  <c r="J162" i="9"/>
  <c r="B161" i="10"/>
  <c r="H161" i="10" s="1"/>
  <c r="J161" i="9"/>
  <c r="B160" i="10"/>
  <c r="H160" i="10" s="1"/>
  <c r="J160" i="9"/>
  <c r="B159" i="10"/>
  <c r="H159" i="10" s="1"/>
  <c r="J159" i="9"/>
  <c r="B157" i="10"/>
  <c r="H157" i="10" s="1"/>
  <c r="J157" i="9"/>
  <c r="B156" i="10"/>
  <c r="H156" i="10" s="1"/>
  <c r="J156" i="9"/>
  <c r="B155" i="10"/>
  <c r="H155" i="10" s="1"/>
  <c r="J155" i="9"/>
  <c r="B154" i="10"/>
  <c r="H154" i="10" s="1"/>
  <c r="J154" i="9"/>
  <c r="B153" i="7"/>
  <c r="J153" i="6"/>
  <c r="U153" i="6"/>
  <c r="B149" i="10"/>
  <c r="H149" i="10" s="1"/>
  <c r="J149" i="9"/>
  <c r="U149" i="9"/>
  <c r="B148" i="10"/>
  <c r="H148" i="10" s="1"/>
  <c r="J148" i="9"/>
  <c r="U148" i="9"/>
  <c r="B147" i="10"/>
  <c r="H147" i="10" s="1"/>
  <c r="J147" i="9"/>
  <c r="U147" i="9"/>
  <c r="B146" i="10"/>
  <c r="H146" i="10" s="1"/>
  <c r="J146" i="9"/>
  <c r="U146" i="9"/>
  <c r="B145" i="10"/>
  <c r="H145" i="10" s="1"/>
  <c r="J145" i="9"/>
  <c r="U145" i="9"/>
  <c r="B144" i="10"/>
  <c r="H144" i="10" s="1"/>
  <c r="J144" i="9"/>
  <c r="U144" i="9"/>
  <c r="B143" i="10"/>
  <c r="H143" i="10" s="1"/>
  <c r="J143" i="9"/>
  <c r="U143" i="9"/>
  <c r="B142" i="10"/>
  <c r="H142" i="10" s="1"/>
  <c r="J142" i="9"/>
  <c r="U142" i="9"/>
  <c r="B141" i="10"/>
  <c r="H141" i="10" s="1"/>
  <c r="J141" i="9"/>
  <c r="U141" i="9"/>
  <c r="B140" i="10"/>
  <c r="H140" i="10" s="1"/>
  <c r="J140" i="9"/>
  <c r="U140" i="9"/>
  <c r="B139" i="10"/>
  <c r="H139" i="10" s="1"/>
  <c r="J139" i="9"/>
  <c r="U139" i="9"/>
  <c r="B138" i="10"/>
  <c r="H138" i="10" s="1"/>
  <c r="J138" i="9"/>
  <c r="U138" i="9"/>
  <c r="B137" i="10"/>
  <c r="H137" i="10" s="1"/>
  <c r="J137" i="9"/>
  <c r="U137" i="9"/>
  <c r="B136" i="10"/>
  <c r="H136" i="10" s="1"/>
  <c r="J136" i="9"/>
  <c r="U136" i="9"/>
  <c r="B135" i="10"/>
  <c r="H135" i="10" s="1"/>
  <c r="J135" i="9"/>
  <c r="U135" i="9"/>
  <c r="B134" i="10"/>
  <c r="H134" i="10" s="1"/>
  <c r="J134" i="9"/>
  <c r="U134" i="9"/>
  <c r="B133" i="10"/>
  <c r="H133" i="10" s="1"/>
  <c r="J133" i="9"/>
  <c r="U133" i="9"/>
  <c r="B132" i="10"/>
  <c r="H132" i="10" s="1"/>
  <c r="J132" i="9"/>
  <c r="U132" i="9"/>
  <c r="B131" i="10"/>
  <c r="H131" i="10" s="1"/>
  <c r="J131" i="9"/>
  <c r="U131" i="9"/>
  <c r="B130" i="10"/>
  <c r="H130" i="10" s="1"/>
  <c r="J130" i="9"/>
  <c r="U130" i="9"/>
  <c r="B129" i="10"/>
  <c r="H129" i="10" s="1"/>
  <c r="J129" i="9"/>
  <c r="U129" i="9"/>
  <c r="B124" i="10"/>
  <c r="H124" i="10" s="1"/>
  <c r="J124" i="9"/>
  <c r="B123" i="10"/>
  <c r="H123" i="10" s="1"/>
  <c r="J123" i="9"/>
  <c r="B122" i="10"/>
  <c r="H122" i="10" s="1"/>
  <c r="J122" i="9"/>
  <c r="B121" i="10"/>
  <c r="H121" i="10" s="1"/>
  <c r="J121" i="9"/>
  <c r="B120" i="10"/>
  <c r="H120" i="10" s="1"/>
  <c r="J120" i="9"/>
  <c r="B119" i="10"/>
  <c r="H119" i="10" s="1"/>
  <c r="J119" i="9"/>
  <c r="B118" i="10"/>
  <c r="H118" i="10" s="1"/>
  <c r="J118" i="9"/>
  <c r="B113" i="10"/>
  <c r="H113" i="10" s="1"/>
  <c r="J113" i="9"/>
  <c r="B112" i="10"/>
  <c r="H112" i="10" s="1"/>
  <c r="J112" i="9"/>
  <c r="B111" i="10"/>
  <c r="H111" i="10" s="1"/>
  <c r="J111" i="9"/>
  <c r="B110" i="10"/>
  <c r="H110" i="10" s="1"/>
  <c r="J110" i="9"/>
  <c r="B109" i="10"/>
  <c r="H109" i="10" s="1"/>
  <c r="J109" i="9"/>
  <c r="B108" i="10"/>
  <c r="H108" i="10" s="1"/>
  <c r="J108" i="9"/>
  <c r="B107" i="10"/>
  <c r="H107" i="10" s="1"/>
  <c r="J107" i="9"/>
  <c r="B106" i="10"/>
  <c r="H106" i="10" s="1"/>
  <c r="J106" i="9"/>
  <c r="B105" i="10"/>
  <c r="H105" i="10" s="1"/>
  <c r="J105" i="9"/>
  <c r="B104" i="10"/>
  <c r="H104" i="10" s="1"/>
  <c r="J104" i="9"/>
  <c r="B103" i="7"/>
  <c r="H114" i="6"/>
  <c r="J103" i="6"/>
  <c r="B99" i="10"/>
  <c r="H99" i="10" s="1"/>
  <c r="J99" i="9"/>
  <c r="B98" i="10"/>
  <c r="H98" i="10" s="1"/>
  <c r="J98" i="9"/>
  <c r="B97" i="10"/>
  <c r="H97" i="10" s="1"/>
  <c r="J97" i="9"/>
  <c r="B96" i="10"/>
  <c r="H96" i="10" s="1"/>
  <c r="J96" i="9"/>
  <c r="B95" i="10"/>
  <c r="H95" i="10" s="1"/>
  <c r="J95" i="9"/>
  <c r="B94" i="10"/>
  <c r="H94" i="10" s="1"/>
  <c r="J94" i="9"/>
  <c r="B93" i="10"/>
  <c r="H93" i="10" s="1"/>
  <c r="J93" i="9"/>
  <c r="B92" i="10"/>
  <c r="H92" i="10" s="1"/>
  <c r="J92" i="9"/>
  <c r="B91" i="10"/>
  <c r="H91" i="10" s="1"/>
  <c r="J91" i="9"/>
  <c r="B90" i="10"/>
  <c r="H90" i="10" s="1"/>
  <c r="J90" i="9"/>
  <c r="B89" i="10"/>
  <c r="H89" i="10" s="1"/>
  <c r="J89" i="9"/>
  <c r="B88" i="10"/>
  <c r="H88" i="10" s="1"/>
  <c r="J88" i="9"/>
  <c r="B87" i="10"/>
  <c r="H87" i="10" s="1"/>
  <c r="J87" i="9"/>
  <c r="B86" i="10"/>
  <c r="H86" i="10" s="1"/>
  <c r="J86" i="9"/>
  <c r="B85" i="10"/>
  <c r="H85" i="10" s="1"/>
  <c r="J85" i="9"/>
  <c r="B84" i="10"/>
  <c r="H84" i="10" s="1"/>
  <c r="J84" i="9"/>
  <c r="B59" i="10"/>
  <c r="H59" i="10" s="1"/>
  <c r="J59" i="9"/>
  <c r="B58" i="10"/>
  <c r="H58" i="10" s="1"/>
  <c r="J58" i="9"/>
  <c r="B57" i="10"/>
  <c r="H57" i="10" s="1"/>
  <c r="J57" i="9"/>
  <c r="B56" i="10"/>
  <c r="H56" i="10" s="1"/>
  <c r="J56" i="9"/>
  <c r="B55" i="10"/>
  <c r="H55" i="10" s="1"/>
  <c r="J55" i="9"/>
  <c r="B54" i="10"/>
  <c r="H54" i="10" s="1"/>
  <c r="J54" i="9"/>
  <c r="B53" i="10"/>
  <c r="H53" i="10" s="1"/>
  <c r="J53" i="9"/>
  <c r="B52" i="10"/>
  <c r="H52" i="10" s="1"/>
  <c r="J52" i="9"/>
  <c r="B51" i="10"/>
  <c r="H51" i="10" s="1"/>
  <c r="J51" i="9"/>
  <c r="B50" i="10"/>
  <c r="H50" i="10" s="1"/>
  <c r="J50" i="9"/>
  <c r="B49" i="10"/>
  <c r="H49" i="10" s="1"/>
  <c r="J49" i="9"/>
  <c r="B48" i="10"/>
  <c r="H48" i="10" s="1"/>
  <c r="J48" i="9"/>
  <c r="B47" i="10"/>
  <c r="H47" i="10" s="1"/>
  <c r="J47" i="9"/>
  <c r="B46" i="10"/>
  <c r="H46" i="10" s="1"/>
  <c r="J46" i="9"/>
  <c r="B45" i="10"/>
  <c r="H45" i="10" s="1"/>
  <c r="J45" i="9"/>
  <c r="B44" i="10"/>
  <c r="H44" i="10" s="1"/>
  <c r="J44" i="9"/>
  <c r="T43" i="7"/>
  <c r="T60" i="7" s="1"/>
  <c r="O43" i="8"/>
  <c r="O60" i="7"/>
  <c r="S43" i="7"/>
  <c r="S60" i="7" s="1"/>
  <c r="N43" i="8"/>
  <c r="N60" i="7"/>
  <c r="R43" i="7"/>
  <c r="R60" i="7" s="1"/>
  <c r="M43" i="8"/>
  <c r="M60" i="7"/>
  <c r="P43" i="7"/>
  <c r="P60" i="7" s="1"/>
  <c r="K43" i="8"/>
  <c r="K60" i="7"/>
  <c r="Q43" i="7"/>
  <c r="Q60" i="7" s="1"/>
  <c r="L43" i="8"/>
  <c r="L60" i="7"/>
  <c r="L29" i="8"/>
  <c r="Q29" i="7"/>
  <c r="K29" i="8"/>
  <c r="P29" i="7"/>
  <c r="L39" i="8"/>
  <c r="Q39" i="7"/>
  <c r="U39" i="6"/>
  <c r="K39" i="8"/>
  <c r="P39" i="7"/>
  <c r="B39" i="8"/>
  <c r="H39" i="8" s="1"/>
  <c r="J39" i="7"/>
  <c r="U39" i="7"/>
  <c r="L38" i="8"/>
  <c r="Q38" i="7"/>
  <c r="U38" i="6"/>
  <c r="K38" i="8"/>
  <c r="P38" i="7"/>
  <c r="B38" i="8"/>
  <c r="H38" i="8" s="1"/>
  <c r="J38" i="7"/>
  <c r="U38" i="7"/>
  <c r="L37" i="8"/>
  <c r="Q37" i="7"/>
  <c r="U37" i="6"/>
  <c r="K37" i="8"/>
  <c r="P37" i="7"/>
  <c r="B37" i="8"/>
  <c r="H37" i="8" s="1"/>
  <c r="J37" i="7"/>
  <c r="U37" i="7"/>
  <c r="L36" i="8"/>
  <c r="Q36" i="7"/>
  <c r="U36" i="6"/>
  <c r="K36" i="8"/>
  <c r="P36" i="7"/>
  <c r="B36" i="8"/>
  <c r="H36" i="8" s="1"/>
  <c r="J36" i="7"/>
  <c r="U36" i="7"/>
  <c r="L35" i="8"/>
  <c r="Q35" i="7"/>
  <c r="U35" i="6"/>
  <c r="K35" i="8"/>
  <c r="P35" i="7"/>
  <c r="B35" i="8"/>
  <c r="H35" i="8" s="1"/>
  <c r="J35" i="7"/>
  <c r="U35" i="7"/>
  <c r="L34" i="8"/>
  <c r="Q34" i="7"/>
  <c r="U34" i="6"/>
  <c r="K34" i="8"/>
  <c r="P34" i="7"/>
  <c r="B34" i="8"/>
  <c r="H34" i="8" s="1"/>
  <c r="J34" i="7"/>
  <c r="U34" i="7"/>
  <c r="L33" i="8"/>
  <c r="Q33" i="7"/>
  <c r="U33" i="6"/>
  <c r="K33" i="8"/>
  <c r="P33" i="7"/>
  <c r="B33" i="8"/>
  <c r="H33" i="8" s="1"/>
  <c r="J33" i="7"/>
  <c r="U33" i="7"/>
  <c r="L32" i="8"/>
  <c r="Q32" i="7"/>
  <c r="U32" i="6"/>
  <c r="K32" i="8"/>
  <c r="P32" i="7"/>
  <c r="B32" i="8"/>
  <c r="H32" i="8" s="1"/>
  <c r="J32" i="7"/>
  <c r="U32" i="7"/>
  <c r="L31" i="8"/>
  <c r="Q31" i="7"/>
  <c r="U31" i="6"/>
  <c r="K31" i="8"/>
  <c r="P31" i="7"/>
  <c r="B31" i="8"/>
  <c r="H31" i="8" s="1"/>
  <c r="J31" i="7"/>
  <c r="U31" i="7"/>
  <c r="L30" i="8"/>
  <c r="Q30" i="7"/>
  <c r="U30" i="6"/>
  <c r="K30" i="8"/>
  <c r="P30" i="7"/>
  <c r="B30" i="8"/>
  <c r="H30" i="8" s="1"/>
  <c r="J30" i="7"/>
  <c r="U30" i="7"/>
  <c r="L28" i="8"/>
  <c r="Q28" i="7"/>
  <c r="U28" i="6"/>
  <c r="K28" i="8"/>
  <c r="P28" i="7"/>
  <c r="B28" i="8"/>
  <c r="H28" i="8" s="1"/>
  <c r="J28" i="7"/>
  <c r="U28" i="7"/>
  <c r="L27" i="8"/>
  <c r="Q27" i="7"/>
  <c r="U27" i="6"/>
  <c r="K27" i="8"/>
  <c r="P27" i="7"/>
  <c r="B27" i="8"/>
  <c r="H27" i="8" s="1"/>
  <c r="J27" i="7"/>
  <c r="U27" i="7"/>
  <c r="L26" i="8"/>
  <c r="Q26" i="7"/>
  <c r="U26" i="6"/>
  <c r="K26" i="8"/>
  <c r="P26" i="7"/>
  <c r="B26" i="8"/>
  <c r="H26" i="8" s="1"/>
  <c r="J26" i="7"/>
  <c r="U26" i="7"/>
  <c r="L25" i="8"/>
  <c r="Q25" i="7"/>
  <c r="U25" i="6"/>
  <c r="K25" i="8"/>
  <c r="P25" i="7"/>
  <c r="B25" i="8"/>
  <c r="H25" i="8" s="1"/>
  <c r="J25" i="7"/>
  <c r="U25" i="7"/>
  <c r="L24" i="8"/>
  <c r="Q24" i="7"/>
  <c r="U24" i="6"/>
  <c r="K24" i="8"/>
  <c r="P24" i="7"/>
  <c r="B24" i="8"/>
  <c r="H24" i="8" s="1"/>
  <c r="J24" i="7"/>
  <c r="U24" i="7"/>
  <c r="B23" i="8"/>
  <c r="H23" i="8" s="1"/>
  <c r="J23" i="7"/>
  <c r="P23" i="7"/>
  <c r="K23" i="8"/>
  <c r="K40" i="7"/>
  <c r="Q23" i="7"/>
  <c r="Q40" i="7" s="1"/>
  <c r="L23" i="8"/>
  <c r="L40" i="7"/>
  <c r="L19" i="8"/>
  <c r="Q19" i="7"/>
  <c r="K19" i="8"/>
  <c r="P19" i="7"/>
  <c r="L18" i="8"/>
  <c r="Q18" i="7"/>
  <c r="K18" i="8"/>
  <c r="P18" i="7"/>
  <c r="L17" i="8"/>
  <c r="Q17" i="7"/>
  <c r="K17" i="8"/>
  <c r="P17" i="7"/>
  <c r="L16" i="8"/>
  <c r="Q16" i="7"/>
  <c r="K16" i="8"/>
  <c r="P16" i="7"/>
  <c r="L15" i="8"/>
  <c r="Q15" i="7"/>
  <c r="K15" i="8"/>
  <c r="P15" i="7"/>
  <c r="L14" i="8"/>
  <c r="Q14" i="7"/>
  <c r="K14" i="8"/>
  <c r="P14" i="7"/>
  <c r="L13" i="8"/>
  <c r="Q13" i="7"/>
  <c r="K13" i="8"/>
  <c r="P13" i="7"/>
  <c r="L12" i="8"/>
  <c r="Q12" i="7"/>
  <c r="U12" i="6"/>
  <c r="K12" i="8"/>
  <c r="P12" i="7"/>
  <c r="U12" i="7" s="1"/>
  <c r="L11" i="8"/>
  <c r="Q11" i="7"/>
  <c r="K11" i="8"/>
  <c r="P11" i="7"/>
  <c r="L10" i="8"/>
  <c r="Q10" i="7"/>
  <c r="K10" i="8"/>
  <c r="P10" i="7"/>
  <c r="L9" i="8"/>
  <c r="Q9" i="7"/>
  <c r="K9" i="8"/>
  <c r="P9" i="7"/>
  <c r="L8" i="8"/>
  <c r="Q8" i="7"/>
  <c r="K8" i="8"/>
  <c r="P8" i="7"/>
  <c r="L7" i="8"/>
  <c r="Q7" i="7"/>
  <c r="K7" i="8"/>
  <c r="P7" i="7"/>
  <c r="L6" i="8"/>
  <c r="Q6" i="7"/>
  <c r="K6" i="8"/>
  <c r="P6" i="7"/>
  <c r="U6" i="5"/>
  <c r="J6" i="5"/>
  <c r="B6" i="6"/>
  <c r="U7" i="5"/>
  <c r="J7" i="5"/>
  <c r="B7" i="6"/>
  <c r="U8" i="5"/>
  <c r="J8" i="5"/>
  <c r="B8" i="6"/>
  <c r="U9" i="5"/>
  <c r="J9" i="5"/>
  <c r="B9" i="6"/>
  <c r="U10" i="5"/>
  <c r="J10" i="5"/>
  <c r="B10" i="6"/>
  <c r="U11" i="5"/>
  <c r="J11" i="5"/>
  <c r="B11" i="6"/>
  <c r="U13" i="5"/>
  <c r="J13" i="5"/>
  <c r="B13" i="6"/>
  <c r="U14" i="5"/>
  <c r="J14" i="5"/>
  <c r="B14" i="6"/>
  <c r="U15" i="5"/>
  <c r="J15" i="5"/>
  <c r="B15" i="6"/>
  <c r="U16" i="5"/>
  <c r="J16" i="5"/>
  <c r="B16" i="6"/>
  <c r="U17" i="5"/>
  <c r="J17" i="5"/>
  <c r="B17" i="6"/>
  <c r="U18" i="5"/>
  <c r="J18" i="5"/>
  <c r="B18" i="6"/>
  <c r="U19" i="5"/>
  <c r="J19" i="5"/>
  <c r="B19" i="6"/>
  <c r="B12" i="10"/>
  <c r="H12" i="10" s="1"/>
  <c r="J12" i="9"/>
  <c r="U43" i="4"/>
  <c r="B43" i="5"/>
  <c r="H60" i="4"/>
  <c r="J43" i="4"/>
  <c r="P118" i="28"/>
  <c r="K118" i="29"/>
  <c r="Q118" i="27"/>
  <c r="L118" i="28"/>
  <c r="R118" i="27"/>
  <c r="M118" i="28"/>
  <c r="S118" i="27"/>
  <c r="N118" i="28"/>
  <c r="T118" i="28"/>
  <c r="O118" i="29"/>
  <c r="P119" i="28"/>
  <c r="K119" i="29"/>
  <c r="Q119" i="27"/>
  <c r="L119" i="28"/>
  <c r="R119" i="27"/>
  <c r="M119" i="28"/>
  <c r="S119" i="27"/>
  <c r="N119" i="28"/>
  <c r="T119" i="28"/>
  <c r="O119" i="29"/>
  <c r="P120" i="28"/>
  <c r="K120" i="29"/>
  <c r="Q120" i="27"/>
  <c r="L120" i="28"/>
  <c r="R120" i="27"/>
  <c r="M120" i="28"/>
  <c r="S120" i="27"/>
  <c r="N120" i="28"/>
  <c r="T120" i="28"/>
  <c r="O120" i="29"/>
  <c r="P121" i="28"/>
  <c r="K121" i="29"/>
  <c r="Q121" i="27"/>
  <c r="L121" i="28"/>
  <c r="R121" i="27"/>
  <c r="M121" i="28"/>
  <c r="S121" i="27"/>
  <c r="N121" i="28"/>
  <c r="T121" i="28"/>
  <c r="O121" i="29"/>
  <c r="P122" i="28"/>
  <c r="K122" i="29"/>
  <c r="Q122" i="27"/>
  <c r="L122" i="28"/>
  <c r="R122" i="27"/>
  <c r="M122" i="28"/>
  <c r="S122" i="27"/>
  <c r="N122" i="28"/>
  <c r="T122" i="28"/>
  <c r="O122" i="29"/>
  <c r="P123" i="28"/>
  <c r="K123" i="29"/>
  <c r="Q123" i="27"/>
  <c r="L123" i="28"/>
  <c r="R123" i="27"/>
  <c r="M123" i="28"/>
  <c r="S123" i="27"/>
  <c r="N123" i="28"/>
  <c r="T123" i="28"/>
  <c r="O123" i="29"/>
  <c r="P124" i="28"/>
  <c r="K124" i="29"/>
  <c r="Q124" i="27"/>
  <c r="L124" i="28"/>
  <c r="R124" i="27"/>
  <c r="M124" i="28"/>
  <c r="S124" i="27"/>
  <c r="N124" i="28"/>
  <c r="T124" i="28"/>
  <c r="O124" i="29"/>
  <c r="B64" i="27"/>
  <c r="J64" i="26"/>
  <c r="J40" i="4"/>
  <c r="U40" i="4"/>
  <c r="H29" i="5"/>
  <c r="B40" i="5"/>
  <c r="O5" i="9"/>
  <c r="T5" i="8"/>
  <c r="T20" i="8" s="1"/>
  <c r="O20" i="8"/>
  <c r="N5" i="8"/>
  <c r="S5" i="7"/>
  <c r="S20" i="7" s="1"/>
  <c r="N20" i="7"/>
  <c r="M5" i="8"/>
  <c r="R5" i="7"/>
  <c r="R20" i="7" s="1"/>
  <c r="M20" i="7"/>
  <c r="K5" i="8"/>
  <c r="P5" i="7"/>
  <c r="P20" i="7" s="1"/>
  <c r="K20" i="7"/>
  <c r="L5" i="8"/>
  <c r="Q5" i="7"/>
  <c r="Q20" i="7" s="1"/>
  <c r="L20" i="7"/>
  <c r="B12" i="11"/>
  <c r="H12" i="11" s="1"/>
  <c r="J12" i="10"/>
  <c r="G60" i="1"/>
  <c r="C60" i="1"/>
  <c r="K103" i="2"/>
  <c r="K103" i="3" s="1"/>
  <c r="K104" i="2"/>
  <c r="K105" i="2"/>
  <c r="K106" i="2"/>
  <c r="K107" i="2"/>
  <c r="K108" i="2"/>
  <c r="K109" i="2"/>
  <c r="B180" i="9" l="1"/>
  <c r="H180" i="9" s="1"/>
  <c r="J180" i="8"/>
  <c r="B68" i="21"/>
  <c r="H68" i="21" s="1"/>
  <c r="J68" i="20"/>
  <c r="K129" i="12"/>
  <c r="P129" i="11"/>
  <c r="L129" i="12"/>
  <c r="Q129" i="11"/>
  <c r="M129" i="12"/>
  <c r="R129" i="11"/>
  <c r="N129" i="12"/>
  <c r="S129" i="11"/>
  <c r="O129" i="11"/>
  <c r="T129" i="10"/>
  <c r="K130" i="12"/>
  <c r="P130" i="11"/>
  <c r="L130" i="12"/>
  <c r="Q130" i="11"/>
  <c r="M130" i="12"/>
  <c r="R130" i="11"/>
  <c r="N130" i="12"/>
  <c r="S130" i="11"/>
  <c r="O130" i="11"/>
  <c r="T130" i="10"/>
  <c r="K131" i="12"/>
  <c r="P131" i="11"/>
  <c r="L131" i="12"/>
  <c r="Q131" i="11"/>
  <c r="M131" i="12"/>
  <c r="R131" i="11"/>
  <c r="N131" i="12"/>
  <c r="S131" i="11"/>
  <c r="O131" i="11"/>
  <c r="T131" i="10"/>
  <c r="K132" i="12"/>
  <c r="P132" i="11"/>
  <c r="L132" i="12"/>
  <c r="Q132" i="11"/>
  <c r="M132" i="12"/>
  <c r="R132" i="11"/>
  <c r="N132" i="12"/>
  <c r="S132" i="11"/>
  <c r="O132" i="11"/>
  <c r="T132" i="10"/>
  <c r="K133" i="12"/>
  <c r="P133" i="11"/>
  <c r="L133" i="12"/>
  <c r="Q133" i="11"/>
  <c r="M133" i="12"/>
  <c r="R133" i="11"/>
  <c r="N133" i="12"/>
  <c r="S133" i="11"/>
  <c r="O133" i="11"/>
  <c r="T133" i="10"/>
  <c r="K134" i="12"/>
  <c r="P134" i="11"/>
  <c r="L134" i="12"/>
  <c r="Q134" i="11"/>
  <c r="M134" i="12"/>
  <c r="R134" i="11"/>
  <c r="N134" i="12"/>
  <c r="S134" i="11"/>
  <c r="O134" i="11"/>
  <c r="T134" i="10"/>
  <c r="K135" i="12"/>
  <c r="P135" i="11"/>
  <c r="L135" i="12"/>
  <c r="Q135" i="11"/>
  <c r="M135" i="12"/>
  <c r="R135" i="11"/>
  <c r="N135" i="12"/>
  <c r="S135" i="11"/>
  <c r="O135" i="11"/>
  <c r="T135" i="10"/>
  <c r="K136" i="12"/>
  <c r="P136" i="11"/>
  <c r="L136" i="12"/>
  <c r="Q136" i="11"/>
  <c r="M136" i="12"/>
  <c r="R136" i="11"/>
  <c r="N136" i="12"/>
  <c r="S136" i="11"/>
  <c r="O136" i="11"/>
  <c r="T136" i="10"/>
  <c r="K137" i="12"/>
  <c r="P137" i="11"/>
  <c r="L137" i="12"/>
  <c r="Q137" i="11"/>
  <c r="M137" i="12"/>
  <c r="R137" i="11"/>
  <c r="N137" i="12"/>
  <c r="S137" i="11"/>
  <c r="O137" i="11"/>
  <c r="T137" i="10"/>
  <c r="K138" i="12"/>
  <c r="P138" i="11"/>
  <c r="L138" i="12"/>
  <c r="Q138" i="11"/>
  <c r="M138" i="12"/>
  <c r="R138" i="11"/>
  <c r="N138" i="12"/>
  <c r="S138" i="11"/>
  <c r="O138" i="11"/>
  <c r="T138" i="10"/>
  <c r="K139" i="12"/>
  <c r="P139" i="11"/>
  <c r="L139" i="12"/>
  <c r="Q139" i="11"/>
  <c r="M139" i="12"/>
  <c r="R139" i="11"/>
  <c r="N139" i="12"/>
  <c r="S139" i="11"/>
  <c r="O139" i="11"/>
  <c r="T139" i="10"/>
  <c r="K140" i="12"/>
  <c r="P140" i="11"/>
  <c r="L140" i="12"/>
  <c r="Q140" i="11"/>
  <c r="M140" i="12"/>
  <c r="R140" i="11"/>
  <c r="N140" i="12"/>
  <c r="S140" i="11"/>
  <c r="O140" i="11"/>
  <c r="T140" i="10"/>
  <c r="K141" i="12"/>
  <c r="P141" i="11"/>
  <c r="L141" i="12"/>
  <c r="Q141" i="11"/>
  <c r="M141" i="12"/>
  <c r="R141" i="11"/>
  <c r="N141" i="12"/>
  <c r="S141" i="11"/>
  <c r="O141" i="11"/>
  <c r="T141" i="10"/>
  <c r="K142" i="12"/>
  <c r="P142" i="11"/>
  <c r="L142" i="12"/>
  <c r="Q142" i="11"/>
  <c r="M142" i="12"/>
  <c r="R142" i="11"/>
  <c r="N142" i="12"/>
  <c r="S142" i="11"/>
  <c r="O142" i="11"/>
  <c r="T142" i="10"/>
  <c r="K143" i="12"/>
  <c r="P143" i="11"/>
  <c r="L143" i="12"/>
  <c r="Q143" i="11"/>
  <c r="M143" i="12"/>
  <c r="R143" i="11"/>
  <c r="N143" i="12"/>
  <c r="S143" i="11"/>
  <c r="O143" i="11"/>
  <c r="T143" i="10"/>
  <c r="K144" i="12"/>
  <c r="P144" i="11"/>
  <c r="L144" i="12"/>
  <c r="Q144" i="11"/>
  <c r="M144" i="12"/>
  <c r="R144" i="11"/>
  <c r="N144" i="12"/>
  <c r="S144" i="11"/>
  <c r="O144" i="11"/>
  <c r="T144" i="10"/>
  <c r="K145" i="12"/>
  <c r="P145" i="11"/>
  <c r="L145" i="12"/>
  <c r="Q145" i="11"/>
  <c r="M145" i="12"/>
  <c r="R145" i="11"/>
  <c r="N145" i="12"/>
  <c r="S145" i="11"/>
  <c r="O145" i="11"/>
  <c r="T145" i="10"/>
  <c r="K146" i="12"/>
  <c r="P146" i="11"/>
  <c r="L146" i="12"/>
  <c r="Q146" i="11"/>
  <c r="M146" i="12"/>
  <c r="R146" i="11"/>
  <c r="N146" i="12"/>
  <c r="S146" i="11"/>
  <c r="O146" i="11"/>
  <c r="T146" i="10"/>
  <c r="K147" i="12"/>
  <c r="P147" i="11"/>
  <c r="L147" i="12"/>
  <c r="Q147" i="11"/>
  <c r="M147" i="12"/>
  <c r="R147" i="11"/>
  <c r="N147" i="12"/>
  <c r="S147" i="11"/>
  <c r="O147" i="11"/>
  <c r="T147" i="10"/>
  <c r="K148" i="12"/>
  <c r="P148" i="11"/>
  <c r="L148" i="12"/>
  <c r="Q148" i="11"/>
  <c r="M148" i="12"/>
  <c r="R148" i="11"/>
  <c r="N148" i="12"/>
  <c r="S148" i="11"/>
  <c r="O148" i="11"/>
  <c r="T148" i="10"/>
  <c r="K149" i="12"/>
  <c r="P149" i="11"/>
  <c r="L149" i="12"/>
  <c r="Q149" i="11"/>
  <c r="M149" i="12"/>
  <c r="R149" i="11"/>
  <c r="N149" i="12"/>
  <c r="S149" i="11"/>
  <c r="O149" i="11"/>
  <c r="T149" i="10"/>
  <c r="P109" i="2"/>
  <c r="U109" i="2" s="1"/>
  <c r="K109" i="3"/>
  <c r="P108" i="2"/>
  <c r="U108" i="2" s="1"/>
  <c r="K108" i="3"/>
  <c r="P107" i="2"/>
  <c r="U107" i="2" s="1"/>
  <c r="K107" i="3"/>
  <c r="P106" i="2"/>
  <c r="U106" i="2" s="1"/>
  <c r="K106" i="3"/>
  <c r="P105" i="2"/>
  <c r="U105" i="2" s="1"/>
  <c r="K105" i="3"/>
  <c r="P104" i="2"/>
  <c r="U104" i="2" s="1"/>
  <c r="K104" i="3"/>
  <c r="K103" i="4"/>
  <c r="K103" i="5" s="1"/>
  <c r="P103" i="3"/>
  <c r="K114" i="3"/>
  <c r="O98" i="7"/>
  <c r="T98" i="6"/>
  <c r="N98" i="7"/>
  <c r="S98" i="6"/>
  <c r="M98" i="7"/>
  <c r="R98" i="6"/>
  <c r="O97" i="7"/>
  <c r="T97" i="6"/>
  <c r="N97" i="7"/>
  <c r="S97" i="6"/>
  <c r="M97" i="7"/>
  <c r="R97" i="6"/>
  <c r="O96" i="7"/>
  <c r="T96" i="6"/>
  <c r="N96" i="7"/>
  <c r="S96" i="6"/>
  <c r="M96" i="7"/>
  <c r="R96" i="6"/>
  <c r="O95" i="7"/>
  <c r="T95" i="6"/>
  <c r="N95" i="7"/>
  <c r="S95" i="6"/>
  <c r="M95" i="7"/>
  <c r="R95" i="6"/>
  <c r="O94" i="7"/>
  <c r="T94" i="6"/>
  <c r="N94" i="7"/>
  <c r="S94" i="6"/>
  <c r="M94" i="7"/>
  <c r="R94" i="6"/>
  <c r="O93" i="7"/>
  <c r="T93" i="6"/>
  <c r="N93" i="7"/>
  <c r="S93" i="6"/>
  <c r="M93" i="7"/>
  <c r="R93" i="6"/>
  <c r="O92" i="7"/>
  <c r="T92" i="6"/>
  <c r="N92" i="7"/>
  <c r="S92" i="6"/>
  <c r="M92" i="7"/>
  <c r="R92" i="6"/>
  <c r="O91" i="7"/>
  <c r="T91" i="6"/>
  <c r="N91" i="7"/>
  <c r="S91" i="6"/>
  <c r="M91" i="7"/>
  <c r="R91" i="6"/>
  <c r="O90" i="7"/>
  <c r="T90" i="6"/>
  <c r="N90" i="7"/>
  <c r="S90" i="6"/>
  <c r="M90" i="7"/>
  <c r="R90" i="6"/>
  <c r="O89" i="7"/>
  <c r="T89" i="6"/>
  <c r="N89" i="7"/>
  <c r="S89" i="6"/>
  <c r="M89" i="7"/>
  <c r="R89" i="6"/>
  <c r="O88" i="7"/>
  <c r="T88" i="6"/>
  <c r="N88" i="7"/>
  <c r="S88" i="6"/>
  <c r="M88" i="7"/>
  <c r="R88" i="6"/>
  <c r="O87" i="7"/>
  <c r="T87" i="6"/>
  <c r="N87" i="7"/>
  <c r="S87" i="6"/>
  <c r="M87" i="7"/>
  <c r="R87" i="6"/>
  <c r="O86" i="7"/>
  <c r="T86" i="6"/>
  <c r="N86" i="7"/>
  <c r="S86" i="6"/>
  <c r="M86" i="7"/>
  <c r="R86" i="6"/>
  <c r="T100" i="5"/>
  <c r="O85" i="7"/>
  <c r="T85" i="6"/>
  <c r="O100" i="6"/>
  <c r="S100" i="5"/>
  <c r="N85" i="7"/>
  <c r="S85" i="6"/>
  <c r="N100" i="6"/>
  <c r="M85" i="7"/>
  <c r="R85" i="6"/>
  <c r="T100" i="6"/>
  <c r="O84" i="8"/>
  <c r="T84" i="7"/>
  <c r="O100" i="7"/>
  <c r="S100" i="6"/>
  <c r="N84" i="8"/>
  <c r="S84" i="7"/>
  <c r="N100" i="7"/>
  <c r="O109" i="7"/>
  <c r="T109" i="6"/>
  <c r="N109" i="7"/>
  <c r="S109" i="6"/>
  <c r="M109" i="7"/>
  <c r="R109" i="6"/>
  <c r="O108" i="7"/>
  <c r="T108" i="6"/>
  <c r="N108" i="7"/>
  <c r="S108" i="6"/>
  <c r="M108" i="7"/>
  <c r="R108" i="6"/>
  <c r="O107" i="7"/>
  <c r="T107" i="6"/>
  <c r="N107" i="7"/>
  <c r="S107" i="6"/>
  <c r="M107" i="7"/>
  <c r="R107" i="6"/>
  <c r="O106" i="7"/>
  <c r="T106" i="6"/>
  <c r="N106" i="7"/>
  <c r="S106" i="6"/>
  <c r="M106" i="7"/>
  <c r="R106" i="6"/>
  <c r="O105" i="7"/>
  <c r="T105" i="6"/>
  <c r="N105" i="7"/>
  <c r="S105" i="6"/>
  <c r="M105" i="7"/>
  <c r="R105" i="6"/>
  <c r="T114" i="5"/>
  <c r="T240" i="5" s="1"/>
  <c r="O104" i="7"/>
  <c r="T104" i="6"/>
  <c r="O114" i="6"/>
  <c r="O240" i="6" s="1"/>
  <c r="S114" i="5"/>
  <c r="S240" i="5" s="1"/>
  <c r="N104" i="7"/>
  <c r="S104" i="6"/>
  <c r="N114" i="6"/>
  <c r="N240" i="6" s="1"/>
  <c r="R114" i="5"/>
  <c r="M104" i="7"/>
  <c r="R104" i="6"/>
  <c r="M114" i="6"/>
  <c r="T114" i="6"/>
  <c r="T240" i="6" s="1"/>
  <c r="O103" i="8"/>
  <c r="T103" i="7"/>
  <c r="S114" i="6"/>
  <c r="S240" i="6" s="1"/>
  <c r="N103" i="8"/>
  <c r="S103" i="7"/>
  <c r="R114" i="6"/>
  <c r="M103" i="8"/>
  <c r="R103" i="7"/>
  <c r="O79" i="9"/>
  <c r="T79" i="8"/>
  <c r="N79" i="9"/>
  <c r="S79" i="8"/>
  <c r="M79" i="9"/>
  <c r="R79" i="8"/>
  <c r="U79" i="7"/>
  <c r="K79" i="9"/>
  <c r="P79" i="8"/>
  <c r="L79" i="9"/>
  <c r="Q79" i="8"/>
  <c r="O78" i="9"/>
  <c r="T78" i="8"/>
  <c r="N78" i="9"/>
  <c r="S78" i="8"/>
  <c r="M78" i="9"/>
  <c r="R78" i="8"/>
  <c r="U78" i="7"/>
  <c r="K78" i="9"/>
  <c r="P78" i="8"/>
  <c r="L78" i="9"/>
  <c r="Q78" i="8"/>
  <c r="O77" i="9"/>
  <c r="T77" i="8"/>
  <c r="N77" i="9"/>
  <c r="S77" i="8"/>
  <c r="M77" i="9"/>
  <c r="R77" i="8"/>
  <c r="U77" i="7"/>
  <c r="K77" i="9"/>
  <c r="P77" i="8"/>
  <c r="L77" i="9"/>
  <c r="Q77" i="8"/>
  <c r="O76" i="9"/>
  <c r="T76" i="8"/>
  <c r="N76" i="9"/>
  <c r="S76" i="8"/>
  <c r="M76" i="9"/>
  <c r="R76" i="8"/>
  <c r="U76" i="7"/>
  <c r="K76" i="9"/>
  <c r="P76" i="8"/>
  <c r="L76" i="9"/>
  <c r="Q76" i="8"/>
  <c r="O75" i="9"/>
  <c r="T75" i="8"/>
  <c r="N75" i="9"/>
  <c r="S75" i="8"/>
  <c r="M75" i="9"/>
  <c r="R75" i="8"/>
  <c r="U75" i="7"/>
  <c r="K75" i="9"/>
  <c r="P75" i="8"/>
  <c r="L75" i="9"/>
  <c r="Q75" i="8"/>
  <c r="O74" i="9"/>
  <c r="T74" i="8"/>
  <c r="N74" i="9"/>
  <c r="S74" i="8"/>
  <c r="M74" i="9"/>
  <c r="R74" i="8"/>
  <c r="U74" i="7"/>
  <c r="K74" i="9"/>
  <c r="P74" i="8"/>
  <c r="L74" i="9"/>
  <c r="Q74" i="8"/>
  <c r="O73" i="9"/>
  <c r="T73" i="8"/>
  <c r="N73" i="9"/>
  <c r="S73" i="8"/>
  <c r="M73" i="9"/>
  <c r="R73" i="8"/>
  <c r="U73" i="7"/>
  <c r="K73" i="9"/>
  <c r="P73" i="8"/>
  <c r="L73" i="9"/>
  <c r="Q73" i="8"/>
  <c r="O72" i="9"/>
  <c r="T72" i="8"/>
  <c r="N72" i="9"/>
  <c r="S72" i="8"/>
  <c r="M72" i="9"/>
  <c r="R72" i="8"/>
  <c r="U72" i="7"/>
  <c r="K72" i="9"/>
  <c r="P72" i="8"/>
  <c r="L72" i="9"/>
  <c r="Q72" i="8"/>
  <c r="O71" i="9"/>
  <c r="T71" i="8"/>
  <c r="N71" i="9"/>
  <c r="S71" i="8"/>
  <c r="M71" i="9"/>
  <c r="R71" i="8"/>
  <c r="U71" i="7"/>
  <c r="K71" i="9"/>
  <c r="P71" i="8"/>
  <c r="L71" i="9"/>
  <c r="Q71" i="8"/>
  <c r="O70" i="9"/>
  <c r="T70" i="8"/>
  <c r="N70" i="9"/>
  <c r="S70" i="8"/>
  <c r="M70" i="9"/>
  <c r="R70" i="8"/>
  <c r="U70" i="7"/>
  <c r="K70" i="9"/>
  <c r="P70" i="8"/>
  <c r="L70" i="9"/>
  <c r="Q70" i="8"/>
  <c r="O69" i="9"/>
  <c r="T69" i="8"/>
  <c r="N69" i="9"/>
  <c r="S69" i="8"/>
  <c r="M69" i="9"/>
  <c r="R69" i="8"/>
  <c r="U69" i="7"/>
  <c r="K69" i="9"/>
  <c r="P69" i="8"/>
  <c r="L69" i="9"/>
  <c r="Q69" i="8"/>
  <c r="O68" i="9"/>
  <c r="T68" i="8"/>
  <c r="N68" i="9"/>
  <c r="S68" i="8"/>
  <c r="M68" i="9"/>
  <c r="R68" i="8"/>
  <c r="U68" i="7"/>
  <c r="K68" i="9"/>
  <c r="P68" i="8"/>
  <c r="L68" i="9"/>
  <c r="Q68" i="8"/>
  <c r="O67" i="9"/>
  <c r="T67" i="8"/>
  <c r="N67" i="9"/>
  <c r="S67" i="8"/>
  <c r="M67" i="9"/>
  <c r="R67" i="8"/>
  <c r="U67" i="7"/>
  <c r="K67" i="9"/>
  <c r="P67" i="8"/>
  <c r="L67" i="9"/>
  <c r="Q67" i="8"/>
  <c r="O66" i="9"/>
  <c r="T66" i="8"/>
  <c r="N66" i="9"/>
  <c r="S66" i="8"/>
  <c r="M66" i="9"/>
  <c r="R66" i="8"/>
  <c r="U66" i="7"/>
  <c r="K66" i="9"/>
  <c r="P66" i="8"/>
  <c r="L66" i="9"/>
  <c r="Q66" i="8"/>
  <c r="O65" i="9"/>
  <c r="T65" i="8"/>
  <c r="N65" i="9"/>
  <c r="S65" i="8"/>
  <c r="M65" i="9"/>
  <c r="R65" i="8"/>
  <c r="U65" i="7"/>
  <c r="K65" i="9"/>
  <c r="P65" i="8"/>
  <c r="L65" i="9"/>
  <c r="Q65" i="8"/>
  <c r="O64" i="10"/>
  <c r="T64" i="9"/>
  <c r="N64" i="10"/>
  <c r="S64" i="9"/>
  <c r="M64" i="10"/>
  <c r="R64" i="9"/>
  <c r="L64" i="10"/>
  <c r="Q64" i="9"/>
  <c r="U64" i="8"/>
  <c r="K64" i="10"/>
  <c r="P64" i="9"/>
  <c r="U64" i="9" s="1"/>
  <c r="R23" i="8"/>
  <c r="R40" i="8" s="1"/>
  <c r="M23" i="9"/>
  <c r="M40" i="8"/>
  <c r="S23" i="8"/>
  <c r="S40" i="8" s="1"/>
  <c r="N23" i="9"/>
  <c r="N40" i="8"/>
  <c r="T217" i="8"/>
  <c r="T238" i="8" s="1"/>
  <c r="O217" i="9"/>
  <c r="O238" i="8"/>
  <c r="S217" i="8"/>
  <c r="S238" i="8" s="1"/>
  <c r="N217" i="9"/>
  <c r="N238" i="8"/>
  <c r="R217" i="8"/>
  <c r="R238" i="8" s="1"/>
  <c r="M217" i="9"/>
  <c r="M238" i="8"/>
  <c r="Q217" i="8"/>
  <c r="Q238" i="8" s="1"/>
  <c r="L217" i="9"/>
  <c r="L238" i="8"/>
  <c r="P217" i="8"/>
  <c r="P238" i="8" s="1"/>
  <c r="K217" i="9"/>
  <c r="K238" i="8"/>
  <c r="T153" i="8"/>
  <c r="T214" i="8" s="1"/>
  <c r="O153" i="9"/>
  <c r="S153" i="8"/>
  <c r="S214" i="8" s="1"/>
  <c r="N153" i="9"/>
  <c r="R153" i="8"/>
  <c r="R214" i="8" s="1"/>
  <c r="M153" i="9"/>
  <c r="Q153" i="8"/>
  <c r="Q214" i="8" s="1"/>
  <c r="L153" i="9"/>
  <c r="P153" i="8"/>
  <c r="P214" i="8" s="1"/>
  <c r="K153" i="9"/>
  <c r="T128" i="8"/>
  <c r="T150" i="8" s="1"/>
  <c r="O128" i="9"/>
  <c r="O150" i="8"/>
  <c r="S128" i="8"/>
  <c r="S150" i="8" s="1"/>
  <c r="N128" i="9"/>
  <c r="N150" i="8"/>
  <c r="R128" i="8"/>
  <c r="R150" i="8" s="1"/>
  <c r="M128" i="9"/>
  <c r="M150" i="8"/>
  <c r="Q128" i="8"/>
  <c r="Q150" i="8" s="1"/>
  <c r="L128" i="9"/>
  <c r="L150" i="8"/>
  <c r="P128" i="8"/>
  <c r="P150" i="8" s="1"/>
  <c r="K128" i="9"/>
  <c r="K150" i="8"/>
  <c r="T117" i="8"/>
  <c r="T125" i="8" s="1"/>
  <c r="O117" i="9"/>
  <c r="O125" i="8"/>
  <c r="S117" i="8"/>
  <c r="S125" i="8" s="1"/>
  <c r="N117" i="9"/>
  <c r="N125" i="8"/>
  <c r="R117" i="8"/>
  <c r="R125" i="8" s="1"/>
  <c r="M117" i="9"/>
  <c r="M125" i="8"/>
  <c r="Q117" i="8"/>
  <c r="Q125" i="8" s="1"/>
  <c r="L117" i="9"/>
  <c r="L125" i="8"/>
  <c r="P117" i="8"/>
  <c r="P125" i="8" s="1"/>
  <c r="K117" i="9"/>
  <c r="K125" i="8"/>
  <c r="T83" i="8"/>
  <c r="O83" i="9"/>
  <c r="S83" i="8"/>
  <c r="N83" i="9"/>
  <c r="R83" i="8"/>
  <c r="M83" i="9"/>
  <c r="Q83" i="8"/>
  <c r="L83" i="9"/>
  <c r="P83" i="8"/>
  <c r="K83" i="9"/>
  <c r="T63" i="8"/>
  <c r="T80" i="8" s="1"/>
  <c r="O63" i="9"/>
  <c r="O80" i="8"/>
  <c r="T80" i="7"/>
  <c r="S63" i="8"/>
  <c r="S80" i="8" s="1"/>
  <c r="N63" i="9"/>
  <c r="N80" i="8"/>
  <c r="S80" i="7"/>
  <c r="R63" i="8"/>
  <c r="R80" i="8" s="1"/>
  <c r="M63" i="9"/>
  <c r="M80" i="8"/>
  <c r="R80" i="7"/>
  <c r="Q63" i="8"/>
  <c r="Q80" i="8" s="1"/>
  <c r="L63" i="9"/>
  <c r="L80" i="8"/>
  <c r="Q80" i="7"/>
  <c r="P63" i="8"/>
  <c r="P80" i="8" s="1"/>
  <c r="K63" i="9"/>
  <c r="K80" i="8"/>
  <c r="P80" i="7"/>
  <c r="O6" i="10"/>
  <c r="T6" i="9"/>
  <c r="U238" i="4"/>
  <c r="J238" i="4"/>
  <c r="H217" i="5"/>
  <c r="B238" i="5"/>
  <c r="J150" i="4"/>
  <c r="U150" i="4"/>
  <c r="H128" i="5"/>
  <c r="J128" i="5" s="1"/>
  <c r="B150" i="5"/>
  <c r="J125" i="4"/>
  <c r="U125" i="4"/>
  <c r="H117" i="5"/>
  <c r="J117" i="5" s="1"/>
  <c r="B125" i="5"/>
  <c r="J100" i="4"/>
  <c r="H83" i="5"/>
  <c r="B100" i="5"/>
  <c r="J80" i="4"/>
  <c r="U80" i="4"/>
  <c r="H63" i="5"/>
  <c r="B80" i="5"/>
  <c r="L118" i="10"/>
  <c r="Q118" i="9"/>
  <c r="U118" i="8"/>
  <c r="K118" i="10"/>
  <c r="P118" i="9"/>
  <c r="M118" i="10"/>
  <c r="R118" i="9"/>
  <c r="N118" i="10"/>
  <c r="S118" i="9"/>
  <c r="O118" i="10"/>
  <c r="T118" i="9"/>
  <c r="L119" i="10"/>
  <c r="Q119" i="9"/>
  <c r="U119" i="8"/>
  <c r="K119" i="10"/>
  <c r="P119" i="9"/>
  <c r="M119" i="10"/>
  <c r="R119" i="9"/>
  <c r="N119" i="10"/>
  <c r="S119" i="9"/>
  <c r="O119" i="10"/>
  <c r="T119" i="9"/>
  <c r="L120" i="10"/>
  <c r="Q120" i="9"/>
  <c r="U120" i="8"/>
  <c r="K120" i="10"/>
  <c r="P120" i="9"/>
  <c r="M120" i="10"/>
  <c r="R120" i="9"/>
  <c r="N120" i="10"/>
  <c r="S120" i="9"/>
  <c r="O120" i="10"/>
  <c r="T120" i="9"/>
  <c r="L121" i="10"/>
  <c r="Q121" i="9"/>
  <c r="U121" i="8"/>
  <c r="K121" i="10"/>
  <c r="P121" i="9"/>
  <c r="M121" i="10"/>
  <c r="R121" i="9"/>
  <c r="N121" i="10"/>
  <c r="S121" i="9"/>
  <c r="O121" i="10"/>
  <c r="T121" i="9"/>
  <c r="L122" i="10"/>
  <c r="Q122" i="9"/>
  <c r="U122" i="8"/>
  <c r="K122" i="10"/>
  <c r="P122" i="9"/>
  <c r="M122" i="10"/>
  <c r="R122" i="9"/>
  <c r="N122" i="10"/>
  <c r="S122" i="9"/>
  <c r="O122" i="10"/>
  <c r="T122" i="9"/>
  <c r="L123" i="10"/>
  <c r="Q123" i="9"/>
  <c r="U123" i="8"/>
  <c r="K123" i="10"/>
  <c r="P123" i="9"/>
  <c r="M123" i="10"/>
  <c r="R123" i="9"/>
  <c r="N123" i="10"/>
  <c r="S123" i="9"/>
  <c r="O123" i="10"/>
  <c r="T123" i="9"/>
  <c r="L124" i="10"/>
  <c r="Q124" i="9"/>
  <c r="U124" i="8"/>
  <c r="K124" i="10"/>
  <c r="P124" i="9"/>
  <c r="M124" i="10"/>
  <c r="R124" i="9"/>
  <c r="N124" i="10"/>
  <c r="S124" i="9"/>
  <c r="O124" i="10"/>
  <c r="T124" i="9"/>
  <c r="L154" i="10"/>
  <c r="Q154" i="9"/>
  <c r="U154" i="8"/>
  <c r="K154" i="10"/>
  <c r="P154" i="9"/>
  <c r="M154" i="10"/>
  <c r="R154" i="9"/>
  <c r="N154" i="10"/>
  <c r="S154" i="9"/>
  <c r="O154" i="10"/>
  <c r="T154" i="9"/>
  <c r="L155" i="10"/>
  <c r="Q155" i="9"/>
  <c r="U155" i="8"/>
  <c r="K155" i="10"/>
  <c r="P155" i="9"/>
  <c r="M155" i="10"/>
  <c r="R155" i="9"/>
  <c r="N155" i="10"/>
  <c r="S155" i="9"/>
  <c r="O155" i="10"/>
  <c r="T155" i="9"/>
  <c r="L156" i="10"/>
  <c r="Q156" i="9"/>
  <c r="U156" i="8"/>
  <c r="K156" i="10"/>
  <c r="P156" i="9"/>
  <c r="M156" i="10"/>
  <c r="R156" i="9"/>
  <c r="N156" i="10"/>
  <c r="S156" i="9"/>
  <c r="O156" i="10"/>
  <c r="T156" i="9"/>
  <c r="L157" i="10"/>
  <c r="Q157" i="9"/>
  <c r="U157" i="8"/>
  <c r="K157" i="10"/>
  <c r="P157" i="9"/>
  <c r="M157" i="10"/>
  <c r="R157" i="9"/>
  <c r="N157" i="10"/>
  <c r="S157" i="9"/>
  <c r="O157" i="10"/>
  <c r="T157" i="9"/>
  <c r="L159" i="10"/>
  <c r="Q159" i="9"/>
  <c r="U159" i="8"/>
  <c r="K159" i="10"/>
  <c r="P159" i="9"/>
  <c r="M159" i="10"/>
  <c r="R159" i="9"/>
  <c r="N159" i="10"/>
  <c r="S159" i="9"/>
  <c r="O159" i="10"/>
  <c r="T159" i="9"/>
  <c r="L160" i="10"/>
  <c r="Q160" i="9"/>
  <c r="U160" i="8"/>
  <c r="K160" i="10"/>
  <c r="P160" i="9"/>
  <c r="M160" i="10"/>
  <c r="R160" i="9"/>
  <c r="N160" i="10"/>
  <c r="S160" i="9"/>
  <c r="O160" i="10"/>
  <c r="T160" i="9"/>
  <c r="L161" i="10"/>
  <c r="Q161" i="9"/>
  <c r="U161" i="8"/>
  <c r="K161" i="10"/>
  <c r="P161" i="9"/>
  <c r="M161" i="10"/>
  <c r="R161" i="9"/>
  <c r="N161" i="10"/>
  <c r="S161" i="9"/>
  <c r="O161" i="10"/>
  <c r="T161" i="9"/>
  <c r="L162" i="10"/>
  <c r="Q162" i="9"/>
  <c r="U162" i="8"/>
  <c r="K162" i="10"/>
  <c r="P162" i="9"/>
  <c r="M162" i="10"/>
  <c r="R162" i="9"/>
  <c r="N162" i="10"/>
  <c r="S162" i="9"/>
  <c r="O162" i="10"/>
  <c r="T162" i="9"/>
  <c r="L163" i="10"/>
  <c r="Q163" i="9"/>
  <c r="U163" i="8"/>
  <c r="K163" i="10"/>
  <c r="P163" i="9"/>
  <c r="M163" i="10"/>
  <c r="R163" i="9"/>
  <c r="N163" i="10"/>
  <c r="S163" i="9"/>
  <c r="O163" i="10"/>
  <c r="T163" i="9"/>
  <c r="L164" i="10"/>
  <c r="Q164" i="9"/>
  <c r="U164" i="8"/>
  <c r="K164" i="10"/>
  <c r="P164" i="9"/>
  <c r="M164" i="10"/>
  <c r="R164" i="9"/>
  <c r="N164" i="10"/>
  <c r="S164" i="9"/>
  <c r="O164" i="10"/>
  <c r="T164" i="9"/>
  <c r="L165" i="10"/>
  <c r="Q165" i="9"/>
  <c r="U165" i="8"/>
  <c r="K165" i="10"/>
  <c r="P165" i="9"/>
  <c r="M165" i="10"/>
  <c r="R165" i="9"/>
  <c r="N165" i="10"/>
  <c r="S165" i="9"/>
  <c r="O165" i="10"/>
  <c r="T165" i="9"/>
  <c r="L166" i="10"/>
  <c r="Q166" i="9"/>
  <c r="U166" i="8"/>
  <c r="K166" i="10"/>
  <c r="P166" i="9"/>
  <c r="M166" i="10"/>
  <c r="R166" i="9"/>
  <c r="N166" i="10"/>
  <c r="S166" i="9"/>
  <c r="O166" i="10"/>
  <c r="T166" i="9"/>
  <c r="L167" i="10"/>
  <c r="Q167" i="9"/>
  <c r="U167" i="8"/>
  <c r="K167" i="10"/>
  <c r="P167" i="9"/>
  <c r="M167" i="10"/>
  <c r="R167" i="9"/>
  <c r="N167" i="10"/>
  <c r="S167" i="9"/>
  <c r="O167" i="10"/>
  <c r="T167" i="9"/>
  <c r="L168" i="10"/>
  <c r="Q168" i="9"/>
  <c r="U168" i="8"/>
  <c r="K168" i="10"/>
  <c r="P168" i="9"/>
  <c r="M168" i="10"/>
  <c r="R168" i="9"/>
  <c r="N168" i="10"/>
  <c r="S168" i="9"/>
  <c r="O168" i="10"/>
  <c r="T168" i="9"/>
  <c r="L169" i="10"/>
  <c r="Q169" i="9"/>
  <c r="U169" i="8"/>
  <c r="K169" i="10"/>
  <c r="P169" i="9"/>
  <c r="M169" i="10"/>
  <c r="R169" i="9"/>
  <c r="N169" i="10"/>
  <c r="S169" i="9"/>
  <c r="O169" i="10"/>
  <c r="T169" i="9"/>
  <c r="L170" i="10"/>
  <c r="Q170" i="9"/>
  <c r="U170" i="8"/>
  <c r="K170" i="10"/>
  <c r="P170" i="9"/>
  <c r="M170" i="10"/>
  <c r="R170" i="9"/>
  <c r="N170" i="10"/>
  <c r="S170" i="9"/>
  <c r="O170" i="10"/>
  <c r="T170" i="9"/>
  <c r="L171" i="10"/>
  <c r="Q171" i="9"/>
  <c r="U171" i="8"/>
  <c r="K171" i="10"/>
  <c r="P171" i="9"/>
  <c r="M171" i="10"/>
  <c r="R171" i="9"/>
  <c r="N171" i="10"/>
  <c r="S171" i="9"/>
  <c r="O171" i="10"/>
  <c r="T171" i="9"/>
  <c r="L172" i="10"/>
  <c r="Q172" i="9"/>
  <c r="U172" i="8"/>
  <c r="K172" i="10"/>
  <c r="P172" i="9"/>
  <c r="M172" i="10"/>
  <c r="R172" i="9"/>
  <c r="N172" i="10"/>
  <c r="S172" i="9"/>
  <c r="O172" i="10"/>
  <c r="T172" i="9"/>
  <c r="L173" i="10"/>
  <c r="Q173" i="9"/>
  <c r="U173" i="8"/>
  <c r="K173" i="10"/>
  <c r="P173" i="9"/>
  <c r="M173" i="10"/>
  <c r="R173" i="9"/>
  <c r="N173" i="10"/>
  <c r="S173" i="9"/>
  <c r="O173" i="10"/>
  <c r="T173" i="9"/>
  <c r="L174" i="10"/>
  <c r="Q174" i="9"/>
  <c r="U174" i="8"/>
  <c r="K174" i="10"/>
  <c r="P174" i="9"/>
  <c r="M174" i="10"/>
  <c r="R174" i="9"/>
  <c r="N174" i="10"/>
  <c r="S174" i="9"/>
  <c r="O174" i="10"/>
  <c r="T174" i="9"/>
  <c r="L175" i="10"/>
  <c r="Q175" i="9"/>
  <c r="U175" i="8"/>
  <c r="K175" i="10"/>
  <c r="P175" i="9"/>
  <c r="M175" i="10"/>
  <c r="R175" i="9"/>
  <c r="N175" i="10"/>
  <c r="S175" i="9"/>
  <c r="O175" i="10"/>
  <c r="T175" i="9"/>
  <c r="L176" i="10"/>
  <c r="Q176" i="9"/>
  <c r="U176" i="8"/>
  <c r="K176" i="10"/>
  <c r="P176" i="9"/>
  <c r="M176" i="10"/>
  <c r="R176" i="9"/>
  <c r="N176" i="10"/>
  <c r="S176" i="9"/>
  <c r="O176" i="10"/>
  <c r="T176" i="9"/>
  <c r="L177" i="10"/>
  <c r="Q177" i="9"/>
  <c r="U177" i="8"/>
  <c r="K177" i="10"/>
  <c r="P177" i="9"/>
  <c r="M177" i="10"/>
  <c r="R177" i="9"/>
  <c r="N177" i="10"/>
  <c r="S177" i="9"/>
  <c r="O177" i="10"/>
  <c r="T177" i="9"/>
  <c r="L178" i="10"/>
  <c r="Q178" i="9"/>
  <c r="U178" i="8"/>
  <c r="K178" i="10"/>
  <c r="P178" i="9"/>
  <c r="M178" i="10"/>
  <c r="R178" i="9"/>
  <c r="N178" i="10"/>
  <c r="S178" i="9"/>
  <c r="O178" i="10"/>
  <c r="T178" i="9"/>
  <c r="L179" i="10"/>
  <c r="Q179" i="9"/>
  <c r="U179" i="8"/>
  <c r="K179" i="10"/>
  <c r="P179" i="9"/>
  <c r="M179" i="10"/>
  <c r="R179" i="9"/>
  <c r="N179" i="10"/>
  <c r="S179" i="9"/>
  <c r="O179" i="10"/>
  <c r="T179" i="9"/>
  <c r="L180" i="10"/>
  <c r="Q180" i="9"/>
  <c r="U180" i="8"/>
  <c r="K180" i="10"/>
  <c r="P180" i="9"/>
  <c r="M180" i="10"/>
  <c r="R180" i="9"/>
  <c r="N180" i="10"/>
  <c r="S180" i="9"/>
  <c r="O180" i="10"/>
  <c r="T180" i="9"/>
  <c r="L181" i="10"/>
  <c r="Q181" i="9"/>
  <c r="U181" i="8"/>
  <c r="K181" i="10"/>
  <c r="P181" i="9"/>
  <c r="M181" i="10"/>
  <c r="R181" i="9"/>
  <c r="N181" i="10"/>
  <c r="S181" i="9"/>
  <c r="O181" i="10"/>
  <c r="T181" i="9"/>
  <c r="L182" i="10"/>
  <c r="Q182" i="9"/>
  <c r="U182" i="8"/>
  <c r="K182" i="10"/>
  <c r="P182" i="9"/>
  <c r="M182" i="10"/>
  <c r="R182" i="9"/>
  <c r="N182" i="10"/>
  <c r="S182" i="9"/>
  <c r="O182" i="10"/>
  <c r="T182" i="9"/>
  <c r="L183" i="10"/>
  <c r="Q183" i="9"/>
  <c r="U183" i="8"/>
  <c r="K183" i="10"/>
  <c r="P183" i="9"/>
  <c r="M183" i="10"/>
  <c r="R183" i="9"/>
  <c r="N183" i="10"/>
  <c r="S183" i="9"/>
  <c r="O183" i="10"/>
  <c r="T183" i="9"/>
  <c r="L184" i="10"/>
  <c r="Q184" i="9"/>
  <c r="U184" i="8"/>
  <c r="K184" i="10"/>
  <c r="P184" i="9"/>
  <c r="M184" i="10"/>
  <c r="R184" i="9"/>
  <c r="N184" i="10"/>
  <c r="S184" i="9"/>
  <c r="O184" i="10"/>
  <c r="T184" i="9"/>
  <c r="L185" i="10"/>
  <c r="Q185" i="9"/>
  <c r="U185" i="8"/>
  <c r="K185" i="10"/>
  <c r="P185" i="9"/>
  <c r="M185" i="10"/>
  <c r="R185" i="9"/>
  <c r="N185" i="10"/>
  <c r="S185" i="9"/>
  <c r="O185" i="10"/>
  <c r="T185" i="9"/>
  <c r="L186" i="10"/>
  <c r="Q186" i="9"/>
  <c r="U186" i="8"/>
  <c r="K186" i="10"/>
  <c r="P186" i="9"/>
  <c r="M186" i="10"/>
  <c r="R186" i="9"/>
  <c r="N186" i="10"/>
  <c r="S186" i="9"/>
  <c r="O186" i="10"/>
  <c r="T186" i="9"/>
  <c r="L187" i="10"/>
  <c r="Q187" i="9"/>
  <c r="U187" i="8"/>
  <c r="K187" i="10"/>
  <c r="P187" i="9"/>
  <c r="M187" i="10"/>
  <c r="R187" i="9"/>
  <c r="N187" i="10"/>
  <c r="S187" i="9"/>
  <c r="O187" i="10"/>
  <c r="T187" i="9"/>
  <c r="L188" i="10"/>
  <c r="Q188" i="9"/>
  <c r="U188" i="8"/>
  <c r="K188" i="10"/>
  <c r="P188" i="9"/>
  <c r="M188" i="10"/>
  <c r="R188" i="9"/>
  <c r="N188" i="10"/>
  <c r="S188" i="9"/>
  <c r="O188" i="10"/>
  <c r="T188" i="9"/>
  <c r="L189" i="10"/>
  <c r="Q189" i="9"/>
  <c r="U189" i="8"/>
  <c r="K189" i="10"/>
  <c r="P189" i="9"/>
  <c r="M189" i="10"/>
  <c r="R189" i="9"/>
  <c r="N189" i="10"/>
  <c r="S189" i="9"/>
  <c r="O189" i="10"/>
  <c r="T189" i="9"/>
  <c r="L190" i="10"/>
  <c r="Q190" i="9"/>
  <c r="U190" i="8"/>
  <c r="K190" i="10"/>
  <c r="P190" i="9"/>
  <c r="M190" i="10"/>
  <c r="R190" i="9"/>
  <c r="N190" i="10"/>
  <c r="S190" i="9"/>
  <c r="O190" i="10"/>
  <c r="T190" i="9"/>
  <c r="L191" i="10"/>
  <c r="Q191" i="9"/>
  <c r="U191" i="8"/>
  <c r="K191" i="10"/>
  <c r="P191" i="9"/>
  <c r="M191" i="10"/>
  <c r="R191" i="9"/>
  <c r="N191" i="10"/>
  <c r="S191" i="9"/>
  <c r="O191" i="10"/>
  <c r="T191" i="9"/>
  <c r="L192" i="10"/>
  <c r="Q192" i="9"/>
  <c r="U192" i="8"/>
  <c r="K192" i="10"/>
  <c r="P192" i="9"/>
  <c r="M192" i="10"/>
  <c r="R192" i="9"/>
  <c r="N192" i="10"/>
  <c r="S192" i="9"/>
  <c r="O192" i="10"/>
  <c r="T192" i="9"/>
  <c r="L193" i="10"/>
  <c r="Q193" i="9"/>
  <c r="U193" i="8"/>
  <c r="K193" i="10"/>
  <c r="P193" i="9"/>
  <c r="M193" i="10"/>
  <c r="R193" i="9"/>
  <c r="N193" i="10"/>
  <c r="S193" i="9"/>
  <c r="O193" i="10"/>
  <c r="T193" i="9"/>
  <c r="L194" i="10"/>
  <c r="Q194" i="9"/>
  <c r="U194" i="8"/>
  <c r="K194" i="10"/>
  <c r="P194" i="9"/>
  <c r="M194" i="10"/>
  <c r="R194" i="9"/>
  <c r="N194" i="10"/>
  <c r="S194" i="9"/>
  <c r="O194" i="10"/>
  <c r="T194" i="9"/>
  <c r="L195" i="10"/>
  <c r="Q195" i="9"/>
  <c r="U195" i="8"/>
  <c r="K195" i="10"/>
  <c r="P195" i="9"/>
  <c r="M195" i="10"/>
  <c r="R195" i="9"/>
  <c r="N195" i="10"/>
  <c r="S195" i="9"/>
  <c r="O195" i="10"/>
  <c r="T195" i="9"/>
  <c r="L196" i="10"/>
  <c r="Q196" i="9"/>
  <c r="U196" i="8"/>
  <c r="K196" i="10"/>
  <c r="P196" i="9"/>
  <c r="M196" i="10"/>
  <c r="R196" i="9"/>
  <c r="N196" i="10"/>
  <c r="S196" i="9"/>
  <c r="O196" i="10"/>
  <c r="T196" i="9"/>
  <c r="L197" i="10"/>
  <c r="Q197" i="9"/>
  <c r="U197" i="8"/>
  <c r="K197" i="10"/>
  <c r="P197" i="9"/>
  <c r="M197" i="10"/>
  <c r="R197" i="9"/>
  <c r="N197" i="10"/>
  <c r="S197" i="9"/>
  <c r="O197" i="10"/>
  <c r="T197" i="9"/>
  <c r="L198" i="10"/>
  <c r="Q198" i="9"/>
  <c r="U198" i="8"/>
  <c r="K198" i="10"/>
  <c r="P198" i="9"/>
  <c r="M198" i="10"/>
  <c r="R198" i="9"/>
  <c r="N198" i="10"/>
  <c r="S198" i="9"/>
  <c r="O198" i="10"/>
  <c r="T198" i="9"/>
  <c r="L199" i="10"/>
  <c r="Q199" i="9"/>
  <c r="U199" i="8"/>
  <c r="K199" i="10"/>
  <c r="P199" i="9"/>
  <c r="M199" i="10"/>
  <c r="R199" i="9"/>
  <c r="N199" i="10"/>
  <c r="S199" i="9"/>
  <c r="O199" i="10"/>
  <c r="T199" i="9"/>
  <c r="L200" i="10"/>
  <c r="Q200" i="9"/>
  <c r="U200" i="8"/>
  <c r="K200" i="10"/>
  <c r="P200" i="9"/>
  <c r="M200" i="10"/>
  <c r="R200" i="9"/>
  <c r="N200" i="10"/>
  <c r="S200" i="9"/>
  <c r="O200" i="10"/>
  <c r="T200" i="9"/>
  <c r="L201" i="10"/>
  <c r="Q201" i="9"/>
  <c r="U201" i="8"/>
  <c r="K201" i="10"/>
  <c r="P201" i="9"/>
  <c r="M201" i="10"/>
  <c r="R201" i="9"/>
  <c r="N201" i="10"/>
  <c r="S201" i="9"/>
  <c r="O201" i="10"/>
  <c r="T201" i="9"/>
  <c r="L202" i="10"/>
  <c r="Q202" i="9"/>
  <c r="U202" i="8"/>
  <c r="K202" i="10"/>
  <c r="P202" i="9"/>
  <c r="M202" i="10"/>
  <c r="R202" i="9"/>
  <c r="N202" i="10"/>
  <c r="S202" i="9"/>
  <c r="O202" i="10"/>
  <c r="T202" i="9"/>
  <c r="L203" i="10"/>
  <c r="Q203" i="9"/>
  <c r="U203" i="8"/>
  <c r="K203" i="10"/>
  <c r="P203" i="9"/>
  <c r="M203" i="10"/>
  <c r="R203" i="9"/>
  <c r="N203" i="10"/>
  <c r="S203" i="9"/>
  <c r="O203" i="10"/>
  <c r="T203" i="9"/>
  <c r="L204" i="10"/>
  <c r="Q204" i="9"/>
  <c r="U204" i="8"/>
  <c r="K204" i="10"/>
  <c r="P204" i="9"/>
  <c r="M204" i="10"/>
  <c r="R204" i="9"/>
  <c r="N204" i="10"/>
  <c r="S204" i="9"/>
  <c r="O204" i="10"/>
  <c r="T204" i="9"/>
  <c r="L205" i="10"/>
  <c r="Q205" i="9"/>
  <c r="U205" i="8"/>
  <c r="K205" i="10"/>
  <c r="P205" i="9"/>
  <c r="M205" i="10"/>
  <c r="R205" i="9"/>
  <c r="N205" i="10"/>
  <c r="S205" i="9"/>
  <c r="O205" i="10"/>
  <c r="T205" i="9"/>
  <c r="L206" i="10"/>
  <c r="Q206" i="9"/>
  <c r="U206" i="8"/>
  <c r="K206" i="10"/>
  <c r="P206" i="9"/>
  <c r="M206" i="10"/>
  <c r="R206" i="9"/>
  <c r="N206" i="10"/>
  <c r="S206" i="9"/>
  <c r="O206" i="10"/>
  <c r="T206" i="9"/>
  <c r="L207" i="10"/>
  <c r="Q207" i="9"/>
  <c r="U207" i="8"/>
  <c r="K207" i="10"/>
  <c r="P207" i="9"/>
  <c r="M207" i="10"/>
  <c r="R207" i="9"/>
  <c r="N207" i="10"/>
  <c r="S207" i="9"/>
  <c r="O207" i="10"/>
  <c r="T207" i="9"/>
  <c r="L208" i="10"/>
  <c r="Q208" i="9"/>
  <c r="U208" i="8"/>
  <c r="K208" i="10"/>
  <c r="P208" i="9"/>
  <c r="M208" i="10"/>
  <c r="R208" i="9"/>
  <c r="N208" i="10"/>
  <c r="S208" i="9"/>
  <c r="O208" i="10"/>
  <c r="T208" i="9"/>
  <c r="L209" i="10"/>
  <c r="Q209" i="9"/>
  <c r="U209" i="8"/>
  <c r="K209" i="10"/>
  <c r="P209" i="9"/>
  <c r="M209" i="10"/>
  <c r="R209" i="9"/>
  <c r="N209" i="10"/>
  <c r="S209" i="9"/>
  <c r="O209" i="10"/>
  <c r="T209" i="9"/>
  <c r="L210" i="10"/>
  <c r="Q210" i="9"/>
  <c r="U210" i="8"/>
  <c r="K210" i="10"/>
  <c r="P210" i="9"/>
  <c r="M210" i="10"/>
  <c r="R210" i="9"/>
  <c r="N210" i="10"/>
  <c r="S210" i="9"/>
  <c r="O210" i="10"/>
  <c r="T210" i="9"/>
  <c r="L211" i="10"/>
  <c r="Q211" i="9"/>
  <c r="U211" i="8"/>
  <c r="K211" i="10"/>
  <c r="P211" i="9"/>
  <c r="M211" i="10"/>
  <c r="R211" i="9"/>
  <c r="N211" i="10"/>
  <c r="S211" i="9"/>
  <c r="O211" i="10"/>
  <c r="T211" i="9"/>
  <c r="L212" i="10"/>
  <c r="Q212" i="9"/>
  <c r="U212" i="8"/>
  <c r="K212" i="10"/>
  <c r="P212" i="9"/>
  <c r="M212" i="10"/>
  <c r="R212" i="9"/>
  <c r="N212" i="10"/>
  <c r="S212" i="9"/>
  <c r="O212" i="10"/>
  <c r="T212" i="9"/>
  <c r="L213" i="10"/>
  <c r="Q213" i="9"/>
  <c r="U213" i="8"/>
  <c r="K213" i="10"/>
  <c r="P213" i="9"/>
  <c r="M213" i="10"/>
  <c r="R213" i="9"/>
  <c r="N213" i="10"/>
  <c r="S213" i="9"/>
  <c r="O213" i="10"/>
  <c r="T213" i="9"/>
  <c r="L218" i="10"/>
  <c r="Q218" i="9"/>
  <c r="U218" i="8"/>
  <c r="K218" i="10"/>
  <c r="P218" i="9"/>
  <c r="M218" i="10"/>
  <c r="R218" i="9"/>
  <c r="N218" i="10"/>
  <c r="S218" i="9"/>
  <c r="O218" i="10"/>
  <c r="T218" i="9"/>
  <c r="L219" i="10"/>
  <c r="Q219" i="9"/>
  <c r="U219" i="8"/>
  <c r="K219" i="10"/>
  <c r="P219" i="9"/>
  <c r="M219" i="10"/>
  <c r="R219" i="9"/>
  <c r="N219" i="10"/>
  <c r="S219" i="9"/>
  <c r="O219" i="10"/>
  <c r="T219" i="9"/>
  <c r="L220" i="10"/>
  <c r="Q220" i="9"/>
  <c r="U220" i="8"/>
  <c r="K220" i="10"/>
  <c r="P220" i="9"/>
  <c r="M220" i="10"/>
  <c r="R220" i="9"/>
  <c r="N220" i="10"/>
  <c r="S220" i="9"/>
  <c r="O220" i="10"/>
  <c r="T220" i="9"/>
  <c r="L221" i="10"/>
  <c r="Q221" i="9"/>
  <c r="U221" i="8"/>
  <c r="K221" i="10"/>
  <c r="P221" i="9"/>
  <c r="M221" i="10"/>
  <c r="R221" i="9"/>
  <c r="N221" i="10"/>
  <c r="S221" i="9"/>
  <c r="O221" i="10"/>
  <c r="T221" i="9"/>
  <c r="L222" i="10"/>
  <c r="Q222" i="9"/>
  <c r="U222" i="8"/>
  <c r="K222" i="10"/>
  <c r="P222" i="9"/>
  <c r="M222" i="10"/>
  <c r="R222" i="9"/>
  <c r="N222" i="10"/>
  <c r="S222" i="9"/>
  <c r="O222" i="10"/>
  <c r="T222" i="9"/>
  <c r="L223" i="10"/>
  <c r="Q223" i="9"/>
  <c r="U223" i="8"/>
  <c r="K223" i="10"/>
  <c r="P223" i="9"/>
  <c r="M223" i="10"/>
  <c r="R223" i="9"/>
  <c r="N223" i="10"/>
  <c r="S223" i="9"/>
  <c r="O223" i="10"/>
  <c r="T223" i="9"/>
  <c r="L224" i="10"/>
  <c r="Q224" i="9"/>
  <c r="U224" i="8"/>
  <c r="K224" i="10"/>
  <c r="P224" i="9"/>
  <c r="M224" i="10"/>
  <c r="R224" i="9"/>
  <c r="N224" i="10"/>
  <c r="S224" i="9"/>
  <c r="O224" i="10"/>
  <c r="T224" i="9"/>
  <c r="L225" i="10"/>
  <c r="Q225" i="9"/>
  <c r="U225" i="8"/>
  <c r="K225" i="10"/>
  <c r="P225" i="9"/>
  <c r="M225" i="10"/>
  <c r="R225" i="9"/>
  <c r="N225" i="10"/>
  <c r="S225" i="9"/>
  <c r="O225" i="10"/>
  <c r="T225" i="9"/>
  <c r="L226" i="10"/>
  <c r="Q226" i="9"/>
  <c r="U226" i="8"/>
  <c r="K226" i="10"/>
  <c r="P226" i="9"/>
  <c r="M226" i="10"/>
  <c r="R226" i="9"/>
  <c r="N226" i="10"/>
  <c r="S226" i="9"/>
  <c r="O226" i="10"/>
  <c r="T226" i="9"/>
  <c r="L227" i="10"/>
  <c r="Q227" i="9"/>
  <c r="U227" i="8"/>
  <c r="K227" i="10"/>
  <c r="P227" i="9"/>
  <c r="M227" i="10"/>
  <c r="R227" i="9"/>
  <c r="N227" i="10"/>
  <c r="S227" i="9"/>
  <c r="O227" i="10"/>
  <c r="T227" i="9"/>
  <c r="L228" i="10"/>
  <c r="Q228" i="9"/>
  <c r="U228" i="8"/>
  <c r="K228" i="10"/>
  <c r="P228" i="9"/>
  <c r="M228" i="10"/>
  <c r="R228" i="9"/>
  <c r="N228" i="10"/>
  <c r="S228" i="9"/>
  <c r="O228" i="10"/>
  <c r="T228" i="9"/>
  <c r="L229" i="10"/>
  <c r="Q229" i="9"/>
  <c r="U229" i="8"/>
  <c r="K229" i="10"/>
  <c r="P229" i="9"/>
  <c r="M229" i="10"/>
  <c r="R229" i="9"/>
  <c r="N229" i="10"/>
  <c r="S229" i="9"/>
  <c r="O229" i="10"/>
  <c r="T229" i="9"/>
  <c r="L230" i="10"/>
  <c r="Q230" i="9"/>
  <c r="U230" i="8"/>
  <c r="K230" i="10"/>
  <c r="P230" i="9"/>
  <c r="M230" i="10"/>
  <c r="R230" i="9"/>
  <c r="N230" i="10"/>
  <c r="S230" i="9"/>
  <c r="O230" i="10"/>
  <c r="T230" i="9"/>
  <c r="L231" i="10"/>
  <c r="Q231" i="9"/>
  <c r="U231" i="8"/>
  <c r="K231" i="10"/>
  <c r="P231" i="9"/>
  <c r="M231" i="10"/>
  <c r="R231" i="9"/>
  <c r="N231" i="10"/>
  <c r="S231" i="9"/>
  <c r="O231" i="10"/>
  <c r="T231" i="9"/>
  <c r="L232" i="10"/>
  <c r="Q232" i="9"/>
  <c r="U232" i="8"/>
  <c r="K232" i="10"/>
  <c r="P232" i="9"/>
  <c r="M232" i="10"/>
  <c r="R232" i="9"/>
  <c r="N232" i="10"/>
  <c r="S232" i="9"/>
  <c r="O232" i="10"/>
  <c r="T232" i="9"/>
  <c r="L233" i="10"/>
  <c r="Q233" i="9"/>
  <c r="U233" i="8"/>
  <c r="K233" i="10"/>
  <c r="P233" i="9"/>
  <c r="M233" i="10"/>
  <c r="R233" i="9"/>
  <c r="N233" i="10"/>
  <c r="S233" i="9"/>
  <c r="O233" i="10"/>
  <c r="T233" i="9"/>
  <c r="L234" i="10"/>
  <c r="Q234" i="9"/>
  <c r="U234" i="8"/>
  <c r="K234" i="10"/>
  <c r="P234" i="9"/>
  <c r="M234" i="10"/>
  <c r="R234" i="9"/>
  <c r="N234" i="10"/>
  <c r="S234" i="9"/>
  <c r="O234" i="10"/>
  <c r="T234" i="9"/>
  <c r="L235" i="10"/>
  <c r="Q235" i="9"/>
  <c r="U235" i="8"/>
  <c r="K235" i="10"/>
  <c r="P235" i="9"/>
  <c r="M235" i="10"/>
  <c r="R235" i="9"/>
  <c r="N235" i="10"/>
  <c r="S235" i="9"/>
  <c r="O235" i="10"/>
  <c r="T235" i="9"/>
  <c r="L236" i="10"/>
  <c r="Q236" i="9"/>
  <c r="U236" i="8"/>
  <c r="K236" i="10"/>
  <c r="P236" i="9"/>
  <c r="M236" i="10"/>
  <c r="R236" i="9"/>
  <c r="N236" i="10"/>
  <c r="S236" i="9"/>
  <c r="O236" i="10"/>
  <c r="T236" i="9"/>
  <c r="L237" i="10"/>
  <c r="Q237" i="9"/>
  <c r="U237" i="8"/>
  <c r="K237" i="10"/>
  <c r="P237" i="9"/>
  <c r="M237" i="10"/>
  <c r="R237" i="9"/>
  <c r="N237" i="10"/>
  <c r="S237" i="9"/>
  <c r="O237" i="10"/>
  <c r="T237" i="9"/>
  <c r="L44" i="10"/>
  <c r="Q44" i="9"/>
  <c r="U44" i="8"/>
  <c r="K44" i="10"/>
  <c r="P44" i="9"/>
  <c r="M44" i="10"/>
  <c r="R44" i="9"/>
  <c r="N44" i="10"/>
  <c r="S44" i="9"/>
  <c r="O44" i="10"/>
  <c r="T44" i="9"/>
  <c r="L45" i="10"/>
  <c r="Q45" i="9"/>
  <c r="U45" i="8"/>
  <c r="K45" i="10"/>
  <c r="P45" i="9"/>
  <c r="M45" i="10"/>
  <c r="R45" i="9"/>
  <c r="N45" i="10"/>
  <c r="S45" i="9"/>
  <c r="O45" i="10"/>
  <c r="T45" i="9"/>
  <c r="L46" i="10"/>
  <c r="Q46" i="9"/>
  <c r="U46" i="8"/>
  <c r="K46" i="10"/>
  <c r="P46" i="9"/>
  <c r="M46" i="10"/>
  <c r="R46" i="9"/>
  <c r="N46" i="10"/>
  <c r="S46" i="9"/>
  <c r="O46" i="10"/>
  <c r="T46" i="9"/>
  <c r="L47" i="10"/>
  <c r="Q47" i="9"/>
  <c r="U47" i="8"/>
  <c r="K47" i="10"/>
  <c r="P47" i="9"/>
  <c r="M47" i="10"/>
  <c r="R47" i="9"/>
  <c r="N47" i="10"/>
  <c r="S47" i="9"/>
  <c r="O47" i="10"/>
  <c r="T47" i="9"/>
  <c r="L48" i="10"/>
  <c r="Q48" i="9"/>
  <c r="U48" i="8"/>
  <c r="K48" i="10"/>
  <c r="P48" i="9"/>
  <c r="M48" i="10"/>
  <c r="R48" i="9"/>
  <c r="N48" i="10"/>
  <c r="S48" i="9"/>
  <c r="O48" i="10"/>
  <c r="T48" i="9"/>
  <c r="L49" i="10"/>
  <c r="Q49" i="9"/>
  <c r="U49" i="8"/>
  <c r="K49" i="10"/>
  <c r="P49" i="9"/>
  <c r="M49" i="10"/>
  <c r="R49" i="9"/>
  <c r="N49" i="10"/>
  <c r="S49" i="9"/>
  <c r="O49" i="10"/>
  <c r="T49" i="9"/>
  <c r="L50" i="10"/>
  <c r="Q50" i="9"/>
  <c r="U50" i="8"/>
  <c r="K50" i="10"/>
  <c r="P50" i="9"/>
  <c r="M50" i="10"/>
  <c r="R50" i="9"/>
  <c r="N50" i="10"/>
  <c r="S50" i="9"/>
  <c r="O50" i="10"/>
  <c r="T50" i="9"/>
  <c r="L51" i="10"/>
  <c r="Q51" i="9"/>
  <c r="U51" i="8"/>
  <c r="K51" i="10"/>
  <c r="P51" i="9"/>
  <c r="M51" i="10"/>
  <c r="R51" i="9"/>
  <c r="N51" i="10"/>
  <c r="S51" i="9"/>
  <c r="O51" i="10"/>
  <c r="T51" i="9"/>
  <c r="L52" i="10"/>
  <c r="Q52" i="9"/>
  <c r="U52" i="8"/>
  <c r="K52" i="10"/>
  <c r="P52" i="9"/>
  <c r="M52" i="10"/>
  <c r="R52" i="9"/>
  <c r="N52" i="10"/>
  <c r="S52" i="9"/>
  <c r="O52" i="10"/>
  <c r="T52" i="9"/>
  <c r="L53" i="10"/>
  <c r="Q53" i="9"/>
  <c r="U53" i="8"/>
  <c r="K53" i="10"/>
  <c r="P53" i="9"/>
  <c r="M53" i="10"/>
  <c r="R53" i="9"/>
  <c r="N53" i="10"/>
  <c r="S53" i="9"/>
  <c r="O53" i="10"/>
  <c r="T53" i="9"/>
  <c r="L54" i="10"/>
  <c r="Q54" i="9"/>
  <c r="U54" i="8"/>
  <c r="K54" i="10"/>
  <c r="P54" i="9"/>
  <c r="M54" i="10"/>
  <c r="R54" i="9"/>
  <c r="N54" i="10"/>
  <c r="S54" i="9"/>
  <c r="O54" i="10"/>
  <c r="T54" i="9"/>
  <c r="L55" i="10"/>
  <c r="Q55" i="9"/>
  <c r="U55" i="8"/>
  <c r="K55" i="10"/>
  <c r="P55" i="9"/>
  <c r="M55" i="10"/>
  <c r="R55" i="9"/>
  <c r="N55" i="10"/>
  <c r="S55" i="9"/>
  <c r="O55" i="10"/>
  <c r="T55" i="9"/>
  <c r="L56" i="10"/>
  <c r="Q56" i="9"/>
  <c r="U56" i="8"/>
  <c r="K56" i="10"/>
  <c r="P56" i="9"/>
  <c r="M56" i="10"/>
  <c r="R56" i="9"/>
  <c r="N56" i="10"/>
  <c r="S56" i="9"/>
  <c r="O56" i="10"/>
  <c r="T56" i="9"/>
  <c r="L57" i="10"/>
  <c r="Q57" i="9"/>
  <c r="U57" i="8"/>
  <c r="K57" i="10"/>
  <c r="P57" i="9"/>
  <c r="M57" i="10"/>
  <c r="R57" i="9"/>
  <c r="N57" i="10"/>
  <c r="S57" i="9"/>
  <c r="O57" i="10"/>
  <c r="T57" i="9"/>
  <c r="L58" i="10"/>
  <c r="Q58" i="9"/>
  <c r="U58" i="8"/>
  <c r="K58" i="10"/>
  <c r="P58" i="9"/>
  <c r="M58" i="10"/>
  <c r="R58" i="9"/>
  <c r="N58" i="10"/>
  <c r="S58" i="9"/>
  <c r="O58" i="10"/>
  <c r="T58" i="9"/>
  <c r="L59" i="10"/>
  <c r="Q59" i="9"/>
  <c r="U59" i="8"/>
  <c r="K59" i="10"/>
  <c r="P59" i="9"/>
  <c r="M59" i="10"/>
  <c r="R59" i="9"/>
  <c r="N59" i="10"/>
  <c r="S59" i="9"/>
  <c r="O59" i="10"/>
  <c r="T59" i="9"/>
  <c r="M24" i="10"/>
  <c r="R24" i="9"/>
  <c r="N24" i="10"/>
  <c r="S24" i="9"/>
  <c r="O24" i="10"/>
  <c r="T24" i="9"/>
  <c r="M25" i="10"/>
  <c r="R25" i="9"/>
  <c r="N25" i="10"/>
  <c r="S25" i="9"/>
  <c r="O25" i="10"/>
  <c r="T25" i="9"/>
  <c r="M26" i="10"/>
  <c r="R26" i="9"/>
  <c r="N26" i="10"/>
  <c r="S26" i="9"/>
  <c r="O26" i="10"/>
  <c r="T26" i="9"/>
  <c r="M27" i="10"/>
  <c r="R27" i="9"/>
  <c r="N27" i="10"/>
  <c r="S27" i="9"/>
  <c r="O27" i="10"/>
  <c r="T27" i="9"/>
  <c r="M28" i="10"/>
  <c r="R28" i="9"/>
  <c r="N28" i="10"/>
  <c r="S28" i="9"/>
  <c r="O28" i="10"/>
  <c r="T28" i="9"/>
  <c r="M29" i="10"/>
  <c r="R29" i="9"/>
  <c r="N29" i="10"/>
  <c r="S29" i="9"/>
  <c r="O29" i="10"/>
  <c r="T29" i="9"/>
  <c r="M30" i="10"/>
  <c r="R30" i="9"/>
  <c r="N30" i="10"/>
  <c r="S30" i="9"/>
  <c r="O30" i="10"/>
  <c r="T30" i="9"/>
  <c r="M31" i="10"/>
  <c r="R31" i="9"/>
  <c r="N31" i="10"/>
  <c r="S31" i="9"/>
  <c r="O31" i="10"/>
  <c r="T31" i="9"/>
  <c r="M32" i="10"/>
  <c r="R32" i="9"/>
  <c r="N32" i="10"/>
  <c r="S32" i="9"/>
  <c r="O32" i="10"/>
  <c r="T32" i="9"/>
  <c r="M33" i="10"/>
  <c r="R33" i="9"/>
  <c r="N33" i="10"/>
  <c r="S33" i="9"/>
  <c r="O33" i="10"/>
  <c r="T33" i="9"/>
  <c r="M34" i="10"/>
  <c r="R34" i="9"/>
  <c r="N34" i="10"/>
  <c r="S34" i="9"/>
  <c r="O34" i="10"/>
  <c r="T34" i="9"/>
  <c r="M35" i="10"/>
  <c r="R35" i="9"/>
  <c r="N35" i="10"/>
  <c r="S35" i="9"/>
  <c r="O35" i="10"/>
  <c r="T35" i="9"/>
  <c r="M36" i="10"/>
  <c r="R36" i="9"/>
  <c r="N36" i="10"/>
  <c r="S36" i="9"/>
  <c r="O36" i="10"/>
  <c r="T36" i="9"/>
  <c r="M37" i="10"/>
  <c r="R37" i="9"/>
  <c r="N37" i="10"/>
  <c r="S37" i="9"/>
  <c r="O37" i="10"/>
  <c r="T37" i="9"/>
  <c r="M38" i="10"/>
  <c r="R38" i="9"/>
  <c r="N38" i="10"/>
  <c r="S38" i="9"/>
  <c r="O38" i="10"/>
  <c r="T38" i="9"/>
  <c r="M39" i="10"/>
  <c r="R39" i="9"/>
  <c r="N39" i="10"/>
  <c r="S39" i="9"/>
  <c r="O39" i="10"/>
  <c r="T39" i="9"/>
  <c r="T23" i="9"/>
  <c r="T40" i="9" s="1"/>
  <c r="O23" i="10"/>
  <c r="O40" i="9"/>
  <c r="T40" i="8"/>
  <c r="M6" i="10"/>
  <c r="R6" i="9"/>
  <c r="N6" i="10"/>
  <c r="S6" i="9"/>
  <c r="M7" i="10"/>
  <c r="R7" i="9"/>
  <c r="N7" i="10"/>
  <c r="S7" i="9"/>
  <c r="O7" i="10"/>
  <c r="T7" i="9"/>
  <c r="M8" i="10"/>
  <c r="R8" i="9"/>
  <c r="N8" i="10"/>
  <c r="S8" i="9"/>
  <c r="O8" i="10"/>
  <c r="T8" i="9"/>
  <c r="M9" i="10"/>
  <c r="R9" i="9"/>
  <c r="N9" i="10"/>
  <c r="S9" i="9"/>
  <c r="O9" i="10"/>
  <c r="T9" i="9"/>
  <c r="M10" i="10"/>
  <c r="R10" i="9"/>
  <c r="N10" i="10"/>
  <c r="S10" i="9"/>
  <c r="O10" i="10"/>
  <c r="T10" i="9"/>
  <c r="M11" i="10"/>
  <c r="R11" i="9"/>
  <c r="N11" i="10"/>
  <c r="S11" i="9"/>
  <c r="O11" i="10"/>
  <c r="T11" i="9"/>
  <c r="M12" i="10"/>
  <c r="R12" i="9"/>
  <c r="N12" i="10"/>
  <c r="S12" i="9"/>
  <c r="O12" i="10"/>
  <c r="T12" i="9"/>
  <c r="M13" i="10"/>
  <c r="R13" i="9"/>
  <c r="N13" i="10"/>
  <c r="S13" i="9"/>
  <c r="O13" i="10"/>
  <c r="T13" i="9"/>
  <c r="M14" i="10"/>
  <c r="R14" i="9"/>
  <c r="N14" i="10"/>
  <c r="S14" i="9"/>
  <c r="O14" i="10"/>
  <c r="T14" i="9"/>
  <c r="M15" i="10"/>
  <c r="R15" i="9"/>
  <c r="N15" i="10"/>
  <c r="S15" i="9"/>
  <c r="O15" i="10"/>
  <c r="T15" i="9"/>
  <c r="M16" i="10"/>
  <c r="R16" i="9"/>
  <c r="N16" i="10"/>
  <c r="S16" i="9"/>
  <c r="O16" i="10"/>
  <c r="T16" i="9"/>
  <c r="M17" i="10"/>
  <c r="R17" i="9"/>
  <c r="N17" i="10"/>
  <c r="S17" i="9"/>
  <c r="O17" i="10"/>
  <c r="T17" i="9"/>
  <c r="M18" i="10"/>
  <c r="R18" i="9"/>
  <c r="N18" i="10"/>
  <c r="S18" i="9"/>
  <c r="O18" i="10"/>
  <c r="T18" i="9"/>
  <c r="M19" i="10"/>
  <c r="R19" i="9"/>
  <c r="N19" i="10"/>
  <c r="S19" i="9"/>
  <c r="O19" i="10"/>
  <c r="T19" i="9"/>
  <c r="M99" i="10"/>
  <c r="R99" i="9"/>
  <c r="N99" i="10"/>
  <c r="S99" i="9"/>
  <c r="O99" i="10"/>
  <c r="T99" i="9"/>
  <c r="L99" i="10"/>
  <c r="Q99" i="9"/>
  <c r="U99" i="8"/>
  <c r="K99" i="10"/>
  <c r="P99" i="9"/>
  <c r="U99" i="9" s="1"/>
  <c r="L110" i="10"/>
  <c r="Q110" i="9"/>
  <c r="U110" i="8"/>
  <c r="K110" i="10"/>
  <c r="P110" i="9"/>
  <c r="M110" i="10"/>
  <c r="R110" i="9"/>
  <c r="N110" i="10"/>
  <c r="S110" i="9"/>
  <c r="O110" i="10"/>
  <c r="T110" i="9"/>
  <c r="L111" i="10"/>
  <c r="Q111" i="9"/>
  <c r="U111" i="8"/>
  <c r="K111" i="10"/>
  <c r="P111" i="9"/>
  <c r="M111" i="10"/>
  <c r="R111" i="9"/>
  <c r="N111" i="10"/>
  <c r="S111" i="9"/>
  <c r="O111" i="10"/>
  <c r="T111" i="9"/>
  <c r="L112" i="10"/>
  <c r="Q112" i="9"/>
  <c r="U112" i="8"/>
  <c r="K112" i="10"/>
  <c r="P112" i="9"/>
  <c r="M112" i="10"/>
  <c r="R112" i="9"/>
  <c r="N112" i="10"/>
  <c r="S112" i="9"/>
  <c r="O112" i="10"/>
  <c r="T112" i="9"/>
  <c r="L113" i="10"/>
  <c r="Q113" i="9"/>
  <c r="U113" i="8"/>
  <c r="K113" i="10"/>
  <c r="P113" i="9"/>
  <c r="M113" i="10"/>
  <c r="R113" i="9"/>
  <c r="N113" i="10"/>
  <c r="S113" i="9"/>
  <c r="O113" i="10"/>
  <c r="T113" i="9"/>
  <c r="R100" i="5"/>
  <c r="M84" i="7"/>
  <c r="R84" i="6"/>
  <c r="R100" i="6" s="1"/>
  <c r="M100" i="6"/>
  <c r="O158" i="10"/>
  <c r="T158" i="9"/>
  <c r="O214" i="9"/>
  <c r="N158" i="10"/>
  <c r="S158" i="9"/>
  <c r="N214" i="9"/>
  <c r="M158" i="10"/>
  <c r="R158" i="9"/>
  <c r="M214" i="9"/>
  <c r="L158" i="10"/>
  <c r="Q158" i="9"/>
  <c r="L214" i="9"/>
  <c r="K158" i="10"/>
  <c r="P158" i="9"/>
  <c r="K214" i="9"/>
  <c r="J214" i="4"/>
  <c r="U214" i="4"/>
  <c r="H158" i="5"/>
  <c r="B214" i="5"/>
  <c r="T102" i="8"/>
  <c r="O102" i="9"/>
  <c r="S102" i="8"/>
  <c r="N102" i="9"/>
  <c r="R102" i="8"/>
  <c r="M102" i="9"/>
  <c r="Q102" i="8"/>
  <c r="L102" i="9"/>
  <c r="P102" i="8"/>
  <c r="K102" i="9"/>
  <c r="U102" i="7"/>
  <c r="B218" i="11"/>
  <c r="H218" i="11" s="1"/>
  <c r="J218" i="10"/>
  <c r="B219" i="11"/>
  <c r="H219" i="11" s="1"/>
  <c r="J219" i="10"/>
  <c r="B220" i="11"/>
  <c r="H220" i="11" s="1"/>
  <c r="J220" i="10"/>
  <c r="B221" i="11"/>
  <c r="H221" i="11" s="1"/>
  <c r="J221" i="10"/>
  <c r="B222" i="11"/>
  <c r="H222" i="11" s="1"/>
  <c r="J222" i="10"/>
  <c r="B223" i="11"/>
  <c r="H223" i="11" s="1"/>
  <c r="J223" i="10"/>
  <c r="B224" i="11"/>
  <c r="H224" i="11" s="1"/>
  <c r="J224" i="10"/>
  <c r="B225" i="11"/>
  <c r="H225" i="11" s="1"/>
  <c r="J225" i="10"/>
  <c r="B226" i="11"/>
  <c r="H226" i="11" s="1"/>
  <c r="J226" i="10"/>
  <c r="B227" i="11"/>
  <c r="H227" i="11" s="1"/>
  <c r="J227" i="10"/>
  <c r="B228" i="11"/>
  <c r="H228" i="11" s="1"/>
  <c r="J228" i="10"/>
  <c r="B229" i="11"/>
  <c r="H229" i="11" s="1"/>
  <c r="J229" i="10"/>
  <c r="B230" i="11"/>
  <c r="H230" i="11" s="1"/>
  <c r="J230" i="10"/>
  <c r="B231" i="11"/>
  <c r="H231" i="11" s="1"/>
  <c r="J231" i="10"/>
  <c r="B232" i="11"/>
  <c r="H232" i="11" s="1"/>
  <c r="J232" i="10"/>
  <c r="B233" i="11"/>
  <c r="H233" i="11" s="1"/>
  <c r="J233" i="10"/>
  <c r="B234" i="11"/>
  <c r="H234" i="11" s="1"/>
  <c r="J234" i="10"/>
  <c r="B235" i="11"/>
  <c r="H235" i="11" s="1"/>
  <c r="J235" i="10"/>
  <c r="B236" i="11"/>
  <c r="H236" i="11" s="1"/>
  <c r="J236" i="10"/>
  <c r="B237" i="11"/>
  <c r="H237" i="11" s="1"/>
  <c r="J237" i="10"/>
  <c r="B154" i="11"/>
  <c r="H154" i="11" s="1"/>
  <c r="J154" i="10"/>
  <c r="B155" i="11"/>
  <c r="H155" i="11" s="1"/>
  <c r="J155" i="10"/>
  <c r="B156" i="11"/>
  <c r="H156" i="11" s="1"/>
  <c r="J156" i="10"/>
  <c r="B157" i="11"/>
  <c r="H157" i="11" s="1"/>
  <c r="J157" i="10"/>
  <c r="B159" i="11"/>
  <c r="H159" i="11" s="1"/>
  <c r="J159" i="10"/>
  <c r="B160" i="11"/>
  <c r="H160" i="11" s="1"/>
  <c r="J160" i="10"/>
  <c r="B161" i="11"/>
  <c r="H161" i="11" s="1"/>
  <c r="J161" i="10"/>
  <c r="B162" i="11"/>
  <c r="H162" i="11" s="1"/>
  <c r="J162" i="10"/>
  <c r="B163" i="11"/>
  <c r="H163" i="11" s="1"/>
  <c r="J163" i="10"/>
  <c r="B164" i="11"/>
  <c r="H164" i="11" s="1"/>
  <c r="J164" i="10"/>
  <c r="B165" i="11"/>
  <c r="H165" i="11" s="1"/>
  <c r="J165" i="10"/>
  <c r="B166" i="11"/>
  <c r="H166" i="11" s="1"/>
  <c r="J166" i="10"/>
  <c r="B167" i="11"/>
  <c r="H167" i="11" s="1"/>
  <c r="J167" i="10"/>
  <c r="B168" i="11"/>
  <c r="H168" i="11" s="1"/>
  <c r="J168" i="10"/>
  <c r="B169" i="11"/>
  <c r="H169" i="11" s="1"/>
  <c r="J169" i="10"/>
  <c r="B170" i="11"/>
  <c r="H170" i="11" s="1"/>
  <c r="J170" i="10"/>
  <c r="B171" i="11"/>
  <c r="H171" i="11" s="1"/>
  <c r="J171" i="10"/>
  <c r="B172" i="11"/>
  <c r="H172" i="11" s="1"/>
  <c r="J172" i="10"/>
  <c r="B173" i="11"/>
  <c r="H173" i="11" s="1"/>
  <c r="J173" i="10"/>
  <c r="B174" i="11"/>
  <c r="H174" i="11" s="1"/>
  <c r="J174" i="10"/>
  <c r="B175" i="11"/>
  <c r="H175" i="11" s="1"/>
  <c r="J175" i="10"/>
  <c r="B176" i="11"/>
  <c r="H176" i="11" s="1"/>
  <c r="J176" i="10"/>
  <c r="B177" i="11"/>
  <c r="H177" i="11" s="1"/>
  <c r="J177" i="10"/>
  <c r="B178" i="11"/>
  <c r="H178" i="11" s="1"/>
  <c r="J178" i="10"/>
  <c r="B179" i="11"/>
  <c r="H179" i="11" s="1"/>
  <c r="J179" i="10"/>
  <c r="B181" i="11"/>
  <c r="H181" i="11" s="1"/>
  <c r="J181" i="10"/>
  <c r="B182" i="11"/>
  <c r="H182" i="11" s="1"/>
  <c r="J182" i="10"/>
  <c r="B183" i="11"/>
  <c r="H183" i="11" s="1"/>
  <c r="J183" i="10"/>
  <c r="B184" i="11"/>
  <c r="H184" i="11" s="1"/>
  <c r="J184" i="10"/>
  <c r="B185" i="11"/>
  <c r="H185" i="11" s="1"/>
  <c r="J185" i="10"/>
  <c r="B186" i="11"/>
  <c r="H186" i="11" s="1"/>
  <c r="J186" i="10"/>
  <c r="B187" i="11"/>
  <c r="H187" i="11" s="1"/>
  <c r="J187" i="10"/>
  <c r="B188" i="11"/>
  <c r="H188" i="11" s="1"/>
  <c r="J188" i="10"/>
  <c r="B189" i="11"/>
  <c r="H189" i="11" s="1"/>
  <c r="J189" i="10"/>
  <c r="B190" i="11"/>
  <c r="H190" i="11" s="1"/>
  <c r="J190" i="10"/>
  <c r="B191" i="11"/>
  <c r="H191" i="11" s="1"/>
  <c r="J191" i="10"/>
  <c r="B192" i="11"/>
  <c r="H192" i="11" s="1"/>
  <c r="J192" i="10"/>
  <c r="B193" i="11"/>
  <c r="H193" i="11" s="1"/>
  <c r="J193" i="10"/>
  <c r="B194" i="11"/>
  <c r="H194" i="11" s="1"/>
  <c r="J194" i="10"/>
  <c r="B195" i="11"/>
  <c r="H195" i="11" s="1"/>
  <c r="J195" i="10"/>
  <c r="B196" i="11"/>
  <c r="H196" i="11" s="1"/>
  <c r="J196" i="10"/>
  <c r="B197" i="11"/>
  <c r="H197" i="11" s="1"/>
  <c r="J197" i="10"/>
  <c r="B198" i="11"/>
  <c r="H198" i="11" s="1"/>
  <c r="J198" i="10"/>
  <c r="B199" i="11"/>
  <c r="H199" i="11" s="1"/>
  <c r="J199" i="10"/>
  <c r="B200" i="11"/>
  <c r="H200" i="11" s="1"/>
  <c r="J200" i="10"/>
  <c r="B201" i="11"/>
  <c r="H201" i="11" s="1"/>
  <c r="J201" i="11" s="1"/>
  <c r="J201" i="10"/>
  <c r="B202" i="11"/>
  <c r="H202" i="11" s="1"/>
  <c r="J202" i="10"/>
  <c r="B203" i="11"/>
  <c r="H203" i="11" s="1"/>
  <c r="J203" i="10"/>
  <c r="B204" i="11"/>
  <c r="H204" i="11" s="1"/>
  <c r="J204" i="10"/>
  <c r="B205" i="11"/>
  <c r="H205" i="11" s="1"/>
  <c r="J205" i="10"/>
  <c r="B206" i="11"/>
  <c r="H206" i="11" s="1"/>
  <c r="J206" i="10"/>
  <c r="B207" i="11"/>
  <c r="H207" i="11" s="1"/>
  <c r="J207" i="10"/>
  <c r="B208" i="11"/>
  <c r="H208" i="11" s="1"/>
  <c r="J208" i="10"/>
  <c r="B209" i="11"/>
  <c r="H209" i="11" s="1"/>
  <c r="J209" i="10"/>
  <c r="B210" i="11"/>
  <c r="H210" i="11" s="1"/>
  <c r="J210" i="10"/>
  <c r="B211" i="11"/>
  <c r="H211" i="11" s="1"/>
  <c r="J211" i="10"/>
  <c r="B212" i="11"/>
  <c r="H212" i="11" s="1"/>
  <c r="J212" i="10"/>
  <c r="B213" i="11"/>
  <c r="H213" i="11" s="1"/>
  <c r="J213" i="10"/>
  <c r="H153" i="7"/>
  <c r="B129" i="11"/>
  <c r="H129" i="11" s="1"/>
  <c r="J129" i="10"/>
  <c r="U129" i="10"/>
  <c r="B130" i="11"/>
  <c r="H130" i="11" s="1"/>
  <c r="J130" i="10"/>
  <c r="U130" i="10"/>
  <c r="B131" i="11"/>
  <c r="H131" i="11" s="1"/>
  <c r="J131" i="10"/>
  <c r="U131" i="10"/>
  <c r="B132" i="11"/>
  <c r="H132" i="11" s="1"/>
  <c r="J132" i="10"/>
  <c r="U132" i="10"/>
  <c r="B133" i="11"/>
  <c r="H133" i="11" s="1"/>
  <c r="J133" i="10"/>
  <c r="U133" i="10"/>
  <c r="B134" i="11"/>
  <c r="H134" i="11" s="1"/>
  <c r="J134" i="10"/>
  <c r="U134" i="10"/>
  <c r="B135" i="11"/>
  <c r="H135" i="11" s="1"/>
  <c r="J135" i="10"/>
  <c r="U135" i="10"/>
  <c r="B136" i="11"/>
  <c r="H136" i="11" s="1"/>
  <c r="J136" i="10"/>
  <c r="U136" i="10"/>
  <c r="B137" i="11"/>
  <c r="H137" i="11" s="1"/>
  <c r="J137" i="10"/>
  <c r="U137" i="10"/>
  <c r="B138" i="11"/>
  <c r="H138" i="11" s="1"/>
  <c r="J138" i="10"/>
  <c r="U138" i="10"/>
  <c r="B139" i="11"/>
  <c r="H139" i="11" s="1"/>
  <c r="J139" i="10"/>
  <c r="U139" i="10"/>
  <c r="B140" i="11"/>
  <c r="H140" i="11" s="1"/>
  <c r="J140" i="10"/>
  <c r="U140" i="10"/>
  <c r="B141" i="11"/>
  <c r="H141" i="11" s="1"/>
  <c r="J141" i="10"/>
  <c r="U141" i="10"/>
  <c r="B142" i="11"/>
  <c r="H142" i="11" s="1"/>
  <c r="J142" i="10"/>
  <c r="U142" i="10"/>
  <c r="B143" i="11"/>
  <c r="H143" i="11" s="1"/>
  <c r="J143" i="10"/>
  <c r="U143" i="10"/>
  <c r="B144" i="11"/>
  <c r="H144" i="11" s="1"/>
  <c r="J144" i="10"/>
  <c r="U144" i="10"/>
  <c r="B145" i="11"/>
  <c r="H145" i="11" s="1"/>
  <c r="J145" i="10"/>
  <c r="U145" i="10"/>
  <c r="B146" i="11"/>
  <c r="H146" i="11" s="1"/>
  <c r="J146" i="10"/>
  <c r="U146" i="10"/>
  <c r="B147" i="11"/>
  <c r="H147" i="11" s="1"/>
  <c r="J147" i="10"/>
  <c r="U147" i="10"/>
  <c r="B148" i="11"/>
  <c r="H148" i="11" s="1"/>
  <c r="J148" i="10"/>
  <c r="U148" i="10"/>
  <c r="B149" i="11"/>
  <c r="H149" i="11" s="1"/>
  <c r="J149" i="10"/>
  <c r="U149" i="10"/>
  <c r="B118" i="11"/>
  <c r="H118" i="11" s="1"/>
  <c r="J118" i="10"/>
  <c r="B119" i="11"/>
  <c r="H119" i="11" s="1"/>
  <c r="J119" i="10"/>
  <c r="B120" i="11"/>
  <c r="H120" i="11" s="1"/>
  <c r="J120" i="10"/>
  <c r="B121" i="11"/>
  <c r="H121" i="11" s="1"/>
  <c r="J121" i="10"/>
  <c r="B122" i="11"/>
  <c r="H122" i="11" s="1"/>
  <c r="J122" i="10"/>
  <c r="B123" i="11"/>
  <c r="H123" i="11" s="1"/>
  <c r="J123" i="10"/>
  <c r="B124" i="11"/>
  <c r="H124" i="11" s="1"/>
  <c r="J124" i="10"/>
  <c r="J114" i="6"/>
  <c r="H103" i="7"/>
  <c r="B114" i="7"/>
  <c r="B104" i="11"/>
  <c r="H104" i="11" s="1"/>
  <c r="J104" i="10"/>
  <c r="B105" i="11"/>
  <c r="H105" i="11" s="1"/>
  <c r="J105" i="10"/>
  <c r="B106" i="11"/>
  <c r="H106" i="11" s="1"/>
  <c r="J106" i="10"/>
  <c r="B107" i="11"/>
  <c r="H107" i="11" s="1"/>
  <c r="J107" i="10"/>
  <c r="B108" i="11"/>
  <c r="H108" i="11" s="1"/>
  <c r="J108" i="10"/>
  <c r="B109" i="11"/>
  <c r="H109" i="11" s="1"/>
  <c r="J109" i="10"/>
  <c r="B110" i="11"/>
  <c r="H110" i="11" s="1"/>
  <c r="J110" i="10"/>
  <c r="B111" i="11"/>
  <c r="H111" i="11" s="1"/>
  <c r="J111" i="10"/>
  <c r="B112" i="11"/>
  <c r="H112" i="11" s="1"/>
  <c r="J112" i="10"/>
  <c r="B113" i="11"/>
  <c r="H113" i="11" s="1"/>
  <c r="J113" i="10"/>
  <c r="B84" i="11"/>
  <c r="H84" i="11" s="1"/>
  <c r="J84" i="10"/>
  <c r="B85" i="11"/>
  <c r="H85" i="11" s="1"/>
  <c r="J85" i="10"/>
  <c r="B86" i="11"/>
  <c r="H86" i="11" s="1"/>
  <c r="J86" i="10"/>
  <c r="B87" i="11"/>
  <c r="H87" i="11" s="1"/>
  <c r="J87" i="10"/>
  <c r="B88" i="11"/>
  <c r="H88" i="11" s="1"/>
  <c r="J88" i="10"/>
  <c r="B89" i="11"/>
  <c r="H89" i="11" s="1"/>
  <c r="J89" i="10"/>
  <c r="B90" i="11"/>
  <c r="H90" i="11" s="1"/>
  <c r="J90" i="10"/>
  <c r="B91" i="11"/>
  <c r="H91" i="11" s="1"/>
  <c r="J91" i="10"/>
  <c r="B92" i="11"/>
  <c r="H92" i="11" s="1"/>
  <c r="J92" i="10"/>
  <c r="B93" i="11"/>
  <c r="H93" i="11" s="1"/>
  <c r="J93" i="10"/>
  <c r="B94" i="11"/>
  <c r="H94" i="11" s="1"/>
  <c r="J94" i="10"/>
  <c r="B95" i="11"/>
  <c r="H95" i="11" s="1"/>
  <c r="J95" i="10"/>
  <c r="B96" i="11"/>
  <c r="H96" i="11" s="1"/>
  <c r="J96" i="10"/>
  <c r="B97" i="11"/>
  <c r="H97" i="11" s="1"/>
  <c r="J97" i="10"/>
  <c r="B98" i="11"/>
  <c r="H98" i="11" s="1"/>
  <c r="J98" i="10"/>
  <c r="B99" i="11"/>
  <c r="H99" i="11" s="1"/>
  <c r="J99" i="10"/>
  <c r="B44" i="11"/>
  <c r="H44" i="11" s="1"/>
  <c r="J44" i="10"/>
  <c r="B45" i="11"/>
  <c r="H45" i="11" s="1"/>
  <c r="J45" i="10"/>
  <c r="B46" i="11"/>
  <c r="H46" i="11" s="1"/>
  <c r="J46" i="10"/>
  <c r="B47" i="11"/>
  <c r="H47" i="11" s="1"/>
  <c r="J47" i="10"/>
  <c r="B48" i="11"/>
  <c r="H48" i="11" s="1"/>
  <c r="J48" i="10"/>
  <c r="B49" i="11"/>
  <c r="H49" i="11" s="1"/>
  <c r="J49" i="10"/>
  <c r="B50" i="11"/>
  <c r="H50" i="11" s="1"/>
  <c r="J50" i="10"/>
  <c r="B51" i="11"/>
  <c r="H51" i="11" s="1"/>
  <c r="J51" i="10"/>
  <c r="B52" i="11"/>
  <c r="H52" i="11" s="1"/>
  <c r="J52" i="10"/>
  <c r="B53" i="11"/>
  <c r="H53" i="11" s="1"/>
  <c r="J53" i="10"/>
  <c r="B54" i="11"/>
  <c r="H54" i="11" s="1"/>
  <c r="J54" i="10"/>
  <c r="B55" i="11"/>
  <c r="H55" i="11" s="1"/>
  <c r="J55" i="10"/>
  <c r="B56" i="11"/>
  <c r="H56" i="11" s="1"/>
  <c r="J56" i="10"/>
  <c r="B57" i="11"/>
  <c r="H57" i="11" s="1"/>
  <c r="J57" i="10"/>
  <c r="B58" i="11"/>
  <c r="H58" i="11" s="1"/>
  <c r="J58" i="10"/>
  <c r="B59" i="11"/>
  <c r="H59" i="11" s="1"/>
  <c r="J59" i="10"/>
  <c r="T43" i="8"/>
  <c r="T60" i="8" s="1"/>
  <c r="O43" i="9"/>
  <c r="O60" i="8"/>
  <c r="S43" i="8"/>
  <c r="S60" i="8" s="1"/>
  <c r="N43" i="9"/>
  <c r="N60" i="8"/>
  <c r="R43" i="8"/>
  <c r="R60" i="8" s="1"/>
  <c r="M43" i="9"/>
  <c r="M60" i="8"/>
  <c r="Q43" i="8"/>
  <c r="Q60" i="8" s="1"/>
  <c r="L43" i="9"/>
  <c r="L60" i="8"/>
  <c r="P43" i="8"/>
  <c r="P60" i="8" s="1"/>
  <c r="K43" i="9"/>
  <c r="K60" i="8"/>
  <c r="B24" i="9"/>
  <c r="H24" i="9" s="1"/>
  <c r="J24" i="8"/>
  <c r="K24" i="9"/>
  <c r="P24" i="8"/>
  <c r="L24" i="9"/>
  <c r="Q24" i="8"/>
  <c r="B25" i="9"/>
  <c r="H25" i="9" s="1"/>
  <c r="J25" i="8"/>
  <c r="K25" i="9"/>
  <c r="P25" i="8"/>
  <c r="L25" i="9"/>
  <c r="Q25" i="8"/>
  <c r="B26" i="9"/>
  <c r="H26" i="9" s="1"/>
  <c r="J26" i="8"/>
  <c r="K26" i="9"/>
  <c r="P26" i="8"/>
  <c r="L26" i="9"/>
  <c r="Q26" i="8"/>
  <c r="B27" i="9"/>
  <c r="H27" i="9" s="1"/>
  <c r="J27" i="8"/>
  <c r="K27" i="9"/>
  <c r="P27" i="8"/>
  <c r="L27" i="9"/>
  <c r="Q27" i="8"/>
  <c r="B28" i="9"/>
  <c r="H28" i="9" s="1"/>
  <c r="J28" i="8"/>
  <c r="K28" i="9"/>
  <c r="P28" i="8"/>
  <c r="L28" i="9"/>
  <c r="Q28" i="8"/>
  <c r="B30" i="9"/>
  <c r="H30" i="9" s="1"/>
  <c r="J30" i="8"/>
  <c r="K30" i="9"/>
  <c r="P30" i="8"/>
  <c r="L30" i="9"/>
  <c r="Q30" i="8"/>
  <c r="B31" i="9"/>
  <c r="H31" i="9" s="1"/>
  <c r="J31" i="9" s="1"/>
  <c r="J31" i="8"/>
  <c r="K31" i="9"/>
  <c r="P31" i="8"/>
  <c r="L31" i="9"/>
  <c r="Q31" i="8"/>
  <c r="B32" i="9"/>
  <c r="H32" i="9" s="1"/>
  <c r="J32" i="8"/>
  <c r="K32" i="9"/>
  <c r="P32" i="8"/>
  <c r="L32" i="9"/>
  <c r="Q32" i="8"/>
  <c r="B33" i="9"/>
  <c r="H33" i="9" s="1"/>
  <c r="J33" i="8"/>
  <c r="K33" i="9"/>
  <c r="P33" i="8"/>
  <c r="L33" i="9"/>
  <c r="Q33" i="8"/>
  <c r="B34" i="9"/>
  <c r="H34" i="9" s="1"/>
  <c r="J34" i="8"/>
  <c r="K34" i="9"/>
  <c r="P34" i="8"/>
  <c r="L34" i="9"/>
  <c r="Q34" i="8"/>
  <c r="B35" i="9"/>
  <c r="H35" i="9" s="1"/>
  <c r="J35" i="8"/>
  <c r="K35" i="9"/>
  <c r="P35" i="8"/>
  <c r="L35" i="9"/>
  <c r="Q35" i="8"/>
  <c r="B36" i="9"/>
  <c r="H36" i="9" s="1"/>
  <c r="J36" i="8"/>
  <c r="K36" i="9"/>
  <c r="P36" i="8"/>
  <c r="L36" i="9"/>
  <c r="Q36" i="8"/>
  <c r="B37" i="9"/>
  <c r="H37" i="9" s="1"/>
  <c r="J37" i="8"/>
  <c r="K37" i="9"/>
  <c r="P37" i="8"/>
  <c r="L37" i="9"/>
  <c r="Q37" i="8"/>
  <c r="B38" i="9"/>
  <c r="H38" i="9" s="1"/>
  <c r="J38" i="8"/>
  <c r="K38" i="9"/>
  <c r="P38" i="8"/>
  <c r="L38" i="9"/>
  <c r="Q38" i="8"/>
  <c r="B39" i="9"/>
  <c r="H39" i="9" s="1"/>
  <c r="J39" i="8"/>
  <c r="K39" i="9"/>
  <c r="P39" i="8"/>
  <c r="L39" i="9"/>
  <c r="Q39" i="8"/>
  <c r="K29" i="9"/>
  <c r="P29" i="8"/>
  <c r="L29" i="9"/>
  <c r="Q29" i="8"/>
  <c r="Q23" i="8"/>
  <c r="Q40" i="8" s="1"/>
  <c r="L23" i="9"/>
  <c r="L40" i="8"/>
  <c r="P23" i="8"/>
  <c r="P40" i="8" s="1"/>
  <c r="K23" i="9"/>
  <c r="K40" i="8"/>
  <c r="P40" i="7"/>
  <c r="U23" i="7"/>
  <c r="B23" i="9"/>
  <c r="H23" i="9" s="1"/>
  <c r="J23" i="8"/>
  <c r="U23" i="8"/>
  <c r="H19" i="6"/>
  <c r="H18" i="6"/>
  <c r="H17" i="6"/>
  <c r="H16" i="6"/>
  <c r="H15" i="6"/>
  <c r="H14" i="6"/>
  <c r="H13" i="6"/>
  <c r="H11" i="6"/>
  <c r="H10" i="6"/>
  <c r="H9" i="6"/>
  <c r="H8" i="6"/>
  <c r="H7" i="6"/>
  <c r="H6" i="6"/>
  <c r="K6" i="9"/>
  <c r="P6" i="8"/>
  <c r="L6" i="9"/>
  <c r="Q6" i="8"/>
  <c r="K7" i="9"/>
  <c r="P7" i="8"/>
  <c r="L7" i="9"/>
  <c r="Q7" i="8"/>
  <c r="K8" i="9"/>
  <c r="P8" i="8"/>
  <c r="L8" i="9"/>
  <c r="Q8" i="8"/>
  <c r="K9" i="9"/>
  <c r="P9" i="8"/>
  <c r="L9" i="9"/>
  <c r="Q9" i="8"/>
  <c r="K10" i="9"/>
  <c r="P10" i="8"/>
  <c r="L10" i="9"/>
  <c r="Q10" i="8"/>
  <c r="K11" i="9"/>
  <c r="P11" i="8"/>
  <c r="L11" i="9"/>
  <c r="Q11" i="8"/>
  <c r="K12" i="9"/>
  <c r="P12" i="8"/>
  <c r="L12" i="9"/>
  <c r="Q12" i="8"/>
  <c r="K13" i="9"/>
  <c r="P13" i="8"/>
  <c r="L13" i="9"/>
  <c r="Q13" i="8"/>
  <c r="K14" i="9"/>
  <c r="P14" i="8"/>
  <c r="L14" i="9"/>
  <c r="Q14" i="8"/>
  <c r="K15" i="9"/>
  <c r="P15" i="8"/>
  <c r="L15" i="9"/>
  <c r="Q15" i="8"/>
  <c r="K16" i="9"/>
  <c r="P16" i="8"/>
  <c r="L16" i="9"/>
  <c r="Q16" i="8"/>
  <c r="K17" i="9"/>
  <c r="P17" i="8"/>
  <c r="L17" i="9"/>
  <c r="Q17" i="8"/>
  <c r="K18" i="9"/>
  <c r="P18" i="8"/>
  <c r="L18" i="9"/>
  <c r="Q18" i="8"/>
  <c r="K19" i="9"/>
  <c r="P19" i="8"/>
  <c r="L19" i="9"/>
  <c r="Q19" i="8"/>
  <c r="J60" i="4"/>
  <c r="U60" i="4"/>
  <c r="H43" i="5"/>
  <c r="B60" i="5"/>
  <c r="T124" i="29"/>
  <c r="O124" i="30"/>
  <c r="S124" i="28"/>
  <c r="N124" i="29"/>
  <c r="R124" i="28"/>
  <c r="M124" i="29"/>
  <c r="Q124" i="28"/>
  <c r="L124" i="29"/>
  <c r="P124" i="29"/>
  <c r="K124" i="30"/>
  <c r="T123" i="29"/>
  <c r="O123" i="30"/>
  <c r="S123" i="28"/>
  <c r="N123" i="29"/>
  <c r="R123" i="28"/>
  <c r="M123" i="29"/>
  <c r="Q123" i="28"/>
  <c r="L123" i="29"/>
  <c r="P123" i="29"/>
  <c r="K123" i="30"/>
  <c r="T122" i="29"/>
  <c r="O122" i="30"/>
  <c r="S122" i="28"/>
  <c r="N122" i="29"/>
  <c r="R122" i="28"/>
  <c r="M122" i="29"/>
  <c r="Q122" i="28"/>
  <c r="L122" i="29"/>
  <c r="P122" i="29"/>
  <c r="K122" i="30"/>
  <c r="T121" i="29"/>
  <c r="O121" i="30"/>
  <c r="S121" i="28"/>
  <c r="N121" i="29"/>
  <c r="R121" i="28"/>
  <c r="M121" i="29"/>
  <c r="Q121" i="28"/>
  <c r="L121" i="29"/>
  <c r="P121" i="29"/>
  <c r="K121" i="30"/>
  <c r="T120" i="29"/>
  <c r="O120" i="30"/>
  <c r="S120" i="28"/>
  <c r="N120" i="29"/>
  <c r="R120" i="28"/>
  <c r="M120" i="29"/>
  <c r="Q120" i="28"/>
  <c r="L120" i="29"/>
  <c r="P120" i="29"/>
  <c r="K120" i="30"/>
  <c r="T119" i="29"/>
  <c r="O119" i="30"/>
  <c r="S119" i="28"/>
  <c r="N119" i="29"/>
  <c r="R119" i="28"/>
  <c r="M119" i="29"/>
  <c r="Q119" i="28"/>
  <c r="L119" i="29"/>
  <c r="P119" i="29"/>
  <c r="K119" i="30"/>
  <c r="T118" i="29"/>
  <c r="O118" i="30"/>
  <c r="S118" i="28"/>
  <c r="N118" i="29"/>
  <c r="R118" i="28"/>
  <c r="M118" i="29"/>
  <c r="Q118" i="28"/>
  <c r="L118" i="29"/>
  <c r="P118" i="29"/>
  <c r="K118" i="30"/>
  <c r="H64" i="27"/>
  <c r="B29" i="6"/>
  <c r="H40" i="5"/>
  <c r="J29" i="5"/>
  <c r="U29" i="5"/>
  <c r="O5" i="10"/>
  <c r="T5" i="9"/>
  <c r="T20" i="9" s="1"/>
  <c r="O20" i="9"/>
  <c r="N5" i="9"/>
  <c r="S5" i="8"/>
  <c r="S20" i="8" s="1"/>
  <c r="N20" i="8"/>
  <c r="M5" i="9"/>
  <c r="R5" i="8"/>
  <c r="R20" i="8" s="1"/>
  <c r="M20" i="8"/>
  <c r="L5" i="9"/>
  <c r="Q5" i="8"/>
  <c r="Q20" i="8" s="1"/>
  <c r="L20" i="8"/>
  <c r="K5" i="9"/>
  <c r="P5" i="8"/>
  <c r="P20" i="8" s="1"/>
  <c r="K20" i="8"/>
  <c r="P103" i="2"/>
  <c r="U103" i="2" s="1"/>
  <c r="K114" i="2"/>
  <c r="T114" i="1"/>
  <c r="K114" i="1"/>
  <c r="H114" i="1"/>
  <c r="J114" i="1" s="1"/>
  <c r="B180" i="10" l="1"/>
  <c r="H180" i="10" s="1"/>
  <c r="J180" i="9"/>
  <c r="B68" i="22"/>
  <c r="H68" i="22" s="1"/>
  <c r="J68" i="21"/>
  <c r="O149" i="12"/>
  <c r="T149" i="11"/>
  <c r="S149" i="12"/>
  <c r="N149" i="13"/>
  <c r="R149" i="12"/>
  <c r="M149" i="13"/>
  <c r="Q149" i="12"/>
  <c r="L149" i="13"/>
  <c r="P149" i="12"/>
  <c r="K149" i="13"/>
  <c r="O148" i="12"/>
  <c r="T148" i="11"/>
  <c r="S148" i="12"/>
  <c r="N148" i="13"/>
  <c r="R148" i="12"/>
  <c r="M148" i="13"/>
  <c r="Q148" i="12"/>
  <c r="L148" i="13"/>
  <c r="P148" i="12"/>
  <c r="K148" i="13"/>
  <c r="O147" i="12"/>
  <c r="T147" i="11"/>
  <c r="S147" i="12"/>
  <c r="N147" i="13"/>
  <c r="R147" i="12"/>
  <c r="M147" i="13"/>
  <c r="Q147" i="12"/>
  <c r="L147" i="13"/>
  <c r="P147" i="12"/>
  <c r="K147" i="13"/>
  <c r="O146" i="12"/>
  <c r="T146" i="11"/>
  <c r="S146" i="12"/>
  <c r="N146" i="13"/>
  <c r="R146" i="12"/>
  <c r="M146" i="13"/>
  <c r="Q146" i="12"/>
  <c r="L146" i="13"/>
  <c r="P146" i="12"/>
  <c r="K146" i="13"/>
  <c r="O145" i="12"/>
  <c r="T145" i="11"/>
  <c r="S145" i="12"/>
  <c r="N145" i="13"/>
  <c r="R145" i="12"/>
  <c r="M145" i="13"/>
  <c r="Q145" i="12"/>
  <c r="L145" i="13"/>
  <c r="P145" i="12"/>
  <c r="K145" i="13"/>
  <c r="O144" i="12"/>
  <c r="T144" i="11"/>
  <c r="S144" i="12"/>
  <c r="N144" i="13"/>
  <c r="R144" i="12"/>
  <c r="M144" i="13"/>
  <c r="Q144" i="12"/>
  <c r="L144" i="13"/>
  <c r="P144" i="12"/>
  <c r="K144" i="13"/>
  <c r="O143" i="12"/>
  <c r="T143" i="11"/>
  <c r="S143" i="12"/>
  <c r="N143" i="13"/>
  <c r="R143" i="12"/>
  <c r="M143" i="13"/>
  <c r="Q143" i="12"/>
  <c r="L143" i="13"/>
  <c r="P143" i="12"/>
  <c r="K143" i="13"/>
  <c r="O142" i="12"/>
  <c r="T142" i="11"/>
  <c r="S142" i="12"/>
  <c r="N142" i="13"/>
  <c r="R142" i="12"/>
  <c r="M142" i="13"/>
  <c r="Q142" i="12"/>
  <c r="L142" i="13"/>
  <c r="P142" i="12"/>
  <c r="K142" i="13"/>
  <c r="O141" i="12"/>
  <c r="T141" i="11"/>
  <c r="S141" i="12"/>
  <c r="N141" i="13"/>
  <c r="R141" i="12"/>
  <c r="M141" i="13"/>
  <c r="Q141" i="12"/>
  <c r="L141" i="13"/>
  <c r="P141" i="12"/>
  <c r="K141" i="13"/>
  <c r="O140" i="12"/>
  <c r="T140" i="11"/>
  <c r="S140" i="12"/>
  <c r="N140" i="13"/>
  <c r="R140" i="12"/>
  <c r="M140" i="13"/>
  <c r="Q140" i="12"/>
  <c r="L140" i="13"/>
  <c r="P140" i="12"/>
  <c r="K140" i="13"/>
  <c r="O139" i="12"/>
  <c r="T139" i="11"/>
  <c r="S139" i="12"/>
  <c r="N139" i="13"/>
  <c r="R139" i="12"/>
  <c r="M139" i="13"/>
  <c r="Q139" i="12"/>
  <c r="L139" i="13"/>
  <c r="P139" i="12"/>
  <c r="K139" i="13"/>
  <c r="O138" i="12"/>
  <c r="T138" i="11"/>
  <c r="S138" i="12"/>
  <c r="N138" i="13"/>
  <c r="R138" i="12"/>
  <c r="M138" i="13"/>
  <c r="Q138" i="12"/>
  <c r="L138" i="13"/>
  <c r="P138" i="12"/>
  <c r="K138" i="13"/>
  <c r="O137" i="12"/>
  <c r="T137" i="11"/>
  <c r="S137" i="12"/>
  <c r="N137" i="13"/>
  <c r="R137" i="12"/>
  <c r="M137" i="13"/>
  <c r="Q137" i="12"/>
  <c r="L137" i="13"/>
  <c r="P137" i="12"/>
  <c r="K137" i="13"/>
  <c r="O136" i="12"/>
  <c r="T136" i="11"/>
  <c r="S136" i="12"/>
  <c r="N136" i="13"/>
  <c r="R136" i="12"/>
  <c r="M136" i="13"/>
  <c r="Q136" i="12"/>
  <c r="L136" i="13"/>
  <c r="P136" i="12"/>
  <c r="K136" i="13"/>
  <c r="O135" i="12"/>
  <c r="T135" i="11"/>
  <c r="S135" i="12"/>
  <c r="N135" i="13"/>
  <c r="R135" i="12"/>
  <c r="M135" i="13"/>
  <c r="Q135" i="12"/>
  <c r="L135" i="13"/>
  <c r="P135" i="12"/>
  <c r="K135" i="13"/>
  <c r="O134" i="12"/>
  <c r="T134" i="11"/>
  <c r="S134" i="12"/>
  <c r="N134" i="13"/>
  <c r="R134" i="12"/>
  <c r="M134" i="13"/>
  <c r="Q134" i="12"/>
  <c r="L134" i="13"/>
  <c r="P134" i="12"/>
  <c r="K134" i="13"/>
  <c r="O133" i="12"/>
  <c r="T133" i="11"/>
  <c r="S133" i="12"/>
  <c r="N133" i="13"/>
  <c r="R133" i="12"/>
  <c r="M133" i="13"/>
  <c r="Q133" i="12"/>
  <c r="L133" i="13"/>
  <c r="P133" i="12"/>
  <c r="K133" i="13"/>
  <c r="O132" i="12"/>
  <c r="T132" i="11"/>
  <c r="S132" i="12"/>
  <c r="N132" i="13"/>
  <c r="R132" i="12"/>
  <c r="M132" i="13"/>
  <c r="Q132" i="12"/>
  <c r="L132" i="13"/>
  <c r="P132" i="12"/>
  <c r="K132" i="13"/>
  <c r="O131" i="12"/>
  <c r="T131" i="11"/>
  <c r="S131" i="12"/>
  <c r="N131" i="13"/>
  <c r="R131" i="12"/>
  <c r="M131" i="13"/>
  <c r="Q131" i="12"/>
  <c r="L131" i="13"/>
  <c r="P131" i="12"/>
  <c r="K131" i="13"/>
  <c r="O130" i="12"/>
  <c r="T130" i="11"/>
  <c r="S130" i="12"/>
  <c r="N130" i="13"/>
  <c r="R130" i="12"/>
  <c r="M130" i="13"/>
  <c r="Q130" i="12"/>
  <c r="L130" i="13"/>
  <c r="P130" i="12"/>
  <c r="K130" i="13"/>
  <c r="O129" i="12"/>
  <c r="T129" i="11"/>
  <c r="S129" i="12"/>
  <c r="N129" i="13"/>
  <c r="R129" i="12"/>
  <c r="M129" i="13"/>
  <c r="Q129" i="12"/>
  <c r="L129" i="13"/>
  <c r="P129" i="12"/>
  <c r="K129" i="13"/>
  <c r="M84" i="8"/>
  <c r="R84" i="7"/>
  <c r="M100" i="7"/>
  <c r="O113" i="11"/>
  <c r="T113" i="10"/>
  <c r="N113" i="11"/>
  <c r="S113" i="10"/>
  <c r="M113" i="11"/>
  <c r="R113" i="10"/>
  <c r="U113" i="9"/>
  <c r="K113" i="11"/>
  <c r="P113" i="10"/>
  <c r="L113" i="11"/>
  <c r="Q113" i="10"/>
  <c r="O112" i="11"/>
  <c r="T112" i="10"/>
  <c r="N112" i="11"/>
  <c r="S112" i="10"/>
  <c r="M112" i="11"/>
  <c r="R112" i="10"/>
  <c r="U112" i="9"/>
  <c r="K112" i="11"/>
  <c r="P112" i="10"/>
  <c r="L112" i="11"/>
  <c r="Q112" i="10"/>
  <c r="O111" i="11"/>
  <c r="T111" i="10"/>
  <c r="N111" i="11"/>
  <c r="S111" i="10"/>
  <c r="M111" i="11"/>
  <c r="R111" i="10"/>
  <c r="U111" i="9"/>
  <c r="K111" i="11"/>
  <c r="P111" i="10"/>
  <c r="L111" i="11"/>
  <c r="Q111" i="10"/>
  <c r="O110" i="11"/>
  <c r="T110" i="10"/>
  <c r="N110" i="11"/>
  <c r="S110" i="10"/>
  <c r="M110" i="11"/>
  <c r="R110" i="10"/>
  <c r="U110" i="9"/>
  <c r="K110" i="11"/>
  <c r="P110" i="10"/>
  <c r="L110" i="11"/>
  <c r="Q110" i="10"/>
  <c r="K99" i="11"/>
  <c r="P99" i="10"/>
  <c r="L99" i="11"/>
  <c r="Q99" i="10"/>
  <c r="O99" i="11"/>
  <c r="T99" i="10"/>
  <c r="N99" i="11"/>
  <c r="S99" i="10"/>
  <c r="M99" i="11"/>
  <c r="R99" i="10"/>
  <c r="O19" i="11"/>
  <c r="T19" i="10"/>
  <c r="N19" i="11"/>
  <c r="S19" i="10"/>
  <c r="M19" i="11"/>
  <c r="R19" i="10"/>
  <c r="O18" i="11"/>
  <c r="T18" i="10"/>
  <c r="N18" i="11"/>
  <c r="S18" i="10"/>
  <c r="M18" i="11"/>
  <c r="R18" i="10"/>
  <c r="O17" i="11"/>
  <c r="T17" i="10"/>
  <c r="N17" i="11"/>
  <c r="S17" i="10"/>
  <c r="M17" i="11"/>
  <c r="R17" i="10"/>
  <c r="O16" i="11"/>
  <c r="T16" i="10"/>
  <c r="N16" i="11"/>
  <c r="S16" i="10"/>
  <c r="M16" i="11"/>
  <c r="R16" i="10"/>
  <c r="O15" i="11"/>
  <c r="T15" i="10"/>
  <c r="N15" i="11"/>
  <c r="S15" i="10"/>
  <c r="M15" i="11"/>
  <c r="R15" i="10"/>
  <c r="O14" i="11"/>
  <c r="T14" i="10"/>
  <c r="N14" i="11"/>
  <c r="S14" i="10"/>
  <c r="M14" i="11"/>
  <c r="R14" i="10"/>
  <c r="O13" i="11"/>
  <c r="T13" i="10"/>
  <c r="N13" i="11"/>
  <c r="S13" i="10"/>
  <c r="M13" i="11"/>
  <c r="R13" i="10"/>
  <c r="O12" i="11"/>
  <c r="T12" i="10"/>
  <c r="N12" i="11"/>
  <c r="S12" i="10"/>
  <c r="M12" i="11"/>
  <c r="R12" i="10"/>
  <c r="O11" i="11"/>
  <c r="T11" i="10"/>
  <c r="N11" i="11"/>
  <c r="S11" i="10"/>
  <c r="M11" i="11"/>
  <c r="R11" i="10"/>
  <c r="O10" i="11"/>
  <c r="T10" i="10"/>
  <c r="N10" i="11"/>
  <c r="S10" i="10"/>
  <c r="M10" i="11"/>
  <c r="R10" i="10"/>
  <c r="O9" i="11"/>
  <c r="T9" i="10"/>
  <c r="N9" i="11"/>
  <c r="S9" i="10"/>
  <c r="M9" i="11"/>
  <c r="R9" i="10"/>
  <c r="O8" i="11"/>
  <c r="T8" i="10"/>
  <c r="N8" i="11"/>
  <c r="S8" i="10"/>
  <c r="M8" i="11"/>
  <c r="R8" i="10"/>
  <c r="O7" i="11"/>
  <c r="T7" i="10"/>
  <c r="N7" i="11"/>
  <c r="S7" i="10"/>
  <c r="M7" i="11"/>
  <c r="R7" i="10"/>
  <c r="N6" i="11"/>
  <c r="S6" i="10"/>
  <c r="M6" i="11"/>
  <c r="R6" i="10"/>
  <c r="T23" i="10"/>
  <c r="O23" i="11"/>
  <c r="O40" i="10"/>
  <c r="O39" i="11"/>
  <c r="T39" i="10"/>
  <c r="N39" i="11"/>
  <c r="S39" i="10"/>
  <c r="M39" i="11"/>
  <c r="R39" i="10"/>
  <c r="O38" i="11"/>
  <c r="T38" i="10"/>
  <c r="N38" i="11"/>
  <c r="S38" i="10"/>
  <c r="M38" i="11"/>
  <c r="R38" i="10"/>
  <c r="O37" i="11"/>
  <c r="T37" i="10"/>
  <c r="N37" i="11"/>
  <c r="S37" i="10"/>
  <c r="M37" i="11"/>
  <c r="R37" i="10"/>
  <c r="O36" i="11"/>
  <c r="T36" i="10"/>
  <c r="N36" i="11"/>
  <c r="S36" i="10"/>
  <c r="M36" i="11"/>
  <c r="R36" i="10"/>
  <c r="O35" i="11"/>
  <c r="T35" i="10"/>
  <c r="N35" i="11"/>
  <c r="S35" i="10"/>
  <c r="M35" i="11"/>
  <c r="R35" i="10"/>
  <c r="O34" i="11"/>
  <c r="T34" i="10"/>
  <c r="N34" i="11"/>
  <c r="S34" i="10"/>
  <c r="M34" i="11"/>
  <c r="R34" i="10"/>
  <c r="O33" i="11"/>
  <c r="T33" i="10"/>
  <c r="N33" i="11"/>
  <c r="S33" i="10"/>
  <c r="M33" i="11"/>
  <c r="R33" i="10"/>
  <c r="O32" i="11"/>
  <c r="T32" i="10"/>
  <c r="N32" i="11"/>
  <c r="S32" i="10"/>
  <c r="M32" i="11"/>
  <c r="R32" i="10"/>
  <c r="O31" i="11"/>
  <c r="T31" i="10"/>
  <c r="N31" i="11"/>
  <c r="S31" i="10"/>
  <c r="M31" i="11"/>
  <c r="R31" i="10"/>
  <c r="O30" i="11"/>
  <c r="T30" i="10"/>
  <c r="N30" i="11"/>
  <c r="S30" i="10"/>
  <c r="M30" i="11"/>
  <c r="R30" i="10"/>
  <c r="O29" i="11"/>
  <c r="T29" i="10"/>
  <c r="N29" i="11"/>
  <c r="S29" i="10"/>
  <c r="M29" i="11"/>
  <c r="R29" i="10"/>
  <c r="O28" i="11"/>
  <c r="T28" i="10"/>
  <c r="N28" i="11"/>
  <c r="S28" i="10"/>
  <c r="M28" i="11"/>
  <c r="R28" i="10"/>
  <c r="O27" i="11"/>
  <c r="T27" i="10"/>
  <c r="N27" i="11"/>
  <c r="S27" i="10"/>
  <c r="M27" i="11"/>
  <c r="R27" i="10"/>
  <c r="O26" i="11"/>
  <c r="T26" i="10"/>
  <c r="N26" i="11"/>
  <c r="S26" i="10"/>
  <c r="M26" i="11"/>
  <c r="R26" i="10"/>
  <c r="O25" i="11"/>
  <c r="T25" i="10"/>
  <c r="N25" i="11"/>
  <c r="S25" i="10"/>
  <c r="M25" i="11"/>
  <c r="R25" i="10"/>
  <c r="O24" i="11"/>
  <c r="T24" i="10"/>
  <c r="N24" i="11"/>
  <c r="S24" i="10"/>
  <c r="M24" i="11"/>
  <c r="R24" i="10"/>
  <c r="O59" i="11"/>
  <c r="T59" i="10"/>
  <c r="N59" i="11"/>
  <c r="S59" i="10"/>
  <c r="M59" i="11"/>
  <c r="R59" i="10"/>
  <c r="U59" i="9"/>
  <c r="K59" i="11"/>
  <c r="P59" i="10"/>
  <c r="L59" i="11"/>
  <c r="Q59" i="10"/>
  <c r="O58" i="11"/>
  <c r="T58" i="10"/>
  <c r="N58" i="11"/>
  <c r="S58" i="10"/>
  <c r="M58" i="11"/>
  <c r="R58" i="10"/>
  <c r="U58" i="9"/>
  <c r="K58" i="11"/>
  <c r="P58" i="10"/>
  <c r="L58" i="11"/>
  <c r="Q58" i="10"/>
  <c r="O57" i="11"/>
  <c r="T57" i="10"/>
  <c r="N57" i="11"/>
  <c r="S57" i="10"/>
  <c r="M57" i="11"/>
  <c r="R57" i="10"/>
  <c r="U57" i="9"/>
  <c r="K57" i="11"/>
  <c r="P57" i="10"/>
  <c r="L57" i="11"/>
  <c r="Q57" i="10"/>
  <c r="O56" i="11"/>
  <c r="T56" i="10"/>
  <c r="N56" i="11"/>
  <c r="S56" i="10"/>
  <c r="M56" i="11"/>
  <c r="R56" i="10"/>
  <c r="U56" i="9"/>
  <c r="K56" i="11"/>
  <c r="P56" i="10"/>
  <c r="L56" i="11"/>
  <c r="Q56" i="10"/>
  <c r="O55" i="11"/>
  <c r="T55" i="10"/>
  <c r="N55" i="11"/>
  <c r="S55" i="10"/>
  <c r="M55" i="11"/>
  <c r="R55" i="10"/>
  <c r="U55" i="9"/>
  <c r="K55" i="11"/>
  <c r="P55" i="10"/>
  <c r="L55" i="11"/>
  <c r="Q55" i="10"/>
  <c r="O54" i="11"/>
  <c r="T54" i="10"/>
  <c r="N54" i="11"/>
  <c r="S54" i="10"/>
  <c r="M54" i="11"/>
  <c r="R54" i="10"/>
  <c r="U54" i="9"/>
  <c r="K54" i="11"/>
  <c r="P54" i="10"/>
  <c r="L54" i="11"/>
  <c r="Q54" i="10"/>
  <c r="O53" i="11"/>
  <c r="T53" i="10"/>
  <c r="N53" i="11"/>
  <c r="S53" i="10"/>
  <c r="M53" i="11"/>
  <c r="R53" i="10"/>
  <c r="U53" i="9"/>
  <c r="K53" i="11"/>
  <c r="P53" i="10"/>
  <c r="L53" i="11"/>
  <c r="Q53" i="10"/>
  <c r="O52" i="11"/>
  <c r="T52" i="10"/>
  <c r="N52" i="11"/>
  <c r="S52" i="10"/>
  <c r="M52" i="11"/>
  <c r="R52" i="10"/>
  <c r="U52" i="9"/>
  <c r="K52" i="11"/>
  <c r="P52" i="10"/>
  <c r="L52" i="11"/>
  <c r="Q52" i="10"/>
  <c r="O51" i="11"/>
  <c r="T51" i="10"/>
  <c r="N51" i="11"/>
  <c r="S51" i="10"/>
  <c r="M51" i="11"/>
  <c r="R51" i="10"/>
  <c r="U51" i="9"/>
  <c r="K51" i="11"/>
  <c r="P51" i="10"/>
  <c r="L51" i="11"/>
  <c r="Q51" i="10"/>
  <c r="O50" i="11"/>
  <c r="T50" i="10"/>
  <c r="N50" i="11"/>
  <c r="S50" i="10"/>
  <c r="M50" i="11"/>
  <c r="R50" i="10"/>
  <c r="U50" i="9"/>
  <c r="K50" i="11"/>
  <c r="P50" i="10"/>
  <c r="L50" i="11"/>
  <c r="Q50" i="10"/>
  <c r="O49" i="11"/>
  <c r="T49" i="10"/>
  <c r="N49" i="11"/>
  <c r="S49" i="10"/>
  <c r="M49" i="11"/>
  <c r="R49" i="10"/>
  <c r="U49" i="9"/>
  <c r="K49" i="11"/>
  <c r="P49" i="10"/>
  <c r="L49" i="11"/>
  <c r="Q49" i="10"/>
  <c r="O48" i="11"/>
  <c r="T48" i="10"/>
  <c r="N48" i="11"/>
  <c r="S48" i="10"/>
  <c r="M48" i="11"/>
  <c r="R48" i="10"/>
  <c r="U48" i="9"/>
  <c r="K48" i="11"/>
  <c r="P48" i="10"/>
  <c r="L48" i="11"/>
  <c r="Q48" i="10"/>
  <c r="O47" i="11"/>
  <c r="T47" i="10"/>
  <c r="N47" i="11"/>
  <c r="S47" i="10"/>
  <c r="M47" i="11"/>
  <c r="R47" i="10"/>
  <c r="U47" i="9"/>
  <c r="K47" i="11"/>
  <c r="P47" i="10"/>
  <c r="L47" i="11"/>
  <c r="Q47" i="10"/>
  <c r="O46" i="11"/>
  <c r="T46" i="10"/>
  <c r="N46" i="11"/>
  <c r="S46" i="10"/>
  <c r="M46" i="11"/>
  <c r="R46" i="10"/>
  <c r="U46" i="9"/>
  <c r="K46" i="11"/>
  <c r="P46" i="10"/>
  <c r="L46" i="11"/>
  <c r="Q46" i="10"/>
  <c r="O45" i="11"/>
  <c r="T45" i="10"/>
  <c r="N45" i="11"/>
  <c r="S45" i="10"/>
  <c r="M45" i="11"/>
  <c r="R45" i="10"/>
  <c r="U45" i="9"/>
  <c r="K45" i="11"/>
  <c r="P45" i="10"/>
  <c r="L45" i="11"/>
  <c r="Q45" i="10"/>
  <c r="O44" i="11"/>
  <c r="T44" i="10"/>
  <c r="N44" i="11"/>
  <c r="S44" i="10"/>
  <c r="M44" i="11"/>
  <c r="R44" i="10"/>
  <c r="U44" i="9"/>
  <c r="K44" i="11"/>
  <c r="P44" i="10"/>
  <c r="L44" i="11"/>
  <c r="Q44" i="10"/>
  <c r="O237" i="11"/>
  <c r="T237" i="10"/>
  <c r="N237" i="11"/>
  <c r="S237" i="10"/>
  <c r="M237" i="11"/>
  <c r="R237" i="10"/>
  <c r="U237" i="9"/>
  <c r="K237" i="11"/>
  <c r="P237" i="10"/>
  <c r="L237" i="11"/>
  <c r="Q237" i="10"/>
  <c r="O236" i="11"/>
  <c r="T236" i="10"/>
  <c r="N236" i="11"/>
  <c r="S236" i="10"/>
  <c r="M236" i="11"/>
  <c r="R236" i="10"/>
  <c r="U236" i="9"/>
  <c r="K236" i="11"/>
  <c r="P236" i="10"/>
  <c r="L236" i="11"/>
  <c r="Q236" i="10"/>
  <c r="O235" i="11"/>
  <c r="T235" i="10"/>
  <c r="N235" i="11"/>
  <c r="S235" i="10"/>
  <c r="M235" i="11"/>
  <c r="R235" i="10"/>
  <c r="U235" i="9"/>
  <c r="K235" i="11"/>
  <c r="P235" i="10"/>
  <c r="L235" i="11"/>
  <c r="Q235" i="10"/>
  <c r="O234" i="11"/>
  <c r="T234" i="10"/>
  <c r="N234" i="11"/>
  <c r="S234" i="10"/>
  <c r="M234" i="11"/>
  <c r="R234" i="10"/>
  <c r="U234" i="9"/>
  <c r="K234" i="11"/>
  <c r="P234" i="10"/>
  <c r="L234" i="11"/>
  <c r="Q234" i="10"/>
  <c r="O233" i="11"/>
  <c r="T233" i="10"/>
  <c r="N233" i="11"/>
  <c r="S233" i="10"/>
  <c r="M233" i="11"/>
  <c r="R233" i="10"/>
  <c r="U233" i="9"/>
  <c r="K233" i="11"/>
  <c r="P233" i="10"/>
  <c r="L233" i="11"/>
  <c r="Q233" i="10"/>
  <c r="O232" i="11"/>
  <c r="T232" i="10"/>
  <c r="N232" i="11"/>
  <c r="S232" i="10"/>
  <c r="M232" i="11"/>
  <c r="R232" i="10"/>
  <c r="U232" i="9"/>
  <c r="K232" i="11"/>
  <c r="P232" i="10"/>
  <c r="L232" i="11"/>
  <c r="Q232" i="10"/>
  <c r="O231" i="11"/>
  <c r="T231" i="10"/>
  <c r="N231" i="11"/>
  <c r="S231" i="10"/>
  <c r="M231" i="11"/>
  <c r="R231" i="10"/>
  <c r="U231" i="9"/>
  <c r="K231" i="11"/>
  <c r="P231" i="10"/>
  <c r="L231" i="11"/>
  <c r="Q231" i="10"/>
  <c r="O230" i="11"/>
  <c r="T230" i="10"/>
  <c r="N230" i="11"/>
  <c r="S230" i="10"/>
  <c r="M230" i="11"/>
  <c r="R230" i="10"/>
  <c r="U230" i="9"/>
  <c r="K230" i="11"/>
  <c r="P230" i="10"/>
  <c r="L230" i="11"/>
  <c r="Q230" i="10"/>
  <c r="O229" i="11"/>
  <c r="T229" i="10"/>
  <c r="N229" i="11"/>
  <c r="S229" i="10"/>
  <c r="M229" i="11"/>
  <c r="R229" i="10"/>
  <c r="U229" i="9"/>
  <c r="K229" i="11"/>
  <c r="P229" i="10"/>
  <c r="L229" i="11"/>
  <c r="Q229" i="10"/>
  <c r="O228" i="11"/>
  <c r="T228" i="10"/>
  <c r="N228" i="11"/>
  <c r="S228" i="10"/>
  <c r="M228" i="11"/>
  <c r="R228" i="10"/>
  <c r="U228" i="9"/>
  <c r="K228" i="11"/>
  <c r="P228" i="10"/>
  <c r="L228" i="11"/>
  <c r="Q228" i="10"/>
  <c r="O227" i="11"/>
  <c r="T227" i="10"/>
  <c r="N227" i="11"/>
  <c r="S227" i="10"/>
  <c r="M227" i="11"/>
  <c r="R227" i="10"/>
  <c r="U227" i="9"/>
  <c r="K227" i="11"/>
  <c r="P227" i="10"/>
  <c r="L227" i="11"/>
  <c r="Q227" i="10"/>
  <c r="O226" i="11"/>
  <c r="T226" i="10"/>
  <c r="N226" i="11"/>
  <c r="S226" i="10"/>
  <c r="M226" i="11"/>
  <c r="R226" i="10"/>
  <c r="U226" i="9"/>
  <c r="K226" i="11"/>
  <c r="P226" i="10"/>
  <c r="L226" i="11"/>
  <c r="Q226" i="10"/>
  <c r="O225" i="11"/>
  <c r="T225" i="10"/>
  <c r="N225" i="11"/>
  <c r="S225" i="10"/>
  <c r="M225" i="11"/>
  <c r="R225" i="10"/>
  <c r="U225" i="9"/>
  <c r="K225" i="11"/>
  <c r="P225" i="10"/>
  <c r="L225" i="11"/>
  <c r="Q225" i="10"/>
  <c r="O224" i="11"/>
  <c r="T224" i="10"/>
  <c r="N224" i="11"/>
  <c r="S224" i="10"/>
  <c r="M224" i="11"/>
  <c r="R224" i="10"/>
  <c r="U224" i="9"/>
  <c r="K224" i="11"/>
  <c r="P224" i="10"/>
  <c r="L224" i="11"/>
  <c r="Q224" i="10"/>
  <c r="O223" i="11"/>
  <c r="T223" i="10"/>
  <c r="N223" i="11"/>
  <c r="S223" i="10"/>
  <c r="M223" i="11"/>
  <c r="R223" i="10"/>
  <c r="U223" i="9"/>
  <c r="K223" i="11"/>
  <c r="P223" i="10"/>
  <c r="L223" i="11"/>
  <c r="Q223" i="10"/>
  <c r="O222" i="11"/>
  <c r="T222" i="10"/>
  <c r="N222" i="11"/>
  <c r="S222" i="10"/>
  <c r="M222" i="11"/>
  <c r="R222" i="10"/>
  <c r="U222" i="9"/>
  <c r="K222" i="11"/>
  <c r="P222" i="10"/>
  <c r="L222" i="11"/>
  <c r="Q222" i="10"/>
  <c r="O221" i="11"/>
  <c r="T221" i="10"/>
  <c r="N221" i="11"/>
  <c r="S221" i="10"/>
  <c r="M221" i="11"/>
  <c r="R221" i="10"/>
  <c r="U221" i="9"/>
  <c r="K221" i="11"/>
  <c r="P221" i="10"/>
  <c r="L221" i="11"/>
  <c r="Q221" i="10"/>
  <c r="O220" i="11"/>
  <c r="T220" i="10"/>
  <c r="N220" i="11"/>
  <c r="S220" i="10"/>
  <c r="M220" i="11"/>
  <c r="R220" i="10"/>
  <c r="U220" i="9"/>
  <c r="K220" i="11"/>
  <c r="P220" i="10"/>
  <c r="L220" i="11"/>
  <c r="Q220" i="10"/>
  <c r="O219" i="11"/>
  <c r="T219" i="10"/>
  <c r="N219" i="11"/>
  <c r="S219" i="10"/>
  <c r="M219" i="11"/>
  <c r="R219" i="10"/>
  <c r="U219" i="9"/>
  <c r="K219" i="11"/>
  <c r="P219" i="10"/>
  <c r="L219" i="11"/>
  <c r="Q219" i="10"/>
  <c r="O218" i="11"/>
  <c r="T218" i="10"/>
  <c r="N218" i="11"/>
  <c r="S218" i="10"/>
  <c r="M218" i="11"/>
  <c r="R218" i="10"/>
  <c r="U218" i="9"/>
  <c r="K218" i="11"/>
  <c r="P218" i="10"/>
  <c r="L218" i="11"/>
  <c r="Q218" i="10"/>
  <c r="O213" i="11"/>
  <c r="T213" i="10"/>
  <c r="N213" i="11"/>
  <c r="S213" i="10"/>
  <c r="M213" i="11"/>
  <c r="R213" i="10"/>
  <c r="U213" i="9"/>
  <c r="K213" i="11"/>
  <c r="P213" i="10"/>
  <c r="L213" i="11"/>
  <c r="Q213" i="10"/>
  <c r="O212" i="11"/>
  <c r="T212" i="10"/>
  <c r="N212" i="11"/>
  <c r="S212" i="10"/>
  <c r="M212" i="11"/>
  <c r="R212" i="10"/>
  <c r="U212" i="9"/>
  <c r="K212" i="11"/>
  <c r="P212" i="10"/>
  <c r="L212" i="11"/>
  <c r="Q212" i="10"/>
  <c r="O211" i="11"/>
  <c r="T211" i="10"/>
  <c r="N211" i="11"/>
  <c r="S211" i="10"/>
  <c r="M211" i="11"/>
  <c r="R211" i="10"/>
  <c r="U211" i="9"/>
  <c r="K211" i="11"/>
  <c r="P211" i="10"/>
  <c r="L211" i="11"/>
  <c r="Q211" i="10"/>
  <c r="O210" i="11"/>
  <c r="T210" i="10"/>
  <c r="N210" i="11"/>
  <c r="S210" i="10"/>
  <c r="M210" i="11"/>
  <c r="R210" i="10"/>
  <c r="U210" i="9"/>
  <c r="K210" i="11"/>
  <c r="P210" i="10"/>
  <c r="L210" i="11"/>
  <c r="Q210" i="10"/>
  <c r="O209" i="11"/>
  <c r="T209" i="10"/>
  <c r="N209" i="11"/>
  <c r="S209" i="10"/>
  <c r="M209" i="11"/>
  <c r="R209" i="10"/>
  <c r="U209" i="9"/>
  <c r="K209" i="11"/>
  <c r="P209" i="10"/>
  <c r="L209" i="11"/>
  <c r="Q209" i="10"/>
  <c r="O208" i="11"/>
  <c r="T208" i="10"/>
  <c r="N208" i="11"/>
  <c r="S208" i="10"/>
  <c r="M208" i="11"/>
  <c r="R208" i="10"/>
  <c r="U208" i="9"/>
  <c r="K208" i="11"/>
  <c r="P208" i="10"/>
  <c r="L208" i="11"/>
  <c r="Q208" i="10"/>
  <c r="O207" i="11"/>
  <c r="T207" i="10"/>
  <c r="N207" i="11"/>
  <c r="S207" i="10"/>
  <c r="M207" i="11"/>
  <c r="R207" i="10"/>
  <c r="U207" i="9"/>
  <c r="K207" i="11"/>
  <c r="P207" i="10"/>
  <c r="L207" i="11"/>
  <c r="Q207" i="10"/>
  <c r="O206" i="11"/>
  <c r="T206" i="10"/>
  <c r="N206" i="11"/>
  <c r="S206" i="10"/>
  <c r="M206" i="11"/>
  <c r="R206" i="10"/>
  <c r="U206" i="9"/>
  <c r="K206" i="11"/>
  <c r="P206" i="10"/>
  <c r="L206" i="11"/>
  <c r="Q206" i="10"/>
  <c r="O205" i="11"/>
  <c r="T205" i="10"/>
  <c r="N205" i="11"/>
  <c r="S205" i="10"/>
  <c r="M205" i="11"/>
  <c r="R205" i="10"/>
  <c r="U205" i="9"/>
  <c r="K205" i="11"/>
  <c r="P205" i="10"/>
  <c r="L205" i="11"/>
  <c r="Q205" i="10"/>
  <c r="O204" i="11"/>
  <c r="T204" i="10"/>
  <c r="N204" i="11"/>
  <c r="S204" i="10"/>
  <c r="M204" i="11"/>
  <c r="R204" i="10"/>
  <c r="U204" i="9"/>
  <c r="K204" i="11"/>
  <c r="P204" i="10"/>
  <c r="L204" i="11"/>
  <c r="Q204" i="10"/>
  <c r="O203" i="11"/>
  <c r="T203" i="10"/>
  <c r="N203" i="11"/>
  <c r="S203" i="10"/>
  <c r="M203" i="11"/>
  <c r="R203" i="10"/>
  <c r="U203" i="9"/>
  <c r="K203" i="11"/>
  <c r="P203" i="10"/>
  <c r="L203" i="11"/>
  <c r="Q203" i="10"/>
  <c r="O202" i="11"/>
  <c r="T202" i="10"/>
  <c r="N202" i="11"/>
  <c r="S202" i="10"/>
  <c r="M202" i="11"/>
  <c r="R202" i="10"/>
  <c r="U202" i="9"/>
  <c r="K202" i="11"/>
  <c r="P202" i="10"/>
  <c r="L202" i="11"/>
  <c r="Q202" i="10"/>
  <c r="O201" i="11"/>
  <c r="T201" i="10"/>
  <c r="N201" i="11"/>
  <c r="S201" i="10"/>
  <c r="M201" i="11"/>
  <c r="R201" i="10"/>
  <c r="U201" i="9"/>
  <c r="K201" i="11"/>
  <c r="P201" i="10"/>
  <c r="L201" i="11"/>
  <c r="Q201" i="10"/>
  <c r="O200" i="11"/>
  <c r="T200" i="10"/>
  <c r="N200" i="11"/>
  <c r="S200" i="10"/>
  <c r="M200" i="11"/>
  <c r="R200" i="10"/>
  <c r="U200" i="9"/>
  <c r="K200" i="11"/>
  <c r="P200" i="10"/>
  <c r="L200" i="11"/>
  <c r="Q200" i="10"/>
  <c r="O199" i="11"/>
  <c r="T199" i="10"/>
  <c r="N199" i="11"/>
  <c r="S199" i="10"/>
  <c r="M199" i="11"/>
  <c r="R199" i="10"/>
  <c r="U199" i="9"/>
  <c r="K199" i="11"/>
  <c r="P199" i="10"/>
  <c r="L199" i="11"/>
  <c r="Q199" i="10"/>
  <c r="O198" i="11"/>
  <c r="T198" i="10"/>
  <c r="N198" i="11"/>
  <c r="S198" i="10"/>
  <c r="M198" i="11"/>
  <c r="R198" i="10"/>
  <c r="U198" i="9"/>
  <c r="K198" i="11"/>
  <c r="P198" i="10"/>
  <c r="L198" i="11"/>
  <c r="Q198" i="10"/>
  <c r="O197" i="11"/>
  <c r="T197" i="10"/>
  <c r="N197" i="11"/>
  <c r="S197" i="10"/>
  <c r="M197" i="11"/>
  <c r="R197" i="10"/>
  <c r="U197" i="9"/>
  <c r="K197" i="11"/>
  <c r="P197" i="10"/>
  <c r="L197" i="11"/>
  <c r="Q197" i="10"/>
  <c r="O196" i="11"/>
  <c r="T196" i="10"/>
  <c r="N196" i="11"/>
  <c r="S196" i="10"/>
  <c r="M196" i="11"/>
  <c r="R196" i="10"/>
  <c r="U196" i="9"/>
  <c r="K196" i="11"/>
  <c r="P196" i="10"/>
  <c r="L196" i="11"/>
  <c r="Q196" i="10"/>
  <c r="O195" i="11"/>
  <c r="T195" i="10"/>
  <c r="N195" i="11"/>
  <c r="S195" i="10"/>
  <c r="M195" i="11"/>
  <c r="R195" i="10"/>
  <c r="U195" i="9"/>
  <c r="K195" i="11"/>
  <c r="P195" i="10"/>
  <c r="L195" i="11"/>
  <c r="Q195" i="10"/>
  <c r="O194" i="11"/>
  <c r="T194" i="10"/>
  <c r="N194" i="11"/>
  <c r="S194" i="10"/>
  <c r="M194" i="11"/>
  <c r="R194" i="10"/>
  <c r="U194" i="9"/>
  <c r="K194" i="11"/>
  <c r="P194" i="10"/>
  <c r="L194" i="11"/>
  <c r="Q194" i="10"/>
  <c r="O193" i="11"/>
  <c r="T193" i="10"/>
  <c r="N193" i="11"/>
  <c r="S193" i="10"/>
  <c r="M193" i="11"/>
  <c r="R193" i="10"/>
  <c r="U193" i="9"/>
  <c r="K193" i="11"/>
  <c r="P193" i="10"/>
  <c r="L193" i="11"/>
  <c r="Q193" i="10"/>
  <c r="O192" i="11"/>
  <c r="T192" i="10"/>
  <c r="N192" i="11"/>
  <c r="S192" i="10"/>
  <c r="M192" i="11"/>
  <c r="R192" i="10"/>
  <c r="U192" i="9"/>
  <c r="K192" i="11"/>
  <c r="P192" i="10"/>
  <c r="L192" i="11"/>
  <c r="Q192" i="10"/>
  <c r="O191" i="11"/>
  <c r="T191" i="10"/>
  <c r="N191" i="11"/>
  <c r="S191" i="10"/>
  <c r="M191" i="11"/>
  <c r="R191" i="10"/>
  <c r="U191" i="9"/>
  <c r="K191" i="11"/>
  <c r="P191" i="10"/>
  <c r="L191" i="11"/>
  <c r="Q191" i="10"/>
  <c r="O190" i="11"/>
  <c r="T190" i="10"/>
  <c r="N190" i="11"/>
  <c r="S190" i="10"/>
  <c r="M190" i="11"/>
  <c r="R190" i="10"/>
  <c r="U190" i="9"/>
  <c r="K190" i="11"/>
  <c r="P190" i="10"/>
  <c r="L190" i="11"/>
  <c r="Q190" i="10"/>
  <c r="O189" i="11"/>
  <c r="T189" i="10"/>
  <c r="N189" i="11"/>
  <c r="S189" i="10"/>
  <c r="M189" i="11"/>
  <c r="R189" i="10"/>
  <c r="U189" i="9"/>
  <c r="K189" i="11"/>
  <c r="P189" i="10"/>
  <c r="L189" i="11"/>
  <c r="Q189" i="10"/>
  <c r="O188" i="11"/>
  <c r="T188" i="10"/>
  <c r="N188" i="11"/>
  <c r="S188" i="10"/>
  <c r="M188" i="11"/>
  <c r="R188" i="10"/>
  <c r="U188" i="9"/>
  <c r="K188" i="11"/>
  <c r="P188" i="10"/>
  <c r="L188" i="11"/>
  <c r="Q188" i="10"/>
  <c r="O187" i="11"/>
  <c r="T187" i="10"/>
  <c r="N187" i="11"/>
  <c r="S187" i="10"/>
  <c r="M187" i="11"/>
  <c r="R187" i="10"/>
  <c r="U187" i="9"/>
  <c r="K187" i="11"/>
  <c r="P187" i="10"/>
  <c r="L187" i="11"/>
  <c r="Q187" i="10"/>
  <c r="O186" i="11"/>
  <c r="T186" i="10"/>
  <c r="N186" i="11"/>
  <c r="S186" i="10"/>
  <c r="M186" i="11"/>
  <c r="R186" i="10"/>
  <c r="U186" i="9"/>
  <c r="K186" i="11"/>
  <c r="P186" i="10"/>
  <c r="L186" i="11"/>
  <c r="Q186" i="10"/>
  <c r="O185" i="11"/>
  <c r="T185" i="10"/>
  <c r="N185" i="11"/>
  <c r="S185" i="10"/>
  <c r="M185" i="11"/>
  <c r="R185" i="10"/>
  <c r="U185" i="9"/>
  <c r="K185" i="11"/>
  <c r="P185" i="10"/>
  <c r="L185" i="11"/>
  <c r="Q185" i="10"/>
  <c r="O184" i="11"/>
  <c r="T184" i="10"/>
  <c r="N184" i="11"/>
  <c r="S184" i="10"/>
  <c r="M184" i="11"/>
  <c r="R184" i="10"/>
  <c r="U184" i="9"/>
  <c r="K184" i="11"/>
  <c r="P184" i="10"/>
  <c r="L184" i="11"/>
  <c r="Q184" i="10"/>
  <c r="O183" i="11"/>
  <c r="T183" i="10"/>
  <c r="N183" i="11"/>
  <c r="S183" i="10"/>
  <c r="M183" i="11"/>
  <c r="R183" i="10"/>
  <c r="U183" i="9"/>
  <c r="K183" i="11"/>
  <c r="P183" i="10"/>
  <c r="L183" i="11"/>
  <c r="Q183" i="10"/>
  <c r="O182" i="11"/>
  <c r="T182" i="10"/>
  <c r="N182" i="11"/>
  <c r="S182" i="10"/>
  <c r="M182" i="11"/>
  <c r="R182" i="10"/>
  <c r="U182" i="9"/>
  <c r="K182" i="11"/>
  <c r="P182" i="10"/>
  <c r="L182" i="11"/>
  <c r="Q182" i="10"/>
  <c r="O181" i="11"/>
  <c r="T181" i="10"/>
  <c r="N181" i="11"/>
  <c r="S181" i="10"/>
  <c r="M181" i="11"/>
  <c r="R181" i="10"/>
  <c r="U181" i="9"/>
  <c r="K181" i="11"/>
  <c r="P181" i="10"/>
  <c r="L181" i="11"/>
  <c r="Q181" i="10"/>
  <c r="O180" i="11"/>
  <c r="T180" i="10"/>
  <c r="N180" i="11"/>
  <c r="S180" i="10"/>
  <c r="M180" i="11"/>
  <c r="R180" i="10"/>
  <c r="U180" i="9"/>
  <c r="K180" i="11"/>
  <c r="P180" i="10"/>
  <c r="L180" i="11"/>
  <c r="Q180" i="10"/>
  <c r="O179" i="11"/>
  <c r="T179" i="10"/>
  <c r="N179" i="11"/>
  <c r="S179" i="10"/>
  <c r="M179" i="11"/>
  <c r="R179" i="10"/>
  <c r="U179" i="9"/>
  <c r="K179" i="11"/>
  <c r="P179" i="10"/>
  <c r="L179" i="11"/>
  <c r="Q179" i="10"/>
  <c r="O178" i="11"/>
  <c r="T178" i="10"/>
  <c r="N178" i="11"/>
  <c r="S178" i="10"/>
  <c r="M178" i="11"/>
  <c r="R178" i="10"/>
  <c r="U178" i="9"/>
  <c r="K178" i="11"/>
  <c r="P178" i="10"/>
  <c r="L178" i="11"/>
  <c r="Q178" i="10"/>
  <c r="O177" i="11"/>
  <c r="T177" i="10"/>
  <c r="N177" i="11"/>
  <c r="S177" i="10"/>
  <c r="M177" i="11"/>
  <c r="R177" i="10"/>
  <c r="U177" i="9"/>
  <c r="K177" i="11"/>
  <c r="P177" i="10"/>
  <c r="L177" i="11"/>
  <c r="Q177" i="10"/>
  <c r="O176" i="11"/>
  <c r="T176" i="10"/>
  <c r="N176" i="11"/>
  <c r="S176" i="10"/>
  <c r="M176" i="11"/>
  <c r="R176" i="10"/>
  <c r="U176" i="9"/>
  <c r="K176" i="11"/>
  <c r="P176" i="10"/>
  <c r="L176" i="11"/>
  <c r="Q176" i="10"/>
  <c r="O175" i="11"/>
  <c r="T175" i="10"/>
  <c r="N175" i="11"/>
  <c r="S175" i="10"/>
  <c r="M175" i="11"/>
  <c r="R175" i="10"/>
  <c r="U175" i="9"/>
  <c r="K175" i="11"/>
  <c r="P175" i="10"/>
  <c r="L175" i="11"/>
  <c r="Q175" i="10"/>
  <c r="O174" i="11"/>
  <c r="T174" i="10"/>
  <c r="N174" i="11"/>
  <c r="S174" i="10"/>
  <c r="M174" i="11"/>
  <c r="R174" i="10"/>
  <c r="U174" i="9"/>
  <c r="K174" i="11"/>
  <c r="P174" i="10"/>
  <c r="L174" i="11"/>
  <c r="Q174" i="10"/>
  <c r="O173" i="11"/>
  <c r="T173" i="10"/>
  <c r="N173" i="11"/>
  <c r="S173" i="10"/>
  <c r="M173" i="11"/>
  <c r="R173" i="10"/>
  <c r="U173" i="9"/>
  <c r="K173" i="11"/>
  <c r="P173" i="10"/>
  <c r="L173" i="11"/>
  <c r="Q173" i="10"/>
  <c r="O172" i="11"/>
  <c r="T172" i="10"/>
  <c r="N172" i="11"/>
  <c r="S172" i="10"/>
  <c r="M172" i="11"/>
  <c r="R172" i="10"/>
  <c r="U172" i="9"/>
  <c r="K172" i="11"/>
  <c r="P172" i="10"/>
  <c r="L172" i="11"/>
  <c r="Q172" i="10"/>
  <c r="O171" i="11"/>
  <c r="T171" i="10"/>
  <c r="N171" i="11"/>
  <c r="S171" i="10"/>
  <c r="M171" i="11"/>
  <c r="R171" i="10"/>
  <c r="U171" i="9"/>
  <c r="K171" i="11"/>
  <c r="P171" i="10"/>
  <c r="L171" i="11"/>
  <c r="Q171" i="10"/>
  <c r="O170" i="11"/>
  <c r="T170" i="10"/>
  <c r="N170" i="11"/>
  <c r="S170" i="10"/>
  <c r="M170" i="11"/>
  <c r="R170" i="10"/>
  <c r="U170" i="9"/>
  <c r="K170" i="11"/>
  <c r="P170" i="10"/>
  <c r="L170" i="11"/>
  <c r="Q170" i="10"/>
  <c r="O169" i="11"/>
  <c r="T169" i="10"/>
  <c r="N169" i="11"/>
  <c r="S169" i="10"/>
  <c r="M169" i="11"/>
  <c r="R169" i="10"/>
  <c r="U169" i="9"/>
  <c r="K169" i="11"/>
  <c r="P169" i="10"/>
  <c r="L169" i="11"/>
  <c r="Q169" i="10"/>
  <c r="O168" i="11"/>
  <c r="T168" i="10"/>
  <c r="N168" i="11"/>
  <c r="S168" i="10"/>
  <c r="M168" i="11"/>
  <c r="R168" i="10"/>
  <c r="U168" i="9"/>
  <c r="K168" i="11"/>
  <c r="P168" i="10"/>
  <c r="L168" i="11"/>
  <c r="Q168" i="10"/>
  <c r="O167" i="11"/>
  <c r="T167" i="10"/>
  <c r="N167" i="11"/>
  <c r="S167" i="10"/>
  <c r="M167" i="11"/>
  <c r="R167" i="10"/>
  <c r="U167" i="9"/>
  <c r="K167" i="11"/>
  <c r="P167" i="10"/>
  <c r="L167" i="11"/>
  <c r="Q167" i="10"/>
  <c r="O166" i="11"/>
  <c r="T166" i="10"/>
  <c r="N166" i="11"/>
  <c r="S166" i="10"/>
  <c r="M166" i="11"/>
  <c r="R166" i="10"/>
  <c r="U166" i="9"/>
  <c r="K166" i="11"/>
  <c r="P166" i="10"/>
  <c r="L166" i="11"/>
  <c r="Q166" i="10"/>
  <c r="O165" i="11"/>
  <c r="T165" i="10"/>
  <c r="N165" i="11"/>
  <c r="S165" i="10"/>
  <c r="M165" i="11"/>
  <c r="R165" i="10"/>
  <c r="U165" i="9"/>
  <c r="K165" i="11"/>
  <c r="P165" i="10"/>
  <c r="L165" i="11"/>
  <c r="Q165" i="10"/>
  <c r="O164" i="11"/>
  <c r="T164" i="10"/>
  <c r="N164" i="11"/>
  <c r="S164" i="10"/>
  <c r="M164" i="11"/>
  <c r="R164" i="10"/>
  <c r="U164" i="9"/>
  <c r="K164" i="11"/>
  <c r="P164" i="10"/>
  <c r="L164" i="11"/>
  <c r="Q164" i="10"/>
  <c r="O163" i="11"/>
  <c r="T163" i="10"/>
  <c r="N163" i="11"/>
  <c r="S163" i="10"/>
  <c r="M163" i="11"/>
  <c r="R163" i="10"/>
  <c r="U163" i="9"/>
  <c r="K163" i="11"/>
  <c r="P163" i="10"/>
  <c r="L163" i="11"/>
  <c r="Q163" i="10"/>
  <c r="O162" i="11"/>
  <c r="T162" i="10"/>
  <c r="N162" i="11"/>
  <c r="S162" i="10"/>
  <c r="M162" i="11"/>
  <c r="R162" i="10"/>
  <c r="U162" i="9"/>
  <c r="K162" i="11"/>
  <c r="P162" i="10"/>
  <c r="L162" i="11"/>
  <c r="Q162" i="10"/>
  <c r="O161" i="11"/>
  <c r="T161" i="10"/>
  <c r="N161" i="11"/>
  <c r="S161" i="10"/>
  <c r="M161" i="11"/>
  <c r="R161" i="10"/>
  <c r="U161" i="9"/>
  <c r="K161" i="11"/>
  <c r="P161" i="10"/>
  <c r="L161" i="11"/>
  <c r="Q161" i="10"/>
  <c r="O160" i="11"/>
  <c r="T160" i="10"/>
  <c r="N160" i="11"/>
  <c r="S160" i="10"/>
  <c r="M160" i="11"/>
  <c r="R160" i="10"/>
  <c r="U160" i="9"/>
  <c r="K160" i="11"/>
  <c r="P160" i="10"/>
  <c r="L160" i="11"/>
  <c r="Q160" i="10"/>
  <c r="O159" i="11"/>
  <c r="T159" i="10"/>
  <c r="N159" i="11"/>
  <c r="S159" i="10"/>
  <c r="M159" i="11"/>
  <c r="R159" i="10"/>
  <c r="U159" i="9"/>
  <c r="K159" i="11"/>
  <c r="P159" i="10"/>
  <c r="L159" i="11"/>
  <c r="Q159" i="10"/>
  <c r="O157" i="11"/>
  <c r="T157" i="10"/>
  <c r="N157" i="11"/>
  <c r="S157" i="10"/>
  <c r="M157" i="11"/>
  <c r="R157" i="10"/>
  <c r="U157" i="9"/>
  <c r="K157" i="11"/>
  <c r="P157" i="10"/>
  <c r="L157" i="11"/>
  <c r="Q157" i="10"/>
  <c r="O156" i="11"/>
  <c r="T156" i="10"/>
  <c r="N156" i="11"/>
  <c r="S156" i="10"/>
  <c r="M156" i="11"/>
  <c r="R156" i="10"/>
  <c r="U156" i="9"/>
  <c r="K156" i="11"/>
  <c r="P156" i="10"/>
  <c r="L156" i="11"/>
  <c r="Q156" i="10"/>
  <c r="O155" i="11"/>
  <c r="T155" i="10"/>
  <c r="N155" i="11"/>
  <c r="S155" i="10"/>
  <c r="M155" i="11"/>
  <c r="R155" i="10"/>
  <c r="U155" i="9"/>
  <c r="K155" i="11"/>
  <c r="P155" i="10"/>
  <c r="L155" i="11"/>
  <c r="Q155" i="10"/>
  <c r="O154" i="11"/>
  <c r="T154" i="10"/>
  <c r="N154" i="11"/>
  <c r="S154" i="10"/>
  <c r="M154" i="11"/>
  <c r="R154" i="10"/>
  <c r="U154" i="9"/>
  <c r="K154" i="11"/>
  <c r="P154" i="10"/>
  <c r="L154" i="11"/>
  <c r="Q154" i="10"/>
  <c r="O124" i="11"/>
  <c r="T124" i="10"/>
  <c r="N124" i="11"/>
  <c r="S124" i="10"/>
  <c r="M124" i="11"/>
  <c r="R124" i="10"/>
  <c r="U124" i="9"/>
  <c r="K124" i="11"/>
  <c r="P124" i="10"/>
  <c r="L124" i="11"/>
  <c r="Q124" i="10"/>
  <c r="O123" i="11"/>
  <c r="T123" i="10"/>
  <c r="N123" i="11"/>
  <c r="S123" i="10"/>
  <c r="M123" i="11"/>
  <c r="R123" i="10"/>
  <c r="U123" i="9"/>
  <c r="K123" i="11"/>
  <c r="P123" i="10"/>
  <c r="L123" i="11"/>
  <c r="Q123" i="10"/>
  <c r="O122" i="11"/>
  <c r="T122" i="10"/>
  <c r="N122" i="11"/>
  <c r="S122" i="10"/>
  <c r="M122" i="11"/>
  <c r="R122" i="10"/>
  <c r="U122" i="9"/>
  <c r="K122" i="11"/>
  <c r="P122" i="10"/>
  <c r="L122" i="11"/>
  <c r="Q122" i="10"/>
  <c r="O121" i="11"/>
  <c r="T121" i="10"/>
  <c r="N121" i="11"/>
  <c r="S121" i="10"/>
  <c r="M121" i="11"/>
  <c r="R121" i="10"/>
  <c r="U121" i="9"/>
  <c r="K121" i="11"/>
  <c r="P121" i="10"/>
  <c r="L121" i="11"/>
  <c r="Q121" i="10"/>
  <c r="O120" i="11"/>
  <c r="T120" i="10"/>
  <c r="N120" i="11"/>
  <c r="S120" i="10"/>
  <c r="M120" i="11"/>
  <c r="R120" i="10"/>
  <c r="U120" i="9"/>
  <c r="K120" i="11"/>
  <c r="P120" i="10"/>
  <c r="L120" i="11"/>
  <c r="Q120" i="10"/>
  <c r="O119" i="11"/>
  <c r="T119" i="10"/>
  <c r="N119" i="11"/>
  <c r="S119" i="10"/>
  <c r="M119" i="11"/>
  <c r="R119" i="10"/>
  <c r="U119" i="9"/>
  <c r="K119" i="11"/>
  <c r="P119" i="10"/>
  <c r="L119" i="11"/>
  <c r="Q119" i="10"/>
  <c r="O118" i="11"/>
  <c r="T118" i="10"/>
  <c r="N118" i="11"/>
  <c r="S118" i="10"/>
  <c r="M118" i="11"/>
  <c r="R118" i="10"/>
  <c r="U118" i="9"/>
  <c r="K118" i="11"/>
  <c r="P118" i="10"/>
  <c r="L118" i="11"/>
  <c r="Q118" i="10"/>
  <c r="B63" i="6"/>
  <c r="H80" i="5"/>
  <c r="J63" i="5"/>
  <c r="U63" i="5"/>
  <c r="B83" i="6"/>
  <c r="H100" i="5"/>
  <c r="J83" i="5"/>
  <c r="U83" i="5"/>
  <c r="B117" i="6"/>
  <c r="H125" i="5"/>
  <c r="U117" i="5"/>
  <c r="B128" i="6"/>
  <c r="H150" i="5"/>
  <c r="U128" i="5"/>
  <c r="B217" i="6"/>
  <c r="H238" i="5"/>
  <c r="J217" i="5"/>
  <c r="U217" i="5"/>
  <c r="O6" i="11"/>
  <c r="T6" i="10"/>
  <c r="P63" i="9"/>
  <c r="K63" i="10"/>
  <c r="K80" i="9"/>
  <c r="Q63" i="9"/>
  <c r="L63" i="10"/>
  <c r="L80" i="9"/>
  <c r="R63" i="9"/>
  <c r="M63" i="10"/>
  <c r="M80" i="9"/>
  <c r="S63" i="9"/>
  <c r="N63" i="10"/>
  <c r="N80" i="9"/>
  <c r="T63" i="9"/>
  <c r="O63" i="10"/>
  <c r="O80" i="9"/>
  <c r="P83" i="9"/>
  <c r="K83" i="10"/>
  <c r="Q83" i="9"/>
  <c r="L83" i="10"/>
  <c r="R83" i="9"/>
  <c r="M83" i="10"/>
  <c r="S83" i="9"/>
  <c r="N83" i="10"/>
  <c r="T83" i="9"/>
  <c r="O83" i="10"/>
  <c r="P117" i="9"/>
  <c r="P125" i="9" s="1"/>
  <c r="K117" i="10"/>
  <c r="K125" i="9"/>
  <c r="Q117" i="9"/>
  <c r="Q125" i="9" s="1"/>
  <c r="L117" i="10"/>
  <c r="L125" i="9"/>
  <c r="R117" i="9"/>
  <c r="R125" i="9" s="1"/>
  <c r="M117" i="10"/>
  <c r="M125" i="9"/>
  <c r="S117" i="9"/>
  <c r="S125" i="9" s="1"/>
  <c r="N117" i="10"/>
  <c r="N125" i="9"/>
  <c r="T117" i="9"/>
  <c r="T125" i="9" s="1"/>
  <c r="O117" i="10"/>
  <c r="O125" i="9"/>
  <c r="P128" i="9"/>
  <c r="P150" i="9" s="1"/>
  <c r="K128" i="10"/>
  <c r="K150" i="9"/>
  <c r="Q128" i="9"/>
  <c r="Q150" i="9" s="1"/>
  <c r="L128" i="10"/>
  <c r="L150" i="9"/>
  <c r="R128" i="9"/>
  <c r="R150" i="9" s="1"/>
  <c r="M128" i="10"/>
  <c r="M150" i="9"/>
  <c r="S128" i="9"/>
  <c r="S150" i="9" s="1"/>
  <c r="N128" i="10"/>
  <c r="N150" i="9"/>
  <c r="T128" i="9"/>
  <c r="T150" i="9" s="1"/>
  <c r="O128" i="10"/>
  <c r="O150" i="9"/>
  <c r="P153" i="9"/>
  <c r="P214" i="9" s="1"/>
  <c r="K153" i="10"/>
  <c r="Q153" i="9"/>
  <c r="Q214" i="9" s="1"/>
  <c r="L153" i="10"/>
  <c r="R153" i="9"/>
  <c r="R214" i="9" s="1"/>
  <c r="M153" i="10"/>
  <c r="S153" i="9"/>
  <c r="S214" i="9" s="1"/>
  <c r="N153" i="10"/>
  <c r="T153" i="9"/>
  <c r="T214" i="9" s="1"/>
  <c r="O153" i="10"/>
  <c r="P217" i="9"/>
  <c r="P238" i="9" s="1"/>
  <c r="K217" i="10"/>
  <c r="K238" i="9"/>
  <c r="Q217" i="9"/>
  <c r="Q238" i="9" s="1"/>
  <c r="L217" i="10"/>
  <c r="L238" i="9"/>
  <c r="R217" i="9"/>
  <c r="R238" i="9" s="1"/>
  <c r="M217" i="10"/>
  <c r="M238" i="9"/>
  <c r="S217" i="9"/>
  <c r="S238" i="9" s="1"/>
  <c r="N217" i="10"/>
  <c r="N238" i="9"/>
  <c r="T217" i="9"/>
  <c r="T238" i="9" s="1"/>
  <c r="O217" i="10"/>
  <c r="O238" i="9"/>
  <c r="S23" i="9"/>
  <c r="S40" i="9" s="1"/>
  <c r="N23" i="10"/>
  <c r="N40" i="9"/>
  <c r="R23" i="9"/>
  <c r="R40" i="9" s="1"/>
  <c r="M23" i="10"/>
  <c r="M40" i="9"/>
  <c r="K64" i="11"/>
  <c r="P64" i="10"/>
  <c r="L64" i="11"/>
  <c r="Q64" i="10"/>
  <c r="M64" i="11"/>
  <c r="R64" i="10"/>
  <c r="N64" i="11"/>
  <c r="S64" i="10"/>
  <c r="O64" i="11"/>
  <c r="T64" i="10"/>
  <c r="L65" i="10"/>
  <c r="Q65" i="9"/>
  <c r="U65" i="8"/>
  <c r="K65" i="10"/>
  <c r="P65" i="9"/>
  <c r="M65" i="10"/>
  <c r="R65" i="9"/>
  <c r="N65" i="10"/>
  <c r="S65" i="9"/>
  <c r="O65" i="10"/>
  <c r="T65" i="9"/>
  <c r="L66" i="10"/>
  <c r="Q66" i="9"/>
  <c r="U66" i="8"/>
  <c r="K66" i="10"/>
  <c r="P66" i="9"/>
  <c r="M66" i="10"/>
  <c r="R66" i="9"/>
  <c r="N66" i="10"/>
  <c r="S66" i="9"/>
  <c r="O66" i="10"/>
  <c r="T66" i="9"/>
  <c r="L67" i="10"/>
  <c r="Q67" i="9"/>
  <c r="U67" i="8"/>
  <c r="K67" i="10"/>
  <c r="P67" i="9"/>
  <c r="M67" i="10"/>
  <c r="R67" i="9"/>
  <c r="N67" i="10"/>
  <c r="S67" i="9"/>
  <c r="O67" i="10"/>
  <c r="T67" i="9"/>
  <c r="L68" i="10"/>
  <c r="Q68" i="9"/>
  <c r="U68" i="8"/>
  <c r="K68" i="10"/>
  <c r="P68" i="9"/>
  <c r="M68" i="10"/>
  <c r="R68" i="9"/>
  <c r="N68" i="10"/>
  <c r="S68" i="9"/>
  <c r="O68" i="10"/>
  <c r="T68" i="9"/>
  <c r="L69" i="10"/>
  <c r="Q69" i="9"/>
  <c r="U69" i="8"/>
  <c r="K69" i="10"/>
  <c r="P69" i="9"/>
  <c r="M69" i="10"/>
  <c r="R69" i="9"/>
  <c r="N69" i="10"/>
  <c r="S69" i="9"/>
  <c r="O69" i="10"/>
  <c r="T69" i="9"/>
  <c r="L70" i="10"/>
  <c r="Q70" i="9"/>
  <c r="U70" i="8"/>
  <c r="K70" i="10"/>
  <c r="P70" i="9"/>
  <c r="M70" i="10"/>
  <c r="R70" i="9"/>
  <c r="N70" i="10"/>
  <c r="S70" i="9"/>
  <c r="O70" i="10"/>
  <c r="T70" i="9"/>
  <c r="L71" i="10"/>
  <c r="Q71" i="9"/>
  <c r="U71" i="8"/>
  <c r="K71" i="10"/>
  <c r="P71" i="9"/>
  <c r="M71" i="10"/>
  <c r="R71" i="9"/>
  <c r="N71" i="10"/>
  <c r="S71" i="9"/>
  <c r="O71" i="10"/>
  <c r="T71" i="9"/>
  <c r="L72" i="10"/>
  <c r="Q72" i="9"/>
  <c r="U72" i="8"/>
  <c r="K72" i="10"/>
  <c r="P72" i="9"/>
  <c r="M72" i="10"/>
  <c r="R72" i="9"/>
  <c r="N72" i="10"/>
  <c r="S72" i="9"/>
  <c r="O72" i="10"/>
  <c r="T72" i="9"/>
  <c r="L73" i="10"/>
  <c r="Q73" i="9"/>
  <c r="U73" i="8"/>
  <c r="K73" i="10"/>
  <c r="P73" i="9"/>
  <c r="M73" i="10"/>
  <c r="R73" i="9"/>
  <c r="N73" i="10"/>
  <c r="S73" i="9"/>
  <c r="O73" i="10"/>
  <c r="T73" i="9"/>
  <c r="L74" i="10"/>
  <c r="Q74" i="9"/>
  <c r="U74" i="8"/>
  <c r="K74" i="10"/>
  <c r="P74" i="9"/>
  <c r="M74" i="10"/>
  <c r="R74" i="9"/>
  <c r="N74" i="10"/>
  <c r="S74" i="9"/>
  <c r="O74" i="10"/>
  <c r="T74" i="9"/>
  <c r="L75" i="10"/>
  <c r="Q75" i="9"/>
  <c r="U75" i="8"/>
  <c r="K75" i="10"/>
  <c r="P75" i="9"/>
  <c r="M75" i="10"/>
  <c r="R75" i="9"/>
  <c r="N75" i="10"/>
  <c r="S75" i="9"/>
  <c r="O75" i="10"/>
  <c r="T75" i="9"/>
  <c r="L76" i="10"/>
  <c r="Q76" i="9"/>
  <c r="U76" i="8"/>
  <c r="K76" i="10"/>
  <c r="P76" i="9"/>
  <c r="M76" i="10"/>
  <c r="R76" i="9"/>
  <c r="N76" i="10"/>
  <c r="S76" i="9"/>
  <c r="O76" i="10"/>
  <c r="T76" i="9"/>
  <c r="L77" i="10"/>
  <c r="Q77" i="9"/>
  <c r="U77" i="8"/>
  <c r="K77" i="10"/>
  <c r="P77" i="9"/>
  <c r="M77" i="10"/>
  <c r="R77" i="9"/>
  <c r="N77" i="10"/>
  <c r="S77" i="9"/>
  <c r="O77" i="10"/>
  <c r="T77" i="9"/>
  <c r="L78" i="10"/>
  <c r="Q78" i="9"/>
  <c r="U78" i="8"/>
  <c r="K78" i="10"/>
  <c r="P78" i="9"/>
  <c r="M78" i="10"/>
  <c r="R78" i="9"/>
  <c r="N78" i="10"/>
  <c r="S78" i="9"/>
  <c r="O78" i="10"/>
  <c r="T78" i="9"/>
  <c r="L79" i="10"/>
  <c r="Q79" i="9"/>
  <c r="U79" i="8"/>
  <c r="K79" i="10"/>
  <c r="P79" i="9"/>
  <c r="M79" i="10"/>
  <c r="R79" i="9"/>
  <c r="N79" i="10"/>
  <c r="S79" i="9"/>
  <c r="O79" i="10"/>
  <c r="T79" i="9"/>
  <c r="M103" i="9"/>
  <c r="R103" i="8"/>
  <c r="R240" i="6"/>
  <c r="N103" i="9"/>
  <c r="S103" i="8"/>
  <c r="O103" i="9"/>
  <c r="T103" i="8"/>
  <c r="M240" i="6"/>
  <c r="M104" i="8"/>
  <c r="R104" i="7"/>
  <c r="M114" i="7"/>
  <c r="M240" i="7" s="1"/>
  <c r="R240" i="5"/>
  <c r="N104" i="8"/>
  <c r="S104" i="7"/>
  <c r="N114" i="7"/>
  <c r="N240" i="7" s="1"/>
  <c r="O104" i="8"/>
  <c r="T104" i="7"/>
  <c r="O114" i="7"/>
  <c r="O240" i="7" s="1"/>
  <c r="M105" i="8"/>
  <c r="R105" i="7"/>
  <c r="N105" i="8"/>
  <c r="S105" i="7"/>
  <c r="O105" i="8"/>
  <c r="T105" i="7"/>
  <c r="M106" i="8"/>
  <c r="R106" i="7"/>
  <c r="N106" i="8"/>
  <c r="S106" i="7"/>
  <c r="O106" i="8"/>
  <c r="T106" i="7"/>
  <c r="M107" i="8"/>
  <c r="R107" i="7"/>
  <c r="N107" i="8"/>
  <c r="S107" i="7"/>
  <c r="O107" i="8"/>
  <c r="T107" i="7"/>
  <c r="M108" i="8"/>
  <c r="R108" i="7"/>
  <c r="N108" i="8"/>
  <c r="S108" i="7"/>
  <c r="O108" i="8"/>
  <c r="T108" i="7"/>
  <c r="M109" i="8"/>
  <c r="R109" i="7"/>
  <c r="N109" i="8"/>
  <c r="S109" i="7"/>
  <c r="O109" i="8"/>
  <c r="T109" i="7"/>
  <c r="N84" i="9"/>
  <c r="S84" i="8"/>
  <c r="O84" i="9"/>
  <c r="T84" i="8"/>
  <c r="M85" i="8"/>
  <c r="R85" i="7"/>
  <c r="N85" i="8"/>
  <c r="S85" i="7"/>
  <c r="O85" i="8"/>
  <c r="T85" i="7"/>
  <c r="M86" i="8"/>
  <c r="R86" i="7"/>
  <c r="N86" i="8"/>
  <c r="S86" i="7"/>
  <c r="O86" i="8"/>
  <c r="T86" i="7"/>
  <c r="M87" i="8"/>
  <c r="R87" i="7"/>
  <c r="N87" i="8"/>
  <c r="S87" i="7"/>
  <c r="O87" i="8"/>
  <c r="T87" i="7"/>
  <c r="M88" i="8"/>
  <c r="R88" i="7"/>
  <c r="N88" i="8"/>
  <c r="S88" i="7"/>
  <c r="O88" i="8"/>
  <c r="T88" i="7"/>
  <c r="M89" i="8"/>
  <c r="R89" i="7"/>
  <c r="N89" i="8"/>
  <c r="S89" i="7"/>
  <c r="O89" i="8"/>
  <c r="T89" i="7"/>
  <c r="M90" i="8"/>
  <c r="R90" i="7"/>
  <c r="N90" i="8"/>
  <c r="S90" i="7"/>
  <c r="O90" i="8"/>
  <c r="T90" i="7"/>
  <c r="M91" i="8"/>
  <c r="R91" i="7"/>
  <c r="N91" i="8"/>
  <c r="S91" i="7"/>
  <c r="O91" i="8"/>
  <c r="T91" i="7"/>
  <c r="M92" i="8"/>
  <c r="R92" i="7"/>
  <c r="N92" i="8"/>
  <c r="S92" i="7"/>
  <c r="O92" i="8"/>
  <c r="T92" i="7"/>
  <c r="M93" i="8"/>
  <c r="R93" i="7"/>
  <c r="N93" i="8"/>
  <c r="S93" i="7"/>
  <c r="O93" i="8"/>
  <c r="T93" i="7"/>
  <c r="M94" i="8"/>
  <c r="R94" i="7"/>
  <c r="N94" i="8"/>
  <c r="S94" i="7"/>
  <c r="O94" i="8"/>
  <c r="T94" i="7"/>
  <c r="M95" i="8"/>
  <c r="R95" i="7"/>
  <c r="N95" i="8"/>
  <c r="S95" i="7"/>
  <c r="O95" i="8"/>
  <c r="T95" i="7"/>
  <c r="M96" i="8"/>
  <c r="R96" i="7"/>
  <c r="N96" i="8"/>
  <c r="S96" i="7"/>
  <c r="O96" i="8"/>
  <c r="T96" i="7"/>
  <c r="M97" i="8"/>
  <c r="R97" i="7"/>
  <c r="N97" i="8"/>
  <c r="S97" i="7"/>
  <c r="O97" i="8"/>
  <c r="T97" i="7"/>
  <c r="M98" i="8"/>
  <c r="R98" i="7"/>
  <c r="N98" i="8"/>
  <c r="S98" i="7"/>
  <c r="O98" i="8"/>
  <c r="T98" i="7"/>
  <c r="U103" i="3"/>
  <c r="P103" i="4"/>
  <c r="K104" i="4"/>
  <c r="K104" i="5" s="1"/>
  <c r="P104" i="3"/>
  <c r="K105" i="4"/>
  <c r="K105" i="5" s="1"/>
  <c r="P105" i="3"/>
  <c r="U105" i="3" s="1"/>
  <c r="K106" i="4"/>
  <c r="K106" i="5" s="1"/>
  <c r="P106" i="3"/>
  <c r="U106" i="3" s="1"/>
  <c r="K107" i="4"/>
  <c r="K107" i="5" s="1"/>
  <c r="P107" i="3"/>
  <c r="U107" i="3" s="1"/>
  <c r="K108" i="4"/>
  <c r="K108" i="5" s="1"/>
  <c r="P108" i="3"/>
  <c r="U108" i="3" s="1"/>
  <c r="K109" i="4"/>
  <c r="K109" i="5" s="1"/>
  <c r="P109" i="3"/>
  <c r="U109" i="3" s="1"/>
  <c r="O158" i="11"/>
  <c r="T158" i="10"/>
  <c r="O214" i="10"/>
  <c r="N158" i="11"/>
  <c r="S158" i="10"/>
  <c r="N214" i="10"/>
  <c r="M158" i="11"/>
  <c r="R158" i="10"/>
  <c r="M214" i="10"/>
  <c r="K158" i="11"/>
  <c r="P158" i="10"/>
  <c r="K214" i="10"/>
  <c r="L158" i="11"/>
  <c r="Q158" i="10"/>
  <c r="L214" i="10"/>
  <c r="B158" i="6"/>
  <c r="J158" i="5"/>
  <c r="U158" i="5"/>
  <c r="H214" i="5"/>
  <c r="T102" i="9"/>
  <c r="O102" i="10"/>
  <c r="S102" i="9"/>
  <c r="N102" i="10"/>
  <c r="R102" i="9"/>
  <c r="M102" i="10"/>
  <c r="P102" i="9"/>
  <c r="K102" i="10"/>
  <c r="U102" i="8"/>
  <c r="Q102" i="9"/>
  <c r="L102" i="10"/>
  <c r="B237" i="12"/>
  <c r="H237" i="12" s="1"/>
  <c r="J237" i="11"/>
  <c r="B236" i="12"/>
  <c r="H236" i="12" s="1"/>
  <c r="J236" i="11"/>
  <c r="B235" i="12"/>
  <c r="H235" i="12" s="1"/>
  <c r="J235" i="11"/>
  <c r="B234" i="12"/>
  <c r="H234" i="12" s="1"/>
  <c r="J234" i="11"/>
  <c r="B233" i="12"/>
  <c r="H233" i="12" s="1"/>
  <c r="J233" i="11"/>
  <c r="B232" i="12"/>
  <c r="H232" i="12" s="1"/>
  <c r="J232" i="11"/>
  <c r="B231" i="12"/>
  <c r="H231" i="12" s="1"/>
  <c r="J231" i="11"/>
  <c r="B230" i="12"/>
  <c r="H230" i="12" s="1"/>
  <c r="J230" i="11"/>
  <c r="B229" i="12"/>
  <c r="H229" i="12" s="1"/>
  <c r="J229" i="11"/>
  <c r="B228" i="12"/>
  <c r="H228" i="12" s="1"/>
  <c r="J228" i="11"/>
  <c r="B227" i="12"/>
  <c r="H227" i="12" s="1"/>
  <c r="J227" i="11"/>
  <c r="B226" i="12"/>
  <c r="H226" i="12" s="1"/>
  <c r="J226" i="11"/>
  <c r="B225" i="12"/>
  <c r="H225" i="12" s="1"/>
  <c r="J225" i="11"/>
  <c r="B224" i="12"/>
  <c r="H224" i="12" s="1"/>
  <c r="J224" i="11"/>
  <c r="B223" i="12"/>
  <c r="H223" i="12" s="1"/>
  <c r="J223" i="11"/>
  <c r="B222" i="12"/>
  <c r="H222" i="12" s="1"/>
  <c r="J222" i="11"/>
  <c r="B221" i="12"/>
  <c r="H221" i="12" s="1"/>
  <c r="J221" i="11"/>
  <c r="B220" i="12"/>
  <c r="H220" i="12" s="1"/>
  <c r="J220" i="11"/>
  <c r="B219" i="12"/>
  <c r="H219" i="12" s="1"/>
  <c r="J219" i="11"/>
  <c r="B218" i="12"/>
  <c r="H218" i="12" s="1"/>
  <c r="J218" i="11"/>
  <c r="B213" i="12"/>
  <c r="H213" i="12" s="1"/>
  <c r="J213" i="11"/>
  <c r="B212" i="12"/>
  <c r="H212" i="12" s="1"/>
  <c r="J212" i="11"/>
  <c r="B211" i="12"/>
  <c r="H211" i="12" s="1"/>
  <c r="J211" i="11"/>
  <c r="B210" i="12"/>
  <c r="H210" i="12" s="1"/>
  <c r="J210" i="11"/>
  <c r="B209" i="12"/>
  <c r="H209" i="12" s="1"/>
  <c r="J209" i="11"/>
  <c r="B208" i="12"/>
  <c r="H208" i="12" s="1"/>
  <c r="J208" i="11"/>
  <c r="B207" i="12"/>
  <c r="H207" i="12" s="1"/>
  <c r="J207" i="11"/>
  <c r="B206" i="12"/>
  <c r="H206" i="12" s="1"/>
  <c r="J206" i="11"/>
  <c r="B205" i="12"/>
  <c r="H205" i="12" s="1"/>
  <c r="J205" i="11"/>
  <c r="B204" i="12"/>
  <c r="H204" i="12" s="1"/>
  <c r="J204" i="11"/>
  <c r="B203" i="12"/>
  <c r="H203" i="12" s="1"/>
  <c r="J203" i="11"/>
  <c r="B202" i="12"/>
  <c r="H202" i="12" s="1"/>
  <c r="J202" i="11"/>
  <c r="B201" i="12"/>
  <c r="H201" i="12" s="1"/>
  <c r="B200" i="12"/>
  <c r="H200" i="12" s="1"/>
  <c r="J200" i="11"/>
  <c r="B199" i="12"/>
  <c r="H199" i="12" s="1"/>
  <c r="J199" i="11"/>
  <c r="B198" i="12"/>
  <c r="H198" i="12" s="1"/>
  <c r="J198" i="11"/>
  <c r="B197" i="12"/>
  <c r="H197" i="12" s="1"/>
  <c r="J197" i="11"/>
  <c r="B196" i="12"/>
  <c r="H196" i="12" s="1"/>
  <c r="J196" i="11"/>
  <c r="B195" i="12"/>
  <c r="H195" i="12" s="1"/>
  <c r="J195" i="11"/>
  <c r="B194" i="12"/>
  <c r="H194" i="12" s="1"/>
  <c r="J194" i="11"/>
  <c r="B193" i="12"/>
  <c r="H193" i="12" s="1"/>
  <c r="J193" i="11"/>
  <c r="B192" i="12"/>
  <c r="H192" i="12" s="1"/>
  <c r="J192" i="11"/>
  <c r="B191" i="12"/>
  <c r="H191" i="12" s="1"/>
  <c r="J191" i="11"/>
  <c r="B190" i="12"/>
  <c r="H190" i="12" s="1"/>
  <c r="J190" i="11"/>
  <c r="B189" i="12"/>
  <c r="H189" i="12" s="1"/>
  <c r="J189" i="11"/>
  <c r="B188" i="12"/>
  <c r="H188" i="12" s="1"/>
  <c r="J188" i="11"/>
  <c r="B187" i="12"/>
  <c r="H187" i="12" s="1"/>
  <c r="J187" i="11"/>
  <c r="B186" i="12"/>
  <c r="H186" i="12" s="1"/>
  <c r="J186" i="11"/>
  <c r="B185" i="12"/>
  <c r="H185" i="12" s="1"/>
  <c r="J185" i="11"/>
  <c r="B184" i="12"/>
  <c r="H184" i="12" s="1"/>
  <c r="J184" i="11"/>
  <c r="B183" i="12"/>
  <c r="H183" i="12" s="1"/>
  <c r="J183" i="11"/>
  <c r="B182" i="12"/>
  <c r="H182" i="12" s="1"/>
  <c r="J182" i="11"/>
  <c r="B181" i="12"/>
  <c r="H181" i="12" s="1"/>
  <c r="J181" i="11"/>
  <c r="B179" i="12"/>
  <c r="H179" i="12" s="1"/>
  <c r="J179" i="11"/>
  <c r="B178" i="12"/>
  <c r="H178" i="12" s="1"/>
  <c r="J178" i="11"/>
  <c r="B177" i="12"/>
  <c r="H177" i="12" s="1"/>
  <c r="J177" i="11"/>
  <c r="B176" i="12"/>
  <c r="H176" i="12" s="1"/>
  <c r="J176" i="11"/>
  <c r="B175" i="12"/>
  <c r="H175" i="12" s="1"/>
  <c r="J175" i="11"/>
  <c r="B174" i="12"/>
  <c r="H174" i="12" s="1"/>
  <c r="J174" i="11"/>
  <c r="B173" i="12"/>
  <c r="H173" i="12" s="1"/>
  <c r="J173" i="11"/>
  <c r="B172" i="12"/>
  <c r="H172" i="12" s="1"/>
  <c r="J172" i="11"/>
  <c r="B171" i="12"/>
  <c r="H171" i="12" s="1"/>
  <c r="J171" i="11"/>
  <c r="B170" i="12"/>
  <c r="H170" i="12" s="1"/>
  <c r="J170" i="11"/>
  <c r="B169" i="12"/>
  <c r="H169" i="12" s="1"/>
  <c r="J169" i="11"/>
  <c r="B168" i="12"/>
  <c r="H168" i="12" s="1"/>
  <c r="J168" i="11"/>
  <c r="B167" i="12"/>
  <c r="H167" i="12" s="1"/>
  <c r="J167" i="11"/>
  <c r="B166" i="12"/>
  <c r="H166" i="12" s="1"/>
  <c r="J166" i="11"/>
  <c r="B165" i="12"/>
  <c r="H165" i="12" s="1"/>
  <c r="J165" i="11"/>
  <c r="B164" i="12"/>
  <c r="H164" i="12" s="1"/>
  <c r="J164" i="11"/>
  <c r="B163" i="12"/>
  <c r="H163" i="12" s="1"/>
  <c r="J163" i="11"/>
  <c r="B162" i="12"/>
  <c r="H162" i="12" s="1"/>
  <c r="J162" i="11"/>
  <c r="B161" i="12"/>
  <c r="H161" i="12" s="1"/>
  <c r="J161" i="11"/>
  <c r="B160" i="12"/>
  <c r="H160" i="12" s="1"/>
  <c r="J160" i="11"/>
  <c r="B159" i="12"/>
  <c r="H159" i="12" s="1"/>
  <c r="J159" i="11"/>
  <c r="B157" i="12"/>
  <c r="H157" i="12" s="1"/>
  <c r="J157" i="11"/>
  <c r="B156" i="12"/>
  <c r="H156" i="12" s="1"/>
  <c r="J156" i="11"/>
  <c r="B155" i="12"/>
  <c r="H155" i="12" s="1"/>
  <c r="J155" i="11"/>
  <c r="B154" i="12"/>
  <c r="H154" i="12" s="1"/>
  <c r="J154" i="11"/>
  <c r="B153" i="8"/>
  <c r="J153" i="7"/>
  <c r="U153" i="7"/>
  <c r="B149" i="12"/>
  <c r="H149" i="12" s="1"/>
  <c r="J149" i="11"/>
  <c r="U149" i="11"/>
  <c r="B148" i="12"/>
  <c r="H148" i="12" s="1"/>
  <c r="J148" i="11"/>
  <c r="U148" i="11"/>
  <c r="B147" i="12"/>
  <c r="H147" i="12" s="1"/>
  <c r="J147" i="11"/>
  <c r="U147" i="11"/>
  <c r="B146" i="12"/>
  <c r="H146" i="12" s="1"/>
  <c r="J146" i="11"/>
  <c r="U146" i="11"/>
  <c r="B145" i="12"/>
  <c r="H145" i="12" s="1"/>
  <c r="J145" i="11"/>
  <c r="U145" i="11"/>
  <c r="B144" i="12"/>
  <c r="H144" i="12" s="1"/>
  <c r="J144" i="11"/>
  <c r="U144" i="11"/>
  <c r="B143" i="12"/>
  <c r="H143" i="12" s="1"/>
  <c r="J143" i="11"/>
  <c r="U143" i="11"/>
  <c r="B142" i="12"/>
  <c r="H142" i="12" s="1"/>
  <c r="J142" i="11"/>
  <c r="U142" i="11"/>
  <c r="B141" i="12"/>
  <c r="H141" i="12" s="1"/>
  <c r="J141" i="11"/>
  <c r="U141" i="11"/>
  <c r="B140" i="12"/>
  <c r="H140" i="12" s="1"/>
  <c r="J140" i="11"/>
  <c r="U140" i="11"/>
  <c r="B139" i="12"/>
  <c r="H139" i="12" s="1"/>
  <c r="J139" i="11"/>
  <c r="U139" i="11"/>
  <c r="B138" i="12"/>
  <c r="H138" i="12" s="1"/>
  <c r="J138" i="11"/>
  <c r="U138" i="11"/>
  <c r="B137" i="12"/>
  <c r="H137" i="12" s="1"/>
  <c r="J137" i="11"/>
  <c r="U137" i="11"/>
  <c r="B136" i="12"/>
  <c r="H136" i="12" s="1"/>
  <c r="J136" i="11"/>
  <c r="U136" i="11"/>
  <c r="B135" i="12"/>
  <c r="H135" i="12" s="1"/>
  <c r="J135" i="11"/>
  <c r="U135" i="11"/>
  <c r="B134" i="12"/>
  <c r="H134" i="12" s="1"/>
  <c r="J134" i="11"/>
  <c r="U134" i="11"/>
  <c r="B133" i="12"/>
  <c r="H133" i="12" s="1"/>
  <c r="J133" i="11"/>
  <c r="U133" i="11"/>
  <c r="B132" i="12"/>
  <c r="H132" i="12" s="1"/>
  <c r="J132" i="11"/>
  <c r="U132" i="11"/>
  <c r="B131" i="12"/>
  <c r="H131" i="12" s="1"/>
  <c r="J131" i="11"/>
  <c r="U131" i="11"/>
  <c r="B130" i="12"/>
  <c r="H130" i="12" s="1"/>
  <c r="J130" i="11"/>
  <c r="U130" i="11"/>
  <c r="B129" i="12"/>
  <c r="H129" i="12" s="1"/>
  <c r="J129" i="11"/>
  <c r="U129" i="11"/>
  <c r="B124" i="12"/>
  <c r="H124" i="12" s="1"/>
  <c r="J124" i="11"/>
  <c r="B123" i="12"/>
  <c r="H123" i="12" s="1"/>
  <c r="J123" i="11"/>
  <c r="B122" i="12"/>
  <c r="H122" i="12" s="1"/>
  <c r="J122" i="11"/>
  <c r="B121" i="12"/>
  <c r="H121" i="12" s="1"/>
  <c r="J121" i="11"/>
  <c r="B120" i="12"/>
  <c r="H120" i="12" s="1"/>
  <c r="J120" i="11"/>
  <c r="B119" i="12"/>
  <c r="H119" i="12" s="1"/>
  <c r="J119" i="11"/>
  <c r="B118" i="12"/>
  <c r="H118" i="12" s="1"/>
  <c r="J118" i="11"/>
  <c r="B113" i="12"/>
  <c r="H113" i="12" s="1"/>
  <c r="J113" i="11"/>
  <c r="B112" i="12"/>
  <c r="H112" i="12" s="1"/>
  <c r="J112" i="11"/>
  <c r="B111" i="12"/>
  <c r="H111" i="12" s="1"/>
  <c r="J111" i="11"/>
  <c r="B110" i="12"/>
  <c r="H110" i="12" s="1"/>
  <c r="J110" i="11"/>
  <c r="B109" i="12"/>
  <c r="H109" i="12" s="1"/>
  <c r="J109" i="11"/>
  <c r="B108" i="12"/>
  <c r="H108" i="12" s="1"/>
  <c r="J108" i="11"/>
  <c r="B107" i="12"/>
  <c r="H107" i="12" s="1"/>
  <c r="J107" i="11"/>
  <c r="B106" i="12"/>
  <c r="H106" i="12" s="1"/>
  <c r="J106" i="11"/>
  <c r="B105" i="12"/>
  <c r="H105" i="12" s="1"/>
  <c r="J105" i="11"/>
  <c r="B104" i="12"/>
  <c r="H104" i="12" s="1"/>
  <c r="J104" i="11"/>
  <c r="B103" i="8"/>
  <c r="H114" i="7"/>
  <c r="J103" i="7"/>
  <c r="B99" i="12"/>
  <c r="H99" i="12" s="1"/>
  <c r="J99" i="11"/>
  <c r="B98" i="12"/>
  <c r="H98" i="12" s="1"/>
  <c r="J98" i="11"/>
  <c r="B97" i="12"/>
  <c r="H97" i="12" s="1"/>
  <c r="J97" i="11"/>
  <c r="B96" i="12"/>
  <c r="H96" i="12" s="1"/>
  <c r="J96" i="11"/>
  <c r="B95" i="12"/>
  <c r="H95" i="12" s="1"/>
  <c r="J95" i="11"/>
  <c r="B94" i="12"/>
  <c r="H94" i="12" s="1"/>
  <c r="J94" i="11"/>
  <c r="B93" i="12"/>
  <c r="H93" i="12" s="1"/>
  <c r="J93" i="11"/>
  <c r="B92" i="12"/>
  <c r="H92" i="12" s="1"/>
  <c r="J92" i="11"/>
  <c r="B91" i="12"/>
  <c r="H91" i="12" s="1"/>
  <c r="J91" i="11"/>
  <c r="B90" i="12"/>
  <c r="H90" i="12" s="1"/>
  <c r="J90" i="11"/>
  <c r="B89" i="12"/>
  <c r="H89" i="12" s="1"/>
  <c r="J89" i="11"/>
  <c r="B88" i="12"/>
  <c r="H88" i="12" s="1"/>
  <c r="J88" i="11"/>
  <c r="B87" i="12"/>
  <c r="H87" i="12" s="1"/>
  <c r="J87" i="11"/>
  <c r="B86" i="12"/>
  <c r="H86" i="12" s="1"/>
  <c r="J86" i="11"/>
  <c r="B85" i="12"/>
  <c r="H85" i="12" s="1"/>
  <c r="J85" i="11"/>
  <c r="B84" i="12"/>
  <c r="H84" i="12" s="1"/>
  <c r="J84" i="11"/>
  <c r="B59" i="12"/>
  <c r="H59" i="12" s="1"/>
  <c r="J59" i="11"/>
  <c r="B58" i="12"/>
  <c r="H58" i="12" s="1"/>
  <c r="J58" i="11"/>
  <c r="B57" i="12"/>
  <c r="H57" i="12" s="1"/>
  <c r="J57" i="11"/>
  <c r="B56" i="12"/>
  <c r="H56" i="12" s="1"/>
  <c r="J56" i="11"/>
  <c r="B55" i="12"/>
  <c r="H55" i="12" s="1"/>
  <c r="J55" i="11"/>
  <c r="B54" i="12"/>
  <c r="H54" i="12" s="1"/>
  <c r="J54" i="11"/>
  <c r="B53" i="12"/>
  <c r="H53" i="12" s="1"/>
  <c r="J53" i="11"/>
  <c r="B52" i="12"/>
  <c r="H52" i="12" s="1"/>
  <c r="J52" i="11"/>
  <c r="B51" i="12"/>
  <c r="H51" i="12" s="1"/>
  <c r="J51" i="11"/>
  <c r="B50" i="12"/>
  <c r="H50" i="12" s="1"/>
  <c r="J50" i="11"/>
  <c r="B49" i="12"/>
  <c r="H49" i="12" s="1"/>
  <c r="J49" i="11"/>
  <c r="B48" i="12"/>
  <c r="H48" i="12" s="1"/>
  <c r="J48" i="11"/>
  <c r="B47" i="12"/>
  <c r="H47" i="12" s="1"/>
  <c r="J47" i="11"/>
  <c r="B46" i="12"/>
  <c r="H46" i="12" s="1"/>
  <c r="J46" i="11"/>
  <c r="B45" i="12"/>
  <c r="H45" i="12" s="1"/>
  <c r="J45" i="11"/>
  <c r="B44" i="12"/>
  <c r="H44" i="12" s="1"/>
  <c r="J44" i="11"/>
  <c r="T43" i="9"/>
  <c r="T60" i="9" s="1"/>
  <c r="O43" i="10"/>
  <c r="O60" i="9"/>
  <c r="S43" i="9"/>
  <c r="S60" i="9" s="1"/>
  <c r="N43" i="10"/>
  <c r="N60" i="9"/>
  <c r="R43" i="9"/>
  <c r="R60" i="9" s="1"/>
  <c r="M43" i="10"/>
  <c r="M60" i="9"/>
  <c r="P43" i="9"/>
  <c r="P60" i="9" s="1"/>
  <c r="K43" i="10"/>
  <c r="K60" i="9"/>
  <c r="Q43" i="9"/>
  <c r="Q60" i="9" s="1"/>
  <c r="L43" i="10"/>
  <c r="L60" i="9"/>
  <c r="L29" i="10"/>
  <c r="Q29" i="9"/>
  <c r="K29" i="10"/>
  <c r="P29" i="9"/>
  <c r="L39" i="10"/>
  <c r="Q39" i="9"/>
  <c r="U39" i="8"/>
  <c r="K39" i="10"/>
  <c r="P39" i="9"/>
  <c r="B39" i="10"/>
  <c r="H39" i="10" s="1"/>
  <c r="J39" i="9"/>
  <c r="U39" i="9"/>
  <c r="L38" i="10"/>
  <c r="Q38" i="9"/>
  <c r="U38" i="8"/>
  <c r="K38" i="10"/>
  <c r="P38" i="9"/>
  <c r="B38" i="10"/>
  <c r="H38" i="10" s="1"/>
  <c r="J38" i="9"/>
  <c r="U38" i="9"/>
  <c r="L37" i="10"/>
  <c r="Q37" i="9"/>
  <c r="U37" i="8"/>
  <c r="K37" i="10"/>
  <c r="P37" i="9"/>
  <c r="B37" i="10"/>
  <c r="H37" i="10" s="1"/>
  <c r="J37" i="9"/>
  <c r="U37" i="9"/>
  <c r="L36" i="10"/>
  <c r="Q36" i="9"/>
  <c r="U36" i="8"/>
  <c r="K36" i="10"/>
  <c r="P36" i="9"/>
  <c r="B36" i="10"/>
  <c r="H36" i="10" s="1"/>
  <c r="J36" i="9"/>
  <c r="U36" i="9"/>
  <c r="L35" i="10"/>
  <c r="Q35" i="9"/>
  <c r="U35" i="8"/>
  <c r="K35" i="10"/>
  <c r="P35" i="9"/>
  <c r="B35" i="10"/>
  <c r="H35" i="10" s="1"/>
  <c r="J35" i="9"/>
  <c r="U35" i="9"/>
  <c r="L34" i="10"/>
  <c r="Q34" i="9"/>
  <c r="U34" i="8"/>
  <c r="K34" i="10"/>
  <c r="P34" i="9"/>
  <c r="B34" i="10"/>
  <c r="H34" i="10" s="1"/>
  <c r="J34" i="9"/>
  <c r="U34" i="9"/>
  <c r="L33" i="10"/>
  <c r="Q33" i="9"/>
  <c r="U33" i="8"/>
  <c r="K33" i="10"/>
  <c r="P33" i="9"/>
  <c r="B33" i="10"/>
  <c r="H33" i="10" s="1"/>
  <c r="J33" i="9"/>
  <c r="U33" i="9"/>
  <c r="L32" i="10"/>
  <c r="Q32" i="9"/>
  <c r="U32" i="8"/>
  <c r="K32" i="10"/>
  <c r="P32" i="9"/>
  <c r="B32" i="10"/>
  <c r="H32" i="10" s="1"/>
  <c r="J32" i="9"/>
  <c r="U32" i="9"/>
  <c r="L31" i="10"/>
  <c r="Q31" i="9"/>
  <c r="U31" i="8"/>
  <c r="K31" i="10"/>
  <c r="P31" i="9"/>
  <c r="B31" i="10"/>
  <c r="H31" i="10" s="1"/>
  <c r="U31" i="9"/>
  <c r="L30" i="10"/>
  <c r="Q30" i="9"/>
  <c r="U30" i="8"/>
  <c r="K30" i="10"/>
  <c r="P30" i="9"/>
  <c r="B30" i="10"/>
  <c r="H30" i="10" s="1"/>
  <c r="J30" i="9"/>
  <c r="U30" i="9"/>
  <c r="L28" i="10"/>
  <c r="Q28" i="9"/>
  <c r="U28" i="8"/>
  <c r="K28" i="10"/>
  <c r="P28" i="9"/>
  <c r="B28" i="10"/>
  <c r="H28" i="10" s="1"/>
  <c r="J28" i="9"/>
  <c r="U28" i="9"/>
  <c r="L27" i="10"/>
  <c r="Q27" i="9"/>
  <c r="U27" i="8"/>
  <c r="K27" i="10"/>
  <c r="P27" i="9"/>
  <c r="B27" i="10"/>
  <c r="H27" i="10" s="1"/>
  <c r="J27" i="9"/>
  <c r="U27" i="9"/>
  <c r="L26" i="10"/>
  <c r="Q26" i="9"/>
  <c r="U26" i="8"/>
  <c r="K26" i="10"/>
  <c r="P26" i="9"/>
  <c r="B26" i="10"/>
  <c r="H26" i="10" s="1"/>
  <c r="J26" i="9"/>
  <c r="U26" i="9"/>
  <c r="L25" i="10"/>
  <c r="Q25" i="9"/>
  <c r="U25" i="8"/>
  <c r="K25" i="10"/>
  <c r="P25" i="9"/>
  <c r="B25" i="10"/>
  <c r="H25" i="10" s="1"/>
  <c r="J25" i="9"/>
  <c r="U25" i="9"/>
  <c r="L24" i="10"/>
  <c r="Q24" i="9"/>
  <c r="U24" i="8"/>
  <c r="K24" i="10"/>
  <c r="P24" i="9"/>
  <c r="B24" i="10"/>
  <c r="H24" i="10" s="1"/>
  <c r="J24" i="9"/>
  <c r="U24" i="9"/>
  <c r="B23" i="10"/>
  <c r="H23" i="10" s="1"/>
  <c r="J23" i="9"/>
  <c r="P23" i="9"/>
  <c r="K23" i="10"/>
  <c r="K40" i="9"/>
  <c r="Q23" i="9"/>
  <c r="Q40" i="9" s="1"/>
  <c r="L23" i="10"/>
  <c r="L40" i="9"/>
  <c r="L19" i="10"/>
  <c r="Q19" i="9"/>
  <c r="K19" i="10"/>
  <c r="P19" i="9"/>
  <c r="L18" i="10"/>
  <c r="Q18" i="9"/>
  <c r="K18" i="10"/>
  <c r="P18" i="9"/>
  <c r="L17" i="10"/>
  <c r="Q17" i="9"/>
  <c r="K17" i="10"/>
  <c r="P17" i="9"/>
  <c r="L16" i="10"/>
  <c r="Q16" i="9"/>
  <c r="K16" i="10"/>
  <c r="P16" i="9"/>
  <c r="L15" i="10"/>
  <c r="Q15" i="9"/>
  <c r="K15" i="10"/>
  <c r="P15" i="9"/>
  <c r="L14" i="10"/>
  <c r="Q14" i="9"/>
  <c r="K14" i="10"/>
  <c r="P14" i="9"/>
  <c r="L13" i="10"/>
  <c r="Q13" i="9"/>
  <c r="K13" i="10"/>
  <c r="P13" i="9"/>
  <c r="L12" i="10"/>
  <c r="Q12" i="9"/>
  <c r="U12" i="8"/>
  <c r="K12" i="10"/>
  <c r="P12" i="9"/>
  <c r="U12" i="9" s="1"/>
  <c r="L11" i="10"/>
  <c r="Q11" i="9"/>
  <c r="K11" i="10"/>
  <c r="P11" i="9"/>
  <c r="L10" i="10"/>
  <c r="Q10" i="9"/>
  <c r="K10" i="10"/>
  <c r="P10" i="9"/>
  <c r="L9" i="10"/>
  <c r="Q9" i="9"/>
  <c r="K9" i="10"/>
  <c r="P9" i="9"/>
  <c r="L8" i="10"/>
  <c r="Q8" i="9"/>
  <c r="K8" i="10"/>
  <c r="P8" i="9"/>
  <c r="L7" i="10"/>
  <c r="Q7" i="9"/>
  <c r="K7" i="10"/>
  <c r="P7" i="9"/>
  <c r="L6" i="10"/>
  <c r="Q6" i="9"/>
  <c r="K6" i="10"/>
  <c r="P6" i="9"/>
  <c r="U6" i="6"/>
  <c r="J6" i="6"/>
  <c r="B6" i="7"/>
  <c r="H6" i="7" s="1"/>
  <c r="U7" i="6"/>
  <c r="J7" i="6"/>
  <c r="B7" i="7"/>
  <c r="H7" i="7" s="1"/>
  <c r="U8" i="6"/>
  <c r="J8" i="6"/>
  <c r="B8" i="7"/>
  <c r="H8" i="7" s="1"/>
  <c r="U9" i="6"/>
  <c r="J9" i="6"/>
  <c r="B9" i="7"/>
  <c r="H9" i="7" s="1"/>
  <c r="U10" i="6"/>
  <c r="J10" i="6"/>
  <c r="B10" i="7"/>
  <c r="H10" i="7" s="1"/>
  <c r="U11" i="6"/>
  <c r="J11" i="6"/>
  <c r="B11" i="7"/>
  <c r="H11" i="7" s="1"/>
  <c r="U13" i="6"/>
  <c r="J13" i="6"/>
  <c r="B13" i="7"/>
  <c r="H13" i="7" s="1"/>
  <c r="U14" i="6"/>
  <c r="J14" i="6"/>
  <c r="B14" i="7"/>
  <c r="H14" i="7" s="1"/>
  <c r="U15" i="6"/>
  <c r="J15" i="6"/>
  <c r="B15" i="7"/>
  <c r="H15" i="7" s="1"/>
  <c r="U16" i="6"/>
  <c r="J16" i="6"/>
  <c r="B16" i="7"/>
  <c r="H16" i="7" s="1"/>
  <c r="U17" i="6"/>
  <c r="J17" i="6"/>
  <c r="B17" i="7"/>
  <c r="H17" i="7" s="1"/>
  <c r="U18" i="6"/>
  <c r="J18" i="6"/>
  <c r="B18" i="7"/>
  <c r="H18" i="7" s="1"/>
  <c r="U19" i="6"/>
  <c r="J19" i="6"/>
  <c r="B19" i="7"/>
  <c r="H19" i="7" s="1"/>
  <c r="B43" i="6"/>
  <c r="H60" i="5"/>
  <c r="J43" i="5"/>
  <c r="U43" i="5"/>
  <c r="P118" i="30"/>
  <c r="T118" i="30"/>
  <c r="Q118" i="29"/>
  <c r="L118" i="30"/>
  <c r="R118" i="29"/>
  <c r="M118" i="30"/>
  <c r="S118" i="29"/>
  <c r="N118" i="30"/>
  <c r="P119" i="30"/>
  <c r="T119" i="30"/>
  <c r="Q119" i="29"/>
  <c r="L119" i="30"/>
  <c r="Q119" i="30" s="1"/>
  <c r="R119" i="29"/>
  <c r="M119" i="30"/>
  <c r="R119" i="30" s="1"/>
  <c r="S119" i="29"/>
  <c r="N119" i="30"/>
  <c r="S119" i="30" s="1"/>
  <c r="P120" i="30"/>
  <c r="T120" i="30"/>
  <c r="Q120" i="29"/>
  <c r="L120" i="30"/>
  <c r="Q120" i="30" s="1"/>
  <c r="R120" i="29"/>
  <c r="M120" i="30"/>
  <c r="R120" i="30" s="1"/>
  <c r="S120" i="29"/>
  <c r="N120" i="30"/>
  <c r="S120" i="30" s="1"/>
  <c r="P121" i="30"/>
  <c r="T121" i="30"/>
  <c r="Q121" i="29"/>
  <c r="L121" i="30"/>
  <c r="Q121" i="30" s="1"/>
  <c r="R121" i="29"/>
  <c r="M121" i="30"/>
  <c r="R121" i="30" s="1"/>
  <c r="S121" i="29"/>
  <c r="N121" i="30"/>
  <c r="S121" i="30" s="1"/>
  <c r="P122" i="30"/>
  <c r="T122" i="30"/>
  <c r="Q122" i="29"/>
  <c r="L122" i="30"/>
  <c r="Q122" i="30" s="1"/>
  <c r="R122" i="29"/>
  <c r="M122" i="30"/>
  <c r="R122" i="30" s="1"/>
  <c r="S122" i="29"/>
  <c r="N122" i="30"/>
  <c r="S122" i="30" s="1"/>
  <c r="P123" i="30"/>
  <c r="T123" i="30"/>
  <c r="Q123" i="29"/>
  <c r="L123" i="30"/>
  <c r="Q123" i="30" s="1"/>
  <c r="R123" i="29"/>
  <c r="M123" i="30"/>
  <c r="R123" i="30" s="1"/>
  <c r="S123" i="29"/>
  <c r="N123" i="30"/>
  <c r="S123" i="30" s="1"/>
  <c r="P124" i="30"/>
  <c r="T124" i="30"/>
  <c r="Q124" i="29"/>
  <c r="L124" i="30"/>
  <c r="Q124" i="30" s="1"/>
  <c r="R124" i="29"/>
  <c r="M124" i="30"/>
  <c r="R124" i="30" s="1"/>
  <c r="S124" i="29"/>
  <c r="N124" i="30"/>
  <c r="S124" i="30" s="1"/>
  <c r="B64" i="28"/>
  <c r="J64" i="27"/>
  <c r="J40" i="5"/>
  <c r="U40" i="5"/>
  <c r="H29" i="6"/>
  <c r="B40" i="6"/>
  <c r="O5" i="11"/>
  <c r="O5" i="12" s="1"/>
  <c r="T5" i="10"/>
  <c r="T20" i="10" s="1"/>
  <c r="O20" i="10"/>
  <c r="N5" i="10"/>
  <c r="S5" i="9"/>
  <c r="S20" i="9" s="1"/>
  <c r="N20" i="9"/>
  <c r="M5" i="10"/>
  <c r="R5" i="9"/>
  <c r="R20" i="9" s="1"/>
  <c r="M20" i="9"/>
  <c r="K5" i="10"/>
  <c r="P5" i="9"/>
  <c r="P20" i="9" s="1"/>
  <c r="K20" i="9"/>
  <c r="L5" i="10"/>
  <c r="Q5" i="9"/>
  <c r="Q20" i="9" s="1"/>
  <c r="L20" i="9"/>
  <c r="B12" i="12"/>
  <c r="H12" i="12" s="1"/>
  <c r="J12" i="11"/>
  <c r="P114" i="2"/>
  <c r="U114" i="2" s="1"/>
  <c r="U104" i="1"/>
  <c r="U105" i="1"/>
  <c r="U106" i="1"/>
  <c r="U107" i="1"/>
  <c r="U108" i="1"/>
  <c r="U109" i="1"/>
  <c r="U103" i="1"/>
  <c r="P114" i="1"/>
  <c r="P80" i="1"/>
  <c r="U114" i="1"/>
  <c r="B180" i="11" l="1"/>
  <c r="H180" i="11" s="1"/>
  <c r="J180" i="10"/>
  <c r="B68" i="23"/>
  <c r="H68" i="23" s="1"/>
  <c r="J68" i="22"/>
  <c r="P129" i="13"/>
  <c r="K129" i="14"/>
  <c r="Q129" i="13"/>
  <c r="L129" i="14"/>
  <c r="R129" i="13"/>
  <c r="M129" i="14"/>
  <c r="S129" i="13"/>
  <c r="N129" i="14"/>
  <c r="T129" i="12"/>
  <c r="O129" i="13"/>
  <c r="P130" i="13"/>
  <c r="K130" i="14"/>
  <c r="Q130" i="13"/>
  <c r="L130" i="14"/>
  <c r="R130" i="13"/>
  <c r="M130" i="14"/>
  <c r="S130" i="13"/>
  <c r="N130" i="14"/>
  <c r="T130" i="12"/>
  <c r="O130" i="13"/>
  <c r="P131" i="13"/>
  <c r="K131" i="14"/>
  <c r="Q131" i="13"/>
  <c r="L131" i="14"/>
  <c r="R131" i="13"/>
  <c r="M131" i="14"/>
  <c r="S131" i="13"/>
  <c r="N131" i="14"/>
  <c r="T131" i="12"/>
  <c r="O131" i="13"/>
  <c r="P132" i="13"/>
  <c r="K132" i="14"/>
  <c r="Q132" i="13"/>
  <c r="L132" i="14"/>
  <c r="R132" i="13"/>
  <c r="M132" i="14"/>
  <c r="S132" i="13"/>
  <c r="N132" i="14"/>
  <c r="T132" i="12"/>
  <c r="O132" i="13"/>
  <c r="P133" i="13"/>
  <c r="K133" i="14"/>
  <c r="Q133" i="13"/>
  <c r="L133" i="14"/>
  <c r="R133" i="13"/>
  <c r="M133" i="14"/>
  <c r="S133" i="13"/>
  <c r="N133" i="14"/>
  <c r="T133" i="12"/>
  <c r="O133" i="13"/>
  <c r="P134" i="13"/>
  <c r="K134" i="14"/>
  <c r="Q134" i="13"/>
  <c r="L134" i="14"/>
  <c r="R134" i="13"/>
  <c r="M134" i="14"/>
  <c r="S134" i="13"/>
  <c r="N134" i="14"/>
  <c r="T134" i="12"/>
  <c r="O134" i="13"/>
  <c r="P135" i="13"/>
  <c r="K135" i="14"/>
  <c r="Q135" i="13"/>
  <c r="L135" i="14"/>
  <c r="R135" i="13"/>
  <c r="M135" i="14"/>
  <c r="S135" i="13"/>
  <c r="N135" i="14"/>
  <c r="T135" i="12"/>
  <c r="O135" i="13"/>
  <c r="P136" i="13"/>
  <c r="K136" i="14"/>
  <c r="Q136" i="13"/>
  <c r="L136" i="14"/>
  <c r="R136" i="13"/>
  <c r="M136" i="14"/>
  <c r="S136" i="13"/>
  <c r="N136" i="14"/>
  <c r="T136" i="12"/>
  <c r="O136" i="13"/>
  <c r="P137" i="13"/>
  <c r="K137" i="14"/>
  <c r="Q137" i="13"/>
  <c r="L137" i="14"/>
  <c r="R137" i="13"/>
  <c r="M137" i="14"/>
  <c r="S137" i="13"/>
  <c r="N137" i="14"/>
  <c r="T137" i="12"/>
  <c r="O137" i="13"/>
  <c r="P138" i="13"/>
  <c r="K138" i="14"/>
  <c r="Q138" i="13"/>
  <c r="L138" i="14"/>
  <c r="R138" i="13"/>
  <c r="M138" i="14"/>
  <c r="S138" i="13"/>
  <c r="N138" i="14"/>
  <c r="T138" i="12"/>
  <c r="O138" i="13"/>
  <c r="P139" i="13"/>
  <c r="K139" i="14"/>
  <c r="Q139" i="13"/>
  <c r="L139" i="14"/>
  <c r="R139" i="13"/>
  <c r="M139" i="14"/>
  <c r="S139" i="13"/>
  <c r="N139" i="14"/>
  <c r="T139" i="12"/>
  <c r="O139" i="13"/>
  <c r="P140" i="13"/>
  <c r="K140" i="14"/>
  <c r="Q140" i="13"/>
  <c r="L140" i="14"/>
  <c r="R140" i="13"/>
  <c r="M140" i="14"/>
  <c r="S140" i="13"/>
  <c r="N140" i="14"/>
  <c r="T140" i="12"/>
  <c r="O140" i="13"/>
  <c r="P141" i="13"/>
  <c r="K141" i="14"/>
  <c r="Q141" i="13"/>
  <c r="L141" i="14"/>
  <c r="R141" i="13"/>
  <c r="M141" i="14"/>
  <c r="S141" i="13"/>
  <c r="N141" i="14"/>
  <c r="T141" i="12"/>
  <c r="O141" i="13"/>
  <c r="P142" i="13"/>
  <c r="K142" i="14"/>
  <c r="Q142" i="13"/>
  <c r="L142" i="14"/>
  <c r="R142" i="13"/>
  <c r="M142" i="14"/>
  <c r="S142" i="13"/>
  <c r="N142" i="14"/>
  <c r="T142" i="12"/>
  <c r="O142" i="13"/>
  <c r="P143" i="13"/>
  <c r="K143" i="14"/>
  <c r="Q143" i="13"/>
  <c r="L143" i="14"/>
  <c r="R143" i="13"/>
  <c r="M143" i="14"/>
  <c r="S143" i="13"/>
  <c r="N143" i="14"/>
  <c r="T143" i="12"/>
  <c r="O143" i="13"/>
  <c r="P144" i="13"/>
  <c r="K144" i="14"/>
  <c r="Q144" i="13"/>
  <c r="L144" i="14"/>
  <c r="R144" i="13"/>
  <c r="M144" i="14"/>
  <c r="S144" i="13"/>
  <c r="N144" i="14"/>
  <c r="T144" i="12"/>
  <c r="O144" i="13"/>
  <c r="P145" i="13"/>
  <c r="K145" i="14"/>
  <c r="Q145" i="13"/>
  <c r="L145" i="14"/>
  <c r="R145" i="13"/>
  <c r="M145" i="14"/>
  <c r="S145" i="13"/>
  <c r="N145" i="14"/>
  <c r="T145" i="12"/>
  <c r="O145" i="13"/>
  <c r="P146" i="13"/>
  <c r="K146" i="14"/>
  <c r="Q146" i="13"/>
  <c r="L146" i="14"/>
  <c r="R146" i="13"/>
  <c r="M146" i="14"/>
  <c r="S146" i="13"/>
  <c r="N146" i="14"/>
  <c r="T146" i="12"/>
  <c r="O146" i="13"/>
  <c r="P147" i="13"/>
  <c r="K147" i="14"/>
  <c r="Q147" i="13"/>
  <c r="L147" i="14"/>
  <c r="R147" i="13"/>
  <c r="M147" i="14"/>
  <c r="S147" i="13"/>
  <c r="N147" i="14"/>
  <c r="T147" i="12"/>
  <c r="O147" i="13"/>
  <c r="P148" i="13"/>
  <c r="K148" i="14"/>
  <c r="Q148" i="13"/>
  <c r="L148" i="14"/>
  <c r="R148" i="13"/>
  <c r="M148" i="14"/>
  <c r="S148" i="13"/>
  <c r="N148" i="14"/>
  <c r="T148" i="12"/>
  <c r="O148" i="13"/>
  <c r="P149" i="13"/>
  <c r="K149" i="14"/>
  <c r="Q149" i="13"/>
  <c r="L149" i="14"/>
  <c r="R149" i="13"/>
  <c r="M149" i="14"/>
  <c r="S149" i="13"/>
  <c r="N149" i="14"/>
  <c r="T149" i="12"/>
  <c r="O149" i="13"/>
  <c r="P109" i="4"/>
  <c r="U109" i="4" s="1"/>
  <c r="P108" i="4"/>
  <c r="U108" i="4" s="1"/>
  <c r="P107" i="4"/>
  <c r="U107" i="4" s="1"/>
  <c r="P106" i="4"/>
  <c r="U106" i="4" s="1"/>
  <c r="P105" i="4"/>
  <c r="U105" i="4" s="1"/>
  <c r="U104" i="3"/>
  <c r="P114" i="3"/>
  <c r="P104" i="4"/>
  <c r="U104" i="4" s="1"/>
  <c r="K114" i="4"/>
  <c r="U103" i="4"/>
  <c r="P114" i="4"/>
  <c r="L103" i="6"/>
  <c r="Q103" i="5"/>
  <c r="L114" i="5"/>
  <c r="K103" i="6"/>
  <c r="P103" i="5"/>
  <c r="K114" i="5"/>
  <c r="O98" i="9"/>
  <c r="T98" i="8"/>
  <c r="N98" i="9"/>
  <c r="S98" i="8"/>
  <c r="M98" i="9"/>
  <c r="R98" i="8"/>
  <c r="O97" i="9"/>
  <c r="T97" i="8"/>
  <c r="N97" i="9"/>
  <c r="S97" i="8"/>
  <c r="M97" i="9"/>
  <c r="R97" i="8"/>
  <c r="O96" i="9"/>
  <c r="T96" i="8"/>
  <c r="N96" i="9"/>
  <c r="S96" i="8"/>
  <c r="M96" i="9"/>
  <c r="R96" i="8"/>
  <c r="O95" i="9"/>
  <c r="T95" i="8"/>
  <c r="N95" i="9"/>
  <c r="S95" i="8"/>
  <c r="M95" i="9"/>
  <c r="R95" i="8"/>
  <c r="O94" i="9"/>
  <c r="T94" i="8"/>
  <c r="N94" i="9"/>
  <c r="S94" i="8"/>
  <c r="M94" i="9"/>
  <c r="R94" i="8"/>
  <c r="O93" i="9"/>
  <c r="T93" i="8"/>
  <c r="N93" i="9"/>
  <c r="S93" i="8"/>
  <c r="M93" i="9"/>
  <c r="R93" i="8"/>
  <c r="O92" i="9"/>
  <c r="T92" i="8"/>
  <c r="N92" i="9"/>
  <c r="S92" i="8"/>
  <c r="M92" i="9"/>
  <c r="R92" i="8"/>
  <c r="O91" i="9"/>
  <c r="T91" i="8"/>
  <c r="N91" i="9"/>
  <c r="S91" i="8"/>
  <c r="M91" i="9"/>
  <c r="R91" i="8"/>
  <c r="O90" i="9"/>
  <c r="T90" i="8"/>
  <c r="N90" i="9"/>
  <c r="S90" i="8"/>
  <c r="M90" i="9"/>
  <c r="R90" i="8"/>
  <c r="O89" i="9"/>
  <c r="T89" i="8"/>
  <c r="N89" i="9"/>
  <c r="S89" i="8"/>
  <c r="M89" i="9"/>
  <c r="R89" i="8"/>
  <c r="O88" i="9"/>
  <c r="T88" i="8"/>
  <c r="N88" i="9"/>
  <c r="S88" i="8"/>
  <c r="M88" i="9"/>
  <c r="R88" i="8"/>
  <c r="O87" i="9"/>
  <c r="T87" i="8"/>
  <c r="N87" i="9"/>
  <c r="S87" i="8"/>
  <c r="M87" i="9"/>
  <c r="R87" i="8"/>
  <c r="O86" i="9"/>
  <c r="T86" i="8"/>
  <c r="N86" i="9"/>
  <c r="S86" i="8"/>
  <c r="M86" i="9"/>
  <c r="R86" i="8"/>
  <c r="T100" i="7"/>
  <c r="O85" i="9"/>
  <c r="T85" i="8"/>
  <c r="O100" i="8"/>
  <c r="S100" i="7"/>
  <c r="N85" i="9"/>
  <c r="S85" i="8"/>
  <c r="N100" i="8"/>
  <c r="M85" i="9"/>
  <c r="R85" i="8"/>
  <c r="T100" i="8"/>
  <c r="O84" i="10"/>
  <c r="T84" i="9"/>
  <c r="O100" i="9"/>
  <c r="S100" i="8"/>
  <c r="N84" i="10"/>
  <c r="S84" i="9"/>
  <c r="N100" i="9"/>
  <c r="O109" i="9"/>
  <c r="T109" i="8"/>
  <c r="N109" i="9"/>
  <c r="S109" i="8"/>
  <c r="M109" i="9"/>
  <c r="R109" i="8"/>
  <c r="O108" i="9"/>
  <c r="T108" i="8"/>
  <c r="N108" i="9"/>
  <c r="S108" i="8"/>
  <c r="M108" i="9"/>
  <c r="R108" i="8"/>
  <c r="O107" i="9"/>
  <c r="T107" i="8"/>
  <c r="N107" i="9"/>
  <c r="S107" i="8"/>
  <c r="M107" i="9"/>
  <c r="R107" i="8"/>
  <c r="O106" i="9"/>
  <c r="T106" i="8"/>
  <c r="N106" i="9"/>
  <c r="S106" i="8"/>
  <c r="M106" i="9"/>
  <c r="R106" i="8"/>
  <c r="O105" i="9"/>
  <c r="T105" i="8"/>
  <c r="N105" i="9"/>
  <c r="S105" i="8"/>
  <c r="M105" i="9"/>
  <c r="R105" i="8"/>
  <c r="T114" i="7"/>
  <c r="T240" i="7" s="1"/>
  <c r="O104" i="9"/>
  <c r="T104" i="8"/>
  <c r="O114" i="8"/>
  <c r="O240" i="8" s="1"/>
  <c r="S114" i="7"/>
  <c r="S240" i="7" s="1"/>
  <c r="N104" i="9"/>
  <c r="S104" i="8"/>
  <c r="N114" i="8"/>
  <c r="N240" i="8" s="1"/>
  <c r="R114" i="7"/>
  <c r="M104" i="9"/>
  <c r="R104" i="8"/>
  <c r="M114" i="8"/>
  <c r="T114" i="8"/>
  <c r="T240" i="8" s="1"/>
  <c r="O103" i="10"/>
  <c r="T103" i="9"/>
  <c r="S114" i="8"/>
  <c r="S240" i="8" s="1"/>
  <c r="N103" i="10"/>
  <c r="S103" i="9"/>
  <c r="R114" i="8"/>
  <c r="M103" i="10"/>
  <c r="R103" i="9"/>
  <c r="O79" i="11"/>
  <c r="T79" i="10"/>
  <c r="N79" i="11"/>
  <c r="S79" i="10"/>
  <c r="M79" i="11"/>
  <c r="R79" i="10"/>
  <c r="U79" i="9"/>
  <c r="K79" i="11"/>
  <c r="P79" i="10"/>
  <c r="L79" i="11"/>
  <c r="Q79" i="10"/>
  <c r="O78" i="11"/>
  <c r="T78" i="10"/>
  <c r="N78" i="11"/>
  <c r="S78" i="10"/>
  <c r="M78" i="11"/>
  <c r="R78" i="10"/>
  <c r="U78" i="9"/>
  <c r="K78" i="11"/>
  <c r="P78" i="10"/>
  <c r="L78" i="11"/>
  <c r="Q78" i="10"/>
  <c r="O77" i="11"/>
  <c r="T77" i="10"/>
  <c r="N77" i="11"/>
  <c r="S77" i="10"/>
  <c r="M77" i="11"/>
  <c r="R77" i="10"/>
  <c r="U77" i="9"/>
  <c r="K77" i="11"/>
  <c r="P77" i="10"/>
  <c r="L77" i="11"/>
  <c r="Q77" i="10"/>
  <c r="O76" i="11"/>
  <c r="T76" i="10"/>
  <c r="N76" i="11"/>
  <c r="S76" i="10"/>
  <c r="M76" i="11"/>
  <c r="R76" i="10"/>
  <c r="U76" i="9"/>
  <c r="K76" i="11"/>
  <c r="P76" i="10"/>
  <c r="L76" i="11"/>
  <c r="Q76" i="10"/>
  <c r="O75" i="11"/>
  <c r="T75" i="10"/>
  <c r="N75" i="11"/>
  <c r="S75" i="10"/>
  <c r="M75" i="11"/>
  <c r="R75" i="10"/>
  <c r="U75" i="9"/>
  <c r="K75" i="11"/>
  <c r="P75" i="10"/>
  <c r="L75" i="11"/>
  <c r="Q75" i="10"/>
  <c r="O74" i="11"/>
  <c r="T74" i="10"/>
  <c r="N74" i="11"/>
  <c r="S74" i="10"/>
  <c r="M74" i="11"/>
  <c r="R74" i="10"/>
  <c r="U74" i="9"/>
  <c r="K74" i="11"/>
  <c r="P74" i="10"/>
  <c r="L74" i="11"/>
  <c r="Q74" i="10"/>
  <c r="O73" i="11"/>
  <c r="T73" i="10"/>
  <c r="N73" i="11"/>
  <c r="S73" i="10"/>
  <c r="M73" i="11"/>
  <c r="R73" i="10"/>
  <c r="U73" i="9"/>
  <c r="K73" i="11"/>
  <c r="P73" i="10"/>
  <c r="L73" i="11"/>
  <c r="Q73" i="10"/>
  <c r="O72" i="11"/>
  <c r="T72" i="10"/>
  <c r="N72" i="11"/>
  <c r="S72" i="10"/>
  <c r="M72" i="11"/>
  <c r="R72" i="10"/>
  <c r="U72" i="9"/>
  <c r="K72" i="11"/>
  <c r="P72" i="10"/>
  <c r="L72" i="11"/>
  <c r="Q72" i="10"/>
  <c r="O71" i="11"/>
  <c r="T71" i="10"/>
  <c r="N71" i="11"/>
  <c r="S71" i="10"/>
  <c r="M71" i="11"/>
  <c r="R71" i="10"/>
  <c r="U71" i="9"/>
  <c r="K71" i="11"/>
  <c r="P71" i="10"/>
  <c r="L71" i="11"/>
  <c r="Q71" i="10"/>
  <c r="O70" i="11"/>
  <c r="T70" i="10"/>
  <c r="N70" i="11"/>
  <c r="S70" i="10"/>
  <c r="M70" i="11"/>
  <c r="R70" i="10"/>
  <c r="U70" i="9"/>
  <c r="K70" i="11"/>
  <c r="P70" i="10"/>
  <c r="L70" i="11"/>
  <c r="Q70" i="10"/>
  <c r="O69" i="11"/>
  <c r="T69" i="10"/>
  <c r="N69" i="11"/>
  <c r="S69" i="10"/>
  <c r="M69" i="11"/>
  <c r="R69" i="10"/>
  <c r="U69" i="9"/>
  <c r="K69" i="11"/>
  <c r="P69" i="10"/>
  <c r="L69" i="11"/>
  <c r="Q69" i="10"/>
  <c r="O68" i="11"/>
  <c r="T68" i="10"/>
  <c r="N68" i="11"/>
  <c r="S68" i="10"/>
  <c r="M68" i="11"/>
  <c r="R68" i="10"/>
  <c r="U68" i="9"/>
  <c r="K68" i="11"/>
  <c r="P68" i="10"/>
  <c r="L68" i="11"/>
  <c r="Q68" i="10"/>
  <c r="O67" i="11"/>
  <c r="T67" i="10"/>
  <c r="N67" i="11"/>
  <c r="S67" i="10"/>
  <c r="M67" i="11"/>
  <c r="R67" i="10"/>
  <c r="U67" i="9"/>
  <c r="K67" i="11"/>
  <c r="P67" i="10"/>
  <c r="L67" i="11"/>
  <c r="Q67" i="10"/>
  <c r="O66" i="11"/>
  <c r="T66" i="10"/>
  <c r="N66" i="11"/>
  <c r="S66" i="10"/>
  <c r="M66" i="11"/>
  <c r="R66" i="10"/>
  <c r="U66" i="9"/>
  <c r="K66" i="11"/>
  <c r="P66" i="10"/>
  <c r="L66" i="11"/>
  <c r="Q66" i="10"/>
  <c r="O65" i="11"/>
  <c r="T65" i="10"/>
  <c r="N65" i="11"/>
  <c r="S65" i="10"/>
  <c r="M65" i="11"/>
  <c r="R65" i="10"/>
  <c r="U65" i="9"/>
  <c r="K65" i="11"/>
  <c r="P65" i="10"/>
  <c r="L65" i="11"/>
  <c r="Q65" i="10"/>
  <c r="O64" i="12"/>
  <c r="T64" i="11"/>
  <c r="N64" i="12"/>
  <c r="S64" i="11"/>
  <c r="M64" i="12"/>
  <c r="R64" i="11"/>
  <c r="L64" i="12"/>
  <c r="Q64" i="11"/>
  <c r="U64" i="10"/>
  <c r="K64" i="12"/>
  <c r="P64" i="11"/>
  <c r="U64" i="11" s="1"/>
  <c r="R23" i="10"/>
  <c r="R40" i="10" s="1"/>
  <c r="M23" i="11"/>
  <c r="M40" i="10"/>
  <c r="S23" i="10"/>
  <c r="S40" i="10" s="1"/>
  <c r="N23" i="11"/>
  <c r="N40" i="10"/>
  <c r="T217" i="10"/>
  <c r="T238" i="10" s="1"/>
  <c r="O217" i="11"/>
  <c r="O238" i="10"/>
  <c r="S217" i="10"/>
  <c r="S238" i="10" s="1"/>
  <c r="N217" i="11"/>
  <c r="N238" i="10"/>
  <c r="R217" i="10"/>
  <c r="R238" i="10" s="1"/>
  <c r="M217" i="11"/>
  <c r="M238" i="10"/>
  <c r="Q217" i="10"/>
  <c r="Q238" i="10" s="1"/>
  <c r="L217" i="11"/>
  <c r="L238" i="10"/>
  <c r="K217" i="11"/>
  <c r="P217" i="10"/>
  <c r="P238" i="10" s="1"/>
  <c r="K238" i="10"/>
  <c r="T153" i="10"/>
  <c r="T214" i="10" s="1"/>
  <c r="O153" i="11"/>
  <c r="S153" i="10"/>
  <c r="S214" i="10" s="1"/>
  <c r="N153" i="11"/>
  <c r="R153" i="10"/>
  <c r="R214" i="10" s="1"/>
  <c r="M153" i="11"/>
  <c r="Q153" i="10"/>
  <c r="Q214" i="10" s="1"/>
  <c r="L153" i="11"/>
  <c r="P153" i="10"/>
  <c r="P214" i="10" s="1"/>
  <c r="K153" i="11"/>
  <c r="T128" i="10"/>
  <c r="T150" i="10" s="1"/>
  <c r="O128" i="11"/>
  <c r="O150" i="10"/>
  <c r="S128" i="10"/>
  <c r="S150" i="10" s="1"/>
  <c r="N128" i="11"/>
  <c r="N150" i="10"/>
  <c r="R128" i="10"/>
  <c r="R150" i="10" s="1"/>
  <c r="M128" i="11"/>
  <c r="M150" i="10"/>
  <c r="Q128" i="10"/>
  <c r="Q150" i="10" s="1"/>
  <c r="L128" i="11"/>
  <c r="L150" i="10"/>
  <c r="P128" i="10"/>
  <c r="P150" i="10" s="1"/>
  <c r="K128" i="11"/>
  <c r="K150" i="10"/>
  <c r="T117" i="10"/>
  <c r="T125" i="10" s="1"/>
  <c r="O117" i="11"/>
  <c r="O125" i="10"/>
  <c r="S117" i="10"/>
  <c r="S125" i="10" s="1"/>
  <c r="N117" i="11"/>
  <c r="N125" i="10"/>
  <c r="R117" i="10"/>
  <c r="R125" i="10" s="1"/>
  <c r="M117" i="11"/>
  <c r="M125" i="10"/>
  <c r="Q117" i="10"/>
  <c r="Q125" i="10" s="1"/>
  <c r="L117" i="11"/>
  <c r="L125" i="10"/>
  <c r="P117" i="10"/>
  <c r="P125" i="10" s="1"/>
  <c r="K117" i="11"/>
  <c r="K125" i="10"/>
  <c r="T83" i="10"/>
  <c r="O83" i="11"/>
  <c r="S83" i="10"/>
  <c r="N83" i="11"/>
  <c r="R83" i="10"/>
  <c r="M83" i="11"/>
  <c r="Q83" i="10"/>
  <c r="L83" i="11"/>
  <c r="P83" i="10"/>
  <c r="K83" i="11"/>
  <c r="T63" i="10"/>
  <c r="T80" i="10" s="1"/>
  <c r="O63" i="11"/>
  <c r="O80" i="10"/>
  <c r="T80" i="9"/>
  <c r="S63" i="10"/>
  <c r="S80" i="10" s="1"/>
  <c r="N63" i="11"/>
  <c r="N80" i="10"/>
  <c r="S80" i="9"/>
  <c r="R63" i="10"/>
  <c r="R80" i="10" s="1"/>
  <c r="M63" i="11"/>
  <c r="M80" i="10"/>
  <c r="R80" i="9"/>
  <c r="Q63" i="10"/>
  <c r="Q80" i="10" s="1"/>
  <c r="L63" i="11"/>
  <c r="L80" i="10"/>
  <c r="Q80" i="9"/>
  <c r="P63" i="10"/>
  <c r="P80" i="10" s="1"/>
  <c r="K63" i="11"/>
  <c r="K80" i="10"/>
  <c r="P80" i="9"/>
  <c r="O6" i="12"/>
  <c r="T6" i="11"/>
  <c r="J238" i="5"/>
  <c r="U238" i="5"/>
  <c r="H217" i="6"/>
  <c r="B238" i="6"/>
  <c r="J150" i="5"/>
  <c r="U150" i="5"/>
  <c r="H128" i="6"/>
  <c r="B150" i="6"/>
  <c r="J125" i="5"/>
  <c r="U125" i="5"/>
  <c r="H117" i="6"/>
  <c r="B125" i="6"/>
  <c r="J100" i="5"/>
  <c r="H83" i="6"/>
  <c r="B100" i="6"/>
  <c r="J80" i="5"/>
  <c r="U80" i="5"/>
  <c r="H63" i="6"/>
  <c r="B80" i="6"/>
  <c r="L118" i="12"/>
  <c r="Q118" i="11"/>
  <c r="U118" i="10"/>
  <c r="K118" i="12"/>
  <c r="P118" i="11"/>
  <c r="M118" i="12"/>
  <c r="R118" i="11"/>
  <c r="N118" i="12"/>
  <c r="S118" i="11"/>
  <c r="O118" i="12"/>
  <c r="T118" i="11"/>
  <c r="L119" i="12"/>
  <c r="Q119" i="11"/>
  <c r="U119" i="10"/>
  <c r="K119" i="12"/>
  <c r="P119" i="11"/>
  <c r="M119" i="12"/>
  <c r="R119" i="11"/>
  <c r="N119" i="12"/>
  <c r="S119" i="11"/>
  <c r="O119" i="12"/>
  <c r="T119" i="11"/>
  <c r="L120" i="12"/>
  <c r="Q120" i="11"/>
  <c r="U120" i="10"/>
  <c r="K120" i="12"/>
  <c r="P120" i="11"/>
  <c r="M120" i="12"/>
  <c r="R120" i="11"/>
  <c r="N120" i="12"/>
  <c r="S120" i="11"/>
  <c r="O120" i="12"/>
  <c r="T120" i="11"/>
  <c r="L121" i="12"/>
  <c r="Q121" i="11"/>
  <c r="U121" i="10"/>
  <c r="K121" i="12"/>
  <c r="P121" i="11"/>
  <c r="M121" i="12"/>
  <c r="R121" i="11"/>
  <c r="N121" i="12"/>
  <c r="S121" i="11"/>
  <c r="O121" i="12"/>
  <c r="T121" i="11"/>
  <c r="L122" i="12"/>
  <c r="Q122" i="11"/>
  <c r="U122" i="10"/>
  <c r="K122" i="12"/>
  <c r="P122" i="11"/>
  <c r="M122" i="12"/>
  <c r="R122" i="11"/>
  <c r="N122" i="12"/>
  <c r="S122" i="11"/>
  <c r="O122" i="12"/>
  <c r="T122" i="11"/>
  <c r="L123" i="12"/>
  <c r="Q123" i="11"/>
  <c r="U123" i="10"/>
  <c r="K123" i="12"/>
  <c r="P123" i="11"/>
  <c r="M123" i="12"/>
  <c r="R123" i="11"/>
  <c r="N123" i="12"/>
  <c r="S123" i="11"/>
  <c r="O123" i="12"/>
  <c r="T123" i="11"/>
  <c r="L124" i="12"/>
  <c r="Q124" i="11"/>
  <c r="U124" i="10"/>
  <c r="K124" i="12"/>
  <c r="P124" i="11"/>
  <c r="M124" i="12"/>
  <c r="R124" i="11"/>
  <c r="N124" i="12"/>
  <c r="S124" i="11"/>
  <c r="O124" i="12"/>
  <c r="T124" i="11"/>
  <c r="L154" i="12"/>
  <c r="Q154" i="11"/>
  <c r="U154" i="10"/>
  <c r="K154" i="12"/>
  <c r="P154" i="11"/>
  <c r="M154" i="12"/>
  <c r="R154" i="11"/>
  <c r="N154" i="12"/>
  <c r="S154" i="11"/>
  <c r="O154" i="12"/>
  <c r="T154" i="11"/>
  <c r="L155" i="12"/>
  <c r="Q155" i="11"/>
  <c r="U155" i="10"/>
  <c r="K155" i="12"/>
  <c r="P155" i="11"/>
  <c r="M155" i="12"/>
  <c r="R155" i="11"/>
  <c r="N155" i="12"/>
  <c r="S155" i="11"/>
  <c r="O155" i="12"/>
  <c r="T155" i="11"/>
  <c r="L156" i="12"/>
  <c r="Q156" i="11"/>
  <c r="U156" i="10"/>
  <c r="K156" i="12"/>
  <c r="P156" i="11"/>
  <c r="M156" i="12"/>
  <c r="R156" i="11"/>
  <c r="N156" i="12"/>
  <c r="S156" i="11"/>
  <c r="O156" i="12"/>
  <c r="T156" i="11"/>
  <c r="L157" i="12"/>
  <c r="Q157" i="11"/>
  <c r="U157" i="10"/>
  <c r="K157" i="12"/>
  <c r="P157" i="11"/>
  <c r="M157" i="12"/>
  <c r="R157" i="11"/>
  <c r="N157" i="12"/>
  <c r="S157" i="11"/>
  <c r="O157" i="12"/>
  <c r="T157" i="11"/>
  <c r="L159" i="12"/>
  <c r="Q159" i="11"/>
  <c r="U159" i="10"/>
  <c r="K159" i="12"/>
  <c r="P159" i="11"/>
  <c r="M159" i="12"/>
  <c r="R159" i="11"/>
  <c r="N159" i="12"/>
  <c r="S159" i="11"/>
  <c r="O159" i="12"/>
  <c r="T159" i="11"/>
  <c r="L160" i="12"/>
  <c r="Q160" i="11"/>
  <c r="U160" i="10"/>
  <c r="K160" i="12"/>
  <c r="P160" i="11"/>
  <c r="M160" i="12"/>
  <c r="R160" i="11"/>
  <c r="N160" i="12"/>
  <c r="S160" i="11"/>
  <c r="O160" i="12"/>
  <c r="T160" i="11"/>
  <c r="L161" i="12"/>
  <c r="Q161" i="11"/>
  <c r="U161" i="10"/>
  <c r="K161" i="12"/>
  <c r="P161" i="11"/>
  <c r="M161" i="12"/>
  <c r="R161" i="11"/>
  <c r="N161" i="12"/>
  <c r="S161" i="11"/>
  <c r="O161" i="12"/>
  <c r="T161" i="11"/>
  <c r="L162" i="12"/>
  <c r="Q162" i="11"/>
  <c r="U162" i="10"/>
  <c r="K162" i="12"/>
  <c r="P162" i="11"/>
  <c r="M162" i="12"/>
  <c r="R162" i="11"/>
  <c r="N162" i="12"/>
  <c r="S162" i="11"/>
  <c r="O162" i="12"/>
  <c r="T162" i="11"/>
  <c r="L163" i="12"/>
  <c r="Q163" i="11"/>
  <c r="U163" i="10"/>
  <c r="K163" i="12"/>
  <c r="P163" i="11"/>
  <c r="M163" i="12"/>
  <c r="R163" i="11"/>
  <c r="N163" i="12"/>
  <c r="S163" i="11"/>
  <c r="O163" i="12"/>
  <c r="T163" i="11"/>
  <c r="L164" i="12"/>
  <c r="Q164" i="11"/>
  <c r="U164" i="10"/>
  <c r="K164" i="12"/>
  <c r="P164" i="11"/>
  <c r="M164" i="12"/>
  <c r="R164" i="11"/>
  <c r="N164" i="12"/>
  <c r="S164" i="11"/>
  <c r="O164" i="12"/>
  <c r="T164" i="11"/>
  <c r="L165" i="12"/>
  <c r="Q165" i="11"/>
  <c r="U165" i="10"/>
  <c r="K165" i="12"/>
  <c r="P165" i="11"/>
  <c r="M165" i="12"/>
  <c r="R165" i="11"/>
  <c r="N165" i="12"/>
  <c r="S165" i="11"/>
  <c r="O165" i="12"/>
  <c r="T165" i="11"/>
  <c r="L166" i="12"/>
  <c r="Q166" i="11"/>
  <c r="U166" i="10"/>
  <c r="K166" i="12"/>
  <c r="P166" i="11"/>
  <c r="M166" i="12"/>
  <c r="R166" i="11"/>
  <c r="N166" i="12"/>
  <c r="S166" i="11"/>
  <c r="O166" i="12"/>
  <c r="T166" i="11"/>
  <c r="L167" i="12"/>
  <c r="Q167" i="11"/>
  <c r="U167" i="10"/>
  <c r="K167" i="12"/>
  <c r="P167" i="11"/>
  <c r="M167" i="12"/>
  <c r="R167" i="11"/>
  <c r="N167" i="12"/>
  <c r="S167" i="11"/>
  <c r="O167" i="12"/>
  <c r="T167" i="11"/>
  <c r="L168" i="12"/>
  <c r="Q168" i="11"/>
  <c r="U168" i="10"/>
  <c r="K168" i="12"/>
  <c r="P168" i="11"/>
  <c r="M168" i="12"/>
  <c r="R168" i="11"/>
  <c r="N168" i="12"/>
  <c r="S168" i="11"/>
  <c r="O168" i="12"/>
  <c r="T168" i="11"/>
  <c r="L169" i="12"/>
  <c r="Q169" i="11"/>
  <c r="U169" i="10"/>
  <c r="K169" i="12"/>
  <c r="P169" i="11"/>
  <c r="M169" i="12"/>
  <c r="R169" i="11"/>
  <c r="N169" i="12"/>
  <c r="S169" i="11"/>
  <c r="O169" i="12"/>
  <c r="T169" i="11"/>
  <c r="L170" i="12"/>
  <c r="Q170" i="11"/>
  <c r="U170" i="10"/>
  <c r="K170" i="12"/>
  <c r="P170" i="11"/>
  <c r="M170" i="12"/>
  <c r="R170" i="11"/>
  <c r="N170" i="12"/>
  <c r="S170" i="11"/>
  <c r="O170" i="12"/>
  <c r="T170" i="11"/>
  <c r="L171" i="12"/>
  <c r="Q171" i="11"/>
  <c r="U171" i="10"/>
  <c r="K171" i="12"/>
  <c r="P171" i="11"/>
  <c r="M171" i="12"/>
  <c r="R171" i="11"/>
  <c r="N171" i="12"/>
  <c r="S171" i="11"/>
  <c r="O171" i="12"/>
  <c r="T171" i="11"/>
  <c r="L172" i="12"/>
  <c r="Q172" i="11"/>
  <c r="U172" i="10"/>
  <c r="K172" i="12"/>
  <c r="P172" i="11"/>
  <c r="M172" i="12"/>
  <c r="R172" i="11"/>
  <c r="N172" i="12"/>
  <c r="S172" i="11"/>
  <c r="O172" i="12"/>
  <c r="T172" i="11"/>
  <c r="L173" i="12"/>
  <c r="Q173" i="11"/>
  <c r="U173" i="10"/>
  <c r="K173" i="12"/>
  <c r="P173" i="11"/>
  <c r="M173" i="12"/>
  <c r="R173" i="11"/>
  <c r="N173" i="12"/>
  <c r="S173" i="11"/>
  <c r="O173" i="12"/>
  <c r="T173" i="11"/>
  <c r="L174" i="12"/>
  <c r="Q174" i="11"/>
  <c r="U174" i="10"/>
  <c r="K174" i="12"/>
  <c r="P174" i="11"/>
  <c r="M174" i="12"/>
  <c r="R174" i="11"/>
  <c r="N174" i="12"/>
  <c r="S174" i="11"/>
  <c r="O174" i="12"/>
  <c r="T174" i="11"/>
  <c r="L175" i="12"/>
  <c r="Q175" i="11"/>
  <c r="U175" i="10"/>
  <c r="K175" i="12"/>
  <c r="P175" i="11"/>
  <c r="M175" i="12"/>
  <c r="R175" i="11"/>
  <c r="N175" i="12"/>
  <c r="S175" i="11"/>
  <c r="O175" i="12"/>
  <c r="T175" i="11"/>
  <c r="L176" i="12"/>
  <c r="Q176" i="11"/>
  <c r="U176" i="10"/>
  <c r="K176" i="12"/>
  <c r="P176" i="11"/>
  <c r="M176" i="12"/>
  <c r="R176" i="11"/>
  <c r="N176" i="12"/>
  <c r="S176" i="11"/>
  <c r="O176" i="12"/>
  <c r="T176" i="11"/>
  <c r="L177" i="12"/>
  <c r="Q177" i="11"/>
  <c r="U177" i="10"/>
  <c r="K177" i="12"/>
  <c r="P177" i="11"/>
  <c r="M177" i="12"/>
  <c r="R177" i="11"/>
  <c r="N177" i="12"/>
  <c r="S177" i="11"/>
  <c r="O177" i="12"/>
  <c r="T177" i="11"/>
  <c r="L178" i="12"/>
  <c r="Q178" i="11"/>
  <c r="U178" i="10"/>
  <c r="K178" i="12"/>
  <c r="P178" i="11"/>
  <c r="M178" i="12"/>
  <c r="R178" i="11"/>
  <c r="N178" i="12"/>
  <c r="S178" i="11"/>
  <c r="O178" i="12"/>
  <c r="T178" i="11"/>
  <c r="L179" i="12"/>
  <c r="Q179" i="11"/>
  <c r="U179" i="10"/>
  <c r="K179" i="12"/>
  <c r="P179" i="11"/>
  <c r="M179" i="12"/>
  <c r="R179" i="11"/>
  <c r="N179" i="12"/>
  <c r="S179" i="11"/>
  <c r="O179" i="12"/>
  <c r="T179" i="11"/>
  <c r="L180" i="12"/>
  <c r="Q180" i="11"/>
  <c r="U180" i="10"/>
  <c r="K180" i="12"/>
  <c r="P180" i="11"/>
  <c r="M180" i="12"/>
  <c r="R180" i="11"/>
  <c r="N180" i="12"/>
  <c r="S180" i="11"/>
  <c r="O180" i="12"/>
  <c r="T180" i="11"/>
  <c r="L181" i="12"/>
  <c r="Q181" i="11"/>
  <c r="U181" i="10"/>
  <c r="K181" i="12"/>
  <c r="P181" i="11"/>
  <c r="M181" i="12"/>
  <c r="R181" i="11"/>
  <c r="N181" i="12"/>
  <c r="S181" i="11"/>
  <c r="O181" i="12"/>
  <c r="T181" i="11"/>
  <c r="L182" i="12"/>
  <c r="Q182" i="11"/>
  <c r="U182" i="10"/>
  <c r="K182" i="12"/>
  <c r="P182" i="11"/>
  <c r="M182" i="12"/>
  <c r="R182" i="11"/>
  <c r="N182" i="12"/>
  <c r="S182" i="11"/>
  <c r="O182" i="12"/>
  <c r="T182" i="11"/>
  <c r="L183" i="12"/>
  <c r="Q183" i="11"/>
  <c r="U183" i="10"/>
  <c r="K183" i="12"/>
  <c r="P183" i="11"/>
  <c r="M183" i="12"/>
  <c r="R183" i="11"/>
  <c r="N183" i="12"/>
  <c r="S183" i="11"/>
  <c r="O183" i="12"/>
  <c r="T183" i="11"/>
  <c r="L184" i="12"/>
  <c r="Q184" i="11"/>
  <c r="U184" i="10"/>
  <c r="K184" i="12"/>
  <c r="P184" i="11"/>
  <c r="M184" i="12"/>
  <c r="R184" i="11"/>
  <c r="N184" i="12"/>
  <c r="S184" i="11"/>
  <c r="O184" i="12"/>
  <c r="T184" i="11"/>
  <c r="L185" i="12"/>
  <c r="Q185" i="11"/>
  <c r="U185" i="10"/>
  <c r="K185" i="12"/>
  <c r="P185" i="11"/>
  <c r="M185" i="12"/>
  <c r="R185" i="11"/>
  <c r="N185" i="12"/>
  <c r="S185" i="11"/>
  <c r="O185" i="12"/>
  <c r="T185" i="11"/>
  <c r="L186" i="12"/>
  <c r="Q186" i="11"/>
  <c r="U186" i="10"/>
  <c r="K186" i="12"/>
  <c r="P186" i="11"/>
  <c r="M186" i="12"/>
  <c r="R186" i="11"/>
  <c r="N186" i="12"/>
  <c r="S186" i="11"/>
  <c r="O186" i="12"/>
  <c r="T186" i="11"/>
  <c r="L187" i="12"/>
  <c r="Q187" i="11"/>
  <c r="U187" i="10"/>
  <c r="K187" i="12"/>
  <c r="P187" i="11"/>
  <c r="M187" i="12"/>
  <c r="R187" i="11"/>
  <c r="N187" i="12"/>
  <c r="S187" i="11"/>
  <c r="O187" i="12"/>
  <c r="T187" i="11"/>
  <c r="L188" i="12"/>
  <c r="Q188" i="11"/>
  <c r="U188" i="10"/>
  <c r="K188" i="12"/>
  <c r="P188" i="11"/>
  <c r="M188" i="12"/>
  <c r="R188" i="11"/>
  <c r="N188" i="12"/>
  <c r="S188" i="11"/>
  <c r="O188" i="12"/>
  <c r="T188" i="11"/>
  <c r="L189" i="12"/>
  <c r="Q189" i="11"/>
  <c r="U189" i="10"/>
  <c r="K189" i="12"/>
  <c r="P189" i="11"/>
  <c r="M189" i="12"/>
  <c r="R189" i="11"/>
  <c r="N189" i="12"/>
  <c r="S189" i="11"/>
  <c r="O189" i="12"/>
  <c r="T189" i="11"/>
  <c r="L190" i="12"/>
  <c r="Q190" i="11"/>
  <c r="U190" i="10"/>
  <c r="K190" i="12"/>
  <c r="P190" i="11"/>
  <c r="M190" i="12"/>
  <c r="R190" i="11"/>
  <c r="N190" i="12"/>
  <c r="S190" i="11"/>
  <c r="O190" i="12"/>
  <c r="T190" i="11"/>
  <c r="L191" i="12"/>
  <c r="Q191" i="11"/>
  <c r="U191" i="10"/>
  <c r="K191" i="12"/>
  <c r="P191" i="11"/>
  <c r="M191" i="12"/>
  <c r="R191" i="11"/>
  <c r="N191" i="12"/>
  <c r="S191" i="11"/>
  <c r="O191" i="12"/>
  <c r="T191" i="11"/>
  <c r="L192" i="12"/>
  <c r="Q192" i="11"/>
  <c r="U192" i="10"/>
  <c r="K192" i="12"/>
  <c r="P192" i="11"/>
  <c r="M192" i="12"/>
  <c r="R192" i="11"/>
  <c r="N192" i="12"/>
  <c r="S192" i="11"/>
  <c r="O192" i="12"/>
  <c r="T192" i="11"/>
  <c r="L193" i="12"/>
  <c r="Q193" i="11"/>
  <c r="U193" i="10"/>
  <c r="K193" i="12"/>
  <c r="P193" i="11"/>
  <c r="M193" i="12"/>
  <c r="R193" i="11"/>
  <c r="N193" i="12"/>
  <c r="S193" i="11"/>
  <c r="O193" i="12"/>
  <c r="T193" i="11"/>
  <c r="L194" i="12"/>
  <c r="Q194" i="11"/>
  <c r="U194" i="10"/>
  <c r="K194" i="12"/>
  <c r="P194" i="11"/>
  <c r="M194" i="12"/>
  <c r="R194" i="11"/>
  <c r="N194" i="12"/>
  <c r="S194" i="11"/>
  <c r="O194" i="12"/>
  <c r="T194" i="11"/>
  <c r="L195" i="12"/>
  <c r="Q195" i="11"/>
  <c r="U195" i="10"/>
  <c r="K195" i="12"/>
  <c r="P195" i="11"/>
  <c r="M195" i="12"/>
  <c r="R195" i="11"/>
  <c r="N195" i="12"/>
  <c r="S195" i="11"/>
  <c r="O195" i="12"/>
  <c r="T195" i="11"/>
  <c r="L196" i="12"/>
  <c r="Q196" i="11"/>
  <c r="U196" i="10"/>
  <c r="K196" i="12"/>
  <c r="P196" i="11"/>
  <c r="M196" i="12"/>
  <c r="R196" i="11"/>
  <c r="N196" i="12"/>
  <c r="S196" i="11"/>
  <c r="O196" i="12"/>
  <c r="T196" i="11"/>
  <c r="L197" i="12"/>
  <c r="Q197" i="11"/>
  <c r="U197" i="10"/>
  <c r="K197" i="12"/>
  <c r="P197" i="11"/>
  <c r="M197" i="12"/>
  <c r="R197" i="11"/>
  <c r="N197" i="12"/>
  <c r="S197" i="11"/>
  <c r="O197" i="12"/>
  <c r="T197" i="11"/>
  <c r="L198" i="12"/>
  <c r="Q198" i="11"/>
  <c r="U198" i="10"/>
  <c r="K198" i="12"/>
  <c r="P198" i="11"/>
  <c r="M198" i="12"/>
  <c r="R198" i="11"/>
  <c r="N198" i="12"/>
  <c r="S198" i="11"/>
  <c r="O198" i="12"/>
  <c r="T198" i="11"/>
  <c r="L199" i="12"/>
  <c r="Q199" i="11"/>
  <c r="U199" i="10"/>
  <c r="K199" i="12"/>
  <c r="P199" i="11"/>
  <c r="M199" i="12"/>
  <c r="R199" i="11"/>
  <c r="N199" i="12"/>
  <c r="S199" i="11"/>
  <c r="O199" i="12"/>
  <c r="T199" i="11"/>
  <c r="L200" i="12"/>
  <c r="Q200" i="11"/>
  <c r="U200" i="10"/>
  <c r="K200" i="12"/>
  <c r="P200" i="11"/>
  <c r="M200" i="12"/>
  <c r="R200" i="11"/>
  <c r="N200" i="12"/>
  <c r="S200" i="11"/>
  <c r="O200" i="12"/>
  <c r="T200" i="11"/>
  <c r="L201" i="12"/>
  <c r="Q201" i="11"/>
  <c r="U201" i="10"/>
  <c r="K201" i="12"/>
  <c r="P201" i="11"/>
  <c r="M201" i="12"/>
  <c r="R201" i="11"/>
  <c r="N201" i="12"/>
  <c r="S201" i="11"/>
  <c r="O201" i="12"/>
  <c r="T201" i="11"/>
  <c r="L202" i="12"/>
  <c r="Q202" i="11"/>
  <c r="U202" i="10"/>
  <c r="K202" i="12"/>
  <c r="P202" i="11"/>
  <c r="M202" i="12"/>
  <c r="R202" i="11"/>
  <c r="N202" i="12"/>
  <c r="S202" i="11"/>
  <c r="O202" i="12"/>
  <c r="T202" i="11"/>
  <c r="L203" i="12"/>
  <c r="Q203" i="11"/>
  <c r="U203" i="10"/>
  <c r="K203" i="12"/>
  <c r="P203" i="11"/>
  <c r="M203" i="12"/>
  <c r="R203" i="11"/>
  <c r="N203" i="12"/>
  <c r="S203" i="11"/>
  <c r="O203" i="12"/>
  <c r="T203" i="11"/>
  <c r="L204" i="12"/>
  <c r="Q204" i="11"/>
  <c r="U204" i="10"/>
  <c r="K204" i="12"/>
  <c r="P204" i="11"/>
  <c r="M204" i="12"/>
  <c r="R204" i="11"/>
  <c r="N204" i="12"/>
  <c r="S204" i="11"/>
  <c r="O204" i="12"/>
  <c r="T204" i="11"/>
  <c r="L205" i="12"/>
  <c r="Q205" i="11"/>
  <c r="U205" i="10"/>
  <c r="K205" i="12"/>
  <c r="P205" i="11"/>
  <c r="M205" i="12"/>
  <c r="R205" i="11"/>
  <c r="N205" i="12"/>
  <c r="S205" i="11"/>
  <c r="O205" i="12"/>
  <c r="T205" i="11"/>
  <c r="L206" i="12"/>
  <c r="Q206" i="11"/>
  <c r="U206" i="10"/>
  <c r="K206" i="12"/>
  <c r="P206" i="11"/>
  <c r="M206" i="12"/>
  <c r="R206" i="11"/>
  <c r="N206" i="12"/>
  <c r="S206" i="11"/>
  <c r="O206" i="12"/>
  <c r="T206" i="11"/>
  <c r="L207" i="12"/>
  <c r="Q207" i="11"/>
  <c r="U207" i="10"/>
  <c r="K207" i="12"/>
  <c r="P207" i="11"/>
  <c r="M207" i="12"/>
  <c r="R207" i="11"/>
  <c r="N207" i="12"/>
  <c r="S207" i="11"/>
  <c r="O207" i="12"/>
  <c r="T207" i="11"/>
  <c r="L208" i="12"/>
  <c r="Q208" i="11"/>
  <c r="U208" i="10"/>
  <c r="K208" i="12"/>
  <c r="P208" i="11"/>
  <c r="M208" i="12"/>
  <c r="R208" i="11"/>
  <c r="N208" i="12"/>
  <c r="S208" i="11"/>
  <c r="O208" i="12"/>
  <c r="T208" i="11"/>
  <c r="L209" i="12"/>
  <c r="Q209" i="11"/>
  <c r="U209" i="10"/>
  <c r="K209" i="12"/>
  <c r="P209" i="11"/>
  <c r="M209" i="12"/>
  <c r="R209" i="11"/>
  <c r="N209" i="12"/>
  <c r="S209" i="11"/>
  <c r="O209" i="12"/>
  <c r="T209" i="11"/>
  <c r="L210" i="12"/>
  <c r="Q210" i="11"/>
  <c r="U210" i="10"/>
  <c r="K210" i="12"/>
  <c r="P210" i="11"/>
  <c r="M210" i="12"/>
  <c r="R210" i="11"/>
  <c r="N210" i="12"/>
  <c r="S210" i="11"/>
  <c r="O210" i="12"/>
  <c r="T210" i="11"/>
  <c r="L211" i="12"/>
  <c r="Q211" i="11"/>
  <c r="U211" i="10"/>
  <c r="K211" i="12"/>
  <c r="P211" i="11"/>
  <c r="M211" i="12"/>
  <c r="R211" i="11"/>
  <c r="N211" i="12"/>
  <c r="S211" i="11"/>
  <c r="O211" i="12"/>
  <c r="T211" i="11"/>
  <c r="L212" i="12"/>
  <c r="Q212" i="11"/>
  <c r="U212" i="10"/>
  <c r="K212" i="12"/>
  <c r="P212" i="11"/>
  <c r="M212" i="12"/>
  <c r="R212" i="11"/>
  <c r="N212" i="12"/>
  <c r="S212" i="11"/>
  <c r="O212" i="12"/>
  <c r="T212" i="11"/>
  <c r="L213" i="12"/>
  <c r="Q213" i="11"/>
  <c r="U213" i="10"/>
  <c r="K213" i="12"/>
  <c r="P213" i="11"/>
  <c r="M213" i="12"/>
  <c r="R213" i="11"/>
  <c r="N213" i="12"/>
  <c r="S213" i="11"/>
  <c r="O213" i="12"/>
  <c r="T213" i="11"/>
  <c r="L218" i="12"/>
  <c r="Q218" i="11"/>
  <c r="U218" i="10"/>
  <c r="K218" i="12"/>
  <c r="P218" i="11"/>
  <c r="M218" i="12"/>
  <c r="R218" i="11"/>
  <c r="N218" i="12"/>
  <c r="S218" i="11"/>
  <c r="O218" i="12"/>
  <c r="T218" i="11"/>
  <c r="L219" i="12"/>
  <c r="Q219" i="11"/>
  <c r="U219" i="10"/>
  <c r="K219" i="12"/>
  <c r="P219" i="11"/>
  <c r="M219" i="12"/>
  <c r="R219" i="11"/>
  <c r="N219" i="12"/>
  <c r="S219" i="11"/>
  <c r="O219" i="12"/>
  <c r="T219" i="11"/>
  <c r="L220" i="12"/>
  <c r="Q220" i="11"/>
  <c r="U220" i="10"/>
  <c r="K220" i="12"/>
  <c r="P220" i="11"/>
  <c r="M220" i="12"/>
  <c r="R220" i="11"/>
  <c r="N220" i="12"/>
  <c r="S220" i="11"/>
  <c r="O220" i="12"/>
  <c r="T220" i="11"/>
  <c r="L221" i="12"/>
  <c r="Q221" i="11"/>
  <c r="U221" i="10"/>
  <c r="K221" i="12"/>
  <c r="P221" i="11"/>
  <c r="M221" i="12"/>
  <c r="R221" i="11"/>
  <c r="N221" i="12"/>
  <c r="S221" i="11"/>
  <c r="O221" i="12"/>
  <c r="T221" i="11"/>
  <c r="L222" i="12"/>
  <c r="Q222" i="11"/>
  <c r="U222" i="10"/>
  <c r="K222" i="12"/>
  <c r="P222" i="11"/>
  <c r="M222" i="12"/>
  <c r="R222" i="11"/>
  <c r="N222" i="12"/>
  <c r="S222" i="11"/>
  <c r="O222" i="12"/>
  <c r="T222" i="11"/>
  <c r="L223" i="12"/>
  <c r="Q223" i="11"/>
  <c r="U223" i="10"/>
  <c r="K223" i="12"/>
  <c r="P223" i="11"/>
  <c r="M223" i="12"/>
  <c r="R223" i="11"/>
  <c r="N223" i="12"/>
  <c r="S223" i="11"/>
  <c r="O223" i="12"/>
  <c r="T223" i="11"/>
  <c r="L224" i="12"/>
  <c r="Q224" i="11"/>
  <c r="U224" i="10"/>
  <c r="K224" i="12"/>
  <c r="P224" i="11"/>
  <c r="M224" i="12"/>
  <c r="R224" i="11"/>
  <c r="N224" i="12"/>
  <c r="S224" i="11"/>
  <c r="O224" i="12"/>
  <c r="T224" i="11"/>
  <c r="L225" i="12"/>
  <c r="Q225" i="11"/>
  <c r="U225" i="10"/>
  <c r="K225" i="12"/>
  <c r="P225" i="11"/>
  <c r="M225" i="12"/>
  <c r="R225" i="11"/>
  <c r="N225" i="12"/>
  <c r="S225" i="11"/>
  <c r="O225" i="12"/>
  <c r="T225" i="11"/>
  <c r="L226" i="12"/>
  <c r="Q226" i="11"/>
  <c r="U226" i="10"/>
  <c r="K226" i="12"/>
  <c r="P226" i="11"/>
  <c r="M226" i="12"/>
  <c r="R226" i="11"/>
  <c r="N226" i="12"/>
  <c r="S226" i="11"/>
  <c r="O226" i="12"/>
  <c r="T226" i="11"/>
  <c r="L227" i="12"/>
  <c r="Q227" i="11"/>
  <c r="U227" i="10"/>
  <c r="K227" i="12"/>
  <c r="P227" i="11"/>
  <c r="M227" i="12"/>
  <c r="R227" i="11"/>
  <c r="N227" i="12"/>
  <c r="S227" i="11"/>
  <c r="O227" i="12"/>
  <c r="T227" i="11"/>
  <c r="L228" i="12"/>
  <c r="Q228" i="11"/>
  <c r="U228" i="10"/>
  <c r="K228" i="12"/>
  <c r="P228" i="11"/>
  <c r="M228" i="12"/>
  <c r="R228" i="11"/>
  <c r="N228" i="12"/>
  <c r="S228" i="11"/>
  <c r="O228" i="12"/>
  <c r="T228" i="11"/>
  <c r="L229" i="12"/>
  <c r="Q229" i="11"/>
  <c r="U229" i="10"/>
  <c r="K229" i="12"/>
  <c r="P229" i="11"/>
  <c r="M229" i="12"/>
  <c r="R229" i="11"/>
  <c r="N229" i="12"/>
  <c r="S229" i="11"/>
  <c r="O229" i="12"/>
  <c r="T229" i="11"/>
  <c r="L230" i="12"/>
  <c r="Q230" i="11"/>
  <c r="U230" i="10"/>
  <c r="K230" i="12"/>
  <c r="P230" i="11"/>
  <c r="M230" i="12"/>
  <c r="R230" i="11"/>
  <c r="N230" i="12"/>
  <c r="S230" i="11"/>
  <c r="O230" i="12"/>
  <c r="T230" i="11"/>
  <c r="L231" i="12"/>
  <c r="Q231" i="11"/>
  <c r="U231" i="10"/>
  <c r="K231" i="12"/>
  <c r="P231" i="11"/>
  <c r="M231" i="12"/>
  <c r="R231" i="11"/>
  <c r="N231" i="12"/>
  <c r="S231" i="11"/>
  <c r="O231" i="12"/>
  <c r="T231" i="11"/>
  <c r="L232" i="12"/>
  <c r="Q232" i="11"/>
  <c r="U232" i="10"/>
  <c r="K232" i="12"/>
  <c r="P232" i="11"/>
  <c r="M232" i="12"/>
  <c r="R232" i="11"/>
  <c r="N232" i="12"/>
  <c r="S232" i="11"/>
  <c r="O232" i="12"/>
  <c r="T232" i="11"/>
  <c r="L233" i="12"/>
  <c r="Q233" i="11"/>
  <c r="U233" i="10"/>
  <c r="K233" i="12"/>
  <c r="P233" i="11"/>
  <c r="M233" i="12"/>
  <c r="R233" i="11"/>
  <c r="N233" i="12"/>
  <c r="S233" i="11"/>
  <c r="O233" i="12"/>
  <c r="T233" i="11"/>
  <c r="L234" i="12"/>
  <c r="Q234" i="11"/>
  <c r="U234" i="10"/>
  <c r="K234" i="12"/>
  <c r="P234" i="11"/>
  <c r="M234" i="12"/>
  <c r="R234" i="11"/>
  <c r="N234" i="12"/>
  <c r="S234" i="11"/>
  <c r="O234" i="12"/>
  <c r="T234" i="11"/>
  <c r="L235" i="12"/>
  <c r="Q235" i="11"/>
  <c r="U235" i="10"/>
  <c r="K235" i="12"/>
  <c r="P235" i="11"/>
  <c r="M235" i="12"/>
  <c r="R235" i="11"/>
  <c r="N235" i="12"/>
  <c r="S235" i="11"/>
  <c r="O235" i="12"/>
  <c r="T235" i="11"/>
  <c r="L236" i="12"/>
  <c r="Q236" i="11"/>
  <c r="U236" i="10"/>
  <c r="K236" i="12"/>
  <c r="P236" i="11"/>
  <c r="M236" i="12"/>
  <c r="R236" i="11"/>
  <c r="N236" i="12"/>
  <c r="S236" i="11"/>
  <c r="O236" i="12"/>
  <c r="T236" i="11"/>
  <c r="L237" i="12"/>
  <c r="Q237" i="11"/>
  <c r="U237" i="10"/>
  <c r="K237" i="12"/>
  <c r="P237" i="11"/>
  <c r="M237" i="12"/>
  <c r="R237" i="11"/>
  <c r="N237" i="12"/>
  <c r="S237" i="11"/>
  <c r="O237" i="12"/>
  <c r="T237" i="11"/>
  <c r="L44" i="12"/>
  <c r="Q44" i="11"/>
  <c r="U44" i="10"/>
  <c r="K44" i="12"/>
  <c r="P44" i="11"/>
  <c r="M44" i="12"/>
  <c r="R44" i="11"/>
  <c r="N44" i="12"/>
  <c r="S44" i="11"/>
  <c r="O44" i="12"/>
  <c r="T44" i="11"/>
  <c r="L45" i="12"/>
  <c r="Q45" i="11"/>
  <c r="U45" i="10"/>
  <c r="K45" i="12"/>
  <c r="P45" i="11"/>
  <c r="M45" i="12"/>
  <c r="R45" i="11"/>
  <c r="N45" i="12"/>
  <c r="S45" i="11"/>
  <c r="O45" i="12"/>
  <c r="T45" i="11"/>
  <c r="L46" i="12"/>
  <c r="Q46" i="11"/>
  <c r="U46" i="10"/>
  <c r="K46" i="12"/>
  <c r="P46" i="11"/>
  <c r="M46" i="12"/>
  <c r="R46" i="11"/>
  <c r="N46" i="12"/>
  <c r="S46" i="11"/>
  <c r="O46" i="12"/>
  <c r="T46" i="11"/>
  <c r="L47" i="12"/>
  <c r="Q47" i="11"/>
  <c r="U47" i="10"/>
  <c r="K47" i="12"/>
  <c r="P47" i="11"/>
  <c r="M47" i="12"/>
  <c r="R47" i="11"/>
  <c r="N47" i="12"/>
  <c r="S47" i="11"/>
  <c r="O47" i="12"/>
  <c r="T47" i="11"/>
  <c r="L48" i="12"/>
  <c r="Q48" i="11"/>
  <c r="U48" i="10"/>
  <c r="K48" i="12"/>
  <c r="P48" i="11"/>
  <c r="M48" i="12"/>
  <c r="R48" i="11"/>
  <c r="N48" i="12"/>
  <c r="S48" i="11"/>
  <c r="O48" i="12"/>
  <c r="T48" i="11"/>
  <c r="L49" i="12"/>
  <c r="Q49" i="11"/>
  <c r="U49" i="10"/>
  <c r="K49" i="12"/>
  <c r="P49" i="11"/>
  <c r="M49" i="12"/>
  <c r="R49" i="11"/>
  <c r="N49" i="12"/>
  <c r="S49" i="11"/>
  <c r="O49" i="12"/>
  <c r="T49" i="11"/>
  <c r="L50" i="12"/>
  <c r="Q50" i="11"/>
  <c r="U50" i="10"/>
  <c r="K50" i="12"/>
  <c r="P50" i="11"/>
  <c r="M50" i="12"/>
  <c r="R50" i="11"/>
  <c r="N50" i="12"/>
  <c r="S50" i="11"/>
  <c r="O50" i="12"/>
  <c r="T50" i="11"/>
  <c r="L51" i="12"/>
  <c r="Q51" i="11"/>
  <c r="U51" i="10"/>
  <c r="K51" i="12"/>
  <c r="P51" i="11"/>
  <c r="M51" i="12"/>
  <c r="R51" i="11"/>
  <c r="N51" i="12"/>
  <c r="S51" i="11"/>
  <c r="O51" i="12"/>
  <c r="T51" i="11"/>
  <c r="L52" i="12"/>
  <c r="Q52" i="11"/>
  <c r="U52" i="10"/>
  <c r="K52" i="12"/>
  <c r="P52" i="11"/>
  <c r="M52" i="12"/>
  <c r="R52" i="11"/>
  <c r="N52" i="12"/>
  <c r="S52" i="11"/>
  <c r="O52" i="12"/>
  <c r="T52" i="11"/>
  <c r="L53" i="12"/>
  <c r="Q53" i="11"/>
  <c r="U53" i="10"/>
  <c r="K53" i="12"/>
  <c r="P53" i="11"/>
  <c r="M53" i="12"/>
  <c r="R53" i="11"/>
  <c r="N53" i="12"/>
  <c r="S53" i="11"/>
  <c r="O53" i="12"/>
  <c r="T53" i="11"/>
  <c r="L54" i="12"/>
  <c r="Q54" i="11"/>
  <c r="U54" i="10"/>
  <c r="K54" i="12"/>
  <c r="P54" i="11"/>
  <c r="M54" i="12"/>
  <c r="R54" i="11"/>
  <c r="N54" i="12"/>
  <c r="S54" i="11"/>
  <c r="O54" i="12"/>
  <c r="T54" i="11"/>
  <c r="L55" i="12"/>
  <c r="Q55" i="11"/>
  <c r="U55" i="10"/>
  <c r="K55" i="12"/>
  <c r="P55" i="11"/>
  <c r="M55" i="12"/>
  <c r="R55" i="11"/>
  <c r="N55" i="12"/>
  <c r="S55" i="11"/>
  <c r="O55" i="12"/>
  <c r="T55" i="11"/>
  <c r="L56" i="12"/>
  <c r="Q56" i="11"/>
  <c r="U56" i="10"/>
  <c r="K56" i="12"/>
  <c r="P56" i="11"/>
  <c r="M56" i="12"/>
  <c r="R56" i="11"/>
  <c r="N56" i="12"/>
  <c r="S56" i="11"/>
  <c r="O56" i="12"/>
  <c r="T56" i="11"/>
  <c r="L57" i="12"/>
  <c r="Q57" i="11"/>
  <c r="U57" i="10"/>
  <c r="K57" i="12"/>
  <c r="P57" i="11"/>
  <c r="M57" i="12"/>
  <c r="R57" i="11"/>
  <c r="N57" i="12"/>
  <c r="S57" i="11"/>
  <c r="O57" i="12"/>
  <c r="T57" i="11"/>
  <c r="L58" i="12"/>
  <c r="Q58" i="11"/>
  <c r="U58" i="10"/>
  <c r="K58" i="12"/>
  <c r="P58" i="11"/>
  <c r="M58" i="12"/>
  <c r="R58" i="11"/>
  <c r="N58" i="12"/>
  <c r="S58" i="11"/>
  <c r="O58" i="12"/>
  <c r="T58" i="11"/>
  <c r="L59" i="12"/>
  <c r="Q59" i="11"/>
  <c r="U59" i="10"/>
  <c r="K59" i="12"/>
  <c r="P59" i="11"/>
  <c r="M59" i="12"/>
  <c r="R59" i="11"/>
  <c r="N59" i="12"/>
  <c r="S59" i="11"/>
  <c r="O59" i="12"/>
  <c r="T59" i="11"/>
  <c r="M24" i="12"/>
  <c r="R24" i="11"/>
  <c r="N24" i="12"/>
  <c r="S24" i="11"/>
  <c r="O24" i="12"/>
  <c r="T24" i="11"/>
  <c r="M25" i="12"/>
  <c r="R25" i="11"/>
  <c r="N25" i="12"/>
  <c r="S25" i="11"/>
  <c r="O25" i="12"/>
  <c r="T25" i="11"/>
  <c r="M26" i="12"/>
  <c r="R26" i="11"/>
  <c r="N26" i="12"/>
  <c r="S26" i="11"/>
  <c r="O26" i="12"/>
  <c r="T26" i="11"/>
  <c r="M27" i="12"/>
  <c r="R27" i="11"/>
  <c r="N27" i="12"/>
  <c r="S27" i="11"/>
  <c r="O27" i="12"/>
  <c r="T27" i="11"/>
  <c r="M28" i="12"/>
  <c r="R28" i="11"/>
  <c r="N28" i="12"/>
  <c r="S28" i="11"/>
  <c r="O28" i="12"/>
  <c r="T28" i="11"/>
  <c r="M29" i="12"/>
  <c r="R29" i="11"/>
  <c r="N29" i="12"/>
  <c r="S29" i="11"/>
  <c r="O29" i="12"/>
  <c r="T29" i="11"/>
  <c r="M30" i="12"/>
  <c r="R30" i="11"/>
  <c r="N30" i="12"/>
  <c r="S30" i="11"/>
  <c r="O30" i="12"/>
  <c r="T30" i="11"/>
  <c r="M31" i="12"/>
  <c r="R31" i="11"/>
  <c r="N31" i="12"/>
  <c r="S31" i="11"/>
  <c r="O31" i="12"/>
  <c r="T31" i="11"/>
  <c r="M32" i="12"/>
  <c r="R32" i="11"/>
  <c r="N32" i="12"/>
  <c r="S32" i="11"/>
  <c r="O32" i="12"/>
  <c r="T32" i="11"/>
  <c r="M33" i="12"/>
  <c r="R33" i="11"/>
  <c r="N33" i="12"/>
  <c r="S33" i="11"/>
  <c r="O33" i="12"/>
  <c r="T33" i="11"/>
  <c r="M34" i="12"/>
  <c r="R34" i="11"/>
  <c r="N34" i="12"/>
  <c r="S34" i="11"/>
  <c r="O34" i="12"/>
  <c r="T34" i="11"/>
  <c r="M35" i="12"/>
  <c r="R35" i="11"/>
  <c r="N35" i="12"/>
  <c r="S35" i="11"/>
  <c r="O35" i="12"/>
  <c r="T35" i="11"/>
  <c r="M36" i="12"/>
  <c r="R36" i="11"/>
  <c r="N36" i="12"/>
  <c r="S36" i="11"/>
  <c r="O36" i="12"/>
  <c r="T36" i="11"/>
  <c r="M37" i="12"/>
  <c r="R37" i="11"/>
  <c r="N37" i="12"/>
  <c r="S37" i="11"/>
  <c r="O37" i="12"/>
  <c r="T37" i="11"/>
  <c r="M38" i="12"/>
  <c r="R38" i="11"/>
  <c r="N38" i="12"/>
  <c r="S38" i="11"/>
  <c r="O38" i="12"/>
  <c r="T38" i="11"/>
  <c r="M39" i="12"/>
  <c r="R39" i="11"/>
  <c r="N39" i="12"/>
  <c r="S39" i="11"/>
  <c r="O39" i="12"/>
  <c r="T39" i="11"/>
  <c r="T23" i="11"/>
  <c r="T40" i="11" s="1"/>
  <c r="O23" i="12"/>
  <c r="O40" i="11"/>
  <c r="T40" i="10"/>
  <c r="M6" i="12"/>
  <c r="R6" i="11"/>
  <c r="N6" i="12"/>
  <c r="S6" i="11"/>
  <c r="M7" i="12"/>
  <c r="R7" i="11"/>
  <c r="N7" i="12"/>
  <c r="S7" i="11"/>
  <c r="O7" i="12"/>
  <c r="T7" i="11"/>
  <c r="M8" i="12"/>
  <c r="R8" i="11"/>
  <c r="N8" i="12"/>
  <c r="S8" i="11"/>
  <c r="O8" i="12"/>
  <c r="T8" i="11"/>
  <c r="M9" i="12"/>
  <c r="R9" i="11"/>
  <c r="N9" i="12"/>
  <c r="S9" i="11"/>
  <c r="O9" i="12"/>
  <c r="T9" i="11"/>
  <c r="M10" i="12"/>
  <c r="R10" i="11"/>
  <c r="N10" i="12"/>
  <c r="S10" i="11"/>
  <c r="O10" i="12"/>
  <c r="T10" i="11"/>
  <c r="M11" i="12"/>
  <c r="R11" i="11"/>
  <c r="N11" i="12"/>
  <c r="S11" i="11"/>
  <c r="O11" i="12"/>
  <c r="T11" i="11"/>
  <c r="M12" i="12"/>
  <c r="R12" i="11"/>
  <c r="N12" i="12"/>
  <c r="S12" i="11"/>
  <c r="O12" i="12"/>
  <c r="T12" i="11"/>
  <c r="M13" i="12"/>
  <c r="R13" i="11"/>
  <c r="N13" i="12"/>
  <c r="S13" i="11"/>
  <c r="O13" i="12"/>
  <c r="T13" i="11"/>
  <c r="M14" i="12"/>
  <c r="R14" i="11"/>
  <c r="N14" i="12"/>
  <c r="S14" i="11"/>
  <c r="O14" i="12"/>
  <c r="T14" i="11"/>
  <c r="M15" i="12"/>
  <c r="R15" i="11"/>
  <c r="N15" i="12"/>
  <c r="S15" i="11"/>
  <c r="O15" i="12"/>
  <c r="T15" i="11"/>
  <c r="M16" i="12"/>
  <c r="R16" i="11"/>
  <c r="N16" i="12"/>
  <c r="S16" i="11"/>
  <c r="O16" i="12"/>
  <c r="T16" i="11"/>
  <c r="M17" i="12"/>
  <c r="R17" i="11"/>
  <c r="N17" i="12"/>
  <c r="S17" i="11"/>
  <c r="O17" i="12"/>
  <c r="T17" i="11"/>
  <c r="M18" i="12"/>
  <c r="R18" i="11"/>
  <c r="N18" i="12"/>
  <c r="S18" i="11"/>
  <c r="O18" i="12"/>
  <c r="T18" i="11"/>
  <c r="M19" i="12"/>
  <c r="R19" i="11"/>
  <c r="N19" i="12"/>
  <c r="S19" i="11"/>
  <c r="O19" i="12"/>
  <c r="T19" i="11"/>
  <c r="M99" i="12"/>
  <c r="R99" i="11"/>
  <c r="N99" i="12"/>
  <c r="S99" i="11"/>
  <c r="O99" i="12"/>
  <c r="T99" i="11"/>
  <c r="L99" i="12"/>
  <c r="Q99" i="11"/>
  <c r="U99" i="10"/>
  <c r="K99" i="12"/>
  <c r="P99" i="11"/>
  <c r="U99" i="11" s="1"/>
  <c r="L110" i="12"/>
  <c r="Q110" i="11"/>
  <c r="U110" i="10"/>
  <c r="K110" i="12"/>
  <c r="P110" i="11"/>
  <c r="M110" i="12"/>
  <c r="R110" i="11"/>
  <c r="N110" i="12"/>
  <c r="S110" i="11"/>
  <c r="O110" i="12"/>
  <c r="T110" i="11"/>
  <c r="L111" i="12"/>
  <c r="Q111" i="11"/>
  <c r="U111" i="10"/>
  <c r="K111" i="12"/>
  <c r="P111" i="11"/>
  <c r="M111" i="12"/>
  <c r="R111" i="11"/>
  <c r="N111" i="12"/>
  <c r="S111" i="11"/>
  <c r="O111" i="12"/>
  <c r="T111" i="11"/>
  <c r="L112" i="12"/>
  <c r="Q112" i="11"/>
  <c r="U112" i="10"/>
  <c r="K112" i="12"/>
  <c r="P112" i="11"/>
  <c r="M112" i="12"/>
  <c r="R112" i="11"/>
  <c r="N112" i="12"/>
  <c r="S112" i="11"/>
  <c r="O112" i="12"/>
  <c r="T112" i="11"/>
  <c r="L113" i="12"/>
  <c r="Q113" i="11"/>
  <c r="U113" i="10"/>
  <c r="K113" i="12"/>
  <c r="P113" i="11"/>
  <c r="M113" i="12"/>
  <c r="R113" i="11"/>
  <c r="N113" i="12"/>
  <c r="S113" i="11"/>
  <c r="O113" i="12"/>
  <c r="T113" i="11"/>
  <c r="R100" i="7"/>
  <c r="M84" i="9"/>
  <c r="R84" i="8"/>
  <c r="R100" i="8" s="1"/>
  <c r="M100" i="8"/>
  <c r="O158" i="12"/>
  <c r="T158" i="11"/>
  <c r="O214" i="11"/>
  <c r="N158" i="12"/>
  <c r="S158" i="11"/>
  <c r="N214" i="11"/>
  <c r="M158" i="12"/>
  <c r="R158" i="11"/>
  <c r="M214" i="11"/>
  <c r="L158" i="12"/>
  <c r="Q158" i="11"/>
  <c r="L214" i="11"/>
  <c r="K158" i="12"/>
  <c r="P158" i="11"/>
  <c r="K214" i="11"/>
  <c r="J214" i="5"/>
  <c r="U214" i="5"/>
  <c r="H158" i="6"/>
  <c r="B214" i="6"/>
  <c r="T102" i="10"/>
  <c r="O102" i="11"/>
  <c r="S102" i="10"/>
  <c r="N102" i="11"/>
  <c r="R102" i="10"/>
  <c r="M102" i="11"/>
  <c r="Q102" i="10"/>
  <c r="L102" i="11"/>
  <c r="P102" i="10"/>
  <c r="K102" i="11"/>
  <c r="U102" i="9"/>
  <c r="B218" i="13"/>
  <c r="H218" i="13" s="1"/>
  <c r="J218" i="12"/>
  <c r="B219" i="13"/>
  <c r="H219" i="13" s="1"/>
  <c r="J219" i="12"/>
  <c r="B220" i="13"/>
  <c r="H220" i="13" s="1"/>
  <c r="J220" i="12"/>
  <c r="B221" i="13"/>
  <c r="H221" i="13" s="1"/>
  <c r="J221" i="12"/>
  <c r="B222" i="13"/>
  <c r="H222" i="13" s="1"/>
  <c r="J222" i="12"/>
  <c r="B223" i="13"/>
  <c r="H223" i="13" s="1"/>
  <c r="J223" i="12"/>
  <c r="B224" i="13"/>
  <c r="H224" i="13" s="1"/>
  <c r="J224" i="12"/>
  <c r="B225" i="13"/>
  <c r="H225" i="13" s="1"/>
  <c r="J225" i="12"/>
  <c r="B226" i="13"/>
  <c r="H226" i="13" s="1"/>
  <c r="J226" i="12"/>
  <c r="B227" i="13"/>
  <c r="H227" i="13" s="1"/>
  <c r="J227" i="12"/>
  <c r="B228" i="13"/>
  <c r="H228" i="13" s="1"/>
  <c r="J228" i="12"/>
  <c r="B229" i="13"/>
  <c r="H229" i="13" s="1"/>
  <c r="J229" i="12"/>
  <c r="B230" i="13"/>
  <c r="H230" i="13" s="1"/>
  <c r="J230" i="12"/>
  <c r="B231" i="13"/>
  <c r="H231" i="13" s="1"/>
  <c r="J231" i="12"/>
  <c r="B232" i="13"/>
  <c r="H232" i="13" s="1"/>
  <c r="J232" i="12"/>
  <c r="B233" i="13"/>
  <c r="H233" i="13" s="1"/>
  <c r="J233" i="12"/>
  <c r="B234" i="13"/>
  <c r="H234" i="13" s="1"/>
  <c r="J234" i="12"/>
  <c r="B235" i="13"/>
  <c r="H235" i="13" s="1"/>
  <c r="J235" i="12"/>
  <c r="B236" i="13"/>
  <c r="H236" i="13" s="1"/>
  <c r="J236" i="12"/>
  <c r="B237" i="13"/>
  <c r="H237" i="13" s="1"/>
  <c r="J237" i="12"/>
  <c r="B154" i="13"/>
  <c r="H154" i="13" s="1"/>
  <c r="J154" i="12"/>
  <c r="B155" i="13"/>
  <c r="H155" i="13" s="1"/>
  <c r="J155" i="12"/>
  <c r="B156" i="13"/>
  <c r="H156" i="13" s="1"/>
  <c r="J156" i="12"/>
  <c r="B157" i="13"/>
  <c r="H157" i="13" s="1"/>
  <c r="J157" i="12"/>
  <c r="B159" i="13"/>
  <c r="H159" i="13" s="1"/>
  <c r="J159" i="12"/>
  <c r="B160" i="13"/>
  <c r="H160" i="13" s="1"/>
  <c r="J160" i="12"/>
  <c r="B161" i="13"/>
  <c r="H161" i="13" s="1"/>
  <c r="J161" i="12"/>
  <c r="B162" i="13"/>
  <c r="H162" i="13" s="1"/>
  <c r="J162" i="12"/>
  <c r="B163" i="13"/>
  <c r="H163" i="13" s="1"/>
  <c r="J163" i="12"/>
  <c r="B164" i="13"/>
  <c r="H164" i="13" s="1"/>
  <c r="J164" i="12"/>
  <c r="B165" i="13"/>
  <c r="H165" i="13" s="1"/>
  <c r="J165" i="12"/>
  <c r="B166" i="13"/>
  <c r="H166" i="13" s="1"/>
  <c r="J166" i="12"/>
  <c r="B167" i="13"/>
  <c r="H167" i="13" s="1"/>
  <c r="J167" i="12"/>
  <c r="B168" i="13"/>
  <c r="H168" i="13" s="1"/>
  <c r="J168" i="12"/>
  <c r="B169" i="13"/>
  <c r="H169" i="13" s="1"/>
  <c r="J169" i="12"/>
  <c r="B170" i="13"/>
  <c r="H170" i="13" s="1"/>
  <c r="J170" i="12"/>
  <c r="B171" i="13"/>
  <c r="H171" i="13" s="1"/>
  <c r="J171" i="12"/>
  <c r="B172" i="13"/>
  <c r="H172" i="13" s="1"/>
  <c r="J172" i="12"/>
  <c r="B173" i="13"/>
  <c r="H173" i="13" s="1"/>
  <c r="J173" i="12"/>
  <c r="B174" i="13"/>
  <c r="H174" i="13" s="1"/>
  <c r="J174" i="12"/>
  <c r="B175" i="13"/>
  <c r="H175" i="13" s="1"/>
  <c r="J175" i="12"/>
  <c r="B176" i="13"/>
  <c r="H176" i="13" s="1"/>
  <c r="J176" i="12"/>
  <c r="B177" i="13"/>
  <c r="H177" i="13" s="1"/>
  <c r="J177" i="12"/>
  <c r="B178" i="13"/>
  <c r="H178" i="13" s="1"/>
  <c r="J178" i="12"/>
  <c r="B179" i="13"/>
  <c r="H179" i="13" s="1"/>
  <c r="J179" i="12"/>
  <c r="B181" i="13"/>
  <c r="H181" i="13" s="1"/>
  <c r="J181" i="12"/>
  <c r="B182" i="13"/>
  <c r="H182" i="13" s="1"/>
  <c r="J182" i="12"/>
  <c r="B183" i="13"/>
  <c r="H183" i="13" s="1"/>
  <c r="J183" i="12"/>
  <c r="B184" i="13"/>
  <c r="H184" i="13" s="1"/>
  <c r="J184" i="12"/>
  <c r="B185" i="13"/>
  <c r="H185" i="13" s="1"/>
  <c r="J185" i="12"/>
  <c r="B186" i="13"/>
  <c r="H186" i="13" s="1"/>
  <c r="J186" i="12"/>
  <c r="B187" i="13"/>
  <c r="H187" i="13" s="1"/>
  <c r="J187" i="12"/>
  <c r="B188" i="13"/>
  <c r="H188" i="13" s="1"/>
  <c r="J188" i="12"/>
  <c r="B189" i="13"/>
  <c r="H189" i="13" s="1"/>
  <c r="J189" i="12"/>
  <c r="B190" i="13"/>
  <c r="H190" i="13" s="1"/>
  <c r="J190" i="12"/>
  <c r="B191" i="13"/>
  <c r="H191" i="13" s="1"/>
  <c r="J191" i="12"/>
  <c r="B192" i="13"/>
  <c r="H192" i="13" s="1"/>
  <c r="J192" i="12"/>
  <c r="B193" i="13"/>
  <c r="H193" i="13" s="1"/>
  <c r="J193" i="12"/>
  <c r="B194" i="13"/>
  <c r="H194" i="13" s="1"/>
  <c r="J194" i="12"/>
  <c r="B195" i="13"/>
  <c r="H195" i="13" s="1"/>
  <c r="J195" i="12"/>
  <c r="B196" i="13"/>
  <c r="H196" i="13" s="1"/>
  <c r="J196" i="12"/>
  <c r="B197" i="13"/>
  <c r="H197" i="13" s="1"/>
  <c r="J197" i="12"/>
  <c r="B198" i="13"/>
  <c r="H198" i="13" s="1"/>
  <c r="J198" i="12"/>
  <c r="B199" i="13"/>
  <c r="H199" i="13" s="1"/>
  <c r="J199" i="12"/>
  <c r="B200" i="13"/>
  <c r="H200" i="13" s="1"/>
  <c r="J200" i="12"/>
  <c r="B201" i="13"/>
  <c r="H201" i="13" s="1"/>
  <c r="J201" i="12"/>
  <c r="B202" i="13"/>
  <c r="H202" i="13" s="1"/>
  <c r="J202" i="12"/>
  <c r="B203" i="13"/>
  <c r="H203" i="13" s="1"/>
  <c r="J203" i="12"/>
  <c r="B204" i="13"/>
  <c r="H204" i="13" s="1"/>
  <c r="J204" i="12"/>
  <c r="B205" i="13"/>
  <c r="H205" i="13" s="1"/>
  <c r="J205" i="12"/>
  <c r="B206" i="13"/>
  <c r="H206" i="13" s="1"/>
  <c r="J206" i="12"/>
  <c r="B207" i="13"/>
  <c r="H207" i="13" s="1"/>
  <c r="J207" i="12"/>
  <c r="B208" i="13"/>
  <c r="H208" i="13" s="1"/>
  <c r="J208" i="12"/>
  <c r="B209" i="13"/>
  <c r="H209" i="13" s="1"/>
  <c r="J209" i="12"/>
  <c r="B210" i="13"/>
  <c r="H210" i="13" s="1"/>
  <c r="J210" i="12"/>
  <c r="B211" i="13"/>
  <c r="H211" i="13" s="1"/>
  <c r="J211" i="12"/>
  <c r="B212" i="13"/>
  <c r="H212" i="13" s="1"/>
  <c r="J212" i="12"/>
  <c r="B213" i="13"/>
  <c r="H213" i="13" s="1"/>
  <c r="J213" i="12"/>
  <c r="H153" i="8"/>
  <c r="B129" i="13"/>
  <c r="H129" i="13" s="1"/>
  <c r="J129" i="12"/>
  <c r="U129" i="12"/>
  <c r="B130" i="13"/>
  <c r="H130" i="13" s="1"/>
  <c r="J130" i="12"/>
  <c r="U130" i="12"/>
  <c r="B131" i="13"/>
  <c r="H131" i="13" s="1"/>
  <c r="J131" i="12"/>
  <c r="U131" i="12"/>
  <c r="B132" i="13"/>
  <c r="H132" i="13" s="1"/>
  <c r="J132" i="12"/>
  <c r="U132" i="12"/>
  <c r="B133" i="13"/>
  <c r="H133" i="13" s="1"/>
  <c r="J133" i="12"/>
  <c r="U133" i="12"/>
  <c r="B134" i="13"/>
  <c r="H134" i="13" s="1"/>
  <c r="J134" i="12"/>
  <c r="U134" i="12"/>
  <c r="B135" i="13"/>
  <c r="H135" i="13" s="1"/>
  <c r="J135" i="12"/>
  <c r="U135" i="12"/>
  <c r="B136" i="13"/>
  <c r="H136" i="13" s="1"/>
  <c r="J136" i="12"/>
  <c r="U136" i="12"/>
  <c r="B137" i="13"/>
  <c r="H137" i="13" s="1"/>
  <c r="J137" i="12"/>
  <c r="U137" i="12"/>
  <c r="B138" i="13"/>
  <c r="H138" i="13" s="1"/>
  <c r="J138" i="12"/>
  <c r="U138" i="12"/>
  <c r="B139" i="13"/>
  <c r="H139" i="13" s="1"/>
  <c r="J139" i="12"/>
  <c r="U139" i="12"/>
  <c r="B140" i="13"/>
  <c r="H140" i="13" s="1"/>
  <c r="J140" i="12"/>
  <c r="U140" i="12"/>
  <c r="B141" i="13"/>
  <c r="H141" i="13" s="1"/>
  <c r="J141" i="12"/>
  <c r="U141" i="12"/>
  <c r="B142" i="13"/>
  <c r="H142" i="13" s="1"/>
  <c r="J142" i="12"/>
  <c r="U142" i="12"/>
  <c r="B143" i="13"/>
  <c r="H143" i="13" s="1"/>
  <c r="J143" i="12"/>
  <c r="U143" i="12"/>
  <c r="B144" i="13"/>
  <c r="H144" i="13" s="1"/>
  <c r="J144" i="12"/>
  <c r="U144" i="12"/>
  <c r="B145" i="13"/>
  <c r="H145" i="13" s="1"/>
  <c r="J145" i="12"/>
  <c r="U145" i="12"/>
  <c r="B146" i="13"/>
  <c r="H146" i="13" s="1"/>
  <c r="J146" i="12"/>
  <c r="U146" i="12"/>
  <c r="B147" i="13"/>
  <c r="H147" i="13" s="1"/>
  <c r="J147" i="12"/>
  <c r="U147" i="12"/>
  <c r="B148" i="13"/>
  <c r="H148" i="13" s="1"/>
  <c r="J148" i="12"/>
  <c r="U148" i="12"/>
  <c r="B149" i="13"/>
  <c r="H149" i="13" s="1"/>
  <c r="J149" i="12"/>
  <c r="U149" i="12"/>
  <c r="B118" i="13"/>
  <c r="H118" i="13" s="1"/>
  <c r="J118" i="12"/>
  <c r="B119" i="13"/>
  <c r="H119" i="13" s="1"/>
  <c r="J119" i="12"/>
  <c r="B120" i="13"/>
  <c r="H120" i="13" s="1"/>
  <c r="J120" i="12"/>
  <c r="B121" i="13"/>
  <c r="H121" i="13" s="1"/>
  <c r="J121" i="12"/>
  <c r="B122" i="13"/>
  <c r="H122" i="13" s="1"/>
  <c r="J122" i="12"/>
  <c r="B123" i="13"/>
  <c r="H123" i="13" s="1"/>
  <c r="J123" i="12"/>
  <c r="B124" i="13"/>
  <c r="H124" i="13" s="1"/>
  <c r="J124" i="12"/>
  <c r="J114" i="7"/>
  <c r="H103" i="8"/>
  <c r="B114" i="8"/>
  <c r="B104" i="13"/>
  <c r="H104" i="13" s="1"/>
  <c r="J104" i="12"/>
  <c r="B105" i="13"/>
  <c r="H105" i="13" s="1"/>
  <c r="J105" i="12"/>
  <c r="B106" i="13"/>
  <c r="H106" i="13" s="1"/>
  <c r="J106" i="12"/>
  <c r="B107" i="13"/>
  <c r="H107" i="13" s="1"/>
  <c r="J107" i="12"/>
  <c r="B108" i="13"/>
  <c r="H108" i="13" s="1"/>
  <c r="J108" i="12"/>
  <c r="B109" i="13"/>
  <c r="H109" i="13" s="1"/>
  <c r="J109" i="12"/>
  <c r="B110" i="13"/>
  <c r="H110" i="13" s="1"/>
  <c r="J110" i="12"/>
  <c r="B111" i="13"/>
  <c r="H111" i="13" s="1"/>
  <c r="J111" i="12"/>
  <c r="B112" i="13"/>
  <c r="H112" i="13" s="1"/>
  <c r="J112" i="12"/>
  <c r="B113" i="13"/>
  <c r="H113" i="13" s="1"/>
  <c r="J113" i="12"/>
  <c r="B84" i="13"/>
  <c r="H84" i="13" s="1"/>
  <c r="J84" i="12"/>
  <c r="B85" i="13"/>
  <c r="H85" i="13" s="1"/>
  <c r="J85" i="12"/>
  <c r="B86" i="13"/>
  <c r="H86" i="13" s="1"/>
  <c r="J86" i="12"/>
  <c r="B87" i="13"/>
  <c r="H87" i="13" s="1"/>
  <c r="J87" i="12"/>
  <c r="B88" i="13"/>
  <c r="H88" i="13" s="1"/>
  <c r="J88" i="12"/>
  <c r="B89" i="13"/>
  <c r="H89" i="13" s="1"/>
  <c r="J89" i="12"/>
  <c r="B90" i="13"/>
  <c r="H90" i="13" s="1"/>
  <c r="J90" i="12"/>
  <c r="B91" i="13"/>
  <c r="H91" i="13" s="1"/>
  <c r="J91" i="12"/>
  <c r="B92" i="13"/>
  <c r="H92" i="13" s="1"/>
  <c r="J92" i="12"/>
  <c r="B93" i="13"/>
  <c r="H93" i="13" s="1"/>
  <c r="J93" i="12"/>
  <c r="B94" i="13"/>
  <c r="H94" i="13" s="1"/>
  <c r="J94" i="12"/>
  <c r="B95" i="13"/>
  <c r="H95" i="13" s="1"/>
  <c r="J95" i="12"/>
  <c r="B96" i="13"/>
  <c r="H96" i="13" s="1"/>
  <c r="J96" i="12"/>
  <c r="B97" i="13"/>
  <c r="H97" i="13" s="1"/>
  <c r="J97" i="12"/>
  <c r="B98" i="13"/>
  <c r="H98" i="13" s="1"/>
  <c r="J98" i="12"/>
  <c r="B99" i="13"/>
  <c r="H99" i="13" s="1"/>
  <c r="J99" i="12"/>
  <c r="B44" i="13"/>
  <c r="H44" i="13" s="1"/>
  <c r="J44" i="12"/>
  <c r="B45" i="13"/>
  <c r="H45" i="13" s="1"/>
  <c r="J45" i="12"/>
  <c r="B46" i="13"/>
  <c r="H46" i="13" s="1"/>
  <c r="J46" i="12"/>
  <c r="B47" i="13"/>
  <c r="H47" i="13" s="1"/>
  <c r="J47" i="12"/>
  <c r="B48" i="13"/>
  <c r="H48" i="13" s="1"/>
  <c r="J48" i="12"/>
  <c r="B49" i="13"/>
  <c r="H49" i="13" s="1"/>
  <c r="J49" i="12"/>
  <c r="B50" i="13"/>
  <c r="H50" i="13" s="1"/>
  <c r="J50" i="12"/>
  <c r="B51" i="13"/>
  <c r="H51" i="13" s="1"/>
  <c r="J51" i="12"/>
  <c r="B52" i="13"/>
  <c r="H52" i="13" s="1"/>
  <c r="J52" i="12"/>
  <c r="B53" i="13"/>
  <c r="H53" i="13" s="1"/>
  <c r="J53" i="12"/>
  <c r="B54" i="13"/>
  <c r="H54" i="13" s="1"/>
  <c r="J54" i="12"/>
  <c r="B55" i="13"/>
  <c r="H55" i="13" s="1"/>
  <c r="J55" i="12"/>
  <c r="B56" i="13"/>
  <c r="H56" i="13" s="1"/>
  <c r="J56" i="12"/>
  <c r="B57" i="13"/>
  <c r="H57" i="13" s="1"/>
  <c r="J57" i="12"/>
  <c r="B58" i="13"/>
  <c r="H58" i="13" s="1"/>
  <c r="J58" i="12"/>
  <c r="B59" i="13"/>
  <c r="H59" i="13" s="1"/>
  <c r="J59" i="12"/>
  <c r="T5" i="12"/>
  <c r="O5" i="13"/>
  <c r="O20" i="12"/>
  <c r="T43" i="10"/>
  <c r="T60" i="10" s="1"/>
  <c r="O43" i="11"/>
  <c r="O60" i="10"/>
  <c r="S43" i="10"/>
  <c r="S60" i="10" s="1"/>
  <c r="N43" i="11"/>
  <c r="N60" i="10"/>
  <c r="R43" i="10"/>
  <c r="R60" i="10" s="1"/>
  <c r="M43" i="11"/>
  <c r="M60" i="10"/>
  <c r="Q43" i="10"/>
  <c r="Q60" i="10" s="1"/>
  <c r="L43" i="11"/>
  <c r="L60" i="10"/>
  <c r="P43" i="10"/>
  <c r="P60" i="10" s="1"/>
  <c r="K43" i="11"/>
  <c r="K60" i="10"/>
  <c r="B24" i="11"/>
  <c r="H24" i="11" s="1"/>
  <c r="J24" i="10"/>
  <c r="K24" i="11"/>
  <c r="P24" i="10"/>
  <c r="L24" i="11"/>
  <c r="Q24" i="10"/>
  <c r="B25" i="11"/>
  <c r="H25" i="11" s="1"/>
  <c r="J25" i="10"/>
  <c r="K25" i="11"/>
  <c r="P25" i="10"/>
  <c r="L25" i="11"/>
  <c r="Q25" i="10"/>
  <c r="B26" i="11"/>
  <c r="H26" i="11" s="1"/>
  <c r="J26" i="10"/>
  <c r="K26" i="11"/>
  <c r="P26" i="10"/>
  <c r="L26" i="11"/>
  <c r="Q26" i="10"/>
  <c r="B27" i="11"/>
  <c r="H27" i="11" s="1"/>
  <c r="J27" i="10"/>
  <c r="K27" i="11"/>
  <c r="P27" i="10"/>
  <c r="L27" i="11"/>
  <c r="Q27" i="10"/>
  <c r="B28" i="11"/>
  <c r="H28" i="11" s="1"/>
  <c r="J28" i="10"/>
  <c r="K28" i="11"/>
  <c r="P28" i="10"/>
  <c r="L28" i="11"/>
  <c r="Q28" i="10"/>
  <c r="B30" i="11"/>
  <c r="H30" i="11" s="1"/>
  <c r="J30" i="10"/>
  <c r="K30" i="11"/>
  <c r="P30" i="10"/>
  <c r="L30" i="11"/>
  <c r="Q30" i="10"/>
  <c r="B31" i="11"/>
  <c r="H31" i="11" s="1"/>
  <c r="J31" i="10"/>
  <c r="K31" i="11"/>
  <c r="P31" i="10"/>
  <c r="L31" i="11"/>
  <c r="Q31" i="10"/>
  <c r="B32" i="11"/>
  <c r="H32" i="11" s="1"/>
  <c r="J32" i="10"/>
  <c r="K32" i="11"/>
  <c r="P32" i="10"/>
  <c r="L32" i="11"/>
  <c r="Q32" i="10"/>
  <c r="B33" i="11"/>
  <c r="H33" i="11" s="1"/>
  <c r="J33" i="10"/>
  <c r="K33" i="11"/>
  <c r="P33" i="10"/>
  <c r="L33" i="11"/>
  <c r="Q33" i="10"/>
  <c r="B34" i="11"/>
  <c r="H34" i="11" s="1"/>
  <c r="J34" i="10"/>
  <c r="K34" i="11"/>
  <c r="P34" i="10"/>
  <c r="L34" i="11"/>
  <c r="Q34" i="10"/>
  <c r="B35" i="11"/>
  <c r="H35" i="11" s="1"/>
  <c r="J35" i="10"/>
  <c r="K35" i="11"/>
  <c r="P35" i="10"/>
  <c r="L35" i="11"/>
  <c r="Q35" i="10"/>
  <c r="B36" i="11"/>
  <c r="H36" i="11" s="1"/>
  <c r="J36" i="10"/>
  <c r="K36" i="11"/>
  <c r="P36" i="10"/>
  <c r="L36" i="11"/>
  <c r="Q36" i="10"/>
  <c r="B37" i="11"/>
  <c r="H37" i="11" s="1"/>
  <c r="J37" i="10"/>
  <c r="K37" i="11"/>
  <c r="P37" i="10"/>
  <c r="L37" i="11"/>
  <c r="Q37" i="10"/>
  <c r="B38" i="11"/>
  <c r="H38" i="11" s="1"/>
  <c r="J38" i="10"/>
  <c r="K38" i="11"/>
  <c r="P38" i="10"/>
  <c r="L38" i="11"/>
  <c r="Q38" i="10"/>
  <c r="B39" i="11"/>
  <c r="H39" i="11" s="1"/>
  <c r="J39" i="10"/>
  <c r="K39" i="11"/>
  <c r="P39" i="10"/>
  <c r="L39" i="11"/>
  <c r="Q39" i="10"/>
  <c r="K29" i="11"/>
  <c r="P29" i="10"/>
  <c r="L29" i="11"/>
  <c r="Q29" i="10"/>
  <c r="Q23" i="10"/>
  <c r="Q40" i="10" s="1"/>
  <c r="L23" i="11"/>
  <c r="L40" i="10"/>
  <c r="P23" i="10"/>
  <c r="P40" i="10" s="1"/>
  <c r="K23" i="11"/>
  <c r="K40" i="10"/>
  <c r="P40" i="9"/>
  <c r="U23" i="9"/>
  <c r="B23" i="11"/>
  <c r="H23" i="11" s="1"/>
  <c r="J23" i="10"/>
  <c r="U23" i="10"/>
  <c r="B19" i="8"/>
  <c r="H19" i="8" s="1"/>
  <c r="U19" i="7"/>
  <c r="J19" i="7"/>
  <c r="B18" i="8"/>
  <c r="H18" i="8" s="1"/>
  <c r="U18" i="7"/>
  <c r="J18" i="7"/>
  <c r="B17" i="8"/>
  <c r="H17" i="8" s="1"/>
  <c r="U17" i="7"/>
  <c r="J17" i="7"/>
  <c r="B16" i="8"/>
  <c r="H16" i="8" s="1"/>
  <c r="U16" i="7"/>
  <c r="J16" i="7"/>
  <c r="B15" i="8"/>
  <c r="H15" i="8" s="1"/>
  <c r="U15" i="7"/>
  <c r="J15" i="7"/>
  <c r="B14" i="8"/>
  <c r="H14" i="8" s="1"/>
  <c r="U14" i="7"/>
  <c r="J14" i="7"/>
  <c r="B13" i="8"/>
  <c r="H13" i="8" s="1"/>
  <c r="U13" i="7"/>
  <c r="J13" i="7"/>
  <c r="B11" i="8"/>
  <c r="H11" i="8" s="1"/>
  <c r="U11" i="7"/>
  <c r="J11" i="7"/>
  <c r="B10" i="8"/>
  <c r="H10" i="8" s="1"/>
  <c r="U10" i="7"/>
  <c r="J10" i="7"/>
  <c r="B9" i="8"/>
  <c r="H9" i="8" s="1"/>
  <c r="U9" i="7"/>
  <c r="J9" i="7"/>
  <c r="B8" i="8"/>
  <c r="H8" i="8" s="1"/>
  <c r="U8" i="7"/>
  <c r="J8" i="7"/>
  <c r="B7" i="8"/>
  <c r="H7" i="8" s="1"/>
  <c r="U7" i="7"/>
  <c r="J7" i="7"/>
  <c r="B6" i="8"/>
  <c r="H6" i="8" s="1"/>
  <c r="U6" i="7"/>
  <c r="J6" i="7"/>
  <c r="K6" i="11"/>
  <c r="P6" i="10"/>
  <c r="L6" i="11"/>
  <c r="Q6" i="10"/>
  <c r="K7" i="11"/>
  <c r="P7" i="10"/>
  <c r="L7" i="11"/>
  <c r="Q7" i="10"/>
  <c r="K8" i="11"/>
  <c r="P8" i="10"/>
  <c r="L8" i="11"/>
  <c r="Q8" i="10"/>
  <c r="K9" i="11"/>
  <c r="P9" i="10"/>
  <c r="L9" i="11"/>
  <c r="Q9" i="10"/>
  <c r="K10" i="11"/>
  <c r="P10" i="10"/>
  <c r="L10" i="11"/>
  <c r="Q10" i="10"/>
  <c r="K11" i="11"/>
  <c r="P11" i="10"/>
  <c r="L11" i="11"/>
  <c r="Q11" i="10"/>
  <c r="K12" i="11"/>
  <c r="P12" i="10"/>
  <c r="L12" i="11"/>
  <c r="Q12" i="10"/>
  <c r="K13" i="11"/>
  <c r="P13" i="10"/>
  <c r="L13" i="11"/>
  <c r="Q13" i="10"/>
  <c r="K14" i="11"/>
  <c r="P14" i="10"/>
  <c r="L14" i="11"/>
  <c r="Q14" i="10"/>
  <c r="K15" i="11"/>
  <c r="P15" i="10"/>
  <c r="L15" i="11"/>
  <c r="Q15" i="10"/>
  <c r="K16" i="11"/>
  <c r="P16" i="10"/>
  <c r="L16" i="11"/>
  <c r="Q16" i="10"/>
  <c r="K17" i="11"/>
  <c r="P17" i="10"/>
  <c r="L17" i="11"/>
  <c r="Q17" i="10"/>
  <c r="K18" i="11"/>
  <c r="P18" i="10"/>
  <c r="L18" i="11"/>
  <c r="Q18" i="10"/>
  <c r="K19" i="11"/>
  <c r="P19" i="10"/>
  <c r="L19" i="11"/>
  <c r="Q19" i="10"/>
  <c r="J60" i="5"/>
  <c r="U60" i="5"/>
  <c r="H43" i="6"/>
  <c r="B60" i="6"/>
  <c r="S118" i="30"/>
  <c r="R118" i="30"/>
  <c r="Q118" i="30"/>
  <c r="H64" i="28"/>
  <c r="B29" i="7"/>
  <c r="H40" i="6"/>
  <c r="J29" i="6"/>
  <c r="U29" i="6"/>
  <c r="T5" i="11"/>
  <c r="T20" i="11" s="1"/>
  <c r="O20" i="11"/>
  <c r="N5" i="11"/>
  <c r="N5" i="12" s="1"/>
  <c r="S5" i="10"/>
  <c r="S20" i="10" s="1"/>
  <c r="N20" i="10"/>
  <c r="M5" i="11"/>
  <c r="M5" i="12" s="1"/>
  <c r="R5" i="10"/>
  <c r="R20" i="10" s="1"/>
  <c r="M20" i="10"/>
  <c r="L5" i="11"/>
  <c r="L5" i="12" s="1"/>
  <c r="Q5" i="10"/>
  <c r="Q20" i="10" s="1"/>
  <c r="L20" i="10"/>
  <c r="K5" i="11"/>
  <c r="K5" i="12" s="1"/>
  <c r="P5" i="10"/>
  <c r="P20" i="10" s="1"/>
  <c r="K20" i="10"/>
  <c r="G214" i="1"/>
  <c r="K150" i="1"/>
  <c r="G125" i="1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G80" i="1"/>
  <c r="C80" i="1"/>
  <c r="G40" i="1"/>
  <c r="C40" i="1"/>
  <c r="G20" i="1"/>
  <c r="G240" i="1" s="1"/>
  <c r="C20" i="1"/>
  <c r="C240" i="1" s="1"/>
  <c r="B180" i="12" l="1"/>
  <c r="H180" i="12" s="1"/>
  <c r="J180" i="11"/>
  <c r="B68" i="24"/>
  <c r="H68" i="24" s="1"/>
  <c r="J68" i="23"/>
  <c r="T149" i="13"/>
  <c r="O149" i="14"/>
  <c r="S149" i="14"/>
  <c r="N149" i="15"/>
  <c r="R149" i="14"/>
  <c r="M149" i="15"/>
  <c r="Q149" i="14"/>
  <c r="L149" i="15"/>
  <c r="P149" i="14"/>
  <c r="K149" i="15"/>
  <c r="T148" i="13"/>
  <c r="O148" i="14"/>
  <c r="S148" i="14"/>
  <c r="N148" i="15"/>
  <c r="R148" i="14"/>
  <c r="M148" i="15"/>
  <c r="Q148" i="14"/>
  <c r="L148" i="15"/>
  <c r="P148" i="14"/>
  <c r="K148" i="15"/>
  <c r="T147" i="13"/>
  <c r="O147" i="14"/>
  <c r="S147" i="14"/>
  <c r="N147" i="15"/>
  <c r="R147" i="14"/>
  <c r="M147" i="15"/>
  <c r="Q147" i="14"/>
  <c r="L147" i="15"/>
  <c r="P147" i="14"/>
  <c r="K147" i="15"/>
  <c r="T146" i="13"/>
  <c r="O146" i="14"/>
  <c r="S146" i="14"/>
  <c r="N146" i="15"/>
  <c r="R146" i="14"/>
  <c r="M146" i="15"/>
  <c r="Q146" i="14"/>
  <c r="L146" i="15"/>
  <c r="P146" i="14"/>
  <c r="K146" i="15"/>
  <c r="T145" i="13"/>
  <c r="O145" i="14"/>
  <c r="S145" i="14"/>
  <c r="N145" i="15"/>
  <c r="R145" i="14"/>
  <c r="M145" i="15"/>
  <c r="Q145" i="14"/>
  <c r="L145" i="15"/>
  <c r="P145" i="14"/>
  <c r="K145" i="15"/>
  <c r="T144" i="13"/>
  <c r="O144" i="14"/>
  <c r="S144" i="14"/>
  <c r="N144" i="15"/>
  <c r="R144" i="14"/>
  <c r="M144" i="15"/>
  <c r="Q144" i="14"/>
  <c r="L144" i="15"/>
  <c r="P144" i="14"/>
  <c r="K144" i="15"/>
  <c r="T143" i="13"/>
  <c r="O143" i="14"/>
  <c r="S143" i="14"/>
  <c r="N143" i="15"/>
  <c r="R143" i="14"/>
  <c r="M143" i="15"/>
  <c r="Q143" i="14"/>
  <c r="L143" i="15"/>
  <c r="P143" i="14"/>
  <c r="K143" i="15"/>
  <c r="T142" i="13"/>
  <c r="O142" i="14"/>
  <c r="S142" i="14"/>
  <c r="N142" i="15"/>
  <c r="R142" i="14"/>
  <c r="M142" i="15"/>
  <c r="Q142" i="14"/>
  <c r="L142" i="15"/>
  <c r="P142" i="14"/>
  <c r="K142" i="15"/>
  <c r="T141" i="13"/>
  <c r="O141" i="14"/>
  <c r="S141" i="14"/>
  <c r="N141" i="15"/>
  <c r="R141" i="14"/>
  <c r="M141" i="15"/>
  <c r="Q141" i="14"/>
  <c r="L141" i="15"/>
  <c r="P141" i="14"/>
  <c r="K141" i="15"/>
  <c r="T140" i="13"/>
  <c r="O140" i="14"/>
  <c r="S140" i="14"/>
  <c r="N140" i="15"/>
  <c r="R140" i="14"/>
  <c r="M140" i="15"/>
  <c r="Q140" i="14"/>
  <c r="L140" i="15"/>
  <c r="P140" i="14"/>
  <c r="K140" i="15"/>
  <c r="T139" i="13"/>
  <c r="O139" i="14"/>
  <c r="S139" i="14"/>
  <c r="N139" i="15"/>
  <c r="R139" i="14"/>
  <c r="M139" i="15"/>
  <c r="Q139" i="14"/>
  <c r="L139" i="15"/>
  <c r="P139" i="14"/>
  <c r="K139" i="15"/>
  <c r="T138" i="13"/>
  <c r="O138" i="14"/>
  <c r="S138" i="14"/>
  <c r="N138" i="15"/>
  <c r="R138" i="14"/>
  <c r="M138" i="15"/>
  <c r="Q138" i="14"/>
  <c r="L138" i="15"/>
  <c r="P138" i="14"/>
  <c r="K138" i="15"/>
  <c r="T137" i="13"/>
  <c r="O137" i="14"/>
  <c r="S137" i="14"/>
  <c r="N137" i="15"/>
  <c r="R137" i="14"/>
  <c r="M137" i="15"/>
  <c r="Q137" i="14"/>
  <c r="L137" i="15"/>
  <c r="P137" i="14"/>
  <c r="K137" i="15"/>
  <c r="T136" i="13"/>
  <c r="O136" i="14"/>
  <c r="S136" i="14"/>
  <c r="N136" i="15"/>
  <c r="R136" i="14"/>
  <c r="M136" i="15"/>
  <c r="Q136" i="14"/>
  <c r="L136" i="15"/>
  <c r="P136" i="14"/>
  <c r="K136" i="15"/>
  <c r="T135" i="13"/>
  <c r="O135" i="14"/>
  <c r="S135" i="14"/>
  <c r="N135" i="15"/>
  <c r="R135" i="14"/>
  <c r="M135" i="15"/>
  <c r="Q135" i="14"/>
  <c r="L135" i="15"/>
  <c r="P135" i="14"/>
  <c r="K135" i="15"/>
  <c r="T134" i="13"/>
  <c r="O134" i="14"/>
  <c r="S134" i="14"/>
  <c r="N134" i="15"/>
  <c r="R134" i="14"/>
  <c r="M134" i="15"/>
  <c r="Q134" i="14"/>
  <c r="L134" i="15"/>
  <c r="P134" i="14"/>
  <c r="K134" i="15"/>
  <c r="T133" i="13"/>
  <c r="O133" i="14"/>
  <c r="S133" i="14"/>
  <c r="N133" i="15"/>
  <c r="R133" i="14"/>
  <c r="M133" i="15"/>
  <c r="Q133" i="14"/>
  <c r="L133" i="15"/>
  <c r="P133" i="14"/>
  <c r="K133" i="15"/>
  <c r="T132" i="13"/>
  <c r="O132" i="14"/>
  <c r="S132" i="14"/>
  <c r="N132" i="15"/>
  <c r="R132" i="14"/>
  <c r="M132" i="15"/>
  <c r="Q132" i="14"/>
  <c r="L132" i="15"/>
  <c r="P132" i="14"/>
  <c r="K132" i="15"/>
  <c r="T131" i="13"/>
  <c r="O131" i="14"/>
  <c r="S131" i="14"/>
  <c r="N131" i="15"/>
  <c r="R131" i="14"/>
  <c r="M131" i="15"/>
  <c r="Q131" i="14"/>
  <c r="L131" i="15"/>
  <c r="P131" i="14"/>
  <c r="K131" i="15"/>
  <c r="T130" i="13"/>
  <c r="O130" i="14"/>
  <c r="S130" i="14"/>
  <c r="N130" i="15"/>
  <c r="R130" i="14"/>
  <c r="M130" i="15"/>
  <c r="Q130" i="14"/>
  <c r="L130" i="15"/>
  <c r="P130" i="14"/>
  <c r="K130" i="15"/>
  <c r="T129" i="13"/>
  <c r="O129" i="14"/>
  <c r="S129" i="14"/>
  <c r="N129" i="15"/>
  <c r="R129" i="14"/>
  <c r="M129" i="15"/>
  <c r="Q129" i="14"/>
  <c r="L129" i="15"/>
  <c r="P129" i="14"/>
  <c r="K129" i="15"/>
  <c r="P85" i="2"/>
  <c r="U85" i="2" s="1"/>
  <c r="K85" i="3"/>
  <c r="P86" i="2"/>
  <c r="U86" i="2" s="1"/>
  <c r="K86" i="3"/>
  <c r="P87" i="2"/>
  <c r="U87" i="2" s="1"/>
  <c r="K87" i="3"/>
  <c r="P88" i="2"/>
  <c r="U88" i="2" s="1"/>
  <c r="K88" i="3"/>
  <c r="P89" i="2"/>
  <c r="U89" i="2" s="1"/>
  <c r="K89" i="3"/>
  <c r="P90" i="2"/>
  <c r="U90" i="2" s="1"/>
  <c r="K90" i="3"/>
  <c r="P91" i="2"/>
  <c r="U91" i="2" s="1"/>
  <c r="K91" i="3"/>
  <c r="P92" i="2"/>
  <c r="U92" i="2" s="1"/>
  <c r="K92" i="3"/>
  <c r="P93" i="2"/>
  <c r="U93" i="2" s="1"/>
  <c r="K93" i="3"/>
  <c r="P94" i="2"/>
  <c r="U94" i="2" s="1"/>
  <c r="K94" i="3"/>
  <c r="P95" i="2"/>
  <c r="U95" i="2" s="1"/>
  <c r="K95" i="3"/>
  <c r="P96" i="2"/>
  <c r="U96" i="2" s="1"/>
  <c r="K96" i="3"/>
  <c r="P97" i="2"/>
  <c r="U97" i="2" s="1"/>
  <c r="K97" i="3"/>
  <c r="P98" i="2"/>
  <c r="U98" i="2" s="1"/>
  <c r="K98" i="3"/>
  <c r="M84" i="10"/>
  <c r="R84" i="9"/>
  <c r="M100" i="9"/>
  <c r="T113" i="12"/>
  <c r="O113" i="13"/>
  <c r="S113" i="12"/>
  <c r="N113" i="13"/>
  <c r="R113" i="12"/>
  <c r="M113" i="13"/>
  <c r="U113" i="11"/>
  <c r="P113" i="12"/>
  <c r="K113" i="13"/>
  <c r="Q113" i="12"/>
  <c r="L113" i="13"/>
  <c r="T112" i="12"/>
  <c r="O112" i="13"/>
  <c r="S112" i="12"/>
  <c r="N112" i="13"/>
  <c r="R112" i="12"/>
  <c r="M112" i="13"/>
  <c r="U112" i="11"/>
  <c r="P112" i="12"/>
  <c r="K112" i="13"/>
  <c r="Q112" i="12"/>
  <c r="L112" i="13"/>
  <c r="T111" i="12"/>
  <c r="O111" i="13"/>
  <c r="S111" i="12"/>
  <c r="N111" i="13"/>
  <c r="R111" i="12"/>
  <c r="M111" i="13"/>
  <c r="U111" i="11"/>
  <c r="P111" i="12"/>
  <c r="K111" i="13"/>
  <c r="Q111" i="12"/>
  <c r="L111" i="13"/>
  <c r="T110" i="12"/>
  <c r="O110" i="13"/>
  <c r="S110" i="12"/>
  <c r="N110" i="13"/>
  <c r="R110" i="12"/>
  <c r="M110" i="13"/>
  <c r="U110" i="11"/>
  <c r="P110" i="12"/>
  <c r="K110" i="13"/>
  <c r="Q110" i="12"/>
  <c r="L110" i="13"/>
  <c r="P99" i="12"/>
  <c r="K99" i="13"/>
  <c r="Q99" i="12"/>
  <c r="L99" i="13"/>
  <c r="T99" i="12"/>
  <c r="O99" i="13"/>
  <c r="S99" i="12"/>
  <c r="N99" i="13"/>
  <c r="R99" i="12"/>
  <c r="M99" i="13"/>
  <c r="T19" i="12"/>
  <c r="O19" i="13"/>
  <c r="S19" i="12"/>
  <c r="N19" i="13"/>
  <c r="R19" i="12"/>
  <c r="M19" i="13"/>
  <c r="T18" i="12"/>
  <c r="O18" i="13"/>
  <c r="S18" i="12"/>
  <c r="N18" i="13"/>
  <c r="R18" i="12"/>
  <c r="M18" i="13"/>
  <c r="T17" i="12"/>
  <c r="O17" i="13"/>
  <c r="S17" i="12"/>
  <c r="N17" i="13"/>
  <c r="R17" i="12"/>
  <c r="M17" i="13"/>
  <c r="T16" i="12"/>
  <c r="O16" i="13"/>
  <c r="S16" i="12"/>
  <c r="N16" i="13"/>
  <c r="R16" i="12"/>
  <c r="M16" i="13"/>
  <c r="T15" i="12"/>
  <c r="O15" i="13"/>
  <c r="S15" i="12"/>
  <c r="N15" i="13"/>
  <c r="R15" i="12"/>
  <c r="M15" i="13"/>
  <c r="T14" i="12"/>
  <c r="O14" i="13"/>
  <c r="S14" i="12"/>
  <c r="N14" i="13"/>
  <c r="R14" i="12"/>
  <c r="M14" i="13"/>
  <c r="T13" i="12"/>
  <c r="O13" i="13"/>
  <c r="S13" i="12"/>
  <c r="N13" i="13"/>
  <c r="R13" i="12"/>
  <c r="M13" i="13"/>
  <c r="T12" i="12"/>
  <c r="O12" i="13"/>
  <c r="S12" i="12"/>
  <c r="N12" i="13"/>
  <c r="R12" i="12"/>
  <c r="M12" i="13"/>
  <c r="T11" i="12"/>
  <c r="O11" i="13"/>
  <c r="S11" i="12"/>
  <c r="N11" i="13"/>
  <c r="R11" i="12"/>
  <c r="M11" i="13"/>
  <c r="T10" i="12"/>
  <c r="O10" i="13"/>
  <c r="S10" i="12"/>
  <c r="N10" i="13"/>
  <c r="R10" i="12"/>
  <c r="M10" i="13"/>
  <c r="T9" i="12"/>
  <c r="O9" i="13"/>
  <c r="S9" i="12"/>
  <c r="N9" i="13"/>
  <c r="R9" i="12"/>
  <c r="M9" i="13"/>
  <c r="T8" i="12"/>
  <c r="O8" i="13"/>
  <c r="S8" i="12"/>
  <c r="N8" i="13"/>
  <c r="R8" i="12"/>
  <c r="M8" i="13"/>
  <c r="T7" i="12"/>
  <c r="O7" i="13"/>
  <c r="S7" i="12"/>
  <c r="N7" i="13"/>
  <c r="R7" i="12"/>
  <c r="M7" i="13"/>
  <c r="S6" i="12"/>
  <c r="N6" i="13"/>
  <c r="R6" i="12"/>
  <c r="M6" i="13"/>
  <c r="T23" i="12"/>
  <c r="O23" i="13"/>
  <c r="O40" i="12"/>
  <c r="T39" i="12"/>
  <c r="O39" i="13"/>
  <c r="S39" i="12"/>
  <c r="N39" i="13"/>
  <c r="R39" i="12"/>
  <c r="M39" i="13"/>
  <c r="T38" i="12"/>
  <c r="O38" i="13"/>
  <c r="S38" i="12"/>
  <c r="N38" i="13"/>
  <c r="R38" i="12"/>
  <c r="M38" i="13"/>
  <c r="T37" i="12"/>
  <c r="O37" i="13"/>
  <c r="S37" i="12"/>
  <c r="N37" i="13"/>
  <c r="R37" i="12"/>
  <c r="M37" i="13"/>
  <c r="T36" i="12"/>
  <c r="O36" i="13"/>
  <c r="S36" i="12"/>
  <c r="N36" i="13"/>
  <c r="R36" i="12"/>
  <c r="M36" i="13"/>
  <c r="T35" i="12"/>
  <c r="O35" i="13"/>
  <c r="S35" i="12"/>
  <c r="N35" i="13"/>
  <c r="R35" i="12"/>
  <c r="M35" i="13"/>
  <c r="T34" i="12"/>
  <c r="O34" i="13"/>
  <c r="S34" i="12"/>
  <c r="N34" i="13"/>
  <c r="R34" i="12"/>
  <c r="M34" i="13"/>
  <c r="T33" i="12"/>
  <c r="O33" i="13"/>
  <c r="S33" i="12"/>
  <c r="N33" i="13"/>
  <c r="R33" i="12"/>
  <c r="M33" i="13"/>
  <c r="T32" i="12"/>
  <c r="O32" i="13"/>
  <c r="S32" i="12"/>
  <c r="N32" i="13"/>
  <c r="R32" i="12"/>
  <c r="M32" i="13"/>
  <c r="T31" i="12"/>
  <c r="O31" i="13"/>
  <c r="S31" i="12"/>
  <c r="N31" i="13"/>
  <c r="R31" i="12"/>
  <c r="M31" i="13"/>
  <c r="T30" i="12"/>
  <c r="O30" i="13"/>
  <c r="S30" i="12"/>
  <c r="N30" i="13"/>
  <c r="R30" i="12"/>
  <c r="M30" i="13"/>
  <c r="T29" i="12"/>
  <c r="O29" i="13"/>
  <c r="S29" i="12"/>
  <c r="N29" i="13"/>
  <c r="R29" i="12"/>
  <c r="M29" i="13"/>
  <c r="T28" i="12"/>
  <c r="O28" i="13"/>
  <c r="S28" i="12"/>
  <c r="N28" i="13"/>
  <c r="R28" i="12"/>
  <c r="M28" i="13"/>
  <c r="T27" i="12"/>
  <c r="O27" i="13"/>
  <c r="S27" i="12"/>
  <c r="N27" i="13"/>
  <c r="R27" i="12"/>
  <c r="M27" i="13"/>
  <c r="T26" i="12"/>
  <c r="O26" i="13"/>
  <c r="S26" i="12"/>
  <c r="N26" i="13"/>
  <c r="R26" i="12"/>
  <c r="M26" i="13"/>
  <c r="T25" i="12"/>
  <c r="O25" i="13"/>
  <c r="S25" i="12"/>
  <c r="N25" i="13"/>
  <c r="R25" i="12"/>
  <c r="M25" i="13"/>
  <c r="T24" i="12"/>
  <c r="O24" i="13"/>
  <c r="S24" i="12"/>
  <c r="N24" i="13"/>
  <c r="R24" i="12"/>
  <c r="M24" i="13"/>
  <c r="T59" i="12"/>
  <c r="O59" i="13"/>
  <c r="S59" i="12"/>
  <c r="N59" i="13"/>
  <c r="R59" i="12"/>
  <c r="M59" i="13"/>
  <c r="U59" i="11"/>
  <c r="P59" i="12"/>
  <c r="K59" i="13"/>
  <c r="Q59" i="12"/>
  <c r="L59" i="13"/>
  <c r="T58" i="12"/>
  <c r="O58" i="13"/>
  <c r="S58" i="12"/>
  <c r="N58" i="13"/>
  <c r="R58" i="12"/>
  <c r="M58" i="13"/>
  <c r="U58" i="11"/>
  <c r="P58" i="12"/>
  <c r="K58" i="13"/>
  <c r="Q58" i="12"/>
  <c r="L58" i="13"/>
  <c r="T57" i="12"/>
  <c r="O57" i="13"/>
  <c r="S57" i="12"/>
  <c r="N57" i="13"/>
  <c r="R57" i="12"/>
  <c r="M57" i="13"/>
  <c r="U57" i="11"/>
  <c r="P57" i="12"/>
  <c r="K57" i="13"/>
  <c r="Q57" i="12"/>
  <c r="L57" i="13"/>
  <c r="T56" i="12"/>
  <c r="O56" i="13"/>
  <c r="S56" i="12"/>
  <c r="N56" i="13"/>
  <c r="R56" i="12"/>
  <c r="M56" i="13"/>
  <c r="U56" i="11"/>
  <c r="P56" i="12"/>
  <c r="K56" i="13"/>
  <c r="Q56" i="12"/>
  <c r="L56" i="13"/>
  <c r="T55" i="12"/>
  <c r="O55" i="13"/>
  <c r="S55" i="12"/>
  <c r="N55" i="13"/>
  <c r="R55" i="12"/>
  <c r="M55" i="13"/>
  <c r="U55" i="11"/>
  <c r="P55" i="12"/>
  <c r="K55" i="13"/>
  <c r="Q55" i="12"/>
  <c r="L55" i="13"/>
  <c r="T54" i="12"/>
  <c r="O54" i="13"/>
  <c r="S54" i="12"/>
  <c r="N54" i="13"/>
  <c r="R54" i="12"/>
  <c r="M54" i="13"/>
  <c r="U54" i="11"/>
  <c r="P54" i="12"/>
  <c r="K54" i="13"/>
  <c r="Q54" i="12"/>
  <c r="L54" i="13"/>
  <c r="T53" i="12"/>
  <c r="O53" i="13"/>
  <c r="S53" i="12"/>
  <c r="N53" i="13"/>
  <c r="R53" i="12"/>
  <c r="M53" i="13"/>
  <c r="U53" i="11"/>
  <c r="P53" i="12"/>
  <c r="K53" i="13"/>
  <c r="Q53" i="12"/>
  <c r="L53" i="13"/>
  <c r="T52" i="12"/>
  <c r="O52" i="13"/>
  <c r="S52" i="12"/>
  <c r="N52" i="13"/>
  <c r="R52" i="12"/>
  <c r="M52" i="13"/>
  <c r="U52" i="11"/>
  <c r="P52" i="12"/>
  <c r="K52" i="13"/>
  <c r="Q52" i="12"/>
  <c r="L52" i="13"/>
  <c r="T51" i="12"/>
  <c r="O51" i="13"/>
  <c r="S51" i="12"/>
  <c r="N51" i="13"/>
  <c r="R51" i="12"/>
  <c r="M51" i="13"/>
  <c r="U51" i="11"/>
  <c r="P51" i="12"/>
  <c r="K51" i="13"/>
  <c r="Q51" i="12"/>
  <c r="L51" i="13"/>
  <c r="T50" i="12"/>
  <c r="O50" i="13"/>
  <c r="S50" i="12"/>
  <c r="N50" i="13"/>
  <c r="R50" i="12"/>
  <c r="M50" i="13"/>
  <c r="U50" i="11"/>
  <c r="P50" i="12"/>
  <c r="K50" i="13"/>
  <c r="Q50" i="12"/>
  <c r="L50" i="13"/>
  <c r="T49" i="12"/>
  <c r="O49" i="13"/>
  <c r="S49" i="12"/>
  <c r="N49" i="13"/>
  <c r="R49" i="12"/>
  <c r="M49" i="13"/>
  <c r="U49" i="11"/>
  <c r="P49" i="12"/>
  <c r="K49" i="13"/>
  <c r="Q49" i="12"/>
  <c r="L49" i="13"/>
  <c r="T48" i="12"/>
  <c r="O48" i="13"/>
  <c r="S48" i="12"/>
  <c r="N48" i="13"/>
  <c r="R48" i="12"/>
  <c r="M48" i="13"/>
  <c r="U48" i="11"/>
  <c r="P48" i="12"/>
  <c r="K48" i="13"/>
  <c r="Q48" i="12"/>
  <c r="L48" i="13"/>
  <c r="T47" i="12"/>
  <c r="O47" i="13"/>
  <c r="S47" i="12"/>
  <c r="N47" i="13"/>
  <c r="R47" i="12"/>
  <c r="M47" i="13"/>
  <c r="U47" i="11"/>
  <c r="P47" i="12"/>
  <c r="K47" i="13"/>
  <c r="Q47" i="12"/>
  <c r="L47" i="13"/>
  <c r="T46" i="12"/>
  <c r="O46" i="13"/>
  <c r="S46" i="12"/>
  <c r="N46" i="13"/>
  <c r="R46" i="12"/>
  <c r="M46" i="13"/>
  <c r="U46" i="11"/>
  <c r="P46" i="12"/>
  <c r="K46" i="13"/>
  <c r="Q46" i="12"/>
  <c r="L46" i="13"/>
  <c r="T45" i="12"/>
  <c r="O45" i="13"/>
  <c r="S45" i="12"/>
  <c r="N45" i="13"/>
  <c r="R45" i="12"/>
  <c r="M45" i="13"/>
  <c r="U45" i="11"/>
  <c r="P45" i="12"/>
  <c r="K45" i="13"/>
  <c r="Q45" i="12"/>
  <c r="L45" i="13"/>
  <c r="T44" i="12"/>
  <c r="O44" i="13"/>
  <c r="S44" i="12"/>
  <c r="N44" i="13"/>
  <c r="R44" i="12"/>
  <c r="M44" i="13"/>
  <c r="U44" i="11"/>
  <c r="P44" i="12"/>
  <c r="K44" i="13"/>
  <c r="Q44" i="12"/>
  <c r="L44" i="13"/>
  <c r="T237" i="12"/>
  <c r="O237" i="13"/>
  <c r="S237" i="12"/>
  <c r="N237" i="13"/>
  <c r="R237" i="12"/>
  <c r="M237" i="13"/>
  <c r="U237" i="11"/>
  <c r="P237" i="12"/>
  <c r="K237" i="13"/>
  <c r="Q237" i="12"/>
  <c r="L237" i="13"/>
  <c r="T236" i="12"/>
  <c r="O236" i="13"/>
  <c r="S236" i="12"/>
  <c r="N236" i="13"/>
  <c r="R236" i="12"/>
  <c r="M236" i="13"/>
  <c r="U236" i="11"/>
  <c r="P236" i="12"/>
  <c r="K236" i="13"/>
  <c r="Q236" i="12"/>
  <c r="L236" i="13"/>
  <c r="T235" i="12"/>
  <c r="O235" i="13"/>
  <c r="S235" i="12"/>
  <c r="N235" i="13"/>
  <c r="R235" i="12"/>
  <c r="M235" i="13"/>
  <c r="U235" i="11"/>
  <c r="P235" i="12"/>
  <c r="K235" i="13"/>
  <c r="Q235" i="12"/>
  <c r="L235" i="13"/>
  <c r="T234" i="12"/>
  <c r="O234" i="13"/>
  <c r="S234" i="12"/>
  <c r="N234" i="13"/>
  <c r="R234" i="12"/>
  <c r="M234" i="13"/>
  <c r="U234" i="11"/>
  <c r="P234" i="12"/>
  <c r="K234" i="13"/>
  <c r="Q234" i="12"/>
  <c r="L234" i="13"/>
  <c r="T233" i="12"/>
  <c r="O233" i="13"/>
  <c r="S233" i="12"/>
  <c r="N233" i="13"/>
  <c r="R233" i="12"/>
  <c r="M233" i="13"/>
  <c r="U233" i="11"/>
  <c r="P233" i="12"/>
  <c r="K233" i="13"/>
  <c r="Q233" i="12"/>
  <c r="L233" i="13"/>
  <c r="T232" i="12"/>
  <c r="O232" i="13"/>
  <c r="S232" i="12"/>
  <c r="N232" i="13"/>
  <c r="R232" i="12"/>
  <c r="M232" i="13"/>
  <c r="U232" i="11"/>
  <c r="P232" i="12"/>
  <c r="K232" i="13"/>
  <c r="Q232" i="12"/>
  <c r="L232" i="13"/>
  <c r="T231" i="12"/>
  <c r="O231" i="13"/>
  <c r="S231" i="12"/>
  <c r="N231" i="13"/>
  <c r="R231" i="12"/>
  <c r="M231" i="13"/>
  <c r="U231" i="11"/>
  <c r="P231" i="12"/>
  <c r="K231" i="13"/>
  <c r="Q231" i="12"/>
  <c r="L231" i="13"/>
  <c r="T230" i="12"/>
  <c r="O230" i="13"/>
  <c r="S230" i="12"/>
  <c r="N230" i="13"/>
  <c r="R230" i="12"/>
  <c r="M230" i="13"/>
  <c r="U230" i="11"/>
  <c r="P230" i="12"/>
  <c r="K230" i="13"/>
  <c r="Q230" i="12"/>
  <c r="L230" i="13"/>
  <c r="T229" i="12"/>
  <c r="O229" i="13"/>
  <c r="S229" i="12"/>
  <c r="N229" i="13"/>
  <c r="R229" i="12"/>
  <c r="M229" i="13"/>
  <c r="U229" i="11"/>
  <c r="P229" i="12"/>
  <c r="K229" i="13"/>
  <c r="Q229" i="12"/>
  <c r="L229" i="13"/>
  <c r="T228" i="12"/>
  <c r="O228" i="13"/>
  <c r="S228" i="12"/>
  <c r="N228" i="13"/>
  <c r="R228" i="12"/>
  <c r="M228" i="13"/>
  <c r="U228" i="11"/>
  <c r="P228" i="12"/>
  <c r="K228" i="13"/>
  <c r="Q228" i="12"/>
  <c r="L228" i="13"/>
  <c r="T227" i="12"/>
  <c r="O227" i="13"/>
  <c r="S227" i="12"/>
  <c r="N227" i="13"/>
  <c r="R227" i="12"/>
  <c r="M227" i="13"/>
  <c r="U227" i="11"/>
  <c r="P227" i="12"/>
  <c r="K227" i="13"/>
  <c r="Q227" i="12"/>
  <c r="L227" i="13"/>
  <c r="T226" i="12"/>
  <c r="O226" i="13"/>
  <c r="S226" i="12"/>
  <c r="N226" i="13"/>
  <c r="R226" i="12"/>
  <c r="M226" i="13"/>
  <c r="U226" i="11"/>
  <c r="P226" i="12"/>
  <c r="K226" i="13"/>
  <c r="Q226" i="12"/>
  <c r="L226" i="13"/>
  <c r="T225" i="12"/>
  <c r="O225" i="13"/>
  <c r="S225" i="12"/>
  <c r="N225" i="13"/>
  <c r="R225" i="12"/>
  <c r="M225" i="13"/>
  <c r="U225" i="11"/>
  <c r="P225" i="12"/>
  <c r="K225" i="13"/>
  <c r="Q225" i="12"/>
  <c r="L225" i="13"/>
  <c r="T224" i="12"/>
  <c r="O224" i="13"/>
  <c r="S224" i="12"/>
  <c r="N224" i="13"/>
  <c r="R224" i="12"/>
  <c r="M224" i="13"/>
  <c r="U224" i="11"/>
  <c r="P224" i="12"/>
  <c r="K224" i="13"/>
  <c r="Q224" i="12"/>
  <c r="L224" i="13"/>
  <c r="T223" i="12"/>
  <c r="O223" i="13"/>
  <c r="S223" i="12"/>
  <c r="N223" i="13"/>
  <c r="R223" i="12"/>
  <c r="M223" i="13"/>
  <c r="U223" i="11"/>
  <c r="P223" i="12"/>
  <c r="K223" i="13"/>
  <c r="Q223" i="12"/>
  <c r="L223" i="13"/>
  <c r="T222" i="12"/>
  <c r="O222" i="13"/>
  <c r="S222" i="12"/>
  <c r="N222" i="13"/>
  <c r="R222" i="12"/>
  <c r="M222" i="13"/>
  <c r="U222" i="11"/>
  <c r="P222" i="12"/>
  <c r="K222" i="13"/>
  <c r="Q222" i="12"/>
  <c r="L222" i="13"/>
  <c r="T221" i="12"/>
  <c r="O221" i="13"/>
  <c r="S221" i="12"/>
  <c r="N221" i="13"/>
  <c r="R221" i="12"/>
  <c r="M221" i="13"/>
  <c r="U221" i="11"/>
  <c r="P221" i="12"/>
  <c r="K221" i="13"/>
  <c r="Q221" i="12"/>
  <c r="L221" i="13"/>
  <c r="T220" i="12"/>
  <c r="O220" i="13"/>
  <c r="S220" i="12"/>
  <c r="N220" i="13"/>
  <c r="R220" i="12"/>
  <c r="M220" i="13"/>
  <c r="U220" i="11"/>
  <c r="P220" i="12"/>
  <c r="K220" i="13"/>
  <c r="Q220" i="12"/>
  <c r="L220" i="13"/>
  <c r="T219" i="12"/>
  <c r="O219" i="13"/>
  <c r="S219" i="12"/>
  <c r="N219" i="13"/>
  <c r="R219" i="12"/>
  <c r="M219" i="13"/>
  <c r="U219" i="11"/>
  <c r="P219" i="12"/>
  <c r="K219" i="13"/>
  <c r="Q219" i="12"/>
  <c r="L219" i="13"/>
  <c r="T218" i="12"/>
  <c r="O218" i="13"/>
  <c r="S218" i="12"/>
  <c r="N218" i="13"/>
  <c r="R218" i="12"/>
  <c r="M218" i="13"/>
  <c r="U218" i="11"/>
  <c r="P218" i="12"/>
  <c r="K218" i="13"/>
  <c r="Q218" i="12"/>
  <c r="L218" i="13"/>
  <c r="T213" i="12"/>
  <c r="O213" i="13"/>
  <c r="S213" i="12"/>
  <c r="N213" i="13"/>
  <c r="R213" i="12"/>
  <c r="M213" i="13"/>
  <c r="U213" i="11"/>
  <c r="P213" i="12"/>
  <c r="K213" i="13"/>
  <c r="Q213" i="12"/>
  <c r="L213" i="13"/>
  <c r="T212" i="12"/>
  <c r="O212" i="13"/>
  <c r="S212" i="12"/>
  <c r="N212" i="13"/>
  <c r="R212" i="12"/>
  <c r="M212" i="13"/>
  <c r="U212" i="11"/>
  <c r="P212" i="12"/>
  <c r="K212" i="13"/>
  <c r="Q212" i="12"/>
  <c r="L212" i="13"/>
  <c r="T211" i="12"/>
  <c r="O211" i="13"/>
  <c r="S211" i="12"/>
  <c r="N211" i="13"/>
  <c r="R211" i="12"/>
  <c r="M211" i="13"/>
  <c r="U211" i="11"/>
  <c r="P211" i="12"/>
  <c r="K211" i="13"/>
  <c r="Q211" i="12"/>
  <c r="L211" i="13"/>
  <c r="T210" i="12"/>
  <c r="O210" i="13"/>
  <c r="S210" i="12"/>
  <c r="N210" i="13"/>
  <c r="R210" i="12"/>
  <c r="M210" i="13"/>
  <c r="U210" i="11"/>
  <c r="P210" i="12"/>
  <c r="K210" i="13"/>
  <c r="Q210" i="12"/>
  <c r="L210" i="13"/>
  <c r="T209" i="12"/>
  <c r="O209" i="13"/>
  <c r="S209" i="12"/>
  <c r="N209" i="13"/>
  <c r="R209" i="12"/>
  <c r="M209" i="13"/>
  <c r="U209" i="11"/>
  <c r="P209" i="12"/>
  <c r="K209" i="13"/>
  <c r="Q209" i="12"/>
  <c r="L209" i="13"/>
  <c r="T208" i="12"/>
  <c r="O208" i="13"/>
  <c r="S208" i="12"/>
  <c r="N208" i="13"/>
  <c r="R208" i="12"/>
  <c r="M208" i="13"/>
  <c r="U208" i="11"/>
  <c r="P208" i="12"/>
  <c r="K208" i="13"/>
  <c r="Q208" i="12"/>
  <c r="L208" i="13"/>
  <c r="T207" i="12"/>
  <c r="O207" i="13"/>
  <c r="S207" i="12"/>
  <c r="N207" i="13"/>
  <c r="R207" i="12"/>
  <c r="M207" i="13"/>
  <c r="U207" i="11"/>
  <c r="P207" i="12"/>
  <c r="K207" i="13"/>
  <c r="Q207" i="12"/>
  <c r="L207" i="13"/>
  <c r="T206" i="12"/>
  <c r="O206" i="13"/>
  <c r="S206" i="12"/>
  <c r="N206" i="13"/>
  <c r="R206" i="12"/>
  <c r="M206" i="13"/>
  <c r="U206" i="11"/>
  <c r="P206" i="12"/>
  <c r="K206" i="13"/>
  <c r="Q206" i="12"/>
  <c r="L206" i="13"/>
  <c r="T205" i="12"/>
  <c r="O205" i="13"/>
  <c r="S205" i="12"/>
  <c r="N205" i="13"/>
  <c r="R205" i="12"/>
  <c r="M205" i="13"/>
  <c r="U205" i="11"/>
  <c r="P205" i="12"/>
  <c r="K205" i="13"/>
  <c r="Q205" i="12"/>
  <c r="L205" i="13"/>
  <c r="T204" i="12"/>
  <c r="O204" i="13"/>
  <c r="S204" i="12"/>
  <c r="N204" i="13"/>
  <c r="R204" i="12"/>
  <c r="M204" i="13"/>
  <c r="U204" i="11"/>
  <c r="P204" i="12"/>
  <c r="K204" i="13"/>
  <c r="Q204" i="12"/>
  <c r="L204" i="13"/>
  <c r="T203" i="12"/>
  <c r="O203" i="13"/>
  <c r="S203" i="12"/>
  <c r="N203" i="13"/>
  <c r="R203" i="12"/>
  <c r="M203" i="13"/>
  <c r="U203" i="11"/>
  <c r="P203" i="12"/>
  <c r="K203" i="13"/>
  <c r="Q203" i="12"/>
  <c r="L203" i="13"/>
  <c r="T202" i="12"/>
  <c r="O202" i="13"/>
  <c r="S202" i="12"/>
  <c r="N202" i="13"/>
  <c r="R202" i="12"/>
  <c r="M202" i="13"/>
  <c r="U202" i="11"/>
  <c r="P202" i="12"/>
  <c r="K202" i="13"/>
  <c r="Q202" i="12"/>
  <c r="L202" i="13"/>
  <c r="T201" i="12"/>
  <c r="O201" i="13"/>
  <c r="S201" i="12"/>
  <c r="N201" i="13"/>
  <c r="R201" i="12"/>
  <c r="M201" i="13"/>
  <c r="U201" i="11"/>
  <c r="P201" i="12"/>
  <c r="K201" i="13"/>
  <c r="Q201" i="12"/>
  <c r="L201" i="13"/>
  <c r="T200" i="12"/>
  <c r="O200" i="13"/>
  <c r="S200" i="12"/>
  <c r="N200" i="13"/>
  <c r="R200" i="12"/>
  <c r="M200" i="13"/>
  <c r="U200" i="11"/>
  <c r="P200" i="12"/>
  <c r="K200" i="13"/>
  <c r="Q200" i="12"/>
  <c r="L200" i="13"/>
  <c r="T199" i="12"/>
  <c r="O199" i="13"/>
  <c r="S199" i="12"/>
  <c r="N199" i="13"/>
  <c r="R199" i="12"/>
  <c r="M199" i="13"/>
  <c r="U199" i="11"/>
  <c r="P199" i="12"/>
  <c r="K199" i="13"/>
  <c r="Q199" i="12"/>
  <c r="L199" i="13"/>
  <c r="T198" i="12"/>
  <c r="O198" i="13"/>
  <c r="S198" i="12"/>
  <c r="N198" i="13"/>
  <c r="R198" i="12"/>
  <c r="M198" i="13"/>
  <c r="U198" i="11"/>
  <c r="P198" i="12"/>
  <c r="K198" i="13"/>
  <c r="Q198" i="12"/>
  <c r="L198" i="13"/>
  <c r="T197" i="12"/>
  <c r="O197" i="13"/>
  <c r="S197" i="12"/>
  <c r="N197" i="13"/>
  <c r="R197" i="12"/>
  <c r="M197" i="13"/>
  <c r="U197" i="11"/>
  <c r="P197" i="12"/>
  <c r="K197" i="13"/>
  <c r="Q197" i="12"/>
  <c r="L197" i="13"/>
  <c r="T196" i="12"/>
  <c r="O196" i="13"/>
  <c r="S196" i="12"/>
  <c r="N196" i="13"/>
  <c r="R196" i="12"/>
  <c r="M196" i="13"/>
  <c r="U196" i="11"/>
  <c r="P196" i="12"/>
  <c r="K196" i="13"/>
  <c r="Q196" i="12"/>
  <c r="L196" i="13"/>
  <c r="T195" i="12"/>
  <c r="O195" i="13"/>
  <c r="S195" i="12"/>
  <c r="N195" i="13"/>
  <c r="R195" i="12"/>
  <c r="M195" i="13"/>
  <c r="U195" i="11"/>
  <c r="P195" i="12"/>
  <c r="K195" i="13"/>
  <c r="Q195" i="12"/>
  <c r="L195" i="13"/>
  <c r="T194" i="12"/>
  <c r="O194" i="13"/>
  <c r="S194" i="12"/>
  <c r="N194" i="13"/>
  <c r="R194" i="12"/>
  <c r="M194" i="13"/>
  <c r="U194" i="11"/>
  <c r="P194" i="12"/>
  <c r="K194" i="13"/>
  <c r="Q194" i="12"/>
  <c r="L194" i="13"/>
  <c r="T193" i="12"/>
  <c r="O193" i="13"/>
  <c r="S193" i="12"/>
  <c r="N193" i="13"/>
  <c r="R193" i="12"/>
  <c r="M193" i="13"/>
  <c r="U193" i="11"/>
  <c r="P193" i="12"/>
  <c r="K193" i="13"/>
  <c r="Q193" i="12"/>
  <c r="L193" i="13"/>
  <c r="T192" i="12"/>
  <c r="O192" i="13"/>
  <c r="S192" i="12"/>
  <c r="N192" i="13"/>
  <c r="R192" i="12"/>
  <c r="M192" i="13"/>
  <c r="U192" i="11"/>
  <c r="P192" i="12"/>
  <c r="K192" i="13"/>
  <c r="Q192" i="12"/>
  <c r="L192" i="13"/>
  <c r="T191" i="12"/>
  <c r="O191" i="13"/>
  <c r="S191" i="12"/>
  <c r="N191" i="13"/>
  <c r="R191" i="12"/>
  <c r="M191" i="13"/>
  <c r="U191" i="11"/>
  <c r="P191" i="12"/>
  <c r="K191" i="13"/>
  <c r="Q191" i="12"/>
  <c r="L191" i="13"/>
  <c r="T190" i="12"/>
  <c r="O190" i="13"/>
  <c r="S190" i="12"/>
  <c r="N190" i="13"/>
  <c r="R190" i="12"/>
  <c r="M190" i="13"/>
  <c r="U190" i="11"/>
  <c r="P190" i="12"/>
  <c r="K190" i="13"/>
  <c r="Q190" i="12"/>
  <c r="L190" i="13"/>
  <c r="T189" i="12"/>
  <c r="O189" i="13"/>
  <c r="S189" i="12"/>
  <c r="N189" i="13"/>
  <c r="R189" i="12"/>
  <c r="M189" i="13"/>
  <c r="U189" i="11"/>
  <c r="P189" i="12"/>
  <c r="K189" i="13"/>
  <c r="Q189" i="12"/>
  <c r="L189" i="13"/>
  <c r="T188" i="12"/>
  <c r="O188" i="13"/>
  <c r="S188" i="12"/>
  <c r="N188" i="13"/>
  <c r="R188" i="12"/>
  <c r="M188" i="13"/>
  <c r="U188" i="11"/>
  <c r="P188" i="12"/>
  <c r="K188" i="13"/>
  <c r="Q188" i="12"/>
  <c r="L188" i="13"/>
  <c r="T187" i="12"/>
  <c r="O187" i="13"/>
  <c r="S187" i="12"/>
  <c r="N187" i="13"/>
  <c r="R187" i="12"/>
  <c r="M187" i="13"/>
  <c r="U187" i="11"/>
  <c r="P187" i="12"/>
  <c r="K187" i="13"/>
  <c r="Q187" i="12"/>
  <c r="L187" i="13"/>
  <c r="T186" i="12"/>
  <c r="O186" i="13"/>
  <c r="S186" i="12"/>
  <c r="N186" i="13"/>
  <c r="R186" i="12"/>
  <c r="M186" i="13"/>
  <c r="U186" i="11"/>
  <c r="P186" i="12"/>
  <c r="K186" i="13"/>
  <c r="Q186" i="12"/>
  <c r="L186" i="13"/>
  <c r="T185" i="12"/>
  <c r="O185" i="13"/>
  <c r="S185" i="12"/>
  <c r="N185" i="13"/>
  <c r="R185" i="12"/>
  <c r="M185" i="13"/>
  <c r="U185" i="11"/>
  <c r="P185" i="12"/>
  <c r="K185" i="13"/>
  <c r="Q185" i="12"/>
  <c r="L185" i="13"/>
  <c r="T184" i="12"/>
  <c r="O184" i="13"/>
  <c r="S184" i="12"/>
  <c r="N184" i="13"/>
  <c r="R184" i="12"/>
  <c r="M184" i="13"/>
  <c r="U184" i="11"/>
  <c r="P184" i="12"/>
  <c r="K184" i="13"/>
  <c r="Q184" i="12"/>
  <c r="L184" i="13"/>
  <c r="T183" i="12"/>
  <c r="O183" i="13"/>
  <c r="S183" i="12"/>
  <c r="N183" i="13"/>
  <c r="R183" i="12"/>
  <c r="M183" i="13"/>
  <c r="U183" i="11"/>
  <c r="P183" i="12"/>
  <c r="K183" i="13"/>
  <c r="Q183" i="12"/>
  <c r="L183" i="13"/>
  <c r="T182" i="12"/>
  <c r="O182" i="13"/>
  <c r="S182" i="12"/>
  <c r="N182" i="13"/>
  <c r="R182" i="12"/>
  <c r="M182" i="13"/>
  <c r="U182" i="11"/>
  <c r="P182" i="12"/>
  <c r="K182" i="13"/>
  <c r="Q182" i="12"/>
  <c r="L182" i="13"/>
  <c r="T181" i="12"/>
  <c r="O181" i="13"/>
  <c r="S181" i="12"/>
  <c r="N181" i="13"/>
  <c r="R181" i="12"/>
  <c r="M181" i="13"/>
  <c r="U181" i="11"/>
  <c r="P181" i="12"/>
  <c r="K181" i="13"/>
  <c r="Q181" i="12"/>
  <c r="L181" i="13"/>
  <c r="T180" i="12"/>
  <c r="O180" i="13"/>
  <c r="S180" i="12"/>
  <c r="N180" i="13"/>
  <c r="R180" i="12"/>
  <c r="M180" i="13"/>
  <c r="U180" i="11"/>
  <c r="P180" i="12"/>
  <c r="K180" i="13"/>
  <c r="Q180" i="12"/>
  <c r="L180" i="13"/>
  <c r="T179" i="12"/>
  <c r="O179" i="13"/>
  <c r="S179" i="12"/>
  <c r="N179" i="13"/>
  <c r="R179" i="12"/>
  <c r="M179" i="13"/>
  <c r="U179" i="11"/>
  <c r="P179" i="12"/>
  <c r="K179" i="13"/>
  <c r="Q179" i="12"/>
  <c r="L179" i="13"/>
  <c r="T178" i="12"/>
  <c r="O178" i="13"/>
  <c r="S178" i="12"/>
  <c r="N178" i="13"/>
  <c r="R178" i="12"/>
  <c r="M178" i="13"/>
  <c r="U178" i="11"/>
  <c r="P178" i="12"/>
  <c r="K178" i="13"/>
  <c r="Q178" i="12"/>
  <c r="L178" i="13"/>
  <c r="T177" i="12"/>
  <c r="O177" i="13"/>
  <c r="S177" i="12"/>
  <c r="N177" i="13"/>
  <c r="R177" i="12"/>
  <c r="M177" i="13"/>
  <c r="U177" i="11"/>
  <c r="P177" i="12"/>
  <c r="K177" i="13"/>
  <c r="Q177" i="12"/>
  <c r="L177" i="13"/>
  <c r="T176" i="12"/>
  <c r="O176" i="13"/>
  <c r="S176" i="12"/>
  <c r="N176" i="13"/>
  <c r="R176" i="12"/>
  <c r="M176" i="13"/>
  <c r="U176" i="11"/>
  <c r="P176" i="12"/>
  <c r="K176" i="13"/>
  <c r="Q176" i="12"/>
  <c r="L176" i="13"/>
  <c r="T175" i="12"/>
  <c r="O175" i="13"/>
  <c r="S175" i="12"/>
  <c r="N175" i="13"/>
  <c r="R175" i="12"/>
  <c r="M175" i="13"/>
  <c r="U175" i="11"/>
  <c r="P175" i="12"/>
  <c r="K175" i="13"/>
  <c r="Q175" i="12"/>
  <c r="L175" i="13"/>
  <c r="T174" i="12"/>
  <c r="O174" i="13"/>
  <c r="S174" i="12"/>
  <c r="N174" i="13"/>
  <c r="R174" i="12"/>
  <c r="M174" i="13"/>
  <c r="U174" i="11"/>
  <c r="P174" i="12"/>
  <c r="K174" i="13"/>
  <c r="Q174" i="12"/>
  <c r="L174" i="13"/>
  <c r="T173" i="12"/>
  <c r="O173" i="13"/>
  <c r="S173" i="12"/>
  <c r="N173" i="13"/>
  <c r="R173" i="12"/>
  <c r="M173" i="13"/>
  <c r="U173" i="11"/>
  <c r="P173" i="12"/>
  <c r="K173" i="13"/>
  <c r="Q173" i="12"/>
  <c r="L173" i="13"/>
  <c r="T172" i="12"/>
  <c r="O172" i="13"/>
  <c r="S172" i="12"/>
  <c r="N172" i="13"/>
  <c r="R172" i="12"/>
  <c r="M172" i="13"/>
  <c r="U172" i="11"/>
  <c r="P172" i="12"/>
  <c r="K172" i="13"/>
  <c r="Q172" i="12"/>
  <c r="L172" i="13"/>
  <c r="T171" i="12"/>
  <c r="O171" i="13"/>
  <c r="S171" i="12"/>
  <c r="N171" i="13"/>
  <c r="R171" i="12"/>
  <c r="M171" i="13"/>
  <c r="U171" i="11"/>
  <c r="P171" i="12"/>
  <c r="K171" i="13"/>
  <c r="Q171" i="12"/>
  <c r="L171" i="13"/>
  <c r="T170" i="12"/>
  <c r="O170" i="13"/>
  <c r="S170" i="12"/>
  <c r="N170" i="13"/>
  <c r="R170" i="12"/>
  <c r="M170" i="13"/>
  <c r="U170" i="11"/>
  <c r="P170" i="12"/>
  <c r="K170" i="13"/>
  <c r="Q170" i="12"/>
  <c r="L170" i="13"/>
  <c r="T169" i="12"/>
  <c r="O169" i="13"/>
  <c r="S169" i="12"/>
  <c r="N169" i="13"/>
  <c r="R169" i="12"/>
  <c r="M169" i="13"/>
  <c r="U169" i="11"/>
  <c r="P169" i="12"/>
  <c r="K169" i="13"/>
  <c r="Q169" i="12"/>
  <c r="L169" i="13"/>
  <c r="T168" i="12"/>
  <c r="O168" i="13"/>
  <c r="S168" i="12"/>
  <c r="N168" i="13"/>
  <c r="R168" i="12"/>
  <c r="M168" i="13"/>
  <c r="U168" i="11"/>
  <c r="P168" i="12"/>
  <c r="K168" i="13"/>
  <c r="Q168" i="12"/>
  <c r="L168" i="13"/>
  <c r="T167" i="12"/>
  <c r="O167" i="13"/>
  <c r="S167" i="12"/>
  <c r="N167" i="13"/>
  <c r="R167" i="12"/>
  <c r="M167" i="13"/>
  <c r="U167" i="11"/>
  <c r="P167" i="12"/>
  <c r="K167" i="13"/>
  <c r="Q167" i="12"/>
  <c r="L167" i="13"/>
  <c r="T166" i="12"/>
  <c r="O166" i="13"/>
  <c r="S166" i="12"/>
  <c r="N166" i="13"/>
  <c r="R166" i="12"/>
  <c r="M166" i="13"/>
  <c r="U166" i="11"/>
  <c r="P166" i="12"/>
  <c r="K166" i="13"/>
  <c r="Q166" i="12"/>
  <c r="L166" i="13"/>
  <c r="T165" i="12"/>
  <c r="O165" i="13"/>
  <c r="S165" i="12"/>
  <c r="N165" i="13"/>
  <c r="R165" i="12"/>
  <c r="M165" i="13"/>
  <c r="U165" i="11"/>
  <c r="P165" i="12"/>
  <c r="K165" i="13"/>
  <c r="Q165" i="12"/>
  <c r="L165" i="13"/>
  <c r="T164" i="12"/>
  <c r="O164" i="13"/>
  <c r="S164" i="12"/>
  <c r="N164" i="13"/>
  <c r="R164" i="12"/>
  <c r="M164" i="13"/>
  <c r="U164" i="11"/>
  <c r="P164" i="12"/>
  <c r="K164" i="13"/>
  <c r="Q164" i="12"/>
  <c r="L164" i="13"/>
  <c r="T163" i="12"/>
  <c r="O163" i="13"/>
  <c r="S163" i="12"/>
  <c r="N163" i="13"/>
  <c r="R163" i="12"/>
  <c r="M163" i="13"/>
  <c r="U163" i="11"/>
  <c r="P163" i="12"/>
  <c r="K163" i="13"/>
  <c r="Q163" i="12"/>
  <c r="L163" i="13"/>
  <c r="T162" i="12"/>
  <c r="O162" i="13"/>
  <c r="S162" i="12"/>
  <c r="N162" i="13"/>
  <c r="R162" i="12"/>
  <c r="M162" i="13"/>
  <c r="U162" i="11"/>
  <c r="P162" i="12"/>
  <c r="K162" i="13"/>
  <c r="Q162" i="12"/>
  <c r="L162" i="13"/>
  <c r="T161" i="12"/>
  <c r="O161" i="13"/>
  <c r="S161" i="12"/>
  <c r="N161" i="13"/>
  <c r="R161" i="12"/>
  <c r="M161" i="13"/>
  <c r="U161" i="11"/>
  <c r="P161" i="12"/>
  <c r="K161" i="13"/>
  <c r="Q161" i="12"/>
  <c r="L161" i="13"/>
  <c r="T160" i="12"/>
  <c r="O160" i="13"/>
  <c r="S160" i="12"/>
  <c r="N160" i="13"/>
  <c r="R160" i="12"/>
  <c r="M160" i="13"/>
  <c r="U160" i="11"/>
  <c r="P160" i="12"/>
  <c r="K160" i="13"/>
  <c r="Q160" i="12"/>
  <c r="L160" i="13"/>
  <c r="T159" i="12"/>
  <c r="O159" i="13"/>
  <c r="S159" i="12"/>
  <c r="N159" i="13"/>
  <c r="R159" i="12"/>
  <c r="M159" i="13"/>
  <c r="U159" i="11"/>
  <c r="P159" i="12"/>
  <c r="K159" i="13"/>
  <c r="Q159" i="12"/>
  <c r="L159" i="13"/>
  <c r="T157" i="12"/>
  <c r="O157" i="13"/>
  <c r="S157" i="12"/>
  <c r="N157" i="13"/>
  <c r="R157" i="12"/>
  <c r="M157" i="13"/>
  <c r="U157" i="11"/>
  <c r="P157" i="12"/>
  <c r="K157" i="13"/>
  <c r="Q157" i="12"/>
  <c r="L157" i="13"/>
  <c r="T156" i="12"/>
  <c r="O156" i="13"/>
  <c r="S156" i="12"/>
  <c r="N156" i="13"/>
  <c r="R156" i="12"/>
  <c r="M156" i="13"/>
  <c r="U156" i="11"/>
  <c r="P156" i="12"/>
  <c r="K156" i="13"/>
  <c r="Q156" i="12"/>
  <c r="L156" i="13"/>
  <c r="T155" i="12"/>
  <c r="O155" i="13"/>
  <c r="S155" i="12"/>
  <c r="N155" i="13"/>
  <c r="R155" i="12"/>
  <c r="M155" i="13"/>
  <c r="U155" i="11"/>
  <c r="P155" i="12"/>
  <c r="K155" i="13"/>
  <c r="Q155" i="12"/>
  <c r="L155" i="13"/>
  <c r="T154" i="12"/>
  <c r="O154" i="13"/>
  <c r="S154" i="12"/>
  <c r="N154" i="13"/>
  <c r="R154" i="12"/>
  <c r="M154" i="13"/>
  <c r="U154" i="11"/>
  <c r="P154" i="12"/>
  <c r="K154" i="13"/>
  <c r="Q154" i="12"/>
  <c r="L154" i="13"/>
  <c r="T124" i="12"/>
  <c r="O124" i="13"/>
  <c r="S124" i="12"/>
  <c r="N124" i="13"/>
  <c r="R124" i="12"/>
  <c r="M124" i="13"/>
  <c r="U124" i="11"/>
  <c r="P124" i="12"/>
  <c r="K124" i="13"/>
  <c r="Q124" i="12"/>
  <c r="L124" i="13"/>
  <c r="T123" i="12"/>
  <c r="O123" i="13"/>
  <c r="S123" i="12"/>
  <c r="N123" i="13"/>
  <c r="R123" i="12"/>
  <c r="M123" i="13"/>
  <c r="U123" i="11"/>
  <c r="P123" i="12"/>
  <c r="K123" i="13"/>
  <c r="Q123" i="12"/>
  <c r="L123" i="13"/>
  <c r="T122" i="12"/>
  <c r="O122" i="13"/>
  <c r="S122" i="12"/>
  <c r="N122" i="13"/>
  <c r="R122" i="12"/>
  <c r="M122" i="13"/>
  <c r="U122" i="11"/>
  <c r="P122" i="12"/>
  <c r="K122" i="13"/>
  <c r="Q122" i="12"/>
  <c r="L122" i="13"/>
  <c r="T121" i="12"/>
  <c r="O121" i="13"/>
  <c r="S121" i="12"/>
  <c r="N121" i="13"/>
  <c r="R121" i="12"/>
  <c r="M121" i="13"/>
  <c r="U121" i="11"/>
  <c r="P121" i="12"/>
  <c r="K121" i="13"/>
  <c r="Q121" i="12"/>
  <c r="L121" i="13"/>
  <c r="T120" i="12"/>
  <c r="O120" i="13"/>
  <c r="S120" i="12"/>
  <c r="N120" i="13"/>
  <c r="R120" i="12"/>
  <c r="M120" i="13"/>
  <c r="U120" i="11"/>
  <c r="P120" i="12"/>
  <c r="K120" i="13"/>
  <c r="Q120" i="12"/>
  <c r="L120" i="13"/>
  <c r="T119" i="12"/>
  <c r="O119" i="13"/>
  <c r="S119" i="12"/>
  <c r="N119" i="13"/>
  <c r="R119" i="12"/>
  <c r="M119" i="13"/>
  <c r="U119" i="11"/>
  <c r="P119" i="12"/>
  <c r="K119" i="13"/>
  <c r="Q119" i="12"/>
  <c r="L119" i="13"/>
  <c r="T118" i="12"/>
  <c r="O118" i="13"/>
  <c r="S118" i="12"/>
  <c r="N118" i="13"/>
  <c r="R118" i="12"/>
  <c r="M118" i="13"/>
  <c r="U118" i="11"/>
  <c r="P118" i="12"/>
  <c r="K118" i="13"/>
  <c r="Q118" i="12"/>
  <c r="L118" i="13"/>
  <c r="B63" i="7"/>
  <c r="H80" i="6"/>
  <c r="J63" i="6"/>
  <c r="U63" i="6"/>
  <c r="B83" i="7"/>
  <c r="H100" i="6"/>
  <c r="J83" i="6"/>
  <c r="U83" i="6"/>
  <c r="B117" i="7"/>
  <c r="H125" i="6"/>
  <c r="J117" i="6"/>
  <c r="U117" i="6"/>
  <c r="B128" i="7"/>
  <c r="H150" i="6"/>
  <c r="J128" i="6"/>
  <c r="U128" i="6"/>
  <c r="B217" i="7"/>
  <c r="H238" i="6"/>
  <c r="J217" i="6"/>
  <c r="U217" i="6"/>
  <c r="T6" i="12"/>
  <c r="T20" i="12" s="1"/>
  <c r="O6" i="13"/>
  <c r="P63" i="11"/>
  <c r="K63" i="12"/>
  <c r="K80" i="11"/>
  <c r="Q63" i="11"/>
  <c r="L63" i="12"/>
  <c r="L80" i="11"/>
  <c r="R63" i="11"/>
  <c r="M63" i="12"/>
  <c r="M80" i="11"/>
  <c r="S63" i="11"/>
  <c r="N63" i="12"/>
  <c r="N80" i="11"/>
  <c r="T63" i="11"/>
  <c r="O63" i="12"/>
  <c r="O80" i="11"/>
  <c r="P83" i="11"/>
  <c r="K83" i="12"/>
  <c r="Q83" i="11"/>
  <c r="L83" i="12"/>
  <c r="R83" i="11"/>
  <c r="M83" i="12"/>
  <c r="S83" i="11"/>
  <c r="N83" i="12"/>
  <c r="T83" i="11"/>
  <c r="O83" i="12"/>
  <c r="P117" i="11"/>
  <c r="P125" i="11" s="1"/>
  <c r="K117" i="12"/>
  <c r="K125" i="11"/>
  <c r="Q117" i="11"/>
  <c r="Q125" i="11" s="1"/>
  <c r="L117" i="12"/>
  <c r="L125" i="11"/>
  <c r="R117" i="11"/>
  <c r="R125" i="11" s="1"/>
  <c r="M117" i="12"/>
  <c r="M125" i="11"/>
  <c r="S117" i="11"/>
  <c r="S125" i="11" s="1"/>
  <c r="N117" i="12"/>
  <c r="N125" i="11"/>
  <c r="T117" i="11"/>
  <c r="T125" i="11" s="1"/>
  <c r="O117" i="12"/>
  <c r="O125" i="11"/>
  <c r="P128" i="11"/>
  <c r="P150" i="11" s="1"/>
  <c r="K128" i="12"/>
  <c r="K150" i="11"/>
  <c r="Q128" i="11"/>
  <c r="Q150" i="11" s="1"/>
  <c r="L128" i="12"/>
  <c r="L150" i="11"/>
  <c r="R128" i="11"/>
  <c r="R150" i="11" s="1"/>
  <c r="M128" i="12"/>
  <c r="M150" i="11"/>
  <c r="S128" i="11"/>
  <c r="S150" i="11" s="1"/>
  <c r="N128" i="12"/>
  <c r="N150" i="11"/>
  <c r="T128" i="11"/>
  <c r="T150" i="11" s="1"/>
  <c r="O128" i="12"/>
  <c r="O150" i="11"/>
  <c r="P153" i="11"/>
  <c r="P214" i="11" s="1"/>
  <c r="K153" i="12"/>
  <c r="Q153" i="11"/>
  <c r="Q214" i="11" s="1"/>
  <c r="L153" i="12"/>
  <c r="R153" i="11"/>
  <c r="R214" i="11" s="1"/>
  <c r="M153" i="12"/>
  <c r="S153" i="11"/>
  <c r="S214" i="11" s="1"/>
  <c r="N153" i="12"/>
  <c r="T153" i="11"/>
  <c r="T214" i="11" s="1"/>
  <c r="O153" i="12"/>
  <c r="P217" i="11"/>
  <c r="P238" i="11" s="1"/>
  <c r="K217" i="12"/>
  <c r="K238" i="11"/>
  <c r="Q217" i="11"/>
  <c r="Q238" i="11" s="1"/>
  <c r="L217" i="12"/>
  <c r="L238" i="11"/>
  <c r="R217" i="11"/>
  <c r="R238" i="11" s="1"/>
  <c r="M217" i="12"/>
  <c r="M238" i="11"/>
  <c r="S217" i="11"/>
  <c r="S238" i="11" s="1"/>
  <c r="N217" i="12"/>
  <c r="N238" i="11"/>
  <c r="T217" i="11"/>
  <c r="T238" i="11" s="1"/>
  <c r="O217" i="12"/>
  <c r="O238" i="11"/>
  <c r="S23" i="11"/>
  <c r="S40" i="11" s="1"/>
  <c r="N23" i="12"/>
  <c r="N40" i="11"/>
  <c r="R23" i="11"/>
  <c r="R40" i="11" s="1"/>
  <c r="M23" i="12"/>
  <c r="M40" i="11"/>
  <c r="P64" i="12"/>
  <c r="K64" i="13"/>
  <c r="Q64" i="12"/>
  <c r="L64" i="13"/>
  <c r="R64" i="12"/>
  <c r="M64" i="13"/>
  <c r="S64" i="12"/>
  <c r="N64" i="13"/>
  <c r="T64" i="12"/>
  <c r="O64" i="13"/>
  <c r="L65" i="12"/>
  <c r="Q65" i="11"/>
  <c r="U65" i="10"/>
  <c r="K65" i="12"/>
  <c r="P65" i="11"/>
  <c r="M65" i="12"/>
  <c r="R65" i="11"/>
  <c r="N65" i="12"/>
  <c r="S65" i="11"/>
  <c r="O65" i="12"/>
  <c r="T65" i="11"/>
  <c r="L66" i="12"/>
  <c r="Q66" i="11"/>
  <c r="U66" i="10"/>
  <c r="K66" i="12"/>
  <c r="P66" i="11"/>
  <c r="M66" i="12"/>
  <c r="R66" i="11"/>
  <c r="N66" i="12"/>
  <c r="S66" i="11"/>
  <c r="O66" i="12"/>
  <c r="T66" i="11"/>
  <c r="L67" i="12"/>
  <c r="Q67" i="11"/>
  <c r="U67" i="10"/>
  <c r="K67" i="12"/>
  <c r="P67" i="11"/>
  <c r="M67" i="12"/>
  <c r="R67" i="11"/>
  <c r="N67" i="12"/>
  <c r="S67" i="11"/>
  <c r="O67" i="12"/>
  <c r="T67" i="11"/>
  <c r="L68" i="12"/>
  <c r="Q68" i="11"/>
  <c r="U68" i="10"/>
  <c r="K68" i="12"/>
  <c r="P68" i="11"/>
  <c r="M68" i="12"/>
  <c r="R68" i="11"/>
  <c r="N68" i="12"/>
  <c r="S68" i="11"/>
  <c r="O68" i="12"/>
  <c r="T68" i="11"/>
  <c r="L69" i="12"/>
  <c r="Q69" i="11"/>
  <c r="U69" i="10"/>
  <c r="K69" i="12"/>
  <c r="P69" i="11"/>
  <c r="M69" i="12"/>
  <c r="R69" i="11"/>
  <c r="N69" i="12"/>
  <c r="S69" i="11"/>
  <c r="O69" i="12"/>
  <c r="T69" i="11"/>
  <c r="L70" i="12"/>
  <c r="Q70" i="11"/>
  <c r="U70" i="10"/>
  <c r="K70" i="12"/>
  <c r="P70" i="11"/>
  <c r="M70" i="12"/>
  <c r="R70" i="11"/>
  <c r="N70" i="12"/>
  <c r="S70" i="11"/>
  <c r="O70" i="12"/>
  <c r="T70" i="11"/>
  <c r="L71" i="12"/>
  <c r="Q71" i="11"/>
  <c r="U71" i="10"/>
  <c r="K71" i="12"/>
  <c r="P71" i="11"/>
  <c r="M71" i="12"/>
  <c r="R71" i="11"/>
  <c r="N71" i="12"/>
  <c r="S71" i="11"/>
  <c r="O71" i="12"/>
  <c r="T71" i="11"/>
  <c r="L72" i="12"/>
  <c r="Q72" i="11"/>
  <c r="U72" i="10"/>
  <c r="K72" i="12"/>
  <c r="P72" i="11"/>
  <c r="M72" i="12"/>
  <c r="R72" i="11"/>
  <c r="N72" i="12"/>
  <c r="S72" i="11"/>
  <c r="O72" i="12"/>
  <c r="T72" i="11"/>
  <c r="L73" i="12"/>
  <c r="Q73" i="11"/>
  <c r="U73" i="10"/>
  <c r="K73" i="12"/>
  <c r="P73" i="11"/>
  <c r="M73" i="12"/>
  <c r="R73" i="11"/>
  <c r="N73" i="12"/>
  <c r="S73" i="11"/>
  <c r="O73" i="12"/>
  <c r="T73" i="11"/>
  <c r="L74" i="12"/>
  <c r="Q74" i="11"/>
  <c r="U74" i="10"/>
  <c r="K74" i="12"/>
  <c r="P74" i="11"/>
  <c r="M74" i="12"/>
  <c r="R74" i="11"/>
  <c r="N74" i="12"/>
  <c r="S74" i="11"/>
  <c r="O74" i="12"/>
  <c r="T74" i="11"/>
  <c r="L75" i="12"/>
  <c r="Q75" i="11"/>
  <c r="U75" i="10"/>
  <c r="K75" i="12"/>
  <c r="P75" i="11"/>
  <c r="M75" i="12"/>
  <c r="R75" i="11"/>
  <c r="N75" i="12"/>
  <c r="S75" i="11"/>
  <c r="O75" i="12"/>
  <c r="T75" i="11"/>
  <c r="L76" i="12"/>
  <c r="Q76" i="11"/>
  <c r="U76" i="10"/>
  <c r="K76" i="12"/>
  <c r="P76" i="11"/>
  <c r="M76" i="12"/>
  <c r="R76" i="11"/>
  <c r="N76" i="12"/>
  <c r="S76" i="11"/>
  <c r="O76" i="12"/>
  <c r="T76" i="11"/>
  <c r="L77" i="12"/>
  <c r="Q77" i="11"/>
  <c r="U77" i="10"/>
  <c r="K77" i="12"/>
  <c r="P77" i="11"/>
  <c r="M77" i="12"/>
  <c r="R77" i="11"/>
  <c r="N77" i="12"/>
  <c r="S77" i="11"/>
  <c r="O77" i="12"/>
  <c r="T77" i="11"/>
  <c r="L78" i="12"/>
  <c r="Q78" i="11"/>
  <c r="U78" i="10"/>
  <c r="K78" i="12"/>
  <c r="P78" i="11"/>
  <c r="M78" i="12"/>
  <c r="R78" i="11"/>
  <c r="N78" i="12"/>
  <c r="S78" i="11"/>
  <c r="O78" i="12"/>
  <c r="T78" i="11"/>
  <c r="L79" i="12"/>
  <c r="Q79" i="11"/>
  <c r="U79" i="10"/>
  <c r="K79" i="12"/>
  <c r="P79" i="11"/>
  <c r="M79" i="12"/>
  <c r="R79" i="11"/>
  <c r="N79" i="12"/>
  <c r="S79" i="11"/>
  <c r="O79" i="12"/>
  <c r="T79" i="11"/>
  <c r="M103" i="11"/>
  <c r="R103" i="10"/>
  <c r="R240" i="8"/>
  <c r="N103" i="11"/>
  <c r="S103" i="10"/>
  <c r="O103" i="11"/>
  <c r="T103" i="10"/>
  <c r="M240" i="8"/>
  <c r="M104" i="10"/>
  <c r="R104" i="9"/>
  <c r="M114" i="9"/>
  <c r="M240" i="9" s="1"/>
  <c r="R240" i="7"/>
  <c r="N104" i="10"/>
  <c r="S104" i="9"/>
  <c r="N114" i="9"/>
  <c r="N240" i="9" s="1"/>
  <c r="O104" i="10"/>
  <c r="T104" i="9"/>
  <c r="O114" i="9"/>
  <c r="O240" i="9" s="1"/>
  <c r="M105" i="10"/>
  <c r="R105" i="9"/>
  <c r="N105" i="10"/>
  <c r="S105" i="9"/>
  <c r="O105" i="10"/>
  <c r="T105" i="9"/>
  <c r="M106" i="10"/>
  <c r="R106" i="9"/>
  <c r="N106" i="10"/>
  <c r="S106" i="9"/>
  <c r="O106" i="10"/>
  <c r="T106" i="9"/>
  <c r="M107" i="10"/>
  <c r="R107" i="9"/>
  <c r="N107" i="10"/>
  <c r="S107" i="9"/>
  <c r="O107" i="10"/>
  <c r="T107" i="9"/>
  <c r="M108" i="10"/>
  <c r="R108" i="9"/>
  <c r="N108" i="10"/>
  <c r="S108" i="9"/>
  <c r="O108" i="10"/>
  <c r="T108" i="9"/>
  <c r="M109" i="10"/>
  <c r="R109" i="9"/>
  <c r="N109" i="10"/>
  <c r="S109" i="9"/>
  <c r="O109" i="10"/>
  <c r="T109" i="9"/>
  <c r="N84" i="11"/>
  <c r="S84" i="10"/>
  <c r="O84" i="11"/>
  <c r="T84" i="10"/>
  <c r="M85" i="10"/>
  <c r="R85" i="9"/>
  <c r="N85" i="10"/>
  <c r="S85" i="9"/>
  <c r="O85" i="10"/>
  <c r="T85" i="9"/>
  <c r="M86" i="10"/>
  <c r="R86" i="9"/>
  <c r="N86" i="10"/>
  <c r="S86" i="9"/>
  <c r="O86" i="10"/>
  <c r="T86" i="9"/>
  <c r="M87" i="10"/>
  <c r="R87" i="9"/>
  <c r="N87" i="10"/>
  <c r="S87" i="9"/>
  <c r="O87" i="10"/>
  <c r="T87" i="9"/>
  <c r="M88" i="10"/>
  <c r="R88" i="9"/>
  <c r="N88" i="10"/>
  <c r="S88" i="9"/>
  <c r="O88" i="10"/>
  <c r="T88" i="9"/>
  <c r="M89" i="10"/>
  <c r="R89" i="9"/>
  <c r="N89" i="10"/>
  <c r="S89" i="9"/>
  <c r="O89" i="10"/>
  <c r="T89" i="9"/>
  <c r="M90" i="10"/>
  <c r="R90" i="9"/>
  <c r="N90" i="10"/>
  <c r="S90" i="9"/>
  <c r="O90" i="10"/>
  <c r="T90" i="9"/>
  <c r="M91" i="10"/>
  <c r="R91" i="9"/>
  <c r="N91" i="10"/>
  <c r="S91" i="9"/>
  <c r="O91" i="10"/>
  <c r="T91" i="9"/>
  <c r="M92" i="10"/>
  <c r="R92" i="9"/>
  <c r="N92" i="10"/>
  <c r="S92" i="9"/>
  <c r="O92" i="10"/>
  <c r="T92" i="9"/>
  <c r="M93" i="10"/>
  <c r="R93" i="9"/>
  <c r="N93" i="10"/>
  <c r="S93" i="9"/>
  <c r="O93" i="10"/>
  <c r="T93" i="9"/>
  <c r="M94" i="10"/>
  <c r="R94" i="9"/>
  <c r="N94" i="10"/>
  <c r="S94" i="9"/>
  <c r="O94" i="10"/>
  <c r="T94" i="9"/>
  <c r="M95" i="10"/>
  <c r="R95" i="9"/>
  <c r="N95" i="10"/>
  <c r="S95" i="9"/>
  <c r="O95" i="10"/>
  <c r="T95" i="9"/>
  <c r="M96" i="10"/>
  <c r="R96" i="9"/>
  <c r="N96" i="10"/>
  <c r="S96" i="9"/>
  <c r="O96" i="10"/>
  <c r="T96" i="9"/>
  <c r="M97" i="10"/>
  <c r="R97" i="9"/>
  <c r="N97" i="10"/>
  <c r="S97" i="9"/>
  <c r="O97" i="10"/>
  <c r="T97" i="9"/>
  <c r="M98" i="10"/>
  <c r="R98" i="9"/>
  <c r="N98" i="10"/>
  <c r="S98" i="9"/>
  <c r="O98" i="10"/>
  <c r="T98" i="9"/>
  <c r="U103" i="5"/>
  <c r="K103" i="7"/>
  <c r="P103" i="6"/>
  <c r="L103" i="7"/>
  <c r="Q103" i="6"/>
  <c r="U114" i="4"/>
  <c r="L104" i="6"/>
  <c r="Q104" i="5"/>
  <c r="K104" i="6"/>
  <c r="P104" i="5"/>
  <c r="U114" i="3"/>
  <c r="L105" i="6"/>
  <c r="Q105" i="5"/>
  <c r="K105" i="6"/>
  <c r="P105" i="5"/>
  <c r="U105" i="5" s="1"/>
  <c r="L106" i="6"/>
  <c r="Q106" i="5"/>
  <c r="K106" i="6"/>
  <c r="P106" i="5"/>
  <c r="U106" i="5" s="1"/>
  <c r="L107" i="6"/>
  <c r="Q107" i="5"/>
  <c r="K107" i="6"/>
  <c r="P107" i="5"/>
  <c r="U107" i="5" s="1"/>
  <c r="L108" i="6"/>
  <c r="Q108" i="5"/>
  <c r="K108" i="6"/>
  <c r="P108" i="5"/>
  <c r="U108" i="5" s="1"/>
  <c r="L109" i="6"/>
  <c r="Q109" i="5"/>
  <c r="K109" i="6"/>
  <c r="P109" i="5"/>
  <c r="U109" i="5" s="1"/>
  <c r="T158" i="12"/>
  <c r="O158" i="13"/>
  <c r="O214" i="12"/>
  <c r="S158" i="12"/>
  <c r="N158" i="13"/>
  <c r="N214" i="12"/>
  <c r="R158" i="12"/>
  <c r="M158" i="13"/>
  <c r="M214" i="12"/>
  <c r="P158" i="12"/>
  <c r="K158" i="13"/>
  <c r="K214" i="12"/>
  <c r="Q158" i="12"/>
  <c r="L158" i="13"/>
  <c r="L214" i="12"/>
  <c r="B158" i="7"/>
  <c r="J158" i="6"/>
  <c r="U158" i="6"/>
  <c r="H214" i="6"/>
  <c r="T102" i="11"/>
  <c r="O102" i="12"/>
  <c r="S102" i="11"/>
  <c r="N102" i="12"/>
  <c r="R102" i="11"/>
  <c r="M102" i="12"/>
  <c r="P102" i="11"/>
  <c r="K102" i="12"/>
  <c r="U102" i="10"/>
  <c r="Q102" i="11"/>
  <c r="L102" i="12"/>
  <c r="B237" i="14"/>
  <c r="H237" i="14" s="1"/>
  <c r="J237" i="13"/>
  <c r="B236" i="14"/>
  <c r="H236" i="14" s="1"/>
  <c r="J236" i="13"/>
  <c r="B235" i="14"/>
  <c r="H235" i="14" s="1"/>
  <c r="J235" i="13"/>
  <c r="B234" i="14"/>
  <c r="H234" i="14" s="1"/>
  <c r="J234" i="13"/>
  <c r="B233" i="14"/>
  <c r="H233" i="14" s="1"/>
  <c r="J233" i="13"/>
  <c r="B232" i="14"/>
  <c r="H232" i="14" s="1"/>
  <c r="J232" i="13"/>
  <c r="B231" i="14"/>
  <c r="H231" i="14" s="1"/>
  <c r="J231" i="13"/>
  <c r="B230" i="14"/>
  <c r="H230" i="14" s="1"/>
  <c r="J230" i="13"/>
  <c r="B229" i="14"/>
  <c r="H229" i="14" s="1"/>
  <c r="J229" i="13"/>
  <c r="B228" i="14"/>
  <c r="H228" i="14" s="1"/>
  <c r="J228" i="13"/>
  <c r="B227" i="14"/>
  <c r="H227" i="14" s="1"/>
  <c r="J227" i="13"/>
  <c r="B226" i="14"/>
  <c r="H226" i="14" s="1"/>
  <c r="J226" i="13"/>
  <c r="B225" i="14"/>
  <c r="H225" i="14" s="1"/>
  <c r="J225" i="13"/>
  <c r="B224" i="14"/>
  <c r="H224" i="14" s="1"/>
  <c r="J224" i="13"/>
  <c r="B223" i="14"/>
  <c r="H223" i="14" s="1"/>
  <c r="J223" i="13"/>
  <c r="B222" i="14"/>
  <c r="H222" i="14" s="1"/>
  <c r="J222" i="13"/>
  <c r="B221" i="14"/>
  <c r="H221" i="14" s="1"/>
  <c r="J221" i="13"/>
  <c r="B220" i="14"/>
  <c r="H220" i="14" s="1"/>
  <c r="J220" i="13"/>
  <c r="B219" i="14"/>
  <c r="H219" i="14" s="1"/>
  <c r="J219" i="13"/>
  <c r="B218" i="14"/>
  <c r="H218" i="14" s="1"/>
  <c r="J218" i="13"/>
  <c r="B213" i="14"/>
  <c r="H213" i="14" s="1"/>
  <c r="J213" i="13"/>
  <c r="B212" i="14"/>
  <c r="H212" i="14" s="1"/>
  <c r="J212" i="13"/>
  <c r="B211" i="14"/>
  <c r="H211" i="14" s="1"/>
  <c r="J211" i="13"/>
  <c r="B210" i="14"/>
  <c r="H210" i="14" s="1"/>
  <c r="J210" i="13"/>
  <c r="B209" i="14"/>
  <c r="H209" i="14" s="1"/>
  <c r="J209" i="13"/>
  <c r="B208" i="14"/>
  <c r="H208" i="14" s="1"/>
  <c r="J208" i="13"/>
  <c r="B207" i="14"/>
  <c r="H207" i="14" s="1"/>
  <c r="J207" i="13"/>
  <c r="B206" i="14"/>
  <c r="H206" i="14" s="1"/>
  <c r="J206" i="13"/>
  <c r="B205" i="14"/>
  <c r="H205" i="14" s="1"/>
  <c r="J205" i="13"/>
  <c r="B204" i="14"/>
  <c r="H204" i="14" s="1"/>
  <c r="J204" i="13"/>
  <c r="B203" i="14"/>
  <c r="H203" i="14" s="1"/>
  <c r="J203" i="13"/>
  <c r="B202" i="14"/>
  <c r="H202" i="14" s="1"/>
  <c r="J202" i="13"/>
  <c r="B201" i="14"/>
  <c r="H201" i="14" s="1"/>
  <c r="J201" i="13"/>
  <c r="B200" i="14"/>
  <c r="H200" i="14" s="1"/>
  <c r="J200" i="13"/>
  <c r="B199" i="14"/>
  <c r="H199" i="14" s="1"/>
  <c r="J199" i="13"/>
  <c r="B198" i="14"/>
  <c r="H198" i="14" s="1"/>
  <c r="J198" i="13"/>
  <c r="B197" i="14"/>
  <c r="H197" i="14" s="1"/>
  <c r="J197" i="13"/>
  <c r="B196" i="14"/>
  <c r="H196" i="14" s="1"/>
  <c r="J196" i="13"/>
  <c r="B195" i="14"/>
  <c r="H195" i="14" s="1"/>
  <c r="J195" i="13"/>
  <c r="B194" i="14"/>
  <c r="H194" i="14" s="1"/>
  <c r="J194" i="13"/>
  <c r="B193" i="14"/>
  <c r="H193" i="14" s="1"/>
  <c r="J193" i="13"/>
  <c r="B192" i="14"/>
  <c r="H192" i="14" s="1"/>
  <c r="J192" i="13"/>
  <c r="B191" i="14"/>
  <c r="H191" i="14" s="1"/>
  <c r="J191" i="13"/>
  <c r="B190" i="14"/>
  <c r="H190" i="14" s="1"/>
  <c r="J190" i="13"/>
  <c r="B189" i="14"/>
  <c r="H189" i="14" s="1"/>
  <c r="J189" i="13"/>
  <c r="B188" i="14"/>
  <c r="H188" i="14" s="1"/>
  <c r="J188" i="13"/>
  <c r="B187" i="14"/>
  <c r="H187" i="14" s="1"/>
  <c r="J187" i="13"/>
  <c r="B186" i="14"/>
  <c r="H186" i="14" s="1"/>
  <c r="J186" i="13"/>
  <c r="B185" i="14"/>
  <c r="H185" i="14" s="1"/>
  <c r="J185" i="13"/>
  <c r="B184" i="14"/>
  <c r="H184" i="14" s="1"/>
  <c r="J184" i="13"/>
  <c r="B183" i="14"/>
  <c r="H183" i="14" s="1"/>
  <c r="J183" i="13"/>
  <c r="B182" i="14"/>
  <c r="H182" i="14" s="1"/>
  <c r="J182" i="13"/>
  <c r="B181" i="14"/>
  <c r="H181" i="14" s="1"/>
  <c r="J181" i="13"/>
  <c r="B179" i="14"/>
  <c r="H179" i="14" s="1"/>
  <c r="J179" i="13"/>
  <c r="B178" i="14"/>
  <c r="H178" i="14" s="1"/>
  <c r="J178" i="13"/>
  <c r="B177" i="14"/>
  <c r="H177" i="14" s="1"/>
  <c r="J177" i="13"/>
  <c r="B176" i="14"/>
  <c r="H176" i="14" s="1"/>
  <c r="J176" i="13"/>
  <c r="B175" i="14"/>
  <c r="H175" i="14" s="1"/>
  <c r="J175" i="13"/>
  <c r="B174" i="14"/>
  <c r="H174" i="14" s="1"/>
  <c r="J174" i="13"/>
  <c r="B173" i="14"/>
  <c r="H173" i="14" s="1"/>
  <c r="J173" i="13"/>
  <c r="B172" i="14"/>
  <c r="H172" i="14" s="1"/>
  <c r="J172" i="13"/>
  <c r="B171" i="14"/>
  <c r="H171" i="14" s="1"/>
  <c r="J171" i="13"/>
  <c r="B170" i="14"/>
  <c r="H170" i="14" s="1"/>
  <c r="J170" i="13"/>
  <c r="B169" i="14"/>
  <c r="H169" i="14" s="1"/>
  <c r="J169" i="13"/>
  <c r="B168" i="14"/>
  <c r="H168" i="14" s="1"/>
  <c r="J168" i="13"/>
  <c r="B167" i="14"/>
  <c r="H167" i="14" s="1"/>
  <c r="J167" i="13"/>
  <c r="B166" i="14"/>
  <c r="H166" i="14" s="1"/>
  <c r="J166" i="13"/>
  <c r="B165" i="14"/>
  <c r="H165" i="14" s="1"/>
  <c r="J165" i="13"/>
  <c r="B164" i="14"/>
  <c r="H164" i="14" s="1"/>
  <c r="J164" i="13"/>
  <c r="B163" i="14"/>
  <c r="H163" i="14" s="1"/>
  <c r="J163" i="13"/>
  <c r="B162" i="14"/>
  <c r="H162" i="14" s="1"/>
  <c r="J162" i="13"/>
  <c r="B161" i="14"/>
  <c r="H161" i="14" s="1"/>
  <c r="J161" i="13"/>
  <c r="B160" i="14"/>
  <c r="H160" i="14" s="1"/>
  <c r="J160" i="13"/>
  <c r="B159" i="14"/>
  <c r="H159" i="14" s="1"/>
  <c r="J159" i="13"/>
  <c r="B157" i="14"/>
  <c r="H157" i="14" s="1"/>
  <c r="J157" i="13"/>
  <c r="B156" i="14"/>
  <c r="H156" i="14" s="1"/>
  <c r="J156" i="13"/>
  <c r="B155" i="14"/>
  <c r="H155" i="14" s="1"/>
  <c r="J155" i="13"/>
  <c r="B154" i="14"/>
  <c r="H154" i="14" s="1"/>
  <c r="J154" i="13"/>
  <c r="B153" i="9"/>
  <c r="J153" i="8"/>
  <c r="U153" i="8"/>
  <c r="B149" i="14"/>
  <c r="H149" i="14" s="1"/>
  <c r="J149" i="13"/>
  <c r="U149" i="13"/>
  <c r="B148" i="14"/>
  <c r="H148" i="14" s="1"/>
  <c r="J148" i="13"/>
  <c r="U148" i="13"/>
  <c r="B147" i="14"/>
  <c r="H147" i="14" s="1"/>
  <c r="J147" i="13"/>
  <c r="U147" i="13"/>
  <c r="B146" i="14"/>
  <c r="H146" i="14" s="1"/>
  <c r="J146" i="13"/>
  <c r="U146" i="13"/>
  <c r="B145" i="14"/>
  <c r="H145" i="14" s="1"/>
  <c r="J145" i="13"/>
  <c r="U145" i="13"/>
  <c r="B144" i="14"/>
  <c r="H144" i="14" s="1"/>
  <c r="J144" i="13"/>
  <c r="U144" i="13"/>
  <c r="B143" i="14"/>
  <c r="H143" i="14" s="1"/>
  <c r="J143" i="13"/>
  <c r="U143" i="13"/>
  <c r="B142" i="14"/>
  <c r="H142" i="14" s="1"/>
  <c r="J142" i="13"/>
  <c r="U142" i="13"/>
  <c r="B141" i="14"/>
  <c r="H141" i="14" s="1"/>
  <c r="J141" i="13"/>
  <c r="U141" i="13"/>
  <c r="B140" i="14"/>
  <c r="H140" i="14" s="1"/>
  <c r="J140" i="13"/>
  <c r="U140" i="13"/>
  <c r="B139" i="14"/>
  <c r="H139" i="14" s="1"/>
  <c r="J139" i="13"/>
  <c r="U139" i="13"/>
  <c r="B138" i="14"/>
  <c r="H138" i="14" s="1"/>
  <c r="J138" i="13"/>
  <c r="U138" i="13"/>
  <c r="B137" i="14"/>
  <c r="H137" i="14" s="1"/>
  <c r="J137" i="13"/>
  <c r="U137" i="13"/>
  <c r="B136" i="14"/>
  <c r="H136" i="14" s="1"/>
  <c r="J136" i="13"/>
  <c r="U136" i="13"/>
  <c r="B135" i="14"/>
  <c r="H135" i="14" s="1"/>
  <c r="J135" i="13"/>
  <c r="U135" i="13"/>
  <c r="B134" i="14"/>
  <c r="H134" i="14" s="1"/>
  <c r="J134" i="13"/>
  <c r="U134" i="13"/>
  <c r="B133" i="14"/>
  <c r="H133" i="14" s="1"/>
  <c r="J133" i="13"/>
  <c r="U133" i="13"/>
  <c r="B132" i="14"/>
  <c r="H132" i="14" s="1"/>
  <c r="J132" i="13"/>
  <c r="U132" i="13"/>
  <c r="B131" i="14"/>
  <c r="H131" i="14" s="1"/>
  <c r="J131" i="13"/>
  <c r="U131" i="13"/>
  <c r="B130" i="14"/>
  <c r="H130" i="14" s="1"/>
  <c r="J130" i="13"/>
  <c r="U130" i="13"/>
  <c r="B129" i="14"/>
  <c r="H129" i="14" s="1"/>
  <c r="J129" i="13"/>
  <c r="U129" i="13"/>
  <c r="B124" i="14"/>
  <c r="H124" i="14" s="1"/>
  <c r="J124" i="13"/>
  <c r="B123" i="14"/>
  <c r="H123" i="14" s="1"/>
  <c r="J123" i="13"/>
  <c r="B122" i="14"/>
  <c r="H122" i="14" s="1"/>
  <c r="J122" i="13"/>
  <c r="B121" i="14"/>
  <c r="H121" i="14" s="1"/>
  <c r="J121" i="13"/>
  <c r="B120" i="14"/>
  <c r="H120" i="14" s="1"/>
  <c r="J120" i="13"/>
  <c r="B119" i="14"/>
  <c r="H119" i="14" s="1"/>
  <c r="J119" i="13"/>
  <c r="B118" i="14"/>
  <c r="H118" i="14" s="1"/>
  <c r="J118" i="13"/>
  <c r="B113" i="14"/>
  <c r="H113" i="14" s="1"/>
  <c r="J113" i="13"/>
  <c r="B112" i="14"/>
  <c r="H112" i="14" s="1"/>
  <c r="J112" i="13"/>
  <c r="B111" i="14"/>
  <c r="H111" i="14" s="1"/>
  <c r="J111" i="13"/>
  <c r="B110" i="14"/>
  <c r="H110" i="14" s="1"/>
  <c r="J110" i="13"/>
  <c r="B109" i="14"/>
  <c r="H109" i="14" s="1"/>
  <c r="J109" i="13"/>
  <c r="B108" i="14"/>
  <c r="H108" i="14" s="1"/>
  <c r="J108" i="13"/>
  <c r="B107" i="14"/>
  <c r="H107" i="14" s="1"/>
  <c r="J107" i="13"/>
  <c r="B106" i="14"/>
  <c r="H106" i="14" s="1"/>
  <c r="J106" i="13"/>
  <c r="B105" i="14"/>
  <c r="H105" i="14" s="1"/>
  <c r="J105" i="13"/>
  <c r="B104" i="14"/>
  <c r="H104" i="14" s="1"/>
  <c r="J104" i="13"/>
  <c r="B103" i="9"/>
  <c r="H114" i="8"/>
  <c r="J103" i="8"/>
  <c r="B99" i="14"/>
  <c r="H99" i="14" s="1"/>
  <c r="J99" i="13"/>
  <c r="B98" i="14"/>
  <c r="H98" i="14" s="1"/>
  <c r="J98" i="13"/>
  <c r="B97" i="14"/>
  <c r="H97" i="14" s="1"/>
  <c r="J97" i="13"/>
  <c r="B96" i="14"/>
  <c r="H96" i="14" s="1"/>
  <c r="J96" i="13"/>
  <c r="B95" i="14"/>
  <c r="H95" i="14" s="1"/>
  <c r="J95" i="13"/>
  <c r="B94" i="14"/>
  <c r="H94" i="14" s="1"/>
  <c r="J94" i="13"/>
  <c r="B93" i="14"/>
  <c r="H93" i="14" s="1"/>
  <c r="J93" i="13"/>
  <c r="B92" i="14"/>
  <c r="H92" i="14" s="1"/>
  <c r="J92" i="13"/>
  <c r="B91" i="14"/>
  <c r="H91" i="14" s="1"/>
  <c r="J91" i="13"/>
  <c r="B90" i="14"/>
  <c r="H90" i="14" s="1"/>
  <c r="J90" i="13"/>
  <c r="B89" i="14"/>
  <c r="H89" i="14" s="1"/>
  <c r="J89" i="13"/>
  <c r="B88" i="14"/>
  <c r="H88" i="14" s="1"/>
  <c r="J88" i="13"/>
  <c r="B87" i="14"/>
  <c r="H87" i="14" s="1"/>
  <c r="J87" i="13"/>
  <c r="B86" i="14"/>
  <c r="H86" i="14" s="1"/>
  <c r="J86" i="13"/>
  <c r="B85" i="14"/>
  <c r="H85" i="14" s="1"/>
  <c r="J85" i="13"/>
  <c r="B84" i="14"/>
  <c r="H84" i="14" s="1"/>
  <c r="J84" i="13"/>
  <c r="B59" i="14"/>
  <c r="H59" i="14" s="1"/>
  <c r="J59" i="13"/>
  <c r="B58" i="14"/>
  <c r="H58" i="14" s="1"/>
  <c r="J58" i="13"/>
  <c r="B57" i="14"/>
  <c r="H57" i="14" s="1"/>
  <c r="J57" i="13"/>
  <c r="B56" i="14"/>
  <c r="H56" i="14" s="1"/>
  <c r="J56" i="13"/>
  <c r="B55" i="14"/>
  <c r="H55" i="14" s="1"/>
  <c r="J55" i="13"/>
  <c r="B54" i="14"/>
  <c r="H54" i="14" s="1"/>
  <c r="J54" i="13"/>
  <c r="B53" i="14"/>
  <c r="H53" i="14" s="1"/>
  <c r="J53" i="13"/>
  <c r="B52" i="14"/>
  <c r="H52" i="14" s="1"/>
  <c r="J52" i="13"/>
  <c r="B51" i="14"/>
  <c r="H51" i="14" s="1"/>
  <c r="J51" i="13"/>
  <c r="B50" i="14"/>
  <c r="H50" i="14" s="1"/>
  <c r="J50" i="13"/>
  <c r="B49" i="14"/>
  <c r="H49" i="14" s="1"/>
  <c r="J49" i="13"/>
  <c r="B48" i="14"/>
  <c r="H48" i="14" s="1"/>
  <c r="J48" i="13"/>
  <c r="B47" i="14"/>
  <c r="H47" i="14" s="1"/>
  <c r="J47" i="13"/>
  <c r="B46" i="14"/>
  <c r="H46" i="14" s="1"/>
  <c r="J46" i="13"/>
  <c r="B45" i="14"/>
  <c r="H45" i="14" s="1"/>
  <c r="J45" i="13"/>
  <c r="B44" i="14"/>
  <c r="H44" i="14" s="1"/>
  <c r="J44" i="13"/>
  <c r="T5" i="13"/>
  <c r="O5" i="14"/>
  <c r="O20" i="13"/>
  <c r="S5" i="12"/>
  <c r="S20" i="12" s="1"/>
  <c r="N5" i="13"/>
  <c r="N20" i="12"/>
  <c r="R5" i="12"/>
  <c r="R20" i="12" s="1"/>
  <c r="M5" i="13"/>
  <c r="M20" i="12"/>
  <c r="T43" i="11"/>
  <c r="T60" i="11" s="1"/>
  <c r="O43" i="12"/>
  <c r="O60" i="11"/>
  <c r="S43" i="11"/>
  <c r="S60" i="11" s="1"/>
  <c r="N43" i="12"/>
  <c r="N60" i="11"/>
  <c r="R43" i="11"/>
  <c r="R60" i="11" s="1"/>
  <c r="M43" i="12"/>
  <c r="M60" i="11"/>
  <c r="P43" i="11"/>
  <c r="P60" i="11" s="1"/>
  <c r="K43" i="12"/>
  <c r="K60" i="11"/>
  <c r="Q43" i="11"/>
  <c r="Q60" i="11" s="1"/>
  <c r="L43" i="12"/>
  <c r="L60" i="11"/>
  <c r="L29" i="12"/>
  <c r="Q29" i="11"/>
  <c r="K29" i="12"/>
  <c r="P29" i="11"/>
  <c r="L39" i="12"/>
  <c r="Q39" i="11"/>
  <c r="U39" i="10"/>
  <c r="K39" i="12"/>
  <c r="P39" i="11"/>
  <c r="B39" i="12"/>
  <c r="H39" i="12" s="1"/>
  <c r="J39" i="11"/>
  <c r="U39" i="11"/>
  <c r="L38" i="12"/>
  <c r="Q38" i="11"/>
  <c r="U38" i="10"/>
  <c r="K38" i="12"/>
  <c r="P38" i="11"/>
  <c r="B38" i="12"/>
  <c r="H38" i="12" s="1"/>
  <c r="J38" i="11"/>
  <c r="U38" i="11"/>
  <c r="L37" i="12"/>
  <c r="Q37" i="11"/>
  <c r="U37" i="10"/>
  <c r="K37" i="12"/>
  <c r="P37" i="11"/>
  <c r="B37" i="12"/>
  <c r="H37" i="12" s="1"/>
  <c r="J37" i="11"/>
  <c r="U37" i="11"/>
  <c r="L36" i="12"/>
  <c r="Q36" i="11"/>
  <c r="U36" i="10"/>
  <c r="K36" i="12"/>
  <c r="P36" i="11"/>
  <c r="B36" i="12"/>
  <c r="H36" i="12" s="1"/>
  <c r="J36" i="11"/>
  <c r="U36" i="11"/>
  <c r="L35" i="12"/>
  <c r="Q35" i="11"/>
  <c r="U35" i="10"/>
  <c r="K35" i="12"/>
  <c r="P35" i="11"/>
  <c r="B35" i="12"/>
  <c r="H35" i="12" s="1"/>
  <c r="J35" i="11"/>
  <c r="U35" i="11"/>
  <c r="L34" i="12"/>
  <c r="Q34" i="11"/>
  <c r="U34" i="10"/>
  <c r="K34" i="12"/>
  <c r="P34" i="11"/>
  <c r="B34" i="12"/>
  <c r="H34" i="12" s="1"/>
  <c r="J34" i="11"/>
  <c r="U34" i="11"/>
  <c r="L33" i="12"/>
  <c r="Q33" i="11"/>
  <c r="U33" i="10"/>
  <c r="K33" i="12"/>
  <c r="P33" i="11"/>
  <c r="B33" i="12"/>
  <c r="H33" i="12" s="1"/>
  <c r="J33" i="11"/>
  <c r="U33" i="11"/>
  <c r="L32" i="12"/>
  <c r="Q32" i="11"/>
  <c r="U32" i="10"/>
  <c r="K32" i="12"/>
  <c r="P32" i="11"/>
  <c r="B32" i="12"/>
  <c r="H32" i="12" s="1"/>
  <c r="J32" i="11"/>
  <c r="U32" i="11"/>
  <c r="L31" i="12"/>
  <c r="Q31" i="11"/>
  <c r="U31" i="10"/>
  <c r="K31" i="12"/>
  <c r="P31" i="11"/>
  <c r="B31" i="12"/>
  <c r="H31" i="12" s="1"/>
  <c r="J31" i="11"/>
  <c r="U31" i="11"/>
  <c r="L30" i="12"/>
  <c r="Q30" i="11"/>
  <c r="U30" i="10"/>
  <c r="K30" i="12"/>
  <c r="P30" i="11"/>
  <c r="B30" i="12"/>
  <c r="H30" i="12" s="1"/>
  <c r="J30" i="11"/>
  <c r="U30" i="11"/>
  <c r="L28" i="12"/>
  <c r="Q28" i="11"/>
  <c r="U28" i="10"/>
  <c r="K28" i="12"/>
  <c r="P28" i="11"/>
  <c r="B28" i="12"/>
  <c r="H28" i="12" s="1"/>
  <c r="J28" i="11"/>
  <c r="U28" i="11"/>
  <c r="L27" i="12"/>
  <c r="Q27" i="11"/>
  <c r="U27" i="10"/>
  <c r="K27" i="12"/>
  <c r="P27" i="11"/>
  <c r="B27" i="12"/>
  <c r="H27" i="12" s="1"/>
  <c r="J27" i="11"/>
  <c r="U27" i="11"/>
  <c r="L26" i="12"/>
  <c r="Q26" i="11"/>
  <c r="U26" i="10"/>
  <c r="K26" i="12"/>
  <c r="P26" i="11"/>
  <c r="B26" i="12"/>
  <c r="H26" i="12" s="1"/>
  <c r="J26" i="11"/>
  <c r="U26" i="11"/>
  <c r="L25" i="12"/>
  <c r="Q25" i="11"/>
  <c r="U25" i="10"/>
  <c r="K25" i="12"/>
  <c r="P25" i="11"/>
  <c r="B25" i="12"/>
  <c r="H25" i="12" s="1"/>
  <c r="J25" i="11"/>
  <c r="U25" i="11"/>
  <c r="L24" i="12"/>
  <c r="Q24" i="11"/>
  <c r="U24" i="10"/>
  <c r="K24" i="12"/>
  <c r="P24" i="11"/>
  <c r="B24" i="12"/>
  <c r="H24" i="12" s="1"/>
  <c r="J24" i="11"/>
  <c r="U24" i="11"/>
  <c r="B23" i="12"/>
  <c r="J23" i="11"/>
  <c r="P23" i="11"/>
  <c r="K23" i="12"/>
  <c r="K40" i="11"/>
  <c r="Q23" i="11"/>
  <c r="Q40" i="11" s="1"/>
  <c r="L23" i="12"/>
  <c r="L40" i="11"/>
  <c r="L19" i="12"/>
  <c r="Q19" i="11"/>
  <c r="K19" i="12"/>
  <c r="P19" i="11"/>
  <c r="L18" i="12"/>
  <c r="Q18" i="11"/>
  <c r="K18" i="12"/>
  <c r="P18" i="11"/>
  <c r="L17" i="12"/>
  <c r="Q17" i="11"/>
  <c r="K17" i="12"/>
  <c r="P17" i="11"/>
  <c r="L16" i="12"/>
  <c r="Q16" i="11"/>
  <c r="K16" i="12"/>
  <c r="P16" i="11"/>
  <c r="L15" i="12"/>
  <c r="Q15" i="11"/>
  <c r="K15" i="12"/>
  <c r="P15" i="11"/>
  <c r="L14" i="12"/>
  <c r="Q14" i="11"/>
  <c r="K14" i="12"/>
  <c r="P14" i="11"/>
  <c r="L13" i="12"/>
  <c r="Q13" i="11"/>
  <c r="K13" i="12"/>
  <c r="P13" i="11"/>
  <c r="L12" i="12"/>
  <c r="Q12" i="11"/>
  <c r="U12" i="10"/>
  <c r="K12" i="12"/>
  <c r="P12" i="11"/>
  <c r="U12" i="11" s="1"/>
  <c r="L11" i="12"/>
  <c r="Q11" i="11"/>
  <c r="K11" i="12"/>
  <c r="P11" i="11"/>
  <c r="L10" i="12"/>
  <c r="Q10" i="11"/>
  <c r="K10" i="12"/>
  <c r="P10" i="11"/>
  <c r="L9" i="12"/>
  <c r="Q9" i="11"/>
  <c r="K9" i="12"/>
  <c r="P9" i="11"/>
  <c r="L8" i="12"/>
  <c r="Q8" i="11"/>
  <c r="K8" i="12"/>
  <c r="P8" i="11"/>
  <c r="L7" i="12"/>
  <c r="Q7" i="11"/>
  <c r="K7" i="12"/>
  <c r="P7" i="11"/>
  <c r="L6" i="12"/>
  <c r="Q6" i="11"/>
  <c r="K6" i="12"/>
  <c r="P6" i="11"/>
  <c r="B6" i="9"/>
  <c r="H6" i="9" s="1"/>
  <c r="U6" i="8"/>
  <c r="J6" i="8"/>
  <c r="B7" i="9"/>
  <c r="H7" i="9" s="1"/>
  <c r="U7" i="8"/>
  <c r="J7" i="8"/>
  <c r="B8" i="9"/>
  <c r="H8" i="9" s="1"/>
  <c r="U8" i="8"/>
  <c r="J8" i="8"/>
  <c r="B9" i="9"/>
  <c r="H9" i="9" s="1"/>
  <c r="U9" i="8"/>
  <c r="J9" i="8"/>
  <c r="B10" i="9"/>
  <c r="H10" i="9" s="1"/>
  <c r="U10" i="8"/>
  <c r="J10" i="8"/>
  <c r="B11" i="9"/>
  <c r="H11" i="9" s="1"/>
  <c r="U11" i="8"/>
  <c r="J11" i="8"/>
  <c r="B13" i="9"/>
  <c r="H13" i="9" s="1"/>
  <c r="U13" i="8"/>
  <c r="J13" i="8"/>
  <c r="B14" i="9"/>
  <c r="H14" i="9" s="1"/>
  <c r="U14" i="8"/>
  <c r="J14" i="8"/>
  <c r="B15" i="9"/>
  <c r="H15" i="9" s="1"/>
  <c r="U15" i="8"/>
  <c r="J15" i="8"/>
  <c r="B16" i="9"/>
  <c r="H16" i="9" s="1"/>
  <c r="U16" i="8"/>
  <c r="J16" i="8"/>
  <c r="B17" i="9"/>
  <c r="H17" i="9" s="1"/>
  <c r="U17" i="8"/>
  <c r="J17" i="8"/>
  <c r="B18" i="9"/>
  <c r="H18" i="9" s="1"/>
  <c r="U18" i="8"/>
  <c r="J18" i="8"/>
  <c r="B19" i="9"/>
  <c r="H19" i="9" s="1"/>
  <c r="U19" i="8"/>
  <c r="J19" i="8"/>
  <c r="B43" i="7"/>
  <c r="H60" i="6"/>
  <c r="J43" i="6"/>
  <c r="U43" i="6"/>
  <c r="P5" i="12"/>
  <c r="K5" i="13"/>
  <c r="K20" i="12"/>
  <c r="Q5" i="12"/>
  <c r="L5" i="13"/>
  <c r="L20" i="12"/>
  <c r="B64" i="29"/>
  <c r="J64" i="28"/>
  <c r="J40" i="6"/>
  <c r="U40" i="6"/>
  <c r="B40" i="7"/>
  <c r="H29" i="7"/>
  <c r="S5" i="11"/>
  <c r="S20" i="11" s="1"/>
  <c r="N20" i="11"/>
  <c r="R5" i="11"/>
  <c r="R20" i="11" s="1"/>
  <c r="M20" i="11"/>
  <c r="P5" i="11"/>
  <c r="P20" i="11" s="1"/>
  <c r="K20" i="11"/>
  <c r="Q5" i="11"/>
  <c r="Q20" i="11" s="1"/>
  <c r="L20" i="11"/>
  <c r="B12" i="13"/>
  <c r="H12" i="13" s="1"/>
  <c r="J12" i="12"/>
  <c r="K84" i="2"/>
  <c r="K84" i="3" s="1"/>
  <c r="K100" i="1"/>
  <c r="K60" i="1"/>
  <c r="K238" i="1"/>
  <c r="H60" i="1"/>
  <c r="H20" i="1"/>
  <c r="J20" i="1" s="1"/>
  <c r="K20" i="1"/>
  <c r="H40" i="1"/>
  <c r="K40" i="1"/>
  <c r="H80" i="1"/>
  <c r="K80" i="1"/>
  <c r="H125" i="1"/>
  <c r="J125" i="1" s="1"/>
  <c r="K125" i="1"/>
  <c r="H214" i="1"/>
  <c r="K214" i="1"/>
  <c r="B180" i="13" l="1"/>
  <c r="H180" i="13" s="1"/>
  <c r="J180" i="12"/>
  <c r="B68" i="25"/>
  <c r="H68" i="25" s="1"/>
  <c r="J68" i="24"/>
  <c r="P129" i="15"/>
  <c r="K129" i="16"/>
  <c r="Q129" i="15"/>
  <c r="L129" i="16"/>
  <c r="R129" i="15"/>
  <c r="M129" i="16"/>
  <c r="S129" i="15"/>
  <c r="N129" i="16"/>
  <c r="T129" i="14"/>
  <c r="O129" i="15"/>
  <c r="P130" i="15"/>
  <c r="K130" i="16"/>
  <c r="Q130" i="15"/>
  <c r="L130" i="16"/>
  <c r="R130" i="15"/>
  <c r="M130" i="16"/>
  <c r="S130" i="15"/>
  <c r="N130" i="16"/>
  <c r="T130" i="14"/>
  <c r="O130" i="15"/>
  <c r="P131" i="15"/>
  <c r="K131" i="16"/>
  <c r="Q131" i="15"/>
  <c r="L131" i="16"/>
  <c r="R131" i="15"/>
  <c r="M131" i="16"/>
  <c r="S131" i="15"/>
  <c r="N131" i="16"/>
  <c r="T131" i="14"/>
  <c r="O131" i="15"/>
  <c r="P132" i="15"/>
  <c r="K132" i="16"/>
  <c r="Q132" i="15"/>
  <c r="L132" i="16"/>
  <c r="R132" i="15"/>
  <c r="M132" i="16"/>
  <c r="S132" i="15"/>
  <c r="N132" i="16"/>
  <c r="T132" i="14"/>
  <c r="O132" i="15"/>
  <c r="P133" i="15"/>
  <c r="K133" i="16"/>
  <c r="Q133" i="15"/>
  <c r="L133" i="16"/>
  <c r="R133" i="15"/>
  <c r="M133" i="16"/>
  <c r="S133" i="15"/>
  <c r="N133" i="16"/>
  <c r="T133" i="14"/>
  <c r="O133" i="15"/>
  <c r="P134" i="15"/>
  <c r="K134" i="16"/>
  <c r="Q134" i="15"/>
  <c r="L134" i="16"/>
  <c r="R134" i="15"/>
  <c r="M134" i="16"/>
  <c r="S134" i="15"/>
  <c r="N134" i="16"/>
  <c r="T134" i="14"/>
  <c r="O134" i="15"/>
  <c r="P135" i="15"/>
  <c r="K135" i="16"/>
  <c r="Q135" i="15"/>
  <c r="L135" i="16"/>
  <c r="R135" i="15"/>
  <c r="M135" i="16"/>
  <c r="S135" i="15"/>
  <c r="N135" i="16"/>
  <c r="T135" i="14"/>
  <c r="O135" i="15"/>
  <c r="P136" i="15"/>
  <c r="K136" i="16"/>
  <c r="Q136" i="15"/>
  <c r="L136" i="16"/>
  <c r="R136" i="15"/>
  <c r="M136" i="16"/>
  <c r="S136" i="15"/>
  <c r="N136" i="16"/>
  <c r="T136" i="14"/>
  <c r="O136" i="15"/>
  <c r="P137" i="15"/>
  <c r="K137" i="16"/>
  <c r="Q137" i="15"/>
  <c r="L137" i="16"/>
  <c r="R137" i="15"/>
  <c r="M137" i="16"/>
  <c r="S137" i="15"/>
  <c r="N137" i="16"/>
  <c r="T137" i="14"/>
  <c r="O137" i="15"/>
  <c r="P138" i="15"/>
  <c r="K138" i="16"/>
  <c r="Q138" i="15"/>
  <c r="L138" i="16"/>
  <c r="R138" i="15"/>
  <c r="M138" i="16"/>
  <c r="S138" i="15"/>
  <c r="N138" i="16"/>
  <c r="T138" i="14"/>
  <c r="O138" i="15"/>
  <c r="P139" i="15"/>
  <c r="K139" i="16"/>
  <c r="Q139" i="15"/>
  <c r="L139" i="16"/>
  <c r="R139" i="15"/>
  <c r="M139" i="16"/>
  <c r="S139" i="15"/>
  <c r="N139" i="16"/>
  <c r="T139" i="14"/>
  <c r="O139" i="15"/>
  <c r="P140" i="15"/>
  <c r="K140" i="16"/>
  <c r="Q140" i="15"/>
  <c r="L140" i="16"/>
  <c r="R140" i="15"/>
  <c r="M140" i="16"/>
  <c r="S140" i="15"/>
  <c r="N140" i="16"/>
  <c r="T140" i="14"/>
  <c r="O140" i="15"/>
  <c r="P141" i="15"/>
  <c r="K141" i="16"/>
  <c r="Q141" i="15"/>
  <c r="L141" i="16"/>
  <c r="R141" i="15"/>
  <c r="M141" i="16"/>
  <c r="S141" i="15"/>
  <c r="N141" i="16"/>
  <c r="T141" i="14"/>
  <c r="O141" i="15"/>
  <c r="P142" i="15"/>
  <c r="K142" i="16"/>
  <c r="Q142" i="15"/>
  <c r="L142" i="16"/>
  <c r="R142" i="15"/>
  <c r="M142" i="16"/>
  <c r="S142" i="15"/>
  <c r="N142" i="16"/>
  <c r="T142" i="14"/>
  <c r="O142" i="15"/>
  <c r="P143" i="15"/>
  <c r="K143" i="16"/>
  <c r="Q143" i="15"/>
  <c r="L143" i="16"/>
  <c r="R143" i="15"/>
  <c r="M143" i="16"/>
  <c r="S143" i="15"/>
  <c r="N143" i="16"/>
  <c r="T143" i="14"/>
  <c r="O143" i="15"/>
  <c r="P144" i="15"/>
  <c r="K144" i="16"/>
  <c r="Q144" i="15"/>
  <c r="L144" i="16"/>
  <c r="R144" i="15"/>
  <c r="M144" i="16"/>
  <c r="S144" i="15"/>
  <c r="N144" i="16"/>
  <c r="T144" i="14"/>
  <c r="O144" i="15"/>
  <c r="P145" i="15"/>
  <c r="K145" i="16"/>
  <c r="Q145" i="15"/>
  <c r="L145" i="16"/>
  <c r="R145" i="15"/>
  <c r="M145" i="16"/>
  <c r="S145" i="15"/>
  <c r="N145" i="16"/>
  <c r="T145" i="14"/>
  <c r="O145" i="15"/>
  <c r="P146" i="15"/>
  <c r="K146" i="16"/>
  <c r="Q146" i="15"/>
  <c r="L146" i="16"/>
  <c r="R146" i="15"/>
  <c r="M146" i="16"/>
  <c r="S146" i="15"/>
  <c r="N146" i="16"/>
  <c r="T146" i="14"/>
  <c r="O146" i="15"/>
  <c r="P147" i="15"/>
  <c r="K147" i="16"/>
  <c r="Q147" i="15"/>
  <c r="L147" i="16"/>
  <c r="R147" i="15"/>
  <c r="M147" i="16"/>
  <c r="S147" i="15"/>
  <c r="N147" i="16"/>
  <c r="T147" i="14"/>
  <c r="O147" i="15"/>
  <c r="P148" i="15"/>
  <c r="K148" i="16"/>
  <c r="Q148" i="15"/>
  <c r="L148" i="16"/>
  <c r="R148" i="15"/>
  <c r="M148" i="16"/>
  <c r="S148" i="15"/>
  <c r="N148" i="16"/>
  <c r="T148" i="14"/>
  <c r="O148" i="15"/>
  <c r="P149" i="15"/>
  <c r="K149" i="16"/>
  <c r="Q149" i="15"/>
  <c r="L149" i="16"/>
  <c r="R149" i="15"/>
  <c r="M149" i="16"/>
  <c r="S149" i="15"/>
  <c r="N149" i="16"/>
  <c r="T149" i="14"/>
  <c r="O149" i="15"/>
  <c r="K84" i="4"/>
  <c r="K84" i="5" s="1"/>
  <c r="P84" i="3"/>
  <c r="K100" i="3"/>
  <c r="K240" i="3" s="1"/>
  <c r="K109" i="7"/>
  <c r="P109" i="6"/>
  <c r="L109" i="7"/>
  <c r="Q109" i="6"/>
  <c r="K108" i="7"/>
  <c r="P108" i="6"/>
  <c r="L108" i="7"/>
  <c r="Q108" i="6"/>
  <c r="K107" i="7"/>
  <c r="P107" i="6"/>
  <c r="L107" i="7"/>
  <c r="Q107" i="6"/>
  <c r="K106" i="7"/>
  <c r="P106" i="6"/>
  <c r="L106" i="7"/>
  <c r="Q106" i="6"/>
  <c r="K105" i="7"/>
  <c r="P105" i="6"/>
  <c r="L105" i="7"/>
  <c r="Q105" i="6"/>
  <c r="U104" i="5"/>
  <c r="P114" i="5"/>
  <c r="K104" i="7"/>
  <c r="P104" i="6"/>
  <c r="K114" i="6"/>
  <c r="Q114" i="5"/>
  <c r="L104" i="7"/>
  <c r="Q104" i="6"/>
  <c r="L114" i="6"/>
  <c r="Q114" i="6"/>
  <c r="L103" i="8"/>
  <c r="Q103" i="7"/>
  <c r="L114" i="7"/>
  <c r="P114" i="6"/>
  <c r="U103" i="6"/>
  <c r="K103" i="8"/>
  <c r="P103" i="7"/>
  <c r="K114" i="7"/>
  <c r="O98" i="11"/>
  <c r="T98" i="10"/>
  <c r="N98" i="11"/>
  <c r="S98" i="10"/>
  <c r="M98" i="11"/>
  <c r="R98" i="10"/>
  <c r="O97" i="11"/>
  <c r="T97" i="10"/>
  <c r="N97" i="11"/>
  <c r="S97" i="10"/>
  <c r="M97" i="11"/>
  <c r="R97" i="10"/>
  <c r="O96" i="11"/>
  <c r="T96" i="10"/>
  <c r="N96" i="11"/>
  <c r="S96" i="10"/>
  <c r="M96" i="11"/>
  <c r="R96" i="10"/>
  <c r="O95" i="11"/>
  <c r="T95" i="10"/>
  <c r="N95" i="11"/>
  <c r="S95" i="10"/>
  <c r="M95" i="11"/>
  <c r="R95" i="10"/>
  <c r="O94" i="11"/>
  <c r="T94" i="10"/>
  <c r="N94" i="11"/>
  <c r="S94" i="10"/>
  <c r="M94" i="11"/>
  <c r="R94" i="10"/>
  <c r="O93" i="11"/>
  <c r="T93" i="10"/>
  <c r="N93" i="11"/>
  <c r="S93" i="10"/>
  <c r="M93" i="11"/>
  <c r="R93" i="10"/>
  <c r="O92" i="11"/>
  <c r="T92" i="10"/>
  <c r="N92" i="11"/>
  <c r="S92" i="10"/>
  <c r="M92" i="11"/>
  <c r="R92" i="10"/>
  <c r="O91" i="11"/>
  <c r="T91" i="10"/>
  <c r="N91" i="11"/>
  <c r="S91" i="10"/>
  <c r="M91" i="11"/>
  <c r="R91" i="10"/>
  <c r="O90" i="11"/>
  <c r="T90" i="10"/>
  <c r="N90" i="11"/>
  <c r="S90" i="10"/>
  <c r="M90" i="11"/>
  <c r="R90" i="10"/>
  <c r="O89" i="11"/>
  <c r="T89" i="10"/>
  <c r="N89" i="11"/>
  <c r="S89" i="10"/>
  <c r="M89" i="11"/>
  <c r="R89" i="10"/>
  <c r="O88" i="11"/>
  <c r="T88" i="10"/>
  <c r="N88" i="11"/>
  <c r="S88" i="10"/>
  <c r="M88" i="11"/>
  <c r="R88" i="10"/>
  <c r="O87" i="11"/>
  <c r="T87" i="10"/>
  <c r="N87" i="11"/>
  <c r="S87" i="10"/>
  <c r="M87" i="11"/>
  <c r="R87" i="10"/>
  <c r="O86" i="11"/>
  <c r="T86" i="10"/>
  <c r="N86" i="11"/>
  <c r="S86" i="10"/>
  <c r="M86" i="11"/>
  <c r="R86" i="10"/>
  <c r="T100" i="9"/>
  <c r="O85" i="11"/>
  <c r="T85" i="10"/>
  <c r="O100" i="10"/>
  <c r="S100" i="9"/>
  <c r="N85" i="11"/>
  <c r="S85" i="10"/>
  <c r="N100" i="10"/>
  <c r="M85" i="11"/>
  <c r="R85" i="10"/>
  <c r="T100" i="10"/>
  <c r="O84" i="12"/>
  <c r="T84" i="11"/>
  <c r="O100" i="11"/>
  <c r="S100" i="10"/>
  <c r="N84" i="12"/>
  <c r="S84" i="11"/>
  <c r="N100" i="11"/>
  <c r="O109" i="11"/>
  <c r="T109" i="10"/>
  <c r="N109" i="11"/>
  <c r="S109" i="10"/>
  <c r="M109" i="11"/>
  <c r="R109" i="10"/>
  <c r="O108" i="11"/>
  <c r="T108" i="10"/>
  <c r="N108" i="11"/>
  <c r="S108" i="10"/>
  <c r="M108" i="11"/>
  <c r="R108" i="10"/>
  <c r="O107" i="11"/>
  <c r="T107" i="10"/>
  <c r="N107" i="11"/>
  <c r="S107" i="10"/>
  <c r="M107" i="11"/>
  <c r="R107" i="10"/>
  <c r="O106" i="11"/>
  <c r="T106" i="10"/>
  <c r="N106" i="11"/>
  <c r="S106" i="10"/>
  <c r="M106" i="11"/>
  <c r="R106" i="10"/>
  <c r="O105" i="11"/>
  <c r="T105" i="10"/>
  <c r="N105" i="11"/>
  <c r="S105" i="10"/>
  <c r="M105" i="11"/>
  <c r="R105" i="10"/>
  <c r="T114" i="9"/>
  <c r="T240" i="9" s="1"/>
  <c r="O104" i="11"/>
  <c r="T104" i="10"/>
  <c r="O114" i="10"/>
  <c r="O240" i="10" s="1"/>
  <c r="S114" i="9"/>
  <c r="S240" i="9" s="1"/>
  <c r="N104" i="11"/>
  <c r="S104" i="10"/>
  <c r="N114" i="10"/>
  <c r="N240" i="10" s="1"/>
  <c r="R114" i="9"/>
  <c r="M104" i="11"/>
  <c r="R104" i="10"/>
  <c r="M114" i="10"/>
  <c r="T114" i="10"/>
  <c r="T240" i="10" s="1"/>
  <c r="O103" i="12"/>
  <c r="T103" i="11"/>
  <c r="S114" i="10"/>
  <c r="S240" i="10" s="1"/>
  <c r="N103" i="12"/>
  <c r="S103" i="11"/>
  <c r="R114" i="10"/>
  <c r="M103" i="12"/>
  <c r="R103" i="11"/>
  <c r="T79" i="12"/>
  <c r="O79" i="13"/>
  <c r="S79" i="12"/>
  <c r="N79" i="13"/>
  <c r="R79" i="12"/>
  <c r="M79" i="13"/>
  <c r="U79" i="11"/>
  <c r="P79" i="12"/>
  <c r="K79" i="13"/>
  <c r="Q79" i="12"/>
  <c r="L79" i="13"/>
  <c r="T78" i="12"/>
  <c r="O78" i="13"/>
  <c r="S78" i="12"/>
  <c r="N78" i="13"/>
  <c r="R78" i="12"/>
  <c r="M78" i="13"/>
  <c r="U78" i="11"/>
  <c r="P78" i="12"/>
  <c r="K78" i="13"/>
  <c r="Q78" i="12"/>
  <c r="L78" i="13"/>
  <c r="T77" i="12"/>
  <c r="O77" i="13"/>
  <c r="S77" i="12"/>
  <c r="N77" i="13"/>
  <c r="R77" i="12"/>
  <c r="M77" i="13"/>
  <c r="U77" i="11"/>
  <c r="P77" i="12"/>
  <c r="K77" i="13"/>
  <c r="Q77" i="12"/>
  <c r="L77" i="13"/>
  <c r="T76" i="12"/>
  <c r="O76" i="13"/>
  <c r="S76" i="12"/>
  <c r="N76" i="13"/>
  <c r="R76" i="12"/>
  <c r="M76" i="13"/>
  <c r="U76" i="11"/>
  <c r="P76" i="12"/>
  <c r="K76" i="13"/>
  <c r="Q76" i="12"/>
  <c r="L76" i="13"/>
  <c r="T75" i="12"/>
  <c r="O75" i="13"/>
  <c r="S75" i="12"/>
  <c r="N75" i="13"/>
  <c r="R75" i="12"/>
  <c r="M75" i="13"/>
  <c r="U75" i="11"/>
  <c r="P75" i="12"/>
  <c r="K75" i="13"/>
  <c r="Q75" i="12"/>
  <c r="L75" i="13"/>
  <c r="T74" i="12"/>
  <c r="O74" i="13"/>
  <c r="S74" i="12"/>
  <c r="N74" i="13"/>
  <c r="R74" i="12"/>
  <c r="M74" i="13"/>
  <c r="U74" i="11"/>
  <c r="P74" i="12"/>
  <c r="K74" i="13"/>
  <c r="Q74" i="12"/>
  <c r="L74" i="13"/>
  <c r="T73" i="12"/>
  <c r="O73" i="13"/>
  <c r="S73" i="12"/>
  <c r="N73" i="13"/>
  <c r="R73" i="12"/>
  <c r="M73" i="13"/>
  <c r="U73" i="11"/>
  <c r="P73" i="12"/>
  <c r="K73" i="13"/>
  <c r="Q73" i="12"/>
  <c r="L73" i="13"/>
  <c r="T72" i="12"/>
  <c r="O72" i="13"/>
  <c r="S72" i="12"/>
  <c r="N72" i="13"/>
  <c r="R72" i="12"/>
  <c r="M72" i="13"/>
  <c r="U72" i="11"/>
  <c r="P72" i="12"/>
  <c r="K72" i="13"/>
  <c r="Q72" i="12"/>
  <c r="L72" i="13"/>
  <c r="T71" i="12"/>
  <c r="O71" i="13"/>
  <c r="S71" i="12"/>
  <c r="N71" i="13"/>
  <c r="R71" i="12"/>
  <c r="M71" i="13"/>
  <c r="U71" i="11"/>
  <c r="P71" i="12"/>
  <c r="K71" i="13"/>
  <c r="Q71" i="12"/>
  <c r="L71" i="13"/>
  <c r="T70" i="12"/>
  <c r="O70" i="13"/>
  <c r="S70" i="12"/>
  <c r="N70" i="13"/>
  <c r="R70" i="12"/>
  <c r="M70" i="13"/>
  <c r="U70" i="11"/>
  <c r="P70" i="12"/>
  <c r="K70" i="13"/>
  <c r="Q70" i="12"/>
  <c r="L70" i="13"/>
  <c r="T69" i="12"/>
  <c r="O69" i="13"/>
  <c r="S69" i="12"/>
  <c r="N69" i="13"/>
  <c r="R69" i="12"/>
  <c r="M69" i="13"/>
  <c r="U69" i="11"/>
  <c r="P69" i="12"/>
  <c r="K69" i="13"/>
  <c r="Q69" i="12"/>
  <c r="L69" i="13"/>
  <c r="T68" i="12"/>
  <c r="O68" i="13"/>
  <c r="S68" i="12"/>
  <c r="N68" i="13"/>
  <c r="R68" i="12"/>
  <c r="M68" i="13"/>
  <c r="U68" i="11"/>
  <c r="P68" i="12"/>
  <c r="K68" i="13"/>
  <c r="Q68" i="12"/>
  <c r="L68" i="13"/>
  <c r="T67" i="12"/>
  <c r="O67" i="13"/>
  <c r="S67" i="12"/>
  <c r="N67" i="13"/>
  <c r="R67" i="12"/>
  <c r="M67" i="13"/>
  <c r="U67" i="11"/>
  <c r="P67" i="12"/>
  <c r="K67" i="13"/>
  <c r="Q67" i="12"/>
  <c r="L67" i="13"/>
  <c r="T66" i="12"/>
  <c r="O66" i="13"/>
  <c r="S66" i="12"/>
  <c r="N66" i="13"/>
  <c r="R66" i="12"/>
  <c r="M66" i="13"/>
  <c r="U66" i="11"/>
  <c r="P66" i="12"/>
  <c r="K66" i="13"/>
  <c r="Q66" i="12"/>
  <c r="L66" i="13"/>
  <c r="T65" i="12"/>
  <c r="O65" i="13"/>
  <c r="S65" i="12"/>
  <c r="N65" i="13"/>
  <c r="R65" i="12"/>
  <c r="M65" i="13"/>
  <c r="U65" i="11"/>
  <c r="P65" i="12"/>
  <c r="K65" i="13"/>
  <c r="Q65" i="12"/>
  <c r="L65" i="13"/>
  <c r="T64" i="13"/>
  <c r="O64" i="14"/>
  <c r="S64" i="13"/>
  <c r="N64" i="14"/>
  <c r="R64" i="13"/>
  <c r="M64" i="14"/>
  <c r="Q64" i="13"/>
  <c r="L64" i="14"/>
  <c r="P64" i="13"/>
  <c r="U64" i="13" s="1"/>
  <c r="K64" i="14"/>
  <c r="U64" i="12"/>
  <c r="R23" i="12"/>
  <c r="R40" i="12" s="1"/>
  <c r="M23" i="13"/>
  <c r="M40" i="12"/>
  <c r="S23" i="12"/>
  <c r="S40" i="12" s="1"/>
  <c r="N23" i="13"/>
  <c r="N40" i="12"/>
  <c r="T217" i="12"/>
  <c r="T238" i="12" s="1"/>
  <c r="O217" i="13"/>
  <c r="O238" i="12"/>
  <c r="S217" i="12"/>
  <c r="S238" i="12" s="1"/>
  <c r="N217" i="13"/>
  <c r="N238" i="12"/>
  <c r="R217" i="12"/>
  <c r="R238" i="12" s="1"/>
  <c r="M217" i="13"/>
  <c r="M238" i="12"/>
  <c r="Q217" i="12"/>
  <c r="Q238" i="12" s="1"/>
  <c r="L217" i="13"/>
  <c r="L238" i="12"/>
  <c r="P217" i="12"/>
  <c r="P238" i="12" s="1"/>
  <c r="K217" i="13"/>
  <c r="K238" i="12"/>
  <c r="T153" i="12"/>
  <c r="T214" i="12" s="1"/>
  <c r="O153" i="13"/>
  <c r="S153" i="12"/>
  <c r="S214" i="12" s="1"/>
  <c r="N153" i="13"/>
  <c r="R153" i="12"/>
  <c r="R214" i="12" s="1"/>
  <c r="M153" i="13"/>
  <c r="Q153" i="12"/>
  <c r="Q214" i="12" s="1"/>
  <c r="L153" i="13"/>
  <c r="P153" i="12"/>
  <c r="P214" i="12" s="1"/>
  <c r="K153" i="13"/>
  <c r="T128" i="12"/>
  <c r="T150" i="12" s="1"/>
  <c r="O128" i="13"/>
  <c r="O150" i="12"/>
  <c r="S128" i="12"/>
  <c r="S150" i="12" s="1"/>
  <c r="N128" i="13"/>
  <c r="N150" i="12"/>
  <c r="R128" i="12"/>
  <c r="R150" i="12" s="1"/>
  <c r="M128" i="13"/>
  <c r="M150" i="12"/>
  <c r="Q128" i="12"/>
  <c r="Q150" i="12" s="1"/>
  <c r="L128" i="13"/>
  <c r="L150" i="12"/>
  <c r="P128" i="12"/>
  <c r="P150" i="12" s="1"/>
  <c r="K128" i="13"/>
  <c r="K150" i="12"/>
  <c r="T117" i="12"/>
  <c r="T125" i="12" s="1"/>
  <c r="O117" i="13"/>
  <c r="O125" i="12"/>
  <c r="S117" i="12"/>
  <c r="S125" i="12" s="1"/>
  <c r="N117" i="13"/>
  <c r="N125" i="12"/>
  <c r="R117" i="12"/>
  <c r="R125" i="12" s="1"/>
  <c r="M117" i="13"/>
  <c r="M125" i="12"/>
  <c r="Q117" i="12"/>
  <c r="Q125" i="12" s="1"/>
  <c r="L117" i="13"/>
  <c r="L125" i="12"/>
  <c r="P117" i="12"/>
  <c r="P125" i="12" s="1"/>
  <c r="K117" i="13"/>
  <c r="K125" i="12"/>
  <c r="T83" i="12"/>
  <c r="O83" i="13"/>
  <c r="S83" i="12"/>
  <c r="N83" i="13"/>
  <c r="R83" i="12"/>
  <c r="M83" i="13"/>
  <c r="Q83" i="12"/>
  <c r="L83" i="13"/>
  <c r="P83" i="12"/>
  <c r="K83" i="13"/>
  <c r="T63" i="12"/>
  <c r="T80" i="12" s="1"/>
  <c r="O63" i="13"/>
  <c r="O80" i="12"/>
  <c r="T80" i="11"/>
  <c r="S63" i="12"/>
  <c r="S80" i="12" s="1"/>
  <c r="N63" i="13"/>
  <c r="N80" i="12"/>
  <c r="S80" i="11"/>
  <c r="R63" i="12"/>
  <c r="R80" i="12" s="1"/>
  <c r="M63" i="13"/>
  <c r="M80" i="12"/>
  <c r="R80" i="11"/>
  <c r="Q63" i="12"/>
  <c r="Q80" i="12" s="1"/>
  <c r="L63" i="13"/>
  <c r="L80" i="12"/>
  <c r="Q80" i="11"/>
  <c r="P63" i="12"/>
  <c r="P80" i="12" s="1"/>
  <c r="K63" i="13"/>
  <c r="K80" i="12"/>
  <c r="P80" i="11"/>
  <c r="T6" i="13"/>
  <c r="O6" i="14"/>
  <c r="J238" i="6"/>
  <c r="U238" i="6"/>
  <c r="H217" i="7"/>
  <c r="B238" i="7"/>
  <c r="J150" i="6"/>
  <c r="U150" i="6"/>
  <c r="H128" i="7"/>
  <c r="B150" i="7"/>
  <c r="J125" i="6"/>
  <c r="U125" i="6"/>
  <c r="H117" i="7"/>
  <c r="B125" i="7"/>
  <c r="J100" i="6"/>
  <c r="H83" i="7"/>
  <c r="B100" i="7"/>
  <c r="J80" i="6"/>
  <c r="U80" i="6"/>
  <c r="H63" i="7"/>
  <c r="B80" i="7"/>
  <c r="Q118" i="13"/>
  <c r="L118" i="14"/>
  <c r="P118" i="13"/>
  <c r="K118" i="14"/>
  <c r="U118" i="12"/>
  <c r="R118" i="13"/>
  <c r="M118" i="14"/>
  <c r="S118" i="13"/>
  <c r="N118" i="14"/>
  <c r="T118" i="13"/>
  <c r="O118" i="14"/>
  <c r="Q119" i="13"/>
  <c r="L119" i="14"/>
  <c r="P119" i="13"/>
  <c r="K119" i="14"/>
  <c r="U119" i="12"/>
  <c r="R119" i="13"/>
  <c r="M119" i="14"/>
  <c r="S119" i="13"/>
  <c r="N119" i="14"/>
  <c r="T119" i="13"/>
  <c r="O119" i="14"/>
  <c r="Q120" i="13"/>
  <c r="L120" i="14"/>
  <c r="P120" i="13"/>
  <c r="K120" i="14"/>
  <c r="U120" i="12"/>
  <c r="R120" i="13"/>
  <c r="M120" i="14"/>
  <c r="S120" i="13"/>
  <c r="N120" i="14"/>
  <c r="T120" i="13"/>
  <c r="O120" i="14"/>
  <c r="Q121" i="13"/>
  <c r="L121" i="14"/>
  <c r="P121" i="13"/>
  <c r="K121" i="14"/>
  <c r="U121" i="12"/>
  <c r="R121" i="13"/>
  <c r="M121" i="14"/>
  <c r="S121" i="13"/>
  <c r="N121" i="14"/>
  <c r="T121" i="13"/>
  <c r="O121" i="14"/>
  <c r="Q122" i="13"/>
  <c r="L122" i="14"/>
  <c r="P122" i="13"/>
  <c r="K122" i="14"/>
  <c r="U122" i="12"/>
  <c r="R122" i="13"/>
  <c r="M122" i="14"/>
  <c r="S122" i="13"/>
  <c r="N122" i="14"/>
  <c r="T122" i="13"/>
  <c r="O122" i="14"/>
  <c r="Q123" i="13"/>
  <c r="L123" i="14"/>
  <c r="P123" i="13"/>
  <c r="K123" i="14"/>
  <c r="U123" i="12"/>
  <c r="R123" i="13"/>
  <c r="M123" i="14"/>
  <c r="S123" i="13"/>
  <c r="N123" i="14"/>
  <c r="T123" i="13"/>
  <c r="O123" i="14"/>
  <c r="Q124" i="13"/>
  <c r="L124" i="14"/>
  <c r="P124" i="13"/>
  <c r="K124" i="14"/>
  <c r="U124" i="12"/>
  <c r="R124" i="13"/>
  <c r="M124" i="14"/>
  <c r="S124" i="13"/>
  <c r="N124" i="14"/>
  <c r="T124" i="13"/>
  <c r="O124" i="14"/>
  <c r="Q154" i="13"/>
  <c r="L154" i="14"/>
  <c r="P154" i="13"/>
  <c r="K154" i="14"/>
  <c r="U154" i="12"/>
  <c r="R154" i="13"/>
  <c r="M154" i="14"/>
  <c r="S154" i="13"/>
  <c r="N154" i="14"/>
  <c r="T154" i="13"/>
  <c r="O154" i="14"/>
  <c r="Q155" i="13"/>
  <c r="L155" i="14"/>
  <c r="P155" i="13"/>
  <c r="K155" i="14"/>
  <c r="U155" i="12"/>
  <c r="R155" i="13"/>
  <c r="M155" i="14"/>
  <c r="S155" i="13"/>
  <c r="N155" i="14"/>
  <c r="T155" i="13"/>
  <c r="O155" i="14"/>
  <c r="Q156" i="13"/>
  <c r="L156" i="14"/>
  <c r="P156" i="13"/>
  <c r="K156" i="14"/>
  <c r="U156" i="12"/>
  <c r="R156" i="13"/>
  <c r="M156" i="14"/>
  <c r="S156" i="13"/>
  <c r="N156" i="14"/>
  <c r="T156" i="13"/>
  <c r="O156" i="14"/>
  <c r="Q157" i="13"/>
  <c r="L157" i="14"/>
  <c r="P157" i="13"/>
  <c r="K157" i="14"/>
  <c r="U157" i="12"/>
  <c r="R157" i="13"/>
  <c r="M157" i="14"/>
  <c r="S157" i="13"/>
  <c r="N157" i="14"/>
  <c r="T157" i="13"/>
  <c r="O157" i="14"/>
  <c r="Q159" i="13"/>
  <c r="L159" i="14"/>
  <c r="P159" i="13"/>
  <c r="K159" i="14"/>
  <c r="U159" i="12"/>
  <c r="R159" i="13"/>
  <c r="M159" i="14"/>
  <c r="S159" i="13"/>
  <c r="N159" i="14"/>
  <c r="T159" i="13"/>
  <c r="O159" i="14"/>
  <c r="Q160" i="13"/>
  <c r="L160" i="14"/>
  <c r="P160" i="13"/>
  <c r="K160" i="14"/>
  <c r="U160" i="12"/>
  <c r="R160" i="13"/>
  <c r="M160" i="14"/>
  <c r="S160" i="13"/>
  <c r="N160" i="14"/>
  <c r="T160" i="13"/>
  <c r="O160" i="14"/>
  <c r="Q161" i="13"/>
  <c r="L161" i="14"/>
  <c r="P161" i="13"/>
  <c r="K161" i="14"/>
  <c r="U161" i="12"/>
  <c r="R161" i="13"/>
  <c r="M161" i="14"/>
  <c r="S161" i="13"/>
  <c r="N161" i="14"/>
  <c r="T161" i="13"/>
  <c r="O161" i="14"/>
  <c r="Q162" i="13"/>
  <c r="L162" i="14"/>
  <c r="P162" i="13"/>
  <c r="K162" i="14"/>
  <c r="U162" i="12"/>
  <c r="R162" i="13"/>
  <c r="M162" i="14"/>
  <c r="S162" i="13"/>
  <c r="N162" i="14"/>
  <c r="T162" i="13"/>
  <c r="O162" i="14"/>
  <c r="Q163" i="13"/>
  <c r="L163" i="14"/>
  <c r="P163" i="13"/>
  <c r="K163" i="14"/>
  <c r="U163" i="12"/>
  <c r="R163" i="13"/>
  <c r="M163" i="14"/>
  <c r="S163" i="13"/>
  <c r="N163" i="14"/>
  <c r="T163" i="13"/>
  <c r="O163" i="14"/>
  <c r="Q164" i="13"/>
  <c r="L164" i="14"/>
  <c r="P164" i="13"/>
  <c r="K164" i="14"/>
  <c r="U164" i="12"/>
  <c r="R164" i="13"/>
  <c r="M164" i="14"/>
  <c r="S164" i="13"/>
  <c r="N164" i="14"/>
  <c r="T164" i="13"/>
  <c r="O164" i="14"/>
  <c r="Q165" i="13"/>
  <c r="L165" i="14"/>
  <c r="P165" i="13"/>
  <c r="K165" i="14"/>
  <c r="U165" i="12"/>
  <c r="R165" i="13"/>
  <c r="M165" i="14"/>
  <c r="S165" i="13"/>
  <c r="N165" i="14"/>
  <c r="T165" i="13"/>
  <c r="O165" i="14"/>
  <c r="Q166" i="13"/>
  <c r="L166" i="14"/>
  <c r="P166" i="13"/>
  <c r="K166" i="14"/>
  <c r="U166" i="12"/>
  <c r="R166" i="13"/>
  <c r="M166" i="14"/>
  <c r="S166" i="13"/>
  <c r="N166" i="14"/>
  <c r="T166" i="13"/>
  <c r="O166" i="14"/>
  <c r="Q167" i="13"/>
  <c r="L167" i="14"/>
  <c r="P167" i="13"/>
  <c r="K167" i="14"/>
  <c r="U167" i="12"/>
  <c r="R167" i="13"/>
  <c r="M167" i="14"/>
  <c r="S167" i="13"/>
  <c r="N167" i="14"/>
  <c r="T167" i="13"/>
  <c r="O167" i="14"/>
  <c r="Q168" i="13"/>
  <c r="L168" i="14"/>
  <c r="P168" i="13"/>
  <c r="K168" i="14"/>
  <c r="U168" i="12"/>
  <c r="R168" i="13"/>
  <c r="M168" i="14"/>
  <c r="S168" i="13"/>
  <c r="N168" i="14"/>
  <c r="T168" i="13"/>
  <c r="O168" i="14"/>
  <c r="Q169" i="13"/>
  <c r="L169" i="14"/>
  <c r="P169" i="13"/>
  <c r="K169" i="14"/>
  <c r="U169" i="12"/>
  <c r="R169" i="13"/>
  <c r="M169" i="14"/>
  <c r="S169" i="13"/>
  <c r="N169" i="14"/>
  <c r="T169" i="13"/>
  <c r="O169" i="14"/>
  <c r="Q170" i="13"/>
  <c r="L170" i="14"/>
  <c r="P170" i="13"/>
  <c r="K170" i="14"/>
  <c r="U170" i="12"/>
  <c r="R170" i="13"/>
  <c r="M170" i="14"/>
  <c r="S170" i="13"/>
  <c r="N170" i="14"/>
  <c r="T170" i="13"/>
  <c r="O170" i="14"/>
  <c r="Q171" i="13"/>
  <c r="L171" i="14"/>
  <c r="P171" i="13"/>
  <c r="K171" i="14"/>
  <c r="U171" i="12"/>
  <c r="R171" i="13"/>
  <c r="M171" i="14"/>
  <c r="S171" i="13"/>
  <c r="N171" i="14"/>
  <c r="T171" i="13"/>
  <c r="O171" i="14"/>
  <c r="Q172" i="13"/>
  <c r="L172" i="14"/>
  <c r="P172" i="13"/>
  <c r="K172" i="14"/>
  <c r="U172" i="12"/>
  <c r="R172" i="13"/>
  <c r="M172" i="14"/>
  <c r="S172" i="13"/>
  <c r="N172" i="14"/>
  <c r="T172" i="13"/>
  <c r="O172" i="14"/>
  <c r="Q173" i="13"/>
  <c r="L173" i="14"/>
  <c r="P173" i="13"/>
  <c r="K173" i="14"/>
  <c r="U173" i="12"/>
  <c r="R173" i="13"/>
  <c r="M173" i="14"/>
  <c r="S173" i="13"/>
  <c r="N173" i="14"/>
  <c r="T173" i="13"/>
  <c r="O173" i="14"/>
  <c r="Q174" i="13"/>
  <c r="L174" i="14"/>
  <c r="P174" i="13"/>
  <c r="K174" i="14"/>
  <c r="U174" i="12"/>
  <c r="R174" i="13"/>
  <c r="M174" i="14"/>
  <c r="S174" i="13"/>
  <c r="N174" i="14"/>
  <c r="T174" i="13"/>
  <c r="O174" i="14"/>
  <c r="Q175" i="13"/>
  <c r="L175" i="14"/>
  <c r="P175" i="13"/>
  <c r="K175" i="14"/>
  <c r="U175" i="12"/>
  <c r="R175" i="13"/>
  <c r="M175" i="14"/>
  <c r="S175" i="13"/>
  <c r="N175" i="14"/>
  <c r="T175" i="13"/>
  <c r="O175" i="14"/>
  <c r="Q176" i="13"/>
  <c r="L176" i="14"/>
  <c r="P176" i="13"/>
  <c r="K176" i="14"/>
  <c r="U176" i="12"/>
  <c r="R176" i="13"/>
  <c r="M176" i="14"/>
  <c r="S176" i="13"/>
  <c r="N176" i="14"/>
  <c r="T176" i="13"/>
  <c r="O176" i="14"/>
  <c r="Q177" i="13"/>
  <c r="L177" i="14"/>
  <c r="P177" i="13"/>
  <c r="K177" i="14"/>
  <c r="U177" i="12"/>
  <c r="R177" i="13"/>
  <c r="M177" i="14"/>
  <c r="S177" i="13"/>
  <c r="N177" i="14"/>
  <c r="T177" i="13"/>
  <c r="O177" i="14"/>
  <c r="Q178" i="13"/>
  <c r="L178" i="14"/>
  <c r="P178" i="13"/>
  <c r="K178" i="14"/>
  <c r="U178" i="12"/>
  <c r="R178" i="13"/>
  <c r="M178" i="14"/>
  <c r="S178" i="13"/>
  <c r="N178" i="14"/>
  <c r="T178" i="13"/>
  <c r="O178" i="14"/>
  <c r="Q179" i="13"/>
  <c r="L179" i="14"/>
  <c r="P179" i="13"/>
  <c r="K179" i="14"/>
  <c r="U179" i="12"/>
  <c r="R179" i="13"/>
  <c r="M179" i="14"/>
  <c r="S179" i="13"/>
  <c r="N179" i="14"/>
  <c r="T179" i="13"/>
  <c r="O179" i="14"/>
  <c r="Q180" i="13"/>
  <c r="L180" i="14"/>
  <c r="P180" i="13"/>
  <c r="K180" i="14"/>
  <c r="U180" i="12"/>
  <c r="R180" i="13"/>
  <c r="M180" i="14"/>
  <c r="S180" i="13"/>
  <c r="N180" i="14"/>
  <c r="T180" i="13"/>
  <c r="O180" i="14"/>
  <c r="Q181" i="13"/>
  <c r="L181" i="14"/>
  <c r="P181" i="13"/>
  <c r="K181" i="14"/>
  <c r="U181" i="12"/>
  <c r="R181" i="13"/>
  <c r="M181" i="14"/>
  <c r="S181" i="13"/>
  <c r="N181" i="14"/>
  <c r="T181" i="13"/>
  <c r="O181" i="14"/>
  <c r="Q182" i="13"/>
  <c r="L182" i="14"/>
  <c r="P182" i="13"/>
  <c r="K182" i="14"/>
  <c r="U182" i="12"/>
  <c r="R182" i="13"/>
  <c r="M182" i="14"/>
  <c r="S182" i="13"/>
  <c r="N182" i="14"/>
  <c r="T182" i="13"/>
  <c r="O182" i="14"/>
  <c r="Q183" i="13"/>
  <c r="L183" i="14"/>
  <c r="P183" i="13"/>
  <c r="K183" i="14"/>
  <c r="U183" i="12"/>
  <c r="R183" i="13"/>
  <c r="M183" i="14"/>
  <c r="S183" i="13"/>
  <c r="N183" i="14"/>
  <c r="T183" i="13"/>
  <c r="O183" i="14"/>
  <c r="Q184" i="13"/>
  <c r="L184" i="14"/>
  <c r="P184" i="13"/>
  <c r="K184" i="14"/>
  <c r="U184" i="12"/>
  <c r="R184" i="13"/>
  <c r="M184" i="14"/>
  <c r="S184" i="13"/>
  <c r="N184" i="14"/>
  <c r="T184" i="13"/>
  <c r="O184" i="14"/>
  <c r="Q185" i="13"/>
  <c r="L185" i="14"/>
  <c r="P185" i="13"/>
  <c r="K185" i="14"/>
  <c r="U185" i="12"/>
  <c r="R185" i="13"/>
  <c r="M185" i="14"/>
  <c r="S185" i="13"/>
  <c r="N185" i="14"/>
  <c r="T185" i="13"/>
  <c r="O185" i="14"/>
  <c r="Q186" i="13"/>
  <c r="L186" i="14"/>
  <c r="P186" i="13"/>
  <c r="K186" i="14"/>
  <c r="U186" i="12"/>
  <c r="R186" i="13"/>
  <c r="M186" i="14"/>
  <c r="S186" i="13"/>
  <c r="N186" i="14"/>
  <c r="T186" i="13"/>
  <c r="O186" i="14"/>
  <c r="Q187" i="13"/>
  <c r="L187" i="14"/>
  <c r="P187" i="13"/>
  <c r="K187" i="14"/>
  <c r="U187" i="12"/>
  <c r="R187" i="13"/>
  <c r="M187" i="14"/>
  <c r="S187" i="13"/>
  <c r="N187" i="14"/>
  <c r="T187" i="13"/>
  <c r="O187" i="14"/>
  <c r="Q188" i="13"/>
  <c r="L188" i="14"/>
  <c r="P188" i="13"/>
  <c r="K188" i="14"/>
  <c r="U188" i="12"/>
  <c r="R188" i="13"/>
  <c r="M188" i="14"/>
  <c r="S188" i="13"/>
  <c r="N188" i="14"/>
  <c r="T188" i="13"/>
  <c r="O188" i="14"/>
  <c r="Q189" i="13"/>
  <c r="L189" i="14"/>
  <c r="P189" i="13"/>
  <c r="K189" i="14"/>
  <c r="U189" i="12"/>
  <c r="R189" i="13"/>
  <c r="M189" i="14"/>
  <c r="S189" i="13"/>
  <c r="N189" i="14"/>
  <c r="T189" i="13"/>
  <c r="O189" i="14"/>
  <c r="Q190" i="13"/>
  <c r="L190" i="14"/>
  <c r="P190" i="13"/>
  <c r="K190" i="14"/>
  <c r="U190" i="12"/>
  <c r="R190" i="13"/>
  <c r="M190" i="14"/>
  <c r="S190" i="13"/>
  <c r="N190" i="14"/>
  <c r="T190" i="13"/>
  <c r="O190" i="14"/>
  <c r="Q191" i="13"/>
  <c r="L191" i="14"/>
  <c r="P191" i="13"/>
  <c r="K191" i="14"/>
  <c r="U191" i="12"/>
  <c r="R191" i="13"/>
  <c r="M191" i="14"/>
  <c r="S191" i="13"/>
  <c r="N191" i="14"/>
  <c r="T191" i="13"/>
  <c r="O191" i="14"/>
  <c r="Q192" i="13"/>
  <c r="L192" i="14"/>
  <c r="P192" i="13"/>
  <c r="K192" i="14"/>
  <c r="U192" i="12"/>
  <c r="R192" i="13"/>
  <c r="M192" i="14"/>
  <c r="S192" i="13"/>
  <c r="N192" i="14"/>
  <c r="T192" i="13"/>
  <c r="O192" i="14"/>
  <c r="Q193" i="13"/>
  <c r="L193" i="14"/>
  <c r="P193" i="13"/>
  <c r="K193" i="14"/>
  <c r="U193" i="12"/>
  <c r="R193" i="13"/>
  <c r="M193" i="14"/>
  <c r="S193" i="13"/>
  <c r="N193" i="14"/>
  <c r="T193" i="13"/>
  <c r="O193" i="14"/>
  <c r="Q194" i="13"/>
  <c r="L194" i="14"/>
  <c r="P194" i="13"/>
  <c r="K194" i="14"/>
  <c r="U194" i="12"/>
  <c r="R194" i="13"/>
  <c r="M194" i="14"/>
  <c r="S194" i="13"/>
  <c r="N194" i="14"/>
  <c r="T194" i="13"/>
  <c r="O194" i="14"/>
  <c r="Q195" i="13"/>
  <c r="L195" i="14"/>
  <c r="P195" i="13"/>
  <c r="K195" i="14"/>
  <c r="U195" i="12"/>
  <c r="R195" i="13"/>
  <c r="M195" i="14"/>
  <c r="S195" i="13"/>
  <c r="N195" i="14"/>
  <c r="T195" i="13"/>
  <c r="O195" i="14"/>
  <c r="Q196" i="13"/>
  <c r="L196" i="14"/>
  <c r="P196" i="13"/>
  <c r="K196" i="14"/>
  <c r="U196" i="12"/>
  <c r="R196" i="13"/>
  <c r="M196" i="14"/>
  <c r="S196" i="13"/>
  <c r="N196" i="14"/>
  <c r="T196" i="13"/>
  <c r="O196" i="14"/>
  <c r="Q197" i="13"/>
  <c r="L197" i="14"/>
  <c r="P197" i="13"/>
  <c r="K197" i="14"/>
  <c r="U197" i="12"/>
  <c r="R197" i="13"/>
  <c r="M197" i="14"/>
  <c r="S197" i="13"/>
  <c r="N197" i="14"/>
  <c r="T197" i="13"/>
  <c r="O197" i="14"/>
  <c r="Q198" i="13"/>
  <c r="L198" i="14"/>
  <c r="P198" i="13"/>
  <c r="K198" i="14"/>
  <c r="U198" i="12"/>
  <c r="R198" i="13"/>
  <c r="M198" i="14"/>
  <c r="S198" i="13"/>
  <c r="N198" i="14"/>
  <c r="T198" i="13"/>
  <c r="O198" i="14"/>
  <c r="Q199" i="13"/>
  <c r="L199" i="14"/>
  <c r="P199" i="13"/>
  <c r="K199" i="14"/>
  <c r="U199" i="12"/>
  <c r="R199" i="13"/>
  <c r="M199" i="14"/>
  <c r="S199" i="13"/>
  <c r="N199" i="14"/>
  <c r="T199" i="13"/>
  <c r="O199" i="14"/>
  <c r="Q200" i="13"/>
  <c r="L200" i="14"/>
  <c r="P200" i="13"/>
  <c r="K200" i="14"/>
  <c r="U200" i="12"/>
  <c r="R200" i="13"/>
  <c r="M200" i="14"/>
  <c r="S200" i="13"/>
  <c r="N200" i="14"/>
  <c r="T200" i="13"/>
  <c r="O200" i="14"/>
  <c r="Q201" i="13"/>
  <c r="L201" i="14"/>
  <c r="P201" i="13"/>
  <c r="K201" i="14"/>
  <c r="U201" i="12"/>
  <c r="R201" i="13"/>
  <c r="M201" i="14"/>
  <c r="S201" i="13"/>
  <c r="N201" i="14"/>
  <c r="T201" i="13"/>
  <c r="O201" i="14"/>
  <c r="Q202" i="13"/>
  <c r="L202" i="14"/>
  <c r="P202" i="13"/>
  <c r="K202" i="14"/>
  <c r="U202" i="12"/>
  <c r="R202" i="13"/>
  <c r="M202" i="14"/>
  <c r="S202" i="13"/>
  <c r="N202" i="14"/>
  <c r="T202" i="13"/>
  <c r="O202" i="14"/>
  <c r="Q203" i="13"/>
  <c r="L203" i="14"/>
  <c r="P203" i="13"/>
  <c r="K203" i="14"/>
  <c r="U203" i="12"/>
  <c r="R203" i="13"/>
  <c r="M203" i="14"/>
  <c r="S203" i="13"/>
  <c r="N203" i="14"/>
  <c r="T203" i="13"/>
  <c r="O203" i="14"/>
  <c r="Q204" i="13"/>
  <c r="L204" i="14"/>
  <c r="P204" i="13"/>
  <c r="K204" i="14"/>
  <c r="U204" i="12"/>
  <c r="R204" i="13"/>
  <c r="M204" i="14"/>
  <c r="S204" i="13"/>
  <c r="N204" i="14"/>
  <c r="T204" i="13"/>
  <c r="O204" i="14"/>
  <c r="Q205" i="13"/>
  <c r="L205" i="14"/>
  <c r="P205" i="13"/>
  <c r="K205" i="14"/>
  <c r="U205" i="12"/>
  <c r="R205" i="13"/>
  <c r="M205" i="14"/>
  <c r="S205" i="13"/>
  <c r="N205" i="14"/>
  <c r="T205" i="13"/>
  <c r="O205" i="14"/>
  <c r="Q206" i="13"/>
  <c r="L206" i="14"/>
  <c r="P206" i="13"/>
  <c r="K206" i="14"/>
  <c r="U206" i="12"/>
  <c r="R206" i="13"/>
  <c r="M206" i="14"/>
  <c r="S206" i="13"/>
  <c r="N206" i="14"/>
  <c r="T206" i="13"/>
  <c r="O206" i="14"/>
  <c r="Q207" i="13"/>
  <c r="L207" i="14"/>
  <c r="P207" i="13"/>
  <c r="K207" i="14"/>
  <c r="U207" i="12"/>
  <c r="R207" i="13"/>
  <c r="M207" i="14"/>
  <c r="S207" i="13"/>
  <c r="N207" i="14"/>
  <c r="T207" i="13"/>
  <c r="O207" i="14"/>
  <c r="Q208" i="13"/>
  <c r="L208" i="14"/>
  <c r="P208" i="13"/>
  <c r="K208" i="14"/>
  <c r="U208" i="12"/>
  <c r="R208" i="13"/>
  <c r="M208" i="14"/>
  <c r="S208" i="13"/>
  <c r="N208" i="14"/>
  <c r="T208" i="13"/>
  <c r="O208" i="14"/>
  <c r="Q209" i="13"/>
  <c r="L209" i="14"/>
  <c r="P209" i="13"/>
  <c r="K209" i="14"/>
  <c r="U209" i="12"/>
  <c r="R209" i="13"/>
  <c r="M209" i="14"/>
  <c r="S209" i="13"/>
  <c r="N209" i="14"/>
  <c r="T209" i="13"/>
  <c r="O209" i="14"/>
  <c r="Q210" i="13"/>
  <c r="L210" i="14"/>
  <c r="P210" i="13"/>
  <c r="K210" i="14"/>
  <c r="U210" i="12"/>
  <c r="R210" i="13"/>
  <c r="M210" i="14"/>
  <c r="S210" i="13"/>
  <c r="N210" i="14"/>
  <c r="T210" i="13"/>
  <c r="O210" i="14"/>
  <c r="Q211" i="13"/>
  <c r="L211" i="14"/>
  <c r="P211" i="13"/>
  <c r="K211" i="14"/>
  <c r="U211" i="12"/>
  <c r="R211" i="13"/>
  <c r="M211" i="14"/>
  <c r="S211" i="13"/>
  <c r="N211" i="14"/>
  <c r="T211" i="13"/>
  <c r="O211" i="14"/>
  <c r="Q212" i="13"/>
  <c r="L212" i="14"/>
  <c r="P212" i="13"/>
  <c r="K212" i="14"/>
  <c r="U212" i="12"/>
  <c r="R212" i="13"/>
  <c r="M212" i="14"/>
  <c r="S212" i="13"/>
  <c r="N212" i="14"/>
  <c r="T212" i="13"/>
  <c r="O212" i="14"/>
  <c r="Q213" i="13"/>
  <c r="L213" i="14"/>
  <c r="P213" i="13"/>
  <c r="K213" i="14"/>
  <c r="U213" i="12"/>
  <c r="R213" i="13"/>
  <c r="M213" i="14"/>
  <c r="S213" i="13"/>
  <c r="N213" i="14"/>
  <c r="T213" i="13"/>
  <c r="O213" i="14"/>
  <c r="Q218" i="13"/>
  <c r="L218" i="14"/>
  <c r="P218" i="13"/>
  <c r="K218" i="14"/>
  <c r="U218" i="12"/>
  <c r="R218" i="13"/>
  <c r="M218" i="14"/>
  <c r="S218" i="13"/>
  <c r="N218" i="14"/>
  <c r="T218" i="13"/>
  <c r="O218" i="14"/>
  <c r="Q219" i="13"/>
  <c r="L219" i="14"/>
  <c r="P219" i="13"/>
  <c r="K219" i="14"/>
  <c r="U219" i="12"/>
  <c r="R219" i="13"/>
  <c r="M219" i="14"/>
  <c r="S219" i="13"/>
  <c r="N219" i="14"/>
  <c r="T219" i="13"/>
  <c r="O219" i="14"/>
  <c r="Q220" i="13"/>
  <c r="L220" i="14"/>
  <c r="P220" i="13"/>
  <c r="K220" i="14"/>
  <c r="U220" i="12"/>
  <c r="R220" i="13"/>
  <c r="M220" i="14"/>
  <c r="S220" i="13"/>
  <c r="N220" i="14"/>
  <c r="T220" i="13"/>
  <c r="O220" i="14"/>
  <c r="Q221" i="13"/>
  <c r="L221" i="14"/>
  <c r="P221" i="13"/>
  <c r="K221" i="14"/>
  <c r="U221" i="12"/>
  <c r="R221" i="13"/>
  <c r="M221" i="14"/>
  <c r="S221" i="13"/>
  <c r="N221" i="14"/>
  <c r="T221" i="13"/>
  <c r="O221" i="14"/>
  <c r="Q222" i="13"/>
  <c r="L222" i="14"/>
  <c r="P222" i="13"/>
  <c r="K222" i="14"/>
  <c r="U222" i="12"/>
  <c r="R222" i="13"/>
  <c r="M222" i="14"/>
  <c r="S222" i="13"/>
  <c r="N222" i="14"/>
  <c r="T222" i="13"/>
  <c r="O222" i="14"/>
  <c r="Q223" i="13"/>
  <c r="L223" i="14"/>
  <c r="P223" i="13"/>
  <c r="K223" i="14"/>
  <c r="U223" i="12"/>
  <c r="R223" i="13"/>
  <c r="M223" i="14"/>
  <c r="S223" i="13"/>
  <c r="N223" i="14"/>
  <c r="T223" i="13"/>
  <c r="O223" i="14"/>
  <c r="Q224" i="13"/>
  <c r="L224" i="14"/>
  <c r="P224" i="13"/>
  <c r="K224" i="14"/>
  <c r="U224" i="12"/>
  <c r="R224" i="13"/>
  <c r="M224" i="14"/>
  <c r="S224" i="13"/>
  <c r="N224" i="14"/>
  <c r="T224" i="13"/>
  <c r="O224" i="14"/>
  <c r="Q225" i="13"/>
  <c r="L225" i="14"/>
  <c r="P225" i="13"/>
  <c r="K225" i="14"/>
  <c r="U225" i="12"/>
  <c r="R225" i="13"/>
  <c r="M225" i="14"/>
  <c r="S225" i="13"/>
  <c r="N225" i="14"/>
  <c r="T225" i="13"/>
  <c r="O225" i="14"/>
  <c r="Q226" i="13"/>
  <c r="L226" i="14"/>
  <c r="P226" i="13"/>
  <c r="K226" i="14"/>
  <c r="U226" i="12"/>
  <c r="R226" i="13"/>
  <c r="M226" i="14"/>
  <c r="S226" i="13"/>
  <c r="N226" i="14"/>
  <c r="T226" i="13"/>
  <c r="O226" i="14"/>
  <c r="Q227" i="13"/>
  <c r="L227" i="14"/>
  <c r="P227" i="13"/>
  <c r="K227" i="14"/>
  <c r="U227" i="12"/>
  <c r="R227" i="13"/>
  <c r="M227" i="14"/>
  <c r="S227" i="13"/>
  <c r="N227" i="14"/>
  <c r="T227" i="13"/>
  <c r="O227" i="14"/>
  <c r="Q228" i="13"/>
  <c r="L228" i="14"/>
  <c r="P228" i="13"/>
  <c r="K228" i="14"/>
  <c r="U228" i="12"/>
  <c r="R228" i="13"/>
  <c r="M228" i="14"/>
  <c r="S228" i="13"/>
  <c r="N228" i="14"/>
  <c r="T228" i="13"/>
  <c r="O228" i="14"/>
  <c r="Q229" i="13"/>
  <c r="L229" i="14"/>
  <c r="P229" i="13"/>
  <c r="K229" i="14"/>
  <c r="U229" i="12"/>
  <c r="R229" i="13"/>
  <c r="M229" i="14"/>
  <c r="S229" i="13"/>
  <c r="N229" i="14"/>
  <c r="T229" i="13"/>
  <c r="O229" i="14"/>
  <c r="Q230" i="13"/>
  <c r="L230" i="14"/>
  <c r="P230" i="13"/>
  <c r="K230" i="14"/>
  <c r="U230" i="12"/>
  <c r="R230" i="13"/>
  <c r="M230" i="14"/>
  <c r="S230" i="13"/>
  <c r="N230" i="14"/>
  <c r="T230" i="13"/>
  <c r="O230" i="14"/>
  <c r="Q231" i="13"/>
  <c r="L231" i="14"/>
  <c r="P231" i="13"/>
  <c r="K231" i="14"/>
  <c r="U231" i="12"/>
  <c r="R231" i="13"/>
  <c r="M231" i="14"/>
  <c r="S231" i="13"/>
  <c r="N231" i="14"/>
  <c r="T231" i="13"/>
  <c r="O231" i="14"/>
  <c r="Q232" i="13"/>
  <c r="L232" i="14"/>
  <c r="P232" i="13"/>
  <c r="K232" i="14"/>
  <c r="U232" i="12"/>
  <c r="R232" i="13"/>
  <c r="M232" i="14"/>
  <c r="S232" i="13"/>
  <c r="N232" i="14"/>
  <c r="T232" i="13"/>
  <c r="O232" i="14"/>
  <c r="Q233" i="13"/>
  <c r="L233" i="14"/>
  <c r="P233" i="13"/>
  <c r="K233" i="14"/>
  <c r="U233" i="12"/>
  <c r="R233" i="13"/>
  <c r="M233" i="14"/>
  <c r="S233" i="13"/>
  <c r="N233" i="14"/>
  <c r="T233" i="13"/>
  <c r="O233" i="14"/>
  <c r="Q234" i="13"/>
  <c r="L234" i="14"/>
  <c r="P234" i="13"/>
  <c r="K234" i="14"/>
  <c r="U234" i="12"/>
  <c r="R234" i="13"/>
  <c r="M234" i="14"/>
  <c r="S234" i="13"/>
  <c r="N234" i="14"/>
  <c r="T234" i="13"/>
  <c r="O234" i="14"/>
  <c r="Q235" i="13"/>
  <c r="L235" i="14"/>
  <c r="P235" i="13"/>
  <c r="K235" i="14"/>
  <c r="U235" i="12"/>
  <c r="R235" i="13"/>
  <c r="M235" i="14"/>
  <c r="S235" i="13"/>
  <c r="N235" i="14"/>
  <c r="T235" i="13"/>
  <c r="O235" i="14"/>
  <c r="Q236" i="13"/>
  <c r="L236" i="14"/>
  <c r="P236" i="13"/>
  <c r="K236" i="14"/>
  <c r="U236" i="12"/>
  <c r="R236" i="13"/>
  <c r="M236" i="14"/>
  <c r="S236" i="13"/>
  <c r="N236" i="14"/>
  <c r="T236" i="13"/>
  <c r="O236" i="14"/>
  <c r="Q237" i="13"/>
  <c r="L237" i="14"/>
  <c r="P237" i="13"/>
  <c r="K237" i="14"/>
  <c r="U237" i="12"/>
  <c r="R237" i="13"/>
  <c r="M237" i="14"/>
  <c r="S237" i="13"/>
  <c r="N237" i="14"/>
  <c r="T237" i="13"/>
  <c r="O237" i="14"/>
  <c r="Q44" i="13"/>
  <c r="L44" i="14"/>
  <c r="P44" i="13"/>
  <c r="K44" i="14"/>
  <c r="U44" i="12"/>
  <c r="R44" i="13"/>
  <c r="M44" i="14"/>
  <c r="S44" i="13"/>
  <c r="N44" i="14"/>
  <c r="T44" i="13"/>
  <c r="O44" i="14"/>
  <c r="Q45" i="13"/>
  <c r="L45" i="14"/>
  <c r="P45" i="13"/>
  <c r="K45" i="14"/>
  <c r="U45" i="12"/>
  <c r="R45" i="13"/>
  <c r="M45" i="14"/>
  <c r="S45" i="13"/>
  <c r="N45" i="14"/>
  <c r="T45" i="13"/>
  <c r="O45" i="14"/>
  <c r="Q46" i="13"/>
  <c r="L46" i="14"/>
  <c r="P46" i="13"/>
  <c r="K46" i="14"/>
  <c r="U46" i="12"/>
  <c r="R46" i="13"/>
  <c r="M46" i="14"/>
  <c r="S46" i="13"/>
  <c r="N46" i="14"/>
  <c r="T46" i="13"/>
  <c r="O46" i="14"/>
  <c r="Q47" i="13"/>
  <c r="L47" i="14"/>
  <c r="P47" i="13"/>
  <c r="K47" i="14"/>
  <c r="U47" i="12"/>
  <c r="R47" i="13"/>
  <c r="M47" i="14"/>
  <c r="S47" i="13"/>
  <c r="N47" i="14"/>
  <c r="T47" i="13"/>
  <c r="O47" i="14"/>
  <c r="Q48" i="13"/>
  <c r="L48" i="14"/>
  <c r="P48" i="13"/>
  <c r="K48" i="14"/>
  <c r="U48" i="12"/>
  <c r="R48" i="13"/>
  <c r="M48" i="14"/>
  <c r="S48" i="13"/>
  <c r="N48" i="14"/>
  <c r="T48" i="13"/>
  <c r="O48" i="14"/>
  <c r="Q49" i="13"/>
  <c r="L49" i="14"/>
  <c r="P49" i="13"/>
  <c r="K49" i="14"/>
  <c r="U49" i="12"/>
  <c r="R49" i="13"/>
  <c r="M49" i="14"/>
  <c r="S49" i="13"/>
  <c r="N49" i="14"/>
  <c r="T49" i="13"/>
  <c r="O49" i="14"/>
  <c r="Q50" i="13"/>
  <c r="L50" i="14"/>
  <c r="P50" i="13"/>
  <c r="K50" i="14"/>
  <c r="U50" i="12"/>
  <c r="R50" i="13"/>
  <c r="M50" i="14"/>
  <c r="S50" i="13"/>
  <c r="N50" i="14"/>
  <c r="T50" i="13"/>
  <c r="O50" i="14"/>
  <c r="Q51" i="13"/>
  <c r="L51" i="14"/>
  <c r="P51" i="13"/>
  <c r="K51" i="14"/>
  <c r="U51" i="12"/>
  <c r="R51" i="13"/>
  <c r="M51" i="14"/>
  <c r="S51" i="13"/>
  <c r="N51" i="14"/>
  <c r="T51" i="13"/>
  <c r="O51" i="14"/>
  <c r="Q52" i="13"/>
  <c r="L52" i="14"/>
  <c r="P52" i="13"/>
  <c r="K52" i="14"/>
  <c r="U52" i="12"/>
  <c r="R52" i="13"/>
  <c r="M52" i="14"/>
  <c r="S52" i="13"/>
  <c r="N52" i="14"/>
  <c r="T52" i="13"/>
  <c r="O52" i="14"/>
  <c r="Q53" i="13"/>
  <c r="L53" i="14"/>
  <c r="P53" i="13"/>
  <c r="K53" i="14"/>
  <c r="U53" i="12"/>
  <c r="R53" i="13"/>
  <c r="M53" i="14"/>
  <c r="S53" i="13"/>
  <c r="N53" i="14"/>
  <c r="T53" i="13"/>
  <c r="O53" i="14"/>
  <c r="Q54" i="13"/>
  <c r="L54" i="14"/>
  <c r="P54" i="13"/>
  <c r="K54" i="14"/>
  <c r="U54" i="12"/>
  <c r="R54" i="13"/>
  <c r="M54" i="14"/>
  <c r="S54" i="13"/>
  <c r="N54" i="14"/>
  <c r="T54" i="13"/>
  <c r="O54" i="14"/>
  <c r="Q55" i="13"/>
  <c r="L55" i="14"/>
  <c r="P55" i="13"/>
  <c r="K55" i="14"/>
  <c r="U55" i="12"/>
  <c r="R55" i="13"/>
  <c r="M55" i="14"/>
  <c r="S55" i="13"/>
  <c r="N55" i="14"/>
  <c r="T55" i="13"/>
  <c r="O55" i="14"/>
  <c r="Q56" i="13"/>
  <c r="L56" i="14"/>
  <c r="P56" i="13"/>
  <c r="K56" i="14"/>
  <c r="U56" i="12"/>
  <c r="R56" i="13"/>
  <c r="M56" i="14"/>
  <c r="S56" i="13"/>
  <c r="N56" i="14"/>
  <c r="T56" i="13"/>
  <c r="O56" i="14"/>
  <c r="Q57" i="13"/>
  <c r="L57" i="14"/>
  <c r="P57" i="13"/>
  <c r="K57" i="14"/>
  <c r="U57" i="12"/>
  <c r="R57" i="13"/>
  <c r="M57" i="14"/>
  <c r="S57" i="13"/>
  <c r="N57" i="14"/>
  <c r="T57" i="13"/>
  <c r="O57" i="14"/>
  <c r="Q58" i="13"/>
  <c r="L58" i="14"/>
  <c r="P58" i="13"/>
  <c r="K58" i="14"/>
  <c r="U58" i="12"/>
  <c r="R58" i="13"/>
  <c r="M58" i="14"/>
  <c r="S58" i="13"/>
  <c r="N58" i="14"/>
  <c r="T58" i="13"/>
  <c r="O58" i="14"/>
  <c r="Q59" i="13"/>
  <c r="L59" i="14"/>
  <c r="P59" i="13"/>
  <c r="K59" i="14"/>
  <c r="U59" i="12"/>
  <c r="R59" i="13"/>
  <c r="M59" i="14"/>
  <c r="S59" i="13"/>
  <c r="N59" i="14"/>
  <c r="T59" i="13"/>
  <c r="O59" i="14"/>
  <c r="R24" i="13"/>
  <c r="M24" i="14"/>
  <c r="S24" i="13"/>
  <c r="N24" i="14"/>
  <c r="T24" i="13"/>
  <c r="O24" i="14"/>
  <c r="R25" i="13"/>
  <c r="M25" i="14"/>
  <c r="S25" i="13"/>
  <c r="N25" i="14"/>
  <c r="T25" i="13"/>
  <c r="O25" i="14"/>
  <c r="R26" i="13"/>
  <c r="M26" i="14"/>
  <c r="S26" i="13"/>
  <c r="N26" i="14"/>
  <c r="T26" i="13"/>
  <c r="O26" i="14"/>
  <c r="R27" i="13"/>
  <c r="M27" i="14"/>
  <c r="S27" i="13"/>
  <c r="N27" i="14"/>
  <c r="T27" i="13"/>
  <c r="O27" i="14"/>
  <c r="R28" i="13"/>
  <c r="M28" i="14"/>
  <c r="S28" i="13"/>
  <c r="N28" i="14"/>
  <c r="T28" i="13"/>
  <c r="O28" i="14"/>
  <c r="R29" i="13"/>
  <c r="M29" i="14"/>
  <c r="S29" i="13"/>
  <c r="N29" i="14"/>
  <c r="T29" i="13"/>
  <c r="O29" i="14"/>
  <c r="R30" i="13"/>
  <c r="M30" i="14"/>
  <c r="S30" i="13"/>
  <c r="N30" i="14"/>
  <c r="T30" i="13"/>
  <c r="O30" i="14"/>
  <c r="R31" i="13"/>
  <c r="M31" i="14"/>
  <c r="S31" i="13"/>
  <c r="N31" i="14"/>
  <c r="T31" i="13"/>
  <c r="O31" i="14"/>
  <c r="R32" i="13"/>
  <c r="M32" i="14"/>
  <c r="S32" i="13"/>
  <c r="N32" i="14"/>
  <c r="T32" i="13"/>
  <c r="O32" i="14"/>
  <c r="R33" i="13"/>
  <c r="M33" i="14"/>
  <c r="S33" i="13"/>
  <c r="N33" i="14"/>
  <c r="T33" i="13"/>
  <c r="O33" i="14"/>
  <c r="R34" i="13"/>
  <c r="M34" i="14"/>
  <c r="S34" i="13"/>
  <c r="N34" i="14"/>
  <c r="T34" i="13"/>
  <c r="O34" i="14"/>
  <c r="R35" i="13"/>
  <c r="M35" i="14"/>
  <c r="S35" i="13"/>
  <c r="N35" i="14"/>
  <c r="T35" i="13"/>
  <c r="O35" i="14"/>
  <c r="R36" i="13"/>
  <c r="M36" i="14"/>
  <c r="S36" i="13"/>
  <c r="N36" i="14"/>
  <c r="T36" i="13"/>
  <c r="O36" i="14"/>
  <c r="R37" i="13"/>
  <c r="M37" i="14"/>
  <c r="S37" i="13"/>
  <c r="N37" i="14"/>
  <c r="T37" i="13"/>
  <c r="O37" i="14"/>
  <c r="R38" i="13"/>
  <c r="M38" i="14"/>
  <c r="S38" i="13"/>
  <c r="N38" i="14"/>
  <c r="T38" i="13"/>
  <c r="O38" i="14"/>
  <c r="R39" i="13"/>
  <c r="M39" i="14"/>
  <c r="S39" i="13"/>
  <c r="N39" i="14"/>
  <c r="T39" i="13"/>
  <c r="O39" i="14"/>
  <c r="T23" i="13"/>
  <c r="T40" i="13" s="1"/>
  <c r="O23" i="14"/>
  <c r="O40" i="13"/>
  <c r="T40" i="12"/>
  <c r="R6" i="13"/>
  <c r="M6" i="14"/>
  <c r="S6" i="13"/>
  <c r="N6" i="14"/>
  <c r="R7" i="13"/>
  <c r="M7" i="14"/>
  <c r="S7" i="13"/>
  <c r="N7" i="14"/>
  <c r="T7" i="13"/>
  <c r="O7" i="14"/>
  <c r="R8" i="13"/>
  <c r="M8" i="14"/>
  <c r="S8" i="13"/>
  <c r="N8" i="14"/>
  <c r="T8" i="13"/>
  <c r="O8" i="14"/>
  <c r="R9" i="13"/>
  <c r="M9" i="14"/>
  <c r="S9" i="13"/>
  <c r="N9" i="14"/>
  <c r="T9" i="13"/>
  <c r="O9" i="14"/>
  <c r="R10" i="13"/>
  <c r="M10" i="14"/>
  <c r="S10" i="13"/>
  <c r="N10" i="14"/>
  <c r="T10" i="13"/>
  <c r="O10" i="14"/>
  <c r="R11" i="13"/>
  <c r="M11" i="14"/>
  <c r="S11" i="13"/>
  <c r="N11" i="14"/>
  <c r="T11" i="13"/>
  <c r="O11" i="14"/>
  <c r="R12" i="13"/>
  <c r="M12" i="14"/>
  <c r="S12" i="13"/>
  <c r="N12" i="14"/>
  <c r="T12" i="13"/>
  <c r="O12" i="14"/>
  <c r="R13" i="13"/>
  <c r="M13" i="14"/>
  <c r="S13" i="13"/>
  <c r="N13" i="14"/>
  <c r="T13" i="13"/>
  <c r="O13" i="14"/>
  <c r="R14" i="13"/>
  <c r="M14" i="14"/>
  <c r="S14" i="13"/>
  <c r="N14" i="14"/>
  <c r="T14" i="13"/>
  <c r="O14" i="14"/>
  <c r="R15" i="13"/>
  <c r="M15" i="14"/>
  <c r="S15" i="13"/>
  <c r="N15" i="14"/>
  <c r="T15" i="13"/>
  <c r="O15" i="14"/>
  <c r="R16" i="13"/>
  <c r="M16" i="14"/>
  <c r="S16" i="13"/>
  <c r="N16" i="14"/>
  <c r="T16" i="13"/>
  <c r="O16" i="14"/>
  <c r="R17" i="13"/>
  <c r="M17" i="14"/>
  <c r="S17" i="13"/>
  <c r="N17" i="14"/>
  <c r="T17" i="13"/>
  <c r="O17" i="14"/>
  <c r="R18" i="13"/>
  <c r="M18" i="14"/>
  <c r="S18" i="13"/>
  <c r="N18" i="14"/>
  <c r="T18" i="13"/>
  <c r="O18" i="14"/>
  <c r="R19" i="13"/>
  <c r="M19" i="14"/>
  <c r="S19" i="13"/>
  <c r="N19" i="14"/>
  <c r="T19" i="13"/>
  <c r="O19" i="14"/>
  <c r="R99" i="13"/>
  <c r="M99" i="14"/>
  <c r="S99" i="13"/>
  <c r="N99" i="14"/>
  <c r="T99" i="13"/>
  <c r="O99" i="14"/>
  <c r="Q99" i="13"/>
  <c r="L99" i="14"/>
  <c r="P99" i="13"/>
  <c r="U99" i="13" s="1"/>
  <c r="K99" i="14"/>
  <c r="U99" i="12"/>
  <c r="Q110" i="13"/>
  <c r="L110" i="14"/>
  <c r="P110" i="13"/>
  <c r="K110" i="14"/>
  <c r="U110" i="12"/>
  <c r="R110" i="13"/>
  <c r="M110" i="14"/>
  <c r="S110" i="13"/>
  <c r="N110" i="14"/>
  <c r="T110" i="13"/>
  <c r="O110" i="14"/>
  <c r="Q111" i="13"/>
  <c r="L111" i="14"/>
  <c r="P111" i="13"/>
  <c r="K111" i="14"/>
  <c r="U111" i="12"/>
  <c r="R111" i="13"/>
  <c r="M111" i="14"/>
  <c r="S111" i="13"/>
  <c r="N111" i="14"/>
  <c r="T111" i="13"/>
  <c r="O111" i="14"/>
  <c r="Q112" i="13"/>
  <c r="L112" i="14"/>
  <c r="P112" i="13"/>
  <c r="K112" i="14"/>
  <c r="U112" i="12"/>
  <c r="R112" i="13"/>
  <c r="M112" i="14"/>
  <c r="S112" i="13"/>
  <c r="N112" i="14"/>
  <c r="T112" i="13"/>
  <c r="O112" i="14"/>
  <c r="Q113" i="13"/>
  <c r="L113" i="14"/>
  <c r="P113" i="13"/>
  <c r="K113" i="14"/>
  <c r="U113" i="12"/>
  <c r="R113" i="13"/>
  <c r="M113" i="14"/>
  <c r="S113" i="13"/>
  <c r="N113" i="14"/>
  <c r="T113" i="13"/>
  <c r="O113" i="14"/>
  <c r="R100" i="9"/>
  <c r="M84" i="11"/>
  <c r="R84" i="10"/>
  <c r="R100" i="10" s="1"/>
  <c r="M100" i="10"/>
  <c r="K98" i="4"/>
  <c r="K98" i="5" s="1"/>
  <c r="P98" i="3"/>
  <c r="U98" i="3" s="1"/>
  <c r="K97" i="4"/>
  <c r="K97" i="5" s="1"/>
  <c r="P97" i="3"/>
  <c r="U97" i="3" s="1"/>
  <c r="K96" i="4"/>
  <c r="K96" i="5" s="1"/>
  <c r="P96" i="3"/>
  <c r="U96" i="3" s="1"/>
  <c r="K95" i="4"/>
  <c r="K95" i="5" s="1"/>
  <c r="P95" i="3"/>
  <c r="U95" i="3" s="1"/>
  <c r="K94" i="4"/>
  <c r="K94" i="5" s="1"/>
  <c r="P94" i="3"/>
  <c r="U94" i="3" s="1"/>
  <c r="K93" i="4"/>
  <c r="K93" i="5" s="1"/>
  <c r="P93" i="3"/>
  <c r="U93" i="3" s="1"/>
  <c r="K92" i="4"/>
  <c r="K92" i="5" s="1"/>
  <c r="P92" i="3"/>
  <c r="U92" i="3" s="1"/>
  <c r="K91" i="4"/>
  <c r="K91" i="5" s="1"/>
  <c r="P91" i="3"/>
  <c r="U91" i="3" s="1"/>
  <c r="K90" i="4"/>
  <c r="K90" i="5" s="1"/>
  <c r="P90" i="3"/>
  <c r="U90" i="3" s="1"/>
  <c r="K89" i="4"/>
  <c r="K89" i="5" s="1"/>
  <c r="P89" i="3"/>
  <c r="U89" i="3" s="1"/>
  <c r="K88" i="4"/>
  <c r="K88" i="5" s="1"/>
  <c r="P88" i="3"/>
  <c r="U88" i="3" s="1"/>
  <c r="K87" i="4"/>
  <c r="K87" i="5" s="1"/>
  <c r="P87" i="3"/>
  <c r="U87" i="3" s="1"/>
  <c r="K86" i="4"/>
  <c r="K86" i="5" s="1"/>
  <c r="P86" i="3"/>
  <c r="U86" i="3" s="1"/>
  <c r="K85" i="4"/>
  <c r="K85" i="5" s="1"/>
  <c r="P85" i="3"/>
  <c r="U85" i="3" s="1"/>
  <c r="T158" i="13"/>
  <c r="O158" i="14"/>
  <c r="O214" i="13"/>
  <c r="S158" i="13"/>
  <c r="N158" i="14"/>
  <c r="N214" i="13"/>
  <c r="R158" i="13"/>
  <c r="M158" i="14"/>
  <c r="M214" i="13"/>
  <c r="Q158" i="13"/>
  <c r="L158" i="14"/>
  <c r="L214" i="13"/>
  <c r="P158" i="13"/>
  <c r="K158" i="14"/>
  <c r="K214" i="13"/>
  <c r="J214" i="1"/>
  <c r="J214" i="6"/>
  <c r="U214" i="6"/>
  <c r="H158" i="7"/>
  <c r="B214" i="7"/>
  <c r="T102" i="12"/>
  <c r="O102" i="13"/>
  <c r="S102" i="12"/>
  <c r="N102" i="13"/>
  <c r="R102" i="12"/>
  <c r="M102" i="13"/>
  <c r="Q102" i="12"/>
  <c r="L102" i="13"/>
  <c r="P102" i="12"/>
  <c r="K102" i="13"/>
  <c r="U102" i="11"/>
  <c r="B218" i="15"/>
  <c r="H218" i="15" s="1"/>
  <c r="J218" i="14"/>
  <c r="B219" i="15"/>
  <c r="H219" i="15" s="1"/>
  <c r="J219" i="14"/>
  <c r="B220" i="15"/>
  <c r="H220" i="15" s="1"/>
  <c r="J220" i="14"/>
  <c r="B221" i="15"/>
  <c r="H221" i="15" s="1"/>
  <c r="J221" i="14"/>
  <c r="B222" i="15"/>
  <c r="H222" i="15" s="1"/>
  <c r="J222" i="14"/>
  <c r="B223" i="15"/>
  <c r="H223" i="15" s="1"/>
  <c r="J223" i="14"/>
  <c r="B224" i="15"/>
  <c r="H224" i="15" s="1"/>
  <c r="J224" i="14"/>
  <c r="B225" i="15"/>
  <c r="H225" i="15" s="1"/>
  <c r="J225" i="14"/>
  <c r="B226" i="15"/>
  <c r="H226" i="15" s="1"/>
  <c r="J226" i="14"/>
  <c r="B227" i="15"/>
  <c r="H227" i="15" s="1"/>
  <c r="J227" i="14"/>
  <c r="B228" i="15"/>
  <c r="H228" i="15" s="1"/>
  <c r="J228" i="14"/>
  <c r="B229" i="15"/>
  <c r="H229" i="15" s="1"/>
  <c r="J229" i="14"/>
  <c r="B230" i="15"/>
  <c r="H230" i="15" s="1"/>
  <c r="J230" i="14"/>
  <c r="B231" i="15"/>
  <c r="H231" i="15" s="1"/>
  <c r="J231" i="14"/>
  <c r="B232" i="15"/>
  <c r="H232" i="15" s="1"/>
  <c r="J232" i="14"/>
  <c r="B233" i="15"/>
  <c r="H233" i="15" s="1"/>
  <c r="J233" i="14"/>
  <c r="B234" i="15"/>
  <c r="H234" i="15" s="1"/>
  <c r="J234" i="14"/>
  <c r="B235" i="15"/>
  <c r="H235" i="15" s="1"/>
  <c r="J235" i="14"/>
  <c r="B236" i="15"/>
  <c r="H236" i="15" s="1"/>
  <c r="J236" i="14"/>
  <c r="B237" i="15"/>
  <c r="H237" i="15" s="1"/>
  <c r="J237" i="14"/>
  <c r="B154" i="15"/>
  <c r="H154" i="15" s="1"/>
  <c r="J154" i="14"/>
  <c r="B155" i="15"/>
  <c r="H155" i="15" s="1"/>
  <c r="J155" i="14"/>
  <c r="B156" i="15"/>
  <c r="H156" i="15" s="1"/>
  <c r="J156" i="14"/>
  <c r="B157" i="15"/>
  <c r="H157" i="15" s="1"/>
  <c r="J157" i="14"/>
  <c r="B159" i="15"/>
  <c r="H159" i="15" s="1"/>
  <c r="J159" i="14"/>
  <c r="B160" i="15"/>
  <c r="H160" i="15" s="1"/>
  <c r="J160" i="14"/>
  <c r="B161" i="15"/>
  <c r="H161" i="15" s="1"/>
  <c r="J161" i="14"/>
  <c r="B162" i="15"/>
  <c r="H162" i="15" s="1"/>
  <c r="J162" i="14"/>
  <c r="B163" i="15"/>
  <c r="H163" i="15" s="1"/>
  <c r="J163" i="14"/>
  <c r="B164" i="15"/>
  <c r="H164" i="15" s="1"/>
  <c r="J164" i="14"/>
  <c r="B165" i="15"/>
  <c r="H165" i="15" s="1"/>
  <c r="J165" i="14"/>
  <c r="B166" i="15"/>
  <c r="H166" i="15" s="1"/>
  <c r="J166" i="14"/>
  <c r="B167" i="15"/>
  <c r="H167" i="15" s="1"/>
  <c r="J167" i="14"/>
  <c r="B168" i="15"/>
  <c r="H168" i="15" s="1"/>
  <c r="J168" i="14"/>
  <c r="B169" i="15"/>
  <c r="H169" i="15" s="1"/>
  <c r="J169" i="14"/>
  <c r="B170" i="15"/>
  <c r="H170" i="15" s="1"/>
  <c r="J170" i="14"/>
  <c r="B171" i="15"/>
  <c r="H171" i="15" s="1"/>
  <c r="J171" i="14"/>
  <c r="B172" i="15"/>
  <c r="H172" i="15" s="1"/>
  <c r="J172" i="14"/>
  <c r="B173" i="15"/>
  <c r="H173" i="15" s="1"/>
  <c r="J173" i="14"/>
  <c r="B174" i="15"/>
  <c r="H174" i="15" s="1"/>
  <c r="J174" i="14"/>
  <c r="B175" i="15"/>
  <c r="H175" i="15" s="1"/>
  <c r="J175" i="14"/>
  <c r="B176" i="15"/>
  <c r="H176" i="15" s="1"/>
  <c r="J176" i="14"/>
  <c r="B177" i="15"/>
  <c r="H177" i="15" s="1"/>
  <c r="J177" i="14"/>
  <c r="B178" i="15"/>
  <c r="H178" i="15" s="1"/>
  <c r="J178" i="14"/>
  <c r="B179" i="15"/>
  <c r="H179" i="15" s="1"/>
  <c r="J179" i="14"/>
  <c r="B181" i="15"/>
  <c r="H181" i="15" s="1"/>
  <c r="J181" i="14"/>
  <c r="B182" i="15"/>
  <c r="H182" i="15" s="1"/>
  <c r="J182" i="14"/>
  <c r="B183" i="15"/>
  <c r="H183" i="15" s="1"/>
  <c r="J183" i="14"/>
  <c r="B184" i="15"/>
  <c r="H184" i="15" s="1"/>
  <c r="J184" i="14"/>
  <c r="B185" i="15"/>
  <c r="H185" i="15" s="1"/>
  <c r="J185" i="14"/>
  <c r="B186" i="15"/>
  <c r="H186" i="15" s="1"/>
  <c r="J186" i="14"/>
  <c r="B187" i="15"/>
  <c r="H187" i="15" s="1"/>
  <c r="J187" i="14"/>
  <c r="B188" i="15"/>
  <c r="H188" i="15" s="1"/>
  <c r="J188" i="14"/>
  <c r="B189" i="15"/>
  <c r="H189" i="15" s="1"/>
  <c r="J189" i="14"/>
  <c r="B190" i="15"/>
  <c r="H190" i="15" s="1"/>
  <c r="J190" i="14"/>
  <c r="B191" i="15"/>
  <c r="H191" i="15" s="1"/>
  <c r="J191" i="14"/>
  <c r="B192" i="15"/>
  <c r="H192" i="15" s="1"/>
  <c r="J192" i="14"/>
  <c r="B193" i="15"/>
  <c r="H193" i="15" s="1"/>
  <c r="J193" i="14"/>
  <c r="B194" i="15"/>
  <c r="H194" i="15" s="1"/>
  <c r="J194" i="14"/>
  <c r="B195" i="15"/>
  <c r="H195" i="15" s="1"/>
  <c r="J195" i="14"/>
  <c r="B196" i="15"/>
  <c r="H196" i="15" s="1"/>
  <c r="J196" i="14"/>
  <c r="B197" i="15"/>
  <c r="H197" i="15" s="1"/>
  <c r="J197" i="14"/>
  <c r="B198" i="15"/>
  <c r="H198" i="15" s="1"/>
  <c r="J198" i="14"/>
  <c r="B199" i="15"/>
  <c r="H199" i="15" s="1"/>
  <c r="J199" i="14"/>
  <c r="B200" i="15"/>
  <c r="H200" i="15" s="1"/>
  <c r="J200" i="14"/>
  <c r="B201" i="15"/>
  <c r="H201" i="15" s="1"/>
  <c r="J201" i="14"/>
  <c r="B202" i="15"/>
  <c r="H202" i="15" s="1"/>
  <c r="J202" i="14"/>
  <c r="B203" i="15"/>
  <c r="H203" i="15" s="1"/>
  <c r="J203" i="14"/>
  <c r="B204" i="15"/>
  <c r="H204" i="15" s="1"/>
  <c r="J204" i="14"/>
  <c r="B205" i="15"/>
  <c r="H205" i="15" s="1"/>
  <c r="J205" i="14"/>
  <c r="B206" i="15"/>
  <c r="H206" i="15" s="1"/>
  <c r="J206" i="14"/>
  <c r="B207" i="15"/>
  <c r="H207" i="15" s="1"/>
  <c r="J207" i="14"/>
  <c r="B208" i="15"/>
  <c r="H208" i="15" s="1"/>
  <c r="J208" i="14"/>
  <c r="B209" i="15"/>
  <c r="H209" i="15" s="1"/>
  <c r="J209" i="14"/>
  <c r="B210" i="15"/>
  <c r="H210" i="15" s="1"/>
  <c r="J210" i="14"/>
  <c r="B211" i="15"/>
  <c r="H211" i="15" s="1"/>
  <c r="J211" i="14"/>
  <c r="B212" i="15"/>
  <c r="H212" i="15" s="1"/>
  <c r="J212" i="14"/>
  <c r="B213" i="15"/>
  <c r="H213" i="15" s="1"/>
  <c r="J213" i="14"/>
  <c r="H153" i="9"/>
  <c r="B129" i="15"/>
  <c r="H129" i="15" s="1"/>
  <c r="J129" i="14"/>
  <c r="U129" i="14"/>
  <c r="B130" i="15"/>
  <c r="H130" i="15" s="1"/>
  <c r="J130" i="14"/>
  <c r="U130" i="14"/>
  <c r="B131" i="15"/>
  <c r="H131" i="15" s="1"/>
  <c r="J131" i="14"/>
  <c r="U131" i="14"/>
  <c r="B132" i="15"/>
  <c r="H132" i="15" s="1"/>
  <c r="J132" i="14"/>
  <c r="U132" i="14"/>
  <c r="B133" i="15"/>
  <c r="H133" i="15" s="1"/>
  <c r="J133" i="14"/>
  <c r="U133" i="14"/>
  <c r="B134" i="15"/>
  <c r="H134" i="15" s="1"/>
  <c r="J134" i="14"/>
  <c r="U134" i="14"/>
  <c r="B135" i="15"/>
  <c r="H135" i="15" s="1"/>
  <c r="J135" i="14"/>
  <c r="U135" i="14"/>
  <c r="B136" i="15"/>
  <c r="H136" i="15" s="1"/>
  <c r="J136" i="14"/>
  <c r="U136" i="14"/>
  <c r="B137" i="15"/>
  <c r="H137" i="15" s="1"/>
  <c r="J137" i="14"/>
  <c r="U137" i="14"/>
  <c r="B138" i="15"/>
  <c r="H138" i="15" s="1"/>
  <c r="J138" i="14"/>
  <c r="U138" i="14"/>
  <c r="B139" i="15"/>
  <c r="H139" i="15" s="1"/>
  <c r="J139" i="14"/>
  <c r="U139" i="14"/>
  <c r="B140" i="15"/>
  <c r="H140" i="15" s="1"/>
  <c r="J140" i="14"/>
  <c r="U140" i="14"/>
  <c r="B141" i="15"/>
  <c r="H141" i="15" s="1"/>
  <c r="J141" i="14"/>
  <c r="U141" i="14"/>
  <c r="B142" i="15"/>
  <c r="H142" i="15" s="1"/>
  <c r="J142" i="14"/>
  <c r="U142" i="14"/>
  <c r="B143" i="15"/>
  <c r="H143" i="15" s="1"/>
  <c r="J143" i="14"/>
  <c r="U143" i="14"/>
  <c r="B144" i="15"/>
  <c r="H144" i="15" s="1"/>
  <c r="J144" i="14"/>
  <c r="U144" i="14"/>
  <c r="B145" i="15"/>
  <c r="H145" i="15" s="1"/>
  <c r="J145" i="14"/>
  <c r="U145" i="14"/>
  <c r="B146" i="15"/>
  <c r="H146" i="15" s="1"/>
  <c r="J146" i="14"/>
  <c r="U146" i="14"/>
  <c r="B147" i="15"/>
  <c r="H147" i="15" s="1"/>
  <c r="J147" i="14"/>
  <c r="U147" i="14"/>
  <c r="B148" i="15"/>
  <c r="H148" i="15" s="1"/>
  <c r="J148" i="14"/>
  <c r="U148" i="14"/>
  <c r="B149" i="15"/>
  <c r="H149" i="15" s="1"/>
  <c r="J149" i="14"/>
  <c r="U149" i="14"/>
  <c r="B118" i="15"/>
  <c r="H118" i="15" s="1"/>
  <c r="J118" i="14"/>
  <c r="B119" i="15"/>
  <c r="H119" i="15" s="1"/>
  <c r="J119" i="14"/>
  <c r="B120" i="15"/>
  <c r="H120" i="15" s="1"/>
  <c r="J120" i="14"/>
  <c r="B121" i="15"/>
  <c r="H121" i="15" s="1"/>
  <c r="J121" i="14"/>
  <c r="B122" i="15"/>
  <c r="H122" i="15" s="1"/>
  <c r="J122" i="14"/>
  <c r="B123" i="15"/>
  <c r="H123" i="15" s="1"/>
  <c r="J123" i="14"/>
  <c r="B124" i="15"/>
  <c r="H124" i="15" s="1"/>
  <c r="J124" i="14"/>
  <c r="J114" i="8"/>
  <c r="H103" i="9"/>
  <c r="B114" i="9"/>
  <c r="B104" i="15"/>
  <c r="H104" i="15" s="1"/>
  <c r="J104" i="14"/>
  <c r="B105" i="15"/>
  <c r="H105" i="15" s="1"/>
  <c r="J105" i="14"/>
  <c r="B106" i="15"/>
  <c r="H106" i="15" s="1"/>
  <c r="J106" i="14"/>
  <c r="B107" i="15"/>
  <c r="H107" i="15" s="1"/>
  <c r="J107" i="14"/>
  <c r="B108" i="15"/>
  <c r="H108" i="15" s="1"/>
  <c r="J108" i="14"/>
  <c r="B109" i="15"/>
  <c r="H109" i="15" s="1"/>
  <c r="J109" i="14"/>
  <c r="B110" i="15"/>
  <c r="H110" i="15" s="1"/>
  <c r="J110" i="14"/>
  <c r="B111" i="15"/>
  <c r="H111" i="15" s="1"/>
  <c r="J111" i="14"/>
  <c r="B112" i="15"/>
  <c r="H112" i="15" s="1"/>
  <c r="J112" i="14"/>
  <c r="B113" i="15"/>
  <c r="H113" i="15" s="1"/>
  <c r="J113" i="14"/>
  <c r="B84" i="15"/>
  <c r="H84" i="15" s="1"/>
  <c r="J84" i="14"/>
  <c r="B85" i="15"/>
  <c r="H85" i="15" s="1"/>
  <c r="J85" i="14"/>
  <c r="B86" i="15"/>
  <c r="H86" i="15" s="1"/>
  <c r="J86" i="14"/>
  <c r="B87" i="15"/>
  <c r="H87" i="15" s="1"/>
  <c r="J87" i="14"/>
  <c r="B88" i="15"/>
  <c r="H88" i="15" s="1"/>
  <c r="J88" i="14"/>
  <c r="B89" i="15"/>
  <c r="H89" i="15" s="1"/>
  <c r="J89" i="14"/>
  <c r="B90" i="15"/>
  <c r="H90" i="15" s="1"/>
  <c r="J90" i="14"/>
  <c r="B91" i="15"/>
  <c r="H91" i="15" s="1"/>
  <c r="J91" i="14"/>
  <c r="B92" i="15"/>
  <c r="H92" i="15" s="1"/>
  <c r="J92" i="14"/>
  <c r="B93" i="15"/>
  <c r="H93" i="15" s="1"/>
  <c r="J93" i="14"/>
  <c r="B94" i="15"/>
  <c r="H94" i="15" s="1"/>
  <c r="J94" i="14"/>
  <c r="B95" i="15"/>
  <c r="H95" i="15" s="1"/>
  <c r="J95" i="14"/>
  <c r="B96" i="15"/>
  <c r="H96" i="15" s="1"/>
  <c r="J96" i="14"/>
  <c r="B97" i="15"/>
  <c r="H97" i="15" s="1"/>
  <c r="J97" i="14"/>
  <c r="B98" i="15"/>
  <c r="H98" i="15" s="1"/>
  <c r="J98" i="14"/>
  <c r="B99" i="15"/>
  <c r="H99" i="15" s="1"/>
  <c r="J99" i="14"/>
  <c r="B44" i="15"/>
  <c r="H44" i="15" s="1"/>
  <c r="J44" i="14"/>
  <c r="B45" i="15"/>
  <c r="H45" i="15" s="1"/>
  <c r="J45" i="14"/>
  <c r="B46" i="15"/>
  <c r="H46" i="15" s="1"/>
  <c r="J46" i="14"/>
  <c r="B47" i="15"/>
  <c r="H47" i="15" s="1"/>
  <c r="J47" i="14"/>
  <c r="B48" i="15"/>
  <c r="H48" i="15" s="1"/>
  <c r="J48" i="14"/>
  <c r="B49" i="15"/>
  <c r="H49" i="15" s="1"/>
  <c r="J49" i="14"/>
  <c r="B50" i="15"/>
  <c r="H50" i="15" s="1"/>
  <c r="J50" i="14"/>
  <c r="B51" i="15"/>
  <c r="H51" i="15" s="1"/>
  <c r="J51" i="14"/>
  <c r="B52" i="15"/>
  <c r="H52" i="15" s="1"/>
  <c r="J52" i="14"/>
  <c r="B53" i="15"/>
  <c r="H53" i="15" s="1"/>
  <c r="J53" i="14"/>
  <c r="B54" i="15"/>
  <c r="H54" i="15" s="1"/>
  <c r="J54" i="14"/>
  <c r="B55" i="15"/>
  <c r="H55" i="15" s="1"/>
  <c r="J55" i="14"/>
  <c r="B56" i="15"/>
  <c r="H56" i="15" s="1"/>
  <c r="J56" i="14"/>
  <c r="B57" i="15"/>
  <c r="H57" i="15" s="1"/>
  <c r="J57" i="14"/>
  <c r="B58" i="15"/>
  <c r="H58" i="15" s="1"/>
  <c r="J58" i="14"/>
  <c r="B59" i="15"/>
  <c r="H59" i="15" s="1"/>
  <c r="J59" i="14"/>
  <c r="T5" i="14"/>
  <c r="O5" i="15"/>
  <c r="O20" i="14"/>
  <c r="S5" i="13"/>
  <c r="S20" i="13" s="1"/>
  <c r="N5" i="14"/>
  <c r="N20" i="13"/>
  <c r="R5" i="13"/>
  <c r="R20" i="13" s="1"/>
  <c r="M5" i="14"/>
  <c r="M20" i="13"/>
  <c r="T43" i="12"/>
  <c r="T60" i="12" s="1"/>
  <c r="O43" i="13"/>
  <c r="O60" i="12"/>
  <c r="S43" i="12"/>
  <c r="S60" i="12" s="1"/>
  <c r="N43" i="13"/>
  <c r="N60" i="12"/>
  <c r="R43" i="12"/>
  <c r="R60" i="12" s="1"/>
  <c r="M43" i="13"/>
  <c r="M60" i="12"/>
  <c r="Q43" i="12"/>
  <c r="Q60" i="12" s="1"/>
  <c r="L43" i="13"/>
  <c r="L60" i="12"/>
  <c r="P43" i="12"/>
  <c r="P60" i="12" s="1"/>
  <c r="K43" i="13"/>
  <c r="K60" i="12"/>
  <c r="B24" i="13"/>
  <c r="H24" i="13" s="1"/>
  <c r="J24" i="12"/>
  <c r="P24" i="12"/>
  <c r="K24" i="13"/>
  <c r="Q24" i="12"/>
  <c r="L24" i="13"/>
  <c r="B25" i="13"/>
  <c r="H25" i="13" s="1"/>
  <c r="J25" i="12"/>
  <c r="P25" i="12"/>
  <c r="K25" i="13"/>
  <c r="Q25" i="12"/>
  <c r="L25" i="13"/>
  <c r="B26" i="13"/>
  <c r="H26" i="13" s="1"/>
  <c r="J26" i="12"/>
  <c r="P26" i="12"/>
  <c r="K26" i="13"/>
  <c r="Q26" i="12"/>
  <c r="L26" i="13"/>
  <c r="B27" i="13"/>
  <c r="H27" i="13" s="1"/>
  <c r="J27" i="12"/>
  <c r="P27" i="12"/>
  <c r="K27" i="13"/>
  <c r="Q27" i="12"/>
  <c r="L27" i="13"/>
  <c r="B28" i="13"/>
  <c r="H28" i="13" s="1"/>
  <c r="J28" i="12"/>
  <c r="P28" i="12"/>
  <c r="K28" i="13"/>
  <c r="Q28" i="12"/>
  <c r="L28" i="13"/>
  <c r="B30" i="13"/>
  <c r="H30" i="13" s="1"/>
  <c r="J30" i="12"/>
  <c r="P30" i="12"/>
  <c r="K30" i="13"/>
  <c r="Q30" i="12"/>
  <c r="L30" i="13"/>
  <c r="B31" i="13"/>
  <c r="H31" i="13" s="1"/>
  <c r="J31" i="12"/>
  <c r="P31" i="12"/>
  <c r="K31" i="13"/>
  <c r="Q31" i="12"/>
  <c r="L31" i="13"/>
  <c r="B32" i="13"/>
  <c r="H32" i="13" s="1"/>
  <c r="J32" i="12"/>
  <c r="P32" i="12"/>
  <c r="K32" i="13"/>
  <c r="Q32" i="12"/>
  <c r="L32" i="13"/>
  <c r="B33" i="13"/>
  <c r="H33" i="13" s="1"/>
  <c r="J33" i="12"/>
  <c r="P33" i="12"/>
  <c r="K33" i="13"/>
  <c r="Q33" i="12"/>
  <c r="L33" i="13"/>
  <c r="B34" i="13"/>
  <c r="H34" i="13" s="1"/>
  <c r="J34" i="12"/>
  <c r="P34" i="12"/>
  <c r="K34" i="13"/>
  <c r="Q34" i="12"/>
  <c r="L34" i="13"/>
  <c r="B35" i="13"/>
  <c r="H35" i="13" s="1"/>
  <c r="J35" i="12"/>
  <c r="P35" i="12"/>
  <c r="K35" i="13"/>
  <c r="Q35" i="12"/>
  <c r="L35" i="13"/>
  <c r="B36" i="13"/>
  <c r="H36" i="13" s="1"/>
  <c r="J36" i="12"/>
  <c r="P36" i="12"/>
  <c r="K36" i="13"/>
  <c r="Q36" i="12"/>
  <c r="L36" i="13"/>
  <c r="B37" i="13"/>
  <c r="H37" i="13" s="1"/>
  <c r="J37" i="12"/>
  <c r="P37" i="12"/>
  <c r="K37" i="13"/>
  <c r="Q37" i="12"/>
  <c r="L37" i="13"/>
  <c r="B38" i="13"/>
  <c r="H38" i="13" s="1"/>
  <c r="J38" i="12"/>
  <c r="P38" i="12"/>
  <c r="K38" i="13"/>
  <c r="Q38" i="12"/>
  <c r="L38" i="13"/>
  <c r="B39" i="13"/>
  <c r="H39" i="13" s="1"/>
  <c r="J39" i="12"/>
  <c r="P39" i="12"/>
  <c r="K39" i="13"/>
  <c r="Q39" i="12"/>
  <c r="L39" i="13"/>
  <c r="P29" i="12"/>
  <c r="K29" i="13"/>
  <c r="Q29" i="12"/>
  <c r="L29" i="13"/>
  <c r="Q23" i="12"/>
  <c r="Q40" i="12" s="1"/>
  <c r="L23" i="13"/>
  <c r="L40" i="12"/>
  <c r="P23" i="12"/>
  <c r="P40" i="12" s="1"/>
  <c r="K23" i="13"/>
  <c r="K40" i="12"/>
  <c r="P40" i="11"/>
  <c r="U23" i="11"/>
  <c r="H23" i="12"/>
  <c r="B19" i="10"/>
  <c r="U19" i="9"/>
  <c r="J19" i="9"/>
  <c r="B18" i="10"/>
  <c r="U18" i="9"/>
  <c r="J18" i="9"/>
  <c r="B17" i="10"/>
  <c r="U17" i="9"/>
  <c r="J17" i="9"/>
  <c r="B16" i="10"/>
  <c r="U16" i="9"/>
  <c r="J16" i="9"/>
  <c r="B15" i="10"/>
  <c r="U15" i="9"/>
  <c r="J15" i="9"/>
  <c r="B14" i="10"/>
  <c r="U14" i="9"/>
  <c r="J14" i="9"/>
  <c r="B13" i="10"/>
  <c r="U13" i="9"/>
  <c r="J13" i="9"/>
  <c r="B11" i="10"/>
  <c r="U11" i="9"/>
  <c r="J11" i="9"/>
  <c r="B10" i="10"/>
  <c r="U10" i="9"/>
  <c r="J10" i="9"/>
  <c r="B9" i="10"/>
  <c r="U9" i="9"/>
  <c r="J9" i="9"/>
  <c r="B8" i="10"/>
  <c r="U8" i="9"/>
  <c r="J8" i="9"/>
  <c r="B7" i="10"/>
  <c r="U7" i="9"/>
  <c r="J7" i="9"/>
  <c r="B6" i="10"/>
  <c r="U6" i="9"/>
  <c r="J6" i="9"/>
  <c r="P6" i="12"/>
  <c r="K6" i="13"/>
  <c r="Q6" i="12"/>
  <c r="L6" i="13"/>
  <c r="P7" i="12"/>
  <c r="K7" i="13"/>
  <c r="Q7" i="12"/>
  <c r="L7" i="13"/>
  <c r="P8" i="12"/>
  <c r="K8" i="13"/>
  <c r="Q8" i="12"/>
  <c r="L8" i="13"/>
  <c r="P9" i="12"/>
  <c r="K9" i="13"/>
  <c r="Q9" i="12"/>
  <c r="L9" i="13"/>
  <c r="P10" i="12"/>
  <c r="K10" i="13"/>
  <c r="Q10" i="12"/>
  <c r="L10" i="13"/>
  <c r="P11" i="12"/>
  <c r="K11" i="13"/>
  <c r="Q11" i="12"/>
  <c r="L11" i="13"/>
  <c r="P12" i="12"/>
  <c r="K12" i="13"/>
  <c r="Q12" i="12"/>
  <c r="L12" i="13"/>
  <c r="P13" i="12"/>
  <c r="K13" i="13"/>
  <c r="Q13" i="12"/>
  <c r="L13" i="13"/>
  <c r="P14" i="12"/>
  <c r="K14" i="13"/>
  <c r="Q14" i="12"/>
  <c r="L14" i="13"/>
  <c r="P15" i="12"/>
  <c r="K15" i="13"/>
  <c r="Q15" i="12"/>
  <c r="L15" i="13"/>
  <c r="P16" i="12"/>
  <c r="K16" i="13"/>
  <c r="Q16" i="12"/>
  <c r="L16" i="13"/>
  <c r="P17" i="12"/>
  <c r="K17" i="13"/>
  <c r="Q17" i="12"/>
  <c r="L17" i="13"/>
  <c r="P18" i="12"/>
  <c r="K18" i="13"/>
  <c r="Q18" i="12"/>
  <c r="L18" i="13"/>
  <c r="P19" i="12"/>
  <c r="K19" i="13"/>
  <c r="Q19" i="12"/>
  <c r="L19" i="13"/>
  <c r="J60" i="6"/>
  <c r="U60" i="6"/>
  <c r="H43" i="7"/>
  <c r="B60" i="7"/>
  <c r="Q5" i="13"/>
  <c r="L5" i="14"/>
  <c r="L20" i="13"/>
  <c r="P5" i="13"/>
  <c r="K5" i="14"/>
  <c r="K20" i="13"/>
  <c r="H64" i="29"/>
  <c r="B29" i="8"/>
  <c r="H40" i="7"/>
  <c r="J29" i="7"/>
  <c r="U29" i="7"/>
  <c r="P84" i="2"/>
  <c r="U84" i="2" s="1"/>
  <c r="K100" i="2"/>
  <c r="K240" i="2" s="1"/>
  <c r="J80" i="1"/>
  <c r="J40" i="1"/>
  <c r="J60" i="1"/>
  <c r="T150" i="1"/>
  <c r="P150" i="1"/>
  <c r="T100" i="1"/>
  <c r="P100" i="1"/>
  <c r="U100" i="1" s="1"/>
  <c r="K240" i="1"/>
  <c r="P238" i="1"/>
  <c r="P214" i="1"/>
  <c r="P125" i="1"/>
  <c r="P60" i="1"/>
  <c r="T20" i="1"/>
  <c r="H240" i="1"/>
  <c r="J240" i="1" s="1"/>
  <c r="U20" i="1"/>
  <c r="T60" i="1"/>
  <c r="U150" i="1"/>
  <c r="T238" i="1"/>
  <c r="U238" i="1" s="1"/>
  <c r="T214" i="1"/>
  <c r="U214" i="1" s="1"/>
  <c r="T125" i="1"/>
  <c r="U125" i="1" s="1"/>
  <c r="T80" i="1"/>
  <c r="U80" i="1" s="1"/>
  <c r="T40" i="1"/>
  <c r="B180" i="14" l="1"/>
  <c r="H180" i="14" s="1"/>
  <c r="J180" i="13"/>
  <c r="B68" i="26"/>
  <c r="H68" i="26" s="1"/>
  <c r="J68" i="25"/>
  <c r="T149" i="15"/>
  <c r="O149" i="16"/>
  <c r="S149" i="16"/>
  <c r="N149" i="17"/>
  <c r="R149" i="16"/>
  <c r="M149" i="17"/>
  <c r="Q149" i="16"/>
  <c r="L149" i="17"/>
  <c r="P149" i="16"/>
  <c r="K149" i="17"/>
  <c r="T148" i="15"/>
  <c r="O148" i="16"/>
  <c r="S148" i="16"/>
  <c r="N148" i="17"/>
  <c r="R148" i="16"/>
  <c r="M148" i="17"/>
  <c r="Q148" i="16"/>
  <c r="L148" i="17"/>
  <c r="P148" i="16"/>
  <c r="K148" i="17"/>
  <c r="T147" i="15"/>
  <c r="O147" i="16"/>
  <c r="S147" i="16"/>
  <c r="N147" i="17"/>
  <c r="R147" i="16"/>
  <c r="M147" i="17"/>
  <c r="Q147" i="16"/>
  <c r="L147" i="17"/>
  <c r="P147" i="16"/>
  <c r="K147" i="17"/>
  <c r="T146" i="15"/>
  <c r="O146" i="16"/>
  <c r="S146" i="16"/>
  <c r="N146" i="17"/>
  <c r="R146" i="16"/>
  <c r="M146" i="17"/>
  <c r="Q146" i="16"/>
  <c r="L146" i="17"/>
  <c r="P146" i="16"/>
  <c r="K146" i="17"/>
  <c r="T145" i="15"/>
  <c r="O145" i="16"/>
  <c r="S145" i="16"/>
  <c r="N145" i="17"/>
  <c r="R145" i="16"/>
  <c r="M145" i="17"/>
  <c r="Q145" i="16"/>
  <c r="L145" i="17"/>
  <c r="P145" i="16"/>
  <c r="K145" i="17"/>
  <c r="T144" i="15"/>
  <c r="O144" i="16"/>
  <c r="S144" i="16"/>
  <c r="N144" i="17"/>
  <c r="R144" i="16"/>
  <c r="M144" i="17"/>
  <c r="Q144" i="16"/>
  <c r="L144" i="17"/>
  <c r="P144" i="16"/>
  <c r="K144" i="17"/>
  <c r="T143" i="15"/>
  <c r="O143" i="16"/>
  <c r="S143" i="16"/>
  <c r="N143" i="17"/>
  <c r="R143" i="16"/>
  <c r="M143" i="17"/>
  <c r="Q143" i="16"/>
  <c r="L143" i="17"/>
  <c r="P143" i="16"/>
  <c r="K143" i="17"/>
  <c r="T142" i="15"/>
  <c r="O142" i="16"/>
  <c r="S142" i="16"/>
  <c r="N142" i="17"/>
  <c r="R142" i="16"/>
  <c r="M142" i="17"/>
  <c r="Q142" i="16"/>
  <c r="L142" i="17"/>
  <c r="P142" i="16"/>
  <c r="K142" i="17"/>
  <c r="T141" i="15"/>
  <c r="O141" i="16"/>
  <c r="S141" i="16"/>
  <c r="N141" i="17"/>
  <c r="R141" i="16"/>
  <c r="M141" i="17"/>
  <c r="Q141" i="16"/>
  <c r="L141" i="17"/>
  <c r="P141" i="16"/>
  <c r="K141" i="17"/>
  <c r="T140" i="15"/>
  <c r="O140" i="16"/>
  <c r="S140" i="16"/>
  <c r="N140" i="17"/>
  <c r="R140" i="16"/>
  <c r="M140" i="17"/>
  <c r="Q140" i="16"/>
  <c r="L140" i="17"/>
  <c r="P140" i="16"/>
  <c r="K140" i="17"/>
  <c r="T139" i="15"/>
  <c r="O139" i="16"/>
  <c r="S139" i="16"/>
  <c r="N139" i="17"/>
  <c r="R139" i="16"/>
  <c r="M139" i="17"/>
  <c r="Q139" i="16"/>
  <c r="L139" i="17"/>
  <c r="P139" i="16"/>
  <c r="K139" i="17"/>
  <c r="T138" i="15"/>
  <c r="O138" i="16"/>
  <c r="S138" i="16"/>
  <c r="N138" i="17"/>
  <c r="R138" i="16"/>
  <c r="M138" i="17"/>
  <c r="Q138" i="16"/>
  <c r="L138" i="17"/>
  <c r="P138" i="16"/>
  <c r="K138" i="17"/>
  <c r="T137" i="15"/>
  <c r="O137" i="16"/>
  <c r="S137" i="16"/>
  <c r="N137" i="17"/>
  <c r="R137" i="16"/>
  <c r="M137" i="17"/>
  <c r="Q137" i="16"/>
  <c r="L137" i="17"/>
  <c r="P137" i="16"/>
  <c r="K137" i="17"/>
  <c r="T136" i="15"/>
  <c r="O136" i="16"/>
  <c r="S136" i="16"/>
  <c r="N136" i="17"/>
  <c r="R136" i="16"/>
  <c r="M136" i="17"/>
  <c r="Q136" i="16"/>
  <c r="L136" i="17"/>
  <c r="P136" i="16"/>
  <c r="K136" i="17"/>
  <c r="T135" i="15"/>
  <c r="O135" i="16"/>
  <c r="S135" i="16"/>
  <c r="N135" i="17"/>
  <c r="R135" i="16"/>
  <c r="M135" i="17"/>
  <c r="Q135" i="16"/>
  <c r="L135" i="17"/>
  <c r="P135" i="16"/>
  <c r="K135" i="17"/>
  <c r="T134" i="15"/>
  <c r="O134" i="16"/>
  <c r="S134" i="16"/>
  <c r="N134" i="17"/>
  <c r="R134" i="16"/>
  <c r="M134" i="17"/>
  <c r="Q134" i="16"/>
  <c r="L134" i="17"/>
  <c r="P134" i="16"/>
  <c r="K134" i="17"/>
  <c r="T133" i="15"/>
  <c r="O133" i="16"/>
  <c r="S133" i="16"/>
  <c r="N133" i="17"/>
  <c r="R133" i="16"/>
  <c r="M133" i="17"/>
  <c r="Q133" i="16"/>
  <c r="L133" i="17"/>
  <c r="P133" i="16"/>
  <c r="K133" i="17"/>
  <c r="T132" i="15"/>
  <c r="O132" i="16"/>
  <c r="S132" i="16"/>
  <c r="N132" i="17"/>
  <c r="R132" i="16"/>
  <c r="M132" i="17"/>
  <c r="Q132" i="16"/>
  <c r="L132" i="17"/>
  <c r="P132" i="16"/>
  <c r="K132" i="17"/>
  <c r="T131" i="15"/>
  <c r="O131" i="16"/>
  <c r="S131" i="16"/>
  <c r="N131" i="17"/>
  <c r="R131" i="16"/>
  <c r="M131" i="17"/>
  <c r="Q131" i="16"/>
  <c r="L131" i="17"/>
  <c r="P131" i="16"/>
  <c r="K131" i="17"/>
  <c r="T130" i="15"/>
  <c r="O130" i="16"/>
  <c r="S130" i="16"/>
  <c r="N130" i="17"/>
  <c r="R130" i="16"/>
  <c r="M130" i="17"/>
  <c r="Q130" i="16"/>
  <c r="L130" i="17"/>
  <c r="P130" i="16"/>
  <c r="K130" i="17"/>
  <c r="T129" i="15"/>
  <c r="O129" i="16"/>
  <c r="S129" i="16"/>
  <c r="N129" i="17"/>
  <c r="R129" i="16"/>
  <c r="M129" i="17"/>
  <c r="Q129" i="16"/>
  <c r="L129" i="17"/>
  <c r="P129" i="16"/>
  <c r="K129" i="17"/>
  <c r="U60" i="1"/>
  <c r="P85" i="4"/>
  <c r="U85" i="4" s="1"/>
  <c r="P86" i="4"/>
  <c r="U86" i="4" s="1"/>
  <c r="P87" i="4"/>
  <c r="U87" i="4" s="1"/>
  <c r="P88" i="4"/>
  <c r="U88" i="4" s="1"/>
  <c r="P89" i="4"/>
  <c r="U89" i="4" s="1"/>
  <c r="P90" i="4"/>
  <c r="U90" i="4" s="1"/>
  <c r="P91" i="4"/>
  <c r="U91" i="4" s="1"/>
  <c r="P92" i="4"/>
  <c r="U92" i="4" s="1"/>
  <c r="P93" i="4"/>
  <c r="U93" i="4" s="1"/>
  <c r="P94" i="4"/>
  <c r="U94" i="4" s="1"/>
  <c r="P95" i="4"/>
  <c r="U95" i="4" s="1"/>
  <c r="P96" i="4"/>
  <c r="U96" i="4" s="1"/>
  <c r="P97" i="4"/>
  <c r="U97" i="4" s="1"/>
  <c r="P98" i="4"/>
  <c r="U98" i="4" s="1"/>
  <c r="M84" i="12"/>
  <c r="R84" i="11"/>
  <c r="M100" i="11"/>
  <c r="T113" i="14"/>
  <c r="O113" i="15"/>
  <c r="S113" i="14"/>
  <c r="N113" i="15"/>
  <c r="R113" i="14"/>
  <c r="M113" i="15"/>
  <c r="P113" i="14"/>
  <c r="K113" i="15"/>
  <c r="U113" i="13"/>
  <c r="Q113" i="14"/>
  <c r="L113" i="15"/>
  <c r="T112" i="14"/>
  <c r="O112" i="15"/>
  <c r="S112" i="14"/>
  <c r="N112" i="15"/>
  <c r="R112" i="14"/>
  <c r="M112" i="15"/>
  <c r="P112" i="14"/>
  <c r="K112" i="15"/>
  <c r="U112" i="13"/>
  <c r="Q112" i="14"/>
  <c r="L112" i="15"/>
  <c r="T111" i="14"/>
  <c r="O111" i="15"/>
  <c r="S111" i="14"/>
  <c r="N111" i="15"/>
  <c r="R111" i="14"/>
  <c r="M111" i="15"/>
  <c r="P111" i="14"/>
  <c r="K111" i="15"/>
  <c r="U111" i="13"/>
  <c r="Q111" i="14"/>
  <c r="L111" i="15"/>
  <c r="T110" i="14"/>
  <c r="O110" i="15"/>
  <c r="S110" i="14"/>
  <c r="N110" i="15"/>
  <c r="R110" i="14"/>
  <c r="M110" i="15"/>
  <c r="P110" i="14"/>
  <c r="K110" i="15"/>
  <c r="U110" i="13"/>
  <c r="Q110" i="14"/>
  <c r="L110" i="15"/>
  <c r="P99" i="14"/>
  <c r="K99" i="15"/>
  <c r="Q99" i="14"/>
  <c r="L99" i="15"/>
  <c r="T99" i="14"/>
  <c r="O99" i="15"/>
  <c r="S99" i="14"/>
  <c r="N99" i="15"/>
  <c r="R99" i="14"/>
  <c r="M99" i="15"/>
  <c r="T19" i="14"/>
  <c r="O19" i="15"/>
  <c r="S19" i="14"/>
  <c r="N19" i="15"/>
  <c r="R19" i="14"/>
  <c r="M19" i="15"/>
  <c r="T18" i="14"/>
  <c r="O18" i="15"/>
  <c r="S18" i="14"/>
  <c r="N18" i="15"/>
  <c r="R18" i="14"/>
  <c r="M18" i="15"/>
  <c r="T17" i="14"/>
  <c r="O17" i="15"/>
  <c r="S17" i="14"/>
  <c r="N17" i="15"/>
  <c r="R17" i="14"/>
  <c r="M17" i="15"/>
  <c r="T16" i="14"/>
  <c r="O16" i="15"/>
  <c r="S16" i="14"/>
  <c r="N16" i="15"/>
  <c r="R16" i="14"/>
  <c r="M16" i="15"/>
  <c r="T15" i="14"/>
  <c r="O15" i="15"/>
  <c r="S15" i="14"/>
  <c r="N15" i="15"/>
  <c r="R15" i="14"/>
  <c r="M15" i="15"/>
  <c r="T14" i="14"/>
  <c r="O14" i="15"/>
  <c r="S14" i="14"/>
  <c r="N14" i="15"/>
  <c r="R14" i="14"/>
  <c r="M14" i="15"/>
  <c r="T13" i="14"/>
  <c r="O13" i="15"/>
  <c r="S13" i="14"/>
  <c r="N13" i="15"/>
  <c r="R13" i="14"/>
  <c r="M13" i="15"/>
  <c r="T12" i="14"/>
  <c r="O12" i="15"/>
  <c r="S12" i="14"/>
  <c r="N12" i="15"/>
  <c r="R12" i="14"/>
  <c r="M12" i="15"/>
  <c r="T11" i="14"/>
  <c r="O11" i="15"/>
  <c r="S11" i="14"/>
  <c r="N11" i="15"/>
  <c r="R11" i="14"/>
  <c r="M11" i="15"/>
  <c r="T10" i="14"/>
  <c r="O10" i="15"/>
  <c r="S10" i="14"/>
  <c r="N10" i="15"/>
  <c r="R10" i="14"/>
  <c r="M10" i="15"/>
  <c r="T9" i="14"/>
  <c r="O9" i="15"/>
  <c r="S9" i="14"/>
  <c r="N9" i="15"/>
  <c r="R9" i="14"/>
  <c r="M9" i="15"/>
  <c r="T8" i="14"/>
  <c r="O8" i="15"/>
  <c r="S8" i="14"/>
  <c r="N8" i="15"/>
  <c r="R8" i="14"/>
  <c r="M8" i="15"/>
  <c r="T7" i="14"/>
  <c r="O7" i="15"/>
  <c r="S7" i="14"/>
  <c r="N7" i="15"/>
  <c r="R7" i="14"/>
  <c r="M7" i="15"/>
  <c r="S6" i="14"/>
  <c r="N6" i="15"/>
  <c r="R6" i="14"/>
  <c r="M6" i="15"/>
  <c r="T23" i="14"/>
  <c r="O23" i="15"/>
  <c r="O40" i="14"/>
  <c r="T39" i="14"/>
  <c r="O39" i="15"/>
  <c r="S39" i="14"/>
  <c r="N39" i="15"/>
  <c r="R39" i="14"/>
  <c r="M39" i="15"/>
  <c r="T38" i="14"/>
  <c r="O38" i="15"/>
  <c r="S38" i="14"/>
  <c r="N38" i="15"/>
  <c r="R38" i="14"/>
  <c r="M38" i="15"/>
  <c r="T37" i="14"/>
  <c r="O37" i="15"/>
  <c r="S37" i="14"/>
  <c r="N37" i="15"/>
  <c r="R37" i="14"/>
  <c r="M37" i="15"/>
  <c r="T36" i="14"/>
  <c r="O36" i="15"/>
  <c r="S36" i="14"/>
  <c r="N36" i="15"/>
  <c r="R36" i="14"/>
  <c r="M36" i="15"/>
  <c r="T35" i="14"/>
  <c r="O35" i="15"/>
  <c r="S35" i="14"/>
  <c r="N35" i="15"/>
  <c r="R35" i="14"/>
  <c r="M35" i="15"/>
  <c r="T34" i="14"/>
  <c r="O34" i="15"/>
  <c r="S34" i="14"/>
  <c r="N34" i="15"/>
  <c r="R34" i="14"/>
  <c r="M34" i="15"/>
  <c r="T33" i="14"/>
  <c r="O33" i="15"/>
  <c r="S33" i="14"/>
  <c r="N33" i="15"/>
  <c r="R33" i="14"/>
  <c r="M33" i="15"/>
  <c r="T32" i="14"/>
  <c r="O32" i="15"/>
  <c r="S32" i="14"/>
  <c r="N32" i="15"/>
  <c r="R32" i="14"/>
  <c r="M32" i="15"/>
  <c r="T31" i="14"/>
  <c r="O31" i="15"/>
  <c r="S31" i="14"/>
  <c r="N31" i="15"/>
  <c r="R31" i="14"/>
  <c r="M31" i="15"/>
  <c r="T30" i="14"/>
  <c r="O30" i="15"/>
  <c r="S30" i="14"/>
  <c r="N30" i="15"/>
  <c r="R30" i="14"/>
  <c r="M30" i="15"/>
  <c r="T29" i="14"/>
  <c r="O29" i="15"/>
  <c r="S29" i="14"/>
  <c r="N29" i="15"/>
  <c r="R29" i="14"/>
  <c r="M29" i="15"/>
  <c r="T28" i="14"/>
  <c r="O28" i="15"/>
  <c r="S28" i="14"/>
  <c r="N28" i="15"/>
  <c r="R28" i="14"/>
  <c r="M28" i="15"/>
  <c r="T27" i="14"/>
  <c r="O27" i="15"/>
  <c r="S27" i="14"/>
  <c r="N27" i="15"/>
  <c r="R27" i="14"/>
  <c r="M27" i="15"/>
  <c r="T26" i="14"/>
  <c r="O26" i="15"/>
  <c r="S26" i="14"/>
  <c r="N26" i="15"/>
  <c r="R26" i="14"/>
  <c r="M26" i="15"/>
  <c r="T25" i="14"/>
  <c r="O25" i="15"/>
  <c r="S25" i="14"/>
  <c r="N25" i="15"/>
  <c r="R25" i="14"/>
  <c r="M25" i="15"/>
  <c r="T24" i="14"/>
  <c r="O24" i="15"/>
  <c r="S24" i="14"/>
  <c r="N24" i="15"/>
  <c r="R24" i="14"/>
  <c r="M24" i="15"/>
  <c r="T59" i="14"/>
  <c r="O59" i="15"/>
  <c r="S59" i="14"/>
  <c r="N59" i="15"/>
  <c r="R59" i="14"/>
  <c r="M59" i="15"/>
  <c r="P59" i="14"/>
  <c r="K59" i="15"/>
  <c r="U59" i="13"/>
  <c r="Q59" i="14"/>
  <c r="L59" i="15"/>
  <c r="T58" i="14"/>
  <c r="O58" i="15"/>
  <c r="S58" i="14"/>
  <c r="N58" i="15"/>
  <c r="R58" i="14"/>
  <c r="M58" i="15"/>
  <c r="P58" i="14"/>
  <c r="K58" i="15"/>
  <c r="U58" i="13"/>
  <c r="Q58" i="14"/>
  <c r="L58" i="15"/>
  <c r="T57" i="14"/>
  <c r="O57" i="15"/>
  <c r="S57" i="14"/>
  <c r="N57" i="15"/>
  <c r="R57" i="14"/>
  <c r="M57" i="15"/>
  <c r="P57" i="14"/>
  <c r="K57" i="15"/>
  <c r="U57" i="13"/>
  <c r="Q57" i="14"/>
  <c r="L57" i="15"/>
  <c r="T56" i="14"/>
  <c r="O56" i="15"/>
  <c r="S56" i="14"/>
  <c r="N56" i="15"/>
  <c r="R56" i="14"/>
  <c r="M56" i="15"/>
  <c r="P56" i="14"/>
  <c r="K56" i="15"/>
  <c r="U56" i="13"/>
  <c r="Q56" i="14"/>
  <c r="L56" i="15"/>
  <c r="T55" i="14"/>
  <c r="O55" i="15"/>
  <c r="S55" i="14"/>
  <c r="N55" i="15"/>
  <c r="R55" i="14"/>
  <c r="M55" i="15"/>
  <c r="P55" i="14"/>
  <c r="K55" i="15"/>
  <c r="U55" i="13"/>
  <c r="Q55" i="14"/>
  <c r="L55" i="15"/>
  <c r="T54" i="14"/>
  <c r="O54" i="15"/>
  <c r="S54" i="14"/>
  <c r="N54" i="15"/>
  <c r="R54" i="14"/>
  <c r="M54" i="15"/>
  <c r="P54" i="14"/>
  <c r="K54" i="15"/>
  <c r="U54" i="13"/>
  <c r="Q54" i="14"/>
  <c r="L54" i="15"/>
  <c r="T53" i="14"/>
  <c r="O53" i="15"/>
  <c r="S53" i="14"/>
  <c r="N53" i="15"/>
  <c r="R53" i="14"/>
  <c r="M53" i="15"/>
  <c r="P53" i="14"/>
  <c r="K53" i="15"/>
  <c r="U53" i="13"/>
  <c r="Q53" i="14"/>
  <c r="L53" i="15"/>
  <c r="T52" i="14"/>
  <c r="O52" i="15"/>
  <c r="S52" i="14"/>
  <c r="N52" i="15"/>
  <c r="R52" i="14"/>
  <c r="M52" i="15"/>
  <c r="P52" i="14"/>
  <c r="K52" i="15"/>
  <c r="U52" i="13"/>
  <c r="Q52" i="14"/>
  <c r="L52" i="15"/>
  <c r="T51" i="14"/>
  <c r="O51" i="15"/>
  <c r="S51" i="14"/>
  <c r="N51" i="15"/>
  <c r="R51" i="14"/>
  <c r="M51" i="15"/>
  <c r="P51" i="14"/>
  <c r="K51" i="15"/>
  <c r="U51" i="13"/>
  <c r="Q51" i="14"/>
  <c r="L51" i="15"/>
  <c r="T50" i="14"/>
  <c r="O50" i="15"/>
  <c r="S50" i="14"/>
  <c r="N50" i="15"/>
  <c r="R50" i="14"/>
  <c r="M50" i="15"/>
  <c r="P50" i="14"/>
  <c r="K50" i="15"/>
  <c r="U50" i="13"/>
  <c r="Q50" i="14"/>
  <c r="L50" i="15"/>
  <c r="T49" i="14"/>
  <c r="O49" i="15"/>
  <c r="S49" i="14"/>
  <c r="N49" i="15"/>
  <c r="R49" i="14"/>
  <c r="M49" i="15"/>
  <c r="P49" i="14"/>
  <c r="K49" i="15"/>
  <c r="U49" i="13"/>
  <c r="Q49" i="14"/>
  <c r="L49" i="15"/>
  <c r="T48" i="14"/>
  <c r="O48" i="15"/>
  <c r="S48" i="14"/>
  <c r="N48" i="15"/>
  <c r="R48" i="14"/>
  <c r="M48" i="15"/>
  <c r="P48" i="14"/>
  <c r="K48" i="15"/>
  <c r="U48" i="13"/>
  <c r="Q48" i="14"/>
  <c r="L48" i="15"/>
  <c r="T47" i="14"/>
  <c r="O47" i="15"/>
  <c r="S47" i="14"/>
  <c r="N47" i="15"/>
  <c r="R47" i="14"/>
  <c r="M47" i="15"/>
  <c r="P47" i="14"/>
  <c r="K47" i="15"/>
  <c r="U47" i="13"/>
  <c r="Q47" i="14"/>
  <c r="L47" i="15"/>
  <c r="T46" i="14"/>
  <c r="O46" i="15"/>
  <c r="S46" i="14"/>
  <c r="N46" i="15"/>
  <c r="R46" i="14"/>
  <c r="M46" i="15"/>
  <c r="P46" i="14"/>
  <c r="K46" i="15"/>
  <c r="U46" i="13"/>
  <c r="Q46" i="14"/>
  <c r="L46" i="15"/>
  <c r="T45" i="14"/>
  <c r="O45" i="15"/>
  <c r="S45" i="14"/>
  <c r="N45" i="15"/>
  <c r="R45" i="14"/>
  <c r="M45" i="15"/>
  <c r="P45" i="14"/>
  <c r="K45" i="15"/>
  <c r="U45" i="13"/>
  <c r="Q45" i="14"/>
  <c r="L45" i="15"/>
  <c r="T44" i="14"/>
  <c r="O44" i="15"/>
  <c r="S44" i="14"/>
  <c r="N44" i="15"/>
  <c r="R44" i="14"/>
  <c r="M44" i="15"/>
  <c r="P44" i="14"/>
  <c r="K44" i="15"/>
  <c r="U44" i="13"/>
  <c r="Q44" i="14"/>
  <c r="L44" i="15"/>
  <c r="T237" i="14"/>
  <c r="O237" i="15"/>
  <c r="S237" i="14"/>
  <c r="N237" i="15"/>
  <c r="R237" i="14"/>
  <c r="M237" i="15"/>
  <c r="P237" i="14"/>
  <c r="K237" i="15"/>
  <c r="U237" i="13"/>
  <c r="Q237" i="14"/>
  <c r="L237" i="15"/>
  <c r="T236" i="14"/>
  <c r="O236" i="15"/>
  <c r="S236" i="14"/>
  <c r="N236" i="15"/>
  <c r="R236" i="14"/>
  <c r="M236" i="15"/>
  <c r="P236" i="14"/>
  <c r="K236" i="15"/>
  <c r="U236" i="13"/>
  <c r="Q236" i="14"/>
  <c r="L236" i="15"/>
  <c r="T235" i="14"/>
  <c r="O235" i="15"/>
  <c r="S235" i="14"/>
  <c r="N235" i="15"/>
  <c r="R235" i="14"/>
  <c r="M235" i="15"/>
  <c r="P235" i="14"/>
  <c r="K235" i="15"/>
  <c r="U235" i="13"/>
  <c r="Q235" i="14"/>
  <c r="L235" i="15"/>
  <c r="T234" i="14"/>
  <c r="O234" i="15"/>
  <c r="S234" i="14"/>
  <c r="N234" i="15"/>
  <c r="R234" i="14"/>
  <c r="M234" i="15"/>
  <c r="P234" i="14"/>
  <c r="K234" i="15"/>
  <c r="U234" i="13"/>
  <c r="Q234" i="14"/>
  <c r="L234" i="15"/>
  <c r="T233" i="14"/>
  <c r="O233" i="15"/>
  <c r="S233" i="14"/>
  <c r="N233" i="15"/>
  <c r="R233" i="14"/>
  <c r="M233" i="15"/>
  <c r="P233" i="14"/>
  <c r="K233" i="15"/>
  <c r="U233" i="13"/>
  <c r="Q233" i="14"/>
  <c r="L233" i="15"/>
  <c r="T232" i="14"/>
  <c r="O232" i="15"/>
  <c r="S232" i="14"/>
  <c r="N232" i="15"/>
  <c r="R232" i="14"/>
  <c r="M232" i="15"/>
  <c r="P232" i="14"/>
  <c r="K232" i="15"/>
  <c r="U232" i="13"/>
  <c r="Q232" i="14"/>
  <c r="L232" i="15"/>
  <c r="T231" i="14"/>
  <c r="O231" i="15"/>
  <c r="S231" i="14"/>
  <c r="N231" i="15"/>
  <c r="R231" i="14"/>
  <c r="M231" i="15"/>
  <c r="P231" i="14"/>
  <c r="K231" i="15"/>
  <c r="U231" i="13"/>
  <c r="Q231" i="14"/>
  <c r="L231" i="15"/>
  <c r="T230" i="14"/>
  <c r="O230" i="15"/>
  <c r="S230" i="14"/>
  <c r="N230" i="15"/>
  <c r="R230" i="14"/>
  <c r="M230" i="15"/>
  <c r="P230" i="14"/>
  <c r="K230" i="15"/>
  <c r="U230" i="13"/>
  <c r="Q230" i="14"/>
  <c r="L230" i="15"/>
  <c r="T229" i="14"/>
  <c r="O229" i="15"/>
  <c r="S229" i="14"/>
  <c r="N229" i="15"/>
  <c r="R229" i="14"/>
  <c r="M229" i="15"/>
  <c r="P229" i="14"/>
  <c r="K229" i="15"/>
  <c r="U229" i="13"/>
  <c r="Q229" i="14"/>
  <c r="L229" i="15"/>
  <c r="T228" i="14"/>
  <c r="O228" i="15"/>
  <c r="S228" i="14"/>
  <c r="N228" i="15"/>
  <c r="R228" i="14"/>
  <c r="M228" i="15"/>
  <c r="P228" i="14"/>
  <c r="K228" i="15"/>
  <c r="U228" i="13"/>
  <c r="Q228" i="14"/>
  <c r="L228" i="15"/>
  <c r="T227" i="14"/>
  <c r="O227" i="15"/>
  <c r="S227" i="14"/>
  <c r="N227" i="15"/>
  <c r="R227" i="14"/>
  <c r="M227" i="15"/>
  <c r="P227" i="14"/>
  <c r="K227" i="15"/>
  <c r="U227" i="13"/>
  <c r="Q227" i="14"/>
  <c r="L227" i="15"/>
  <c r="T226" i="14"/>
  <c r="O226" i="15"/>
  <c r="S226" i="14"/>
  <c r="N226" i="15"/>
  <c r="R226" i="14"/>
  <c r="M226" i="15"/>
  <c r="P226" i="14"/>
  <c r="K226" i="15"/>
  <c r="U226" i="13"/>
  <c r="Q226" i="14"/>
  <c r="L226" i="15"/>
  <c r="T225" i="14"/>
  <c r="O225" i="15"/>
  <c r="S225" i="14"/>
  <c r="N225" i="15"/>
  <c r="R225" i="14"/>
  <c r="M225" i="15"/>
  <c r="P225" i="14"/>
  <c r="K225" i="15"/>
  <c r="U225" i="13"/>
  <c r="Q225" i="14"/>
  <c r="L225" i="15"/>
  <c r="T224" i="14"/>
  <c r="O224" i="15"/>
  <c r="S224" i="14"/>
  <c r="N224" i="15"/>
  <c r="R224" i="14"/>
  <c r="M224" i="15"/>
  <c r="P224" i="14"/>
  <c r="K224" i="15"/>
  <c r="U224" i="13"/>
  <c r="Q224" i="14"/>
  <c r="L224" i="15"/>
  <c r="T223" i="14"/>
  <c r="O223" i="15"/>
  <c r="S223" i="14"/>
  <c r="N223" i="15"/>
  <c r="R223" i="14"/>
  <c r="M223" i="15"/>
  <c r="P223" i="14"/>
  <c r="K223" i="15"/>
  <c r="U223" i="13"/>
  <c r="Q223" i="14"/>
  <c r="L223" i="15"/>
  <c r="T222" i="14"/>
  <c r="O222" i="15"/>
  <c r="S222" i="14"/>
  <c r="N222" i="15"/>
  <c r="R222" i="14"/>
  <c r="M222" i="15"/>
  <c r="P222" i="14"/>
  <c r="K222" i="15"/>
  <c r="U222" i="13"/>
  <c r="Q222" i="14"/>
  <c r="L222" i="15"/>
  <c r="T221" i="14"/>
  <c r="O221" i="15"/>
  <c r="S221" i="14"/>
  <c r="N221" i="15"/>
  <c r="R221" i="14"/>
  <c r="M221" i="15"/>
  <c r="P221" i="14"/>
  <c r="K221" i="15"/>
  <c r="U221" i="13"/>
  <c r="Q221" i="14"/>
  <c r="L221" i="15"/>
  <c r="T220" i="14"/>
  <c r="O220" i="15"/>
  <c r="S220" i="14"/>
  <c r="N220" i="15"/>
  <c r="R220" i="14"/>
  <c r="M220" i="15"/>
  <c r="P220" i="14"/>
  <c r="K220" i="15"/>
  <c r="U220" i="13"/>
  <c r="Q220" i="14"/>
  <c r="L220" i="15"/>
  <c r="T219" i="14"/>
  <c r="O219" i="15"/>
  <c r="S219" i="14"/>
  <c r="N219" i="15"/>
  <c r="R219" i="14"/>
  <c r="M219" i="15"/>
  <c r="P219" i="14"/>
  <c r="K219" i="15"/>
  <c r="U219" i="13"/>
  <c r="Q219" i="14"/>
  <c r="L219" i="15"/>
  <c r="T218" i="14"/>
  <c r="O218" i="15"/>
  <c r="S218" i="14"/>
  <c r="N218" i="15"/>
  <c r="R218" i="14"/>
  <c r="M218" i="15"/>
  <c r="P218" i="14"/>
  <c r="K218" i="15"/>
  <c r="U218" i="13"/>
  <c r="Q218" i="14"/>
  <c r="L218" i="15"/>
  <c r="T213" i="14"/>
  <c r="O213" i="15"/>
  <c r="S213" i="14"/>
  <c r="N213" i="15"/>
  <c r="R213" i="14"/>
  <c r="M213" i="15"/>
  <c r="P213" i="14"/>
  <c r="K213" i="15"/>
  <c r="U213" i="13"/>
  <c r="Q213" i="14"/>
  <c r="L213" i="15"/>
  <c r="T212" i="14"/>
  <c r="O212" i="15"/>
  <c r="S212" i="14"/>
  <c r="N212" i="15"/>
  <c r="R212" i="14"/>
  <c r="M212" i="15"/>
  <c r="P212" i="14"/>
  <c r="K212" i="15"/>
  <c r="U212" i="13"/>
  <c r="Q212" i="14"/>
  <c r="L212" i="15"/>
  <c r="T211" i="14"/>
  <c r="O211" i="15"/>
  <c r="S211" i="14"/>
  <c r="N211" i="15"/>
  <c r="R211" i="14"/>
  <c r="M211" i="15"/>
  <c r="P211" i="14"/>
  <c r="K211" i="15"/>
  <c r="U211" i="13"/>
  <c r="Q211" i="14"/>
  <c r="L211" i="15"/>
  <c r="T210" i="14"/>
  <c r="O210" i="15"/>
  <c r="S210" i="14"/>
  <c r="N210" i="15"/>
  <c r="R210" i="14"/>
  <c r="M210" i="15"/>
  <c r="P210" i="14"/>
  <c r="K210" i="15"/>
  <c r="U210" i="13"/>
  <c r="Q210" i="14"/>
  <c r="L210" i="15"/>
  <c r="T209" i="14"/>
  <c r="O209" i="15"/>
  <c r="S209" i="14"/>
  <c r="N209" i="15"/>
  <c r="R209" i="14"/>
  <c r="M209" i="15"/>
  <c r="P209" i="14"/>
  <c r="K209" i="15"/>
  <c r="U209" i="13"/>
  <c r="Q209" i="14"/>
  <c r="L209" i="15"/>
  <c r="T208" i="14"/>
  <c r="O208" i="15"/>
  <c r="S208" i="14"/>
  <c r="N208" i="15"/>
  <c r="R208" i="14"/>
  <c r="M208" i="15"/>
  <c r="P208" i="14"/>
  <c r="K208" i="15"/>
  <c r="U208" i="13"/>
  <c r="Q208" i="14"/>
  <c r="L208" i="15"/>
  <c r="T207" i="14"/>
  <c r="O207" i="15"/>
  <c r="S207" i="14"/>
  <c r="N207" i="15"/>
  <c r="R207" i="14"/>
  <c r="M207" i="15"/>
  <c r="P207" i="14"/>
  <c r="K207" i="15"/>
  <c r="U207" i="13"/>
  <c r="Q207" i="14"/>
  <c r="L207" i="15"/>
  <c r="T206" i="14"/>
  <c r="O206" i="15"/>
  <c r="S206" i="14"/>
  <c r="N206" i="15"/>
  <c r="R206" i="14"/>
  <c r="M206" i="15"/>
  <c r="P206" i="14"/>
  <c r="K206" i="15"/>
  <c r="U206" i="13"/>
  <c r="Q206" i="14"/>
  <c r="L206" i="15"/>
  <c r="T205" i="14"/>
  <c r="O205" i="15"/>
  <c r="S205" i="14"/>
  <c r="N205" i="15"/>
  <c r="R205" i="14"/>
  <c r="M205" i="15"/>
  <c r="P205" i="14"/>
  <c r="K205" i="15"/>
  <c r="U205" i="13"/>
  <c r="Q205" i="14"/>
  <c r="L205" i="15"/>
  <c r="T204" i="14"/>
  <c r="O204" i="15"/>
  <c r="S204" i="14"/>
  <c r="N204" i="15"/>
  <c r="R204" i="14"/>
  <c r="M204" i="15"/>
  <c r="P204" i="14"/>
  <c r="K204" i="15"/>
  <c r="U204" i="13"/>
  <c r="Q204" i="14"/>
  <c r="L204" i="15"/>
  <c r="T203" i="14"/>
  <c r="O203" i="15"/>
  <c r="S203" i="14"/>
  <c r="N203" i="15"/>
  <c r="R203" i="14"/>
  <c r="M203" i="15"/>
  <c r="P203" i="14"/>
  <c r="K203" i="15"/>
  <c r="U203" i="13"/>
  <c r="Q203" i="14"/>
  <c r="L203" i="15"/>
  <c r="T202" i="14"/>
  <c r="O202" i="15"/>
  <c r="S202" i="14"/>
  <c r="N202" i="15"/>
  <c r="R202" i="14"/>
  <c r="M202" i="15"/>
  <c r="P202" i="14"/>
  <c r="K202" i="15"/>
  <c r="U202" i="13"/>
  <c r="Q202" i="14"/>
  <c r="L202" i="15"/>
  <c r="T201" i="14"/>
  <c r="O201" i="15"/>
  <c r="S201" i="14"/>
  <c r="N201" i="15"/>
  <c r="R201" i="14"/>
  <c r="M201" i="15"/>
  <c r="P201" i="14"/>
  <c r="K201" i="15"/>
  <c r="U201" i="13"/>
  <c r="Q201" i="14"/>
  <c r="L201" i="15"/>
  <c r="T200" i="14"/>
  <c r="O200" i="15"/>
  <c r="S200" i="14"/>
  <c r="N200" i="15"/>
  <c r="R200" i="14"/>
  <c r="M200" i="15"/>
  <c r="P200" i="14"/>
  <c r="K200" i="15"/>
  <c r="U200" i="13"/>
  <c r="Q200" i="14"/>
  <c r="L200" i="15"/>
  <c r="T199" i="14"/>
  <c r="O199" i="15"/>
  <c r="S199" i="14"/>
  <c r="N199" i="15"/>
  <c r="R199" i="14"/>
  <c r="M199" i="15"/>
  <c r="P199" i="14"/>
  <c r="K199" i="15"/>
  <c r="U199" i="13"/>
  <c r="Q199" i="14"/>
  <c r="L199" i="15"/>
  <c r="T198" i="14"/>
  <c r="O198" i="15"/>
  <c r="S198" i="14"/>
  <c r="N198" i="15"/>
  <c r="R198" i="14"/>
  <c r="M198" i="15"/>
  <c r="P198" i="14"/>
  <c r="K198" i="15"/>
  <c r="U198" i="13"/>
  <c r="Q198" i="14"/>
  <c r="L198" i="15"/>
  <c r="T197" i="14"/>
  <c r="O197" i="15"/>
  <c r="S197" i="14"/>
  <c r="N197" i="15"/>
  <c r="R197" i="14"/>
  <c r="M197" i="15"/>
  <c r="P197" i="14"/>
  <c r="K197" i="15"/>
  <c r="U197" i="13"/>
  <c r="Q197" i="14"/>
  <c r="L197" i="15"/>
  <c r="T196" i="14"/>
  <c r="O196" i="15"/>
  <c r="S196" i="14"/>
  <c r="N196" i="15"/>
  <c r="R196" i="14"/>
  <c r="M196" i="15"/>
  <c r="P196" i="14"/>
  <c r="K196" i="15"/>
  <c r="U196" i="13"/>
  <c r="Q196" i="14"/>
  <c r="L196" i="15"/>
  <c r="T195" i="14"/>
  <c r="O195" i="15"/>
  <c r="S195" i="14"/>
  <c r="N195" i="15"/>
  <c r="R195" i="14"/>
  <c r="M195" i="15"/>
  <c r="P195" i="14"/>
  <c r="K195" i="15"/>
  <c r="U195" i="13"/>
  <c r="Q195" i="14"/>
  <c r="L195" i="15"/>
  <c r="T194" i="14"/>
  <c r="O194" i="15"/>
  <c r="S194" i="14"/>
  <c r="N194" i="15"/>
  <c r="R194" i="14"/>
  <c r="M194" i="15"/>
  <c r="P194" i="14"/>
  <c r="K194" i="15"/>
  <c r="U194" i="13"/>
  <c r="Q194" i="14"/>
  <c r="L194" i="15"/>
  <c r="T193" i="14"/>
  <c r="O193" i="15"/>
  <c r="S193" i="14"/>
  <c r="N193" i="15"/>
  <c r="R193" i="14"/>
  <c r="M193" i="15"/>
  <c r="P193" i="14"/>
  <c r="K193" i="15"/>
  <c r="U193" i="13"/>
  <c r="Q193" i="14"/>
  <c r="L193" i="15"/>
  <c r="T192" i="14"/>
  <c r="O192" i="15"/>
  <c r="S192" i="14"/>
  <c r="N192" i="15"/>
  <c r="R192" i="14"/>
  <c r="M192" i="15"/>
  <c r="P192" i="14"/>
  <c r="K192" i="15"/>
  <c r="U192" i="13"/>
  <c r="Q192" i="14"/>
  <c r="L192" i="15"/>
  <c r="T191" i="14"/>
  <c r="O191" i="15"/>
  <c r="S191" i="14"/>
  <c r="N191" i="15"/>
  <c r="R191" i="14"/>
  <c r="M191" i="15"/>
  <c r="P191" i="14"/>
  <c r="K191" i="15"/>
  <c r="U191" i="13"/>
  <c r="Q191" i="14"/>
  <c r="L191" i="15"/>
  <c r="T190" i="14"/>
  <c r="O190" i="15"/>
  <c r="S190" i="14"/>
  <c r="N190" i="15"/>
  <c r="R190" i="14"/>
  <c r="M190" i="15"/>
  <c r="P190" i="14"/>
  <c r="K190" i="15"/>
  <c r="U190" i="13"/>
  <c r="Q190" i="14"/>
  <c r="L190" i="15"/>
  <c r="T189" i="14"/>
  <c r="O189" i="15"/>
  <c r="S189" i="14"/>
  <c r="N189" i="15"/>
  <c r="R189" i="14"/>
  <c r="M189" i="15"/>
  <c r="P189" i="14"/>
  <c r="K189" i="15"/>
  <c r="U189" i="13"/>
  <c r="Q189" i="14"/>
  <c r="L189" i="15"/>
  <c r="T188" i="14"/>
  <c r="O188" i="15"/>
  <c r="S188" i="14"/>
  <c r="N188" i="15"/>
  <c r="R188" i="14"/>
  <c r="M188" i="15"/>
  <c r="P188" i="14"/>
  <c r="K188" i="15"/>
  <c r="U188" i="13"/>
  <c r="Q188" i="14"/>
  <c r="L188" i="15"/>
  <c r="T187" i="14"/>
  <c r="O187" i="15"/>
  <c r="S187" i="14"/>
  <c r="N187" i="15"/>
  <c r="R187" i="14"/>
  <c r="M187" i="15"/>
  <c r="P187" i="14"/>
  <c r="K187" i="15"/>
  <c r="U187" i="13"/>
  <c r="Q187" i="14"/>
  <c r="L187" i="15"/>
  <c r="T186" i="14"/>
  <c r="O186" i="15"/>
  <c r="S186" i="14"/>
  <c r="N186" i="15"/>
  <c r="R186" i="14"/>
  <c r="M186" i="15"/>
  <c r="P186" i="14"/>
  <c r="K186" i="15"/>
  <c r="U186" i="13"/>
  <c r="Q186" i="14"/>
  <c r="L186" i="15"/>
  <c r="T185" i="14"/>
  <c r="O185" i="15"/>
  <c r="S185" i="14"/>
  <c r="N185" i="15"/>
  <c r="R185" i="14"/>
  <c r="M185" i="15"/>
  <c r="P185" i="14"/>
  <c r="K185" i="15"/>
  <c r="U185" i="13"/>
  <c r="Q185" i="14"/>
  <c r="L185" i="15"/>
  <c r="T184" i="14"/>
  <c r="O184" i="15"/>
  <c r="S184" i="14"/>
  <c r="N184" i="15"/>
  <c r="R184" i="14"/>
  <c r="M184" i="15"/>
  <c r="P184" i="14"/>
  <c r="K184" i="15"/>
  <c r="U184" i="13"/>
  <c r="Q184" i="14"/>
  <c r="L184" i="15"/>
  <c r="T183" i="14"/>
  <c r="O183" i="15"/>
  <c r="S183" i="14"/>
  <c r="N183" i="15"/>
  <c r="R183" i="14"/>
  <c r="M183" i="15"/>
  <c r="P183" i="14"/>
  <c r="K183" i="15"/>
  <c r="U183" i="13"/>
  <c r="Q183" i="14"/>
  <c r="L183" i="15"/>
  <c r="T182" i="14"/>
  <c r="O182" i="15"/>
  <c r="S182" i="14"/>
  <c r="N182" i="15"/>
  <c r="R182" i="14"/>
  <c r="M182" i="15"/>
  <c r="P182" i="14"/>
  <c r="K182" i="15"/>
  <c r="U182" i="13"/>
  <c r="Q182" i="14"/>
  <c r="L182" i="15"/>
  <c r="T181" i="14"/>
  <c r="O181" i="15"/>
  <c r="S181" i="14"/>
  <c r="N181" i="15"/>
  <c r="R181" i="14"/>
  <c r="M181" i="15"/>
  <c r="P181" i="14"/>
  <c r="K181" i="15"/>
  <c r="U181" i="13"/>
  <c r="Q181" i="14"/>
  <c r="L181" i="15"/>
  <c r="T180" i="14"/>
  <c r="O180" i="15"/>
  <c r="S180" i="14"/>
  <c r="N180" i="15"/>
  <c r="R180" i="14"/>
  <c r="M180" i="15"/>
  <c r="P180" i="14"/>
  <c r="K180" i="15"/>
  <c r="U180" i="13"/>
  <c r="Q180" i="14"/>
  <c r="L180" i="15"/>
  <c r="T179" i="14"/>
  <c r="O179" i="15"/>
  <c r="S179" i="14"/>
  <c r="N179" i="15"/>
  <c r="R179" i="14"/>
  <c r="M179" i="15"/>
  <c r="P179" i="14"/>
  <c r="K179" i="15"/>
  <c r="U179" i="13"/>
  <c r="Q179" i="14"/>
  <c r="L179" i="15"/>
  <c r="T178" i="14"/>
  <c r="O178" i="15"/>
  <c r="S178" i="14"/>
  <c r="N178" i="15"/>
  <c r="R178" i="14"/>
  <c r="M178" i="15"/>
  <c r="P178" i="14"/>
  <c r="K178" i="15"/>
  <c r="U178" i="13"/>
  <c r="Q178" i="14"/>
  <c r="L178" i="15"/>
  <c r="T177" i="14"/>
  <c r="O177" i="15"/>
  <c r="S177" i="14"/>
  <c r="N177" i="15"/>
  <c r="R177" i="14"/>
  <c r="M177" i="15"/>
  <c r="P177" i="14"/>
  <c r="K177" i="15"/>
  <c r="U177" i="13"/>
  <c r="Q177" i="14"/>
  <c r="L177" i="15"/>
  <c r="T176" i="14"/>
  <c r="O176" i="15"/>
  <c r="S176" i="14"/>
  <c r="N176" i="15"/>
  <c r="R176" i="14"/>
  <c r="M176" i="15"/>
  <c r="P176" i="14"/>
  <c r="K176" i="15"/>
  <c r="U176" i="13"/>
  <c r="Q176" i="14"/>
  <c r="L176" i="15"/>
  <c r="T175" i="14"/>
  <c r="O175" i="15"/>
  <c r="S175" i="14"/>
  <c r="N175" i="15"/>
  <c r="R175" i="14"/>
  <c r="M175" i="15"/>
  <c r="P175" i="14"/>
  <c r="K175" i="15"/>
  <c r="U175" i="13"/>
  <c r="Q175" i="14"/>
  <c r="L175" i="15"/>
  <c r="T174" i="14"/>
  <c r="O174" i="15"/>
  <c r="S174" i="14"/>
  <c r="N174" i="15"/>
  <c r="R174" i="14"/>
  <c r="M174" i="15"/>
  <c r="P174" i="14"/>
  <c r="K174" i="15"/>
  <c r="U174" i="13"/>
  <c r="Q174" i="14"/>
  <c r="L174" i="15"/>
  <c r="T173" i="14"/>
  <c r="O173" i="15"/>
  <c r="S173" i="14"/>
  <c r="N173" i="15"/>
  <c r="R173" i="14"/>
  <c r="M173" i="15"/>
  <c r="P173" i="14"/>
  <c r="K173" i="15"/>
  <c r="U173" i="13"/>
  <c r="Q173" i="14"/>
  <c r="L173" i="15"/>
  <c r="T172" i="14"/>
  <c r="O172" i="15"/>
  <c r="S172" i="14"/>
  <c r="N172" i="15"/>
  <c r="R172" i="14"/>
  <c r="M172" i="15"/>
  <c r="P172" i="14"/>
  <c r="K172" i="15"/>
  <c r="U172" i="13"/>
  <c r="Q172" i="14"/>
  <c r="L172" i="15"/>
  <c r="T171" i="14"/>
  <c r="O171" i="15"/>
  <c r="S171" i="14"/>
  <c r="N171" i="15"/>
  <c r="R171" i="14"/>
  <c r="M171" i="15"/>
  <c r="P171" i="14"/>
  <c r="K171" i="15"/>
  <c r="U171" i="13"/>
  <c r="Q171" i="14"/>
  <c r="L171" i="15"/>
  <c r="T170" i="14"/>
  <c r="O170" i="15"/>
  <c r="S170" i="14"/>
  <c r="N170" i="15"/>
  <c r="R170" i="14"/>
  <c r="M170" i="15"/>
  <c r="P170" i="14"/>
  <c r="K170" i="15"/>
  <c r="U170" i="13"/>
  <c r="Q170" i="14"/>
  <c r="L170" i="15"/>
  <c r="T169" i="14"/>
  <c r="O169" i="15"/>
  <c r="S169" i="14"/>
  <c r="N169" i="15"/>
  <c r="R169" i="14"/>
  <c r="M169" i="15"/>
  <c r="P169" i="14"/>
  <c r="K169" i="15"/>
  <c r="U169" i="13"/>
  <c r="Q169" i="14"/>
  <c r="L169" i="15"/>
  <c r="T168" i="14"/>
  <c r="O168" i="15"/>
  <c r="S168" i="14"/>
  <c r="N168" i="15"/>
  <c r="R168" i="14"/>
  <c r="M168" i="15"/>
  <c r="P168" i="14"/>
  <c r="K168" i="15"/>
  <c r="U168" i="13"/>
  <c r="Q168" i="14"/>
  <c r="L168" i="15"/>
  <c r="T167" i="14"/>
  <c r="O167" i="15"/>
  <c r="S167" i="14"/>
  <c r="N167" i="15"/>
  <c r="R167" i="14"/>
  <c r="M167" i="15"/>
  <c r="P167" i="14"/>
  <c r="K167" i="15"/>
  <c r="U167" i="13"/>
  <c r="Q167" i="14"/>
  <c r="L167" i="15"/>
  <c r="T166" i="14"/>
  <c r="O166" i="15"/>
  <c r="S166" i="14"/>
  <c r="N166" i="15"/>
  <c r="R166" i="14"/>
  <c r="M166" i="15"/>
  <c r="P166" i="14"/>
  <c r="K166" i="15"/>
  <c r="U166" i="13"/>
  <c r="Q166" i="14"/>
  <c r="L166" i="15"/>
  <c r="T165" i="14"/>
  <c r="O165" i="15"/>
  <c r="S165" i="14"/>
  <c r="N165" i="15"/>
  <c r="R165" i="14"/>
  <c r="M165" i="15"/>
  <c r="P165" i="14"/>
  <c r="K165" i="15"/>
  <c r="U165" i="13"/>
  <c r="Q165" i="14"/>
  <c r="L165" i="15"/>
  <c r="T164" i="14"/>
  <c r="O164" i="15"/>
  <c r="S164" i="14"/>
  <c r="N164" i="15"/>
  <c r="R164" i="14"/>
  <c r="M164" i="15"/>
  <c r="P164" i="14"/>
  <c r="K164" i="15"/>
  <c r="U164" i="13"/>
  <c r="Q164" i="14"/>
  <c r="L164" i="15"/>
  <c r="T163" i="14"/>
  <c r="O163" i="15"/>
  <c r="S163" i="14"/>
  <c r="N163" i="15"/>
  <c r="R163" i="14"/>
  <c r="M163" i="15"/>
  <c r="P163" i="14"/>
  <c r="K163" i="15"/>
  <c r="U163" i="13"/>
  <c r="Q163" i="14"/>
  <c r="L163" i="15"/>
  <c r="T162" i="14"/>
  <c r="O162" i="15"/>
  <c r="S162" i="14"/>
  <c r="N162" i="15"/>
  <c r="R162" i="14"/>
  <c r="M162" i="15"/>
  <c r="P162" i="14"/>
  <c r="K162" i="15"/>
  <c r="U162" i="13"/>
  <c r="Q162" i="14"/>
  <c r="L162" i="15"/>
  <c r="T161" i="14"/>
  <c r="O161" i="15"/>
  <c r="S161" i="14"/>
  <c r="N161" i="15"/>
  <c r="R161" i="14"/>
  <c r="M161" i="15"/>
  <c r="P161" i="14"/>
  <c r="K161" i="15"/>
  <c r="U161" i="13"/>
  <c r="Q161" i="14"/>
  <c r="L161" i="15"/>
  <c r="T160" i="14"/>
  <c r="O160" i="15"/>
  <c r="S160" i="14"/>
  <c r="N160" i="15"/>
  <c r="R160" i="14"/>
  <c r="M160" i="15"/>
  <c r="P160" i="14"/>
  <c r="K160" i="15"/>
  <c r="U160" i="13"/>
  <c r="Q160" i="14"/>
  <c r="L160" i="15"/>
  <c r="T159" i="14"/>
  <c r="O159" i="15"/>
  <c r="S159" i="14"/>
  <c r="N159" i="15"/>
  <c r="R159" i="14"/>
  <c r="M159" i="15"/>
  <c r="P159" i="14"/>
  <c r="K159" i="15"/>
  <c r="U159" i="13"/>
  <c r="Q159" i="14"/>
  <c r="L159" i="15"/>
  <c r="T157" i="14"/>
  <c r="O157" i="15"/>
  <c r="S157" i="14"/>
  <c r="N157" i="15"/>
  <c r="R157" i="14"/>
  <c r="M157" i="15"/>
  <c r="P157" i="14"/>
  <c r="K157" i="15"/>
  <c r="U157" i="13"/>
  <c r="Q157" i="14"/>
  <c r="L157" i="15"/>
  <c r="T156" i="14"/>
  <c r="O156" i="15"/>
  <c r="S156" i="14"/>
  <c r="N156" i="15"/>
  <c r="R156" i="14"/>
  <c r="M156" i="15"/>
  <c r="P156" i="14"/>
  <c r="K156" i="15"/>
  <c r="U156" i="13"/>
  <c r="Q156" i="14"/>
  <c r="L156" i="15"/>
  <c r="T155" i="14"/>
  <c r="O155" i="15"/>
  <c r="S155" i="14"/>
  <c r="N155" i="15"/>
  <c r="R155" i="14"/>
  <c r="M155" i="15"/>
  <c r="P155" i="14"/>
  <c r="K155" i="15"/>
  <c r="U155" i="13"/>
  <c r="Q155" i="14"/>
  <c r="L155" i="15"/>
  <c r="T154" i="14"/>
  <c r="O154" i="15"/>
  <c r="S154" i="14"/>
  <c r="N154" i="15"/>
  <c r="R154" i="14"/>
  <c r="M154" i="15"/>
  <c r="P154" i="14"/>
  <c r="K154" i="15"/>
  <c r="U154" i="13"/>
  <c r="Q154" i="14"/>
  <c r="L154" i="15"/>
  <c r="T124" i="14"/>
  <c r="O124" i="15"/>
  <c r="S124" i="14"/>
  <c r="N124" i="15"/>
  <c r="R124" i="14"/>
  <c r="M124" i="15"/>
  <c r="P124" i="14"/>
  <c r="K124" i="15"/>
  <c r="U124" i="13"/>
  <c r="Q124" i="14"/>
  <c r="L124" i="15"/>
  <c r="T123" i="14"/>
  <c r="O123" i="15"/>
  <c r="S123" i="14"/>
  <c r="N123" i="15"/>
  <c r="R123" i="14"/>
  <c r="M123" i="15"/>
  <c r="P123" i="14"/>
  <c r="K123" i="15"/>
  <c r="U123" i="13"/>
  <c r="Q123" i="14"/>
  <c r="L123" i="15"/>
  <c r="T122" i="14"/>
  <c r="O122" i="15"/>
  <c r="S122" i="14"/>
  <c r="N122" i="15"/>
  <c r="R122" i="14"/>
  <c r="M122" i="15"/>
  <c r="P122" i="14"/>
  <c r="K122" i="15"/>
  <c r="U122" i="13"/>
  <c r="Q122" i="14"/>
  <c r="L122" i="15"/>
  <c r="T121" i="14"/>
  <c r="O121" i="15"/>
  <c r="S121" i="14"/>
  <c r="N121" i="15"/>
  <c r="R121" i="14"/>
  <c r="M121" i="15"/>
  <c r="P121" i="14"/>
  <c r="K121" i="15"/>
  <c r="U121" i="13"/>
  <c r="Q121" i="14"/>
  <c r="L121" i="15"/>
  <c r="T120" i="14"/>
  <c r="O120" i="15"/>
  <c r="S120" i="14"/>
  <c r="N120" i="15"/>
  <c r="R120" i="14"/>
  <c r="M120" i="15"/>
  <c r="P120" i="14"/>
  <c r="K120" i="15"/>
  <c r="U120" i="13"/>
  <c r="Q120" i="14"/>
  <c r="L120" i="15"/>
  <c r="T119" i="14"/>
  <c r="O119" i="15"/>
  <c r="S119" i="14"/>
  <c r="N119" i="15"/>
  <c r="R119" i="14"/>
  <c r="M119" i="15"/>
  <c r="P119" i="14"/>
  <c r="K119" i="15"/>
  <c r="U119" i="13"/>
  <c r="Q119" i="14"/>
  <c r="L119" i="15"/>
  <c r="T118" i="14"/>
  <c r="O118" i="15"/>
  <c r="S118" i="14"/>
  <c r="N118" i="15"/>
  <c r="R118" i="14"/>
  <c r="M118" i="15"/>
  <c r="P118" i="14"/>
  <c r="K118" i="15"/>
  <c r="U118" i="13"/>
  <c r="Q118" i="14"/>
  <c r="L118" i="15"/>
  <c r="B63" i="8"/>
  <c r="H80" i="7"/>
  <c r="J63" i="7"/>
  <c r="U63" i="7"/>
  <c r="B83" i="8"/>
  <c r="H100" i="7"/>
  <c r="J83" i="7"/>
  <c r="U83" i="7"/>
  <c r="B117" i="8"/>
  <c r="H125" i="7"/>
  <c r="J117" i="7"/>
  <c r="U117" i="7"/>
  <c r="B128" i="8"/>
  <c r="H150" i="7"/>
  <c r="J128" i="7"/>
  <c r="U128" i="7"/>
  <c r="B217" i="8"/>
  <c r="H238" i="7"/>
  <c r="J217" i="7"/>
  <c r="U217" i="7"/>
  <c r="T6" i="14"/>
  <c r="T20" i="14" s="1"/>
  <c r="O6" i="15"/>
  <c r="T20" i="13"/>
  <c r="P63" i="13"/>
  <c r="K63" i="14"/>
  <c r="K80" i="13"/>
  <c r="Q63" i="13"/>
  <c r="L63" i="14"/>
  <c r="L80" i="13"/>
  <c r="R63" i="13"/>
  <c r="M63" i="14"/>
  <c r="M80" i="13"/>
  <c r="S63" i="13"/>
  <c r="N63" i="14"/>
  <c r="N80" i="13"/>
  <c r="T63" i="13"/>
  <c r="O63" i="14"/>
  <c r="O80" i="13"/>
  <c r="P83" i="13"/>
  <c r="K83" i="14"/>
  <c r="Q83" i="13"/>
  <c r="L83" i="14"/>
  <c r="R83" i="13"/>
  <c r="M83" i="14"/>
  <c r="S83" i="13"/>
  <c r="N83" i="14"/>
  <c r="T83" i="13"/>
  <c r="O83" i="14"/>
  <c r="P117" i="13"/>
  <c r="P125" i="13" s="1"/>
  <c r="K117" i="14"/>
  <c r="K125" i="13"/>
  <c r="Q117" i="13"/>
  <c r="Q125" i="13" s="1"/>
  <c r="L117" i="14"/>
  <c r="L125" i="13"/>
  <c r="R117" i="13"/>
  <c r="R125" i="13" s="1"/>
  <c r="M117" i="14"/>
  <c r="M125" i="13"/>
  <c r="S117" i="13"/>
  <c r="S125" i="13" s="1"/>
  <c r="N117" i="14"/>
  <c r="N125" i="13"/>
  <c r="T117" i="13"/>
  <c r="T125" i="13" s="1"/>
  <c r="O117" i="14"/>
  <c r="O125" i="13"/>
  <c r="P128" i="13"/>
  <c r="P150" i="13" s="1"/>
  <c r="K128" i="14"/>
  <c r="K150" i="13"/>
  <c r="Q128" i="13"/>
  <c r="Q150" i="13" s="1"/>
  <c r="L128" i="14"/>
  <c r="L150" i="13"/>
  <c r="R128" i="13"/>
  <c r="R150" i="13" s="1"/>
  <c r="M128" i="14"/>
  <c r="M150" i="13"/>
  <c r="S128" i="13"/>
  <c r="S150" i="13" s="1"/>
  <c r="N128" i="14"/>
  <c r="N150" i="13"/>
  <c r="T128" i="13"/>
  <c r="T150" i="13" s="1"/>
  <c r="O128" i="14"/>
  <c r="O150" i="13"/>
  <c r="P153" i="13"/>
  <c r="P214" i="13" s="1"/>
  <c r="K153" i="14"/>
  <c r="Q153" i="13"/>
  <c r="Q214" i="13" s="1"/>
  <c r="L153" i="14"/>
  <c r="R153" i="13"/>
  <c r="R214" i="13" s="1"/>
  <c r="M153" i="14"/>
  <c r="S153" i="13"/>
  <c r="S214" i="13" s="1"/>
  <c r="N153" i="14"/>
  <c r="T153" i="13"/>
  <c r="T214" i="13" s="1"/>
  <c r="O153" i="14"/>
  <c r="P217" i="13"/>
  <c r="P238" i="13" s="1"/>
  <c r="K217" i="14"/>
  <c r="K238" i="13"/>
  <c r="Q217" i="13"/>
  <c r="Q238" i="13" s="1"/>
  <c r="L217" i="14"/>
  <c r="L238" i="13"/>
  <c r="R217" i="13"/>
  <c r="R238" i="13" s="1"/>
  <c r="M217" i="14"/>
  <c r="M238" i="13"/>
  <c r="S217" i="13"/>
  <c r="S238" i="13" s="1"/>
  <c r="N217" i="14"/>
  <c r="N238" i="13"/>
  <c r="T217" i="13"/>
  <c r="T238" i="13" s="1"/>
  <c r="O217" i="14"/>
  <c r="O238" i="13"/>
  <c r="S23" i="13"/>
  <c r="S40" i="13" s="1"/>
  <c r="N23" i="14"/>
  <c r="N40" i="13"/>
  <c r="R23" i="13"/>
  <c r="R40" i="13" s="1"/>
  <c r="M23" i="14"/>
  <c r="M40" i="13"/>
  <c r="P64" i="14"/>
  <c r="K64" i="15"/>
  <c r="Q64" i="14"/>
  <c r="L64" i="15"/>
  <c r="R64" i="14"/>
  <c r="M64" i="15"/>
  <c r="S64" i="14"/>
  <c r="N64" i="15"/>
  <c r="T64" i="14"/>
  <c r="O64" i="15"/>
  <c r="Q65" i="13"/>
  <c r="L65" i="14"/>
  <c r="P65" i="13"/>
  <c r="K65" i="14"/>
  <c r="U65" i="12"/>
  <c r="R65" i="13"/>
  <c r="M65" i="14"/>
  <c r="S65" i="13"/>
  <c r="N65" i="14"/>
  <c r="T65" i="13"/>
  <c r="O65" i="14"/>
  <c r="Q66" i="13"/>
  <c r="L66" i="14"/>
  <c r="P66" i="13"/>
  <c r="K66" i="14"/>
  <c r="U66" i="12"/>
  <c r="R66" i="13"/>
  <c r="M66" i="14"/>
  <c r="S66" i="13"/>
  <c r="N66" i="14"/>
  <c r="T66" i="13"/>
  <c r="O66" i="14"/>
  <c r="Q67" i="13"/>
  <c r="L67" i="14"/>
  <c r="P67" i="13"/>
  <c r="K67" i="14"/>
  <c r="U67" i="12"/>
  <c r="R67" i="13"/>
  <c r="M67" i="14"/>
  <c r="S67" i="13"/>
  <c r="N67" i="14"/>
  <c r="T67" i="13"/>
  <c r="O67" i="14"/>
  <c r="Q68" i="13"/>
  <c r="L68" i="14"/>
  <c r="P68" i="13"/>
  <c r="K68" i="14"/>
  <c r="U68" i="12"/>
  <c r="R68" i="13"/>
  <c r="M68" i="14"/>
  <c r="S68" i="13"/>
  <c r="N68" i="14"/>
  <c r="T68" i="13"/>
  <c r="O68" i="14"/>
  <c r="Q69" i="13"/>
  <c r="L69" i="14"/>
  <c r="P69" i="13"/>
  <c r="K69" i="14"/>
  <c r="U69" i="12"/>
  <c r="R69" i="13"/>
  <c r="M69" i="14"/>
  <c r="S69" i="13"/>
  <c r="N69" i="14"/>
  <c r="T69" i="13"/>
  <c r="O69" i="14"/>
  <c r="Q70" i="13"/>
  <c r="L70" i="14"/>
  <c r="P70" i="13"/>
  <c r="K70" i="14"/>
  <c r="U70" i="12"/>
  <c r="R70" i="13"/>
  <c r="M70" i="14"/>
  <c r="S70" i="13"/>
  <c r="N70" i="14"/>
  <c r="T70" i="13"/>
  <c r="O70" i="14"/>
  <c r="Q71" i="13"/>
  <c r="L71" i="14"/>
  <c r="P71" i="13"/>
  <c r="K71" i="14"/>
  <c r="U71" i="12"/>
  <c r="R71" i="13"/>
  <c r="M71" i="14"/>
  <c r="S71" i="13"/>
  <c r="N71" i="14"/>
  <c r="T71" i="13"/>
  <c r="O71" i="14"/>
  <c r="Q72" i="13"/>
  <c r="L72" i="14"/>
  <c r="P72" i="13"/>
  <c r="K72" i="14"/>
  <c r="U72" i="12"/>
  <c r="R72" i="13"/>
  <c r="M72" i="14"/>
  <c r="S72" i="13"/>
  <c r="N72" i="14"/>
  <c r="T72" i="13"/>
  <c r="O72" i="14"/>
  <c r="Q73" i="13"/>
  <c r="L73" i="14"/>
  <c r="P73" i="13"/>
  <c r="K73" i="14"/>
  <c r="U73" i="12"/>
  <c r="R73" i="13"/>
  <c r="M73" i="14"/>
  <c r="S73" i="13"/>
  <c r="N73" i="14"/>
  <c r="T73" i="13"/>
  <c r="O73" i="14"/>
  <c r="Q74" i="13"/>
  <c r="L74" i="14"/>
  <c r="P74" i="13"/>
  <c r="K74" i="14"/>
  <c r="U74" i="12"/>
  <c r="R74" i="13"/>
  <c r="M74" i="14"/>
  <c r="S74" i="13"/>
  <c r="N74" i="14"/>
  <c r="T74" i="13"/>
  <c r="O74" i="14"/>
  <c r="Q75" i="13"/>
  <c r="L75" i="14"/>
  <c r="P75" i="13"/>
  <c r="K75" i="14"/>
  <c r="U75" i="12"/>
  <c r="R75" i="13"/>
  <c r="M75" i="14"/>
  <c r="S75" i="13"/>
  <c r="N75" i="14"/>
  <c r="T75" i="13"/>
  <c r="O75" i="14"/>
  <c r="Q76" i="13"/>
  <c r="L76" i="14"/>
  <c r="P76" i="13"/>
  <c r="K76" i="14"/>
  <c r="U76" i="12"/>
  <c r="R76" i="13"/>
  <c r="M76" i="14"/>
  <c r="S76" i="13"/>
  <c r="N76" i="14"/>
  <c r="T76" i="13"/>
  <c r="O76" i="14"/>
  <c r="Q77" i="13"/>
  <c r="L77" i="14"/>
  <c r="P77" i="13"/>
  <c r="K77" i="14"/>
  <c r="U77" i="12"/>
  <c r="R77" i="13"/>
  <c r="M77" i="14"/>
  <c r="S77" i="13"/>
  <c r="N77" i="14"/>
  <c r="T77" i="13"/>
  <c r="O77" i="14"/>
  <c r="Q78" i="13"/>
  <c r="L78" i="14"/>
  <c r="P78" i="13"/>
  <c r="K78" i="14"/>
  <c r="U78" i="12"/>
  <c r="R78" i="13"/>
  <c r="M78" i="14"/>
  <c r="S78" i="13"/>
  <c r="N78" i="14"/>
  <c r="T78" i="13"/>
  <c r="O78" i="14"/>
  <c r="Q79" i="13"/>
  <c r="L79" i="14"/>
  <c r="P79" i="13"/>
  <c r="K79" i="14"/>
  <c r="U79" i="12"/>
  <c r="R79" i="13"/>
  <c r="M79" i="14"/>
  <c r="S79" i="13"/>
  <c r="N79" i="14"/>
  <c r="T79" i="13"/>
  <c r="O79" i="14"/>
  <c r="R103" i="12"/>
  <c r="M103" i="13"/>
  <c r="R240" i="10"/>
  <c r="S103" i="12"/>
  <c r="N103" i="13"/>
  <c r="T103" i="12"/>
  <c r="O103" i="13"/>
  <c r="M240" i="10"/>
  <c r="M104" i="12"/>
  <c r="R104" i="11"/>
  <c r="M114" i="11"/>
  <c r="M240" i="11" s="1"/>
  <c r="R240" i="9"/>
  <c r="N104" i="12"/>
  <c r="S104" i="11"/>
  <c r="N114" i="11"/>
  <c r="N240" i="11" s="1"/>
  <c r="O104" i="12"/>
  <c r="T104" i="11"/>
  <c r="O114" i="11"/>
  <c r="O240" i="11" s="1"/>
  <c r="M105" i="12"/>
  <c r="R105" i="11"/>
  <c r="N105" i="12"/>
  <c r="S105" i="11"/>
  <c r="O105" i="12"/>
  <c r="T105" i="11"/>
  <c r="M106" i="12"/>
  <c r="R106" i="11"/>
  <c r="N106" i="12"/>
  <c r="S106" i="11"/>
  <c r="O106" i="12"/>
  <c r="T106" i="11"/>
  <c r="M107" i="12"/>
  <c r="R107" i="11"/>
  <c r="N107" i="12"/>
  <c r="S107" i="11"/>
  <c r="O107" i="12"/>
  <c r="T107" i="11"/>
  <c r="M108" i="12"/>
  <c r="R108" i="11"/>
  <c r="N108" i="12"/>
  <c r="S108" i="11"/>
  <c r="O108" i="12"/>
  <c r="T108" i="11"/>
  <c r="M109" i="12"/>
  <c r="R109" i="11"/>
  <c r="N109" i="12"/>
  <c r="S109" i="11"/>
  <c r="O109" i="12"/>
  <c r="T109" i="11"/>
  <c r="S84" i="12"/>
  <c r="N84" i="13"/>
  <c r="T84" i="12"/>
  <c r="O84" i="13"/>
  <c r="M85" i="12"/>
  <c r="R85" i="11"/>
  <c r="N85" i="12"/>
  <c r="S85" i="11"/>
  <c r="O85" i="12"/>
  <c r="T85" i="11"/>
  <c r="M86" i="12"/>
  <c r="R86" i="11"/>
  <c r="N86" i="12"/>
  <c r="S86" i="11"/>
  <c r="O86" i="12"/>
  <c r="T86" i="11"/>
  <c r="M87" i="12"/>
  <c r="R87" i="11"/>
  <c r="N87" i="12"/>
  <c r="S87" i="11"/>
  <c r="O87" i="12"/>
  <c r="T87" i="11"/>
  <c r="M88" i="12"/>
  <c r="R88" i="11"/>
  <c r="N88" i="12"/>
  <c r="S88" i="11"/>
  <c r="O88" i="12"/>
  <c r="T88" i="11"/>
  <c r="M89" i="12"/>
  <c r="R89" i="11"/>
  <c r="N89" i="12"/>
  <c r="S89" i="11"/>
  <c r="O89" i="12"/>
  <c r="T89" i="11"/>
  <c r="M90" i="12"/>
  <c r="R90" i="11"/>
  <c r="N90" i="12"/>
  <c r="S90" i="11"/>
  <c r="O90" i="12"/>
  <c r="T90" i="11"/>
  <c r="M91" i="12"/>
  <c r="R91" i="11"/>
  <c r="N91" i="12"/>
  <c r="S91" i="11"/>
  <c r="O91" i="12"/>
  <c r="T91" i="11"/>
  <c r="M92" i="12"/>
  <c r="R92" i="11"/>
  <c r="N92" i="12"/>
  <c r="S92" i="11"/>
  <c r="O92" i="12"/>
  <c r="T92" i="11"/>
  <c r="M93" i="12"/>
  <c r="R93" i="11"/>
  <c r="N93" i="12"/>
  <c r="S93" i="11"/>
  <c r="O93" i="12"/>
  <c r="T93" i="11"/>
  <c r="M94" i="12"/>
  <c r="R94" i="11"/>
  <c r="N94" i="12"/>
  <c r="S94" i="11"/>
  <c r="O94" i="12"/>
  <c r="T94" i="11"/>
  <c r="M95" i="12"/>
  <c r="R95" i="11"/>
  <c r="N95" i="12"/>
  <c r="S95" i="11"/>
  <c r="O95" i="12"/>
  <c r="T95" i="11"/>
  <c r="M96" i="12"/>
  <c r="R96" i="11"/>
  <c r="N96" i="12"/>
  <c r="S96" i="11"/>
  <c r="O96" i="12"/>
  <c r="T96" i="11"/>
  <c r="M97" i="12"/>
  <c r="R97" i="11"/>
  <c r="N97" i="12"/>
  <c r="S97" i="11"/>
  <c r="O97" i="12"/>
  <c r="T97" i="11"/>
  <c r="M98" i="12"/>
  <c r="R98" i="11"/>
  <c r="N98" i="12"/>
  <c r="S98" i="11"/>
  <c r="O98" i="12"/>
  <c r="T98" i="11"/>
  <c r="U103" i="7"/>
  <c r="K103" i="9"/>
  <c r="P103" i="8"/>
  <c r="U114" i="6"/>
  <c r="L103" i="9"/>
  <c r="Q103" i="8"/>
  <c r="L104" i="8"/>
  <c r="Q104" i="7"/>
  <c r="U104" i="6"/>
  <c r="K104" i="8"/>
  <c r="P104" i="7"/>
  <c r="U114" i="5"/>
  <c r="L105" i="8"/>
  <c r="Q105" i="7"/>
  <c r="U105" i="6"/>
  <c r="K105" i="8"/>
  <c r="P105" i="7"/>
  <c r="U105" i="7" s="1"/>
  <c r="L106" i="8"/>
  <c r="Q106" i="7"/>
  <c r="U106" i="6"/>
  <c r="K106" i="8"/>
  <c r="P106" i="7"/>
  <c r="U106" i="7" s="1"/>
  <c r="L107" i="8"/>
  <c r="Q107" i="7"/>
  <c r="U107" i="6"/>
  <c r="K107" i="8"/>
  <c r="P107" i="7"/>
  <c r="U107" i="7" s="1"/>
  <c r="L108" i="8"/>
  <c r="Q108" i="7"/>
  <c r="U108" i="6"/>
  <c r="K108" i="8"/>
  <c r="P108" i="7"/>
  <c r="U108" i="7" s="1"/>
  <c r="L109" i="8"/>
  <c r="Q109" i="7"/>
  <c r="U109" i="6"/>
  <c r="K109" i="8"/>
  <c r="P109" i="7"/>
  <c r="U109" i="7" s="1"/>
  <c r="U84" i="3"/>
  <c r="P100" i="3"/>
  <c r="P84" i="4"/>
  <c r="K100" i="4"/>
  <c r="K240" i="4" s="1"/>
  <c r="T158" i="14"/>
  <c r="O158" i="15"/>
  <c r="O214" i="14"/>
  <c r="S158" i="14"/>
  <c r="N158" i="15"/>
  <c r="N214" i="14"/>
  <c r="R158" i="14"/>
  <c r="M158" i="15"/>
  <c r="M214" i="14"/>
  <c r="P158" i="14"/>
  <c r="K158" i="15"/>
  <c r="K214" i="14"/>
  <c r="Q158" i="14"/>
  <c r="L158" i="15"/>
  <c r="L214" i="14"/>
  <c r="B158" i="8"/>
  <c r="J158" i="7"/>
  <c r="U158" i="7"/>
  <c r="H214" i="7"/>
  <c r="T102" i="13"/>
  <c r="O102" i="14"/>
  <c r="S102" i="13"/>
  <c r="N102" i="14"/>
  <c r="R102" i="13"/>
  <c r="M102" i="14"/>
  <c r="P102" i="13"/>
  <c r="K102" i="14"/>
  <c r="U102" i="12"/>
  <c r="Q102" i="13"/>
  <c r="L102" i="14"/>
  <c r="B237" i="16"/>
  <c r="H237" i="16" s="1"/>
  <c r="J237" i="15"/>
  <c r="B236" i="16"/>
  <c r="H236" i="16" s="1"/>
  <c r="J236" i="15"/>
  <c r="B235" i="16"/>
  <c r="H235" i="16" s="1"/>
  <c r="J235" i="15"/>
  <c r="B234" i="16"/>
  <c r="H234" i="16" s="1"/>
  <c r="J234" i="15"/>
  <c r="B233" i="16"/>
  <c r="H233" i="16" s="1"/>
  <c r="J233" i="15"/>
  <c r="B232" i="16"/>
  <c r="H232" i="16" s="1"/>
  <c r="J232" i="15"/>
  <c r="B231" i="16"/>
  <c r="H231" i="16" s="1"/>
  <c r="J231" i="15"/>
  <c r="B230" i="16"/>
  <c r="H230" i="16" s="1"/>
  <c r="J230" i="15"/>
  <c r="B229" i="16"/>
  <c r="H229" i="16" s="1"/>
  <c r="J229" i="15"/>
  <c r="B228" i="16"/>
  <c r="H228" i="16" s="1"/>
  <c r="J228" i="15"/>
  <c r="B227" i="16"/>
  <c r="H227" i="16" s="1"/>
  <c r="J227" i="15"/>
  <c r="B226" i="16"/>
  <c r="H226" i="16" s="1"/>
  <c r="J226" i="15"/>
  <c r="B225" i="16"/>
  <c r="H225" i="16" s="1"/>
  <c r="J225" i="15"/>
  <c r="B224" i="16"/>
  <c r="H224" i="16" s="1"/>
  <c r="J224" i="15"/>
  <c r="B223" i="16"/>
  <c r="H223" i="16" s="1"/>
  <c r="J223" i="15"/>
  <c r="B222" i="16"/>
  <c r="H222" i="16" s="1"/>
  <c r="J222" i="15"/>
  <c r="B221" i="16"/>
  <c r="H221" i="16" s="1"/>
  <c r="J221" i="15"/>
  <c r="B220" i="16"/>
  <c r="H220" i="16" s="1"/>
  <c r="J220" i="15"/>
  <c r="B219" i="16"/>
  <c r="H219" i="16" s="1"/>
  <c r="J219" i="15"/>
  <c r="B218" i="16"/>
  <c r="H218" i="16" s="1"/>
  <c r="J218" i="15"/>
  <c r="B213" i="16"/>
  <c r="H213" i="16" s="1"/>
  <c r="J213" i="15"/>
  <c r="B212" i="16"/>
  <c r="H212" i="16" s="1"/>
  <c r="J212" i="15"/>
  <c r="B211" i="16"/>
  <c r="H211" i="16" s="1"/>
  <c r="J211" i="15"/>
  <c r="B210" i="16"/>
  <c r="H210" i="16" s="1"/>
  <c r="J210" i="15"/>
  <c r="B209" i="16"/>
  <c r="H209" i="16" s="1"/>
  <c r="J209" i="15"/>
  <c r="B208" i="16"/>
  <c r="H208" i="16" s="1"/>
  <c r="J208" i="15"/>
  <c r="B207" i="16"/>
  <c r="H207" i="16" s="1"/>
  <c r="J207" i="15"/>
  <c r="B206" i="16"/>
  <c r="H206" i="16" s="1"/>
  <c r="J206" i="15"/>
  <c r="B205" i="16"/>
  <c r="H205" i="16" s="1"/>
  <c r="J205" i="15"/>
  <c r="B204" i="16"/>
  <c r="H204" i="16" s="1"/>
  <c r="J204" i="15"/>
  <c r="B203" i="16"/>
  <c r="H203" i="16" s="1"/>
  <c r="J203" i="15"/>
  <c r="B202" i="16"/>
  <c r="H202" i="16" s="1"/>
  <c r="J202" i="15"/>
  <c r="B201" i="16"/>
  <c r="H201" i="16" s="1"/>
  <c r="J201" i="15"/>
  <c r="B200" i="16"/>
  <c r="H200" i="16" s="1"/>
  <c r="J200" i="15"/>
  <c r="B199" i="16"/>
  <c r="H199" i="16" s="1"/>
  <c r="J199" i="15"/>
  <c r="B198" i="16"/>
  <c r="H198" i="16" s="1"/>
  <c r="J198" i="15"/>
  <c r="B197" i="16"/>
  <c r="H197" i="16" s="1"/>
  <c r="J197" i="15"/>
  <c r="B196" i="16"/>
  <c r="H196" i="16" s="1"/>
  <c r="J196" i="15"/>
  <c r="B195" i="16"/>
  <c r="H195" i="16" s="1"/>
  <c r="J195" i="15"/>
  <c r="B194" i="16"/>
  <c r="H194" i="16" s="1"/>
  <c r="J194" i="15"/>
  <c r="B193" i="16"/>
  <c r="H193" i="16" s="1"/>
  <c r="J193" i="15"/>
  <c r="B192" i="16"/>
  <c r="H192" i="16" s="1"/>
  <c r="J192" i="15"/>
  <c r="B191" i="16"/>
  <c r="H191" i="16" s="1"/>
  <c r="J191" i="15"/>
  <c r="B190" i="16"/>
  <c r="H190" i="16" s="1"/>
  <c r="J190" i="15"/>
  <c r="B189" i="16"/>
  <c r="H189" i="16" s="1"/>
  <c r="J189" i="15"/>
  <c r="B188" i="16"/>
  <c r="H188" i="16" s="1"/>
  <c r="J188" i="15"/>
  <c r="B187" i="16"/>
  <c r="H187" i="16" s="1"/>
  <c r="J187" i="15"/>
  <c r="B186" i="16"/>
  <c r="H186" i="16" s="1"/>
  <c r="J186" i="15"/>
  <c r="B185" i="16"/>
  <c r="H185" i="16" s="1"/>
  <c r="J185" i="15"/>
  <c r="B184" i="16"/>
  <c r="H184" i="16" s="1"/>
  <c r="J184" i="15"/>
  <c r="B183" i="16"/>
  <c r="H183" i="16" s="1"/>
  <c r="J183" i="15"/>
  <c r="B182" i="16"/>
  <c r="H182" i="16" s="1"/>
  <c r="J182" i="15"/>
  <c r="B181" i="16"/>
  <c r="H181" i="16" s="1"/>
  <c r="J181" i="15"/>
  <c r="B179" i="16"/>
  <c r="H179" i="16" s="1"/>
  <c r="J179" i="15"/>
  <c r="B178" i="16"/>
  <c r="H178" i="16" s="1"/>
  <c r="J178" i="15"/>
  <c r="B177" i="16"/>
  <c r="H177" i="16" s="1"/>
  <c r="J177" i="15"/>
  <c r="B176" i="16"/>
  <c r="H176" i="16" s="1"/>
  <c r="J176" i="15"/>
  <c r="B175" i="16"/>
  <c r="H175" i="16" s="1"/>
  <c r="J175" i="15"/>
  <c r="B174" i="16"/>
  <c r="H174" i="16" s="1"/>
  <c r="J174" i="15"/>
  <c r="B173" i="16"/>
  <c r="H173" i="16" s="1"/>
  <c r="J173" i="15"/>
  <c r="B172" i="16"/>
  <c r="H172" i="16" s="1"/>
  <c r="J172" i="15"/>
  <c r="B171" i="16"/>
  <c r="H171" i="16" s="1"/>
  <c r="J171" i="15"/>
  <c r="B170" i="16"/>
  <c r="H170" i="16" s="1"/>
  <c r="J170" i="15"/>
  <c r="B169" i="16"/>
  <c r="H169" i="16" s="1"/>
  <c r="J169" i="15"/>
  <c r="B168" i="16"/>
  <c r="H168" i="16" s="1"/>
  <c r="J168" i="15"/>
  <c r="B167" i="16"/>
  <c r="H167" i="16" s="1"/>
  <c r="J167" i="15"/>
  <c r="B166" i="16"/>
  <c r="H166" i="16" s="1"/>
  <c r="J166" i="15"/>
  <c r="B165" i="16"/>
  <c r="H165" i="16" s="1"/>
  <c r="J165" i="15"/>
  <c r="B164" i="16"/>
  <c r="H164" i="16" s="1"/>
  <c r="J164" i="15"/>
  <c r="B163" i="16"/>
  <c r="H163" i="16" s="1"/>
  <c r="J163" i="15"/>
  <c r="B162" i="16"/>
  <c r="H162" i="16" s="1"/>
  <c r="J162" i="15"/>
  <c r="B161" i="16"/>
  <c r="H161" i="16" s="1"/>
  <c r="J161" i="15"/>
  <c r="B160" i="16"/>
  <c r="H160" i="16" s="1"/>
  <c r="J160" i="15"/>
  <c r="B159" i="16"/>
  <c r="H159" i="16" s="1"/>
  <c r="J159" i="15"/>
  <c r="B157" i="16"/>
  <c r="H157" i="16" s="1"/>
  <c r="J157" i="15"/>
  <c r="B156" i="16"/>
  <c r="H156" i="16" s="1"/>
  <c r="J156" i="15"/>
  <c r="B155" i="16"/>
  <c r="H155" i="16" s="1"/>
  <c r="J155" i="15"/>
  <c r="B154" i="16"/>
  <c r="H154" i="16" s="1"/>
  <c r="J154" i="15"/>
  <c r="B153" i="10"/>
  <c r="J153" i="9"/>
  <c r="U153" i="9"/>
  <c r="B149" i="16"/>
  <c r="H149" i="16" s="1"/>
  <c r="J149" i="15"/>
  <c r="U149" i="15"/>
  <c r="B148" i="16"/>
  <c r="H148" i="16" s="1"/>
  <c r="J148" i="15"/>
  <c r="U148" i="15"/>
  <c r="B147" i="16"/>
  <c r="H147" i="16" s="1"/>
  <c r="J147" i="15"/>
  <c r="U147" i="15"/>
  <c r="B146" i="16"/>
  <c r="H146" i="16" s="1"/>
  <c r="J146" i="15"/>
  <c r="U146" i="15"/>
  <c r="B145" i="16"/>
  <c r="H145" i="16" s="1"/>
  <c r="J145" i="15"/>
  <c r="U145" i="15"/>
  <c r="B144" i="16"/>
  <c r="H144" i="16" s="1"/>
  <c r="J144" i="15"/>
  <c r="U144" i="15"/>
  <c r="B143" i="16"/>
  <c r="H143" i="16" s="1"/>
  <c r="J143" i="15"/>
  <c r="U143" i="15"/>
  <c r="B142" i="16"/>
  <c r="H142" i="16" s="1"/>
  <c r="J142" i="15"/>
  <c r="U142" i="15"/>
  <c r="B141" i="16"/>
  <c r="H141" i="16" s="1"/>
  <c r="J141" i="15"/>
  <c r="U141" i="15"/>
  <c r="B140" i="16"/>
  <c r="H140" i="16" s="1"/>
  <c r="J140" i="15"/>
  <c r="U140" i="15"/>
  <c r="B139" i="16"/>
  <c r="H139" i="16" s="1"/>
  <c r="J139" i="15"/>
  <c r="U139" i="15"/>
  <c r="B138" i="16"/>
  <c r="H138" i="16" s="1"/>
  <c r="J138" i="15"/>
  <c r="U138" i="15"/>
  <c r="B137" i="16"/>
  <c r="H137" i="16" s="1"/>
  <c r="J137" i="15"/>
  <c r="U137" i="15"/>
  <c r="B136" i="16"/>
  <c r="H136" i="16" s="1"/>
  <c r="J136" i="15"/>
  <c r="U136" i="15"/>
  <c r="B135" i="16"/>
  <c r="H135" i="16" s="1"/>
  <c r="J135" i="15"/>
  <c r="U135" i="15"/>
  <c r="B134" i="16"/>
  <c r="H134" i="16" s="1"/>
  <c r="J134" i="15"/>
  <c r="U134" i="15"/>
  <c r="B133" i="16"/>
  <c r="H133" i="16" s="1"/>
  <c r="J133" i="15"/>
  <c r="U133" i="15"/>
  <c r="B132" i="16"/>
  <c r="H132" i="16" s="1"/>
  <c r="J132" i="15"/>
  <c r="U132" i="15"/>
  <c r="B131" i="16"/>
  <c r="H131" i="16" s="1"/>
  <c r="J131" i="15"/>
  <c r="U131" i="15"/>
  <c r="B130" i="16"/>
  <c r="H130" i="16" s="1"/>
  <c r="J130" i="15"/>
  <c r="U130" i="15"/>
  <c r="B129" i="16"/>
  <c r="H129" i="16" s="1"/>
  <c r="J129" i="15"/>
  <c r="U129" i="15"/>
  <c r="B124" i="16"/>
  <c r="H124" i="16" s="1"/>
  <c r="J124" i="15"/>
  <c r="B123" i="16"/>
  <c r="H123" i="16" s="1"/>
  <c r="J123" i="15"/>
  <c r="B122" i="16"/>
  <c r="H122" i="16" s="1"/>
  <c r="J122" i="15"/>
  <c r="B121" i="16"/>
  <c r="H121" i="16" s="1"/>
  <c r="J121" i="15"/>
  <c r="B120" i="16"/>
  <c r="H120" i="16" s="1"/>
  <c r="J120" i="15"/>
  <c r="B119" i="16"/>
  <c r="H119" i="16" s="1"/>
  <c r="J119" i="15"/>
  <c r="B118" i="16"/>
  <c r="H118" i="16" s="1"/>
  <c r="J118" i="15"/>
  <c r="B113" i="16"/>
  <c r="H113" i="16" s="1"/>
  <c r="J113" i="15"/>
  <c r="B112" i="16"/>
  <c r="H112" i="16" s="1"/>
  <c r="J112" i="15"/>
  <c r="B111" i="16"/>
  <c r="H111" i="16" s="1"/>
  <c r="J111" i="15"/>
  <c r="B110" i="16"/>
  <c r="H110" i="16" s="1"/>
  <c r="J110" i="15"/>
  <c r="B109" i="16"/>
  <c r="H109" i="16" s="1"/>
  <c r="J109" i="15"/>
  <c r="B108" i="16"/>
  <c r="H108" i="16" s="1"/>
  <c r="J108" i="15"/>
  <c r="B107" i="16"/>
  <c r="H107" i="16" s="1"/>
  <c r="J107" i="15"/>
  <c r="B106" i="16"/>
  <c r="H106" i="16" s="1"/>
  <c r="J106" i="15"/>
  <c r="B105" i="16"/>
  <c r="H105" i="16" s="1"/>
  <c r="J105" i="15"/>
  <c r="B104" i="16"/>
  <c r="H104" i="16" s="1"/>
  <c r="J104" i="15"/>
  <c r="B103" i="10"/>
  <c r="H114" i="9"/>
  <c r="J103" i="9"/>
  <c r="B99" i="16"/>
  <c r="H99" i="16" s="1"/>
  <c r="J99" i="15"/>
  <c r="B98" i="16"/>
  <c r="H98" i="16" s="1"/>
  <c r="J98" i="15"/>
  <c r="B97" i="16"/>
  <c r="H97" i="16" s="1"/>
  <c r="J97" i="15"/>
  <c r="B96" i="16"/>
  <c r="H96" i="16" s="1"/>
  <c r="J96" i="15"/>
  <c r="B95" i="16"/>
  <c r="H95" i="16" s="1"/>
  <c r="J95" i="15"/>
  <c r="B94" i="16"/>
  <c r="H94" i="16" s="1"/>
  <c r="J94" i="15"/>
  <c r="B93" i="16"/>
  <c r="H93" i="16" s="1"/>
  <c r="J93" i="15"/>
  <c r="B92" i="16"/>
  <c r="H92" i="16" s="1"/>
  <c r="J92" i="15"/>
  <c r="B91" i="16"/>
  <c r="H91" i="16" s="1"/>
  <c r="J91" i="15"/>
  <c r="B90" i="16"/>
  <c r="H90" i="16" s="1"/>
  <c r="J90" i="15"/>
  <c r="B89" i="16"/>
  <c r="H89" i="16" s="1"/>
  <c r="J89" i="15"/>
  <c r="B88" i="16"/>
  <c r="H88" i="16" s="1"/>
  <c r="J88" i="15"/>
  <c r="B87" i="16"/>
  <c r="H87" i="16" s="1"/>
  <c r="J87" i="15"/>
  <c r="B86" i="16"/>
  <c r="H86" i="16" s="1"/>
  <c r="J86" i="15"/>
  <c r="B85" i="16"/>
  <c r="H85" i="16" s="1"/>
  <c r="J85" i="15"/>
  <c r="B84" i="16"/>
  <c r="H84" i="16" s="1"/>
  <c r="J84" i="15"/>
  <c r="B59" i="16"/>
  <c r="H59" i="16" s="1"/>
  <c r="J59" i="15"/>
  <c r="B58" i="16"/>
  <c r="H58" i="16" s="1"/>
  <c r="J58" i="15"/>
  <c r="B57" i="16"/>
  <c r="H57" i="16" s="1"/>
  <c r="J57" i="15"/>
  <c r="B56" i="16"/>
  <c r="H56" i="16" s="1"/>
  <c r="J56" i="15"/>
  <c r="B55" i="16"/>
  <c r="H55" i="16" s="1"/>
  <c r="J55" i="15"/>
  <c r="B54" i="16"/>
  <c r="H54" i="16" s="1"/>
  <c r="J54" i="15"/>
  <c r="B53" i="16"/>
  <c r="H53" i="16" s="1"/>
  <c r="J53" i="15"/>
  <c r="B52" i="16"/>
  <c r="H52" i="16" s="1"/>
  <c r="J52" i="15"/>
  <c r="B51" i="16"/>
  <c r="H51" i="16" s="1"/>
  <c r="J51" i="15"/>
  <c r="B50" i="16"/>
  <c r="H50" i="16" s="1"/>
  <c r="J50" i="15"/>
  <c r="B49" i="16"/>
  <c r="H49" i="16" s="1"/>
  <c r="J49" i="15"/>
  <c r="B48" i="16"/>
  <c r="H48" i="16" s="1"/>
  <c r="J48" i="15"/>
  <c r="B47" i="16"/>
  <c r="H47" i="16" s="1"/>
  <c r="J47" i="15"/>
  <c r="B46" i="16"/>
  <c r="H46" i="16" s="1"/>
  <c r="J46" i="15"/>
  <c r="B45" i="16"/>
  <c r="H45" i="16" s="1"/>
  <c r="J45" i="15"/>
  <c r="B44" i="16"/>
  <c r="H44" i="16" s="1"/>
  <c r="J44" i="15"/>
  <c r="T5" i="15"/>
  <c r="O5" i="16"/>
  <c r="O20" i="15"/>
  <c r="S5" i="14"/>
  <c r="S20" i="14" s="1"/>
  <c r="N5" i="15"/>
  <c r="N20" i="14"/>
  <c r="R5" i="14"/>
  <c r="R20" i="14" s="1"/>
  <c r="M5" i="15"/>
  <c r="M20" i="14"/>
  <c r="T43" i="13"/>
  <c r="T60" i="13" s="1"/>
  <c r="O43" i="14"/>
  <c r="O60" i="13"/>
  <c r="S43" i="13"/>
  <c r="S60" i="13" s="1"/>
  <c r="N43" i="14"/>
  <c r="N60" i="13"/>
  <c r="R43" i="13"/>
  <c r="R60" i="13" s="1"/>
  <c r="M43" i="14"/>
  <c r="M60" i="13"/>
  <c r="P43" i="13"/>
  <c r="P60" i="13" s="1"/>
  <c r="K43" i="14"/>
  <c r="K60" i="13"/>
  <c r="Q43" i="13"/>
  <c r="Q60" i="13" s="1"/>
  <c r="L43" i="14"/>
  <c r="L60" i="13"/>
  <c r="Q29" i="13"/>
  <c r="L29" i="14"/>
  <c r="P29" i="13"/>
  <c r="K29" i="14"/>
  <c r="Q39" i="13"/>
  <c r="L39" i="14"/>
  <c r="P39" i="13"/>
  <c r="K39" i="14"/>
  <c r="U39" i="12"/>
  <c r="B39" i="14"/>
  <c r="H39" i="14" s="1"/>
  <c r="J39" i="13"/>
  <c r="U39" i="13"/>
  <c r="Q38" i="13"/>
  <c r="L38" i="14"/>
  <c r="P38" i="13"/>
  <c r="K38" i="14"/>
  <c r="U38" i="12"/>
  <c r="B38" i="14"/>
  <c r="H38" i="14" s="1"/>
  <c r="J38" i="13"/>
  <c r="U38" i="13"/>
  <c r="Q37" i="13"/>
  <c r="L37" i="14"/>
  <c r="P37" i="13"/>
  <c r="K37" i="14"/>
  <c r="U37" i="12"/>
  <c r="B37" i="14"/>
  <c r="H37" i="14" s="1"/>
  <c r="J37" i="13"/>
  <c r="U37" i="13"/>
  <c r="Q36" i="13"/>
  <c r="L36" i="14"/>
  <c r="P36" i="13"/>
  <c r="K36" i="14"/>
  <c r="U36" i="12"/>
  <c r="B36" i="14"/>
  <c r="H36" i="14" s="1"/>
  <c r="J36" i="13"/>
  <c r="U36" i="13"/>
  <c r="Q35" i="13"/>
  <c r="L35" i="14"/>
  <c r="P35" i="13"/>
  <c r="K35" i="14"/>
  <c r="U35" i="12"/>
  <c r="B35" i="14"/>
  <c r="H35" i="14" s="1"/>
  <c r="J35" i="13"/>
  <c r="U35" i="13"/>
  <c r="Q34" i="13"/>
  <c r="L34" i="14"/>
  <c r="P34" i="13"/>
  <c r="K34" i="14"/>
  <c r="U34" i="12"/>
  <c r="B34" i="14"/>
  <c r="H34" i="14" s="1"/>
  <c r="J34" i="13"/>
  <c r="U34" i="13"/>
  <c r="Q33" i="13"/>
  <c r="L33" i="14"/>
  <c r="P33" i="13"/>
  <c r="K33" i="14"/>
  <c r="U33" i="12"/>
  <c r="B33" i="14"/>
  <c r="H33" i="14" s="1"/>
  <c r="J33" i="13"/>
  <c r="U33" i="13"/>
  <c r="Q32" i="13"/>
  <c r="L32" i="14"/>
  <c r="P32" i="13"/>
  <c r="K32" i="14"/>
  <c r="U32" i="12"/>
  <c r="B32" i="14"/>
  <c r="H32" i="14" s="1"/>
  <c r="J32" i="13"/>
  <c r="U32" i="13"/>
  <c r="Q31" i="13"/>
  <c r="L31" i="14"/>
  <c r="P31" i="13"/>
  <c r="K31" i="14"/>
  <c r="U31" i="12"/>
  <c r="B31" i="14"/>
  <c r="H31" i="14" s="1"/>
  <c r="J31" i="13"/>
  <c r="U31" i="13"/>
  <c r="Q30" i="13"/>
  <c r="L30" i="14"/>
  <c r="P30" i="13"/>
  <c r="K30" i="14"/>
  <c r="U30" i="12"/>
  <c r="B30" i="14"/>
  <c r="H30" i="14" s="1"/>
  <c r="J30" i="13"/>
  <c r="U30" i="13"/>
  <c r="Q28" i="13"/>
  <c r="L28" i="14"/>
  <c r="P28" i="13"/>
  <c r="K28" i="14"/>
  <c r="U28" i="12"/>
  <c r="B28" i="14"/>
  <c r="H28" i="14" s="1"/>
  <c r="J28" i="13"/>
  <c r="U28" i="13"/>
  <c r="Q27" i="13"/>
  <c r="L27" i="14"/>
  <c r="P27" i="13"/>
  <c r="K27" i="14"/>
  <c r="U27" i="12"/>
  <c r="B27" i="14"/>
  <c r="H27" i="14" s="1"/>
  <c r="J27" i="13"/>
  <c r="U27" i="13"/>
  <c r="Q26" i="13"/>
  <c r="L26" i="14"/>
  <c r="P26" i="13"/>
  <c r="K26" i="14"/>
  <c r="U26" i="12"/>
  <c r="B26" i="14"/>
  <c r="H26" i="14" s="1"/>
  <c r="J26" i="13"/>
  <c r="U26" i="13"/>
  <c r="Q25" i="13"/>
  <c r="L25" i="14"/>
  <c r="P25" i="13"/>
  <c r="K25" i="14"/>
  <c r="U25" i="12"/>
  <c r="B25" i="14"/>
  <c r="H25" i="14" s="1"/>
  <c r="J25" i="13"/>
  <c r="U25" i="13"/>
  <c r="Q24" i="13"/>
  <c r="L24" i="14"/>
  <c r="P24" i="13"/>
  <c r="K24" i="14"/>
  <c r="U24" i="12"/>
  <c r="B24" i="14"/>
  <c r="H24" i="14" s="1"/>
  <c r="J24" i="13"/>
  <c r="U24" i="13"/>
  <c r="B23" i="13"/>
  <c r="J23" i="12"/>
  <c r="U23" i="12"/>
  <c r="P23" i="13"/>
  <c r="P40" i="13" s="1"/>
  <c r="K23" i="14"/>
  <c r="K40" i="13"/>
  <c r="Q23" i="13"/>
  <c r="Q40" i="13" s="1"/>
  <c r="L23" i="14"/>
  <c r="L40" i="13"/>
  <c r="Q19" i="13"/>
  <c r="L19" i="14"/>
  <c r="P19" i="13"/>
  <c r="K19" i="14"/>
  <c r="Q18" i="13"/>
  <c r="L18" i="14"/>
  <c r="P18" i="13"/>
  <c r="K18" i="14"/>
  <c r="Q17" i="13"/>
  <c r="L17" i="14"/>
  <c r="P17" i="13"/>
  <c r="K17" i="14"/>
  <c r="Q16" i="13"/>
  <c r="L16" i="14"/>
  <c r="P16" i="13"/>
  <c r="K16" i="14"/>
  <c r="Q15" i="13"/>
  <c r="L15" i="14"/>
  <c r="P15" i="13"/>
  <c r="K15" i="14"/>
  <c r="Q14" i="13"/>
  <c r="L14" i="14"/>
  <c r="P14" i="13"/>
  <c r="K14" i="14"/>
  <c r="Q13" i="13"/>
  <c r="L13" i="14"/>
  <c r="P13" i="13"/>
  <c r="K13" i="14"/>
  <c r="Q12" i="13"/>
  <c r="L12" i="14"/>
  <c r="P12" i="13"/>
  <c r="K12" i="14"/>
  <c r="U12" i="12"/>
  <c r="Q11" i="13"/>
  <c r="L11" i="14"/>
  <c r="P11" i="13"/>
  <c r="K11" i="14"/>
  <c r="Q10" i="13"/>
  <c r="L10" i="14"/>
  <c r="P10" i="13"/>
  <c r="K10" i="14"/>
  <c r="Q9" i="13"/>
  <c r="L9" i="14"/>
  <c r="P9" i="13"/>
  <c r="K9" i="14"/>
  <c r="Q8" i="13"/>
  <c r="L8" i="14"/>
  <c r="P8" i="13"/>
  <c r="K8" i="14"/>
  <c r="Q7" i="13"/>
  <c r="L7" i="14"/>
  <c r="P7" i="13"/>
  <c r="K7" i="14"/>
  <c r="Q6" i="13"/>
  <c r="Q20" i="13" s="1"/>
  <c r="L6" i="14"/>
  <c r="Q20" i="12"/>
  <c r="P6" i="13"/>
  <c r="P20" i="13" s="1"/>
  <c r="K6" i="14"/>
  <c r="P20" i="12"/>
  <c r="H6" i="10"/>
  <c r="H7" i="10"/>
  <c r="H8" i="10"/>
  <c r="H9" i="10"/>
  <c r="H10" i="10"/>
  <c r="H11" i="10"/>
  <c r="H13" i="10"/>
  <c r="H14" i="10"/>
  <c r="H15" i="10"/>
  <c r="H16" i="10"/>
  <c r="H17" i="10"/>
  <c r="H18" i="10"/>
  <c r="H19" i="10"/>
  <c r="B43" i="8"/>
  <c r="H60" i="7"/>
  <c r="J43" i="7"/>
  <c r="U43" i="7"/>
  <c r="P5" i="14"/>
  <c r="K5" i="15"/>
  <c r="K20" i="14"/>
  <c r="Q5" i="14"/>
  <c r="L5" i="15"/>
  <c r="L20" i="14"/>
  <c r="B64" i="30"/>
  <c r="J64" i="29"/>
  <c r="U64" i="29"/>
  <c r="J40" i="7"/>
  <c r="U40" i="7"/>
  <c r="H29" i="8"/>
  <c r="B40" i="8"/>
  <c r="B12" i="14"/>
  <c r="H12" i="14" s="1"/>
  <c r="U12" i="13"/>
  <c r="J12" i="13"/>
  <c r="P100" i="2"/>
  <c r="U100" i="2" s="1"/>
  <c r="U40" i="1"/>
  <c r="P240" i="1"/>
  <c r="T240" i="1"/>
  <c r="U240" i="1" s="1"/>
  <c r="B180" i="15" l="1"/>
  <c r="H180" i="15" s="1"/>
  <c r="J180" i="14"/>
  <c r="B68" i="27"/>
  <c r="H68" i="27" s="1"/>
  <c r="J68" i="26"/>
  <c r="P129" i="17"/>
  <c r="K129" i="18"/>
  <c r="Q129" i="17"/>
  <c r="L129" i="18"/>
  <c r="R129" i="17"/>
  <c r="M129" i="18"/>
  <c r="S129" i="17"/>
  <c r="N129" i="18"/>
  <c r="T129" i="16"/>
  <c r="O129" i="17"/>
  <c r="P130" i="17"/>
  <c r="K130" i="18"/>
  <c r="Q130" i="17"/>
  <c r="L130" i="18"/>
  <c r="R130" i="17"/>
  <c r="M130" i="18"/>
  <c r="S130" i="17"/>
  <c r="N130" i="18"/>
  <c r="T130" i="16"/>
  <c r="O130" i="17"/>
  <c r="P131" i="17"/>
  <c r="K131" i="18"/>
  <c r="Q131" i="17"/>
  <c r="L131" i="18"/>
  <c r="R131" i="17"/>
  <c r="M131" i="18"/>
  <c r="S131" i="17"/>
  <c r="N131" i="18"/>
  <c r="T131" i="16"/>
  <c r="O131" i="17"/>
  <c r="P132" i="17"/>
  <c r="K132" i="18"/>
  <c r="Q132" i="17"/>
  <c r="L132" i="18"/>
  <c r="R132" i="17"/>
  <c r="M132" i="18"/>
  <c r="S132" i="17"/>
  <c r="N132" i="18"/>
  <c r="T132" i="16"/>
  <c r="O132" i="17"/>
  <c r="P133" i="17"/>
  <c r="K133" i="18"/>
  <c r="Q133" i="17"/>
  <c r="L133" i="18"/>
  <c r="R133" i="17"/>
  <c r="M133" i="18"/>
  <c r="S133" i="17"/>
  <c r="N133" i="18"/>
  <c r="T133" i="16"/>
  <c r="O133" i="17"/>
  <c r="P134" i="17"/>
  <c r="K134" i="18"/>
  <c r="Q134" i="17"/>
  <c r="L134" i="18"/>
  <c r="R134" i="17"/>
  <c r="M134" i="18"/>
  <c r="S134" i="17"/>
  <c r="N134" i="18"/>
  <c r="T134" i="16"/>
  <c r="O134" i="17"/>
  <c r="P135" i="17"/>
  <c r="K135" i="18"/>
  <c r="Q135" i="17"/>
  <c r="L135" i="18"/>
  <c r="R135" i="17"/>
  <c r="M135" i="18"/>
  <c r="S135" i="17"/>
  <c r="N135" i="18"/>
  <c r="T135" i="16"/>
  <c r="O135" i="17"/>
  <c r="P136" i="17"/>
  <c r="K136" i="18"/>
  <c r="Q136" i="17"/>
  <c r="L136" i="18"/>
  <c r="R136" i="17"/>
  <c r="M136" i="18"/>
  <c r="S136" i="17"/>
  <c r="N136" i="18"/>
  <c r="T136" i="16"/>
  <c r="O136" i="17"/>
  <c r="P137" i="17"/>
  <c r="K137" i="18"/>
  <c r="Q137" i="17"/>
  <c r="L137" i="18"/>
  <c r="R137" i="17"/>
  <c r="M137" i="18"/>
  <c r="S137" i="17"/>
  <c r="N137" i="18"/>
  <c r="T137" i="16"/>
  <c r="O137" i="17"/>
  <c r="P138" i="17"/>
  <c r="K138" i="18"/>
  <c r="Q138" i="17"/>
  <c r="L138" i="18"/>
  <c r="R138" i="17"/>
  <c r="M138" i="18"/>
  <c r="S138" i="17"/>
  <c r="N138" i="18"/>
  <c r="T138" i="16"/>
  <c r="O138" i="17"/>
  <c r="P139" i="17"/>
  <c r="K139" i="18"/>
  <c r="Q139" i="17"/>
  <c r="L139" i="18"/>
  <c r="R139" i="17"/>
  <c r="M139" i="18"/>
  <c r="S139" i="17"/>
  <c r="N139" i="18"/>
  <c r="T139" i="16"/>
  <c r="O139" i="17"/>
  <c r="P140" i="17"/>
  <c r="K140" i="18"/>
  <c r="Q140" i="17"/>
  <c r="L140" i="18"/>
  <c r="R140" i="17"/>
  <c r="M140" i="18"/>
  <c r="S140" i="17"/>
  <c r="N140" i="18"/>
  <c r="T140" i="16"/>
  <c r="O140" i="17"/>
  <c r="P141" i="17"/>
  <c r="K141" i="18"/>
  <c r="Q141" i="17"/>
  <c r="L141" i="18"/>
  <c r="R141" i="17"/>
  <c r="M141" i="18"/>
  <c r="S141" i="17"/>
  <c r="N141" i="18"/>
  <c r="T141" i="16"/>
  <c r="O141" i="17"/>
  <c r="P142" i="17"/>
  <c r="K142" i="18"/>
  <c r="Q142" i="17"/>
  <c r="L142" i="18"/>
  <c r="R142" i="17"/>
  <c r="M142" i="18"/>
  <c r="S142" i="17"/>
  <c r="N142" i="18"/>
  <c r="T142" i="16"/>
  <c r="O142" i="17"/>
  <c r="P143" i="17"/>
  <c r="K143" i="18"/>
  <c r="Q143" i="17"/>
  <c r="L143" i="18"/>
  <c r="R143" i="17"/>
  <c r="M143" i="18"/>
  <c r="S143" i="17"/>
  <c r="N143" i="18"/>
  <c r="T143" i="16"/>
  <c r="O143" i="17"/>
  <c r="P144" i="17"/>
  <c r="K144" i="18"/>
  <c r="Q144" i="17"/>
  <c r="L144" i="18"/>
  <c r="R144" i="17"/>
  <c r="M144" i="18"/>
  <c r="S144" i="17"/>
  <c r="N144" i="18"/>
  <c r="T144" i="16"/>
  <c r="O144" i="17"/>
  <c r="P145" i="17"/>
  <c r="K145" i="18"/>
  <c r="Q145" i="17"/>
  <c r="L145" i="18"/>
  <c r="R145" i="17"/>
  <c r="M145" i="18"/>
  <c r="S145" i="17"/>
  <c r="N145" i="18"/>
  <c r="T145" i="16"/>
  <c r="O145" i="17"/>
  <c r="P146" i="17"/>
  <c r="K146" i="18"/>
  <c r="Q146" i="17"/>
  <c r="L146" i="18"/>
  <c r="R146" i="17"/>
  <c r="M146" i="18"/>
  <c r="S146" i="17"/>
  <c r="N146" i="18"/>
  <c r="T146" i="16"/>
  <c r="O146" i="17"/>
  <c r="P147" i="17"/>
  <c r="K147" i="18"/>
  <c r="Q147" i="17"/>
  <c r="L147" i="18"/>
  <c r="R147" i="17"/>
  <c r="M147" i="18"/>
  <c r="S147" i="17"/>
  <c r="N147" i="18"/>
  <c r="T147" i="16"/>
  <c r="O147" i="17"/>
  <c r="P148" i="17"/>
  <c r="K148" i="18"/>
  <c r="Q148" i="17"/>
  <c r="L148" i="18"/>
  <c r="R148" i="17"/>
  <c r="M148" i="18"/>
  <c r="S148" i="17"/>
  <c r="N148" i="18"/>
  <c r="T148" i="16"/>
  <c r="O148" i="17"/>
  <c r="P149" i="17"/>
  <c r="K149" i="18"/>
  <c r="Q149" i="17"/>
  <c r="L149" i="18"/>
  <c r="R149" i="17"/>
  <c r="M149" i="18"/>
  <c r="S149" i="17"/>
  <c r="N149" i="18"/>
  <c r="T149" i="16"/>
  <c r="O149" i="17"/>
  <c r="U84" i="4"/>
  <c r="P100" i="4"/>
  <c r="L84" i="6"/>
  <c r="Q84" i="5"/>
  <c r="L100" i="5"/>
  <c r="L240" i="5" s="1"/>
  <c r="K84" i="6"/>
  <c r="P84" i="5"/>
  <c r="K100" i="5"/>
  <c r="K240" i="5" s="1"/>
  <c r="U100" i="3"/>
  <c r="P240" i="3"/>
  <c r="K109" i="9"/>
  <c r="P109" i="8"/>
  <c r="L109" i="9"/>
  <c r="Q109" i="8"/>
  <c r="K108" i="9"/>
  <c r="P108" i="8"/>
  <c r="L108" i="9"/>
  <c r="Q108" i="8"/>
  <c r="K107" i="9"/>
  <c r="P107" i="8"/>
  <c r="L107" i="9"/>
  <c r="Q107" i="8"/>
  <c r="K106" i="9"/>
  <c r="P106" i="8"/>
  <c r="L106" i="9"/>
  <c r="Q106" i="8"/>
  <c r="K105" i="9"/>
  <c r="P105" i="8"/>
  <c r="L105" i="9"/>
  <c r="Q105" i="8"/>
  <c r="U104" i="7"/>
  <c r="P114" i="7"/>
  <c r="K104" i="9"/>
  <c r="P104" i="8"/>
  <c r="K114" i="8"/>
  <c r="Q114" i="7"/>
  <c r="L104" i="9"/>
  <c r="Q104" i="8"/>
  <c r="L114" i="8"/>
  <c r="Q114" i="8"/>
  <c r="L103" i="10"/>
  <c r="Q103" i="9"/>
  <c r="L114" i="9"/>
  <c r="P114" i="8"/>
  <c r="U103" i="8"/>
  <c r="K103" i="10"/>
  <c r="P103" i="9"/>
  <c r="K114" i="9"/>
  <c r="T98" i="12"/>
  <c r="O98" i="13"/>
  <c r="S98" i="12"/>
  <c r="N98" i="13"/>
  <c r="R98" i="12"/>
  <c r="M98" i="13"/>
  <c r="T97" i="12"/>
  <c r="O97" i="13"/>
  <c r="S97" i="12"/>
  <c r="N97" i="13"/>
  <c r="R97" i="12"/>
  <c r="M97" i="13"/>
  <c r="T96" i="12"/>
  <c r="O96" i="13"/>
  <c r="S96" i="12"/>
  <c r="N96" i="13"/>
  <c r="R96" i="12"/>
  <c r="M96" i="13"/>
  <c r="T95" i="12"/>
  <c r="O95" i="13"/>
  <c r="S95" i="12"/>
  <c r="N95" i="13"/>
  <c r="R95" i="12"/>
  <c r="M95" i="13"/>
  <c r="T94" i="12"/>
  <c r="O94" i="13"/>
  <c r="S94" i="12"/>
  <c r="N94" i="13"/>
  <c r="R94" i="12"/>
  <c r="M94" i="13"/>
  <c r="T93" i="12"/>
  <c r="O93" i="13"/>
  <c r="S93" i="12"/>
  <c r="N93" i="13"/>
  <c r="R93" i="12"/>
  <c r="M93" i="13"/>
  <c r="T92" i="12"/>
  <c r="O92" i="13"/>
  <c r="S92" i="12"/>
  <c r="N92" i="13"/>
  <c r="R92" i="12"/>
  <c r="M92" i="13"/>
  <c r="T91" i="12"/>
  <c r="O91" i="13"/>
  <c r="S91" i="12"/>
  <c r="N91" i="13"/>
  <c r="R91" i="12"/>
  <c r="M91" i="13"/>
  <c r="T90" i="12"/>
  <c r="O90" i="13"/>
  <c r="S90" i="12"/>
  <c r="N90" i="13"/>
  <c r="R90" i="12"/>
  <c r="M90" i="13"/>
  <c r="T89" i="12"/>
  <c r="O89" i="13"/>
  <c r="S89" i="12"/>
  <c r="N89" i="13"/>
  <c r="R89" i="12"/>
  <c r="M89" i="13"/>
  <c r="T88" i="12"/>
  <c r="O88" i="13"/>
  <c r="S88" i="12"/>
  <c r="N88" i="13"/>
  <c r="R88" i="12"/>
  <c r="M88" i="13"/>
  <c r="T87" i="12"/>
  <c r="O87" i="13"/>
  <c r="S87" i="12"/>
  <c r="N87" i="13"/>
  <c r="R87" i="12"/>
  <c r="M87" i="13"/>
  <c r="T86" i="12"/>
  <c r="O86" i="13"/>
  <c r="S86" i="12"/>
  <c r="N86" i="13"/>
  <c r="R86" i="12"/>
  <c r="M86" i="13"/>
  <c r="T100" i="11"/>
  <c r="T85" i="12"/>
  <c r="O85" i="13"/>
  <c r="O100" i="12"/>
  <c r="S100" i="11"/>
  <c r="S85" i="12"/>
  <c r="N85" i="13"/>
  <c r="N100" i="12"/>
  <c r="R85" i="12"/>
  <c r="M85" i="13"/>
  <c r="T84" i="13"/>
  <c r="O84" i="14"/>
  <c r="O100" i="13"/>
  <c r="T100" i="12"/>
  <c r="S84" i="13"/>
  <c r="N84" i="14"/>
  <c r="N100" i="13"/>
  <c r="S100" i="12"/>
  <c r="T109" i="12"/>
  <c r="O109" i="13"/>
  <c r="S109" i="12"/>
  <c r="N109" i="13"/>
  <c r="R109" i="12"/>
  <c r="M109" i="13"/>
  <c r="T108" i="12"/>
  <c r="O108" i="13"/>
  <c r="S108" i="12"/>
  <c r="N108" i="13"/>
  <c r="R108" i="12"/>
  <c r="M108" i="13"/>
  <c r="T107" i="12"/>
  <c r="O107" i="13"/>
  <c r="S107" i="12"/>
  <c r="N107" i="13"/>
  <c r="R107" i="12"/>
  <c r="M107" i="13"/>
  <c r="T106" i="12"/>
  <c r="O106" i="13"/>
  <c r="S106" i="12"/>
  <c r="N106" i="13"/>
  <c r="R106" i="12"/>
  <c r="M106" i="13"/>
  <c r="T105" i="12"/>
  <c r="O105" i="13"/>
  <c r="S105" i="12"/>
  <c r="N105" i="13"/>
  <c r="R105" i="12"/>
  <c r="M105" i="13"/>
  <c r="T114" i="11"/>
  <c r="T240" i="11" s="1"/>
  <c r="T104" i="12"/>
  <c r="O104" i="13"/>
  <c r="O114" i="12"/>
  <c r="O240" i="12" s="1"/>
  <c r="S114" i="11"/>
  <c r="S240" i="11" s="1"/>
  <c r="S104" i="12"/>
  <c r="N104" i="13"/>
  <c r="N114" i="12"/>
  <c r="N240" i="12" s="1"/>
  <c r="R114" i="11"/>
  <c r="R104" i="12"/>
  <c r="M104" i="13"/>
  <c r="M114" i="12"/>
  <c r="T103" i="13"/>
  <c r="O103" i="14"/>
  <c r="T114" i="12"/>
  <c r="T240" i="12" s="1"/>
  <c r="S103" i="13"/>
  <c r="N103" i="14"/>
  <c r="S114" i="12"/>
  <c r="S240" i="12" s="1"/>
  <c r="R103" i="13"/>
  <c r="M103" i="14"/>
  <c r="R114" i="12"/>
  <c r="T79" i="14"/>
  <c r="O79" i="15"/>
  <c r="S79" i="14"/>
  <c r="N79" i="15"/>
  <c r="R79" i="14"/>
  <c r="M79" i="15"/>
  <c r="P79" i="14"/>
  <c r="K79" i="15"/>
  <c r="U79" i="13"/>
  <c r="Q79" i="14"/>
  <c r="L79" i="15"/>
  <c r="T78" i="14"/>
  <c r="O78" i="15"/>
  <c r="S78" i="14"/>
  <c r="N78" i="15"/>
  <c r="R78" i="14"/>
  <c r="M78" i="15"/>
  <c r="P78" i="14"/>
  <c r="K78" i="15"/>
  <c r="U78" i="13"/>
  <c r="Q78" i="14"/>
  <c r="L78" i="15"/>
  <c r="T77" i="14"/>
  <c r="O77" i="15"/>
  <c r="S77" i="14"/>
  <c r="N77" i="15"/>
  <c r="R77" i="14"/>
  <c r="M77" i="15"/>
  <c r="P77" i="14"/>
  <c r="K77" i="15"/>
  <c r="U77" i="13"/>
  <c r="Q77" i="14"/>
  <c r="L77" i="15"/>
  <c r="T76" i="14"/>
  <c r="O76" i="15"/>
  <c r="S76" i="14"/>
  <c r="N76" i="15"/>
  <c r="R76" i="14"/>
  <c r="M76" i="15"/>
  <c r="P76" i="14"/>
  <c r="K76" i="15"/>
  <c r="U76" i="13"/>
  <c r="Q76" i="14"/>
  <c r="L76" i="15"/>
  <c r="T75" i="14"/>
  <c r="O75" i="15"/>
  <c r="S75" i="14"/>
  <c r="N75" i="15"/>
  <c r="R75" i="14"/>
  <c r="M75" i="15"/>
  <c r="P75" i="14"/>
  <c r="K75" i="15"/>
  <c r="U75" i="13"/>
  <c r="Q75" i="14"/>
  <c r="L75" i="15"/>
  <c r="T74" i="14"/>
  <c r="O74" i="15"/>
  <c r="S74" i="14"/>
  <c r="N74" i="15"/>
  <c r="R74" i="14"/>
  <c r="M74" i="15"/>
  <c r="P74" i="14"/>
  <c r="K74" i="15"/>
  <c r="U74" i="13"/>
  <c r="Q74" i="14"/>
  <c r="L74" i="15"/>
  <c r="T73" i="14"/>
  <c r="O73" i="15"/>
  <c r="S73" i="14"/>
  <c r="N73" i="15"/>
  <c r="R73" i="14"/>
  <c r="M73" i="15"/>
  <c r="P73" i="14"/>
  <c r="K73" i="15"/>
  <c r="U73" i="13"/>
  <c r="Q73" i="14"/>
  <c r="L73" i="15"/>
  <c r="T72" i="14"/>
  <c r="O72" i="15"/>
  <c r="S72" i="14"/>
  <c r="N72" i="15"/>
  <c r="R72" i="14"/>
  <c r="M72" i="15"/>
  <c r="P72" i="14"/>
  <c r="K72" i="15"/>
  <c r="U72" i="13"/>
  <c r="Q72" i="14"/>
  <c r="L72" i="15"/>
  <c r="T71" i="14"/>
  <c r="O71" i="15"/>
  <c r="S71" i="14"/>
  <c r="N71" i="15"/>
  <c r="R71" i="14"/>
  <c r="M71" i="15"/>
  <c r="P71" i="14"/>
  <c r="K71" i="15"/>
  <c r="U71" i="13"/>
  <c r="Q71" i="14"/>
  <c r="L71" i="15"/>
  <c r="T70" i="14"/>
  <c r="O70" i="15"/>
  <c r="S70" i="14"/>
  <c r="N70" i="15"/>
  <c r="R70" i="14"/>
  <c r="M70" i="15"/>
  <c r="P70" i="14"/>
  <c r="K70" i="15"/>
  <c r="U70" i="13"/>
  <c r="Q70" i="14"/>
  <c r="L70" i="15"/>
  <c r="T69" i="14"/>
  <c r="O69" i="15"/>
  <c r="S69" i="14"/>
  <c r="N69" i="15"/>
  <c r="R69" i="14"/>
  <c r="M69" i="15"/>
  <c r="P69" i="14"/>
  <c r="K69" i="15"/>
  <c r="U69" i="13"/>
  <c r="Q69" i="14"/>
  <c r="L69" i="15"/>
  <c r="T68" i="14"/>
  <c r="O68" i="15"/>
  <c r="S68" i="14"/>
  <c r="N68" i="15"/>
  <c r="R68" i="14"/>
  <c r="M68" i="15"/>
  <c r="P68" i="14"/>
  <c r="K68" i="15"/>
  <c r="U68" i="13"/>
  <c r="Q68" i="14"/>
  <c r="L68" i="15"/>
  <c r="T67" i="14"/>
  <c r="O67" i="15"/>
  <c r="S67" i="14"/>
  <c r="N67" i="15"/>
  <c r="R67" i="14"/>
  <c r="M67" i="15"/>
  <c r="P67" i="14"/>
  <c r="K67" i="15"/>
  <c r="U67" i="13"/>
  <c r="Q67" i="14"/>
  <c r="L67" i="15"/>
  <c r="T66" i="14"/>
  <c r="O66" i="15"/>
  <c r="S66" i="14"/>
  <c r="N66" i="15"/>
  <c r="R66" i="14"/>
  <c r="M66" i="15"/>
  <c r="P66" i="14"/>
  <c r="K66" i="15"/>
  <c r="U66" i="13"/>
  <c r="Q66" i="14"/>
  <c r="L66" i="15"/>
  <c r="T65" i="14"/>
  <c r="O65" i="15"/>
  <c r="S65" i="14"/>
  <c r="N65" i="15"/>
  <c r="R65" i="14"/>
  <c r="M65" i="15"/>
  <c r="P65" i="14"/>
  <c r="K65" i="15"/>
  <c r="U65" i="13"/>
  <c r="Q65" i="14"/>
  <c r="L65" i="15"/>
  <c r="T64" i="15"/>
  <c r="O64" i="16"/>
  <c r="S64" i="15"/>
  <c r="N64" i="16"/>
  <c r="R64" i="15"/>
  <c r="M64" i="16"/>
  <c r="Q64" i="15"/>
  <c r="L64" i="16"/>
  <c r="P64" i="15"/>
  <c r="U64" i="15" s="1"/>
  <c r="K64" i="16"/>
  <c r="U64" i="14"/>
  <c r="R23" i="14"/>
  <c r="R40" i="14" s="1"/>
  <c r="M23" i="15"/>
  <c r="M40" i="14"/>
  <c r="S23" i="14"/>
  <c r="S40" i="14" s="1"/>
  <c r="N23" i="15"/>
  <c r="N40" i="14"/>
  <c r="T217" i="14"/>
  <c r="T238" i="14" s="1"/>
  <c r="O217" i="15"/>
  <c r="O238" i="14"/>
  <c r="S217" i="14"/>
  <c r="S238" i="14" s="1"/>
  <c r="N217" i="15"/>
  <c r="N238" i="14"/>
  <c r="R217" i="14"/>
  <c r="R238" i="14" s="1"/>
  <c r="M217" i="15"/>
  <c r="M238" i="14"/>
  <c r="Q217" i="14"/>
  <c r="Q238" i="14" s="1"/>
  <c r="L217" i="15"/>
  <c r="L238" i="14"/>
  <c r="P217" i="14"/>
  <c r="P238" i="14" s="1"/>
  <c r="K217" i="15"/>
  <c r="K238" i="14"/>
  <c r="T153" i="14"/>
  <c r="T214" i="14" s="1"/>
  <c r="O153" i="15"/>
  <c r="S153" i="14"/>
  <c r="S214" i="14" s="1"/>
  <c r="N153" i="15"/>
  <c r="R153" i="14"/>
  <c r="R214" i="14" s="1"/>
  <c r="M153" i="15"/>
  <c r="Q153" i="14"/>
  <c r="Q214" i="14" s="1"/>
  <c r="L153" i="15"/>
  <c r="P153" i="14"/>
  <c r="P214" i="14" s="1"/>
  <c r="K153" i="15"/>
  <c r="T128" i="14"/>
  <c r="T150" i="14" s="1"/>
  <c r="O128" i="15"/>
  <c r="O150" i="14"/>
  <c r="S128" i="14"/>
  <c r="S150" i="14" s="1"/>
  <c r="N128" i="15"/>
  <c r="N150" i="14"/>
  <c r="R128" i="14"/>
  <c r="R150" i="14" s="1"/>
  <c r="M128" i="15"/>
  <c r="M150" i="14"/>
  <c r="Q128" i="14"/>
  <c r="Q150" i="14" s="1"/>
  <c r="L128" i="15"/>
  <c r="L150" i="14"/>
  <c r="P128" i="14"/>
  <c r="P150" i="14" s="1"/>
  <c r="K128" i="15"/>
  <c r="K150" i="14"/>
  <c r="T117" i="14"/>
  <c r="T125" i="14" s="1"/>
  <c r="O117" i="15"/>
  <c r="O125" i="14"/>
  <c r="S117" i="14"/>
  <c r="S125" i="14" s="1"/>
  <c r="N117" i="15"/>
  <c r="N125" i="14"/>
  <c r="R117" i="14"/>
  <c r="R125" i="14" s="1"/>
  <c r="M117" i="15"/>
  <c r="M125" i="14"/>
  <c r="Q117" i="14"/>
  <c r="Q125" i="14" s="1"/>
  <c r="L117" i="15"/>
  <c r="L125" i="14"/>
  <c r="P117" i="14"/>
  <c r="P125" i="14" s="1"/>
  <c r="K117" i="15"/>
  <c r="K125" i="14"/>
  <c r="T83" i="14"/>
  <c r="O83" i="15"/>
  <c r="S83" i="14"/>
  <c r="N83" i="15"/>
  <c r="R83" i="14"/>
  <c r="M83" i="15"/>
  <c r="Q83" i="14"/>
  <c r="L83" i="15"/>
  <c r="P83" i="14"/>
  <c r="K83" i="15"/>
  <c r="T63" i="14"/>
  <c r="T80" i="14" s="1"/>
  <c r="O63" i="15"/>
  <c r="O80" i="14"/>
  <c r="T80" i="13"/>
  <c r="S63" i="14"/>
  <c r="S80" i="14" s="1"/>
  <c r="N63" i="15"/>
  <c r="N80" i="14"/>
  <c r="S80" i="13"/>
  <c r="R63" i="14"/>
  <c r="R80" i="14" s="1"/>
  <c r="M63" i="15"/>
  <c r="M80" i="14"/>
  <c r="R80" i="13"/>
  <c r="Q63" i="14"/>
  <c r="Q80" i="14" s="1"/>
  <c r="L63" i="15"/>
  <c r="L80" i="14"/>
  <c r="Q80" i="13"/>
  <c r="P63" i="14"/>
  <c r="P80" i="14" s="1"/>
  <c r="K63" i="15"/>
  <c r="K80" i="14"/>
  <c r="P80" i="13"/>
  <c r="T6" i="15"/>
  <c r="O6" i="16"/>
  <c r="J238" i="7"/>
  <c r="U238" i="7"/>
  <c r="H217" i="8"/>
  <c r="B238" i="8"/>
  <c r="J150" i="7"/>
  <c r="U150" i="7"/>
  <c r="H128" i="8"/>
  <c r="B150" i="8"/>
  <c r="J125" i="7"/>
  <c r="U125" i="7"/>
  <c r="H117" i="8"/>
  <c r="B125" i="8"/>
  <c r="J100" i="7"/>
  <c r="H83" i="8"/>
  <c r="B100" i="8"/>
  <c r="J80" i="7"/>
  <c r="U80" i="7"/>
  <c r="H63" i="8"/>
  <c r="B80" i="8"/>
  <c r="Q118" i="15"/>
  <c r="L118" i="16"/>
  <c r="P118" i="15"/>
  <c r="K118" i="16"/>
  <c r="U118" i="14"/>
  <c r="R118" i="15"/>
  <c r="M118" i="16"/>
  <c r="S118" i="15"/>
  <c r="N118" i="16"/>
  <c r="T118" i="15"/>
  <c r="O118" i="16"/>
  <c r="Q119" i="15"/>
  <c r="L119" i="16"/>
  <c r="P119" i="15"/>
  <c r="K119" i="16"/>
  <c r="U119" i="14"/>
  <c r="R119" i="15"/>
  <c r="M119" i="16"/>
  <c r="S119" i="15"/>
  <c r="N119" i="16"/>
  <c r="T119" i="15"/>
  <c r="O119" i="16"/>
  <c r="Q120" i="15"/>
  <c r="L120" i="16"/>
  <c r="P120" i="15"/>
  <c r="K120" i="16"/>
  <c r="U120" i="14"/>
  <c r="R120" i="15"/>
  <c r="M120" i="16"/>
  <c r="S120" i="15"/>
  <c r="N120" i="16"/>
  <c r="T120" i="15"/>
  <c r="O120" i="16"/>
  <c r="Q121" i="15"/>
  <c r="L121" i="16"/>
  <c r="P121" i="15"/>
  <c r="K121" i="16"/>
  <c r="U121" i="14"/>
  <c r="R121" i="15"/>
  <c r="M121" i="16"/>
  <c r="S121" i="15"/>
  <c r="N121" i="16"/>
  <c r="T121" i="15"/>
  <c r="O121" i="16"/>
  <c r="Q122" i="15"/>
  <c r="L122" i="16"/>
  <c r="P122" i="15"/>
  <c r="K122" i="16"/>
  <c r="U122" i="14"/>
  <c r="R122" i="15"/>
  <c r="M122" i="16"/>
  <c r="S122" i="15"/>
  <c r="N122" i="16"/>
  <c r="T122" i="15"/>
  <c r="O122" i="16"/>
  <c r="Q123" i="15"/>
  <c r="L123" i="16"/>
  <c r="P123" i="15"/>
  <c r="K123" i="16"/>
  <c r="U123" i="14"/>
  <c r="R123" i="15"/>
  <c r="M123" i="16"/>
  <c r="S123" i="15"/>
  <c r="N123" i="16"/>
  <c r="T123" i="15"/>
  <c r="O123" i="16"/>
  <c r="Q124" i="15"/>
  <c r="L124" i="16"/>
  <c r="P124" i="15"/>
  <c r="K124" i="16"/>
  <c r="U124" i="14"/>
  <c r="R124" i="15"/>
  <c r="M124" i="16"/>
  <c r="S124" i="15"/>
  <c r="N124" i="16"/>
  <c r="T124" i="15"/>
  <c r="O124" i="16"/>
  <c r="Q154" i="15"/>
  <c r="L154" i="16"/>
  <c r="P154" i="15"/>
  <c r="K154" i="16"/>
  <c r="U154" i="14"/>
  <c r="R154" i="15"/>
  <c r="M154" i="16"/>
  <c r="S154" i="15"/>
  <c r="N154" i="16"/>
  <c r="T154" i="15"/>
  <c r="O154" i="16"/>
  <c r="Q155" i="15"/>
  <c r="L155" i="16"/>
  <c r="P155" i="15"/>
  <c r="K155" i="16"/>
  <c r="U155" i="14"/>
  <c r="R155" i="15"/>
  <c r="M155" i="16"/>
  <c r="S155" i="15"/>
  <c r="N155" i="16"/>
  <c r="T155" i="15"/>
  <c r="O155" i="16"/>
  <c r="Q156" i="15"/>
  <c r="L156" i="16"/>
  <c r="P156" i="15"/>
  <c r="K156" i="16"/>
  <c r="U156" i="14"/>
  <c r="R156" i="15"/>
  <c r="M156" i="16"/>
  <c r="S156" i="15"/>
  <c r="N156" i="16"/>
  <c r="T156" i="15"/>
  <c r="O156" i="16"/>
  <c r="Q157" i="15"/>
  <c r="L157" i="16"/>
  <c r="P157" i="15"/>
  <c r="K157" i="16"/>
  <c r="U157" i="14"/>
  <c r="R157" i="15"/>
  <c r="M157" i="16"/>
  <c r="S157" i="15"/>
  <c r="N157" i="16"/>
  <c r="T157" i="15"/>
  <c r="O157" i="16"/>
  <c r="Q159" i="15"/>
  <c r="L159" i="16"/>
  <c r="P159" i="15"/>
  <c r="K159" i="16"/>
  <c r="U159" i="14"/>
  <c r="R159" i="15"/>
  <c r="M159" i="16"/>
  <c r="S159" i="15"/>
  <c r="N159" i="16"/>
  <c r="T159" i="15"/>
  <c r="O159" i="16"/>
  <c r="Q160" i="15"/>
  <c r="L160" i="16"/>
  <c r="P160" i="15"/>
  <c r="K160" i="16"/>
  <c r="U160" i="14"/>
  <c r="R160" i="15"/>
  <c r="M160" i="16"/>
  <c r="S160" i="15"/>
  <c r="N160" i="16"/>
  <c r="T160" i="15"/>
  <c r="O160" i="16"/>
  <c r="Q161" i="15"/>
  <c r="L161" i="16"/>
  <c r="P161" i="15"/>
  <c r="K161" i="16"/>
  <c r="U161" i="14"/>
  <c r="R161" i="15"/>
  <c r="M161" i="16"/>
  <c r="S161" i="15"/>
  <c r="N161" i="16"/>
  <c r="T161" i="15"/>
  <c r="O161" i="16"/>
  <c r="Q162" i="15"/>
  <c r="L162" i="16"/>
  <c r="P162" i="15"/>
  <c r="K162" i="16"/>
  <c r="U162" i="14"/>
  <c r="R162" i="15"/>
  <c r="M162" i="16"/>
  <c r="S162" i="15"/>
  <c r="N162" i="16"/>
  <c r="T162" i="15"/>
  <c r="O162" i="16"/>
  <c r="Q163" i="15"/>
  <c r="L163" i="16"/>
  <c r="P163" i="15"/>
  <c r="K163" i="16"/>
  <c r="U163" i="14"/>
  <c r="R163" i="15"/>
  <c r="M163" i="16"/>
  <c r="S163" i="15"/>
  <c r="N163" i="16"/>
  <c r="T163" i="15"/>
  <c r="O163" i="16"/>
  <c r="Q164" i="15"/>
  <c r="L164" i="16"/>
  <c r="P164" i="15"/>
  <c r="K164" i="16"/>
  <c r="U164" i="14"/>
  <c r="R164" i="15"/>
  <c r="M164" i="16"/>
  <c r="S164" i="15"/>
  <c r="N164" i="16"/>
  <c r="T164" i="15"/>
  <c r="O164" i="16"/>
  <c r="Q165" i="15"/>
  <c r="L165" i="16"/>
  <c r="P165" i="15"/>
  <c r="K165" i="16"/>
  <c r="U165" i="14"/>
  <c r="R165" i="15"/>
  <c r="M165" i="16"/>
  <c r="S165" i="15"/>
  <c r="N165" i="16"/>
  <c r="T165" i="15"/>
  <c r="O165" i="16"/>
  <c r="Q166" i="15"/>
  <c r="L166" i="16"/>
  <c r="P166" i="15"/>
  <c r="K166" i="16"/>
  <c r="U166" i="14"/>
  <c r="R166" i="15"/>
  <c r="M166" i="16"/>
  <c r="S166" i="15"/>
  <c r="N166" i="16"/>
  <c r="T166" i="15"/>
  <c r="O166" i="16"/>
  <c r="Q167" i="15"/>
  <c r="L167" i="16"/>
  <c r="P167" i="15"/>
  <c r="K167" i="16"/>
  <c r="U167" i="14"/>
  <c r="R167" i="15"/>
  <c r="M167" i="16"/>
  <c r="S167" i="15"/>
  <c r="N167" i="16"/>
  <c r="T167" i="15"/>
  <c r="O167" i="16"/>
  <c r="Q168" i="15"/>
  <c r="L168" i="16"/>
  <c r="P168" i="15"/>
  <c r="K168" i="16"/>
  <c r="U168" i="14"/>
  <c r="R168" i="15"/>
  <c r="M168" i="16"/>
  <c r="S168" i="15"/>
  <c r="N168" i="16"/>
  <c r="T168" i="15"/>
  <c r="O168" i="16"/>
  <c r="Q169" i="15"/>
  <c r="L169" i="16"/>
  <c r="P169" i="15"/>
  <c r="K169" i="16"/>
  <c r="U169" i="14"/>
  <c r="R169" i="15"/>
  <c r="M169" i="16"/>
  <c r="S169" i="15"/>
  <c r="N169" i="16"/>
  <c r="T169" i="15"/>
  <c r="O169" i="16"/>
  <c r="Q170" i="15"/>
  <c r="L170" i="16"/>
  <c r="P170" i="15"/>
  <c r="K170" i="16"/>
  <c r="U170" i="14"/>
  <c r="R170" i="15"/>
  <c r="M170" i="16"/>
  <c r="S170" i="15"/>
  <c r="N170" i="16"/>
  <c r="T170" i="15"/>
  <c r="O170" i="16"/>
  <c r="Q171" i="15"/>
  <c r="L171" i="16"/>
  <c r="P171" i="15"/>
  <c r="K171" i="16"/>
  <c r="U171" i="14"/>
  <c r="R171" i="15"/>
  <c r="M171" i="16"/>
  <c r="S171" i="15"/>
  <c r="N171" i="16"/>
  <c r="T171" i="15"/>
  <c r="O171" i="16"/>
  <c r="Q172" i="15"/>
  <c r="L172" i="16"/>
  <c r="P172" i="15"/>
  <c r="K172" i="16"/>
  <c r="U172" i="14"/>
  <c r="R172" i="15"/>
  <c r="M172" i="16"/>
  <c r="S172" i="15"/>
  <c r="N172" i="16"/>
  <c r="T172" i="15"/>
  <c r="O172" i="16"/>
  <c r="Q173" i="15"/>
  <c r="L173" i="16"/>
  <c r="P173" i="15"/>
  <c r="K173" i="16"/>
  <c r="U173" i="14"/>
  <c r="R173" i="15"/>
  <c r="M173" i="16"/>
  <c r="S173" i="15"/>
  <c r="N173" i="16"/>
  <c r="T173" i="15"/>
  <c r="O173" i="16"/>
  <c r="Q174" i="15"/>
  <c r="L174" i="16"/>
  <c r="P174" i="15"/>
  <c r="K174" i="16"/>
  <c r="U174" i="14"/>
  <c r="R174" i="15"/>
  <c r="M174" i="16"/>
  <c r="S174" i="15"/>
  <c r="N174" i="16"/>
  <c r="T174" i="15"/>
  <c r="O174" i="16"/>
  <c r="Q175" i="15"/>
  <c r="L175" i="16"/>
  <c r="P175" i="15"/>
  <c r="K175" i="16"/>
  <c r="U175" i="14"/>
  <c r="R175" i="15"/>
  <c r="M175" i="16"/>
  <c r="S175" i="15"/>
  <c r="N175" i="16"/>
  <c r="T175" i="15"/>
  <c r="O175" i="16"/>
  <c r="Q176" i="15"/>
  <c r="L176" i="16"/>
  <c r="P176" i="15"/>
  <c r="K176" i="16"/>
  <c r="U176" i="14"/>
  <c r="R176" i="15"/>
  <c r="M176" i="16"/>
  <c r="S176" i="15"/>
  <c r="N176" i="16"/>
  <c r="T176" i="15"/>
  <c r="O176" i="16"/>
  <c r="Q177" i="15"/>
  <c r="L177" i="16"/>
  <c r="P177" i="15"/>
  <c r="K177" i="16"/>
  <c r="U177" i="14"/>
  <c r="R177" i="15"/>
  <c r="M177" i="16"/>
  <c r="S177" i="15"/>
  <c r="N177" i="16"/>
  <c r="T177" i="15"/>
  <c r="O177" i="16"/>
  <c r="Q178" i="15"/>
  <c r="L178" i="16"/>
  <c r="P178" i="15"/>
  <c r="K178" i="16"/>
  <c r="U178" i="14"/>
  <c r="R178" i="15"/>
  <c r="M178" i="16"/>
  <c r="S178" i="15"/>
  <c r="N178" i="16"/>
  <c r="T178" i="15"/>
  <c r="O178" i="16"/>
  <c r="Q179" i="15"/>
  <c r="L179" i="16"/>
  <c r="P179" i="15"/>
  <c r="K179" i="16"/>
  <c r="U179" i="14"/>
  <c r="R179" i="15"/>
  <c r="M179" i="16"/>
  <c r="S179" i="15"/>
  <c r="N179" i="16"/>
  <c r="T179" i="15"/>
  <c r="O179" i="16"/>
  <c r="Q180" i="15"/>
  <c r="L180" i="16"/>
  <c r="P180" i="15"/>
  <c r="K180" i="16"/>
  <c r="U180" i="14"/>
  <c r="R180" i="15"/>
  <c r="M180" i="16"/>
  <c r="S180" i="15"/>
  <c r="N180" i="16"/>
  <c r="T180" i="15"/>
  <c r="O180" i="16"/>
  <c r="Q181" i="15"/>
  <c r="L181" i="16"/>
  <c r="P181" i="15"/>
  <c r="K181" i="16"/>
  <c r="U181" i="14"/>
  <c r="R181" i="15"/>
  <c r="M181" i="16"/>
  <c r="S181" i="15"/>
  <c r="N181" i="16"/>
  <c r="T181" i="15"/>
  <c r="O181" i="16"/>
  <c r="Q182" i="15"/>
  <c r="L182" i="16"/>
  <c r="P182" i="15"/>
  <c r="K182" i="16"/>
  <c r="U182" i="14"/>
  <c r="R182" i="15"/>
  <c r="M182" i="16"/>
  <c r="S182" i="15"/>
  <c r="N182" i="16"/>
  <c r="T182" i="15"/>
  <c r="O182" i="16"/>
  <c r="Q183" i="15"/>
  <c r="L183" i="16"/>
  <c r="P183" i="15"/>
  <c r="K183" i="16"/>
  <c r="U183" i="14"/>
  <c r="R183" i="15"/>
  <c r="M183" i="16"/>
  <c r="S183" i="15"/>
  <c r="N183" i="16"/>
  <c r="T183" i="15"/>
  <c r="O183" i="16"/>
  <c r="Q184" i="15"/>
  <c r="L184" i="16"/>
  <c r="P184" i="15"/>
  <c r="K184" i="16"/>
  <c r="U184" i="14"/>
  <c r="R184" i="15"/>
  <c r="M184" i="16"/>
  <c r="S184" i="15"/>
  <c r="N184" i="16"/>
  <c r="T184" i="15"/>
  <c r="O184" i="16"/>
  <c r="Q185" i="15"/>
  <c r="L185" i="16"/>
  <c r="P185" i="15"/>
  <c r="K185" i="16"/>
  <c r="U185" i="14"/>
  <c r="R185" i="15"/>
  <c r="M185" i="16"/>
  <c r="S185" i="15"/>
  <c r="N185" i="16"/>
  <c r="T185" i="15"/>
  <c r="O185" i="16"/>
  <c r="Q186" i="15"/>
  <c r="L186" i="16"/>
  <c r="P186" i="15"/>
  <c r="K186" i="16"/>
  <c r="U186" i="14"/>
  <c r="R186" i="15"/>
  <c r="M186" i="16"/>
  <c r="S186" i="15"/>
  <c r="N186" i="16"/>
  <c r="T186" i="15"/>
  <c r="O186" i="16"/>
  <c r="Q187" i="15"/>
  <c r="L187" i="16"/>
  <c r="P187" i="15"/>
  <c r="K187" i="16"/>
  <c r="U187" i="14"/>
  <c r="R187" i="15"/>
  <c r="M187" i="16"/>
  <c r="S187" i="15"/>
  <c r="N187" i="16"/>
  <c r="T187" i="15"/>
  <c r="O187" i="16"/>
  <c r="Q188" i="15"/>
  <c r="L188" i="16"/>
  <c r="P188" i="15"/>
  <c r="K188" i="16"/>
  <c r="U188" i="14"/>
  <c r="R188" i="15"/>
  <c r="M188" i="16"/>
  <c r="S188" i="15"/>
  <c r="N188" i="16"/>
  <c r="T188" i="15"/>
  <c r="O188" i="16"/>
  <c r="Q189" i="15"/>
  <c r="L189" i="16"/>
  <c r="P189" i="15"/>
  <c r="K189" i="16"/>
  <c r="U189" i="14"/>
  <c r="R189" i="15"/>
  <c r="M189" i="16"/>
  <c r="S189" i="15"/>
  <c r="N189" i="16"/>
  <c r="T189" i="15"/>
  <c r="O189" i="16"/>
  <c r="Q190" i="15"/>
  <c r="L190" i="16"/>
  <c r="P190" i="15"/>
  <c r="K190" i="16"/>
  <c r="U190" i="14"/>
  <c r="R190" i="15"/>
  <c r="M190" i="16"/>
  <c r="S190" i="15"/>
  <c r="N190" i="16"/>
  <c r="T190" i="15"/>
  <c r="O190" i="16"/>
  <c r="Q191" i="15"/>
  <c r="L191" i="16"/>
  <c r="P191" i="15"/>
  <c r="K191" i="16"/>
  <c r="U191" i="14"/>
  <c r="R191" i="15"/>
  <c r="M191" i="16"/>
  <c r="S191" i="15"/>
  <c r="N191" i="16"/>
  <c r="T191" i="15"/>
  <c r="O191" i="16"/>
  <c r="Q192" i="15"/>
  <c r="L192" i="16"/>
  <c r="P192" i="15"/>
  <c r="K192" i="16"/>
  <c r="U192" i="14"/>
  <c r="R192" i="15"/>
  <c r="M192" i="16"/>
  <c r="S192" i="15"/>
  <c r="N192" i="16"/>
  <c r="T192" i="15"/>
  <c r="O192" i="16"/>
  <c r="Q193" i="15"/>
  <c r="L193" i="16"/>
  <c r="P193" i="15"/>
  <c r="K193" i="16"/>
  <c r="U193" i="14"/>
  <c r="R193" i="15"/>
  <c r="M193" i="16"/>
  <c r="S193" i="15"/>
  <c r="N193" i="16"/>
  <c r="T193" i="15"/>
  <c r="O193" i="16"/>
  <c r="Q194" i="15"/>
  <c r="L194" i="16"/>
  <c r="P194" i="15"/>
  <c r="K194" i="16"/>
  <c r="U194" i="14"/>
  <c r="R194" i="15"/>
  <c r="M194" i="16"/>
  <c r="S194" i="15"/>
  <c r="N194" i="16"/>
  <c r="T194" i="15"/>
  <c r="O194" i="16"/>
  <c r="Q195" i="15"/>
  <c r="L195" i="16"/>
  <c r="P195" i="15"/>
  <c r="K195" i="16"/>
  <c r="U195" i="14"/>
  <c r="R195" i="15"/>
  <c r="M195" i="16"/>
  <c r="S195" i="15"/>
  <c r="N195" i="16"/>
  <c r="T195" i="15"/>
  <c r="O195" i="16"/>
  <c r="Q196" i="15"/>
  <c r="L196" i="16"/>
  <c r="P196" i="15"/>
  <c r="K196" i="16"/>
  <c r="U196" i="14"/>
  <c r="R196" i="15"/>
  <c r="M196" i="16"/>
  <c r="S196" i="15"/>
  <c r="N196" i="16"/>
  <c r="T196" i="15"/>
  <c r="O196" i="16"/>
  <c r="Q197" i="15"/>
  <c r="L197" i="16"/>
  <c r="P197" i="15"/>
  <c r="K197" i="16"/>
  <c r="U197" i="14"/>
  <c r="R197" i="15"/>
  <c r="M197" i="16"/>
  <c r="S197" i="15"/>
  <c r="N197" i="16"/>
  <c r="T197" i="15"/>
  <c r="O197" i="16"/>
  <c r="Q198" i="15"/>
  <c r="L198" i="16"/>
  <c r="P198" i="15"/>
  <c r="K198" i="16"/>
  <c r="U198" i="14"/>
  <c r="R198" i="15"/>
  <c r="M198" i="16"/>
  <c r="S198" i="15"/>
  <c r="N198" i="16"/>
  <c r="T198" i="15"/>
  <c r="O198" i="16"/>
  <c r="Q199" i="15"/>
  <c r="L199" i="16"/>
  <c r="P199" i="15"/>
  <c r="K199" i="16"/>
  <c r="U199" i="14"/>
  <c r="R199" i="15"/>
  <c r="M199" i="16"/>
  <c r="S199" i="15"/>
  <c r="N199" i="16"/>
  <c r="T199" i="15"/>
  <c r="O199" i="16"/>
  <c r="Q200" i="15"/>
  <c r="L200" i="16"/>
  <c r="P200" i="15"/>
  <c r="K200" i="16"/>
  <c r="U200" i="14"/>
  <c r="R200" i="15"/>
  <c r="M200" i="16"/>
  <c r="S200" i="15"/>
  <c r="N200" i="16"/>
  <c r="T200" i="15"/>
  <c r="O200" i="16"/>
  <c r="Q201" i="15"/>
  <c r="L201" i="16"/>
  <c r="P201" i="15"/>
  <c r="K201" i="16"/>
  <c r="U201" i="14"/>
  <c r="R201" i="15"/>
  <c r="M201" i="16"/>
  <c r="S201" i="15"/>
  <c r="N201" i="16"/>
  <c r="T201" i="15"/>
  <c r="O201" i="16"/>
  <c r="Q202" i="15"/>
  <c r="L202" i="16"/>
  <c r="P202" i="15"/>
  <c r="K202" i="16"/>
  <c r="U202" i="14"/>
  <c r="R202" i="15"/>
  <c r="M202" i="16"/>
  <c r="S202" i="15"/>
  <c r="N202" i="16"/>
  <c r="T202" i="15"/>
  <c r="O202" i="16"/>
  <c r="Q203" i="15"/>
  <c r="L203" i="16"/>
  <c r="P203" i="15"/>
  <c r="K203" i="16"/>
  <c r="U203" i="14"/>
  <c r="R203" i="15"/>
  <c r="M203" i="16"/>
  <c r="S203" i="15"/>
  <c r="N203" i="16"/>
  <c r="T203" i="15"/>
  <c r="O203" i="16"/>
  <c r="Q204" i="15"/>
  <c r="L204" i="16"/>
  <c r="P204" i="15"/>
  <c r="K204" i="16"/>
  <c r="U204" i="14"/>
  <c r="R204" i="15"/>
  <c r="M204" i="16"/>
  <c r="S204" i="15"/>
  <c r="N204" i="16"/>
  <c r="T204" i="15"/>
  <c r="O204" i="16"/>
  <c r="Q205" i="15"/>
  <c r="L205" i="16"/>
  <c r="P205" i="15"/>
  <c r="K205" i="16"/>
  <c r="U205" i="14"/>
  <c r="R205" i="15"/>
  <c r="M205" i="16"/>
  <c r="S205" i="15"/>
  <c r="N205" i="16"/>
  <c r="T205" i="15"/>
  <c r="O205" i="16"/>
  <c r="Q206" i="15"/>
  <c r="L206" i="16"/>
  <c r="P206" i="15"/>
  <c r="K206" i="16"/>
  <c r="U206" i="14"/>
  <c r="R206" i="15"/>
  <c r="M206" i="16"/>
  <c r="S206" i="15"/>
  <c r="N206" i="16"/>
  <c r="T206" i="15"/>
  <c r="O206" i="16"/>
  <c r="Q207" i="15"/>
  <c r="L207" i="16"/>
  <c r="P207" i="15"/>
  <c r="K207" i="16"/>
  <c r="U207" i="14"/>
  <c r="R207" i="15"/>
  <c r="M207" i="16"/>
  <c r="S207" i="15"/>
  <c r="N207" i="16"/>
  <c r="T207" i="15"/>
  <c r="O207" i="16"/>
  <c r="Q208" i="15"/>
  <c r="L208" i="16"/>
  <c r="P208" i="15"/>
  <c r="K208" i="16"/>
  <c r="U208" i="14"/>
  <c r="R208" i="15"/>
  <c r="M208" i="16"/>
  <c r="S208" i="15"/>
  <c r="N208" i="16"/>
  <c r="T208" i="15"/>
  <c r="O208" i="16"/>
  <c r="Q209" i="15"/>
  <c r="L209" i="16"/>
  <c r="P209" i="15"/>
  <c r="K209" i="16"/>
  <c r="U209" i="14"/>
  <c r="R209" i="15"/>
  <c r="M209" i="16"/>
  <c r="S209" i="15"/>
  <c r="N209" i="16"/>
  <c r="T209" i="15"/>
  <c r="O209" i="16"/>
  <c r="Q210" i="15"/>
  <c r="L210" i="16"/>
  <c r="P210" i="15"/>
  <c r="K210" i="16"/>
  <c r="U210" i="14"/>
  <c r="R210" i="15"/>
  <c r="M210" i="16"/>
  <c r="S210" i="15"/>
  <c r="N210" i="16"/>
  <c r="T210" i="15"/>
  <c r="O210" i="16"/>
  <c r="Q211" i="15"/>
  <c r="L211" i="16"/>
  <c r="P211" i="15"/>
  <c r="K211" i="16"/>
  <c r="U211" i="14"/>
  <c r="R211" i="15"/>
  <c r="M211" i="16"/>
  <c r="S211" i="15"/>
  <c r="N211" i="16"/>
  <c r="T211" i="15"/>
  <c r="O211" i="16"/>
  <c r="Q212" i="15"/>
  <c r="L212" i="16"/>
  <c r="P212" i="15"/>
  <c r="K212" i="16"/>
  <c r="U212" i="14"/>
  <c r="R212" i="15"/>
  <c r="M212" i="16"/>
  <c r="S212" i="15"/>
  <c r="N212" i="16"/>
  <c r="T212" i="15"/>
  <c r="O212" i="16"/>
  <c r="Q213" i="15"/>
  <c r="L213" i="16"/>
  <c r="P213" i="15"/>
  <c r="K213" i="16"/>
  <c r="U213" i="14"/>
  <c r="R213" i="15"/>
  <c r="M213" i="16"/>
  <c r="S213" i="15"/>
  <c r="N213" i="16"/>
  <c r="T213" i="15"/>
  <c r="O213" i="16"/>
  <c r="Q218" i="15"/>
  <c r="L218" i="16"/>
  <c r="P218" i="15"/>
  <c r="K218" i="16"/>
  <c r="U218" i="14"/>
  <c r="R218" i="15"/>
  <c r="M218" i="16"/>
  <c r="S218" i="15"/>
  <c r="N218" i="16"/>
  <c r="T218" i="15"/>
  <c r="O218" i="16"/>
  <c r="Q219" i="15"/>
  <c r="L219" i="16"/>
  <c r="P219" i="15"/>
  <c r="K219" i="16"/>
  <c r="U219" i="14"/>
  <c r="R219" i="15"/>
  <c r="M219" i="16"/>
  <c r="S219" i="15"/>
  <c r="N219" i="16"/>
  <c r="T219" i="15"/>
  <c r="O219" i="16"/>
  <c r="Q220" i="15"/>
  <c r="L220" i="16"/>
  <c r="P220" i="15"/>
  <c r="K220" i="16"/>
  <c r="U220" i="14"/>
  <c r="R220" i="15"/>
  <c r="M220" i="16"/>
  <c r="S220" i="15"/>
  <c r="N220" i="16"/>
  <c r="T220" i="15"/>
  <c r="O220" i="16"/>
  <c r="Q221" i="15"/>
  <c r="L221" i="16"/>
  <c r="P221" i="15"/>
  <c r="K221" i="16"/>
  <c r="U221" i="14"/>
  <c r="R221" i="15"/>
  <c r="M221" i="16"/>
  <c r="S221" i="15"/>
  <c r="N221" i="16"/>
  <c r="T221" i="15"/>
  <c r="O221" i="16"/>
  <c r="Q222" i="15"/>
  <c r="L222" i="16"/>
  <c r="P222" i="15"/>
  <c r="K222" i="16"/>
  <c r="U222" i="14"/>
  <c r="R222" i="15"/>
  <c r="M222" i="16"/>
  <c r="S222" i="15"/>
  <c r="N222" i="16"/>
  <c r="T222" i="15"/>
  <c r="O222" i="16"/>
  <c r="Q223" i="15"/>
  <c r="L223" i="16"/>
  <c r="P223" i="15"/>
  <c r="K223" i="16"/>
  <c r="U223" i="14"/>
  <c r="R223" i="15"/>
  <c r="M223" i="16"/>
  <c r="S223" i="15"/>
  <c r="N223" i="16"/>
  <c r="T223" i="15"/>
  <c r="O223" i="16"/>
  <c r="Q224" i="15"/>
  <c r="L224" i="16"/>
  <c r="P224" i="15"/>
  <c r="K224" i="16"/>
  <c r="U224" i="14"/>
  <c r="R224" i="15"/>
  <c r="M224" i="16"/>
  <c r="S224" i="15"/>
  <c r="N224" i="16"/>
  <c r="T224" i="15"/>
  <c r="O224" i="16"/>
  <c r="Q225" i="15"/>
  <c r="L225" i="16"/>
  <c r="P225" i="15"/>
  <c r="K225" i="16"/>
  <c r="U225" i="14"/>
  <c r="R225" i="15"/>
  <c r="M225" i="16"/>
  <c r="S225" i="15"/>
  <c r="N225" i="16"/>
  <c r="T225" i="15"/>
  <c r="O225" i="16"/>
  <c r="Q226" i="15"/>
  <c r="L226" i="16"/>
  <c r="P226" i="15"/>
  <c r="K226" i="16"/>
  <c r="U226" i="14"/>
  <c r="R226" i="15"/>
  <c r="M226" i="16"/>
  <c r="S226" i="15"/>
  <c r="N226" i="16"/>
  <c r="T226" i="15"/>
  <c r="O226" i="16"/>
  <c r="Q227" i="15"/>
  <c r="L227" i="16"/>
  <c r="P227" i="15"/>
  <c r="K227" i="16"/>
  <c r="U227" i="14"/>
  <c r="R227" i="15"/>
  <c r="M227" i="16"/>
  <c r="S227" i="15"/>
  <c r="N227" i="16"/>
  <c r="T227" i="15"/>
  <c r="O227" i="16"/>
  <c r="Q228" i="15"/>
  <c r="L228" i="16"/>
  <c r="P228" i="15"/>
  <c r="K228" i="16"/>
  <c r="U228" i="14"/>
  <c r="R228" i="15"/>
  <c r="M228" i="16"/>
  <c r="S228" i="15"/>
  <c r="N228" i="16"/>
  <c r="T228" i="15"/>
  <c r="O228" i="16"/>
  <c r="Q229" i="15"/>
  <c r="L229" i="16"/>
  <c r="P229" i="15"/>
  <c r="K229" i="16"/>
  <c r="U229" i="14"/>
  <c r="R229" i="15"/>
  <c r="M229" i="16"/>
  <c r="S229" i="15"/>
  <c r="N229" i="16"/>
  <c r="T229" i="15"/>
  <c r="O229" i="16"/>
  <c r="Q230" i="15"/>
  <c r="L230" i="16"/>
  <c r="P230" i="15"/>
  <c r="K230" i="16"/>
  <c r="U230" i="14"/>
  <c r="R230" i="15"/>
  <c r="M230" i="16"/>
  <c r="S230" i="15"/>
  <c r="N230" i="16"/>
  <c r="T230" i="15"/>
  <c r="O230" i="16"/>
  <c r="Q231" i="15"/>
  <c r="L231" i="16"/>
  <c r="P231" i="15"/>
  <c r="K231" i="16"/>
  <c r="U231" i="14"/>
  <c r="R231" i="15"/>
  <c r="M231" i="16"/>
  <c r="S231" i="15"/>
  <c r="N231" i="16"/>
  <c r="T231" i="15"/>
  <c r="O231" i="16"/>
  <c r="Q232" i="15"/>
  <c r="L232" i="16"/>
  <c r="P232" i="15"/>
  <c r="K232" i="16"/>
  <c r="U232" i="14"/>
  <c r="R232" i="15"/>
  <c r="M232" i="16"/>
  <c r="S232" i="15"/>
  <c r="N232" i="16"/>
  <c r="T232" i="15"/>
  <c r="O232" i="16"/>
  <c r="Q233" i="15"/>
  <c r="L233" i="16"/>
  <c r="P233" i="15"/>
  <c r="K233" i="16"/>
  <c r="U233" i="14"/>
  <c r="R233" i="15"/>
  <c r="M233" i="16"/>
  <c r="S233" i="15"/>
  <c r="N233" i="16"/>
  <c r="T233" i="15"/>
  <c r="O233" i="16"/>
  <c r="Q234" i="15"/>
  <c r="L234" i="16"/>
  <c r="P234" i="15"/>
  <c r="K234" i="16"/>
  <c r="U234" i="14"/>
  <c r="R234" i="15"/>
  <c r="M234" i="16"/>
  <c r="S234" i="15"/>
  <c r="N234" i="16"/>
  <c r="T234" i="15"/>
  <c r="O234" i="16"/>
  <c r="Q235" i="15"/>
  <c r="L235" i="16"/>
  <c r="P235" i="15"/>
  <c r="K235" i="16"/>
  <c r="U235" i="14"/>
  <c r="R235" i="15"/>
  <c r="M235" i="16"/>
  <c r="S235" i="15"/>
  <c r="N235" i="16"/>
  <c r="T235" i="15"/>
  <c r="O235" i="16"/>
  <c r="Q236" i="15"/>
  <c r="L236" i="16"/>
  <c r="P236" i="15"/>
  <c r="K236" i="16"/>
  <c r="U236" i="14"/>
  <c r="R236" i="15"/>
  <c r="M236" i="16"/>
  <c r="S236" i="15"/>
  <c r="N236" i="16"/>
  <c r="T236" i="15"/>
  <c r="O236" i="16"/>
  <c r="Q237" i="15"/>
  <c r="L237" i="16"/>
  <c r="P237" i="15"/>
  <c r="K237" i="16"/>
  <c r="U237" i="14"/>
  <c r="R237" i="15"/>
  <c r="M237" i="16"/>
  <c r="S237" i="15"/>
  <c r="N237" i="16"/>
  <c r="T237" i="15"/>
  <c r="O237" i="16"/>
  <c r="Q44" i="15"/>
  <c r="L44" i="16"/>
  <c r="P44" i="15"/>
  <c r="K44" i="16"/>
  <c r="U44" i="14"/>
  <c r="R44" i="15"/>
  <c r="M44" i="16"/>
  <c r="S44" i="15"/>
  <c r="N44" i="16"/>
  <c r="T44" i="15"/>
  <c r="O44" i="16"/>
  <c r="Q45" i="15"/>
  <c r="L45" i="16"/>
  <c r="P45" i="15"/>
  <c r="K45" i="16"/>
  <c r="U45" i="14"/>
  <c r="R45" i="15"/>
  <c r="M45" i="16"/>
  <c r="S45" i="15"/>
  <c r="N45" i="16"/>
  <c r="T45" i="15"/>
  <c r="O45" i="16"/>
  <c r="Q46" i="15"/>
  <c r="L46" i="16"/>
  <c r="P46" i="15"/>
  <c r="K46" i="16"/>
  <c r="U46" i="14"/>
  <c r="R46" i="15"/>
  <c r="M46" i="16"/>
  <c r="S46" i="15"/>
  <c r="N46" i="16"/>
  <c r="T46" i="15"/>
  <c r="O46" i="16"/>
  <c r="Q47" i="15"/>
  <c r="L47" i="16"/>
  <c r="P47" i="15"/>
  <c r="K47" i="16"/>
  <c r="U47" i="14"/>
  <c r="R47" i="15"/>
  <c r="M47" i="16"/>
  <c r="S47" i="15"/>
  <c r="N47" i="16"/>
  <c r="T47" i="15"/>
  <c r="O47" i="16"/>
  <c r="Q48" i="15"/>
  <c r="L48" i="16"/>
  <c r="P48" i="15"/>
  <c r="K48" i="16"/>
  <c r="U48" i="14"/>
  <c r="R48" i="15"/>
  <c r="M48" i="16"/>
  <c r="S48" i="15"/>
  <c r="N48" i="16"/>
  <c r="T48" i="15"/>
  <c r="O48" i="16"/>
  <c r="Q49" i="15"/>
  <c r="L49" i="16"/>
  <c r="P49" i="15"/>
  <c r="K49" i="16"/>
  <c r="U49" i="14"/>
  <c r="R49" i="15"/>
  <c r="M49" i="16"/>
  <c r="S49" i="15"/>
  <c r="N49" i="16"/>
  <c r="T49" i="15"/>
  <c r="O49" i="16"/>
  <c r="Q50" i="15"/>
  <c r="L50" i="16"/>
  <c r="P50" i="15"/>
  <c r="K50" i="16"/>
  <c r="U50" i="14"/>
  <c r="R50" i="15"/>
  <c r="M50" i="16"/>
  <c r="S50" i="15"/>
  <c r="N50" i="16"/>
  <c r="T50" i="15"/>
  <c r="O50" i="16"/>
  <c r="Q51" i="15"/>
  <c r="L51" i="16"/>
  <c r="P51" i="15"/>
  <c r="K51" i="16"/>
  <c r="U51" i="14"/>
  <c r="R51" i="15"/>
  <c r="M51" i="16"/>
  <c r="S51" i="15"/>
  <c r="N51" i="16"/>
  <c r="T51" i="15"/>
  <c r="O51" i="16"/>
  <c r="Q52" i="15"/>
  <c r="L52" i="16"/>
  <c r="P52" i="15"/>
  <c r="K52" i="16"/>
  <c r="U52" i="14"/>
  <c r="R52" i="15"/>
  <c r="M52" i="16"/>
  <c r="S52" i="15"/>
  <c r="N52" i="16"/>
  <c r="T52" i="15"/>
  <c r="O52" i="16"/>
  <c r="Q53" i="15"/>
  <c r="L53" i="16"/>
  <c r="P53" i="15"/>
  <c r="K53" i="16"/>
  <c r="U53" i="14"/>
  <c r="R53" i="15"/>
  <c r="M53" i="16"/>
  <c r="S53" i="15"/>
  <c r="N53" i="16"/>
  <c r="T53" i="15"/>
  <c r="O53" i="16"/>
  <c r="Q54" i="15"/>
  <c r="L54" i="16"/>
  <c r="P54" i="15"/>
  <c r="K54" i="16"/>
  <c r="U54" i="14"/>
  <c r="R54" i="15"/>
  <c r="M54" i="16"/>
  <c r="S54" i="15"/>
  <c r="N54" i="16"/>
  <c r="T54" i="15"/>
  <c r="O54" i="16"/>
  <c r="Q55" i="15"/>
  <c r="L55" i="16"/>
  <c r="P55" i="15"/>
  <c r="K55" i="16"/>
  <c r="U55" i="14"/>
  <c r="R55" i="15"/>
  <c r="M55" i="16"/>
  <c r="S55" i="15"/>
  <c r="N55" i="16"/>
  <c r="T55" i="15"/>
  <c r="O55" i="16"/>
  <c r="Q56" i="15"/>
  <c r="L56" i="16"/>
  <c r="P56" i="15"/>
  <c r="K56" i="16"/>
  <c r="U56" i="14"/>
  <c r="R56" i="15"/>
  <c r="M56" i="16"/>
  <c r="S56" i="15"/>
  <c r="N56" i="16"/>
  <c r="T56" i="15"/>
  <c r="O56" i="16"/>
  <c r="Q57" i="15"/>
  <c r="L57" i="16"/>
  <c r="P57" i="15"/>
  <c r="K57" i="16"/>
  <c r="U57" i="14"/>
  <c r="R57" i="15"/>
  <c r="M57" i="16"/>
  <c r="S57" i="15"/>
  <c r="N57" i="16"/>
  <c r="T57" i="15"/>
  <c r="O57" i="16"/>
  <c r="Q58" i="15"/>
  <c r="L58" i="16"/>
  <c r="P58" i="15"/>
  <c r="K58" i="16"/>
  <c r="U58" i="14"/>
  <c r="R58" i="15"/>
  <c r="M58" i="16"/>
  <c r="S58" i="15"/>
  <c r="N58" i="16"/>
  <c r="T58" i="15"/>
  <c r="O58" i="16"/>
  <c r="Q59" i="15"/>
  <c r="L59" i="16"/>
  <c r="P59" i="15"/>
  <c r="K59" i="16"/>
  <c r="U59" i="14"/>
  <c r="R59" i="15"/>
  <c r="M59" i="16"/>
  <c r="S59" i="15"/>
  <c r="N59" i="16"/>
  <c r="T59" i="15"/>
  <c r="O59" i="16"/>
  <c r="R24" i="15"/>
  <c r="M24" i="16"/>
  <c r="S24" i="15"/>
  <c r="N24" i="16"/>
  <c r="T24" i="15"/>
  <c r="O24" i="16"/>
  <c r="R25" i="15"/>
  <c r="M25" i="16"/>
  <c r="S25" i="15"/>
  <c r="N25" i="16"/>
  <c r="T25" i="15"/>
  <c r="O25" i="16"/>
  <c r="R26" i="15"/>
  <c r="M26" i="16"/>
  <c r="S26" i="15"/>
  <c r="N26" i="16"/>
  <c r="T26" i="15"/>
  <c r="O26" i="16"/>
  <c r="R27" i="15"/>
  <c r="M27" i="16"/>
  <c r="S27" i="15"/>
  <c r="N27" i="16"/>
  <c r="T27" i="15"/>
  <c r="O27" i="16"/>
  <c r="R28" i="15"/>
  <c r="M28" i="16"/>
  <c r="S28" i="15"/>
  <c r="N28" i="16"/>
  <c r="T28" i="15"/>
  <c r="O28" i="16"/>
  <c r="R29" i="15"/>
  <c r="M29" i="16"/>
  <c r="S29" i="15"/>
  <c r="N29" i="16"/>
  <c r="T29" i="15"/>
  <c r="O29" i="16"/>
  <c r="R30" i="15"/>
  <c r="M30" i="16"/>
  <c r="S30" i="15"/>
  <c r="N30" i="16"/>
  <c r="T30" i="15"/>
  <c r="O30" i="16"/>
  <c r="R31" i="15"/>
  <c r="M31" i="16"/>
  <c r="S31" i="15"/>
  <c r="N31" i="16"/>
  <c r="T31" i="15"/>
  <c r="O31" i="16"/>
  <c r="R32" i="15"/>
  <c r="M32" i="16"/>
  <c r="S32" i="15"/>
  <c r="N32" i="16"/>
  <c r="T32" i="15"/>
  <c r="O32" i="16"/>
  <c r="R33" i="15"/>
  <c r="M33" i="16"/>
  <c r="S33" i="15"/>
  <c r="N33" i="16"/>
  <c r="T33" i="15"/>
  <c r="O33" i="16"/>
  <c r="R34" i="15"/>
  <c r="M34" i="16"/>
  <c r="S34" i="15"/>
  <c r="N34" i="16"/>
  <c r="T34" i="15"/>
  <c r="O34" i="16"/>
  <c r="R35" i="15"/>
  <c r="M35" i="16"/>
  <c r="S35" i="15"/>
  <c r="N35" i="16"/>
  <c r="T35" i="15"/>
  <c r="O35" i="16"/>
  <c r="R36" i="15"/>
  <c r="M36" i="16"/>
  <c r="S36" i="15"/>
  <c r="N36" i="16"/>
  <c r="T36" i="15"/>
  <c r="O36" i="16"/>
  <c r="R37" i="15"/>
  <c r="M37" i="16"/>
  <c r="S37" i="15"/>
  <c r="N37" i="16"/>
  <c r="T37" i="15"/>
  <c r="O37" i="16"/>
  <c r="R38" i="15"/>
  <c r="M38" i="16"/>
  <c r="S38" i="15"/>
  <c r="N38" i="16"/>
  <c r="T38" i="15"/>
  <c r="O38" i="16"/>
  <c r="R39" i="15"/>
  <c r="M39" i="16"/>
  <c r="S39" i="15"/>
  <c r="N39" i="16"/>
  <c r="T39" i="15"/>
  <c r="O39" i="16"/>
  <c r="T23" i="15"/>
  <c r="T40" i="15" s="1"/>
  <c r="O23" i="16"/>
  <c r="O40" i="15"/>
  <c r="T40" i="14"/>
  <c r="R6" i="15"/>
  <c r="M6" i="16"/>
  <c r="S6" i="15"/>
  <c r="N6" i="16"/>
  <c r="R7" i="15"/>
  <c r="M7" i="16"/>
  <c r="S7" i="15"/>
  <c r="N7" i="16"/>
  <c r="T7" i="15"/>
  <c r="O7" i="16"/>
  <c r="R8" i="15"/>
  <c r="M8" i="16"/>
  <c r="S8" i="15"/>
  <c r="N8" i="16"/>
  <c r="T8" i="15"/>
  <c r="O8" i="16"/>
  <c r="R9" i="15"/>
  <c r="M9" i="16"/>
  <c r="S9" i="15"/>
  <c r="N9" i="16"/>
  <c r="T9" i="15"/>
  <c r="O9" i="16"/>
  <c r="R10" i="15"/>
  <c r="M10" i="16"/>
  <c r="S10" i="15"/>
  <c r="N10" i="16"/>
  <c r="T10" i="15"/>
  <c r="O10" i="16"/>
  <c r="R11" i="15"/>
  <c r="M11" i="16"/>
  <c r="S11" i="15"/>
  <c r="N11" i="16"/>
  <c r="T11" i="15"/>
  <c r="O11" i="16"/>
  <c r="R12" i="15"/>
  <c r="M12" i="16"/>
  <c r="S12" i="15"/>
  <c r="N12" i="16"/>
  <c r="T12" i="15"/>
  <c r="O12" i="16"/>
  <c r="R13" i="15"/>
  <c r="M13" i="16"/>
  <c r="S13" i="15"/>
  <c r="N13" i="16"/>
  <c r="T13" i="15"/>
  <c r="O13" i="16"/>
  <c r="R14" i="15"/>
  <c r="M14" i="16"/>
  <c r="S14" i="15"/>
  <c r="N14" i="16"/>
  <c r="T14" i="15"/>
  <c r="O14" i="16"/>
  <c r="R15" i="15"/>
  <c r="M15" i="16"/>
  <c r="S15" i="15"/>
  <c r="N15" i="16"/>
  <c r="T15" i="15"/>
  <c r="O15" i="16"/>
  <c r="R16" i="15"/>
  <c r="M16" i="16"/>
  <c r="S16" i="15"/>
  <c r="N16" i="16"/>
  <c r="T16" i="15"/>
  <c r="O16" i="16"/>
  <c r="R17" i="15"/>
  <c r="M17" i="16"/>
  <c r="S17" i="15"/>
  <c r="N17" i="16"/>
  <c r="T17" i="15"/>
  <c r="O17" i="16"/>
  <c r="R18" i="15"/>
  <c r="M18" i="16"/>
  <c r="S18" i="15"/>
  <c r="N18" i="16"/>
  <c r="T18" i="15"/>
  <c r="O18" i="16"/>
  <c r="R19" i="15"/>
  <c r="M19" i="16"/>
  <c r="S19" i="15"/>
  <c r="N19" i="16"/>
  <c r="T19" i="15"/>
  <c r="O19" i="16"/>
  <c r="R99" i="15"/>
  <c r="M99" i="16"/>
  <c r="S99" i="15"/>
  <c r="N99" i="16"/>
  <c r="T99" i="15"/>
  <c r="O99" i="16"/>
  <c r="Q99" i="15"/>
  <c r="L99" i="16"/>
  <c r="P99" i="15"/>
  <c r="U99" i="15" s="1"/>
  <c r="K99" i="16"/>
  <c r="U99" i="14"/>
  <c r="Q110" i="15"/>
  <c r="L110" i="16"/>
  <c r="P110" i="15"/>
  <c r="K110" i="16"/>
  <c r="U110" i="14"/>
  <c r="R110" i="15"/>
  <c r="M110" i="16"/>
  <c r="S110" i="15"/>
  <c r="N110" i="16"/>
  <c r="T110" i="15"/>
  <c r="O110" i="16"/>
  <c r="Q111" i="15"/>
  <c r="L111" i="16"/>
  <c r="P111" i="15"/>
  <c r="K111" i="16"/>
  <c r="U111" i="14"/>
  <c r="R111" i="15"/>
  <c r="M111" i="16"/>
  <c r="S111" i="15"/>
  <c r="N111" i="16"/>
  <c r="T111" i="15"/>
  <c r="O111" i="16"/>
  <c r="Q112" i="15"/>
  <c r="L112" i="16"/>
  <c r="P112" i="15"/>
  <c r="K112" i="16"/>
  <c r="U112" i="14"/>
  <c r="R112" i="15"/>
  <c r="M112" i="16"/>
  <c r="S112" i="15"/>
  <c r="N112" i="16"/>
  <c r="T112" i="15"/>
  <c r="O112" i="16"/>
  <c r="Q113" i="15"/>
  <c r="L113" i="16"/>
  <c r="P113" i="15"/>
  <c r="K113" i="16"/>
  <c r="U113" i="14"/>
  <c r="R113" i="15"/>
  <c r="M113" i="16"/>
  <c r="S113" i="15"/>
  <c r="N113" i="16"/>
  <c r="T113" i="15"/>
  <c r="O113" i="16"/>
  <c r="R100" i="11"/>
  <c r="R84" i="12"/>
  <c r="R100" i="12" s="1"/>
  <c r="M84" i="13"/>
  <c r="M100" i="12"/>
  <c r="L98" i="6"/>
  <c r="Q98" i="5"/>
  <c r="K98" i="6"/>
  <c r="P98" i="5"/>
  <c r="U98" i="5" s="1"/>
  <c r="L97" i="6"/>
  <c r="Q97" i="5"/>
  <c r="K97" i="6"/>
  <c r="P97" i="5"/>
  <c r="U97" i="5" s="1"/>
  <c r="L96" i="6"/>
  <c r="Q96" i="5"/>
  <c r="K96" i="6"/>
  <c r="P96" i="5"/>
  <c r="U96" i="5" s="1"/>
  <c r="L95" i="6"/>
  <c r="Q95" i="5"/>
  <c r="K95" i="6"/>
  <c r="P95" i="5"/>
  <c r="U95" i="5" s="1"/>
  <c r="L94" i="6"/>
  <c r="Q94" i="5"/>
  <c r="K94" i="6"/>
  <c r="P94" i="5"/>
  <c r="U94" i="5" s="1"/>
  <c r="L93" i="6"/>
  <c r="Q93" i="5"/>
  <c r="K93" i="6"/>
  <c r="P93" i="5"/>
  <c r="U93" i="5" s="1"/>
  <c r="L92" i="6"/>
  <c r="Q92" i="5"/>
  <c r="K92" i="6"/>
  <c r="P92" i="5"/>
  <c r="U92" i="5" s="1"/>
  <c r="L91" i="6"/>
  <c r="Q91" i="5"/>
  <c r="K91" i="6"/>
  <c r="P91" i="5"/>
  <c r="U91" i="5" s="1"/>
  <c r="L90" i="6"/>
  <c r="Q90" i="5"/>
  <c r="K90" i="6"/>
  <c r="P90" i="5"/>
  <c r="U90" i="5" s="1"/>
  <c r="L89" i="6"/>
  <c r="Q89" i="5"/>
  <c r="K89" i="6"/>
  <c r="P89" i="5"/>
  <c r="U89" i="5" s="1"/>
  <c r="L88" i="6"/>
  <c r="Q88" i="5"/>
  <c r="K88" i="6"/>
  <c r="P88" i="5"/>
  <c r="U88" i="5" s="1"/>
  <c r="L87" i="6"/>
  <c r="Q87" i="5"/>
  <c r="K87" i="6"/>
  <c r="P87" i="5"/>
  <c r="U87" i="5" s="1"/>
  <c r="L86" i="6"/>
  <c r="Q86" i="5"/>
  <c r="K86" i="6"/>
  <c r="P86" i="5"/>
  <c r="U86" i="5" s="1"/>
  <c r="L85" i="6"/>
  <c r="Q85" i="5"/>
  <c r="K85" i="6"/>
  <c r="P85" i="5"/>
  <c r="U85" i="5" s="1"/>
  <c r="T158" i="15"/>
  <c r="O158" i="16"/>
  <c r="O214" i="15"/>
  <c r="S158" i="15"/>
  <c r="N158" i="16"/>
  <c r="N214" i="15"/>
  <c r="R158" i="15"/>
  <c r="M158" i="16"/>
  <c r="M214" i="15"/>
  <c r="Q158" i="15"/>
  <c r="L158" i="16"/>
  <c r="L214" i="15"/>
  <c r="P158" i="15"/>
  <c r="K158" i="16"/>
  <c r="K214" i="15"/>
  <c r="J214" i="7"/>
  <c r="U214" i="7"/>
  <c r="H158" i="8"/>
  <c r="B214" i="8"/>
  <c r="T102" i="14"/>
  <c r="O102" i="15"/>
  <c r="S102" i="14"/>
  <c r="N102" i="15"/>
  <c r="R102" i="14"/>
  <c r="M102" i="15"/>
  <c r="Q102" i="14"/>
  <c r="L102" i="15"/>
  <c r="P102" i="14"/>
  <c r="K102" i="15"/>
  <c r="U102" i="13"/>
  <c r="B218" i="17"/>
  <c r="H218" i="17" s="1"/>
  <c r="J218" i="16"/>
  <c r="B219" i="17"/>
  <c r="H219" i="17" s="1"/>
  <c r="J219" i="16"/>
  <c r="B220" i="17"/>
  <c r="H220" i="17" s="1"/>
  <c r="J220" i="16"/>
  <c r="B221" i="17"/>
  <c r="H221" i="17" s="1"/>
  <c r="J221" i="16"/>
  <c r="B222" i="17"/>
  <c r="H222" i="17" s="1"/>
  <c r="J222" i="16"/>
  <c r="B223" i="17"/>
  <c r="H223" i="17" s="1"/>
  <c r="J223" i="16"/>
  <c r="B224" i="17"/>
  <c r="H224" i="17" s="1"/>
  <c r="J224" i="16"/>
  <c r="B225" i="17"/>
  <c r="H225" i="17" s="1"/>
  <c r="J225" i="16"/>
  <c r="B226" i="17"/>
  <c r="H226" i="17" s="1"/>
  <c r="J226" i="16"/>
  <c r="B227" i="17"/>
  <c r="H227" i="17" s="1"/>
  <c r="J227" i="16"/>
  <c r="B228" i="17"/>
  <c r="H228" i="17" s="1"/>
  <c r="J228" i="16"/>
  <c r="B229" i="17"/>
  <c r="H229" i="17" s="1"/>
  <c r="J229" i="16"/>
  <c r="B230" i="17"/>
  <c r="H230" i="17" s="1"/>
  <c r="J230" i="16"/>
  <c r="B231" i="17"/>
  <c r="H231" i="17" s="1"/>
  <c r="J231" i="16"/>
  <c r="B232" i="17"/>
  <c r="H232" i="17" s="1"/>
  <c r="J232" i="16"/>
  <c r="B233" i="17"/>
  <c r="H233" i="17" s="1"/>
  <c r="J233" i="16"/>
  <c r="B234" i="17"/>
  <c r="H234" i="17" s="1"/>
  <c r="J234" i="16"/>
  <c r="B235" i="17"/>
  <c r="H235" i="17" s="1"/>
  <c r="J235" i="16"/>
  <c r="B236" i="17"/>
  <c r="H236" i="17" s="1"/>
  <c r="J236" i="16"/>
  <c r="B237" i="17"/>
  <c r="H237" i="17" s="1"/>
  <c r="J237" i="16"/>
  <c r="B154" i="17"/>
  <c r="H154" i="17" s="1"/>
  <c r="J154" i="16"/>
  <c r="B155" i="17"/>
  <c r="H155" i="17" s="1"/>
  <c r="J155" i="16"/>
  <c r="B156" i="17"/>
  <c r="H156" i="17" s="1"/>
  <c r="J156" i="16"/>
  <c r="B157" i="17"/>
  <c r="H157" i="17" s="1"/>
  <c r="J157" i="16"/>
  <c r="B159" i="17"/>
  <c r="H159" i="17" s="1"/>
  <c r="J159" i="16"/>
  <c r="B160" i="17"/>
  <c r="H160" i="17" s="1"/>
  <c r="J160" i="16"/>
  <c r="B161" i="17"/>
  <c r="H161" i="17" s="1"/>
  <c r="J161" i="16"/>
  <c r="B162" i="17"/>
  <c r="H162" i="17" s="1"/>
  <c r="J162" i="16"/>
  <c r="B163" i="17"/>
  <c r="H163" i="17" s="1"/>
  <c r="J163" i="16"/>
  <c r="B164" i="17"/>
  <c r="H164" i="17" s="1"/>
  <c r="J164" i="16"/>
  <c r="B165" i="17"/>
  <c r="H165" i="17" s="1"/>
  <c r="J165" i="16"/>
  <c r="B166" i="17"/>
  <c r="H166" i="17" s="1"/>
  <c r="J166" i="16"/>
  <c r="B167" i="17"/>
  <c r="H167" i="17" s="1"/>
  <c r="J167" i="16"/>
  <c r="B168" i="17"/>
  <c r="H168" i="17" s="1"/>
  <c r="J168" i="16"/>
  <c r="B169" i="17"/>
  <c r="H169" i="17" s="1"/>
  <c r="J169" i="16"/>
  <c r="B170" i="17"/>
  <c r="H170" i="17" s="1"/>
  <c r="J170" i="16"/>
  <c r="B171" i="17"/>
  <c r="H171" i="17" s="1"/>
  <c r="J171" i="16"/>
  <c r="B172" i="17"/>
  <c r="H172" i="17" s="1"/>
  <c r="J172" i="16"/>
  <c r="B173" i="17"/>
  <c r="H173" i="17" s="1"/>
  <c r="J173" i="16"/>
  <c r="B174" i="17"/>
  <c r="H174" i="17" s="1"/>
  <c r="J174" i="16"/>
  <c r="B175" i="17"/>
  <c r="H175" i="17" s="1"/>
  <c r="J175" i="16"/>
  <c r="B176" i="17"/>
  <c r="H176" i="17" s="1"/>
  <c r="J176" i="16"/>
  <c r="B177" i="17"/>
  <c r="H177" i="17" s="1"/>
  <c r="J177" i="16"/>
  <c r="B178" i="17"/>
  <c r="H178" i="17" s="1"/>
  <c r="J178" i="16"/>
  <c r="B179" i="17"/>
  <c r="H179" i="17" s="1"/>
  <c r="J179" i="16"/>
  <c r="B181" i="17"/>
  <c r="H181" i="17" s="1"/>
  <c r="J181" i="16"/>
  <c r="B182" i="17"/>
  <c r="H182" i="17" s="1"/>
  <c r="J182" i="16"/>
  <c r="B183" i="17"/>
  <c r="H183" i="17" s="1"/>
  <c r="J183" i="16"/>
  <c r="B184" i="17"/>
  <c r="H184" i="17" s="1"/>
  <c r="J184" i="16"/>
  <c r="B185" i="17"/>
  <c r="H185" i="17" s="1"/>
  <c r="J185" i="16"/>
  <c r="B186" i="17"/>
  <c r="H186" i="17" s="1"/>
  <c r="J186" i="16"/>
  <c r="B187" i="17"/>
  <c r="H187" i="17" s="1"/>
  <c r="J187" i="16"/>
  <c r="B188" i="17"/>
  <c r="H188" i="17" s="1"/>
  <c r="J188" i="16"/>
  <c r="B189" i="17"/>
  <c r="H189" i="17" s="1"/>
  <c r="J189" i="16"/>
  <c r="B190" i="17"/>
  <c r="H190" i="17" s="1"/>
  <c r="J190" i="16"/>
  <c r="B191" i="17"/>
  <c r="H191" i="17" s="1"/>
  <c r="J191" i="16"/>
  <c r="B192" i="17"/>
  <c r="H192" i="17" s="1"/>
  <c r="J192" i="16"/>
  <c r="B193" i="17"/>
  <c r="H193" i="17" s="1"/>
  <c r="J193" i="16"/>
  <c r="B194" i="17"/>
  <c r="H194" i="17" s="1"/>
  <c r="J194" i="16"/>
  <c r="B195" i="17"/>
  <c r="H195" i="17" s="1"/>
  <c r="J195" i="16"/>
  <c r="B196" i="17"/>
  <c r="H196" i="17" s="1"/>
  <c r="J196" i="16"/>
  <c r="B197" i="17"/>
  <c r="H197" i="17" s="1"/>
  <c r="J197" i="16"/>
  <c r="B198" i="17"/>
  <c r="H198" i="17" s="1"/>
  <c r="J198" i="16"/>
  <c r="B199" i="17"/>
  <c r="H199" i="17" s="1"/>
  <c r="J199" i="16"/>
  <c r="B200" i="17"/>
  <c r="H200" i="17" s="1"/>
  <c r="J200" i="16"/>
  <c r="B201" i="17"/>
  <c r="H201" i="17" s="1"/>
  <c r="J201" i="16"/>
  <c r="B202" i="17"/>
  <c r="H202" i="17" s="1"/>
  <c r="J202" i="16"/>
  <c r="B203" i="17"/>
  <c r="H203" i="17" s="1"/>
  <c r="J203" i="16"/>
  <c r="B204" i="17"/>
  <c r="H204" i="17" s="1"/>
  <c r="J204" i="16"/>
  <c r="B205" i="17"/>
  <c r="H205" i="17" s="1"/>
  <c r="J205" i="16"/>
  <c r="B206" i="17"/>
  <c r="H206" i="17" s="1"/>
  <c r="J206" i="16"/>
  <c r="B207" i="17"/>
  <c r="H207" i="17" s="1"/>
  <c r="J207" i="16"/>
  <c r="B208" i="17"/>
  <c r="H208" i="17" s="1"/>
  <c r="J208" i="16"/>
  <c r="B209" i="17"/>
  <c r="H209" i="17" s="1"/>
  <c r="J209" i="16"/>
  <c r="B210" i="17"/>
  <c r="H210" i="17" s="1"/>
  <c r="J210" i="16"/>
  <c r="B211" i="17"/>
  <c r="H211" i="17" s="1"/>
  <c r="J211" i="16"/>
  <c r="B212" i="17"/>
  <c r="H212" i="17" s="1"/>
  <c r="J212" i="16"/>
  <c r="B213" i="17"/>
  <c r="H213" i="17" s="1"/>
  <c r="J213" i="16"/>
  <c r="H153" i="10"/>
  <c r="B129" i="17"/>
  <c r="H129" i="17" s="1"/>
  <c r="J129" i="16"/>
  <c r="U129" i="16"/>
  <c r="B130" i="17"/>
  <c r="H130" i="17" s="1"/>
  <c r="J130" i="16"/>
  <c r="U130" i="16"/>
  <c r="B131" i="17"/>
  <c r="H131" i="17" s="1"/>
  <c r="J131" i="16"/>
  <c r="U131" i="16"/>
  <c r="B132" i="17"/>
  <c r="H132" i="17" s="1"/>
  <c r="J132" i="16"/>
  <c r="U132" i="16"/>
  <c r="B133" i="17"/>
  <c r="H133" i="17" s="1"/>
  <c r="J133" i="16"/>
  <c r="U133" i="16"/>
  <c r="B134" i="17"/>
  <c r="H134" i="17" s="1"/>
  <c r="J134" i="16"/>
  <c r="U134" i="16"/>
  <c r="B135" i="17"/>
  <c r="H135" i="17" s="1"/>
  <c r="J135" i="16"/>
  <c r="U135" i="16"/>
  <c r="B136" i="17"/>
  <c r="H136" i="17" s="1"/>
  <c r="J136" i="16"/>
  <c r="U136" i="16"/>
  <c r="B137" i="17"/>
  <c r="H137" i="17" s="1"/>
  <c r="J137" i="16"/>
  <c r="U137" i="16"/>
  <c r="B138" i="17"/>
  <c r="H138" i="17" s="1"/>
  <c r="J138" i="16"/>
  <c r="U138" i="16"/>
  <c r="B139" i="17"/>
  <c r="H139" i="17" s="1"/>
  <c r="J139" i="16"/>
  <c r="U139" i="16"/>
  <c r="B140" i="17"/>
  <c r="H140" i="17" s="1"/>
  <c r="J140" i="16"/>
  <c r="U140" i="16"/>
  <c r="B141" i="17"/>
  <c r="H141" i="17" s="1"/>
  <c r="J141" i="16"/>
  <c r="U141" i="16"/>
  <c r="B142" i="17"/>
  <c r="H142" i="17" s="1"/>
  <c r="J142" i="16"/>
  <c r="U142" i="16"/>
  <c r="B143" i="17"/>
  <c r="H143" i="17" s="1"/>
  <c r="J143" i="16"/>
  <c r="U143" i="16"/>
  <c r="B144" i="17"/>
  <c r="H144" i="17" s="1"/>
  <c r="J144" i="16"/>
  <c r="U144" i="16"/>
  <c r="B145" i="17"/>
  <c r="H145" i="17" s="1"/>
  <c r="J145" i="16"/>
  <c r="U145" i="16"/>
  <c r="B146" i="17"/>
  <c r="H146" i="17" s="1"/>
  <c r="J146" i="16"/>
  <c r="U146" i="16"/>
  <c r="B147" i="17"/>
  <c r="H147" i="17" s="1"/>
  <c r="J147" i="16"/>
  <c r="U147" i="16"/>
  <c r="B148" i="17"/>
  <c r="H148" i="17" s="1"/>
  <c r="J148" i="16"/>
  <c r="U148" i="16"/>
  <c r="B149" i="17"/>
  <c r="H149" i="17" s="1"/>
  <c r="J149" i="16"/>
  <c r="U149" i="16"/>
  <c r="B118" i="17"/>
  <c r="H118" i="17" s="1"/>
  <c r="J118" i="16"/>
  <c r="B119" i="17"/>
  <c r="H119" i="17" s="1"/>
  <c r="J119" i="16"/>
  <c r="B120" i="17"/>
  <c r="H120" i="17" s="1"/>
  <c r="J120" i="16"/>
  <c r="B121" i="17"/>
  <c r="H121" i="17" s="1"/>
  <c r="J121" i="16"/>
  <c r="B122" i="17"/>
  <c r="H122" i="17" s="1"/>
  <c r="J122" i="16"/>
  <c r="B123" i="17"/>
  <c r="H123" i="17" s="1"/>
  <c r="J123" i="16"/>
  <c r="B124" i="17"/>
  <c r="H124" i="17" s="1"/>
  <c r="J124" i="16"/>
  <c r="J114" i="9"/>
  <c r="H103" i="10"/>
  <c r="B114" i="10"/>
  <c r="B104" i="17"/>
  <c r="H104" i="17" s="1"/>
  <c r="J104" i="16"/>
  <c r="B105" i="17"/>
  <c r="H105" i="17" s="1"/>
  <c r="J105" i="16"/>
  <c r="B106" i="17"/>
  <c r="H106" i="17" s="1"/>
  <c r="J106" i="16"/>
  <c r="B107" i="17"/>
  <c r="H107" i="17" s="1"/>
  <c r="J107" i="16"/>
  <c r="B108" i="17"/>
  <c r="H108" i="17" s="1"/>
  <c r="J108" i="16"/>
  <c r="B109" i="17"/>
  <c r="H109" i="17" s="1"/>
  <c r="J109" i="16"/>
  <c r="B110" i="17"/>
  <c r="H110" i="17" s="1"/>
  <c r="J110" i="16"/>
  <c r="B111" i="17"/>
  <c r="H111" i="17" s="1"/>
  <c r="J111" i="16"/>
  <c r="B112" i="17"/>
  <c r="H112" i="17" s="1"/>
  <c r="J112" i="16"/>
  <c r="B113" i="17"/>
  <c r="H113" i="17" s="1"/>
  <c r="J113" i="16"/>
  <c r="B84" i="17"/>
  <c r="H84" i="17" s="1"/>
  <c r="J84" i="16"/>
  <c r="B85" i="17"/>
  <c r="H85" i="17" s="1"/>
  <c r="J85" i="16"/>
  <c r="B86" i="17"/>
  <c r="H86" i="17" s="1"/>
  <c r="J86" i="16"/>
  <c r="B87" i="17"/>
  <c r="H87" i="17" s="1"/>
  <c r="J87" i="16"/>
  <c r="B88" i="17"/>
  <c r="H88" i="17" s="1"/>
  <c r="J88" i="16"/>
  <c r="B89" i="17"/>
  <c r="H89" i="17" s="1"/>
  <c r="J89" i="16"/>
  <c r="B90" i="17"/>
  <c r="H90" i="17" s="1"/>
  <c r="J90" i="16"/>
  <c r="B91" i="17"/>
  <c r="H91" i="17" s="1"/>
  <c r="J91" i="16"/>
  <c r="B92" i="17"/>
  <c r="H92" i="17" s="1"/>
  <c r="J92" i="16"/>
  <c r="B93" i="17"/>
  <c r="H93" i="17" s="1"/>
  <c r="J93" i="16"/>
  <c r="B94" i="17"/>
  <c r="H94" i="17" s="1"/>
  <c r="J94" i="16"/>
  <c r="B95" i="17"/>
  <c r="H95" i="17" s="1"/>
  <c r="J95" i="16"/>
  <c r="B96" i="17"/>
  <c r="H96" i="17" s="1"/>
  <c r="J96" i="16"/>
  <c r="B97" i="17"/>
  <c r="H97" i="17" s="1"/>
  <c r="J97" i="16"/>
  <c r="B98" i="17"/>
  <c r="H98" i="17" s="1"/>
  <c r="J98" i="16"/>
  <c r="B99" i="17"/>
  <c r="H99" i="17" s="1"/>
  <c r="J99" i="16"/>
  <c r="B44" i="17"/>
  <c r="H44" i="17" s="1"/>
  <c r="J44" i="16"/>
  <c r="B45" i="17"/>
  <c r="H45" i="17" s="1"/>
  <c r="J45" i="16"/>
  <c r="B46" i="17"/>
  <c r="H46" i="17" s="1"/>
  <c r="J46" i="16"/>
  <c r="B47" i="17"/>
  <c r="H47" i="17" s="1"/>
  <c r="J47" i="16"/>
  <c r="B48" i="17"/>
  <c r="H48" i="17" s="1"/>
  <c r="J48" i="16"/>
  <c r="B49" i="17"/>
  <c r="H49" i="17" s="1"/>
  <c r="J49" i="16"/>
  <c r="B50" i="17"/>
  <c r="H50" i="17" s="1"/>
  <c r="J50" i="16"/>
  <c r="B51" i="17"/>
  <c r="H51" i="17" s="1"/>
  <c r="J51" i="16"/>
  <c r="B52" i="17"/>
  <c r="H52" i="17" s="1"/>
  <c r="J52" i="16"/>
  <c r="B53" i="17"/>
  <c r="H53" i="17" s="1"/>
  <c r="J53" i="16"/>
  <c r="B54" i="17"/>
  <c r="H54" i="17" s="1"/>
  <c r="J54" i="16"/>
  <c r="B55" i="17"/>
  <c r="H55" i="17" s="1"/>
  <c r="J55" i="16"/>
  <c r="B56" i="17"/>
  <c r="H56" i="17" s="1"/>
  <c r="J56" i="16"/>
  <c r="B57" i="17"/>
  <c r="H57" i="17" s="1"/>
  <c r="J57" i="16"/>
  <c r="B58" i="17"/>
  <c r="H58" i="17" s="1"/>
  <c r="J58" i="16"/>
  <c r="B59" i="17"/>
  <c r="H59" i="17" s="1"/>
  <c r="J59" i="16"/>
  <c r="T5" i="16"/>
  <c r="O5" i="17"/>
  <c r="O20" i="16"/>
  <c r="S5" i="15"/>
  <c r="S20" i="15" s="1"/>
  <c r="N5" i="16"/>
  <c r="N20" i="15"/>
  <c r="R5" i="15"/>
  <c r="R20" i="15" s="1"/>
  <c r="M5" i="16"/>
  <c r="M20" i="15"/>
  <c r="T43" i="14"/>
  <c r="T60" i="14" s="1"/>
  <c r="O43" i="15"/>
  <c r="O60" i="14"/>
  <c r="S43" i="14"/>
  <c r="S60" i="14" s="1"/>
  <c r="N43" i="15"/>
  <c r="N60" i="14"/>
  <c r="R43" i="14"/>
  <c r="R60" i="14" s="1"/>
  <c r="M43" i="15"/>
  <c r="M60" i="14"/>
  <c r="Q43" i="14"/>
  <c r="Q60" i="14" s="1"/>
  <c r="L43" i="15"/>
  <c r="L60" i="14"/>
  <c r="P43" i="14"/>
  <c r="P60" i="14" s="1"/>
  <c r="K43" i="15"/>
  <c r="K60" i="14"/>
  <c r="B24" i="15"/>
  <c r="H24" i="15" s="1"/>
  <c r="J24" i="14"/>
  <c r="P24" i="14"/>
  <c r="K24" i="15"/>
  <c r="Q24" i="14"/>
  <c r="L24" i="15"/>
  <c r="B25" i="15"/>
  <c r="H25" i="15" s="1"/>
  <c r="J25" i="14"/>
  <c r="P25" i="14"/>
  <c r="K25" i="15"/>
  <c r="Q25" i="14"/>
  <c r="L25" i="15"/>
  <c r="B26" i="15"/>
  <c r="H26" i="15" s="1"/>
  <c r="J26" i="14"/>
  <c r="P26" i="14"/>
  <c r="K26" i="15"/>
  <c r="Q26" i="14"/>
  <c r="L26" i="15"/>
  <c r="B27" i="15"/>
  <c r="H27" i="15" s="1"/>
  <c r="J27" i="14"/>
  <c r="P27" i="14"/>
  <c r="K27" i="15"/>
  <c r="Q27" i="14"/>
  <c r="L27" i="15"/>
  <c r="B28" i="15"/>
  <c r="H28" i="15" s="1"/>
  <c r="J28" i="14"/>
  <c r="P28" i="14"/>
  <c r="K28" i="15"/>
  <c r="Q28" i="14"/>
  <c r="L28" i="15"/>
  <c r="B30" i="15"/>
  <c r="H30" i="15" s="1"/>
  <c r="J30" i="14"/>
  <c r="P30" i="14"/>
  <c r="K30" i="15"/>
  <c r="Q30" i="14"/>
  <c r="L30" i="15"/>
  <c r="B31" i="15"/>
  <c r="H31" i="15" s="1"/>
  <c r="J31" i="14"/>
  <c r="P31" i="14"/>
  <c r="K31" i="15"/>
  <c r="Q31" i="14"/>
  <c r="L31" i="15"/>
  <c r="B32" i="15"/>
  <c r="H32" i="15" s="1"/>
  <c r="J32" i="14"/>
  <c r="P32" i="14"/>
  <c r="K32" i="15"/>
  <c r="Q32" i="14"/>
  <c r="L32" i="15"/>
  <c r="B33" i="15"/>
  <c r="H33" i="15" s="1"/>
  <c r="J33" i="14"/>
  <c r="P33" i="14"/>
  <c r="K33" i="15"/>
  <c r="Q33" i="14"/>
  <c r="L33" i="15"/>
  <c r="B34" i="15"/>
  <c r="H34" i="15" s="1"/>
  <c r="J34" i="14"/>
  <c r="P34" i="14"/>
  <c r="K34" i="15"/>
  <c r="Q34" i="14"/>
  <c r="L34" i="15"/>
  <c r="B35" i="15"/>
  <c r="H35" i="15" s="1"/>
  <c r="J35" i="14"/>
  <c r="P35" i="14"/>
  <c r="K35" i="15"/>
  <c r="Q35" i="14"/>
  <c r="L35" i="15"/>
  <c r="B36" i="15"/>
  <c r="H36" i="15" s="1"/>
  <c r="J36" i="14"/>
  <c r="P36" i="14"/>
  <c r="K36" i="15"/>
  <c r="Q36" i="14"/>
  <c r="L36" i="15"/>
  <c r="B37" i="15"/>
  <c r="H37" i="15" s="1"/>
  <c r="J37" i="14"/>
  <c r="P37" i="14"/>
  <c r="K37" i="15"/>
  <c r="Q37" i="14"/>
  <c r="L37" i="15"/>
  <c r="B38" i="15"/>
  <c r="H38" i="15" s="1"/>
  <c r="J38" i="14"/>
  <c r="P38" i="14"/>
  <c r="K38" i="15"/>
  <c r="Q38" i="14"/>
  <c r="L38" i="15"/>
  <c r="B39" i="15"/>
  <c r="H39" i="15" s="1"/>
  <c r="J39" i="14"/>
  <c r="P39" i="14"/>
  <c r="K39" i="15"/>
  <c r="Q39" i="14"/>
  <c r="L39" i="15"/>
  <c r="P29" i="14"/>
  <c r="K29" i="15"/>
  <c r="Q29" i="14"/>
  <c r="L29" i="15"/>
  <c r="Q23" i="14"/>
  <c r="Q40" i="14" s="1"/>
  <c r="L23" i="15"/>
  <c r="L40" i="14"/>
  <c r="P23" i="14"/>
  <c r="P40" i="14" s="1"/>
  <c r="K23" i="15"/>
  <c r="K40" i="14"/>
  <c r="H23" i="13"/>
  <c r="U19" i="10"/>
  <c r="J19" i="10"/>
  <c r="B19" i="11"/>
  <c r="U18" i="10"/>
  <c r="J18" i="10"/>
  <c r="B18" i="11"/>
  <c r="U17" i="10"/>
  <c r="J17" i="10"/>
  <c r="B17" i="11"/>
  <c r="U16" i="10"/>
  <c r="J16" i="10"/>
  <c r="B16" i="11"/>
  <c r="U15" i="10"/>
  <c r="J15" i="10"/>
  <c r="B15" i="11"/>
  <c r="U14" i="10"/>
  <c r="J14" i="10"/>
  <c r="B14" i="11"/>
  <c r="U13" i="10"/>
  <c r="J13" i="10"/>
  <c r="B13" i="11"/>
  <c r="U11" i="10"/>
  <c r="J11" i="10"/>
  <c r="B11" i="11"/>
  <c r="U10" i="10"/>
  <c r="J10" i="10"/>
  <c r="B10" i="11"/>
  <c r="U9" i="10"/>
  <c r="J9" i="10"/>
  <c r="B9" i="11"/>
  <c r="U8" i="10"/>
  <c r="J8" i="10"/>
  <c r="B8" i="11"/>
  <c r="U7" i="10"/>
  <c r="J7" i="10"/>
  <c r="B7" i="11"/>
  <c r="U6" i="10"/>
  <c r="J6" i="10"/>
  <c r="B6" i="11"/>
  <c r="P6" i="14"/>
  <c r="K6" i="15"/>
  <c r="Q6" i="14"/>
  <c r="L6" i="15"/>
  <c r="P7" i="14"/>
  <c r="K7" i="15"/>
  <c r="Q7" i="14"/>
  <c r="L7" i="15"/>
  <c r="P8" i="14"/>
  <c r="K8" i="15"/>
  <c r="Q8" i="14"/>
  <c r="L8" i="15"/>
  <c r="P9" i="14"/>
  <c r="K9" i="15"/>
  <c r="Q9" i="14"/>
  <c r="L9" i="15"/>
  <c r="P10" i="14"/>
  <c r="K10" i="15"/>
  <c r="Q10" i="14"/>
  <c r="L10" i="15"/>
  <c r="P11" i="14"/>
  <c r="K11" i="15"/>
  <c r="Q11" i="14"/>
  <c r="L11" i="15"/>
  <c r="P12" i="14"/>
  <c r="K12" i="15"/>
  <c r="Q12" i="14"/>
  <c r="L12" i="15"/>
  <c r="P13" i="14"/>
  <c r="K13" i="15"/>
  <c r="Q13" i="14"/>
  <c r="L13" i="15"/>
  <c r="P14" i="14"/>
  <c r="K14" i="15"/>
  <c r="Q14" i="14"/>
  <c r="L14" i="15"/>
  <c r="P15" i="14"/>
  <c r="K15" i="15"/>
  <c r="Q15" i="14"/>
  <c r="L15" i="15"/>
  <c r="P16" i="14"/>
  <c r="K16" i="15"/>
  <c r="Q16" i="14"/>
  <c r="L16" i="15"/>
  <c r="P17" i="14"/>
  <c r="K17" i="15"/>
  <c r="Q17" i="14"/>
  <c r="L17" i="15"/>
  <c r="P18" i="14"/>
  <c r="K18" i="15"/>
  <c r="Q18" i="14"/>
  <c r="L18" i="15"/>
  <c r="P19" i="14"/>
  <c r="K19" i="15"/>
  <c r="Q19" i="14"/>
  <c r="L19" i="15"/>
  <c r="J60" i="7"/>
  <c r="U60" i="7"/>
  <c r="H43" i="8"/>
  <c r="B60" i="8"/>
  <c r="Q5" i="15"/>
  <c r="L5" i="16"/>
  <c r="L20" i="15"/>
  <c r="P5" i="15"/>
  <c r="K5" i="16"/>
  <c r="K20" i="15"/>
  <c r="H64" i="30"/>
  <c r="B29" i="9"/>
  <c r="H40" i="8"/>
  <c r="J29" i="8"/>
  <c r="U29" i="8"/>
  <c r="P240" i="2"/>
  <c r="B180" i="16" l="1"/>
  <c r="H180" i="16" s="1"/>
  <c r="J180" i="15"/>
  <c r="B68" i="28"/>
  <c r="H68" i="28" s="1"/>
  <c r="J68" i="27"/>
  <c r="T149" i="17"/>
  <c r="O149" i="18"/>
  <c r="S149" i="18"/>
  <c r="N149" i="19"/>
  <c r="R149" i="18"/>
  <c r="M149" i="19"/>
  <c r="Q149" i="18"/>
  <c r="L149" i="19"/>
  <c r="P149" i="18"/>
  <c r="K149" i="19"/>
  <c r="T148" i="17"/>
  <c r="O148" i="18"/>
  <c r="S148" i="18"/>
  <c r="N148" i="19"/>
  <c r="R148" i="18"/>
  <c r="M148" i="19"/>
  <c r="Q148" i="18"/>
  <c r="L148" i="19"/>
  <c r="P148" i="18"/>
  <c r="K148" i="19"/>
  <c r="T147" i="17"/>
  <c r="O147" i="18"/>
  <c r="S147" i="18"/>
  <c r="N147" i="19"/>
  <c r="R147" i="18"/>
  <c r="M147" i="19"/>
  <c r="Q147" i="18"/>
  <c r="L147" i="19"/>
  <c r="P147" i="18"/>
  <c r="K147" i="19"/>
  <c r="T146" i="17"/>
  <c r="O146" i="18"/>
  <c r="S146" i="18"/>
  <c r="N146" i="19"/>
  <c r="R146" i="18"/>
  <c r="M146" i="19"/>
  <c r="Q146" i="18"/>
  <c r="L146" i="19"/>
  <c r="P146" i="18"/>
  <c r="K146" i="19"/>
  <c r="T145" i="17"/>
  <c r="O145" i="18"/>
  <c r="S145" i="18"/>
  <c r="N145" i="19"/>
  <c r="R145" i="18"/>
  <c r="M145" i="19"/>
  <c r="Q145" i="18"/>
  <c r="L145" i="19"/>
  <c r="P145" i="18"/>
  <c r="K145" i="19"/>
  <c r="T144" i="17"/>
  <c r="O144" i="18"/>
  <c r="S144" i="18"/>
  <c r="N144" i="19"/>
  <c r="R144" i="18"/>
  <c r="M144" i="19"/>
  <c r="Q144" i="18"/>
  <c r="L144" i="19"/>
  <c r="P144" i="18"/>
  <c r="K144" i="19"/>
  <c r="T143" i="17"/>
  <c r="O143" i="18"/>
  <c r="S143" i="18"/>
  <c r="N143" i="19"/>
  <c r="R143" i="18"/>
  <c r="M143" i="19"/>
  <c r="Q143" i="18"/>
  <c r="L143" i="19"/>
  <c r="P143" i="18"/>
  <c r="K143" i="19"/>
  <c r="T142" i="17"/>
  <c r="O142" i="18"/>
  <c r="S142" i="18"/>
  <c r="N142" i="19"/>
  <c r="R142" i="18"/>
  <c r="M142" i="19"/>
  <c r="Q142" i="18"/>
  <c r="L142" i="19"/>
  <c r="P142" i="18"/>
  <c r="K142" i="19"/>
  <c r="T141" i="17"/>
  <c r="O141" i="18"/>
  <c r="S141" i="18"/>
  <c r="N141" i="19"/>
  <c r="R141" i="18"/>
  <c r="M141" i="19"/>
  <c r="Q141" i="18"/>
  <c r="L141" i="19"/>
  <c r="P141" i="18"/>
  <c r="K141" i="19"/>
  <c r="T140" i="17"/>
  <c r="O140" i="18"/>
  <c r="S140" i="18"/>
  <c r="N140" i="19"/>
  <c r="R140" i="18"/>
  <c r="M140" i="19"/>
  <c r="Q140" i="18"/>
  <c r="L140" i="19"/>
  <c r="P140" i="18"/>
  <c r="K140" i="19"/>
  <c r="T139" i="17"/>
  <c r="O139" i="18"/>
  <c r="S139" i="18"/>
  <c r="N139" i="19"/>
  <c r="R139" i="18"/>
  <c r="M139" i="19"/>
  <c r="Q139" i="18"/>
  <c r="L139" i="19"/>
  <c r="P139" i="18"/>
  <c r="K139" i="19"/>
  <c r="T138" i="17"/>
  <c r="O138" i="18"/>
  <c r="S138" i="18"/>
  <c r="N138" i="19"/>
  <c r="R138" i="18"/>
  <c r="M138" i="19"/>
  <c r="Q138" i="18"/>
  <c r="L138" i="19"/>
  <c r="P138" i="18"/>
  <c r="K138" i="19"/>
  <c r="T137" i="17"/>
  <c r="O137" i="18"/>
  <c r="S137" i="18"/>
  <c r="N137" i="19"/>
  <c r="R137" i="18"/>
  <c r="M137" i="19"/>
  <c r="Q137" i="18"/>
  <c r="L137" i="19"/>
  <c r="P137" i="18"/>
  <c r="K137" i="19"/>
  <c r="T136" i="17"/>
  <c r="O136" i="18"/>
  <c r="S136" i="18"/>
  <c r="N136" i="19"/>
  <c r="R136" i="18"/>
  <c r="M136" i="19"/>
  <c r="Q136" i="18"/>
  <c r="L136" i="19"/>
  <c r="P136" i="18"/>
  <c r="K136" i="19"/>
  <c r="T135" i="17"/>
  <c r="O135" i="18"/>
  <c r="S135" i="18"/>
  <c r="N135" i="19"/>
  <c r="R135" i="18"/>
  <c r="M135" i="19"/>
  <c r="Q135" i="18"/>
  <c r="L135" i="19"/>
  <c r="P135" i="18"/>
  <c r="K135" i="19"/>
  <c r="T134" i="17"/>
  <c r="O134" i="18"/>
  <c r="S134" i="18"/>
  <c r="N134" i="19"/>
  <c r="R134" i="18"/>
  <c r="M134" i="19"/>
  <c r="Q134" i="18"/>
  <c r="L134" i="19"/>
  <c r="P134" i="18"/>
  <c r="K134" i="19"/>
  <c r="T133" i="17"/>
  <c r="O133" i="18"/>
  <c r="S133" i="18"/>
  <c r="N133" i="19"/>
  <c r="R133" i="18"/>
  <c r="M133" i="19"/>
  <c r="Q133" i="18"/>
  <c r="L133" i="19"/>
  <c r="P133" i="18"/>
  <c r="K133" i="19"/>
  <c r="T132" i="17"/>
  <c r="O132" i="18"/>
  <c r="S132" i="18"/>
  <c r="N132" i="19"/>
  <c r="R132" i="18"/>
  <c r="M132" i="19"/>
  <c r="Q132" i="18"/>
  <c r="L132" i="19"/>
  <c r="P132" i="18"/>
  <c r="K132" i="19"/>
  <c r="T131" i="17"/>
  <c r="O131" i="18"/>
  <c r="S131" i="18"/>
  <c r="N131" i="19"/>
  <c r="R131" i="18"/>
  <c r="M131" i="19"/>
  <c r="Q131" i="18"/>
  <c r="L131" i="19"/>
  <c r="P131" i="18"/>
  <c r="K131" i="19"/>
  <c r="T130" i="17"/>
  <c r="O130" i="18"/>
  <c r="S130" i="18"/>
  <c r="N130" i="19"/>
  <c r="R130" i="18"/>
  <c r="M130" i="19"/>
  <c r="Q130" i="18"/>
  <c r="L130" i="19"/>
  <c r="P130" i="18"/>
  <c r="K130" i="19"/>
  <c r="T129" i="17"/>
  <c r="O129" i="18"/>
  <c r="S129" i="18"/>
  <c r="N129" i="19"/>
  <c r="R129" i="18"/>
  <c r="M129" i="19"/>
  <c r="Q129" i="18"/>
  <c r="L129" i="19"/>
  <c r="P129" i="18"/>
  <c r="K129" i="19"/>
  <c r="K85" i="7"/>
  <c r="P85" i="6"/>
  <c r="L85" i="7"/>
  <c r="Q85" i="6"/>
  <c r="K86" i="7"/>
  <c r="P86" i="6"/>
  <c r="L86" i="7"/>
  <c r="Q86" i="6"/>
  <c r="K87" i="7"/>
  <c r="P87" i="6"/>
  <c r="L87" i="7"/>
  <c r="Q87" i="6"/>
  <c r="K88" i="7"/>
  <c r="P88" i="6"/>
  <c r="L88" i="7"/>
  <c r="Q88" i="6"/>
  <c r="K89" i="7"/>
  <c r="P89" i="6"/>
  <c r="L89" i="7"/>
  <c r="Q89" i="6"/>
  <c r="K90" i="7"/>
  <c r="P90" i="6"/>
  <c r="L90" i="7"/>
  <c r="Q90" i="6"/>
  <c r="K91" i="7"/>
  <c r="P91" i="6"/>
  <c r="L91" i="7"/>
  <c r="Q91" i="6"/>
  <c r="K92" i="7"/>
  <c r="P92" i="6"/>
  <c r="L92" i="7"/>
  <c r="Q92" i="6"/>
  <c r="K93" i="7"/>
  <c r="P93" i="6"/>
  <c r="L93" i="7"/>
  <c r="Q93" i="6"/>
  <c r="K94" i="7"/>
  <c r="P94" i="6"/>
  <c r="L94" i="7"/>
  <c r="Q94" i="6"/>
  <c r="K95" i="7"/>
  <c r="P95" i="6"/>
  <c r="L95" i="7"/>
  <c r="Q95" i="6"/>
  <c r="K96" i="7"/>
  <c r="P96" i="6"/>
  <c r="L96" i="7"/>
  <c r="Q96" i="6"/>
  <c r="K97" i="7"/>
  <c r="P97" i="6"/>
  <c r="L97" i="7"/>
  <c r="Q97" i="6"/>
  <c r="K98" i="7"/>
  <c r="P98" i="6"/>
  <c r="L98" i="7"/>
  <c r="Q98" i="6"/>
  <c r="R84" i="13"/>
  <c r="M84" i="14"/>
  <c r="M100" i="13"/>
  <c r="T113" i="16"/>
  <c r="O113" i="17"/>
  <c r="S113" i="16"/>
  <c r="N113" i="17"/>
  <c r="R113" i="16"/>
  <c r="M113" i="17"/>
  <c r="P113" i="16"/>
  <c r="K113" i="17"/>
  <c r="U113" i="15"/>
  <c r="Q113" i="16"/>
  <c r="L113" i="17"/>
  <c r="T112" i="16"/>
  <c r="O112" i="17"/>
  <c r="S112" i="16"/>
  <c r="N112" i="17"/>
  <c r="R112" i="16"/>
  <c r="M112" i="17"/>
  <c r="P112" i="16"/>
  <c r="K112" i="17"/>
  <c r="U112" i="15"/>
  <c r="Q112" i="16"/>
  <c r="L112" i="17"/>
  <c r="T111" i="16"/>
  <c r="O111" i="17"/>
  <c r="S111" i="16"/>
  <c r="N111" i="17"/>
  <c r="R111" i="16"/>
  <c r="M111" i="17"/>
  <c r="P111" i="16"/>
  <c r="K111" i="17"/>
  <c r="U111" i="15"/>
  <c r="Q111" i="16"/>
  <c r="L111" i="17"/>
  <c r="T110" i="16"/>
  <c r="O110" i="17"/>
  <c r="S110" i="16"/>
  <c r="N110" i="17"/>
  <c r="R110" i="16"/>
  <c r="M110" i="17"/>
  <c r="P110" i="16"/>
  <c r="K110" i="17"/>
  <c r="U110" i="15"/>
  <c r="Q110" i="16"/>
  <c r="L110" i="17"/>
  <c r="P99" i="16"/>
  <c r="K99" i="17"/>
  <c r="Q99" i="16"/>
  <c r="L99" i="17"/>
  <c r="T99" i="16"/>
  <c r="O99" i="17"/>
  <c r="S99" i="16"/>
  <c r="N99" i="17"/>
  <c r="R99" i="16"/>
  <c r="M99" i="17"/>
  <c r="T19" i="16"/>
  <c r="O19" i="17"/>
  <c r="S19" i="16"/>
  <c r="N19" i="17"/>
  <c r="R19" i="16"/>
  <c r="M19" i="17"/>
  <c r="T18" i="16"/>
  <c r="O18" i="17"/>
  <c r="S18" i="16"/>
  <c r="N18" i="17"/>
  <c r="R18" i="16"/>
  <c r="M18" i="17"/>
  <c r="T17" i="16"/>
  <c r="O17" i="17"/>
  <c r="S17" i="16"/>
  <c r="N17" i="17"/>
  <c r="R17" i="16"/>
  <c r="M17" i="17"/>
  <c r="T16" i="16"/>
  <c r="O16" i="17"/>
  <c r="S16" i="16"/>
  <c r="N16" i="17"/>
  <c r="R16" i="16"/>
  <c r="M16" i="17"/>
  <c r="T15" i="16"/>
  <c r="O15" i="17"/>
  <c r="S15" i="16"/>
  <c r="N15" i="17"/>
  <c r="R15" i="16"/>
  <c r="M15" i="17"/>
  <c r="T14" i="16"/>
  <c r="O14" i="17"/>
  <c r="S14" i="16"/>
  <c r="N14" i="17"/>
  <c r="R14" i="16"/>
  <c r="M14" i="17"/>
  <c r="T13" i="16"/>
  <c r="O13" i="17"/>
  <c r="S13" i="16"/>
  <c r="N13" i="17"/>
  <c r="R13" i="16"/>
  <c r="M13" i="17"/>
  <c r="T12" i="16"/>
  <c r="O12" i="17"/>
  <c r="S12" i="16"/>
  <c r="N12" i="17"/>
  <c r="R12" i="16"/>
  <c r="M12" i="17"/>
  <c r="T11" i="16"/>
  <c r="O11" i="17"/>
  <c r="S11" i="16"/>
  <c r="N11" i="17"/>
  <c r="R11" i="16"/>
  <c r="M11" i="17"/>
  <c r="T10" i="16"/>
  <c r="O10" i="17"/>
  <c r="S10" i="16"/>
  <c r="N10" i="17"/>
  <c r="R10" i="16"/>
  <c r="M10" i="17"/>
  <c r="T9" i="16"/>
  <c r="O9" i="17"/>
  <c r="S9" i="16"/>
  <c r="N9" i="17"/>
  <c r="R9" i="16"/>
  <c r="M9" i="17"/>
  <c r="T8" i="16"/>
  <c r="O8" i="17"/>
  <c r="S8" i="16"/>
  <c r="N8" i="17"/>
  <c r="R8" i="16"/>
  <c r="M8" i="17"/>
  <c r="T7" i="16"/>
  <c r="O7" i="17"/>
  <c r="S7" i="16"/>
  <c r="N7" i="17"/>
  <c r="R7" i="16"/>
  <c r="M7" i="17"/>
  <c r="S6" i="16"/>
  <c r="N6" i="17"/>
  <c r="R6" i="16"/>
  <c r="M6" i="17"/>
  <c r="T23" i="16"/>
  <c r="O23" i="17"/>
  <c r="O40" i="16"/>
  <c r="T39" i="16"/>
  <c r="O39" i="17"/>
  <c r="S39" i="16"/>
  <c r="N39" i="17"/>
  <c r="R39" i="16"/>
  <c r="M39" i="17"/>
  <c r="T38" i="16"/>
  <c r="O38" i="17"/>
  <c r="S38" i="16"/>
  <c r="N38" i="17"/>
  <c r="R38" i="16"/>
  <c r="M38" i="17"/>
  <c r="T37" i="16"/>
  <c r="O37" i="17"/>
  <c r="S37" i="16"/>
  <c r="N37" i="17"/>
  <c r="R37" i="16"/>
  <c r="M37" i="17"/>
  <c r="T36" i="16"/>
  <c r="O36" i="17"/>
  <c r="S36" i="16"/>
  <c r="N36" i="17"/>
  <c r="R36" i="16"/>
  <c r="M36" i="17"/>
  <c r="T35" i="16"/>
  <c r="O35" i="17"/>
  <c r="S35" i="16"/>
  <c r="N35" i="17"/>
  <c r="R35" i="16"/>
  <c r="M35" i="17"/>
  <c r="T34" i="16"/>
  <c r="O34" i="17"/>
  <c r="S34" i="16"/>
  <c r="N34" i="17"/>
  <c r="R34" i="16"/>
  <c r="M34" i="17"/>
  <c r="T33" i="16"/>
  <c r="O33" i="17"/>
  <c r="S33" i="16"/>
  <c r="N33" i="17"/>
  <c r="R33" i="16"/>
  <c r="M33" i="17"/>
  <c r="T32" i="16"/>
  <c r="O32" i="17"/>
  <c r="S32" i="16"/>
  <c r="N32" i="17"/>
  <c r="R32" i="16"/>
  <c r="M32" i="17"/>
  <c r="T31" i="16"/>
  <c r="O31" i="17"/>
  <c r="S31" i="16"/>
  <c r="N31" i="17"/>
  <c r="R31" i="16"/>
  <c r="M31" i="17"/>
  <c r="T30" i="16"/>
  <c r="O30" i="17"/>
  <c r="S30" i="16"/>
  <c r="N30" i="17"/>
  <c r="R30" i="16"/>
  <c r="M30" i="17"/>
  <c r="T29" i="16"/>
  <c r="O29" i="17"/>
  <c r="S29" i="16"/>
  <c r="N29" i="17"/>
  <c r="R29" i="16"/>
  <c r="M29" i="17"/>
  <c r="T28" i="16"/>
  <c r="O28" i="17"/>
  <c r="S28" i="16"/>
  <c r="N28" i="17"/>
  <c r="R28" i="16"/>
  <c r="M28" i="17"/>
  <c r="T27" i="16"/>
  <c r="O27" i="17"/>
  <c r="S27" i="16"/>
  <c r="N27" i="17"/>
  <c r="R27" i="16"/>
  <c r="M27" i="17"/>
  <c r="T26" i="16"/>
  <c r="O26" i="17"/>
  <c r="S26" i="16"/>
  <c r="N26" i="17"/>
  <c r="R26" i="16"/>
  <c r="M26" i="17"/>
  <c r="T25" i="16"/>
  <c r="O25" i="17"/>
  <c r="S25" i="16"/>
  <c r="N25" i="17"/>
  <c r="R25" i="16"/>
  <c r="M25" i="17"/>
  <c r="T24" i="16"/>
  <c r="O24" i="17"/>
  <c r="S24" i="16"/>
  <c r="N24" i="17"/>
  <c r="R24" i="16"/>
  <c r="M24" i="17"/>
  <c r="T59" i="16"/>
  <c r="O59" i="17"/>
  <c r="S59" i="16"/>
  <c r="N59" i="17"/>
  <c r="R59" i="16"/>
  <c r="M59" i="17"/>
  <c r="P59" i="16"/>
  <c r="K59" i="17"/>
  <c r="U59" i="15"/>
  <c r="Q59" i="16"/>
  <c r="L59" i="17"/>
  <c r="T58" i="16"/>
  <c r="O58" i="17"/>
  <c r="S58" i="16"/>
  <c r="N58" i="17"/>
  <c r="R58" i="16"/>
  <c r="M58" i="17"/>
  <c r="P58" i="16"/>
  <c r="K58" i="17"/>
  <c r="U58" i="15"/>
  <c r="Q58" i="16"/>
  <c r="L58" i="17"/>
  <c r="T57" i="16"/>
  <c r="O57" i="17"/>
  <c r="S57" i="16"/>
  <c r="N57" i="17"/>
  <c r="R57" i="16"/>
  <c r="M57" i="17"/>
  <c r="P57" i="16"/>
  <c r="K57" i="17"/>
  <c r="U57" i="15"/>
  <c r="Q57" i="16"/>
  <c r="L57" i="17"/>
  <c r="T56" i="16"/>
  <c r="O56" i="17"/>
  <c r="S56" i="16"/>
  <c r="N56" i="17"/>
  <c r="R56" i="16"/>
  <c r="M56" i="17"/>
  <c r="P56" i="16"/>
  <c r="K56" i="17"/>
  <c r="U56" i="15"/>
  <c r="Q56" i="16"/>
  <c r="L56" i="17"/>
  <c r="T55" i="16"/>
  <c r="O55" i="17"/>
  <c r="S55" i="16"/>
  <c r="N55" i="17"/>
  <c r="R55" i="16"/>
  <c r="M55" i="17"/>
  <c r="P55" i="16"/>
  <c r="K55" i="17"/>
  <c r="U55" i="15"/>
  <c r="Q55" i="16"/>
  <c r="L55" i="17"/>
  <c r="T54" i="16"/>
  <c r="O54" i="17"/>
  <c r="S54" i="16"/>
  <c r="N54" i="17"/>
  <c r="R54" i="16"/>
  <c r="M54" i="17"/>
  <c r="P54" i="16"/>
  <c r="K54" i="17"/>
  <c r="U54" i="15"/>
  <c r="Q54" i="16"/>
  <c r="L54" i="17"/>
  <c r="T53" i="16"/>
  <c r="O53" i="17"/>
  <c r="S53" i="16"/>
  <c r="N53" i="17"/>
  <c r="R53" i="16"/>
  <c r="M53" i="17"/>
  <c r="P53" i="16"/>
  <c r="K53" i="17"/>
  <c r="U53" i="15"/>
  <c r="Q53" i="16"/>
  <c r="L53" i="17"/>
  <c r="T52" i="16"/>
  <c r="O52" i="17"/>
  <c r="S52" i="16"/>
  <c r="N52" i="17"/>
  <c r="R52" i="16"/>
  <c r="M52" i="17"/>
  <c r="P52" i="16"/>
  <c r="K52" i="17"/>
  <c r="U52" i="15"/>
  <c r="Q52" i="16"/>
  <c r="L52" i="17"/>
  <c r="T51" i="16"/>
  <c r="O51" i="17"/>
  <c r="S51" i="16"/>
  <c r="N51" i="17"/>
  <c r="R51" i="16"/>
  <c r="M51" i="17"/>
  <c r="P51" i="16"/>
  <c r="K51" i="17"/>
  <c r="U51" i="15"/>
  <c r="Q51" i="16"/>
  <c r="L51" i="17"/>
  <c r="T50" i="16"/>
  <c r="O50" i="17"/>
  <c r="S50" i="16"/>
  <c r="N50" i="17"/>
  <c r="R50" i="16"/>
  <c r="M50" i="17"/>
  <c r="P50" i="16"/>
  <c r="K50" i="17"/>
  <c r="U50" i="15"/>
  <c r="Q50" i="16"/>
  <c r="L50" i="17"/>
  <c r="T49" i="16"/>
  <c r="O49" i="17"/>
  <c r="S49" i="16"/>
  <c r="N49" i="17"/>
  <c r="R49" i="16"/>
  <c r="M49" i="17"/>
  <c r="P49" i="16"/>
  <c r="K49" i="17"/>
  <c r="U49" i="15"/>
  <c r="Q49" i="16"/>
  <c r="L49" i="17"/>
  <c r="T48" i="16"/>
  <c r="O48" i="17"/>
  <c r="S48" i="16"/>
  <c r="N48" i="17"/>
  <c r="R48" i="16"/>
  <c r="M48" i="17"/>
  <c r="P48" i="16"/>
  <c r="K48" i="17"/>
  <c r="U48" i="15"/>
  <c r="Q48" i="16"/>
  <c r="L48" i="17"/>
  <c r="T47" i="16"/>
  <c r="O47" i="17"/>
  <c r="S47" i="16"/>
  <c r="N47" i="17"/>
  <c r="R47" i="16"/>
  <c r="M47" i="17"/>
  <c r="P47" i="16"/>
  <c r="K47" i="17"/>
  <c r="U47" i="15"/>
  <c r="Q47" i="16"/>
  <c r="L47" i="17"/>
  <c r="T46" i="16"/>
  <c r="O46" i="17"/>
  <c r="S46" i="16"/>
  <c r="N46" i="17"/>
  <c r="R46" i="16"/>
  <c r="M46" i="17"/>
  <c r="P46" i="16"/>
  <c r="K46" i="17"/>
  <c r="U46" i="15"/>
  <c r="Q46" i="16"/>
  <c r="L46" i="17"/>
  <c r="T45" i="16"/>
  <c r="O45" i="17"/>
  <c r="S45" i="16"/>
  <c r="N45" i="17"/>
  <c r="R45" i="16"/>
  <c r="M45" i="17"/>
  <c r="P45" i="16"/>
  <c r="K45" i="17"/>
  <c r="U45" i="15"/>
  <c r="Q45" i="16"/>
  <c r="L45" i="17"/>
  <c r="T44" i="16"/>
  <c r="O44" i="17"/>
  <c r="S44" i="16"/>
  <c r="N44" i="17"/>
  <c r="R44" i="16"/>
  <c r="M44" i="17"/>
  <c r="P44" i="16"/>
  <c r="K44" i="17"/>
  <c r="U44" i="15"/>
  <c r="Q44" i="16"/>
  <c r="L44" i="17"/>
  <c r="T237" i="16"/>
  <c r="O237" i="17"/>
  <c r="S237" i="16"/>
  <c r="N237" i="17"/>
  <c r="R237" i="16"/>
  <c r="M237" i="17"/>
  <c r="P237" i="16"/>
  <c r="K237" i="17"/>
  <c r="U237" i="15"/>
  <c r="Q237" i="16"/>
  <c r="L237" i="17"/>
  <c r="T236" i="16"/>
  <c r="O236" i="17"/>
  <c r="S236" i="16"/>
  <c r="N236" i="17"/>
  <c r="R236" i="16"/>
  <c r="M236" i="17"/>
  <c r="P236" i="16"/>
  <c r="K236" i="17"/>
  <c r="U236" i="15"/>
  <c r="Q236" i="16"/>
  <c r="L236" i="17"/>
  <c r="T235" i="16"/>
  <c r="O235" i="17"/>
  <c r="S235" i="16"/>
  <c r="N235" i="17"/>
  <c r="R235" i="16"/>
  <c r="M235" i="17"/>
  <c r="P235" i="16"/>
  <c r="K235" i="17"/>
  <c r="U235" i="15"/>
  <c r="Q235" i="16"/>
  <c r="L235" i="17"/>
  <c r="T234" i="16"/>
  <c r="O234" i="17"/>
  <c r="S234" i="16"/>
  <c r="N234" i="17"/>
  <c r="R234" i="16"/>
  <c r="M234" i="17"/>
  <c r="P234" i="16"/>
  <c r="K234" i="17"/>
  <c r="U234" i="15"/>
  <c r="Q234" i="16"/>
  <c r="L234" i="17"/>
  <c r="T233" i="16"/>
  <c r="O233" i="17"/>
  <c r="S233" i="16"/>
  <c r="N233" i="17"/>
  <c r="R233" i="16"/>
  <c r="M233" i="17"/>
  <c r="P233" i="16"/>
  <c r="K233" i="17"/>
  <c r="U233" i="15"/>
  <c r="Q233" i="16"/>
  <c r="L233" i="17"/>
  <c r="T232" i="16"/>
  <c r="O232" i="17"/>
  <c r="S232" i="16"/>
  <c r="N232" i="17"/>
  <c r="R232" i="16"/>
  <c r="M232" i="17"/>
  <c r="P232" i="16"/>
  <c r="K232" i="17"/>
  <c r="U232" i="15"/>
  <c r="Q232" i="16"/>
  <c r="L232" i="17"/>
  <c r="T231" i="16"/>
  <c r="O231" i="17"/>
  <c r="S231" i="16"/>
  <c r="N231" i="17"/>
  <c r="R231" i="16"/>
  <c r="M231" i="17"/>
  <c r="P231" i="16"/>
  <c r="K231" i="17"/>
  <c r="U231" i="15"/>
  <c r="Q231" i="16"/>
  <c r="L231" i="17"/>
  <c r="T230" i="16"/>
  <c r="O230" i="17"/>
  <c r="S230" i="16"/>
  <c r="N230" i="17"/>
  <c r="R230" i="16"/>
  <c r="M230" i="17"/>
  <c r="P230" i="16"/>
  <c r="K230" i="17"/>
  <c r="U230" i="15"/>
  <c r="Q230" i="16"/>
  <c r="L230" i="17"/>
  <c r="T229" i="16"/>
  <c r="O229" i="17"/>
  <c r="S229" i="16"/>
  <c r="N229" i="17"/>
  <c r="R229" i="16"/>
  <c r="M229" i="17"/>
  <c r="P229" i="16"/>
  <c r="K229" i="17"/>
  <c r="U229" i="15"/>
  <c r="Q229" i="16"/>
  <c r="L229" i="17"/>
  <c r="T228" i="16"/>
  <c r="O228" i="17"/>
  <c r="S228" i="16"/>
  <c r="N228" i="17"/>
  <c r="R228" i="16"/>
  <c r="M228" i="17"/>
  <c r="P228" i="16"/>
  <c r="K228" i="17"/>
  <c r="U228" i="15"/>
  <c r="Q228" i="16"/>
  <c r="L228" i="17"/>
  <c r="T227" i="16"/>
  <c r="O227" i="17"/>
  <c r="S227" i="16"/>
  <c r="N227" i="17"/>
  <c r="R227" i="16"/>
  <c r="M227" i="17"/>
  <c r="P227" i="16"/>
  <c r="K227" i="17"/>
  <c r="U227" i="15"/>
  <c r="Q227" i="16"/>
  <c r="L227" i="17"/>
  <c r="T226" i="16"/>
  <c r="O226" i="17"/>
  <c r="S226" i="16"/>
  <c r="N226" i="17"/>
  <c r="R226" i="16"/>
  <c r="M226" i="17"/>
  <c r="P226" i="16"/>
  <c r="K226" i="17"/>
  <c r="U226" i="15"/>
  <c r="Q226" i="16"/>
  <c r="L226" i="17"/>
  <c r="T225" i="16"/>
  <c r="O225" i="17"/>
  <c r="S225" i="16"/>
  <c r="N225" i="17"/>
  <c r="R225" i="16"/>
  <c r="M225" i="17"/>
  <c r="P225" i="16"/>
  <c r="K225" i="17"/>
  <c r="U225" i="15"/>
  <c r="Q225" i="16"/>
  <c r="L225" i="17"/>
  <c r="T224" i="16"/>
  <c r="O224" i="17"/>
  <c r="S224" i="16"/>
  <c r="N224" i="17"/>
  <c r="R224" i="16"/>
  <c r="M224" i="17"/>
  <c r="P224" i="16"/>
  <c r="K224" i="17"/>
  <c r="U224" i="15"/>
  <c r="Q224" i="16"/>
  <c r="L224" i="17"/>
  <c r="T223" i="16"/>
  <c r="O223" i="17"/>
  <c r="S223" i="16"/>
  <c r="N223" i="17"/>
  <c r="R223" i="16"/>
  <c r="M223" i="17"/>
  <c r="P223" i="16"/>
  <c r="K223" i="17"/>
  <c r="U223" i="15"/>
  <c r="Q223" i="16"/>
  <c r="L223" i="17"/>
  <c r="T222" i="16"/>
  <c r="O222" i="17"/>
  <c r="S222" i="16"/>
  <c r="N222" i="17"/>
  <c r="R222" i="16"/>
  <c r="M222" i="17"/>
  <c r="P222" i="16"/>
  <c r="K222" i="17"/>
  <c r="U222" i="15"/>
  <c r="Q222" i="16"/>
  <c r="L222" i="17"/>
  <c r="T221" i="16"/>
  <c r="O221" i="17"/>
  <c r="S221" i="16"/>
  <c r="N221" i="17"/>
  <c r="R221" i="16"/>
  <c r="M221" i="17"/>
  <c r="P221" i="16"/>
  <c r="K221" i="17"/>
  <c r="U221" i="15"/>
  <c r="Q221" i="16"/>
  <c r="L221" i="17"/>
  <c r="T220" i="16"/>
  <c r="O220" i="17"/>
  <c r="S220" i="16"/>
  <c r="N220" i="17"/>
  <c r="R220" i="16"/>
  <c r="M220" i="17"/>
  <c r="P220" i="16"/>
  <c r="K220" i="17"/>
  <c r="U220" i="15"/>
  <c r="Q220" i="16"/>
  <c r="L220" i="17"/>
  <c r="T219" i="16"/>
  <c r="O219" i="17"/>
  <c r="S219" i="16"/>
  <c r="N219" i="17"/>
  <c r="R219" i="16"/>
  <c r="M219" i="17"/>
  <c r="P219" i="16"/>
  <c r="K219" i="17"/>
  <c r="U219" i="15"/>
  <c r="Q219" i="16"/>
  <c r="L219" i="17"/>
  <c r="T218" i="16"/>
  <c r="O218" i="17"/>
  <c r="S218" i="16"/>
  <c r="N218" i="17"/>
  <c r="R218" i="16"/>
  <c r="M218" i="17"/>
  <c r="P218" i="16"/>
  <c r="K218" i="17"/>
  <c r="U218" i="15"/>
  <c r="Q218" i="16"/>
  <c r="L218" i="17"/>
  <c r="T213" i="16"/>
  <c r="O213" i="17"/>
  <c r="S213" i="16"/>
  <c r="N213" i="17"/>
  <c r="R213" i="16"/>
  <c r="M213" i="17"/>
  <c r="P213" i="16"/>
  <c r="K213" i="17"/>
  <c r="U213" i="15"/>
  <c r="Q213" i="16"/>
  <c r="L213" i="17"/>
  <c r="T212" i="16"/>
  <c r="O212" i="17"/>
  <c r="S212" i="16"/>
  <c r="N212" i="17"/>
  <c r="R212" i="16"/>
  <c r="M212" i="17"/>
  <c r="P212" i="16"/>
  <c r="K212" i="17"/>
  <c r="U212" i="15"/>
  <c r="Q212" i="16"/>
  <c r="L212" i="17"/>
  <c r="T211" i="16"/>
  <c r="O211" i="17"/>
  <c r="S211" i="16"/>
  <c r="N211" i="17"/>
  <c r="R211" i="16"/>
  <c r="M211" i="17"/>
  <c r="P211" i="16"/>
  <c r="K211" i="17"/>
  <c r="U211" i="15"/>
  <c r="Q211" i="16"/>
  <c r="L211" i="17"/>
  <c r="T210" i="16"/>
  <c r="O210" i="17"/>
  <c r="S210" i="16"/>
  <c r="N210" i="17"/>
  <c r="R210" i="16"/>
  <c r="M210" i="17"/>
  <c r="P210" i="16"/>
  <c r="K210" i="17"/>
  <c r="U210" i="15"/>
  <c r="Q210" i="16"/>
  <c r="L210" i="17"/>
  <c r="T209" i="16"/>
  <c r="O209" i="17"/>
  <c r="S209" i="16"/>
  <c r="N209" i="17"/>
  <c r="R209" i="16"/>
  <c r="M209" i="17"/>
  <c r="P209" i="16"/>
  <c r="K209" i="17"/>
  <c r="U209" i="15"/>
  <c r="Q209" i="16"/>
  <c r="L209" i="17"/>
  <c r="T208" i="16"/>
  <c r="O208" i="17"/>
  <c r="S208" i="16"/>
  <c r="N208" i="17"/>
  <c r="R208" i="16"/>
  <c r="M208" i="17"/>
  <c r="P208" i="16"/>
  <c r="K208" i="17"/>
  <c r="U208" i="15"/>
  <c r="Q208" i="16"/>
  <c r="L208" i="17"/>
  <c r="T207" i="16"/>
  <c r="O207" i="17"/>
  <c r="S207" i="16"/>
  <c r="N207" i="17"/>
  <c r="R207" i="16"/>
  <c r="M207" i="17"/>
  <c r="P207" i="16"/>
  <c r="K207" i="17"/>
  <c r="U207" i="15"/>
  <c r="Q207" i="16"/>
  <c r="L207" i="17"/>
  <c r="T206" i="16"/>
  <c r="O206" i="17"/>
  <c r="S206" i="16"/>
  <c r="N206" i="17"/>
  <c r="R206" i="16"/>
  <c r="M206" i="17"/>
  <c r="P206" i="16"/>
  <c r="K206" i="17"/>
  <c r="U206" i="15"/>
  <c r="Q206" i="16"/>
  <c r="L206" i="17"/>
  <c r="T205" i="16"/>
  <c r="O205" i="17"/>
  <c r="S205" i="16"/>
  <c r="N205" i="17"/>
  <c r="R205" i="16"/>
  <c r="M205" i="17"/>
  <c r="P205" i="16"/>
  <c r="K205" i="17"/>
  <c r="U205" i="15"/>
  <c r="Q205" i="16"/>
  <c r="L205" i="17"/>
  <c r="T204" i="16"/>
  <c r="O204" i="17"/>
  <c r="S204" i="16"/>
  <c r="N204" i="17"/>
  <c r="R204" i="16"/>
  <c r="M204" i="17"/>
  <c r="P204" i="16"/>
  <c r="K204" i="17"/>
  <c r="U204" i="15"/>
  <c r="Q204" i="16"/>
  <c r="L204" i="17"/>
  <c r="T203" i="16"/>
  <c r="O203" i="17"/>
  <c r="S203" i="16"/>
  <c r="N203" i="17"/>
  <c r="R203" i="16"/>
  <c r="M203" i="17"/>
  <c r="P203" i="16"/>
  <c r="K203" i="17"/>
  <c r="U203" i="15"/>
  <c r="Q203" i="16"/>
  <c r="L203" i="17"/>
  <c r="T202" i="16"/>
  <c r="O202" i="17"/>
  <c r="S202" i="16"/>
  <c r="N202" i="17"/>
  <c r="R202" i="16"/>
  <c r="M202" i="17"/>
  <c r="P202" i="16"/>
  <c r="K202" i="17"/>
  <c r="U202" i="15"/>
  <c r="Q202" i="16"/>
  <c r="L202" i="17"/>
  <c r="T201" i="16"/>
  <c r="O201" i="17"/>
  <c r="S201" i="16"/>
  <c r="N201" i="17"/>
  <c r="R201" i="16"/>
  <c r="M201" i="17"/>
  <c r="P201" i="16"/>
  <c r="K201" i="17"/>
  <c r="U201" i="15"/>
  <c r="Q201" i="16"/>
  <c r="L201" i="17"/>
  <c r="T200" i="16"/>
  <c r="O200" i="17"/>
  <c r="S200" i="16"/>
  <c r="N200" i="17"/>
  <c r="R200" i="16"/>
  <c r="M200" i="17"/>
  <c r="P200" i="16"/>
  <c r="K200" i="17"/>
  <c r="U200" i="15"/>
  <c r="Q200" i="16"/>
  <c r="L200" i="17"/>
  <c r="T199" i="16"/>
  <c r="O199" i="17"/>
  <c r="S199" i="16"/>
  <c r="N199" i="17"/>
  <c r="R199" i="16"/>
  <c r="M199" i="17"/>
  <c r="P199" i="16"/>
  <c r="K199" i="17"/>
  <c r="U199" i="15"/>
  <c r="Q199" i="16"/>
  <c r="L199" i="17"/>
  <c r="T198" i="16"/>
  <c r="O198" i="17"/>
  <c r="S198" i="16"/>
  <c r="N198" i="17"/>
  <c r="R198" i="16"/>
  <c r="M198" i="17"/>
  <c r="P198" i="16"/>
  <c r="K198" i="17"/>
  <c r="U198" i="15"/>
  <c r="Q198" i="16"/>
  <c r="L198" i="17"/>
  <c r="T197" i="16"/>
  <c r="O197" i="17"/>
  <c r="S197" i="16"/>
  <c r="N197" i="17"/>
  <c r="R197" i="16"/>
  <c r="M197" i="17"/>
  <c r="P197" i="16"/>
  <c r="K197" i="17"/>
  <c r="U197" i="15"/>
  <c r="Q197" i="16"/>
  <c r="L197" i="17"/>
  <c r="T196" i="16"/>
  <c r="O196" i="17"/>
  <c r="S196" i="16"/>
  <c r="N196" i="17"/>
  <c r="R196" i="16"/>
  <c r="M196" i="17"/>
  <c r="P196" i="16"/>
  <c r="K196" i="17"/>
  <c r="U196" i="15"/>
  <c r="Q196" i="16"/>
  <c r="L196" i="17"/>
  <c r="T195" i="16"/>
  <c r="O195" i="17"/>
  <c r="S195" i="16"/>
  <c r="N195" i="17"/>
  <c r="R195" i="16"/>
  <c r="M195" i="17"/>
  <c r="P195" i="16"/>
  <c r="K195" i="17"/>
  <c r="U195" i="15"/>
  <c r="Q195" i="16"/>
  <c r="L195" i="17"/>
  <c r="T194" i="16"/>
  <c r="O194" i="17"/>
  <c r="S194" i="16"/>
  <c r="N194" i="17"/>
  <c r="R194" i="16"/>
  <c r="M194" i="17"/>
  <c r="P194" i="16"/>
  <c r="K194" i="17"/>
  <c r="U194" i="15"/>
  <c r="Q194" i="16"/>
  <c r="L194" i="17"/>
  <c r="T193" i="16"/>
  <c r="O193" i="17"/>
  <c r="S193" i="16"/>
  <c r="N193" i="17"/>
  <c r="R193" i="16"/>
  <c r="M193" i="17"/>
  <c r="P193" i="16"/>
  <c r="K193" i="17"/>
  <c r="U193" i="15"/>
  <c r="Q193" i="16"/>
  <c r="L193" i="17"/>
  <c r="T192" i="16"/>
  <c r="O192" i="17"/>
  <c r="S192" i="16"/>
  <c r="N192" i="17"/>
  <c r="R192" i="16"/>
  <c r="M192" i="17"/>
  <c r="P192" i="16"/>
  <c r="K192" i="17"/>
  <c r="U192" i="15"/>
  <c r="Q192" i="16"/>
  <c r="L192" i="17"/>
  <c r="T191" i="16"/>
  <c r="O191" i="17"/>
  <c r="S191" i="16"/>
  <c r="N191" i="17"/>
  <c r="R191" i="16"/>
  <c r="M191" i="17"/>
  <c r="P191" i="16"/>
  <c r="K191" i="17"/>
  <c r="U191" i="15"/>
  <c r="Q191" i="16"/>
  <c r="L191" i="17"/>
  <c r="T190" i="16"/>
  <c r="O190" i="17"/>
  <c r="S190" i="16"/>
  <c r="N190" i="17"/>
  <c r="R190" i="16"/>
  <c r="M190" i="17"/>
  <c r="P190" i="16"/>
  <c r="K190" i="17"/>
  <c r="U190" i="15"/>
  <c r="Q190" i="16"/>
  <c r="L190" i="17"/>
  <c r="T189" i="16"/>
  <c r="O189" i="17"/>
  <c r="S189" i="16"/>
  <c r="N189" i="17"/>
  <c r="R189" i="16"/>
  <c r="M189" i="17"/>
  <c r="P189" i="16"/>
  <c r="K189" i="17"/>
  <c r="U189" i="15"/>
  <c r="Q189" i="16"/>
  <c r="L189" i="17"/>
  <c r="T188" i="16"/>
  <c r="O188" i="17"/>
  <c r="S188" i="16"/>
  <c r="N188" i="17"/>
  <c r="R188" i="16"/>
  <c r="M188" i="17"/>
  <c r="P188" i="16"/>
  <c r="K188" i="17"/>
  <c r="U188" i="15"/>
  <c r="Q188" i="16"/>
  <c r="L188" i="17"/>
  <c r="T187" i="16"/>
  <c r="O187" i="17"/>
  <c r="S187" i="16"/>
  <c r="N187" i="17"/>
  <c r="R187" i="16"/>
  <c r="M187" i="17"/>
  <c r="P187" i="16"/>
  <c r="K187" i="17"/>
  <c r="U187" i="15"/>
  <c r="Q187" i="16"/>
  <c r="L187" i="17"/>
  <c r="T186" i="16"/>
  <c r="O186" i="17"/>
  <c r="S186" i="16"/>
  <c r="N186" i="17"/>
  <c r="R186" i="16"/>
  <c r="M186" i="17"/>
  <c r="P186" i="16"/>
  <c r="K186" i="17"/>
  <c r="U186" i="15"/>
  <c r="Q186" i="16"/>
  <c r="L186" i="17"/>
  <c r="T185" i="16"/>
  <c r="O185" i="17"/>
  <c r="S185" i="16"/>
  <c r="N185" i="17"/>
  <c r="R185" i="16"/>
  <c r="M185" i="17"/>
  <c r="P185" i="16"/>
  <c r="K185" i="17"/>
  <c r="U185" i="15"/>
  <c r="Q185" i="16"/>
  <c r="L185" i="17"/>
  <c r="T184" i="16"/>
  <c r="O184" i="17"/>
  <c r="S184" i="16"/>
  <c r="N184" i="17"/>
  <c r="R184" i="16"/>
  <c r="M184" i="17"/>
  <c r="P184" i="16"/>
  <c r="K184" i="17"/>
  <c r="U184" i="15"/>
  <c r="Q184" i="16"/>
  <c r="L184" i="17"/>
  <c r="T183" i="16"/>
  <c r="O183" i="17"/>
  <c r="S183" i="16"/>
  <c r="N183" i="17"/>
  <c r="R183" i="16"/>
  <c r="M183" i="17"/>
  <c r="P183" i="16"/>
  <c r="K183" i="17"/>
  <c r="U183" i="15"/>
  <c r="Q183" i="16"/>
  <c r="L183" i="17"/>
  <c r="T182" i="16"/>
  <c r="O182" i="17"/>
  <c r="S182" i="16"/>
  <c r="N182" i="17"/>
  <c r="R182" i="16"/>
  <c r="M182" i="17"/>
  <c r="P182" i="16"/>
  <c r="K182" i="17"/>
  <c r="U182" i="15"/>
  <c r="Q182" i="16"/>
  <c r="L182" i="17"/>
  <c r="T181" i="16"/>
  <c r="O181" i="17"/>
  <c r="S181" i="16"/>
  <c r="N181" i="17"/>
  <c r="R181" i="16"/>
  <c r="M181" i="17"/>
  <c r="P181" i="16"/>
  <c r="K181" i="17"/>
  <c r="U181" i="15"/>
  <c r="Q181" i="16"/>
  <c r="L181" i="17"/>
  <c r="T180" i="16"/>
  <c r="O180" i="17"/>
  <c r="S180" i="16"/>
  <c r="N180" i="17"/>
  <c r="R180" i="16"/>
  <c r="M180" i="17"/>
  <c r="P180" i="16"/>
  <c r="K180" i="17"/>
  <c r="U180" i="15"/>
  <c r="Q180" i="16"/>
  <c r="L180" i="17"/>
  <c r="T179" i="16"/>
  <c r="O179" i="17"/>
  <c r="S179" i="16"/>
  <c r="N179" i="17"/>
  <c r="R179" i="16"/>
  <c r="M179" i="17"/>
  <c r="P179" i="16"/>
  <c r="K179" i="17"/>
  <c r="U179" i="15"/>
  <c r="Q179" i="16"/>
  <c r="L179" i="17"/>
  <c r="T178" i="16"/>
  <c r="O178" i="17"/>
  <c r="S178" i="16"/>
  <c r="N178" i="17"/>
  <c r="R178" i="16"/>
  <c r="M178" i="17"/>
  <c r="P178" i="16"/>
  <c r="K178" i="17"/>
  <c r="U178" i="15"/>
  <c r="Q178" i="16"/>
  <c r="L178" i="17"/>
  <c r="T177" i="16"/>
  <c r="O177" i="17"/>
  <c r="S177" i="16"/>
  <c r="N177" i="17"/>
  <c r="R177" i="16"/>
  <c r="M177" i="17"/>
  <c r="P177" i="16"/>
  <c r="K177" i="17"/>
  <c r="U177" i="15"/>
  <c r="Q177" i="16"/>
  <c r="L177" i="17"/>
  <c r="T176" i="16"/>
  <c r="O176" i="17"/>
  <c r="S176" i="16"/>
  <c r="N176" i="17"/>
  <c r="R176" i="16"/>
  <c r="M176" i="17"/>
  <c r="P176" i="16"/>
  <c r="K176" i="17"/>
  <c r="U176" i="15"/>
  <c r="Q176" i="16"/>
  <c r="L176" i="17"/>
  <c r="T175" i="16"/>
  <c r="O175" i="17"/>
  <c r="S175" i="16"/>
  <c r="N175" i="17"/>
  <c r="R175" i="16"/>
  <c r="M175" i="17"/>
  <c r="P175" i="16"/>
  <c r="K175" i="17"/>
  <c r="U175" i="15"/>
  <c r="Q175" i="16"/>
  <c r="L175" i="17"/>
  <c r="T174" i="16"/>
  <c r="O174" i="17"/>
  <c r="S174" i="16"/>
  <c r="N174" i="17"/>
  <c r="R174" i="16"/>
  <c r="M174" i="17"/>
  <c r="P174" i="16"/>
  <c r="K174" i="17"/>
  <c r="U174" i="15"/>
  <c r="Q174" i="16"/>
  <c r="L174" i="17"/>
  <c r="T173" i="16"/>
  <c r="O173" i="17"/>
  <c r="S173" i="16"/>
  <c r="N173" i="17"/>
  <c r="R173" i="16"/>
  <c r="M173" i="17"/>
  <c r="P173" i="16"/>
  <c r="K173" i="17"/>
  <c r="U173" i="15"/>
  <c r="Q173" i="16"/>
  <c r="L173" i="17"/>
  <c r="T172" i="16"/>
  <c r="O172" i="17"/>
  <c r="S172" i="16"/>
  <c r="N172" i="17"/>
  <c r="R172" i="16"/>
  <c r="M172" i="17"/>
  <c r="P172" i="16"/>
  <c r="K172" i="17"/>
  <c r="U172" i="15"/>
  <c r="Q172" i="16"/>
  <c r="L172" i="17"/>
  <c r="T171" i="16"/>
  <c r="O171" i="17"/>
  <c r="S171" i="16"/>
  <c r="N171" i="17"/>
  <c r="R171" i="16"/>
  <c r="M171" i="17"/>
  <c r="P171" i="16"/>
  <c r="K171" i="17"/>
  <c r="U171" i="15"/>
  <c r="Q171" i="16"/>
  <c r="L171" i="17"/>
  <c r="T170" i="16"/>
  <c r="O170" i="17"/>
  <c r="S170" i="16"/>
  <c r="N170" i="17"/>
  <c r="R170" i="16"/>
  <c r="M170" i="17"/>
  <c r="P170" i="16"/>
  <c r="K170" i="17"/>
  <c r="U170" i="15"/>
  <c r="Q170" i="16"/>
  <c r="L170" i="17"/>
  <c r="T169" i="16"/>
  <c r="O169" i="17"/>
  <c r="S169" i="16"/>
  <c r="N169" i="17"/>
  <c r="R169" i="16"/>
  <c r="M169" i="17"/>
  <c r="P169" i="16"/>
  <c r="K169" i="17"/>
  <c r="U169" i="15"/>
  <c r="Q169" i="16"/>
  <c r="L169" i="17"/>
  <c r="T168" i="16"/>
  <c r="O168" i="17"/>
  <c r="S168" i="16"/>
  <c r="N168" i="17"/>
  <c r="R168" i="16"/>
  <c r="M168" i="17"/>
  <c r="P168" i="16"/>
  <c r="K168" i="17"/>
  <c r="U168" i="15"/>
  <c r="Q168" i="16"/>
  <c r="L168" i="17"/>
  <c r="T167" i="16"/>
  <c r="O167" i="17"/>
  <c r="S167" i="16"/>
  <c r="N167" i="17"/>
  <c r="R167" i="16"/>
  <c r="M167" i="17"/>
  <c r="P167" i="16"/>
  <c r="K167" i="17"/>
  <c r="U167" i="15"/>
  <c r="Q167" i="16"/>
  <c r="L167" i="17"/>
  <c r="T166" i="16"/>
  <c r="O166" i="17"/>
  <c r="S166" i="16"/>
  <c r="N166" i="17"/>
  <c r="R166" i="16"/>
  <c r="M166" i="17"/>
  <c r="P166" i="16"/>
  <c r="K166" i="17"/>
  <c r="U166" i="15"/>
  <c r="Q166" i="16"/>
  <c r="L166" i="17"/>
  <c r="T165" i="16"/>
  <c r="O165" i="17"/>
  <c r="S165" i="16"/>
  <c r="N165" i="17"/>
  <c r="R165" i="16"/>
  <c r="M165" i="17"/>
  <c r="P165" i="16"/>
  <c r="K165" i="17"/>
  <c r="U165" i="15"/>
  <c r="Q165" i="16"/>
  <c r="L165" i="17"/>
  <c r="T164" i="16"/>
  <c r="O164" i="17"/>
  <c r="S164" i="16"/>
  <c r="N164" i="17"/>
  <c r="R164" i="16"/>
  <c r="M164" i="17"/>
  <c r="P164" i="16"/>
  <c r="K164" i="17"/>
  <c r="U164" i="15"/>
  <c r="Q164" i="16"/>
  <c r="L164" i="17"/>
  <c r="T163" i="16"/>
  <c r="O163" i="17"/>
  <c r="S163" i="16"/>
  <c r="N163" i="17"/>
  <c r="R163" i="16"/>
  <c r="M163" i="17"/>
  <c r="P163" i="16"/>
  <c r="K163" i="17"/>
  <c r="U163" i="15"/>
  <c r="Q163" i="16"/>
  <c r="L163" i="17"/>
  <c r="T162" i="16"/>
  <c r="O162" i="17"/>
  <c r="S162" i="16"/>
  <c r="N162" i="17"/>
  <c r="R162" i="16"/>
  <c r="M162" i="17"/>
  <c r="P162" i="16"/>
  <c r="K162" i="17"/>
  <c r="U162" i="15"/>
  <c r="Q162" i="16"/>
  <c r="L162" i="17"/>
  <c r="T161" i="16"/>
  <c r="O161" i="17"/>
  <c r="S161" i="16"/>
  <c r="N161" i="17"/>
  <c r="R161" i="16"/>
  <c r="M161" i="17"/>
  <c r="P161" i="16"/>
  <c r="K161" i="17"/>
  <c r="U161" i="15"/>
  <c r="Q161" i="16"/>
  <c r="L161" i="17"/>
  <c r="T160" i="16"/>
  <c r="O160" i="17"/>
  <c r="S160" i="16"/>
  <c r="N160" i="17"/>
  <c r="R160" i="16"/>
  <c r="M160" i="17"/>
  <c r="P160" i="16"/>
  <c r="K160" i="17"/>
  <c r="U160" i="15"/>
  <c r="Q160" i="16"/>
  <c r="L160" i="17"/>
  <c r="T159" i="16"/>
  <c r="O159" i="17"/>
  <c r="S159" i="16"/>
  <c r="N159" i="17"/>
  <c r="R159" i="16"/>
  <c r="M159" i="17"/>
  <c r="P159" i="16"/>
  <c r="K159" i="17"/>
  <c r="U159" i="15"/>
  <c r="Q159" i="16"/>
  <c r="L159" i="17"/>
  <c r="T157" i="16"/>
  <c r="O157" i="17"/>
  <c r="S157" i="16"/>
  <c r="N157" i="17"/>
  <c r="R157" i="16"/>
  <c r="M157" i="17"/>
  <c r="P157" i="16"/>
  <c r="K157" i="17"/>
  <c r="U157" i="15"/>
  <c r="Q157" i="16"/>
  <c r="L157" i="17"/>
  <c r="T156" i="16"/>
  <c r="O156" i="17"/>
  <c r="S156" i="16"/>
  <c r="N156" i="17"/>
  <c r="R156" i="16"/>
  <c r="M156" i="17"/>
  <c r="P156" i="16"/>
  <c r="K156" i="17"/>
  <c r="U156" i="15"/>
  <c r="Q156" i="16"/>
  <c r="L156" i="17"/>
  <c r="T155" i="16"/>
  <c r="O155" i="17"/>
  <c r="S155" i="16"/>
  <c r="N155" i="17"/>
  <c r="R155" i="16"/>
  <c r="M155" i="17"/>
  <c r="P155" i="16"/>
  <c r="K155" i="17"/>
  <c r="U155" i="15"/>
  <c r="Q155" i="16"/>
  <c r="L155" i="17"/>
  <c r="T154" i="16"/>
  <c r="O154" i="17"/>
  <c r="S154" i="16"/>
  <c r="N154" i="17"/>
  <c r="R154" i="16"/>
  <c r="M154" i="17"/>
  <c r="P154" i="16"/>
  <c r="K154" i="17"/>
  <c r="U154" i="15"/>
  <c r="Q154" i="16"/>
  <c r="L154" i="17"/>
  <c r="T124" i="16"/>
  <c r="O124" i="17"/>
  <c r="S124" i="16"/>
  <c r="N124" i="17"/>
  <c r="R124" i="16"/>
  <c r="M124" i="17"/>
  <c r="P124" i="16"/>
  <c r="K124" i="17"/>
  <c r="U124" i="15"/>
  <c r="Q124" i="16"/>
  <c r="L124" i="17"/>
  <c r="T123" i="16"/>
  <c r="O123" i="17"/>
  <c r="S123" i="16"/>
  <c r="N123" i="17"/>
  <c r="R123" i="16"/>
  <c r="M123" i="17"/>
  <c r="P123" i="16"/>
  <c r="K123" i="17"/>
  <c r="U123" i="15"/>
  <c r="Q123" i="16"/>
  <c r="L123" i="17"/>
  <c r="T122" i="16"/>
  <c r="O122" i="17"/>
  <c r="S122" i="16"/>
  <c r="N122" i="17"/>
  <c r="R122" i="16"/>
  <c r="M122" i="17"/>
  <c r="P122" i="16"/>
  <c r="K122" i="17"/>
  <c r="U122" i="15"/>
  <c r="Q122" i="16"/>
  <c r="L122" i="17"/>
  <c r="T121" i="16"/>
  <c r="O121" i="17"/>
  <c r="S121" i="16"/>
  <c r="N121" i="17"/>
  <c r="R121" i="16"/>
  <c r="M121" i="17"/>
  <c r="P121" i="16"/>
  <c r="K121" i="17"/>
  <c r="U121" i="15"/>
  <c r="Q121" i="16"/>
  <c r="L121" i="17"/>
  <c r="T120" i="16"/>
  <c r="O120" i="17"/>
  <c r="S120" i="16"/>
  <c r="N120" i="17"/>
  <c r="R120" i="16"/>
  <c r="M120" i="17"/>
  <c r="P120" i="16"/>
  <c r="K120" i="17"/>
  <c r="U120" i="15"/>
  <c r="Q120" i="16"/>
  <c r="L120" i="17"/>
  <c r="T119" i="16"/>
  <c r="O119" i="17"/>
  <c r="S119" i="16"/>
  <c r="N119" i="17"/>
  <c r="R119" i="16"/>
  <c r="M119" i="17"/>
  <c r="P119" i="16"/>
  <c r="K119" i="17"/>
  <c r="U119" i="15"/>
  <c r="Q119" i="16"/>
  <c r="L119" i="17"/>
  <c r="T118" i="16"/>
  <c r="O118" i="17"/>
  <c r="S118" i="16"/>
  <c r="N118" i="17"/>
  <c r="R118" i="16"/>
  <c r="M118" i="17"/>
  <c r="P118" i="16"/>
  <c r="K118" i="17"/>
  <c r="U118" i="15"/>
  <c r="Q118" i="16"/>
  <c r="L118" i="17"/>
  <c r="B63" i="9"/>
  <c r="H80" i="8"/>
  <c r="J63" i="8"/>
  <c r="U63" i="8"/>
  <c r="B83" i="9"/>
  <c r="H100" i="8"/>
  <c r="J83" i="8"/>
  <c r="U83" i="8"/>
  <c r="B117" i="9"/>
  <c r="H125" i="8"/>
  <c r="J117" i="8"/>
  <c r="U117" i="8"/>
  <c r="B128" i="9"/>
  <c r="H150" i="8"/>
  <c r="J128" i="8"/>
  <c r="U128" i="8"/>
  <c r="B217" i="9"/>
  <c r="H238" i="8"/>
  <c r="J217" i="8"/>
  <c r="U217" i="8"/>
  <c r="T6" i="16"/>
  <c r="T20" i="16" s="1"/>
  <c r="O6" i="17"/>
  <c r="T20" i="15"/>
  <c r="P63" i="15"/>
  <c r="K63" i="16"/>
  <c r="K80" i="15"/>
  <c r="Q63" i="15"/>
  <c r="L63" i="16"/>
  <c r="L80" i="15"/>
  <c r="R63" i="15"/>
  <c r="M63" i="16"/>
  <c r="M80" i="15"/>
  <c r="S63" i="15"/>
  <c r="N63" i="16"/>
  <c r="N80" i="15"/>
  <c r="T63" i="15"/>
  <c r="O63" i="16"/>
  <c r="O80" i="15"/>
  <c r="P83" i="15"/>
  <c r="K83" i="16"/>
  <c r="Q83" i="15"/>
  <c r="L83" i="16"/>
  <c r="R83" i="15"/>
  <c r="M83" i="16"/>
  <c r="S83" i="15"/>
  <c r="N83" i="16"/>
  <c r="T83" i="15"/>
  <c r="O83" i="16"/>
  <c r="P117" i="15"/>
  <c r="P125" i="15" s="1"/>
  <c r="K117" i="16"/>
  <c r="K125" i="15"/>
  <c r="Q117" i="15"/>
  <c r="Q125" i="15" s="1"/>
  <c r="L117" i="16"/>
  <c r="L125" i="15"/>
  <c r="R117" i="15"/>
  <c r="R125" i="15" s="1"/>
  <c r="M117" i="16"/>
  <c r="M125" i="15"/>
  <c r="S117" i="15"/>
  <c r="S125" i="15" s="1"/>
  <c r="N117" i="16"/>
  <c r="N125" i="15"/>
  <c r="T117" i="15"/>
  <c r="T125" i="15" s="1"/>
  <c r="O117" i="16"/>
  <c r="O125" i="15"/>
  <c r="P128" i="15"/>
  <c r="P150" i="15" s="1"/>
  <c r="K128" i="16"/>
  <c r="K150" i="15"/>
  <c r="Q128" i="15"/>
  <c r="Q150" i="15" s="1"/>
  <c r="L128" i="16"/>
  <c r="L150" i="15"/>
  <c r="R128" i="15"/>
  <c r="R150" i="15" s="1"/>
  <c r="M128" i="16"/>
  <c r="M150" i="15"/>
  <c r="S128" i="15"/>
  <c r="S150" i="15" s="1"/>
  <c r="N128" i="16"/>
  <c r="N150" i="15"/>
  <c r="T128" i="15"/>
  <c r="T150" i="15" s="1"/>
  <c r="O128" i="16"/>
  <c r="O150" i="15"/>
  <c r="P153" i="15"/>
  <c r="P214" i="15" s="1"/>
  <c r="K153" i="16"/>
  <c r="Q153" i="15"/>
  <c r="Q214" i="15" s="1"/>
  <c r="L153" i="16"/>
  <c r="R153" i="15"/>
  <c r="R214" i="15" s="1"/>
  <c r="M153" i="16"/>
  <c r="S153" i="15"/>
  <c r="S214" i="15" s="1"/>
  <c r="N153" i="16"/>
  <c r="T153" i="15"/>
  <c r="T214" i="15" s="1"/>
  <c r="O153" i="16"/>
  <c r="P217" i="15"/>
  <c r="P238" i="15" s="1"/>
  <c r="K217" i="16"/>
  <c r="K238" i="15"/>
  <c r="Q217" i="15"/>
  <c r="Q238" i="15" s="1"/>
  <c r="L217" i="16"/>
  <c r="L238" i="15"/>
  <c r="R217" i="15"/>
  <c r="R238" i="15" s="1"/>
  <c r="M217" i="16"/>
  <c r="M238" i="15"/>
  <c r="S217" i="15"/>
  <c r="S238" i="15" s="1"/>
  <c r="N217" i="16"/>
  <c r="N238" i="15"/>
  <c r="T217" i="15"/>
  <c r="T238" i="15" s="1"/>
  <c r="O217" i="16"/>
  <c r="O238" i="15"/>
  <c r="S23" i="15"/>
  <c r="S40" i="15" s="1"/>
  <c r="N23" i="16"/>
  <c r="N40" i="15"/>
  <c r="R23" i="15"/>
  <c r="R40" i="15" s="1"/>
  <c r="M23" i="16"/>
  <c r="M40" i="15"/>
  <c r="P64" i="16"/>
  <c r="K64" i="17"/>
  <c r="Q64" i="16"/>
  <c r="L64" i="17"/>
  <c r="R64" i="16"/>
  <c r="M64" i="17"/>
  <c r="S64" i="16"/>
  <c r="N64" i="17"/>
  <c r="T64" i="16"/>
  <c r="O64" i="17"/>
  <c r="Q65" i="15"/>
  <c r="L65" i="16"/>
  <c r="P65" i="15"/>
  <c r="K65" i="16"/>
  <c r="U65" i="14"/>
  <c r="R65" i="15"/>
  <c r="M65" i="16"/>
  <c r="S65" i="15"/>
  <c r="N65" i="16"/>
  <c r="T65" i="15"/>
  <c r="O65" i="16"/>
  <c r="Q66" i="15"/>
  <c r="L66" i="16"/>
  <c r="P66" i="15"/>
  <c r="K66" i="16"/>
  <c r="U66" i="14"/>
  <c r="R66" i="15"/>
  <c r="M66" i="16"/>
  <c r="S66" i="15"/>
  <c r="N66" i="16"/>
  <c r="T66" i="15"/>
  <c r="O66" i="16"/>
  <c r="Q67" i="15"/>
  <c r="L67" i="16"/>
  <c r="P67" i="15"/>
  <c r="K67" i="16"/>
  <c r="U67" i="14"/>
  <c r="R67" i="15"/>
  <c r="M67" i="16"/>
  <c r="S67" i="15"/>
  <c r="N67" i="16"/>
  <c r="T67" i="15"/>
  <c r="O67" i="16"/>
  <c r="Q68" i="15"/>
  <c r="L68" i="16"/>
  <c r="P68" i="15"/>
  <c r="K68" i="16"/>
  <c r="U68" i="14"/>
  <c r="R68" i="15"/>
  <c r="M68" i="16"/>
  <c r="S68" i="15"/>
  <c r="N68" i="16"/>
  <c r="T68" i="15"/>
  <c r="O68" i="16"/>
  <c r="Q69" i="15"/>
  <c r="L69" i="16"/>
  <c r="P69" i="15"/>
  <c r="K69" i="16"/>
  <c r="U69" i="14"/>
  <c r="R69" i="15"/>
  <c r="M69" i="16"/>
  <c r="S69" i="15"/>
  <c r="N69" i="16"/>
  <c r="T69" i="15"/>
  <c r="O69" i="16"/>
  <c r="Q70" i="15"/>
  <c r="L70" i="16"/>
  <c r="P70" i="15"/>
  <c r="K70" i="16"/>
  <c r="U70" i="14"/>
  <c r="R70" i="15"/>
  <c r="M70" i="16"/>
  <c r="S70" i="15"/>
  <c r="N70" i="16"/>
  <c r="T70" i="15"/>
  <c r="O70" i="16"/>
  <c r="Q71" i="15"/>
  <c r="L71" i="16"/>
  <c r="P71" i="15"/>
  <c r="K71" i="16"/>
  <c r="U71" i="14"/>
  <c r="R71" i="15"/>
  <c r="M71" i="16"/>
  <c r="S71" i="15"/>
  <c r="N71" i="16"/>
  <c r="T71" i="15"/>
  <c r="O71" i="16"/>
  <c r="Q72" i="15"/>
  <c r="L72" i="16"/>
  <c r="P72" i="15"/>
  <c r="K72" i="16"/>
  <c r="U72" i="14"/>
  <c r="R72" i="15"/>
  <c r="M72" i="16"/>
  <c r="S72" i="15"/>
  <c r="N72" i="16"/>
  <c r="T72" i="15"/>
  <c r="O72" i="16"/>
  <c r="Q73" i="15"/>
  <c r="L73" i="16"/>
  <c r="P73" i="15"/>
  <c r="K73" i="16"/>
  <c r="U73" i="14"/>
  <c r="R73" i="15"/>
  <c r="M73" i="16"/>
  <c r="S73" i="15"/>
  <c r="N73" i="16"/>
  <c r="T73" i="15"/>
  <c r="O73" i="16"/>
  <c r="Q74" i="15"/>
  <c r="L74" i="16"/>
  <c r="P74" i="15"/>
  <c r="K74" i="16"/>
  <c r="U74" i="14"/>
  <c r="R74" i="15"/>
  <c r="M74" i="16"/>
  <c r="S74" i="15"/>
  <c r="N74" i="16"/>
  <c r="T74" i="15"/>
  <c r="O74" i="16"/>
  <c r="Q75" i="15"/>
  <c r="L75" i="16"/>
  <c r="P75" i="15"/>
  <c r="K75" i="16"/>
  <c r="U75" i="14"/>
  <c r="R75" i="15"/>
  <c r="M75" i="16"/>
  <c r="S75" i="15"/>
  <c r="N75" i="16"/>
  <c r="T75" i="15"/>
  <c r="O75" i="16"/>
  <c r="Q76" i="15"/>
  <c r="L76" i="16"/>
  <c r="P76" i="15"/>
  <c r="K76" i="16"/>
  <c r="U76" i="14"/>
  <c r="R76" i="15"/>
  <c r="M76" i="16"/>
  <c r="S76" i="15"/>
  <c r="N76" i="16"/>
  <c r="T76" i="15"/>
  <c r="O76" i="16"/>
  <c r="Q77" i="15"/>
  <c r="L77" i="16"/>
  <c r="P77" i="15"/>
  <c r="K77" i="16"/>
  <c r="U77" i="14"/>
  <c r="R77" i="15"/>
  <c r="M77" i="16"/>
  <c r="S77" i="15"/>
  <c r="N77" i="16"/>
  <c r="T77" i="15"/>
  <c r="O77" i="16"/>
  <c r="Q78" i="15"/>
  <c r="L78" i="16"/>
  <c r="P78" i="15"/>
  <c r="K78" i="16"/>
  <c r="U78" i="14"/>
  <c r="R78" i="15"/>
  <c r="M78" i="16"/>
  <c r="S78" i="15"/>
  <c r="N78" i="16"/>
  <c r="T78" i="15"/>
  <c r="O78" i="16"/>
  <c r="Q79" i="15"/>
  <c r="L79" i="16"/>
  <c r="P79" i="15"/>
  <c r="K79" i="16"/>
  <c r="U79" i="14"/>
  <c r="R79" i="15"/>
  <c r="M79" i="16"/>
  <c r="S79" i="15"/>
  <c r="N79" i="16"/>
  <c r="T79" i="15"/>
  <c r="O79" i="16"/>
  <c r="R240" i="12"/>
  <c r="R103" i="14"/>
  <c r="M103" i="15"/>
  <c r="S103" i="14"/>
  <c r="N103" i="15"/>
  <c r="T103" i="14"/>
  <c r="O103" i="15"/>
  <c r="M240" i="12"/>
  <c r="R104" i="13"/>
  <c r="M104" i="14"/>
  <c r="M114" i="13"/>
  <c r="M240" i="13" s="1"/>
  <c r="R240" i="11"/>
  <c r="S104" i="13"/>
  <c r="N104" i="14"/>
  <c r="N114" i="13"/>
  <c r="N240" i="13" s="1"/>
  <c r="T104" i="13"/>
  <c r="O104" i="14"/>
  <c r="O114" i="13"/>
  <c r="O240" i="13" s="1"/>
  <c r="R105" i="13"/>
  <c r="M105" i="14"/>
  <c r="S105" i="13"/>
  <c r="N105" i="14"/>
  <c r="T105" i="13"/>
  <c r="O105" i="14"/>
  <c r="R106" i="13"/>
  <c r="M106" i="14"/>
  <c r="S106" i="13"/>
  <c r="N106" i="14"/>
  <c r="T106" i="13"/>
  <c r="O106" i="14"/>
  <c r="R107" i="13"/>
  <c r="M107" i="14"/>
  <c r="S107" i="13"/>
  <c r="N107" i="14"/>
  <c r="T107" i="13"/>
  <c r="O107" i="14"/>
  <c r="R108" i="13"/>
  <c r="M108" i="14"/>
  <c r="S108" i="13"/>
  <c r="N108" i="14"/>
  <c r="T108" i="13"/>
  <c r="O108" i="14"/>
  <c r="R109" i="13"/>
  <c r="M109" i="14"/>
  <c r="S109" i="13"/>
  <c r="N109" i="14"/>
  <c r="T109" i="13"/>
  <c r="O109" i="14"/>
  <c r="S84" i="14"/>
  <c r="N84" i="15"/>
  <c r="T84" i="14"/>
  <c r="O84" i="15"/>
  <c r="R85" i="13"/>
  <c r="M85" i="14"/>
  <c r="S85" i="13"/>
  <c r="N85" i="14"/>
  <c r="T85" i="13"/>
  <c r="O85" i="14"/>
  <c r="R86" i="13"/>
  <c r="M86" i="14"/>
  <c r="S86" i="13"/>
  <c r="N86" i="14"/>
  <c r="T86" i="13"/>
  <c r="O86" i="14"/>
  <c r="R87" i="13"/>
  <c r="M87" i="14"/>
  <c r="S87" i="13"/>
  <c r="N87" i="14"/>
  <c r="T87" i="13"/>
  <c r="O87" i="14"/>
  <c r="R88" i="13"/>
  <c r="M88" i="14"/>
  <c r="S88" i="13"/>
  <c r="N88" i="14"/>
  <c r="T88" i="13"/>
  <c r="O88" i="14"/>
  <c r="R89" i="13"/>
  <c r="M89" i="14"/>
  <c r="S89" i="13"/>
  <c r="N89" i="14"/>
  <c r="T89" i="13"/>
  <c r="O89" i="14"/>
  <c r="R90" i="13"/>
  <c r="M90" i="14"/>
  <c r="S90" i="13"/>
  <c r="N90" i="14"/>
  <c r="T90" i="13"/>
  <c r="O90" i="14"/>
  <c r="R91" i="13"/>
  <c r="M91" i="14"/>
  <c r="S91" i="13"/>
  <c r="N91" i="14"/>
  <c r="T91" i="13"/>
  <c r="O91" i="14"/>
  <c r="R92" i="13"/>
  <c r="M92" i="14"/>
  <c r="S92" i="13"/>
  <c r="N92" i="14"/>
  <c r="T92" i="13"/>
  <c r="O92" i="14"/>
  <c r="R93" i="13"/>
  <c r="M93" i="14"/>
  <c r="S93" i="13"/>
  <c r="N93" i="14"/>
  <c r="T93" i="13"/>
  <c r="O93" i="14"/>
  <c r="R94" i="13"/>
  <c r="M94" i="14"/>
  <c r="S94" i="13"/>
  <c r="N94" i="14"/>
  <c r="T94" i="13"/>
  <c r="O94" i="14"/>
  <c r="R95" i="13"/>
  <c r="M95" i="14"/>
  <c r="S95" i="13"/>
  <c r="N95" i="14"/>
  <c r="T95" i="13"/>
  <c r="O95" i="14"/>
  <c r="R96" i="13"/>
  <c r="M96" i="14"/>
  <c r="S96" i="13"/>
  <c r="N96" i="14"/>
  <c r="T96" i="13"/>
  <c r="O96" i="14"/>
  <c r="R97" i="13"/>
  <c r="M97" i="14"/>
  <c r="S97" i="13"/>
  <c r="N97" i="14"/>
  <c r="T97" i="13"/>
  <c r="O97" i="14"/>
  <c r="R98" i="13"/>
  <c r="M98" i="14"/>
  <c r="S98" i="13"/>
  <c r="N98" i="14"/>
  <c r="T98" i="13"/>
  <c r="O98" i="14"/>
  <c r="U103" i="9"/>
  <c r="K103" i="11"/>
  <c r="P103" i="10"/>
  <c r="U114" i="8"/>
  <c r="L103" i="11"/>
  <c r="Q103" i="10"/>
  <c r="L104" i="10"/>
  <c r="Q104" i="9"/>
  <c r="U104" i="8"/>
  <c r="K104" i="10"/>
  <c r="P104" i="9"/>
  <c r="U114" i="7"/>
  <c r="L105" i="10"/>
  <c r="Q105" i="9"/>
  <c r="U105" i="8"/>
  <c r="K105" i="10"/>
  <c r="P105" i="9"/>
  <c r="U105" i="9" s="1"/>
  <c r="L106" i="10"/>
  <c r="Q106" i="9"/>
  <c r="U106" i="8"/>
  <c r="K106" i="10"/>
  <c r="P106" i="9"/>
  <c r="U106" i="9" s="1"/>
  <c r="L107" i="10"/>
  <c r="Q107" i="9"/>
  <c r="U107" i="8"/>
  <c r="K107" i="10"/>
  <c r="P107" i="9"/>
  <c r="U107" i="9" s="1"/>
  <c r="L108" i="10"/>
  <c r="Q108" i="9"/>
  <c r="U108" i="8"/>
  <c r="K108" i="10"/>
  <c r="P108" i="9"/>
  <c r="U108" i="9" s="1"/>
  <c r="L109" i="10"/>
  <c r="Q109" i="9"/>
  <c r="U109" i="8"/>
  <c r="K109" i="10"/>
  <c r="P109" i="9"/>
  <c r="U109" i="9" s="1"/>
  <c r="U84" i="5"/>
  <c r="P100" i="5"/>
  <c r="K84" i="7"/>
  <c r="P84" i="6"/>
  <c r="K100" i="6"/>
  <c r="K240" i="6" s="1"/>
  <c r="Q100" i="5"/>
  <c r="Q240" i="5" s="1"/>
  <c r="L84" i="7"/>
  <c r="Q84" i="6"/>
  <c r="Q100" i="6" s="1"/>
  <c r="Q240" i="6" s="1"/>
  <c r="L100" i="6"/>
  <c r="L240" i="6" s="1"/>
  <c r="U100" i="4"/>
  <c r="P240" i="4"/>
  <c r="T158" i="16"/>
  <c r="O158" i="17"/>
  <c r="O214" i="16"/>
  <c r="S158" i="16"/>
  <c r="N158" i="17"/>
  <c r="N214" i="16"/>
  <c r="R158" i="16"/>
  <c r="M158" i="17"/>
  <c r="M214" i="16"/>
  <c r="P158" i="16"/>
  <c r="K158" i="17"/>
  <c r="K214" i="16"/>
  <c r="Q158" i="16"/>
  <c r="L158" i="17"/>
  <c r="L214" i="16"/>
  <c r="B158" i="9"/>
  <c r="J158" i="8"/>
  <c r="U158" i="8"/>
  <c r="H214" i="8"/>
  <c r="T102" i="15"/>
  <c r="O102" i="16"/>
  <c r="S102" i="15"/>
  <c r="N102" i="16"/>
  <c r="R102" i="15"/>
  <c r="M102" i="16"/>
  <c r="P102" i="15"/>
  <c r="K102" i="16"/>
  <c r="U102" i="14"/>
  <c r="Q102" i="15"/>
  <c r="L102" i="16"/>
  <c r="B237" i="18"/>
  <c r="H237" i="18" s="1"/>
  <c r="J237" i="17"/>
  <c r="B236" i="18"/>
  <c r="H236" i="18" s="1"/>
  <c r="J236" i="17"/>
  <c r="B235" i="18"/>
  <c r="H235" i="18" s="1"/>
  <c r="J235" i="17"/>
  <c r="B234" i="18"/>
  <c r="H234" i="18" s="1"/>
  <c r="J234" i="17"/>
  <c r="B233" i="18"/>
  <c r="H233" i="18" s="1"/>
  <c r="J233" i="17"/>
  <c r="B232" i="18"/>
  <c r="H232" i="18" s="1"/>
  <c r="J232" i="17"/>
  <c r="B231" i="18"/>
  <c r="H231" i="18" s="1"/>
  <c r="J231" i="17"/>
  <c r="B230" i="18"/>
  <c r="H230" i="18" s="1"/>
  <c r="J230" i="17"/>
  <c r="B229" i="18"/>
  <c r="H229" i="18" s="1"/>
  <c r="J229" i="17"/>
  <c r="B228" i="18"/>
  <c r="H228" i="18" s="1"/>
  <c r="J228" i="17"/>
  <c r="B227" i="18"/>
  <c r="H227" i="18" s="1"/>
  <c r="J227" i="17"/>
  <c r="B226" i="18"/>
  <c r="H226" i="18" s="1"/>
  <c r="J226" i="17"/>
  <c r="B225" i="18"/>
  <c r="H225" i="18" s="1"/>
  <c r="J225" i="17"/>
  <c r="B224" i="18"/>
  <c r="H224" i="18" s="1"/>
  <c r="J224" i="17"/>
  <c r="B223" i="18"/>
  <c r="H223" i="18" s="1"/>
  <c r="J223" i="17"/>
  <c r="B222" i="18"/>
  <c r="H222" i="18" s="1"/>
  <c r="J222" i="17"/>
  <c r="B221" i="18"/>
  <c r="H221" i="18" s="1"/>
  <c r="J221" i="17"/>
  <c r="B220" i="18"/>
  <c r="H220" i="18" s="1"/>
  <c r="J220" i="17"/>
  <c r="B219" i="18"/>
  <c r="H219" i="18" s="1"/>
  <c r="J219" i="17"/>
  <c r="B218" i="18"/>
  <c r="H218" i="18" s="1"/>
  <c r="J218" i="17"/>
  <c r="B213" i="18"/>
  <c r="H213" i="18" s="1"/>
  <c r="J213" i="17"/>
  <c r="B212" i="18"/>
  <c r="H212" i="18" s="1"/>
  <c r="J212" i="17"/>
  <c r="B211" i="18"/>
  <c r="H211" i="18" s="1"/>
  <c r="J211" i="17"/>
  <c r="B210" i="18"/>
  <c r="H210" i="18" s="1"/>
  <c r="J210" i="17"/>
  <c r="B209" i="18"/>
  <c r="H209" i="18" s="1"/>
  <c r="J209" i="17"/>
  <c r="B208" i="18"/>
  <c r="H208" i="18" s="1"/>
  <c r="J208" i="17"/>
  <c r="B207" i="18"/>
  <c r="H207" i="18" s="1"/>
  <c r="J207" i="17"/>
  <c r="B206" i="18"/>
  <c r="H206" i="18" s="1"/>
  <c r="J206" i="17"/>
  <c r="B205" i="18"/>
  <c r="H205" i="18" s="1"/>
  <c r="J205" i="17"/>
  <c r="B204" i="18"/>
  <c r="H204" i="18" s="1"/>
  <c r="J204" i="17"/>
  <c r="B203" i="18"/>
  <c r="H203" i="18" s="1"/>
  <c r="J203" i="17"/>
  <c r="B202" i="18"/>
  <c r="H202" i="18" s="1"/>
  <c r="J202" i="17"/>
  <c r="B201" i="18"/>
  <c r="H201" i="18" s="1"/>
  <c r="J201" i="17"/>
  <c r="B200" i="18"/>
  <c r="H200" i="18" s="1"/>
  <c r="J200" i="17"/>
  <c r="B199" i="18"/>
  <c r="H199" i="18" s="1"/>
  <c r="J199" i="17"/>
  <c r="B198" i="18"/>
  <c r="H198" i="18" s="1"/>
  <c r="J198" i="17"/>
  <c r="B197" i="18"/>
  <c r="H197" i="18" s="1"/>
  <c r="J197" i="17"/>
  <c r="B196" i="18"/>
  <c r="H196" i="18" s="1"/>
  <c r="J196" i="17"/>
  <c r="B195" i="18"/>
  <c r="H195" i="18" s="1"/>
  <c r="J195" i="17"/>
  <c r="B194" i="18"/>
  <c r="H194" i="18" s="1"/>
  <c r="J194" i="17"/>
  <c r="B193" i="18"/>
  <c r="H193" i="18" s="1"/>
  <c r="J193" i="17"/>
  <c r="B192" i="18"/>
  <c r="H192" i="18" s="1"/>
  <c r="J192" i="17"/>
  <c r="B191" i="18"/>
  <c r="H191" i="18" s="1"/>
  <c r="J191" i="17"/>
  <c r="B190" i="18"/>
  <c r="H190" i="18" s="1"/>
  <c r="J190" i="17"/>
  <c r="B189" i="18"/>
  <c r="H189" i="18" s="1"/>
  <c r="J189" i="17"/>
  <c r="B188" i="18"/>
  <c r="H188" i="18" s="1"/>
  <c r="J188" i="17"/>
  <c r="B187" i="18"/>
  <c r="H187" i="18" s="1"/>
  <c r="J187" i="17"/>
  <c r="B186" i="18"/>
  <c r="H186" i="18" s="1"/>
  <c r="J186" i="17"/>
  <c r="B185" i="18"/>
  <c r="H185" i="18" s="1"/>
  <c r="J185" i="17"/>
  <c r="B184" i="18"/>
  <c r="H184" i="18" s="1"/>
  <c r="J184" i="17"/>
  <c r="B183" i="18"/>
  <c r="H183" i="18" s="1"/>
  <c r="J183" i="17"/>
  <c r="B182" i="18"/>
  <c r="H182" i="18" s="1"/>
  <c r="J182" i="17"/>
  <c r="B181" i="18"/>
  <c r="H181" i="18" s="1"/>
  <c r="J181" i="17"/>
  <c r="B179" i="18"/>
  <c r="H179" i="18" s="1"/>
  <c r="J179" i="17"/>
  <c r="B178" i="18"/>
  <c r="H178" i="18" s="1"/>
  <c r="J178" i="17"/>
  <c r="B177" i="18"/>
  <c r="H177" i="18" s="1"/>
  <c r="J177" i="17"/>
  <c r="B176" i="18"/>
  <c r="H176" i="18" s="1"/>
  <c r="J176" i="17"/>
  <c r="B175" i="18"/>
  <c r="H175" i="18" s="1"/>
  <c r="J175" i="17"/>
  <c r="B174" i="18"/>
  <c r="H174" i="18" s="1"/>
  <c r="J174" i="17"/>
  <c r="B173" i="18"/>
  <c r="H173" i="18" s="1"/>
  <c r="J173" i="17"/>
  <c r="B172" i="18"/>
  <c r="H172" i="18" s="1"/>
  <c r="J172" i="17"/>
  <c r="B171" i="18"/>
  <c r="H171" i="18" s="1"/>
  <c r="J171" i="17"/>
  <c r="B170" i="18"/>
  <c r="H170" i="18" s="1"/>
  <c r="J170" i="17"/>
  <c r="B169" i="18"/>
  <c r="H169" i="18" s="1"/>
  <c r="J169" i="17"/>
  <c r="B168" i="18"/>
  <c r="H168" i="18" s="1"/>
  <c r="J168" i="17"/>
  <c r="B167" i="18"/>
  <c r="H167" i="18" s="1"/>
  <c r="J167" i="17"/>
  <c r="B166" i="18"/>
  <c r="H166" i="18" s="1"/>
  <c r="J166" i="17"/>
  <c r="B165" i="18"/>
  <c r="H165" i="18" s="1"/>
  <c r="J165" i="17"/>
  <c r="B164" i="18"/>
  <c r="H164" i="18" s="1"/>
  <c r="J164" i="17"/>
  <c r="B163" i="18"/>
  <c r="H163" i="18" s="1"/>
  <c r="J163" i="17"/>
  <c r="B162" i="18"/>
  <c r="H162" i="18" s="1"/>
  <c r="J162" i="17"/>
  <c r="B161" i="18"/>
  <c r="H161" i="18" s="1"/>
  <c r="J161" i="17"/>
  <c r="B160" i="18"/>
  <c r="H160" i="18" s="1"/>
  <c r="J160" i="17"/>
  <c r="B159" i="18"/>
  <c r="H159" i="18" s="1"/>
  <c r="J159" i="17"/>
  <c r="B157" i="18"/>
  <c r="H157" i="18" s="1"/>
  <c r="J157" i="17"/>
  <c r="B156" i="18"/>
  <c r="H156" i="18" s="1"/>
  <c r="J156" i="17"/>
  <c r="B155" i="18"/>
  <c r="H155" i="18" s="1"/>
  <c r="J155" i="17"/>
  <c r="B154" i="18"/>
  <c r="H154" i="18" s="1"/>
  <c r="J154" i="17"/>
  <c r="B153" i="11"/>
  <c r="J153" i="10"/>
  <c r="U153" i="10"/>
  <c r="B149" i="18"/>
  <c r="H149" i="18" s="1"/>
  <c r="J149" i="17"/>
  <c r="U149" i="17"/>
  <c r="B148" i="18"/>
  <c r="H148" i="18" s="1"/>
  <c r="J148" i="17"/>
  <c r="U148" i="17"/>
  <c r="B147" i="18"/>
  <c r="H147" i="18" s="1"/>
  <c r="J147" i="17"/>
  <c r="U147" i="17"/>
  <c r="B146" i="18"/>
  <c r="H146" i="18" s="1"/>
  <c r="J146" i="17"/>
  <c r="U146" i="17"/>
  <c r="B145" i="18"/>
  <c r="H145" i="18" s="1"/>
  <c r="J145" i="17"/>
  <c r="U145" i="17"/>
  <c r="B144" i="18"/>
  <c r="H144" i="18" s="1"/>
  <c r="J144" i="17"/>
  <c r="U144" i="17"/>
  <c r="B143" i="18"/>
  <c r="H143" i="18" s="1"/>
  <c r="J143" i="17"/>
  <c r="U143" i="17"/>
  <c r="B142" i="18"/>
  <c r="H142" i="18" s="1"/>
  <c r="J142" i="17"/>
  <c r="U142" i="17"/>
  <c r="B141" i="18"/>
  <c r="H141" i="18" s="1"/>
  <c r="J141" i="17"/>
  <c r="U141" i="17"/>
  <c r="B140" i="18"/>
  <c r="H140" i="18" s="1"/>
  <c r="J140" i="17"/>
  <c r="U140" i="17"/>
  <c r="B139" i="18"/>
  <c r="H139" i="18" s="1"/>
  <c r="J139" i="17"/>
  <c r="U139" i="17"/>
  <c r="B138" i="18"/>
  <c r="H138" i="18" s="1"/>
  <c r="J138" i="17"/>
  <c r="U138" i="17"/>
  <c r="B137" i="18"/>
  <c r="H137" i="18" s="1"/>
  <c r="J137" i="17"/>
  <c r="U137" i="17"/>
  <c r="B136" i="18"/>
  <c r="H136" i="18" s="1"/>
  <c r="J136" i="17"/>
  <c r="U136" i="17"/>
  <c r="B135" i="18"/>
  <c r="H135" i="18" s="1"/>
  <c r="J135" i="17"/>
  <c r="U135" i="17"/>
  <c r="B134" i="18"/>
  <c r="H134" i="18" s="1"/>
  <c r="J134" i="17"/>
  <c r="U134" i="17"/>
  <c r="B133" i="18"/>
  <c r="H133" i="18" s="1"/>
  <c r="J133" i="17"/>
  <c r="U133" i="17"/>
  <c r="B132" i="18"/>
  <c r="H132" i="18" s="1"/>
  <c r="J132" i="17"/>
  <c r="U132" i="17"/>
  <c r="B131" i="18"/>
  <c r="H131" i="18" s="1"/>
  <c r="J131" i="17"/>
  <c r="U131" i="17"/>
  <c r="B130" i="18"/>
  <c r="H130" i="18" s="1"/>
  <c r="J130" i="17"/>
  <c r="U130" i="17"/>
  <c r="B129" i="18"/>
  <c r="H129" i="18" s="1"/>
  <c r="J129" i="17"/>
  <c r="U129" i="17"/>
  <c r="B124" i="18"/>
  <c r="H124" i="18" s="1"/>
  <c r="J124" i="17"/>
  <c r="B123" i="18"/>
  <c r="H123" i="18" s="1"/>
  <c r="J123" i="17"/>
  <c r="B122" i="18"/>
  <c r="H122" i="18" s="1"/>
  <c r="J122" i="17"/>
  <c r="B121" i="18"/>
  <c r="H121" i="18" s="1"/>
  <c r="J121" i="17"/>
  <c r="B120" i="18"/>
  <c r="H120" i="18" s="1"/>
  <c r="J120" i="17"/>
  <c r="B119" i="18"/>
  <c r="H119" i="18" s="1"/>
  <c r="J119" i="17"/>
  <c r="B118" i="18"/>
  <c r="H118" i="18" s="1"/>
  <c r="J118" i="17"/>
  <c r="B113" i="18"/>
  <c r="H113" i="18" s="1"/>
  <c r="J113" i="17"/>
  <c r="B112" i="18"/>
  <c r="H112" i="18" s="1"/>
  <c r="J112" i="17"/>
  <c r="B111" i="18"/>
  <c r="H111" i="18" s="1"/>
  <c r="J111" i="17"/>
  <c r="B110" i="18"/>
  <c r="H110" i="18" s="1"/>
  <c r="J110" i="17"/>
  <c r="B109" i="18"/>
  <c r="H109" i="18" s="1"/>
  <c r="J109" i="17"/>
  <c r="B108" i="18"/>
  <c r="H108" i="18" s="1"/>
  <c r="J108" i="17"/>
  <c r="B107" i="18"/>
  <c r="H107" i="18" s="1"/>
  <c r="J107" i="17"/>
  <c r="B106" i="18"/>
  <c r="H106" i="18" s="1"/>
  <c r="J106" i="17"/>
  <c r="B105" i="18"/>
  <c r="H105" i="18" s="1"/>
  <c r="J105" i="17"/>
  <c r="B104" i="18"/>
  <c r="H104" i="18" s="1"/>
  <c r="J104" i="17"/>
  <c r="B103" i="11"/>
  <c r="H114" i="10"/>
  <c r="J103" i="10"/>
  <c r="U103" i="10"/>
  <c r="B99" i="18"/>
  <c r="H99" i="18" s="1"/>
  <c r="J99" i="17"/>
  <c r="B98" i="18"/>
  <c r="H98" i="18" s="1"/>
  <c r="J98" i="17"/>
  <c r="B97" i="18"/>
  <c r="H97" i="18" s="1"/>
  <c r="J97" i="17"/>
  <c r="B96" i="18"/>
  <c r="H96" i="18" s="1"/>
  <c r="J96" i="17"/>
  <c r="B95" i="18"/>
  <c r="H95" i="18" s="1"/>
  <c r="J95" i="17"/>
  <c r="B94" i="18"/>
  <c r="H94" i="18" s="1"/>
  <c r="J94" i="17"/>
  <c r="B93" i="18"/>
  <c r="H93" i="18" s="1"/>
  <c r="J93" i="17"/>
  <c r="B92" i="18"/>
  <c r="H92" i="18" s="1"/>
  <c r="J92" i="17"/>
  <c r="B91" i="18"/>
  <c r="H91" i="18" s="1"/>
  <c r="J91" i="17"/>
  <c r="B90" i="18"/>
  <c r="H90" i="18" s="1"/>
  <c r="J90" i="17"/>
  <c r="B89" i="18"/>
  <c r="H89" i="18" s="1"/>
  <c r="J89" i="17"/>
  <c r="B88" i="18"/>
  <c r="H88" i="18" s="1"/>
  <c r="J88" i="17"/>
  <c r="B87" i="18"/>
  <c r="H87" i="18" s="1"/>
  <c r="J87" i="17"/>
  <c r="B86" i="18"/>
  <c r="H86" i="18" s="1"/>
  <c r="J86" i="17"/>
  <c r="B85" i="18"/>
  <c r="H85" i="18" s="1"/>
  <c r="J85" i="18" s="1"/>
  <c r="J85" i="17"/>
  <c r="B84" i="18"/>
  <c r="H84" i="18" s="1"/>
  <c r="J84" i="17"/>
  <c r="B59" i="18"/>
  <c r="H59" i="18" s="1"/>
  <c r="J59" i="17"/>
  <c r="B58" i="18"/>
  <c r="H58" i="18" s="1"/>
  <c r="J58" i="17"/>
  <c r="B57" i="18"/>
  <c r="H57" i="18" s="1"/>
  <c r="J57" i="17"/>
  <c r="B56" i="18"/>
  <c r="H56" i="18" s="1"/>
  <c r="J56" i="17"/>
  <c r="B55" i="18"/>
  <c r="H55" i="18" s="1"/>
  <c r="J55" i="17"/>
  <c r="B54" i="18"/>
  <c r="H54" i="18" s="1"/>
  <c r="J54" i="17"/>
  <c r="B53" i="18"/>
  <c r="H53" i="18" s="1"/>
  <c r="J53" i="17"/>
  <c r="B52" i="18"/>
  <c r="H52" i="18" s="1"/>
  <c r="J52" i="17"/>
  <c r="B51" i="18"/>
  <c r="H51" i="18" s="1"/>
  <c r="J51" i="17"/>
  <c r="B50" i="18"/>
  <c r="H50" i="18" s="1"/>
  <c r="J50" i="17"/>
  <c r="B49" i="18"/>
  <c r="H49" i="18" s="1"/>
  <c r="J49" i="17"/>
  <c r="B48" i="18"/>
  <c r="H48" i="18" s="1"/>
  <c r="J48" i="17"/>
  <c r="B47" i="18"/>
  <c r="H47" i="18" s="1"/>
  <c r="J47" i="17"/>
  <c r="B46" i="18"/>
  <c r="H46" i="18" s="1"/>
  <c r="J46" i="17"/>
  <c r="B45" i="18"/>
  <c r="H45" i="18" s="1"/>
  <c r="J45" i="17"/>
  <c r="B44" i="18"/>
  <c r="H44" i="18" s="1"/>
  <c r="J44" i="17"/>
  <c r="T5" i="17"/>
  <c r="O5" i="18"/>
  <c r="O20" i="17"/>
  <c r="S5" i="16"/>
  <c r="S20" i="16" s="1"/>
  <c r="N5" i="17"/>
  <c r="N20" i="16"/>
  <c r="R5" i="16"/>
  <c r="R20" i="16" s="1"/>
  <c r="M5" i="17"/>
  <c r="M20" i="16"/>
  <c r="T43" i="15"/>
  <c r="T60" i="15" s="1"/>
  <c r="O43" i="16"/>
  <c r="O60" i="15"/>
  <c r="S43" i="15"/>
  <c r="S60" i="15" s="1"/>
  <c r="N43" i="16"/>
  <c r="N60" i="15"/>
  <c r="R43" i="15"/>
  <c r="R60" i="15" s="1"/>
  <c r="M43" i="16"/>
  <c r="M60" i="15"/>
  <c r="P43" i="15"/>
  <c r="P60" i="15" s="1"/>
  <c r="K43" i="16"/>
  <c r="K60" i="15"/>
  <c r="Q43" i="15"/>
  <c r="Q60" i="15" s="1"/>
  <c r="L43" i="16"/>
  <c r="L60" i="15"/>
  <c r="Q29" i="15"/>
  <c r="L29" i="16"/>
  <c r="P29" i="15"/>
  <c r="K29" i="16"/>
  <c r="Q39" i="15"/>
  <c r="L39" i="16"/>
  <c r="P39" i="15"/>
  <c r="K39" i="16"/>
  <c r="U39" i="14"/>
  <c r="B39" i="16"/>
  <c r="H39" i="16" s="1"/>
  <c r="J39" i="15"/>
  <c r="U39" i="15"/>
  <c r="Q38" i="15"/>
  <c r="L38" i="16"/>
  <c r="P38" i="15"/>
  <c r="K38" i="16"/>
  <c r="U38" i="14"/>
  <c r="B38" i="16"/>
  <c r="H38" i="16" s="1"/>
  <c r="J38" i="15"/>
  <c r="U38" i="15"/>
  <c r="Q37" i="15"/>
  <c r="L37" i="16"/>
  <c r="P37" i="15"/>
  <c r="K37" i="16"/>
  <c r="U37" i="14"/>
  <c r="B37" i="16"/>
  <c r="H37" i="16" s="1"/>
  <c r="J37" i="15"/>
  <c r="U37" i="15"/>
  <c r="Q36" i="15"/>
  <c r="L36" i="16"/>
  <c r="P36" i="15"/>
  <c r="K36" i="16"/>
  <c r="U36" i="14"/>
  <c r="B36" i="16"/>
  <c r="H36" i="16" s="1"/>
  <c r="J36" i="15"/>
  <c r="U36" i="15"/>
  <c r="Q35" i="15"/>
  <c r="L35" i="16"/>
  <c r="P35" i="15"/>
  <c r="K35" i="16"/>
  <c r="U35" i="14"/>
  <c r="B35" i="16"/>
  <c r="H35" i="16" s="1"/>
  <c r="J35" i="15"/>
  <c r="U35" i="15"/>
  <c r="Q34" i="15"/>
  <c r="L34" i="16"/>
  <c r="P34" i="15"/>
  <c r="K34" i="16"/>
  <c r="U34" i="14"/>
  <c r="B34" i="16"/>
  <c r="H34" i="16" s="1"/>
  <c r="J34" i="15"/>
  <c r="U34" i="15"/>
  <c r="Q33" i="15"/>
  <c r="L33" i="16"/>
  <c r="P33" i="15"/>
  <c r="K33" i="16"/>
  <c r="U33" i="14"/>
  <c r="B33" i="16"/>
  <c r="H33" i="16" s="1"/>
  <c r="J33" i="15"/>
  <c r="U33" i="15"/>
  <c r="Q32" i="15"/>
  <c r="L32" i="16"/>
  <c r="P32" i="15"/>
  <c r="K32" i="16"/>
  <c r="U32" i="14"/>
  <c r="B32" i="16"/>
  <c r="H32" i="16" s="1"/>
  <c r="J32" i="15"/>
  <c r="U32" i="15"/>
  <c r="Q31" i="15"/>
  <c r="L31" i="16"/>
  <c r="P31" i="15"/>
  <c r="K31" i="16"/>
  <c r="U31" i="14"/>
  <c r="B31" i="16"/>
  <c r="H31" i="16" s="1"/>
  <c r="J31" i="15"/>
  <c r="U31" i="15"/>
  <c r="Q30" i="15"/>
  <c r="L30" i="16"/>
  <c r="P30" i="15"/>
  <c r="K30" i="16"/>
  <c r="U30" i="14"/>
  <c r="B30" i="16"/>
  <c r="H30" i="16" s="1"/>
  <c r="J30" i="15"/>
  <c r="U30" i="15"/>
  <c r="Q28" i="15"/>
  <c r="L28" i="16"/>
  <c r="P28" i="15"/>
  <c r="K28" i="16"/>
  <c r="U28" i="14"/>
  <c r="B28" i="16"/>
  <c r="H28" i="16" s="1"/>
  <c r="J28" i="15"/>
  <c r="U28" i="15"/>
  <c r="Q27" i="15"/>
  <c r="L27" i="16"/>
  <c r="P27" i="15"/>
  <c r="K27" i="16"/>
  <c r="U27" i="14"/>
  <c r="B27" i="16"/>
  <c r="H27" i="16" s="1"/>
  <c r="J27" i="15"/>
  <c r="U27" i="15"/>
  <c r="Q26" i="15"/>
  <c r="L26" i="16"/>
  <c r="P26" i="15"/>
  <c r="K26" i="16"/>
  <c r="U26" i="14"/>
  <c r="B26" i="16"/>
  <c r="H26" i="16" s="1"/>
  <c r="J26" i="15"/>
  <c r="U26" i="15"/>
  <c r="Q25" i="15"/>
  <c r="L25" i="16"/>
  <c r="P25" i="15"/>
  <c r="K25" i="16"/>
  <c r="U25" i="14"/>
  <c r="B25" i="16"/>
  <c r="H25" i="16" s="1"/>
  <c r="J25" i="15"/>
  <c r="U25" i="15"/>
  <c r="Q24" i="15"/>
  <c r="L24" i="16"/>
  <c r="P24" i="15"/>
  <c r="K24" i="16"/>
  <c r="U24" i="14"/>
  <c r="B24" i="16"/>
  <c r="H24" i="16" s="1"/>
  <c r="J24" i="15"/>
  <c r="U24" i="15"/>
  <c r="B23" i="14"/>
  <c r="J23" i="13"/>
  <c r="U23" i="13"/>
  <c r="P23" i="15"/>
  <c r="P40" i="15" s="1"/>
  <c r="K23" i="16"/>
  <c r="K40" i="15"/>
  <c r="Q23" i="15"/>
  <c r="Q40" i="15" s="1"/>
  <c r="L23" i="16"/>
  <c r="L40" i="15"/>
  <c r="Q19" i="15"/>
  <c r="L19" i="16"/>
  <c r="P19" i="15"/>
  <c r="K19" i="16"/>
  <c r="Q18" i="15"/>
  <c r="L18" i="16"/>
  <c r="P18" i="15"/>
  <c r="K18" i="16"/>
  <c r="Q17" i="15"/>
  <c r="L17" i="16"/>
  <c r="P17" i="15"/>
  <c r="K17" i="16"/>
  <c r="Q16" i="15"/>
  <c r="L16" i="16"/>
  <c r="P16" i="15"/>
  <c r="K16" i="16"/>
  <c r="Q15" i="15"/>
  <c r="L15" i="16"/>
  <c r="P15" i="15"/>
  <c r="K15" i="16"/>
  <c r="Q14" i="15"/>
  <c r="L14" i="16"/>
  <c r="P14" i="15"/>
  <c r="K14" i="16"/>
  <c r="Q13" i="15"/>
  <c r="L13" i="16"/>
  <c r="P13" i="15"/>
  <c r="K13" i="16"/>
  <c r="Q12" i="15"/>
  <c r="L12" i="16"/>
  <c r="P12" i="15"/>
  <c r="K12" i="16"/>
  <c r="Q11" i="15"/>
  <c r="L11" i="16"/>
  <c r="P11" i="15"/>
  <c r="K11" i="16"/>
  <c r="Q10" i="15"/>
  <c r="L10" i="16"/>
  <c r="P10" i="15"/>
  <c r="K10" i="16"/>
  <c r="Q9" i="15"/>
  <c r="L9" i="16"/>
  <c r="P9" i="15"/>
  <c r="K9" i="16"/>
  <c r="Q8" i="15"/>
  <c r="L8" i="16"/>
  <c r="P8" i="15"/>
  <c r="K8" i="16"/>
  <c r="Q7" i="15"/>
  <c r="L7" i="16"/>
  <c r="P7" i="15"/>
  <c r="K7" i="16"/>
  <c r="Q6" i="15"/>
  <c r="Q20" i="15" s="1"/>
  <c r="L6" i="16"/>
  <c r="Q20" i="14"/>
  <c r="P6" i="15"/>
  <c r="P20" i="15" s="1"/>
  <c r="K6" i="16"/>
  <c r="P20" i="14"/>
  <c r="H6" i="11"/>
  <c r="H7" i="11"/>
  <c r="H8" i="11"/>
  <c r="H9" i="11"/>
  <c r="H10" i="11"/>
  <c r="H11" i="11"/>
  <c r="H13" i="11"/>
  <c r="H14" i="11"/>
  <c r="H15" i="11"/>
  <c r="H16" i="11"/>
  <c r="H17" i="11"/>
  <c r="H18" i="11"/>
  <c r="H19" i="11"/>
  <c r="B43" i="9"/>
  <c r="H60" i="8"/>
  <c r="J43" i="8"/>
  <c r="U43" i="8"/>
  <c r="P5" i="16"/>
  <c r="K5" i="17"/>
  <c r="K20" i="16"/>
  <c r="Q5" i="16"/>
  <c r="L5" i="17"/>
  <c r="L20" i="16"/>
  <c r="J64" i="30"/>
  <c r="U64" i="30"/>
  <c r="J40" i="8"/>
  <c r="U40" i="8"/>
  <c r="H29" i="9"/>
  <c r="B40" i="9"/>
  <c r="B12" i="15"/>
  <c r="H12" i="15" s="1"/>
  <c r="U12" i="14"/>
  <c r="J12" i="14"/>
  <c r="B180" i="17" l="1"/>
  <c r="H180" i="17" s="1"/>
  <c r="J180" i="16"/>
  <c r="B68" i="29"/>
  <c r="H68" i="29" s="1"/>
  <c r="J68" i="28"/>
  <c r="P129" i="19"/>
  <c r="K129" i="20"/>
  <c r="Q129" i="19"/>
  <c r="L129" i="20"/>
  <c r="R129" i="19"/>
  <c r="M129" i="20"/>
  <c r="S129" i="19"/>
  <c r="N129" i="20"/>
  <c r="T129" i="18"/>
  <c r="O129" i="19"/>
  <c r="P130" i="19"/>
  <c r="K130" i="20"/>
  <c r="Q130" i="19"/>
  <c r="L130" i="20"/>
  <c r="R130" i="19"/>
  <c r="M130" i="20"/>
  <c r="S130" i="19"/>
  <c r="N130" i="20"/>
  <c r="T130" i="18"/>
  <c r="O130" i="19"/>
  <c r="P131" i="19"/>
  <c r="K131" i="20"/>
  <c r="Q131" i="19"/>
  <c r="L131" i="20"/>
  <c r="R131" i="19"/>
  <c r="M131" i="20"/>
  <c r="S131" i="19"/>
  <c r="N131" i="20"/>
  <c r="T131" i="18"/>
  <c r="O131" i="19"/>
  <c r="P132" i="19"/>
  <c r="K132" i="20"/>
  <c r="Q132" i="19"/>
  <c r="L132" i="20"/>
  <c r="R132" i="19"/>
  <c r="M132" i="20"/>
  <c r="S132" i="19"/>
  <c r="N132" i="20"/>
  <c r="T132" i="18"/>
  <c r="O132" i="19"/>
  <c r="P133" i="19"/>
  <c r="K133" i="20"/>
  <c r="Q133" i="19"/>
  <c r="L133" i="20"/>
  <c r="R133" i="19"/>
  <c r="M133" i="20"/>
  <c r="S133" i="19"/>
  <c r="N133" i="20"/>
  <c r="T133" i="18"/>
  <c r="O133" i="19"/>
  <c r="P134" i="19"/>
  <c r="K134" i="20"/>
  <c r="Q134" i="19"/>
  <c r="L134" i="20"/>
  <c r="R134" i="19"/>
  <c r="M134" i="20"/>
  <c r="S134" i="19"/>
  <c r="N134" i="20"/>
  <c r="T134" i="18"/>
  <c r="O134" i="19"/>
  <c r="P135" i="19"/>
  <c r="K135" i="20"/>
  <c r="Q135" i="19"/>
  <c r="L135" i="20"/>
  <c r="R135" i="19"/>
  <c r="M135" i="20"/>
  <c r="S135" i="19"/>
  <c r="N135" i="20"/>
  <c r="T135" i="18"/>
  <c r="O135" i="19"/>
  <c r="P136" i="19"/>
  <c r="K136" i="20"/>
  <c r="Q136" i="19"/>
  <c r="L136" i="20"/>
  <c r="R136" i="19"/>
  <c r="M136" i="20"/>
  <c r="S136" i="19"/>
  <c r="N136" i="20"/>
  <c r="T136" i="18"/>
  <c r="O136" i="19"/>
  <c r="P137" i="19"/>
  <c r="K137" i="20"/>
  <c r="Q137" i="19"/>
  <c r="L137" i="20"/>
  <c r="R137" i="19"/>
  <c r="M137" i="20"/>
  <c r="S137" i="19"/>
  <c r="N137" i="20"/>
  <c r="T137" i="18"/>
  <c r="O137" i="19"/>
  <c r="P138" i="19"/>
  <c r="K138" i="20"/>
  <c r="Q138" i="19"/>
  <c r="L138" i="20"/>
  <c r="R138" i="19"/>
  <c r="M138" i="20"/>
  <c r="S138" i="19"/>
  <c r="N138" i="20"/>
  <c r="T138" i="18"/>
  <c r="O138" i="19"/>
  <c r="P139" i="19"/>
  <c r="K139" i="20"/>
  <c r="Q139" i="19"/>
  <c r="L139" i="20"/>
  <c r="R139" i="19"/>
  <c r="M139" i="20"/>
  <c r="S139" i="19"/>
  <c r="N139" i="20"/>
  <c r="T139" i="18"/>
  <c r="O139" i="19"/>
  <c r="P140" i="19"/>
  <c r="K140" i="20"/>
  <c r="Q140" i="19"/>
  <c r="L140" i="20"/>
  <c r="R140" i="19"/>
  <c r="M140" i="20"/>
  <c r="S140" i="19"/>
  <c r="N140" i="20"/>
  <c r="T140" i="18"/>
  <c r="O140" i="19"/>
  <c r="P141" i="19"/>
  <c r="K141" i="20"/>
  <c r="Q141" i="19"/>
  <c r="L141" i="20"/>
  <c r="R141" i="19"/>
  <c r="M141" i="20"/>
  <c r="S141" i="19"/>
  <c r="N141" i="20"/>
  <c r="T141" i="18"/>
  <c r="O141" i="19"/>
  <c r="P142" i="19"/>
  <c r="K142" i="20"/>
  <c r="Q142" i="19"/>
  <c r="L142" i="20"/>
  <c r="R142" i="19"/>
  <c r="M142" i="20"/>
  <c r="S142" i="19"/>
  <c r="N142" i="20"/>
  <c r="T142" i="18"/>
  <c r="O142" i="19"/>
  <c r="P143" i="19"/>
  <c r="K143" i="20"/>
  <c r="Q143" i="19"/>
  <c r="L143" i="20"/>
  <c r="R143" i="19"/>
  <c r="M143" i="20"/>
  <c r="S143" i="19"/>
  <c r="N143" i="20"/>
  <c r="T143" i="18"/>
  <c r="O143" i="19"/>
  <c r="P144" i="19"/>
  <c r="K144" i="20"/>
  <c r="Q144" i="19"/>
  <c r="L144" i="20"/>
  <c r="R144" i="19"/>
  <c r="M144" i="20"/>
  <c r="S144" i="19"/>
  <c r="N144" i="20"/>
  <c r="T144" i="18"/>
  <c r="O144" i="19"/>
  <c r="P145" i="19"/>
  <c r="K145" i="20"/>
  <c r="Q145" i="19"/>
  <c r="L145" i="20"/>
  <c r="R145" i="19"/>
  <c r="M145" i="20"/>
  <c r="S145" i="19"/>
  <c r="N145" i="20"/>
  <c r="T145" i="18"/>
  <c r="O145" i="19"/>
  <c r="P146" i="19"/>
  <c r="K146" i="20"/>
  <c r="Q146" i="19"/>
  <c r="L146" i="20"/>
  <c r="R146" i="19"/>
  <c r="M146" i="20"/>
  <c r="S146" i="19"/>
  <c r="N146" i="20"/>
  <c r="T146" i="18"/>
  <c r="O146" i="19"/>
  <c r="P147" i="19"/>
  <c r="K147" i="20"/>
  <c r="Q147" i="19"/>
  <c r="L147" i="20"/>
  <c r="R147" i="19"/>
  <c r="M147" i="20"/>
  <c r="S147" i="19"/>
  <c r="N147" i="20"/>
  <c r="T147" i="18"/>
  <c r="O147" i="19"/>
  <c r="P148" i="19"/>
  <c r="K148" i="20"/>
  <c r="Q148" i="19"/>
  <c r="L148" i="20"/>
  <c r="R148" i="19"/>
  <c r="M148" i="20"/>
  <c r="S148" i="19"/>
  <c r="N148" i="20"/>
  <c r="T148" i="18"/>
  <c r="O148" i="19"/>
  <c r="P149" i="19"/>
  <c r="K149" i="20"/>
  <c r="Q149" i="19"/>
  <c r="L149" i="20"/>
  <c r="R149" i="19"/>
  <c r="M149" i="20"/>
  <c r="S149" i="19"/>
  <c r="N149" i="20"/>
  <c r="T149" i="18"/>
  <c r="O149" i="19"/>
  <c r="L84" i="8"/>
  <c r="Q84" i="7"/>
  <c r="L100" i="7"/>
  <c r="L240" i="7" s="1"/>
  <c r="U84" i="6"/>
  <c r="P100" i="6"/>
  <c r="K84" i="8"/>
  <c r="P84" i="7"/>
  <c r="K100" i="7"/>
  <c r="K240" i="7" s="1"/>
  <c r="U100" i="5"/>
  <c r="P240" i="5"/>
  <c r="K109" i="11"/>
  <c r="P109" i="10"/>
  <c r="L109" i="11"/>
  <c r="Q109" i="10"/>
  <c r="K108" i="11"/>
  <c r="P108" i="10"/>
  <c r="L108" i="11"/>
  <c r="Q108" i="10"/>
  <c r="K107" i="11"/>
  <c r="P107" i="10"/>
  <c r="L107" i="11"/>
  <c r="Q107" i="10"/>
  <c r="K106" i="11"/>
  <c r="P106" i="10"/>
  <c r="L106" i="11"/>
  <c r="Q106" i="10"/>
  <c r="K105" i="11"/>
  <c r="P105" i="10"/>
  <c r="L105" i="11"/>
  <c r="Q105" i="10"/>
  <c r="U104" i="9"/>
  <c r="P114" i="9"/>
  <c r="K104" i="11"/>
  <c r="P104" i="10"/>
  <c r="K114" i="10"/>
  <c r="Q114" i="9"/>
  <c r="L104" i="11"/>
  <c r="Q104" i="10"/>
  <c r="L114" i="10"/>
  <c r="Q114" i="10"/>
  <c r="L103" i="12"/>
  <c r="Q103" i="11"/>
  <c r="L114" i="11"/>
  <c r="P114" i="10"/>
  <c r="K103" i="12"/>
  <c r="P103" i="11"/>
  <c r="K114" i="11"/>
  <c r="T98" i="14"/>
  <c r="O98" i="15"/>
  <c r="S98" i="14"/>
  <c r="N98" i="15"/>
  <c r="R98" i="14"/>
  <c r="M98" i="15"/>
  <c r="T97" i="14"/>
  <c r="O97" i="15"/>
  <c r="S97" i="14"/>
  <c r="N97" i="15"/>
  <c r="R97" i="14"/>
  <c r="M97" i="15"/>
  <c r="T96" i="14"/>
  <c r="O96" i="15"/>
  <c r="S96" i="14"/>
  <c r="N96" i="15"/>
  <c r="R96" i="14"/>
  <c r="M96" i="15"/>
  <c r="T95" i="14"/>
  <c r="O95" i="15"/>
  <c r="S95" i="14"/>
  <c r="N95" i="15"/>
  <c r="R95" i="14"/>
  <c r="M95" i="15"/>
  <c r="T94" i="14"/>
  <c r="O94" i="15"/>
  <c r="S94" i="14"/>
  <c r="N94" i="15"/>
  <c r="R94" i="14"/>
  <c r="M94" i="15"/>
  <c r="T93" i="14"/>
  <c r="O93" i="15"/>
  <c r="S93" i="14"/>
  <c r="N93" i="15"/>
  <c r="R93" i="14"/>
  <c r="M93" i="15"/>
  <c r="T92" i="14"/>
  <c r="O92" i="15"/>
  <c r="S92" i="14"/>
  <c r="N92" i="15"/>
  <c r="R92" i="14"/>
  <c r="M92" i="15"/>
  <c r="T91" i="14"/>
  <c r="O91" i="15"/>
  <c r="S91" i="14"/>
  <c r="N91" i="15"/>
  <c r="R91" i="14"/>
  <c r="M91" i="15"/>
  <c r="T90" i="14"/>
  <c r="O90" i="15"/>
  <c r="S90" i="14"/>
  <c r="N90" i="15"/>
  <c r="R90" i="14"/>
  <c r="M90" i="15"/>
  <c r="T89" i="14"/>
  <c r="O89" i="15"/>
  <c r="S89" i="14"/>
  <c r="N89" i="15"/>
  <c r="R89" i="14"/>
  <c r="M89" i="15"/>
  <c r="T88" i="14"/>
  <c r="O88" i="15"/>
  <c r="S88" i="14"/>
  <c r="N88" i="15"/>
  <c r="R88" i="14"/>
  <c r="M88" i="15"/>
  <c r="T87" i="14"/>
  <c r="O87" i="15"/>
  <c r="S87" i="14"/>
  <c r="N87" i="15"/>
  <c r="R87" i="14"/>
  <c r="M87" i="15"/>
  <c r="T86" i="14"/>
  <c r="O86" i="15"/>
  <c r="S86" i="14"/>
  <c r="N86" i="15"/>
  <c r="R86" i="14"/>
  <c r="M86" i="15"/>
  <c r="T85" i="14"/>
  <c r="O85" i="15"/>
  <c r="O100" i="14"/>
  <c r="T100" i="13"/>
  <c r="S85" i="14"/>
  <c r="N85" i="15"/>
  <c r="N100" i="14"/>
  <c r="S100" i="13"/>
  <c r="R85" i="14"/>
  <c r="M85" i="15"/>
  <c r="T84" i="15"/>
  <c r="O84" i="16"/>
  <c r="O100" i="15"/>
  <c r="T100" i="14"/>
  <c r="S84" i="15"/>
  <c r="N84" i="16"/>
  <c r="N100" i="15"/>
  <c r="S100" i="14"/>
  <c r="T109" i="14"/>
  <c r="O109" i="15"/>
  <c r="S109" i="14"/>
  <c r="N109" i="15"/>
  <c r="R109" i="14"/>
  <c r="M109" i="15"/>
  <c r="T108" i="14"/>
  <c r="O108" i="15"/>
  <c r="S108" i="14"/>
  <c r="N108" i="15"/>
  <c r="R108" i="14"/>
  <c r="M108" i="15"/>
  <c r="T107" i="14"/>
  <c r="O107" i="15"/>
  <c r="S107" i="14"/>
  <c r="N107" i="15"/>
  <c r="R107" i="14"/>
  <c r="M107" i="15"/>
  <c r="T106" i="14"/>
  <c r="O106" i="15"/>
  <c r="S106" i="14"/>
  <c r="N106" i="15"/>
  <c r="R106" i="14"/>
  <c r="M106" i="15"/>
  <c r="T105" i="14"/>
  <c r="O105" i="15"/>
  <c r="S105" i="14"/>
  <c r="N105" i="15"/>
  <c r="R105" i="14"/>
  <c r="M105" i="15"/>
  <c r="T104" i="14"/>
  <c r="O104" i="15"/>
  <c r="O114" i="14"/>
  <c r="O240" i="14" s="1"/>
  <c r="T114" i="13"/>
  <c r="T240" i="13" s="1"/>
  <c r="S104" i="14"/>
  <c r="N104" i="15"/>
  <c r="N114" i="14"/>
  <c r="N240" i="14" s="1"/>
  <c r="S114" i="13"/>
  <c r="S240" i="13" s="1"/>
  <c r="R104" i="14"/>
  <c r="M104" i="15"/>
  <c r="M114" i="14"/>
  <c r="R114" i="13"/>
  <c r="T103" i="15"/>
  <c r="O103" i="16"/>
  <c r="T114" i="14"/>
  <c r="T240" i="14" s="1"/>
  <c r="S103" i="15"/>
  <c r="N103" i="16"/>
  <c r="S114" i="14"/>
  <c r="S240" i="14" s="1"/>
  <c r="R103" i="15"/>
  <c r="M103" i="16"/>
  <c r="R114" i="14"/>
  <c r="T79" i="16"/>
  <c r="O79" i="17"/>
  <c r="S79" i="16"/>
  <c r="N79" i="17"/>
  <c r="R79" i="16"/>
  <c r="M79" i="17"/>
  <c r="P79" i="16"/>
  <c r="K79" i="17"/>
  <c r="U79" i="15"/>
  <c r="Q79" i="16"/>
  <c r="L79" i="17"/>
  <c r="T78" i="16"/>
  <c r="O78" i="17"/>
  <c r="S78" i="16"/>
  <c r="N78" i="17"/>
  <c r="R78" i="16"/>
  <c r="M78" i="17"/>
  <c r="P78" i="16"/>
  <c r="K78" i="17"/>
  <c r="U78" i="15"/>
  <c r="Q78" i="16"/>
  <c r="L78" i="17"/>
  <c r="T77" i="16"/>
  <c r="O77" i="17"/>
  <c r="S77" i="16"/>
  <c r="N77" i="17"/>
  <c r="R77" i="16"/>
  <c r="M77" i="17"/>
  <c r="P77" i="16"/>
  <c r="K77" i="17"/>
  <c r="U77" i="15"/>
  <c r="Q77" i="16"/>
  <c r="L77" i="17"/>
  <c r="T76" i="16"/>
  <c r="O76" i="17"/>
  <c r="S76" i="16"/>
  <c r="N76" i="17"/>
  <c r="R76" i="16"/>
  <c r="M76" i="17"/>
  <c r="P76" i="16"/>
  <c r="K76" i="17"/>
  <c r="U76" i="15"/>
  <c r="Q76" i="16"/>
  <c r="L76" i="17"/>
  <c r="T75" i="16"/>
  <c r="O75" i="17"/>
  <c r="S75" i="16"/>
  <c r="N75" i="17"/>
  <c r="R75" i="16"/>
  <c r="M75" i="17"/>
  <c r="P75" i="16"/>
  <c r="K75" i="17"/>
  <c r="U75" i="15"/>
  <c r="Q75" i="16"/>
  <c r="L75" i="17"/>
  <c r="T74" i="16"/>
  <c r="O74" i="17"/>
  <c r="S74" i="16"/>
  <c r="N74" i="17"/>
  <c r="R74" i="16"/>
  <c r="M74" i="17"/>
  <c r="P74" i="16"/>
  <c r="K74" i="17"/>
  <c r="U74" i="15"/>
  <c r="Q74" i="16"/>
  <c r="L74" i="17"/>
  <c r="T73" i="16"/>
  <c r="O73" i="17"/>
  <c r="S73" i="16"/>
  <c r="N73" i="17"/>
  <c r="R73" i="16"/>
  <c r="M73" i="17"/>
  <c r="P73" i="16"/>
  <c r="K73" i="17"/>
  <c r="U73" i="15"/>
  <c r="Q73" i="16"/>
  <c r="L73" i="17"/>
  <c r="T72" i="16"/>
  <c r="O72" i="17"/>
  <c r="S72" i="16"/>
  <c r="N72" i="17"/>
  <c r="R72" i="16"/>
  <c r="M72" i="17"/>
  <c r="P72" i="16"/>
  <c r="K72" i="17"/>
  <c r="U72" i="15"/>
  <c r="Q72" i="16"/>
  <c r="L72" i="17"/>
  <c r="T71" i="16"/>
  <c r="O71" i="17"/>
  <c r="S71" i="16"/>
  <c r="N71" i="17"/>
  <c r="R71" i="16"/>
  <c r="M71" i="17"/>
  <c r="P71" i="16"/>
  <c r="K71" i="17"/>
  <c r="U71" i="15"/>
  <c r="Q71" i="16"/>
  <c r="L71" i="17"/>
  <c r="T70" i="16"/>
  <c r="O70" i="17"/>
  <c r="S70" i="16"/>
  <c r="N70" i="17"/>
  <c r="R70" i="16"/>
  <c r="M70" i="17"/>
  <c r="P70" i="16"/>
  <c r="K70" i="17"/>
  <c r="U70" i="15"/>
  <c r="Q70" i="16"/>
  <c r="L70" i="17"/>
  <c r="T69" i="16"/>
  <c r="O69" i="17"/>
  <c r="S69" i="16"/>
  <c r="N69" i="17"/>
  <c r="R69" i="16"/>
  <c r="M69" i="17"/>
  <c r="P69" i="16"/>
  <c r="K69" i="17"/>
  <c r="U69" i="15"/>
  <c r="Q69" i="16"/>
  <c r="L69" i="17"/>
  <c r="T68" i="16"/>
  <c r="O68" i="17"/>
  <c r="S68" i="16"/>
  <c r="N68" i="17"/>
  <c r="R68" i="16"/>
  <c r="M68" i="17"/>
  <c r="P68" i="16"/>
  <c r="K68" i="17"/>
  <c r="U68" i="15"/>
  <c r="Q68" i="16"/>
  <c r="L68" i="17"/>
  <c r="T67" i="16"/>
  <c r="O67" i="17"/>
  <c r="S67" i="16"/>
  <c r="N67" i="17"/>
  <c r="R67" i="16"/>
  <c r="M67" i="17"/>
  <c r="P67" i="16"/>
  <c r="K67" i="17"/>
  <c r="U67" i="15"/>
  <c r="Q67" i="16"/>
  <c r="L67" i="17"/>
  <c r="T66" i="16"/>
  <c r="O66" i="17"/>
  <c r="S66" i="16"/>
  <c r="N66" i="17"/>
  <c r="R66" i="16"/>
  <c r="M66" i="17"/>
  <c r="P66" i="16"/>
  <c r="K66" i="17"/>
  <c r="U66" i="15"/>
  <c r="Q66" i="16"/>
  <c r="L66" i="17"/>
  <c r="T65" i="16"/>
  <c r="O65" i="17"/>
  <c r="S65" i="16"/>
  <c r="N65" i="17"/>
  <c r="R65" i="16"/>
  <c r="M65" i="17"/>
  <c r="P65" i="16"/>
  <c r="K65" i="17"/>
  <c r="U65" i="15"/>
  <c r="Q65" i="16"/>
  <c r="L65" i="17"/>
  <c r="T64" i="17"/>
  <c r="O64" i="18"/>
  <c r="S64" i="17"/>
  <c r="N64" i="18"/>
  <c r="R64" i="17"/>
  <c r="M64" i="18"/>
  <c r="Q64" i="17"/>
  <c r="L64" i="18"/>
  <c r="P64" i="17"/>
  <c r="U64" i="17" s="1"/>
  <c r="K64" i="18"/>
  <c r="U64" i="16"/>
  <c r="R23" i="16"/>
  <c r="R40" i="16" s="1"/>
  <c r="M23" i="17"/>
  <c r="M40" i="16"/>
  <c r="S23" i="16"/>
  <c r="S40" i="16" s="1"/>
  <c r="N23" i="17"/>
  <c r="N40" i="16"/>
  <c r="T217" i="16"/>
  <c r="T238" i="16" s="1"/>
  <c r="O217" i="17"/>
  <c r="O238" i="16"/>
  <c r="S217" i="16"/>
  <c r="S238" i="16" s="1"/>
  <c r="N217" i="17"/>
  <c r="N238" i="16"/>
  <c r="R217" i="16"/>
  <c r="R238" i="16" s="1"/>
  <c r="M217" i="17"/>
  <c r="M238" i="16"/>
  <c r="Q217" i="16"/>
  <c r="Q238" i="16" s="1"/>
  <c r="L217" i="17"/>
  <c r="L238" i="16"/>
  <c r="P217" i="16"/>
  <c r="P238" i="16" s="1"/>
  <c r="K217" i="17"/>
  <c r="K238" i="16"/>
  <c r="T153" i="16"/>
  <c r="T214" i="16" s="1"/>
  <c r="O153" i="17"/>
  <c r="S153" i="16"/>
  <c r="S214" i="16" s="1"/>
  <c r="N153" i="17"/>
  <c r="R153" i="16"/>
  <c r="R214" i="16" s="1"/>
  <c r="M153" i="17"/>
  <c r="Q153" i="16"/>
  <c r="Q214" i="16" s="1"/>
  <c r="L153" i="17"/>
  <c r="P153" i="16"/>
  <c r="P214" i="16" s="1"/>
  <c r="K153" i="17"/>
  <c r="T128" i="16"/>
  <c r="T150" i="16" s="1"/>
  <c r="O128" i="17"/>
  <c r="O150" i="16"/>
  <c r="S128" i="16"/>
  <c r="S150" i="16" s="1"/>
  <c r="N128" i="17"/>
  <c r="N150" i="16"/>
  <c r="R128" i="16"/>
  <c r="R150" i="16" s="1"/>
  <c r="M128" i="17"/>
  <c r="M150" i="16"/>
  <c r="Q128" i="16"/>
  <c r="Q150" i="16" s="1"/>
  <c r="L128" i="17"/>
  <c r="L150" i="16"/>
  <c r="P128" i="16"/>
  <c r="P150" i="16" s="1"/>
  <c r="K128" i="17"/>
  <c r="K150" i="16"/>
  <c r="T117" i="16"/>
  <c r="O117" i="17"/>
  <c r="O125" i="16"/>
  <c r="S117" i="16"/>
  <c r="S125" i="16" s="1"/>
  <c r="N117" i="17"/>
  <c r="N125" i="16"/>
  <c r="R117" i="16"/>
  <c r="R125" i="16" s="1"/>
  <c r="M117" i="17"/>
  <c r="M125" i="16"/>
  <c r="Q117" i="16"/>
  <c r="Q125" i="16" s="1"/>
  <c r="L117" i="17"/>
  <c r="L125" i="16"/>
  <c r="P117" i="16"/>
  <c r="P125" i="16" s="1"/>
  <c r="K117" i="17"/>
  <c r="K125" i="16"/>
  <c r="T83" i="16"/>
  <c r="O83" i="17"/>
  <c r="S83" i="16"/>
  <c r="N83" i="17"/>
  <c r="R83" i="16"/>
  <c r="M83" i="17"/>
  <c r="Q83" i="16"/>
  <c r="L83" i="17"/>
  <c r="P83" i="16"/>
  <c r="K83" i="17"/>
  <c r="T63" i="16"/>
  <c r="T80" i="16" s="1"/>
  <c r="O63" i="17"/>
  <c r="O80" i="16"/>
  <c r="T80" i="15"/>
  <c r="S63" i="16"/>
  <c r="S80" i="16" s="1"/>
  <c r="N63" i="17"/>
  <c r="N80" i="16"/>
  <c r="S80" i="15"/>
  <c r="R63" i="16"/>
  <c r="R80" i="16" s="1"/>
  <c r="M63" i="17"/>
  <c r="M80" i="16"/>
  <c r="R80" i="15"/>
  <c r="Q63" i="16"/>
  <c r="Q80" i="16" s="1"/>
  <c r="L63" i="17"/>
  <c r="L80" i="16"/>
  <c r="Q80" i="15"/>
  <c r="P63" i="16"/>
  <c r="P80" i="16" s="1"/>
  <c r="K63" i="17"/>
  <c r="K80" i="16"/>
  <c r="P80" i="15"/>
  <c r="T6" i="17"/>
  <c r="O6" i="18"/>
  <c r="J238" i="8"/>
  <c r="U238" i="8"/>
  <c r="H217" i="9"/>
  <c r="B238" i="9"/>
  <c r="J150" i="8"/>
  <c r="U150" i="8"/>
  <c r="H128" i="9"/>
  <c r="B150" i="9"/>
  <c r="J125" i="8"/>
  <c r="U125" i="8"/>
  <c r="H117" i="9"/>
  <c r="B125" i="9"/>
  <c r="J100" i="8"/>
  <c r="H83" i="9"/>
  <c r="B100" i="9"/>
  <c r="J80" i="8"/>
  <c r="U80" i="8"/>
  <c r="H63" i="9"/>
  <c r="B80" i="9"/>
  <c r="Q118" i="17"/>
  <c r="L118" i="18"/>
  <c r="P118" i="17"/>
  <c r="K118" i="18"/>
  <c r="U118" i="16"/>
  <c r="R118" i="17"/>
  <c r="M118" i="18"/>
  <c r="S118" i="17"/>
  <c r="N118" i="18"/>
  <c r="T118" i="17"/>
  <c r="O118" i="18"/>
  <c r="T125" i="16"/>
  <c r="Q119" i="17"/>
  <c r="L119" i="18"/>
  <c r="P119" i="17"/>
  <c r="K119" i="18"/>
  <c r="U119" i="16"/>
  <c r="R119" i="17"/>
  <c r="M119" i="18"/>
  <c r="S119" i="17"/>
  <c r="N119" i="18"/>
  <c r="T119" i="17"/>
  <c r="O119" i="18"/>
  <c r="Q120" i="17"/>
  <c r="L120" i="18"/>
  <c r="P120" i="17"/>
  <c r="K120" i="18"/>
  <c r="U120" i="16"/>
  <c r="R120" i="17"/>
  <c r="M120" i="18"/>
  <c r="S120" i="17"/>
  <c r="N120" i="18"/>
  <c r="T120" i="17"/>
  <c r="O120" i="18"/>
  <c r="Q121" i="17"/>
  <c r="L121" i="18"/>
  <c r="P121" i="17"/>
  <c r="K121" i="18"/>
  <c r="U121" i="16"/>
  <c r="R121" i="17"/>
  <c r="M121" i="18"/>
  <c r="S121" i="17"/>
  <c r="N121" i="18"/>
  <c r="T121" i="17"/>
  <c r="O121" i="18"/>
  <c r="Q122" i="17"/>
  <c r="L122" i="18"/>
  <c r="P122" i="17"/>
  <c r="K122" i="18"/>
  <c r="U122" i="16"/>
  <c r="R122" i="17"/>
  <c r="M122" i="18"/>
  <c r="S122" i="17"/>
  <c r="N122" i="18"/>
  <c r="T122" i="17"/>
  <c r="O122" i="18"/>
  <c r="Q123" i="17"/>
  <c r="L123" i="18"/>
  <c r="P123" i="17"/>
  <c r="K123" i="18"/>
  <c r="U123" i="16"/>
  <c r="R123" i="17"/>
  <c r="M123" i="18"/>
  <c r="S123" i="17"/>
  <c r="N123" i="18"/>
  <c r="T123" i="17"/>
  <c r="O123" i="18"/>
  <c r="Q124" i="17"/>
  <c r="L124" i="18"/>
  <c r="P124" i="17"/>
  <c r="K124" i="18"/>
  <c r="U124" i="16"/>
  <c r="R124" i="17"/>
  <c r="M124" i="18"/>
  <c r="S124" i="17"/>
  <c r="N124" i="18"/>
  <c r="T124" i="17"/>
  <c r="O124" i="18"/>
  <c r="Q154" i="17"/>
  <c r="L154" i="18"/>
  <c r="P154" i="17"/>
  <c r="K154" i="18"/>
  <c r="U154" i="16"/>
  <c r="R154" i="17"/>
  <c r="M154" i="18"/>
  <c r="S154" i="17"/>
  <c r="N154" i="18"/>
  <c r="T154" i="17"/>
  <c r="O154" i="18"/>
  <c r="Q155" i="17"/>
  <c r="L155" i="18"/>
  <c r="P155" i="17"/>
  <c r="K155" i="18"/>
  <c r="U155" i="16"/>
  <c r="R155" i="17"/>
  <c r="M155" i="18"/>
  <c r="S155" i="17"/>
  <c r="N155" i="18"/>
  <c r="T155" i="17"/>
  <c r="O155" i="18"/>
  <c r="Q156" i="17"/>
  <c r="L156" i="18"/>
  <c r="P156" i="17"/>
  <c r="K156" i="18"/>
  <c r="U156" i="16"/>
  <c r="R156" i="17"/>
  <c r="M156" i="18"/>
  <c r="S156" i="17"/>
  <c r="N156" i="18"/>
  <c r="T156" i="17"/>
  <c r="O156" i="18"/>
  <c r="Q157" i="17"/>
  <c r="L157" i="18"/>
  <c r="P157" i="17"/>
  <c r="K157" i="18"/>
  <c r="U157" i="16"/>
  <c r="R157" i="17"/>
  <c r="M157" i="18"/>
  <c r="S157" i="17"/>
  <c r="N157" i="18"/>
  <c r="T157" i="17"/>
  <c r="O157" i="18"/>
  <c r="Q159" i="17"/>
  <c r="L159" i="18"/>
  <c r="P159" i="17"/>
  <c r="K159" i="18"/>
  <c r="U159" i="16"/>
  <c r="R159" i="17"/>
  <c r="M159" i="18"/>
  <c r="S159" i="17"/>
  <c r="N159" i="18"/>
  <c r="T159" i="17"/>
  <c r="O159" i="18"/>
  <c r="Q160" i="17"/>
  <c r="L160" i="18"/>
  <c r="P160" i="17"/>
  <c r="K160" i="18"/>
  <c r="U160" i="16"/>
  <c r="R160" i="17"/>
  <c r="M160" i="18"/>
  <c r="S160" i="17"/>
  <c r="N160" i="18"/>
  <c r="T160" i="17"/>
  <c r="O160" i="18"/>
  <c r="Q161" i="17"/>
  <c r="L161" i="18"/>
  <c r="P161" i="17"/>
  <c r="K161" i="18"/>
  <c r="U161" i="16"/>
  <c r="R161" i="17"/>
  <c r="M161" i="18"/>
  <c r="S161" i="17"/>
  <c r="N161" i="18"/>
  <c r="T161" i="17"/>
  <c r="O161" i="18"/>
  <c r="Q162" i="17"/>
  <c r="L162" i="18"/>
  <c r="P162" i="17"/>
  <c r="K162" i="18"/>
  <c r="U162" i="16"/>
  <c r="R162" i="17"/>
  <c r="M162" i="18"/>
  <c r="S162" i="17"/>
  <c r="N162" i="18"/>
  <c r="T162" i="17"/>
  <c r="O162" i="18"/>
  <c r="Q163" i="17"/>
  <c r="L163" i="18"/>
  <c r="P163" i="17"/>
  <c r="K163" i="18"/>
  <c r="U163" i="16"/>
  <c r="R163" i="17"/>
  <c r="M163" i="18"/>
  <c r="S163" i="17"/>
  <c r="N163" i="18"/>
  <c r="T163" i="17"/>
  <c r="O163" i="18"/>
  <c r="Q164" i="17"/>
  <c r="L164" i="18"/>
  <c r="P164" i="17"/>
  <c r="K164" i="18"/>
  <c r="U164" i="16"/>
  <c r="R164" i="17"/>
  <c r="M164" i="18"/>
  <c r="S164" i="17"/>
  <c r="N164" i="18"/>
  <c r="T164" i="17"/>
  <c r="O164" i="18"/>
  <c r="Q165" i="17"/>
  <c r="L165" i="18"/>
  <c r="P165" i="17"/>
  <c r="K165" i="18"/>
  <c r="U165" i="16"/>
  <c r="R165" i="17"/>
  <c r="M165" i="18"/>
  <c r="S165" i="17"/>
  <c r="N165" i="18"/>
  <c r="T165" i="17"/>
  <c r="O165" i="18"/>
  <c r="Q166" i="17"/>
  <c r="L166" i="18"/>
  <c r="P166" i="17"/>
  <c r="K166" i="18"/>
  <c r="U166" i="16"/>
  <c r="R166" i="17"/>
  <c r="M166" i="18"/>
  <c r="S166" i="17"/>
  <c r="N166" i="18"/>
  <c r="T166" i="17"/>
  <c r="O166" i="18"/>
  <c r="Q167" i="17"/>
  <c r="L167" i="18"/>
  <c r="P167" i="17"/>
  <c r="K167" i="18"/>
  <c r="U167" i="16"/>
  <c r="R167" i="17"/>
  <c r="M167" i="18"/>
  <c r="S167" i="17"/>
  <c r="N167" i="18"/>
  <c r="T167" i="17"/>
  <c r="O167" i="18"/>
  <c r="Q168" i="17"/>
  <c r="L168" i="18"/>
  <c r="P168" i="17"/>
  <c r="K168" i="18"/>
  <c r="U168" i="16"/>
  <c r="R168" i="17"/>
  <c r="M168" i="18"/>
  <c r="S168" i="17"/>
  <c r="N168" i="18"/>
  <c r="T168" i="17"/>
  <c r="O168" i="18"/>
  <c r="Q169" i="17"/>
  <c r="L169" i="18"/>
  <c r="P169" i="17"/>
  <c r="K169" i="18"/>
  <c r="U169" i="16"/>
  <c r="R169" i="17"/>
  <c r="M169" i="18"/>
  <c r="S169" i="17"/>
  <c r="N169" i="18"/>
  <c r="T169" i="17"/>
  <c r="O169" i="18"/>
  <c r="Q170" i="17"/>
  <c r="L170" i="18"/>
  <c r="P170" i="17"/>
  <c r="K170" i="18"/>
  <c r="U170" i="16"/>
  <c r="R170" i="17"/>
  <c r="M170" i="18"/>
  <c r="S170" i="17"/>
  <c r="N170" i="18"/>
  <c r="T170" i="17"/>
  <c r="O170" i="18"/>
  <c r="Q171" i="17"/>
  <c r="L171" i="18"/>
  <c r="P171" i="17"/>
  <c r="K171" i="18"/>
  <c r="U171" i="16"/>
  <c r="R171" i="17"/>
  <c r="M171" i="18"/>
  <c r="S171" i="17"/>
  <c r="N171" i="18"/>
  <c r="T171" i="17"/>
  <c r="O171" i="18"/>
  <c r="Q172" i="17"/>
  <c r="L172" i="18"/>
  <c r="P172" i="17"/>
  <c r="K172" i="18"/>
  <c r="U172" i="16"/>
  <c r="R172" i="17"/>
  <c r="M172" i="18"/>
  <c r="S172" i="17"/>
  <c r="N172" i="18"/>
  <c r="T172" i="17"/>
  <c r="O172" i="18"/>
  <c r="Q173" i="17"/>
  <c r="L173" i="18"/>
  <c r="P173" i="17"/>
  <c r="K173" i="18"/>
  <c r="U173" i="16"/>
  <c r="R173" i="17"/>
  <c r="M173" i="18"/>
  <c r="S173" i="17"/>
  <c r="N173" i="18"/>
  <c r="T173" i="17"/>
  <c r="O173" i="18"/>
  <c r="Q174" i="17"/>
  <c r="L174" i="18"/>
  <c r="P174" i="17"/>
  <c r="K174" i="18"/>
  <c r="U174" i="16"/>
  <c r="R174" i="17"/>
  <c r="M174" i="18"/>
  <c r="S174" i="17"/>
  <c r="N174" i="18"/>
  <c r="T174" i="17"/>
  <c r="O174" i="18"/>
  <c r="Q175" i="17"/>
  <c r="L175" i="18"/>
  <c r="P175" i="17"/>
  <c r="K175" i="18"/>
  <c r="U175" i="16"/>
  <c r="R175" i="17"/>
  <c r="M175" i="18"/>
  <c r="S175" i="17"/>
  <c r="N175" i="18"/>
  <c r="T175" i="17"/>
  <c r="O175" i="18"/>
  <c r="Q176" i="17"/>
  <c r="L176" i="18"/>
  <c r="P176" i="17"/>
  <c r="K176" i="18"/>
  <c r="U176" i="16"/>
  <c r="R176" i="17"/>
  <c r="M176" i="18"/>
  <c r="S176" i="17"/>
  <c r="N176" i="18"/>
  <c r="T176" i="17"/>
  <c r="O176" i="18"/>
  <c r="Q177" i="17"/>
  <c r="L177" i="18"/>
  <c r="P177" i="17"/>
  <c r="K177" i="18"/>
  <c r="U177" i="16"/>
  <c r="R177" i="17"/>
  <c r="M177" i="18"/>
  <c r="S177" i="17"/>
  <c r="N177" i="18"/>
  <c r="T177" i="17"/>
  <c r="O177" i="18"/>
  <c r="Q178" i="17"/>
  <c r="L178" i="18"/>
  <c r="P178" i="17"/>
  <c r="K178" i="18"/>
  <c r="U178" i="16"/>
  <c r="R178" i="17"/>
  <c r="M178" i="18"/>
  <c r="S178" i="17"/>
  <c r="N178" i="18"/>
  <c r="T178" i="17"/>
  <c r="O178" i="18"/>
  <c r="Q179" i="17"/>
  <c r="L179" i="18"/>
  <c r="P179" i="17"/>
  <c r="K179" i="18"/>
  <c r="U179" i="16"/>
  <c r="R179" i="17"/>
  <c r="M179" i="18"/>
  <c r="S179" i="17"/>
  <c r="N179" i="18"/>
  <c r="T179" i="17"/>
  <c r="O179" i="18"/>
  <c r="Q180" i="17"/>
  <c r="L180" i="18"/>
  <c r="P180" i="17"/>
  <c r="K180" i="18"/>
  <c r="U180" i="16"/>
  <c r="R180" i="17"/>
  <c r="M180" i="18"/>
  <c r="S180" i="17"/>
  <c r="N180" i="18"/>
  <c r="T180" i="17"/>
  <c r="O180" i="18"/>
  <c r="Q181" i="17"/>
  <c r="L181" i="18"/>
  <c r="P181" i="17"/>
  <c r="K181" i="18"/>
  <c r="U181" i="16"/>
  <c r="R181" i="17"/>
  <c r="M181" i="18"/>
  <c r="S181" i="17"/>
  <c r="N181" i="18"/>
  <c r="T181" i="17"/>
  <c r="O181" i="18"/>
  <c r="Q182" i="17"/>
  <c r="L182" i="18"/>
  <c r="P182" i="17"/>
  <c r="K182" i="18"/>
  <c r="U182" i="16"/>
  <c r="R182" i="17"/>
  <c r="M182" i="18"/>
  <c r="S182" i="17"/>
  <c r="N182" i="18"/>
  <c r="T182" i="17"/>
  <c r="O182" i="18"/>
  <c r="Q183" i="17"/>
  <c r="L183" i="18"/>
  <c r="P183" i="17"/>
  <c r="K183" i="18"/>
  <c r="U183" i="16"/>
  <c r="R183" i="17"/>
  <c r="M183" i="18"/>
  <c r="S183" i="17"/>
  <c r="N183" i="18"/>
  <c r="T183" i="17"/>
  <c r="O183" i="18"/>
  <c r="Q184" i="17"/>
  <c r="L184" i="18"/>
  <c r="P184" i="17"/>
  <c r="K184" i="18"/>
  <c r="U184" i="16"/>
  <c r="R184" i="17"/>
  <c r="M184" i="18"/>
  <c r="S184" i="17"/>
  <c r="N184" i="18"/>
  <c r="T184" i="17"/>
  <c r="O184" i="18"/>
  <c r="Q185" i="17"/>
  <c r="L185" i="18"/>
  <c r="P185" i="17"/>
  <c r="K185" i="18"/>
  <c r="U185" i="16"/>
  <c r="R185" i="17"/>
  <c r="M185" i="18"/>
  <c r="S185" i="17"/>
  <c r="N185" i="18"/>
  <c r="T185" i="17"/>
  <c r="O185" i="18"/>
  <c r="Q186" i="17"/>
  <c r="L186" i="18"/>
  <c r="P186" i="17"/>
  <c r="K186" i="18"/>
  <c r="U186" i="16"/>
  <c r="R186" i="17"/>
  <c r="M186" i="18"/>
  <c r="S186" i="17"/>
  <c r="N186" i="18"/>
  <c r="T186" i="17"/>
  <c r="O186" i="18"/>
  <c r="Q187" i="17"/>
  <c r="L187" i="18"/>
  <c r="P187" i="17"/>
  <c r="K187" i="18"/>
  <c r="U187" i="16"/>
  <c r="R187" i="17"/>
  <c r="M187" i="18"/>
  <c r="S187" i="17"/>
  <c r="N187" i="18"/>
  <c r="T187" i="17"/>
  <c r="O187" i="18"/>
  <c r="Q188" i="17"/>
  <c r="L188" i="18"/>
  <c r="P188" i="17"/>
  <c r="K188" i="18"/>
  <c r="U188" i="16"/>
  <c r="R188" i="17"/>
  <c r="M188" i="18"/>
  <c r="S188" i="17"/>
  <c r="N188" i="18"/>
  <c r="T188" i="17"/>
  <c r="O188" i="18"/>
  <c r="Q189" i="17"/>
  <c r="L189" i="18"/>
  <c r="P189" i="17"/>
  <c r="K189" i="18"/>
  <c r="U189" i="16"/>
  <c r="R189" i="17"/>
  <c r="M189" i="18"/>
  <c r="S189" i="17"/>
  <c r="N189" i="18"/>
  <c r="T189" i="17"/>
  <c r="O189" i="18"/>
  <c r="Q190" i="17"/>
  <c r="L190" i="18"/>
  <c r="P190" i="17"/>
  <c r="K190" i="18"/>
  <c r="U190" i="16"/>
  <c r="R190" i="17"/>
  <c r="M190" i="18"/>
  <c r="S190" i="17"/>
  <c r="N190" i="18"/>
  <c r="T190" i="17"/>
  <c r="O190" i="18"/>
  <c r="Q191" i="17"/>
  <c r="L191" i="18"/>
  <c r="P191" i="17"/>
  <c r="K191" i="18"/>
  <c r="U191" i="16"/>
  <c r="R191" i="17"/>
  <c r="M191" i="18"/>
  <c r="S191" i="17"/>
  <c r="N191" i="18"/>
  <c r="T191" i="17"/>
  <c r="O191" i="18"/>
  <c r="Q192" i="17"/>
  <c r="L192" i="18"/>
  <c r="P192" i="17"/>
  <c r="K192" i="18"/>
  <c r="U192" i="16"/>
  <c r="R192" i="17"/>
  <c r="M192" i="18"/>
  <c r="S192" i="17"/>
  <c r="N192" i="18"/>
  <c r="T192" i="17"/>
  <c r="O192" i="18"/>
  <c r="Q193" i="17"/>
  <c r="L193" i="18"/>
  <c r="P193" i="17"/>
  <c r="K193" i="18"/>
  <c r="U193" i="16"/>
  <c r="R193" i="17"/>
  <c r="M193" i="18"/>
  <c r="S193" i="17"/>
  <c r="N193" i="18"/>
  <c r="T193" i="17"/>
  <c r="O193" i="18"/>
  <c r="Q194" i="17"/>
  <c r="L194" i="18"/>
  <c r="P194" i="17"/>
  <c r="K194" i="18"/>
  <c r="U194" i="16"/>
  <c r="R194" i="17"/>
  <c r="M194" i="18"/>
  <c r="S194" i="17"/>
  <c r="N194" i="18"/>
  <c r="T194" i="17"/>
  <c r="O194" i="18"/>
  <c r="Q195" i="17"/>
  <c r="L195" i="18"/>
  <c r="P195" i="17"/>
  <c r="K195" i="18"/>
  <c r="U195" i="16"/>
  <c r="R195" i="17"/>
  <c r="M195" i="18"/>
  <c r="S195" i="17"/>
  <c r="N195" i="18"/>
  <c r="T195" i="17"/>
  <c r="O195" i="18"/>
  <c r="Q196" i="17"/>
  <c r="L196" i="18"/>
  <c r="P196" i="17"/>
  <c r="K196" i="18"/>
  <c r="U196" i="16"/>
  <c r="R196" i="17"/>
  <c r="M196" i="18"/>
  <c r="S196" i="17"/>
  <c r="N196" i="18"/>
  <c r="T196" i="17"/>
  <c r="O196" i="18"/>
  <c r="Q197" i="17"/>
  <c r="L197" i="18"/>
  <c r="P197" i="17"/>
  <c r="K197" i="18"/>
  <c r="U197" i="16"/>
  <c r="R197" i="17"/>
  <c r="M197" i="18"/>
  <c r="S197" i="17"/>
  <c r="N197" i="18"/>
  <c r="T197" i="17"/>
  <c r="O197" i="18"/>
  <c r="Q198" i="17"/>
  <c r="L198" i="18"/>
  <c r="P198" i="17"/>
  <c r="K198" i="18"/>
  <c r="U198" i="16"/>
  <c r="R198" i="17"/>
  <c r="M198" i="18"/>
  <c r="S198" i="17"/>
  <c r="N198" i="18"/>
  <c r="T198" i="17"/>
  <c r="O198" i="18"/>
  <c r="Q199" i="17"/>
  <c r="L199" i="18"/>
  <c r="P199" i="17"/>
  <c r="K199" i="18"/>
  <c r="U199" i="16"/>
  <c r="R199" i="17"/>
  <c r="M199" i="18"/>
  <c r="S199" i="17"/>
  <c r="N199" i="18"/>
  <c r="T199" i="17"/>
  <c r="O199" i="18"/>
  <c r="Q200" i="17"/>
  <c r="L200" i="18"/>
  <c r="P200" i="17"/>
  <c r="K200" i="18"/>
  <c r="U200" i="16"/>
  <c r="R200" i="17"/>
  <c r="M200" i="18"/>
  <c r="S200" i="17"/>
  <c r="N200" i="18"/>
  <c r="T200" i="17"/>
  <c r="O200" i="18"/>
  <c r="Q201" i="17"/>
  <c r="L201" i="18"/>
  <c r="P201" i="17"/>
  <c r="K201" i="18"/>
  <c r="U201" i="16"/>
  <c r="R201" i="17"/>
  <c r="M201" i="18"/>
  <c r="S201" i="17"/>
  <c r="N201" i="18"/>
  <c r="T201" i="17"/>
  <c r="O201" i="18"/>
  <c r="Q202" i="17"/>
  <c r="L202" i="18"/>
  <c r="P202" i="17"/>
  <c r="K202" i="18"/>
  <c r="U202" i="16"/>
  <c r="R202" i="17"/>
  <c r="M202" i="18"/>
  <c r="S202" i="17"/>
  <c r="N202" i="18"/>
  <c r="T202" i="17"/>
  <c r="O202" i="18"/>
  <c r="Q203" i="17"/>
  <c r="L203" i="18"/>
  <c r="P203" i="17"/>
  <c r="K203" i="18"/>
  <c r="U203" i="16"/>
  <c r="R203" i="17"/>
  <c r="M203" i="18"/>
  <c r="S203" i="17"/>
  <c r="N203" i="18"/>
  <c r="T203" i="17"/>
  <c r="O203" i="18"/>
  <c r="Q204" i="17"/>
  <c r="L204" i="18"/>
  <c r="P204" i="17"/>
  <c r="K204" i="18"/>
  <c r="U204" i="16"/>
  <c r="R204" i="17"/>
  <c r="M204" i="18"/>
  <c r="S204" i="17"/>
  <c r="N204" i="18"/>
  <c r="T204" i="17"/>
  <c r="O204" i="18"/>
  <c r="Q205" i="17"/>
  <c r="L205" i="18"/>
  <c r="P205" i="17"/>
  <c r="K205" i="18"/>
  <c r="U205" i="16"/>
  <c r="R205" i="17"/>
  <c r="M205" i="18"/>
  <c r="S205" i="17"/>
  <c r="N205" i="18"/>
  <c r="T205" i="17"/>
  <c r="O205" i="18"/>
  <c r="Q206" i="17"/>
  <c r="L206" i="18"/>
  <c r="P206" i="17"/>
  <c r="K206" i="18"/>
  <c r="U206" i="16"/>
  <c r="R206" i="17"/>
  <c r="M206" i="18"/>
  <c r="S206" i="17"/>
  <c r="N206" i="18"/>
  <c r="T206" i="17"/>
  <c r="O206" i="18"/>
  <c r="Q207" i="17"/>
  <c r="L207" i="18"/>
  <c r="P207" i="17"/>
  <c r="K207" i="18"/>
  <c r="U207" i="16"/>
  <c r="R207" i="17"/>
  <c r="M207" i="18"/>
  <c r="S207" i="17"/>
  <c r="N207" i="18"/>
  <c r="T207" i="17"/>
  <c r="O207" i="18"/>
  <c r="Q208" i="17"/>
  <c r="L208" i="18"/>
  <c r="P208" i="17"/>
  <c r="K208" i="18"/>
  <c r="U208" i="16"/>
  <c r="R208" i="17"/>
  <c r="M208" i="18"/>
  <c r="S208" i="17"/>
  <c r="N208" i="18"/>
  <c r="T208" i="17"/>
  <c r="O208" i="18"/>
  <c r="Q209" i="17"/>
  <c r="L209" i="18"/>
  <c r="P209" i="17"/>
  <c r="K209" i="18"/>
  <c r="U209" i="16"/>
  <c r="R209" i="17"/>
  <c r="M209" i="18"/>
  <c r="S209" i="17"/>
  <c r="N209" i="18"/>
  <c r="T209" i="17"/>
  <c r="O209" i="18"/>
  <c r="Q210" i="17"/>
  <c r="L210" i="18"/>
  <c r="P210" i="17"/>
  <c r="K210" i="18"/>
  <c r="U210" i="16"/>
  <c r="R210" i="17"/>
  <c r="M210" i="18"/>
  <c r="S210" i="17"/>
  <c r="N210" i="18"/>
  <c r="T210" i="17"/>
  <c r="O210" i="18"/>
  <c r="Q211" i="17"/>
  <c r="L211" i="18"/>
  <c r="P211" i="17"/>
  <c r="K211" i="18"/>
  <c r="U211" i="16"/>
  <c r="R211" i="17"/>
  <c r="M211" i="18"/>
  <c r="S211" i="17"/>
  <c r="N211" i="18"/>
  <c r="T211" i="17"/>
  <c r="O211" i="18"/>
  <c r="Q212" i="17"/>
  <c r="L212" i="18"/>
  <c r="P212" i="17"/>
  <c r="K212" i="18"/>
  <c r="U212" i="16"/>
  <c r="R212" i="17"/>
  <c r="M212" i="18"/>
  <c r="S212" i="17"/>
  <c r="N212" i="18"/>
  <c r="T212" i="17"/>
  <c r="O212" i="18"/>
  <c r="Q213" i="17"/>
  <c r="L213" i="18"/>
  <c r="P213" i="17"/>
  <c r="K213" i="18"/>
  <c r="U213" i="16"/>
  <c r="R213" i="17"/>
  <c r="M213" i="18"/>
  <c r="S213" i="17"/>
  <c r="N213" i="18"/>
  <c r="T213" i="17"/>
  <c r="O213" i="18"/>
  <c r="Q218" i="17"/>
  <c r="L218" i="18"/>
  <c r="P218" i="17"/>
  <c r="K218" i="18"/>
  <c r="U218" i="16"/>
  <c r="R218" i="17"/>
  <c r="M218" i="18"/>
  <c r="S218" i="17"/>
  <c r="N218" i="18"/>
  <c r="T218" i="17"/>
  <c r="O218" i="18"/>
  <c r="Q219" i="17"/>
  <c r="L219" i="18"/>
  <c r="P219" i="17"/>
  <c r="K219" i="18"/>
  <c r="U219" i="16"/>
  <c r="R219" i="17"/>
  <c r="M219" i="18"/>
  <c r="S219" i="17"/>
  <c r="N219" i="18"/>
  <c r="T219" i="17"/>
  <c r="O219" i="18"/>
  <c r="Q220" i="17"/>
  <c r="L220" i="18"/>
  <c r="P220" i="17"/>
  <c r="K220" i="18"/>
  <c r="U220" i="16"/>
  <c r="R220" i="17"/>
  <c r="M220" i="18"/>
  <c r="S220" i="17"/>
  <c r="N220" i="18"/>
  <c r="T220" i="17"/>
  <c r="O220" i="18"/>
  <c r="Q221" i="17"/>
  <c r="L221" i="18"/>
  <c r="P221" i="17"/>
  <c r="K221" i="18"/>
  <c r="U221" i="16"/>
  <c r="R221" i="17"/>
  <c r="M221" i="18"/>
  <c r="S221" i="17"/>
  <c r="N221" i="18"/>
  <c r="T221" i="17"/>
  <c r="O221" i="18"/>
  <c r="Q222" i="17"/>
  <c r="L222" i="18"/>
  <c r="P222" i="17"/>
  <c r="K222" i="18"/>
  <c r="U222" i="16"/>
  <c r="R222" i="17"/>
  <c r="M222" i="18"/>
  <c r="S222" i="17"/>
  <c r="N222" i="18"/>
  <c r="T222" i="17"/>
  <c r="O222" i="18"/>
  <c r="Q223" i="17"/>
  <c r="L223" i="18"/>
  <c r="P223" i="17"/>
  <c r="K223" i="18"/>
  <c r="U223" i="16"/>
  <c r="R223" i="17"/>
  <c r="M223" i="18"/>
  <c r="S223" i="17"/>
  <c r="N223" i="18"/>
  <c r="T223" i="17"/>
  <c r="O223" i="18"/>
  <c r="Q224" i="17"/>
  <c r="L224" i="18"/>
  <c r="P224" i="17"/>
  <c r="K224" i="18"/>
  <c r="U224" i="16"/>
  <c r="R224" i="17"/>
  <c r="M224" i="18"/>
  <c r="S224" i="17"/>
  <c r="N224" i="18"/>
  <c r="T224" i="17"/>
  <c r="O224" i="18"/>
  <c r="Q225" i="17"/>
  <c r="L225" i="18"/>
  <c r="P225" i="17"/>
  <c r="K225" i="18"/>
  <c r="U225" i="16"/>
  <c r="R225" i="17"/>
  <c r="M225" i="18"/>
  <c r="S225" i="17"/>
  <c r="N225" i="18"/>
  <c r="T225" i="17"/>
  <c r="O225" i="18"/>
  <c r="Q226" i="17"/>
  <c r="L226" i="18"/>
  <c r="P226" i="17"/>
  <c r="K226" i="18"/>
  <c r="U226" i="16"/>
  <c r="R226" i="17"/>
  <c r="M226" i="18"/>
  <c r="S226" i="17"/>
  <c r="N226" i="18"/>
  <c r="T226" i="17"/>
  <c r="O226" i="18"/>
  <c r="Q227" i="17"/>
  <c r="L227" i="18"/>
  <c r="P227" i="17"/>
  <c r="K227" i="18"/>
  <c r="U227" i="16"/>
  <c r="R227" i="17"/>
  <c r="M227" i="18"/>
  <c r="S227" i="17"/>
  <c r="N227" i="18"/>
  <c r="T227" i="17"/>
  <c r="O227" i="18"/>
  <c r="Q228" i="17"/>
  <c r="L228" i="18"/>
  <c r="P228" i="17"/>
  <c r="K228" i="18"/>
  <c r="U228" i="16"/>
  <c r="R228" i="17"/>
  <c r="M228" i="18"/>
  <c r="S228" i="17"/>
  <c r="N228" i="18"/>
  <c r="T228" i="17"/>
  <c r="O228" i="18"/>
  <c r="Q229" i="17"/>
  <c r="L229" i="18"/>
  <c r="P229" i="17"/>
  <c r="K229" i="18"/>
  <c r="U229" i="16"/>
  <c r="R229" i="17"/>
  <c r="M229" i="18"/>
  <c r="S229" i="17"/>
  <c r="N229" i="18"/>
  <c r="T229" i="17"/>
  <c r="O229" i="18"/>
  <c r="Q230" i="17"/>
  <c r="L230" i="18"/>
  <c r="P230" i="17"/>
  <c r="K230" i="18"/>
  <c r="U230" i="16"/>
  <c r="R230" i="17"/>
  <c r="M230" i="18"/>
  <c r="S230" i="17"/>
  <c r="N230" i="18"/>
  <c r="T230" i="17"/>
  <c r="O230" i="18"/>
  <c r="Q231" i="17"/>
  <c r="L231" i="18"/>
  <c r="P231" i="17"/>
  <c r="K231" i="18"/>
  <c r="U231" i="16"/>
  <c r="R231" i="17"/>
  <c r="M231" i="18"/>
  <c r="S231" i="17"/>
  <c r="N231" i="18"/>
  <c r="T231" i="17"/>
  <c r="O231" i="18"/>
  <c r="Q232" i="17"/>
  <c r="L232" i="18"/>
  <c r="P232" i="17"/>
  <c r="K232" i="18"/>
  <c r="U232" i="16"/>
  <c r="R232" i="17"/>
  <c r="M232" i="18"/>
  <c r="S232" i="17"/>
  <c r="N232" i="18"/>
  <c r="T232" i="17"/>
  <c r="O232" i="18"/>
  <c r="Q233" i="17"/>
  <c r="L233" i="18"/>
  <c r="P233" i="17"/>
  <c r="K233" i="18"/>
  <c r="U233" i="16"/>
  <c r="R233" i="17"/>
  <c r="M233" i="18"/>
  <c r="S233" i="17"/>
  <c r="N233" i="18"/>
  <c r="T233" i="17"/>
  <c r="O233" i="18"/>
  <c r="Q234" i="17"/>
  <c r="L234" i="18"/>
  <c r="P234" i="17"/>
  <c r="K234" i="18"/>
  <c r="U234" i="16"/>
  <c r="R234" i="17"/>
  <c r="M234" i="18"/>
  <c r="S234" i="17"/>
  <c r="N234" i="18"/>
  <c r="T234" i="17"/>
  <c r="O234" i="18"/>
  <c r="Q235" i="17"/>
  <c r="L235" i="18"/>
  <c r="P235" i="17"/>
  <c r="K235" i="18"/>
  <c r="U235" i="16"/>
  <c r="R235" i="17"/>
  <c r="M235" i="18"/>
  <c r="S235" i="17"/>
  <c r="N235" i="18"/>
  <c r="T235" i="17"/>
  <c r="O235" i="18"/>
  <c r="Q236" i="17"/>
  <c r="L236" i="18"/>
  <c r="P236" i="17"/>
  <c r="K236" i="18"/>
  <c r="U236" i="16"/>
  <c r="R236" i="17"/>
  <c r="M236" i="18"/>
  <c r="S236" i="17"/>
  <c r="N236" i="18"/>
  <c r="T236" i="17"/>
  <c r="O236" i="18"/>
  <c r="Q237" i="17"/>
  <c r="L237" i="18"/>
  <c r="P237" i="17"/>
  <c r="K237" i="18"/>
  <c r="U237" i="16"/>
  <c r="R237" i="17"/>
  <c r="M237" i="18"/>
  <c r="S237" i="17"/>
  <c r="N237" i="18"/>
  <c r="T237" i="17"/>
  <c r="O237" i="18"/>
  <c r="Q44" i="17"/>
  <c r="L44" i="18"/>
  <c r="P44" i="17"/>
  <c r="K44" i="18"/>
  <c r="U44" i="16"/>
  <c r="R44" i="17"/>
  <c r="M44" i="18"/>
  <c r="S44" i="17"/>
  <c r="N44" i="18"/>
  <c r="T44" i="17"/>
  <c r="O44" i="18"/>
  <c r="Q45" i="17"/>
  <c r="L45" i="18"/>
  <c r="P45" i="17"/>
  <c r="K45" i="18"/>
  <c r="U45" i="16"/>
  <c r="R45" i="17"/>
  <c r="M45" i="18"/>
  <c r="S45" i="17"/>
  <c r="N45" i="18"/>
  <c r="T45" i="17"/>
  <c r="O45" i="18"/>
  <c r="Q46" i="17"/>
  <c r="L46" i="18"/>
  <c r="P46" i="17"/>
  <c r="K46" i="18"/>
  <c r="U46" i="16"/>
  <c r="R46" i="17"/>
  <c r="M46" i="18"/>
  <c r="S46" i="17"/>
  <c r="N46" i="18"/>
  <c r="T46" i="17"/>
  <c r="O46" i="18"/>
  <c r="Q47" i="17"/>
  <c r="L47" i="18"/>
  <c r="P47" i="17"/>
  <c r="K47" i="18"/>
  <c r="U47" i="16"/>
  <c r="R47" i="17"/>
  <c r="M47" i="18"/>
  <c r="S47" i="17"/>
  <c r="N47" i="18"/>
  <c r="T47" i="17"/>
  <c r="O47" i="18"/>
  <c r="Q48" i="17"/>
  <c r="L48" i="18"/>
  <c r="P48" i="17"/>
  <c r="K48" i="18"/>
  <c r="U48" i="16"/>
  <c r="R48" i="17"/>
  <c r="M48" i="18"/>
  <c r="S48" i="17"/>
  <c r="N48" i="18"/>
  <c r="T48" i="17"/>
  <c r="O48" i="18"/>
  <c r="Q49" i="17"/>
  <c r="L49" i="18"/>
  <c r="P49" i="17"/>
  <c r="K49" i="18"/>
  <c r="U49" i="16"/>
  <c r="R49" i="17"/>
  <c r="M49" i="18"/>
  <c r="S49" i="17"/>
  <c r="N49" i="18"/>
  <c r="T49" i="17"/>
  <c r="O49" i="18"/>
  <c r="Q50" i="17"/>
  <c r="L50" i="18"/>
  <c r="P50" i="17"/>
  <c r="K50" i="18"/>
  <c r="U50" i="16"/>
  <c r="R50" i="17"/>
  <c r="M50" i="18"/>
  <c r="S50" i="17"/>
  <c r="N50" i="18"/>
  <c r="T50" i="17"/>
  <c r="O50" i="18"/>
  <c r="Q51" i="17"/>
  <c r="L51" i="18"/>
  <c r="P51" i="17"/>
  <c r="K51" i="18"/>
  <c r="U51" i="16"/>
  <c r="R51" i="17"/>
  <c r="M51" i="18"/>
  <c r="S51" i="17"/>
  <c r="N51" i="18"/>
  <c r="T51" i="17"/>
  <c r="O51" i="18"/>
  <c r="Q52" i="17"/>
  <c r="L52" i="18"/>
  <c r="P52" i="17"/>
  <c r="K52" i="18"/>
  <c r="U52" i="16"/>
  <c r="R52" i="17"/>
  <c r="M52" i="18"/>
  <c r="S52" i="17"/>
  <c r="N52" i="18"/>
  <c r="T52" i="17"/>
  <c r="O52" i="18"/>
  <c r="Q53" i="17"/>
  <c r="L53" i="18"/>
  <c r="P53" i="17"/>
  <c r="K53" i="18"/>
  <c r="U53" i="16"/>
  <c r="R53" i="17"/>
  <c r="M53" i="18"/>
  <c r="S53" i="17"/>
  <c r="N53" i="18"/>
  <c r="T53" i="17"/>
  <c r="O53" i="18"/>
  <c r="Q54" i="17"/>
  <c r="L54" i="18"/>
  <c r="P54" i="17"/>
  <c r="K54" i="18"/>
  <c r="U54" i="16"/>
  <c r="R54" i="17"/>
  <c r="M54" i="18"/>
  <c r="S54" i="17"/>
  <c r="N54" i="18"/>
  <c r="T54" i="17"/>
  <c r="O54" i="18"/>
  <c r="Q55" i="17"/>
  <c r="L55" i="18"/>
  <c r="P55" i="17"/>
  <c r="K55" i="18"/>
  <c r="U55" i="16"/>
  <c r="R55" i="17"/>
  <c r="M55" i="18"/>
  <c r="S55" i="17"/>
  <c r="N55" i="18"/>
  <c r="T55" i="17"/>
  <c r="O55" i="18"/>
  <c r="Q56" i="17"/>
  <c r="L56" i="18"/>
  <c r="P56" i="17"/>
  <c r="K56" i="18"/>
  <c r="U56" i="16"/>
  <c r="R56" i="17"/>
  <c r="M56" i="18"/>
  <c r="S56" i="17"/>
  <c r="N56" i="18"/>
  <c r="T56" i="17"/>
  <c r="O56" i="18"/>
  <c r="Q57" i="17"/>
  <c r="L57" i="18"/>
  <c r="P57" i="17"/>
  <c r="K57" i="18"/>
  <c r="U57" i="16"/>
  <c r="R57" i="17"/>
  <c r="M57" i="18"/>
  <c r="S57" i="17"/>
  <c r="N57" i="18"/>
  <c r="T57" i="17"/>
  <c r="O57" i="18"/>
  <c r="Q58" i="17"/>
  <c r="L58" i="18"/>
  <c r="P58" i="17"/>
  <c r="K58" i="18"/>
  <c r="U58" i="16"/>
  <c r="R58" i="17"/>
  <c r="M58" i="18"/>
  <c r="S58" i="17"/>
  <c r="N58" i="18"/>
  <c r="T58" i="17"/>
  <c r="O58" i="18"/>
  <c r="Q59" i="17"/>
  <c r="L59" i="18"/>
  <c r="P59" i="17"/>
  <c r="K59" i="18"/>
  <c r="U59" i="16"/>
  <c r="R59" i="17"/>
  <c r="M59" i="18"/>
  <c r="S59" i="17"/>
  <c r="N59" i="18"/>
  <c r="T59" i="17"/>
  <c r="O59" i="18"/>
  <c r="R24" i="17"/>
  <c r="M24" i="18"/>
  <c r="S24" i="17"/>
  <c r="N24" i="18"/>
  <c r="T24" i="17"/>
  <c r="O24" i="18"/>
  <c r="R25" i="17"/>
  <c r="M25" i="18"/>
  <c r="S25" i="17"/>
  <c r="N25" i="18"/>
  <c r="T25" i="17"/>
  <c r="O25" i="18"/>
  <c r="R26" i="17"/>
  <c r="M26" i="18"/>
  <c r="S26" i="17"/>
  <c r="N26" i="18"/>
  <c r="T26" i="17"/>
  <c r="O26" i="18"/>
  <c r="R27" i="17"/>
  <c r="M27" i="18"/>
  <c r="S27" i="17"/>
  <c r="N27" i="18"/>
  <c r="T27" i="17"/>
  <c r="O27" i="18"/>
  <c r="R28" i="17"/>
  <c r="M28" i="18"/>
  <c r="S28" i="17"/>
  <c r="N28" i="18"/>
  <c r="T28" i="17"/>
  <c r="O28" i="18"/>
  <c r="R29" i="17"/>
  <c r="M29" i="18"/>
  <c r="S29" i="17"/>
  <c r="N29" i="18"/>
  <c r="T29" i="17"/>
  <c r="O29" i="18"/>
  <c r="R30" i="17"/>
  <c r="M30" i="18"/>
  <c r="S30" i="17"/>
  <c r="N30" i="18"/>
  <c r="T30" i="17"/>
  <c r="O30" i="18"/>
  <c r="R31" i="17"/>
  <c r="M31" i="18"/>
  <c r="S31" i="17"/>
  <c r="N31" i="18"/>
  <c r="T31" i="17"/>
  <c r="O31" i="18"/>
  <c r="R32" i="17"/>
  <c r="M32" i="18"/>
  <c r="S32" i="17"/>
  <c r="N32" i="18"/>
  <c r="T32" i="17"/>
  <c r="O32" i="18"/>
  <c r="R33" i="17"/>
  <c r="M33" i="18"/>
  <c r="S33" i="17"/>
  <c r="N33" i="18"/>
  <c r="T33" i="17"/>
  <c r="O33" i="18"/>
  <c r="R34" i="17"/>
  <c r="M34" i="18"/>
  <c r="S34" i="17"/>
  <c r="N34" i="18"/>
  <c r="T34" i="17"/>
  <c r="O34" i="18"/>
  <c r="R35" i="17"/>
  <c r="M35" i="18"/>
  <c r="S35" i="17"/>
  <c r="N35" i="18"/>
  <c r="T35" i="17"/>
  <c r="O35" i="18"/>
  <c r="R36" i="17"/>
  <c r="M36" i="18"/>
  <c r="S36" i="17"/>
  <c r="N36" i="18"/>
  <c r="T36" i="17"/>
  <c r="O36" i="18"/>
  <c r="R37" i="17"/>
  <c r="M37" i="18"/>
  <c r="S37" i="17"/>
  <c r="N37" i="18"/>
  <c r="T37" i="17"/>
  <c r="O37" i="18"/>
  <c r="R38" i="17"/>
  <c r="M38" i="18"/>
  <c r="S38" i="17"/>
  <c r="N38" i="18"/>
  <c r="T38" i="17"/>
  <c r="O38" i="18"/>
  <c r="R39" i="17"/>
  <c r="M39" i="18"/>
  <c r="S39" i="17"/>
  <c r="N39" i="18"/>
  <c r="T39" i="17"/>
  <c r="O39" i="18"/>
  <c r="T23" i="17"/>
  <c r="T40" i="17" s="1"/>
  <c r="O23" i="18"/>
  <c r="O40" i="17"/>
  <c r="T40" i="16"/>
  <c r="R6" i="17"/>
  <c r="M6" i="18"/>
  <c r="S6" i="17"/>
  <c r="N6" i="18"/>
  <c r="R7" i="17"/>
  <c r="M7" i="18"/>
  <c r="S7" i="17"/>
  <c r="N7" i="18"/>
  <c r="T7" i="17"/>
  <c r="O7" i="18"/>
  <c r="R8" i="17"/>
  <c r="M8" i="18"/>
  <c r="S8" i="17"/>
  <c r="N8" i="18"/>
  <c r="T8" i="17"/>
  <c r="O8" i="18"/>
  <c r="R9" i="17"/>
  <c r="M9" i="18"/>
  <c r="S9" i="17"/>
  <c r="N9" i="18"/>
  <c r="T9" i="17"/>
  <c r="O9" i="18"/>
  <c r="R10" i="17"/>
  <c r="M10" i="18"/>
  <c r="S10" i="17"/>
  <c r="N10" i="18"/>
  <c r="T10" i="17"/>
  <c r="O10" i="18"/>
  <c r="R11" i="17"/>
  <c r="M11" i="18"/>
  <c r="S11" i="17"/>
  <c r="N11" i="18"/>
  <c r="T11" i="17"/>
  <c r="O11" i="18"/>
  <c r="R12" i="17"/>
  <c r="M12" i="18"/>
  <c r="S12" i="17"/>
  <c r="N12" i="18"/>
  <c r="T12" i="17"/>
  <c r="O12" i="18"/>
  <c r="R13" i="17"/>
  <c r="M13" i="18"/>
  <c r="S13" i="17"/>
  <c r="N13" i="18"/>
  <c r="T13" i="17"/>
  <c r="O13" i="18"/>
  <c r="R14" i="17"/>
  <c r="M14" i="18"/>
  <c r="S14" i="17"/>
  <c r="N14" i="18"/>
  <c r="T14" i="17"/>
  <c r="O14" i="18"/>
  <c r="R15" i="17"/>
  <c r="M15" i="18"/>
  <c r="S15" i="17"/>
  <c r="N15" i="18"/>
  <c r="T15" i="17"/>
  <c r="O15" i="18"/>
  <c r="R16" i="17"/>
  <c r="M16" i="18"/>
  <c r="S16" i="17"/>
  <c r="N16" i="18"/>
  <c r="T16" i="17"/>
  <c r="O16" i="18"/>
  <c r="R17" i="17"/>
  <c r="M17" i="18"/>
  <c r="S17" i="17"/>
  <c r="N17" i="18"/>
  <c r="T17" i="17"/>
  <c r="O17" i="18"/>
  <c r="R18" i="17"/>
  <c r="M18" i="18"/>
  <c r="S18" i="17"/>
  <c r="N18" i="18"/>
  <c r="T18" i="17"/>
  <c r="O18" i="18"/>
  <c r="R19" i="17"/>
  <c r="M19" i="18"/>
  <c r="S19" i="17"/>
  <c r="N19" i="18"/>
  <c r="T19" i="17"/>
  <c r="O19" i="18"/>
  <c r="R99" i="17"/>
  <c r="M99" i="18"/>
  <c r="S99" i="17"/>
  <c r="N99" i="18"/>
  <c r="T99" i="17"/>
  <c r="O99" i="18"/>
  <c r="Q99" i="17"/>
  <c r="L99" i="18"/>
  <c r="P99" i="17"/>
  <c r="U99" i="17" s="1"/>
  <c r="K99" i="18"/>
  <c r="U99" i="16"/>
  <c r="Q110" i="17"/>
  <c r="L110" i="18"/>
  <c r="P110" i="17"/>
  <c r="K110" i="18"/>
  <c r="U110" i="16"/>
  <c r="R110" i="17"/>
  <c r="M110" i="18"/>
  <c r="S110" i="17"/>
  <c r="N110" i="18"/>
  <c r="T110" i="17"/>
  <c r="O110" i="18"/>
  <c r="Q111" i="17"/>
  <c r="L111" i="18"/>
  <c r="P111" i="17"/>
  <c r="K111" i="18"/>
  <c r="U111" i="16"/>
  <c r="R111" i="17"/>
  <c r="M111" i="18"/>
  <c r="S111" i="17"/>
  <c r="N111" i="18"/>
  <c r="T111" i="17"/>
  <c r="O111" i="18"/>
  <c r="Q112" i="17"/>
  <c r="L112" i="18"/>
  <c r="P112" i="17"/>
  <c r="K112" i="18"/>
  <c r="U112" i="16"/>
  <c r="R112" i="17"/>
  <c r="M112" i="18"/>
  <c r="S112" i="17"/>
  <c r="N112" i="18"/>
  <c r="T112" i="17"/>
  <c r="O112" i="18"/>
  <c r="Q113" i="17"/>
  <c r="L113" i="18"/>
  <c r="P113" i="17"/>
  <c r="K113" i="18"/>
  <c r="U113" i="16"/>
  <c r="R113" i="17"/>
  <c r="M113" i="18"/>
  <c r="S113" i="17"/>
  <c r="N113" i="18"/>
  <c r="T113" i="17"/>
  <c r="O113" i="18"/>
  <c r="R84" i="14"/>
  <c r="R100" i="14" s="1"/>
  <c r="M84" i="15"/>
  <c r="M100" i="14"/>
  <c r="R100" i="13"/>
  <c r="L98" i="8"/>
  <c r="Q98" i="7"/>
  <c r="U98" i="6"/>
  <c r="K98" i="8"/>
  <c r="P98" i="7"/>
  <c r="U98" i="7" s="1"/>
  <c r="L97" i="8"/>
  <c r="Q97" i="7"/>
  <c r="U97" i="6"/>
  <c r="K97" i="8"/>
  <c r="P97" i="7"/>
  <c r="U97" i="7" s="1"/>
  <c r="L96" i="8"/>
  <c r="Q96" i="7"/>
  <c r="U96" i="6"/>
  <c r="K96" i="8"/>
  <c r="P96" i="7"/>
  <c r="U96" i="7" s="1"/>
  <c r="L95" i="8"/>
  <c r="Q95" i="7"/>
  <c r="U95" i="6"/>
  <c r="K95" i="8"/>
  <c r="P95" i="7"/>
  <c r="U95" i="7" s="1"/>
  <c r="L94" i="8"/>
  <c r="Q94" i="7"/>
  <c r="U94" i="6"/>
  <c r="K94" i="8"/>
  <c r="P94" i="7"/>
  <c r="U94" i="7" s="1"/>
  <c r="L93" i="8"/>
  <c r="Q93" i="7"/>
  <c r="U93" i="6"/>
  <c r="K93" i="8"/>
  <c r="P93" i="7"/>
  <c r="U93" i="7" s="1"/>
  <c r="L92" i="8"/>
  <c r="Q92" i="7"/>
  <c r="U92" i="6"/>
  <c r="K92" i="8"/>
  <c r="P92" i="7"/>
  <c r="U92" i="7" s="1"/>
  <c r="L91" i="8"/>
  <c r="Q91" i="7"/>
  <c r="U91" i="6"/>
  <c r="K91" i="8"/>
  <c r="P91" i="7"/>
  <c r="U91" i="7" s="1"/>
  <c r="L90" i="8"/>
  <c r="Q90" i="7"/>
  <c r="U90" i="6"/>
  <c r="K90" i="8"/>
  <c r="P90" i="7"/>
  <c r="U90" i="7" s="1"/>
  <c r="L89" i="8"/>
  <c r="Q89" i="7"/>
  <c r="U89" i="6"/>
  <c r="K89" i="8"/>
  <c r="P89" i="7"/>
  <c r="U89" i="7" s="1"/>
  <c r="L88" i="8"/>
  <c r="Q88" i="7"/>
  <c r="U88" i="6"/>
  <c r="K88" i="8"/>
  <c r="P88" i="7"/>
  <c r="U88" i="7" s="1"/>
  <c r="L87" i="8"/>
  <c r="Q87" i="7"/>
  <c r="U87" i="6"/>
  <c r="K87" i="8"/>
  <c r="P87" i="7"/>
  <c r="U87" i="7" s="1"/>
  <c r="L86" i="8"/>
  <c r="Q86" i="7"/>
  <c r="U86" i="6"/>
  <c r="K86" i="8"/>
  <c r="P86" i="7"/>
  <c r="U86" i="7" s="1"/>
  <c r="L85" i="8"/>
  <c r="Q85" i="7"/>
  <c r="U85" i="6"/>
  <c r="K85" i="8"/>
  <c r="P85" i="7"/>
  <c r="U85" i="7" s="1"/>
  <c r="T158" i="17"/>
  <c r="O158" i="18"/>
  <c r="O214" i="17"/>
  <c r="S158" i="17"/>
  <c r="N158" i="18"/>
  <c r="N214" i="17"/>
  <c r="R158" i="17"/>
  <c r="M158" i="18"/>
  <c r="M214" i="17"/>
  <c r="Q158" i="17"/>
  <c r="L158" i="18"/>
  <c r="L214" i="17"/>
  <c r="P158" i="17"/>
  <c r="K158" i="18"/>
  <c r="K214" i="17"/>
  <c r="J214" i="8"/>
  <c r="U214" i="8"/>
  <c r="H158" i="9"/>
  <c r="B214" i="9"/>
  <c r="T102" i="16"/>
  <c r="O102" i="17"/>
  <c r="S102" i="16"/>
  <c r="N102" i="17"/>
  <c r="R102" i="16"/>
  <c r="M102" i="17"/>
  <c r="Q102" i="16"/>
  <c r="L102" i="17"/>
  <c r="P102" i="16"/>
  <c r="K102" i="17"/>
  <c r="U102" i="15"/>
  <c r="B218" i="19"/>
  <c r="H218" i="19" s="1"/>
  <c r="J218" i="18"/>
  <c r="B219" i="19"/>
  <c r="H219" i="19" s="1"/>
  <c r="J219" i="18"/>
  <c r="B220" i="19"/>
  <c r="H220" i="19" s="1"/>
  <c r="J220" i="18"/>
  <c r="B221" i="19"/>
  <c r="H221" i="19" s="1"/>
  <c r="J221" i="18"/>
  <c r="B222" i="19"/>
  <c r="H222" i="19" s="1"/>
  <c r="J222" i="18"/>
  <c r="B223" i="19"/>
  <c r="H223" i="19" s="1"/>
  <c r="J223" i="18"/>
  <c r="B224" i="19"/>
  <c r="H224" i="19" s="1"/>
  <c r="J224" i="18"/>
  <c r="B225" i="19"/>
  <c r="H225" i="19" s="1"/>
  <c r="J225" i="18"/>
  <c r="B226" i="19"/>
  <c r="H226" i="19" s="1"/>
  <c r="J226" i="18"/>
  <c r="B227" i="19"/>
  <c r="H227" i="19" s="1"/>
  <c r="J227" i="18"/>
  <c r="B228" i="19"/>
  <c r="H228" i="19" s="1"/>
  <c r="J228" i="18"/>
  <c r="B229" i="19"/>
  <c r="H229" i="19" s="1"/>
  <c r="J229" i="18"/>
  <c r="B230" i="19"/>
  <c r="H230" i="19" s="1"/>
  <c r="J230" i="18"/>
  <c r="B231" i="19"/>
  <c r="H231" i="19" s="1"/>
  <c r="J231" i="18"/>
  <c r="B232" i="19"/>
  <c r="H232" i="19" s="1"/>
  <c r="J232" i="18"/>
  <c r="B233" i="19"/>
  <c r="H233" i="19" s="1"/>
  <c r="J233" i="18"/>
  <c r="B234" i="19"/>
  <c r="H234" i="19" s="1"/>
  <c r="J234" i="18"/>
  <c r="B235" i="19"/>
  <c r="H235" i="19" s="1"/>
  <c r="J235" i="18"/>
  <c r="B236" i="19"/>
  <c r="H236" i="19" s="1"/>
  <c r="J236" i="18"/>
  <c r="B237" i="19"/>
  <c r="H237" i="19" s="1"/>
  <c r="J237" i="18"/>
  <c r="B154" i="19"/>
  <c r="H154" i="19" s="1"/>
  <c r="J154" i="18"/>
  <c r="B155" i="19"/>
  <c r="H155" i="19" s="1"/>
  <c r="J155" i="18"/>
  <c r="B156" i="19"/>
  <c r="H156" i="19" s="1"/>
  <c r="J156" i="18"/>
  <c r="B157" i="19"/>
  <c r="H157" i="19" s="1"/>
  <c r="J157" i="18"/>
  <c r="B159" i="19"/>
  <c r="H159" i="19" s="1"/>
  <c r="J159" i="18"/>
  <c r="B160" i="19"/>
  <c r="H160" i="19" s="1"/>
  <c r="J160" i="18"/>
  <c r="B161" i="19"/>
  <c r="H161" i="19" s="1"/>
  <c r="J161" i="18"/>
  <c r="B162" i="19"/>
  <c r="H162" i="19" s="1"/>
  <c r="J162" i="18"/>
  <c r="B163" i="19"/>
  <c r="H163" i="19" s="1"/>
  <c r="J163" i="18"/>
  <c r="B164" i="19"/>
  <c r="H164" i="19" s="1"/>
  <c r="J164" i="18"/>
  <c r="B165" i="19"/>
  <c r="H165" i="19" s="1"/>
  <c r="J165" i="18"/>
  <c r="B166" i="19"/>
  <c r="H166" i="19" s="1"/>
  <c r="J166" i="18"/>
  <c r="B167" i="19"/>
  <c r="H167" i="19" s="1"/>
  <c r="J167" i="18"/>
  <c r="B168" i="19"/>
  <c r="H168" i="19" s="1"/>
  <c r="J168" i="18"/>
  <c r="B169" i="19"/>
  <c r="H169" i="19" s="1"/>
  <c r="J169" i="18"/>
  <c r="B170" i="19"/>
  <c r="H170" i="19" s="1"/>
  <c r="J170" i="18"/>
  <c r="B171" i="19"/>
  <c r="H171" i="19" s="1"/>
  <c r="J171" i="18"/>
  <c r="B172" i="19"/>
  <c r="H172" i="19" s="1"/>
  <c r="J172" i="18"/>
  <c r="B173" i="19"/>
  <c r="H173" i="19" s="1"/>
  <c r="J173" i="18"/>
  <c r="B174" i="19"/>
  <c r="H174" i="19" s="1"/>
  <c r="J174" i="18"/>
  <c r="B175" i="19"/>
  <c r="H175" i="19" s="1"/>
  <c r="J175" i="18"/>
  <c r="B176" i="19"/>
  <c r="H176" i="19" s="1"/>
  <c r="J176" i="18"/>
  <c r="B177" i="19"/>
  <c r="H177" i="19" s="1"/>
  <c r="J177" i="18"/>
  <c r="B178" i="19"/>
  <c r="H178" i="19" s="1"/>
  <c r="J178" i="18"/>
  <c r="B179" i="19"/>
  <c r="H179" i="19" s="1"/>
  <c r="J179" i="18"/>
  <c r="B181" i="19"/>
  <c r="H181" i="19" s="1"/>
  <c r="J181" i="18"/>
  <c r="B182" i="19"/>
  <c r="H182" i="19" s="1"/>
  <c r="J182" i="18"/>
  <c r="B183" i="19"/>
  <c r="H183" i="19" s="1"/>
  <c r="J183" i="18"/>
  <c r="B184" i="19"/>
  <c r="H184" i="19" s="1"/>
  <c r="J184" i="18"/>
  <c r="B185" i="19"/>
  <c r="H185" i="19" s="1"/>
  <c r="J185" i="18"/>
  <c r="B186" i="19"/>
  <c r="H186" i="19" s="1"/>
  <c r="J186" i="18"/>
  <c r="B187" i="19"/>
  <c r="H187" i="19" s="1"/>
  <c r="J187" i="18"/>
  <c r="B188" i="19"/>
  <c r="H188" i="19" s="1"/>
  <c r="J188" i="18"/>
  <c r="B189" i="19"/>
  <c r="H189" i="19" s="1"/>
  <c r="J189" i="18"/>
  <c r="B190" i="19"/>
  <c r="H190" i="19" s="1"/>
  <c r="J190" i="18"/>
  <c r="B191" i="19"/>
  <c r="H191" i="19" s="1"/>
  <c r="J191" i="18"/>
  <c r="B192" i="19"/>
  <c r="H192" i="19" s="1"/>
  <c r="J192" i="18"/>
  <c r="B193" i="19"/>
  <c r="H193" i="19" s="1"/>
  <c r="J193" i="18"/>
  <c r="B194" i="19"/>
  <c r="H194" i="19" s="1"/>
  <c r="J194" i="18"/>
  <c r="B195" i="19"/>
  <c r="H195" i="19" s="1"/>
  <c r="J195" i="18"/>
  <c r="B196" i="19"/>
  <c r="H196" i="19" s="1"/>
  <c r="J196" i="18"/>
  <c r="B197" i="19"/>
  <c r="H197" i="19" s="1"/>
  <c r="J197" i="18"/>
  <c r="B198" i="19"/>
  <c r="H198" i="19" s="1"/>
  <c r="J198" i="18"/>
  <c r="B199" i="19"/>
  <c r="H199" i="19" s="1"/>
  <c r="J199" i="18"/>
  <c r="B200" i="19"/>
  <c r="H200" i="19" s="1"/>
  <c r="J200" i="18"/>
  <c r="B201" i="19"/>
  <c r="H201" i="19" s="1"/>
  <c r="J201" i="18"/>
  <c r="B202" i="19"/>
  <c r="H202" i="19" s="1"/>
  <c r="J202" i="18"/>
  <c r="B203" i="19"/>
  <c r="H203" i="19" s="1"/>
  <c r="J203" i="18"/>
  <c r="B204" i="19"/>
  <c r="H204" i="19" s="1"/>
  <c r="J204" i="18"/>
  <c r="B205" i="19"/>
  <c r="H205" i="19" s="1"/>
  <c r="J205" i="18"/>
  <c r="B206" i="19"/>
  <c r="H206" i="19" s="1"/>
  <c r="J206" i="18"/>
  <c r="B207" i="19"/>
  <c r="H207" i="19" s="1"/>
  <c r="J207" i="18"/>
  <c r="B208" i="19"/>
  <c r="H208" i="19" s="1"/>
  <c r="J208" i="18"/>
  <c r="B209" i="19"/>
  <c r="H209" i="19" s="1"/>
  <c r="J209" i="18"/>
  <c r="B210" i="19"/>
  <c r="H210" i="19" s="1"/>
  <c r="J210" i="18"/>
  <c r="B211" i="19"/>
  <c r="H211" i="19" s="1"/>
  <c r="J211" i="18"/>
  <c r="B212" i="19"/>
  <c r="H212" i="19" s="1"/>
  <c r="J212" i="18"/>
  <c r="B213" i="19"/>
  <c r="H213" i="19" s="1"/>
  <c r="J213" i="18"/>
  <c r="H153" i="11"/>
  <c r="B129" i="19"/>
  <c r="H129" i="19" s="1"/>
  <c r="J129" i="18"/>
  <c r="U129" i="18"/>
  <c r="B130" i="19"/>
  <c r="H130" i="19" s="1"/>
  <c r="J130" i="18"/>
  <c r="U130" i="18"/>
  <c r="B131" i="19"/>
  <c r="H131" i="19" s="1"/>
  <c r="J131" i="18"/>
  <c r="U131" i="18"/>
  <c r="B132" i="19"/>
  <c r="H132" i="19" s="1"/>
  <c r="J132" i="18"/>
  <c r="U132" i="18"/>
  <c r="B133" i="19"/>
  <c r="H133" i="19" s="1"/>
  <c r="J133" i="18"/>
  <c r="U133" i="18"/>
  <c r="B134" i="19"/>
  <c r="H134" i="19" s="1"/>
  <c r="J134" i="18"/>
  <c r="U134" i="18"/>
  <c r="B135" i="19"/>
  <c r="H135" i="19" s="1"/>
  <c r="J135" i="18"/>
  <c r="U135" i="18"/>
  <c r="B136" i="19"/>
  <c r="H136" i="19" s="1"/>
  <c r="J136" i="18"/>
  <c r="U136" i="18"/>
  <c r="B137" i="19"/>
  <c r="H137" i="19" s="1"/>
  <c r="J137" i="18"/>
  <c r="U137" i="18"/>
  <c r="B138" i="19"/>
  <c r="H138" i="19" s="1"/>
  <c r="J138" i="18"/>
  <c r="U138" i="18"/>
  <c r="B139" i="19"/>
  <c r="H139" i="19" s="1"/>
  <c r="J139" i="18"/>
  <c r="U139" i="18"/>
  <c r="B140" i="19"/>
  <c r="H140" i="19" s="1"/>
  <c r="J140" i="18"/>
  <c r="U140" i="18"/>
  <c r="B141" i="19"/>
  <c r="H141" i="19" s="1"/>
  <c r="J141" i="18"/>
  <c r="U141" i="18"/>
  <c r="B142" i="19"/>
  <c r="H142" i="19" s="1"/>
  <c r="J142" i="18"/>
  <c r="U142" i="18"/>
  <c r="B143" i="19"/>
  <c r="H143" i="19" s="1"/>
  <c r="J143" i="18"/>
  <c r="U143" i="18"/>
  <c r="B144" i="19"/>
  <c r="H144" i="19" s="1"/>
  <c r="J144" i="18"/>
  <c r="U144" i="18"/>
  <c r="B145" i="19"/>
  <c r="H145" i="19" s="1"/>
  <c r="J145" i="18"/>
  <c r="U145" i="18"/>
  <c r="B146" i="19"/>
  <c r="H146" i="19" s="1"/>
  <c r="J146" i="18"/>
  <c r="U146" i="18"/>
  <c r="B147" i="19"/>
  <c r="H147" i="19" s="1"/>
  <c r="J147" i="18"/>
  <c r="U147" i="18"/>
  <c r="B148" i="19"/>
  <c r="H148" i="19" s="1"/>
  <c r="J148" i="18"/>
  <c r="U148" i="18"/>
  <c r="B149" i="19"/>
  <c r="H149" i="19" s="1"/>
  <c r="J149" i="18"/>
  <c r="U149" i="18"/>
  <c r="B118" i="19"/>
  <c r="H118" i="19" s="1"/>
  <c r="J118" i="18"/>
  <c r="B119" i="19"/>
  <c r="H119" i="19" s="1"/>
  <c r="J119" i="18"/>
  <c r="B120" i="19"/>
  <c r="H120" i="19" s="1"/>
  <c r="J120" i="18"/>
  <c r="B121" i="19"/>
  <c r="H121" i="19" s="1"/>
  <c r="J121" i="18"/>
  <c r="B122" i="19"/>
  <c r="H122" i="19" s="1"/>
  <c r="J122" i="18"/>
  <c r="B123" i="19"/>
  <c r="H123" i="19" s="1"/>
  <c r="J123" i="18"/>
  <c r="B124" i="19"/>
  <c r="H124" i="19" s="1"/>
  <c r="J124" i="18"/>
  <c r="J114" i="10"/>
  <c r="U114" i="10"/>
  <c r="H103" i="11"/>
  <c r="B114" i="11"/>
  <c r="B104" i="19"/>
  <c r="H104" i="19" s="1"/>
  <c r="J104" i="18"/>
  <c r="B105" i="19"/>
  <c r="H105" i="19" s="1"/>
  <c r="J105" i="18"/>
  <c r="B106" i="19"/>
  <c r="H106" i="19" s="1"/>
  <c r="J106" i="18"/>
  <c r="B107" i="19"/>
  <c r="H107" i="19" s="1"/>
  <c r="J107" i="18"/>
  <c r="B108" i="19"/>
  <c r="H108" i="19" s="1"/>
  <c r="J108" i="18"/>
  <c r="B109" i="19"/>
  <c r="H109" i="19" s="1"/>
  <c r="J109" i="18"/>
  <c r="B110" i="19"/>
  <c r="H110" i="19" s="1"/>
  <c r="J110" i="18"/>
  <c r="B111" i="19"/>
  <c r="H111" i="19" s="1"/>
  <c r="J111" i="18"/>
  <c r="B112" i="19"/>
  <c r="H112" i="19" s="1"/>
  <c r="J112" i="18"/>
  <c r="B113" i="19"/>
  <c r="H113" i="19" s="1"/>
  <c r="J113" i="18"/>
  <c r="B84" i="19"/>
  <c r="H84" i="19" s="1"/>
  <c r="J84" i="18"/>
  <c r="B85" i="19"/>
  <c r="H85" i="19" s="1"/>
  <c r="J85" i="19" s="1"/>
  <c r="B86" i="19"/>
  <c r="H86" i="19" s="1"/>
  <c r="J86" i="18"/>
  <c r="B87" i="19"/>
  <c r="H87" i="19" s="1"/>
  <c r="J87" i="18"/>
  <c r="B88" i="19"/>
  <c r="H88" i="19" s="1"/>
  <c r="J88" i="18"/>
  <c r="B89" i="19"/>
  <c r="H89" i="19" s="1"/>
  <c r="J89" i="18"/>
  <c r="B90" i="19"/>
  <c r="H90" i="19" s="1"/>
  <c r="J90" i="18"/>
  <c r="B91" i="19"/>
  <c r="H91" i="19" s="1"/>
  <c r="J91" i="18"/>
  <c r="B92" i="19"/>
  <c r="H92" i="19" s="1"/>
  <c r="J92" i="18"/>
  <c r="B93" i="19"/>
  <c r="H93" i="19" s="1"/>
  <c r="J93" i="18"/>
  <c r="B94" i="19"/>
  <c r="H94" i="19" s="1"/>
  <c r="J94" i="18"/>
  <c r="B95" i="19"/>
  <c r="H95" i="19" s="1"/>
  <c r="J95" i="18"/>
  <c r="B96" i="19"/>
  <c r="H96" i="19" s="1"/>
  <c r="J96" i="18"/>
  <c r="B97" i="19"/>
  <c r="H97" i="19" s="1"/>
  <c r="J97" i="18"/>
  <c r="B98" i="19"/>
  <c r="H98" i="19" s="1"/>
  <c r="J98" i="18"/>
  <c r="B99" i="19"/>
  <c r="H99" i="19" s="1"/>
  <c r="J99" i="18"/>
  <c r="B44" i="19"/>
  <c r="H44" i="19" s="1"/>
  <c r="J44" i="18"/>
  <c r="B45" i="19"/>
  <c r="H45" i="19" s="1"/>
  <c r="J45" i="18"/>
  <c r="B46" i="19"/>
  <c r="H46" i="19" s="1"/>
  <c r="J46" i="18"/>
  <c r="B47" i="19"/>
  <c r="H47" i="19" s="1"/>
  <c r="J47" i="18"/>
  <c r="B48" i="19"/>
  <c r="H48" i="19" s="1"/>
  <c r="J48" i="18"/>
  <c r="B49" i="19"/>
  <c r="H49" i="19" s="1"/>
  <c r="J49" i="18"/>
  <c r="B50" i="19"/>
  <c r="H50" i="19" s="1"/>
  <c r="J50" i="18"/>
  <c r="B51" i="19"/>
  <c r="H51" i="19" s="1"/>
  <c r="J51" i="18"/>
  <c r="B52" i="19"/>
  <c r="H52" i="19" s="1"/>
  <c r="J52" i="18"/>
  <c r="B53" i="19"/>
  <c r="H53" i="19" s="1"/>
  <c r="J53" i="18"/>
  <c r="B54" i="19"/>
  <c r="H54" i="19" s="1"/>
  <c r="J54" i="18"/>
  <c r="B55" i="19"/>
  <c r="H55" i="19" s="1"/>
  <c r="J55" i="18"/>
  <c r="B56" i="19"/>
  <c r="H56" i="19" s="1"/>
  <c r="J56" i="18"/>
  <c r="B57" i="19"/>
  <c r="H57" i="19" s="1"/>
  <c r="J57" i="18"/>
  <c r="B58" i="19"/>
  <c r="H58" i="19" s="1"/>
  <c r="J58" i="18"/>
  <c r="B59" i="19"/>
  <c r="H59" i="19" s="1"/>
  <c r="J59" i="18"/>
  <c r="T5" i="18"/>
  <c r="O5" i="19"/>
  <c r="O20" i="18"/>
  <c r="S5" i="17"/>
  <c r="S20" i="17" s="1"/>
  <c r="N5" i="18"/>
  <c r="N20" i="17"/>
  <c r="R5" i="17"/>
  <c r="R20" i="17" s="1"/>
  <c r="M5" i="18"/>
  <c r="M20" i="17"/>
  <c r="T43" i="16"/>
  <c r="T60" i="16" s="1"/>
  <c r="O43" i="17"/>
  <c r="O60" i="16"/>
  <c r="S43" i="16"/>
  <c r="S60" i="16" s="1"/>
  <c r="N43" i="17"/>
  <c r="N60" i="16"/>
  <c r="R43" i="16"/>
  <c r="R60" i="16" s="1"/>
  <c r="M43" i="17"/>
  <c r="M60" i="16"/>
  <c r="Q43" i="16"/>
  <c r="Q60" i="16" s="1"/>
  <c r="L43" i="17"/>
  <c r="L60" i="16"/>
  <c r="P43" i="16"/>
  <c r="P60" i="16" s="1"/>
  <c r="K43" i="17"/>
  <c r="K60" i="16"/>
  <c r="B24" i="17"/>
  <c r="H24" i="17" s="1"/>
  <c r="J24" i="16"/>
  <c r="P24" i="16"/>
  <c r="K24" i="17"/>
  <c r="Q24" i="16"/>
  <c r="L24" i="17"/>
  <c r="B25" i="17"/>
  <c r="H25" i="17" s="1"/>
  <c r="J25" i="16"/>
  <c r="P25" i="16"/>
  <c r="K25" i="17"/>
  <c r="Q25" i="16"/>
  <c r="L25" i="17"/>
  <c r="B26" i="17"/>
  <c r="H26" i="17" s="1"/>
  <c r="J26" i="16"/>
  <c r="P26" i="16"/>
  <c r="K26" i="17"/>
  <c r="Q26" i="16"/>
  <c r="L26" i="17"/>
  <c r="B27" i="17"/>
  <c r="H27" i="17" s="1"/>
  <c r="J27" i="16"/>
  <c r="P27" i="16"/>
  <c r="K27" i="17"/>
  <c r="Q27" i="16"/>
  <c r="L27" i="17"/>
  <c r="B28" i="17"/>
  <c r="H28" i="17" s="1"/>
  <c r="J28" i="16"/>
  <c r="P28" i="16"/>
  <c r="K28" i="17"/>
  <c r="Q28" i="16"/>
  <c r="L28" i="17"/>
  <c r="B30" i="17"/>
  <c r="H30" i="17" s="1"/>
  <c r="J30" i="16"/>
  <c r="P30" i="16"/>
  <c r="K30" i="17"/>
  <c r="Q30" i="16"/>
  <c r="L30" i="17"/>
  <c r="B31" i="17"/>
  <c r="H31" i="17" s="1"/>
  <c r="J31" i="16"/>
  <c r="P31" i="16"/>
  <c r="K31" i="17"/>
  <c r="Q31" i="16"/>
  <c r="L31" i="17"/>
  <c r="B32" i="17"/>
  <c r="H32" i="17" s="1"/>
  <c r="J32" i="16"/>
  <c r="P32" i="16"/>
  <c r="K32" i="17"/>
  <c r="Q32" i="16"/>
  <c r="L32" i="17"/>
  <c r="B33" i="17"/>
  <c r="H33" i="17" s="1"/>
  <c r="J33" i="16"/>
  <c r="P33" i="16"/>
  <c r="K33" i="17"/>
  <c r="Q33" i="16"/>
  <c r="L33" i="17"/>
  <c r="B34" i="17"/>
  <c r="H34" i="17" s="1"/>
  <c r="J34" i="16"/>
  <c r="P34" i="16"/>
  <c r="K34" i="17"/>
  <c r="Q34" i="16"/>
  <c r="L34" i="17"/>
  <c r="B35" i="17"/>
  <c r="H35" i="17" s="1"/>
  <c r="J35" i="16"/>
  <c r="P35" i="16"/>
  <c r="K35" i="17"/>
  <c r="Q35" i="16"/>
  <c r="L35" i="17"/>
  <c r="B36" i="17"/>
  <c r="H36" i="17" s="1"/>
  <c r="J36" i="16"/>
  <c r="P36" i="16"/>
  <c r="K36" i="17"/>
  <c r="Q36" i="16"/>
  <c r="L36" i="17"/>
  <c r="B37" i="17"/>
  <c r="H37" i="17" s="1"/>
  <c r="J37" i="16"/>
  <c r="P37" i="16"/>
  <c r="K37" i="17"/>
  <c r="Q37" i="16"/>
  <c r="L37" i="17"/>
  <c r="B38" i="17"/>
  <c r="H38" i="17" s="1"/>
  <c r="J38" i="16"/>
  <c r="P38" i="16"/>
  <c r="K38" i="17"/>
  <c r="Q38" i="16"/>
  <c r="L38" i="17"/>
  <c r="B39" i="17"/>
  <c r="H39" i="17" s="1"/>
  <c r="J39" i="16"/>
  <c r="P39" i="16"/>
  <c r="K39" i="17"/>
  <c r="Q39" i="16"/>
  <c r="L39" i="17"/>
  <c r="P29" i="16"/>
  <c r="K29" i="17"/>
  <c r="Q29" i="16"/>
  <c r="L29" i="17"/>
  <c r="Q23" i="16"/>
  <c r="Q40" i="16" s="1"/>
  <c r="L23" i="17"/>
  <c r="L40" i="16"/>
  <c r="P23" i="16"/>
  <c r="P40" i="16" s="1"/>
  <c r="K23" i="17"/>
  <c r="K40" i="16"/>
  <c r="H23" i="14"/>
  <c r="U19" i="11"/>
  <c r="J19" i="11"/>
  <c r="B19" i="12"/>
  <c r="U18" i="11"/>
  <c r="J18" i="11"/>
  <c r="B18" i="12"/>
  <c r="U17" i="11"/>
  <c r="J17" i="11"/>
  <c r="B17" i="12"/>
  <c r="U16" i="11"/>
  <c r="J16" i="11"/>
  <c r="B16" i="12"/>
  <c r="U15" i="11"/>
  <c r="J15" i="11"/>
  <c r="B15" i="12"/>
  <c r="H15" i="12" s="1"/>
  <c r="U14" i="11"/>
  <c r="J14" i="11"/>
  <c r="B14" i="12"/>
  <c r="U13" i="11"/>
  <c r="J13" i="11"/>
  <c r="B13" i="12"/>
  <c r="U11" i="11"/>
  <c r="J11" i="11"/>
  <c r="B11" i="12"/>
  <c r="U10" i="11"/>
  <c r="J10" i="11"/>
  <c r="B10" i="12"/>
  <c r="U9" i="11"/>
  <c r="J9" i="11"/>
  <c r="B9" i="12"/>
  <c r="U8" i="11"/>
  <c r="J8" i="11"/>
  <c r="B8" i="12"/>
  <c r="U7" i="11"/>
  <c r="J7" i="11"/>
  <c r="B7" i="12"/>
  <c r="U6" i="11"/>
  <c r="J6" i="11"/>
  <c r="B6" i="12"/>
  <c r="P6" i="16"/>
  <c r="K6" i="17"/>
  <c r="Q6" i="16"/>
  <c r="L6" i="17"/>
  <c r="P7" i="16"/>
  <c r="K7" i="17"/>
  <c r="Q7" i="16"/>
  <c r="L7" i="17"/>
  <c r="P8" i="16"/>
  <c r="K8" i="17"/>
  <c r="Q8" i="16"/>
  <c r="L8" i="17"/>
  <c r="P9" i="16"/>
  <c r="K9" i="17"/>
  <c r="Q9" i="16"/>
  <c r="L9" i="17"/>
  <c r="P10" i="16"/>
  <c r="K10" i="17"/>
  <c r="Q10" i="16"/>
  <c r="L10" i="17"/>
  <c r="P11" i="16"/>
  <c r="K11" i="17"/>
  <c r="Q11" i="16"/>
  <c r="L11" i="17"/>
  <c r="P12" i="16"/>
  <c r="K12" i="17"/>
  <c r="Q12" i="16"/>
  <c r="L12" i="17"/>
  <c r="P13" i="16"/>
  <c r="K13" i="17"/>
  <c r="Q13" i="16"/>
  <c r="L13" i="17"/>
  <c r="P14" i="16"/>
  <c r="K14" i="17"/>
  <c r="Q14" i="16"/>
  <c r="L14" i="17"/>
  <c r="P15" i="16"/>
  <c r="K15" i="17"/>
  <c r="Q15" i="16"/>
  <c r="L15" i="17"/>
  <c r="P16" i="16"/>
  <c r="K16" i="17"/>
  <c r="Q16" i="16"/>
  <c r="L16" i="17"/>
  <c r="P17" i="16"/>
  <c r="K17" i="17"/>
  <c r="Q17" i="16"/>
  <c r="L17" i="17"/>
  <c r="P18" i="16"/>
  <c r="K18" i="17"/>
  <c r="Q18" i="16"/>
  <c r="L18" i="17"/>
  <c r="P19" i="16"/>
  <c r="K19" i="17"/>
  <c r="Q19" i="16"/>
  <c r="L19" i="17"/>
  <c r="J60" i="8"/>
  <c r="U60" i="8"/>
  <c r="H43" i="9"/>
  <c r="B60" i="9"/>
  <c r="Q5" i="17"/>
  <c r="L5" i="18"/>
  <c r="L20" i="17"/>
  <c r="P5" i="17"/>
  <c r="K5" i="18"/>
  <c r="K20" i="17"/>
  <c r="B29" i="10"/>
  <c r="H40" i="9"/>
  <c r="J29" i="9"/>
  <c r="U29" i="9"/>
  <c r="B5" i="3"/>
  <c r="H5" i="3" s="1"/>
  <c r="J5" i="3" s="1"/>
  <c r="B20" i="2"/>
  <c r="B240" i="2" s="1"/>
  <c r="B180" i="18" l="1"/>
  <c r="H180" i="18" s="1"/>
  <c r="J180" i="17"/>
  <c r="B68" i="30"/>
  <c r="H68" i="30" s="1"/>
  <c r="J68" i="29"/>
  <c r="U68" i="29"/>
  <c r="T149" i="19"/>
  <c r="O149" i="20"/>
  <c r="S149" i="20"/>
  <c r="N149" i="21"/>
  <c r="R149" i="20"/>
  <c r="M149" i="21"/>
  <c r="Q149" i="20"/>
  <c r="L149" i="21"/>
  <c r="P149" i="20"/>
  <c r="K149" i="21"/>
  <c r="T148" i="19"/>
  <c r="O148" i="20"/>
  <c r="S148" i="20"/>
  <c r="N148" i="21"/>
  <c r="R148" i="20"/>
  <c r="M148" i="21"/>
  <c r="Q148" i="20"/>
  <c r="L148" i="21"/>
  <c r="P148" i="20"/>
  <c r="K148" i="21"/>
  <c r="T147" i="19"/>
  <c r="O147" i="20"/>
  <c r="S147" i="20"/>
  <c r="N147" i="21"/>
  <c r="R147" i="20"/>
  <c r="M147" i="21"/>
  <c r="Q147" i="20"/>
  <c r="L147" i="21"/>
  <c r="P147" i="20"/>
  <c r="K147" i="21"/>
  <c r="T146" i="19"/>
  <c r="O146" i="20"/>
  <c r="S146" i="20"/>
  <c r="N146" i="21"/>
  <c r="R146" i="20"/>
  <c r="M146" i="21"/>
  <c r="Q146" i="20"/>
  <c r="L146" i="21"/>
  <c r="P146" i="20"/>
  <c r="K146" i="21"/>
  <c r="T145" i="19"/>
  <c r="O145" i="20"/>
  <c r="S145" i="20"/>
  <c r="N145" i="21"/>
  <c r="R145" i="20"/>
  <c r="M145" i="21"/>
  <c r="Q145" i="20"/>
  <c r="L145" i="21"/>
  <c r="P145" i="20"/>
  <c r="K145" i="21"/>
  <c r="T144" i="19"/>
  <c r="O144" i="20"/>
  <c r="S144" i="20"/>
  <c r="N144" i="21"/>
  <c r="R144" i="20"/>
  <c r="M144" i="21"/>
  <c r="Q144" i="20"/>
  <c r="L144" i="21"/>
  <c r="P144" i="20"/>
  <c r="K144" i="21"/>
  <c r="T143" i="19"/>
  <c r="O143" i="20"/>
  <c r="S143" i="20"/>
  <c r="N143" i="21"/>
  <c r="R143" i="20"/>
  <c r="M143" i="21"/>
  <c r="Q143" i="20"/>
  <c r="L143" i="21"/>
  <c r="P143" i="20"/>
  <c r="K143" i="21"/>
  <c r="T142" i="19"/>
  <c r="O142" i="20"/>
  <c r="S142" i="20"/>
  <c r="N142" i="21"/>
  <c r="R142" i="20"/>
  <c r="M142" i="21"/>
  <c r="Q142" i="20"/>
  <c r="L142" i="21"/>
  <c r="P142" i="20"/>
  <c r="K142" i="21"/>
  <c r="T141" i="19"/>
  <c r="O141" i="20"/>
  <c r="S141" i="20"/>
  <c r="N141" i="21"/>
  <c r="R141" i="20"/>
  <c r="M141" i="21"/>
  <c r="Q141" i="20"/>
  <c r="L141" i="21"/>
  <c r="P141" i="20"/>
  <c r="K141" i="21"/>
  <c r="T140" i="19"/>
  <c r="O140" i="20"/>
  <c r="S140" i="20"/>
  <c r="N140" i="21"/>
  <c r="R140" i="20"/>
  <c r="M140" i="21"/>
  <c r="Q140" i="20"/>
  <c r="L140" i="21"/>
  <c r="P140" i="20"/>
  <c r="K140" i="21"/>
  <c r="T139" i="19"/>
  <c r="O139" i="20"/>
  <c r="S139" i="20"/>
  <c r="N139" i="21"/>
  <c r="R139" i="20"/>
  <c r="M139" i="21"/>
  <c r="Q139" i="20"/>
  <c r="L139" i="21"/>
  <c r="P139" i="20"/>
  <c r="K139" i="21"/>
  <c r="T138" i="19"/>
  <c r="O138" i="20"/>
  <c r="S138" i="20"/>
  <c r="N138" i="21"/>
  <c r="R138" i="20"/>
  <c r="M138" i="21"/>
  <c r="Q138" i="20"/>
  <c r="L138" i="21"/>
  <c r="P138" i="20"/>
  <c r="K138" i="21"/>
  <c r="T137" i="19"/>
  <c r="O137" i="20"/>
  <c r="S137" i="20"/>
  <c r="N137" i="21"/>
  <c r="R137" i="20"/>
  <c r="M137" i="21"/>
  <c r="Q137" i="20"/>
  <c r="L137" i="21"/>
  <c r="P137" i="20"/>
  <c r="K137" i="21"/>
  <c r="T136" i="19"/>
  <c r="O136" i="20"/>
  <c r="S136" i="20"/>
  <c r="N136" i="21"/>
  <c r="R136" i="20"/>
  <c r="M136" i="21"/>
  <c r="Q136" i="20"/>
  <c r="L136" i="21"/>
  <c r="P136" i="20"/>
  <c r="K136" i="21"/>
  <c r="T135" i="19"/>
  <c r="O135" i="20"/>
  <c r="S135" i="20"/>
  <c r="N135" i="21"/>
  <c r="R135" i="20"/>
  <c r="M135" i="21"/>
  <c r="Q135" i="20"/>
  <c r="L135" i="21"/>
  <c r="P135" i="20"/>
  <c r="K135" i="21"/>
  <c r="T134" i="19"/>
  <c r="O134" i="20"/>
  <c r="S134" i="20"/>
  <c r="N134" i="21"/>
  <c r="R134" i="20"/>
  <c r="M134" i="21"/>
  <c r="Q134" i="20"/>
  <c r="L134" i="21"/>
  <c r="P134" i="20"/>
  <c r="K134" i="21"/>
  <c r="T133" i="19"/>
  <c r="O133" i="20"/>
  <c r="S133" i="20"/>
  <c r="N133" i="21"/>
  <c r="R133" i="20"/>
  <c r="M133" i="21"/>
  <c r="Q133" i="20"/>
  <c r="L133" i="21"/>
  <c r="P133" i="20"/>
  <c r="K133" i="21"/>
  <c r="T132" i="19"/>
  <c r="O132" i="20"/>
  <c r="S132" i="20"/>
  <c r="N132" i="21"/>
  <c r="R132" i="20"/>
  <c r="M132" i="21"/>
  <c r="Q132" i="20"/>
  <c r="L132" i="21"/>
  <c r="P132" i="20"/>
  <c r="K132" i="21"/>
  <c r="T131" i="19"/>
  <c r="O131" i="20"/>
  <c r="S131" i="20"/>
  <c r="N131" i="21"/>
  <c r="R131" i="20"/>
  <c r="M131" i="21"/>
  <c r="Q131" i="20"/>
  <c r="L131" i="21"/>
  <c r="P131" i="20"/>
  <c r="K131" i="21"/>
  <c r="T130" i="19"/>
  <c r="O130" i="20"/>
  <c r="S130" i="20"/>
  <c r="N130" i="21"/>
  <c r="R130" i="20"/>
  <c r="M130" i="21"/>
  <c r="Q130" i="20"/>
  <c r="L130" i="21"/>
  <c r="P130" i="20"/>
  <c r="K130" i="21"/>
  <c r="T129" i="19"/>
  <c r="O129" i="20"/>
  <c r="S129" i="20"/>
  <c r="N129" i="21"/>
  <c r="R129" i="20"/>
  <c r="M129" i="21"/>
  <c r="Q129" i="20"/>
  <c r="L129" i="21"/>
  <c r="P129" i="20"/>
  <c r="K129" i="21"/>
  <c r="K85" i="9"/>
  <c r="P85" i="8"/>
  <c r="L85" i="9"/>
  <c r="Q85" i="8"/>
  <c r="K86" i="9"/>
  <c r="P86" i="8"/>
  <c r="L86" i="9"/>
  <c r="Q86" i="8"/>
  <c r="K87" i="9"/>
  <c r="P87" i="8"/>
  <c r="L87" i="9"/>
  <c r="Q87" i="8"/>
  <c r="K88" i="9"/>
  <c r="P88" i="8"/>
  <c r="L88" i="9"/>
  <c r="Q88" i="8"/>
  <c r="K89" i="9"/>
  <c r="P89" i="8"/>
  <c r="L89" i="9"/>
  <c r="Q89" i="8"/>
  <c r="K90" i="9"/>
  <c r="P90" i="8"/>
  <c r="L90" i="9"/>
  <c r="Q90" i="8"/>
  <c r="K91" i="9"/>
  <c r="P91" i="8"/>
  <c r="L91" i="9"/>
  <c r="Q91" i="8"/>
  <c r="K92" i="9"/>
  <c r="P92" i="8"/>
  <c r="L92" i="9"/>
  <c r="Q92" i="8"/>
  <c r="K93" i="9"/>
  <c r="P93" i="8"/>
  <c r="L93" i="9"/>
  <c r="Q93" i="8"/>
  <c r="K94" i="9"/>
  <c r="P94" i="8"/>
  <c r="L94" i="9"/>
  <c r="Q94" i="8"/>
  <c r="K95" i="9"/>
  <c r="P95" i="8"/>
  <c r="L95" i="9"/>
  <c r="Q95" i="8"/>
  <c r="K96" i="9"/>
  <c r="P96" i="8"/>
  <c r="L96" i="9"/>
  <c r="Q96" i="8"/>
  <c r="K97" i="9"/>
  <c r="P97" i="8"/>
  <c r="L97" i="9"/>
  <c r="Q97" i="8"/>
  <c r="K98" i="9"/>
  <c r="P98" i="8"/>
  <c r="L98" i="9"/>
  <c r="Q98" i="8"/>
  <c r="R84" i="15"/>
  <c r="M84" i="16"/>
  <c r="M100" i="15"/>
  <c r="T113" i="18"/>
  <c r="O113" i="19"/>
  <c r="S113" i="18"/>
  <c r="N113" i="19"/>
  <c r="R113" i="18"/>
  <c r="M113" i="19"/>
  <c r="P113" i="18"/>
  <c r="K113" i="19"/>
  <c r="U113" i="17"/>
  <c r="Q113" i="18"/>
  <c r="L113" i="19"/>
  <c r="T112" i="18"/>
  <c r="O112" i="19"/>
  <c r="S112" i="18"/>
  <c r="N112" i="19"/>
  <c r="R112" i="18"/>
  <c r="M112" i="19"/>
  <c r="P112" i="18"/>
  <c r="K112" i="19"/>
  <c r="U112" i="17"/>
  <c r="Q112" i="18"/>
  <c r="L112" i="19"/>
  <c r="T111" i="18"/>
  <c r="O111" i="19"/>
  <c r="S111" i="18"/>
  <c r="N111" i="19"/>
  <c r="R111" i="18"/>
  <c r="M111" i="19"/>
  <c r="P111" i="18"/>
  <c r="K111" i="19"/>
  <c r="U111" i="17"/>
  <c r="Q111" i="18"/>
  <c r="L111" i="19"/>
  <c r="T110" i="18"/>
  <c r="O110" i="19"/>
  <c r="S110" i="18"/>
  <c r="N110" i="19"/>
  <c r="R110" i="18"/>
  <c r="M110" i="19"/>
  <c r="P110" i="18"/>
  <c r="K110" i="19"/>
  <c r="U110" i="17"/>
  <c r="Q110" i="18"/>
  <c r="L110" i="19"/>
  <c r="P99" i="18"/>
  <c r="K99" i="19"/>
  <c r="Q99" i="18"/>
  <c r="L99" i="19"/>
  <c r="T99" i="18"/>
  <c r="O99" i="19"/>
  <c r="S99" i="18"/>
  <c r="N99" i="19"/>
  <c r="R99" i="18"/>
  <c r="M99" i="19"/>
  <c r="T19" i="18"/>
  <c r="O19" i="19"/>
  <c r="S19" i="18"/>
  <c r="N19" i="19"/>
  <c r="R19" i="18"/>
  <c r="M19" i="19"/>
  <c r="T18" i="18"/>
  <c r="O18" i="19"/>
  <c r="S18" i="18"/>
  <c r="N18" i="19"/>
  <c r="R18" i="18"/>
  <c r="M18" i="19"/>
  <c r="T17" i="18"/>
  <c r="O17" i="19"/>
  <c r="S17" i="18"/>
  <c r="N17" i="19"/>
  <c r="R17" i="18"/>
  <c r="M17" i="19"/>
  <c r="T16" i="18"/>
  <c r="O16" i="19"/>
  <c r="S16" i="18"/>
  <c r="N16" i="19"/>
  <c r="R16" i="18"/>
  <c r="M16" i="19"/>
  <c r="T15" i="18"/>
  <c r="O15" i="19"/>
  <c r="S15" i="18"/>
  <c r="N15" i="19"/>
  <c r="R15" i="18"/>
  <c r="M15" i="19"/>
  <c r="T14" i="18"/>
  <c r="O14" i="19"/>
  <c r="S14" i="18"/>
  <c r="N14" i="19"/>
  <c r="R14" i="18"/>
  <c r="M14" i="19"/>
  <c r="T13" i="18"/>
  <c r="O13" i="19"/>
  <c r="S13" i="18"/>
  <c r="N13" i="19"/>
  <c r="R13" i="18"/>
  <c r="M13" i="19"/>
  <c r="T12" i="18"/>
  <c r="O12" i="19"/>
  <c r="S12" i="18"/>
  <c r="N12" i="19"/>
  <c r="R12" i="18"/>
  <c r="M12" i="19"/>
  <c r="T11" i="18"/>
  <c r="O11" i="19"/>
  <c r="S11" i="18"/>
  <c r="N11" i="19"/>
  <c r="R11" i="18"/>
  <c r="M11" i="19"/>
  <c r="T10" i="18"/>
  <c r="O10" i="19"/>
  <c r="S10" i="18"/>
  <c r="N10" i="19"/>
  <c r="R10" i="18"/>
  <c r="M10" i="19"/>
  <c r="T9" i="18"/>
  <c r="O9" i="19"/>
  <c r="S9" i="18"/>
  <c r="N9" i="19"/>
  <c r="R9" i="18"/>
  <c r="M9" i="19"/>
  <c r="T8" i="18"/>
  <c r="O8" i="19"/>
  <c r="S8" i="18"/>
  <c r="N8" i="19"/>
  <c r="R8" i="18"/>
  <c r="M8" i="19"/>
  <c r="T7" i="18"/>
  <c r="O7" i="19"/>
  <c r="S7" i="18"/>
  <c r="N7" i="19"/>
  <c r="R7" i="18"/>
  <c r="M7" i="19"/>
  <c r="S6" i="18"/>
  <c r="N6" i="19"/>
  <c r="R6" i="18"/>
  <c r="M6" i="19"/>
  <c r="T23" i="18"/>
  <c r="O23" i="19"/>
  <c r="O40" i="18"/>
  <c r="T39" i="18"/>
  <c r="O39" i="19"/>
  <c r="S39" i="18"/>
  <c r="N39" i="19"/>
  <c r="R39" i="18"/>
  <c r="M39" i="19"/>
  <c r="T38" i="18"/>
  <c r="O38" i="19"/>
  <c r="S38" i="18"/>
  <c r="N38" i="19"/>
  <c r="R38" i="18"/>
  <c r="M38" i="19"/>
  <c r="T37" i="18"/>
  <c r="O37" i="19"/>
  <c r="S37" i="18"/>
  <c r="N37" i="19"/>
  <c r="R37" i="18"/>
  <c r="M37" i="19"/>
  <c r="T36" i="18"/>
  <c r="O36" i="19"/>
  <c r="S36" i="18"/>
  <c r="N36" i="19"/>
  <c r="R36" i="18"/>
  <c r="M36" i="19"/>
  <c r="T35" i="18"/>
  <c r="O35" i="19"/>
  <c r="S35" i="18"/>
  <c r="N35" i="19"/>
  <c r="R35" i="18"/>
  <c r="M35" i="19"/>
  <c r="T34" i="18"/>
  <c r="O34" i="19"/>
  <c r="S34" i="18"/>
  <c r="N34" i="19"/>
  <c r="R34" i="18"/>
  <c r="M34" i="19"/>
  <c r="T33" i="18"/>
  <c r="O33" i="19"/>
  <c r="S33" i="18"/>
  <c r="N33" i="19"/>
  <c r="R33" i="18"/>
  <c r="M33" i="19"/>
  <c r="T32" i="18"/>
  <c r="O32" i="19"/>
  <c r="S32" i="18"/>
  <c r="N32" i="19"/>
  <c r="R32" i="18"/>
  <c r="M32" i="19"/>
  <c r="T31" i="18"/>
  <c r="O31" i="19"/>
  <c r="S31" i="18"/>
  <c r="N31" i="19"/>
  <c r="R31" i="18"/>
  <c r="M31" i="19"/>
  <c r="T30" i="18"/>
  <c r="O30" i="19"/>
  <c r="S30" i="18"/>
  <c r="N30" i="19"/>
  <c r="R30" i="18"/>
  <c r="M30" i="19"/>
  <c r="T29" i="18"/>
  <c r="O29" i="19"/>
  <c r="S29" i="18"/>
  <c r="N29" i="19"/>
  <c r="R29" i="18"/>
  <c r="M29" i="19"/>
  <c r="T28" i="18"/>
  <c r="O28" i="19"/>
  <c r="S28" i="18"/>
  <c r="N28" i="19"/>
  <c r="R28" i="18"/>
  <c r="M28" i="19"/>
  <c r="T27" i="18"/>
  <c r="O27" i="19"/>
  <c r="S27" i="18"/>
  <c r="N27" i="19"/>
  <c r="R27" i="18"/>
  <c r="M27" i="19"/>
  <c r="T26" i="18"/>
  <c r="O26" i="19"/>
  <c r="S26" i="18"/>
  <c r="N26" i="19"/>
  <c r="R26" i="18"/>
  <c r="M26" i="19"/>
  <c r="T25" i="18"/>
  <c r="O25" i="19"/>
  <c r="S25" i="18"/>
  <c r="N25" i="19"/>
  <c r="R25" i="18"/>
  <c r="M25" i="19"/>
  <c r="T24" i="18"/>
  <c r="O24" i="19"/>
  <c r="S24" i="18"/>
  <c r="N24" i="19"/>
  <c r="R24" i="18"/>
  <c r="M24" i="19"/>
  <c r="T59" i="18"/>
  <c r="O59" i="19"/>
  <c r="S59" i="18"/>
  <c r="N59" i="19"/>
  <c r="R59" i="18"/>
  <c r="M59" i="19"/>
  <c r="P59" i="18"/>
  <c r="K59" i="19"/>
  <c r="U59" i="17"/>
  <c r="Q59" i="18"/>
  <c r="L59" i="19"/>
  <c r="T58" i="18"/>
  <c r="O58" i="19"/>
  <c r="S58" i="18"/>
  <c r="N58" i="19"/>
  <c r="R58" i="18"/>
  <c r="M58" i="19"/>
  <c r="P58" i="18"/>
  <c r="K58" i="19"/>
  <c r="U58" i="17"/>
  <c r="Q58" i="18"/>
  <c r="L58" i="19"/>
  <c r="T57" i="18"/>
  <c r="O57" i="19"/>
  <c r="S57" i="18"/>
  <c r="N57" i="19"/>
  <c r="R57" i="18"/>
  <c r="M57" i="19"/>
  <c r="P57" i="18"/>
  <c r="K57" i="19"/>
  <c r="U57" i="17"/>
  <c r="Q57" i="18"/>
  <c r="L57" i="19"/>
  <c r="T56" i="18"/>
  <c r="O56" i="19"/>
  <c r="S56" i="18"/>
  <c r="N56" i="19"/>
  <c r="R56" i="18"/>
  <c r="M56" i="19"/>
  <c r="P56" i="18"/>
  <c r="K56" i="19"/>
  <c r="U56" i="17"/>
  <c r="Q56" i="18"/>
  <c r="L56" i="19"/>
  <c r="T55" i="18"/>
  <c r="O55" i="19"/>
  <c r="S55" i="18"/>
  <c r="N55" i="19"/>
  <c r="R55" i="18"/>
  <c r="M55" i="19"/>
  <c r="P55" i="18"/>
  <c r="K55" i="19"/>
  <c r="U55" i="17"/>
  <c r="Q55" i="18"/>
  <c r="L55" i="19"/>
  <c r="T54" i="18"/>
  <c r="O54" i="19"/>
  <c r="S54" i="18"/>
  <c r="N54" i="19"/>
  <c r="R54" i="18"/>
  <c r="M54" i="19"/>
  <c r="P54" i="18"/>
  <c r="K54" i="19"/>
  <c r="U54" i="17"/>
  <c r="Q54" i="18"/>
  <c r="L54" i="19"/>
  <c r="T53" i="18"/>
  <c r="O53" i="19"/>
  <c r="S53" i="18"/>
  <c r="N53" i="19"/>
  <c r="R53" i="18"/>
  <c r="M53" i="19"/>
  <c r="P53" i="18"/>
  <c r="K53" i="19"/>
  <c r="U53" i="17"/>
  <c r="Q53" i="18"/>
  <c r="L53" i="19"/>
  <c r="T52" i="18"/>
  <c r="O52" i="19"/>
  <c r="S52" i="18"/>
  <c r="N52" i="19"/>
  <c r="R52" i="18"/>
  <c r="M52" i="19"/>
  <c r="P52" i="18"/>
  <c r="K52" i="19"/>
  <c r="U52" i="17"/>
  <c r="Q52" i="18"/>
  <c r="L52" i="19"/>
  <c r="T51" i="18"/>
  <c r="O51" i="19"/>
  <c r="S51" i="18"/>
  <c r="N51" i="19"/>
  <c r="R51" i="18"/>
  <c r="M51" i="19"/>
  <c r="P51" i="18"/>
  <c r="K51" i="19"/>
  <c r="U51" i="17"/>
  <c r="Q51" i="18"/>
  <c r="L51" i="19"/>
  <c r="T50" i="18"/>
  <c r="O50" i="19"/>
  <c r="S50" i="18"/>
  <c r="N50" i="19"/>
  <c r="R50" i="18"/>
  <c r="M50" i="19"/>
  <c r="P50" i="18"/>
  <c r="K50" i="19"/>
  <c r="U50" i="17"/>
  <c r="Q50" i="18"/>
  <c r="L50" i="19"/>
  <c r="T49" i="18"/>
  <c r="O49" i="19"/>
  <c r="S49" i="18"/>
  <c r="N49" i="19"/>
  <c r="R49" i="18"/>
  <c r="M49" i="19"/>
  <c r="P49" i="18"/>
  <c r="K49" i="19"/>
  <c r="U49" i="17"/>
  <c r="Q49" i="18"/>
  <c r="L49" i="19"/>
  <c r="T48" i="18"/>
  <c r="O48" i="19"/>
  <c r="S48" i="18"/>
  <c r="N48" i="19"/>
  <c r="R48" i="18"/>
  <c r="M48" i="19"/>
  <c r="P48" i="18"/>
  <c r="K48" i="19"/>
  <c r="U48" i="17"/>
  <c r="Q48" i="18"/>
  <c r="L48" i="19"/>
  <c r="T47" i="18"/>
  <c r="O47" i="19"/>
  <c r="S47" i="18"/>
  <c r="N47" i="19"/>
  <c r="R47" i="18"/>
  <c r="M47" i="19"/>
  <c r="P47" i="18"/>
  <c r="K47" i="19"/>
  <c r="U47" i="17"/>
  <c r="Q47" i="18"/>
  <c r="L47" i="19"/>
  <c r="T46" i="18"/>
  <c r="O46" i="19"/>
  <c r="S46" i="18"/>
  <c r="N46" i="19"/>
  <c r="R46" i="18"/>
  <c r="M46" i="19"/>
  <c r="P46" i="18"/>
  <c r="K46" i="19"/>
  <c r="U46" i="17"/>
  <c r="Q46" i="18"/>
  <c r="L46" i="19"/>
  <c r="T45" i="18"/>
  <c r="O45" i="19"/>
  <c r="S45" i="18"/>
  <c r="N45" i="19"/>
  <c r="R45" i="18"/>
  <c r="M45" i="19"/>
  <c r="P45" i="18"/>
  <c r="K45" i="19"/>
  <c r="U45" i="17"/>
  <c r="Q45" i="18"/>
  <c r="L45" i="19"/>
  <c r="T44" i="18"/>
  <c r="O44" i="19"/>
  <c r="S44" i="18"/>
  <c r="N44" i="19"/>
  <c r="R44" i="18"/>
  <c r="M44" i="19"/>
  <c r="P44" i="18"/>
  <c r="K44" i="19"/>
  <c r="U44" i="17"/>
  <c r="Q44" i="18"/>
  <c r="L44" i="19"/>
  <c r="T237" i="18"/>
  <c r="O237" i="19"/>
  <c r="S237" i="18"/>
  <c r="N237" i="19"/>
  <c r="R237" i="18"/>
  <c r="M237" i="19"/>
  <c r="P237" i="18"/>
  <c r="K237" i="19"/>
  <c r="U237" i="17"/>
  <c r="Q237" i="18"/>
  <c r="L237" i="19"/>
  <c r="T236" i="18"/>
  <c r="O236" i="19"/>
  <c r="S236" i="18"/>
  <c r="N236" i="19"/>
  <c r="R236" i="18"/>
  <c r="M236" i="19"/>
  <c r="P236" i="18"/>
  <c r="K236" i="19"/>
  <c r="U236" i="17"/>
  <c r="Q236" i="18"/>
  <c r="L236" i="19"/>
  <c r="T235" i="18"/>
  <c r="O235" i="19"/>
  <c r="S235" i="18"/>
  <c r="N235" i="19"/>
  <c r="R235" i="18"/>
  <c r="M235" i="19"/>
  <c r="P235" i="18"/>
  <c r="K235" i="19"/>
  <c r="U235" i="17"/>
  <c r="Q235" i="18"/>
  <c r="L235" i="19"/>
  <c r="T234" i="18"/>
  <c r="O234" i="19"/>
  <c r="S234" i="18"/>
  <c r="N234" i="19"/>
  <c r="R234" i="18"/>
  <c r="M234" i="19"/>
  <c r="P234" i="18"/>
  <c r="K234" i="19"/>
  <c r="U234" i="17"/>
  <c r="Q234" i="18"/>
  <c r="L234" i="19"/>
  <c r="T233" i="18"/>
  <c r="O233" i="19"/>
  <c r="S233" i="18"/>
  <c r="N233" i="19"/>
  <c r="R233" i="18"/>
  <c r="M233" i="19"/>
  <c r="P233" i="18"/>
  <c r="K233" i="19"/>
  <c r="U233" i="17"/>
  <c r="Q233" i="18"/>
  <c r="L233" i="19"/>
  <c r="T232" i="18"/>
  <c r="O232" i="19"/>
  <c r="S232" i="18"/>
  <c r="N232" i="19"/>
  <c r="R232" i="18"/>
  <c r="M232" i="19"/>
  <c r="P232" i="18"/>
  <c r="K232" i="19"/>
  <c r="U232" i="17"/>
  <c r="Q232" i="18"/>
  <c r="L232" i="19"/>
  <c r="T231" i="18"/>
  <c r="O231" i="19"/>
  <c r="S231" i="18"/>
  <c r="N231" i="19"/>
  <c r="R231" i="18"/>
  <c r="M231" i="19"/>
  <c r="P231" i="18"/>
  <c r="K231" i="19"/>
  <c r="U231" i="17"/>
  <c r="Q231" i="18"/>
  <c r="L231" i="19"/>
  <c r="T230" i="18"/>
  <c r="O230" i="19"/>
  <c r="S230" i="18"/>
  <c r="N230" i="19"/>
  <c r="R230" i="18"/>
  <c r="M230" i="19"/>
  <c r="P230" i="18"/>
  <c r="K230" i="19"/>
  <c r="U230" i="17"/>
  <c r="Q230" i="18"/>
  <c r="L230" i="19"/>
  <c r="T229" i="18"/>
  <c r="O229" i="19"/>
  <c r="S229" i="18"/>
  <c r="N229" i="19"/>
  <c r="R229" i="18"/>
  <c r="M229" i="19"/>
  <c r="P229" i="18"/>
  <c r="K229" i="19"/>
  <c r="U229" i="17"/>
  <c r="Q229" i="18"/>
  <c r="L229" i="19"/>
  <c r="T228" i="18"/>
  <c r="O228" i="19"/>
  <c r="S228" i="18"/>
  <c r="N228" i="19"/>
  <c r="R228" i="18"/>
  <c r="M228" i="19"/>
  <c r="P228" i="18"/>
  <c r="K228" i="19"/>
  <c r="U228" i="17"/>
  <c r="Q228" i="18"/>
  <c r="L228" i="19"/>
  <c r="T227" i="18"/>
  <c r="O227" i="19"/>
  <c r="S227" i="18"/>
  <c r="N227" i="19"/>
  <c r="R227" i="18"/>
  <c r="M227" i="19"/>
  <c r="P227" i="18"/>
  <c r="K227" i="19"/>
  <c r="U227" i="17"/>
  <c r="Q227" i="18"/>
  <c r="L227" i="19"/>
  <c r="T226" i="18"/>
  <c r="O226" i="19"/>
  <c r="S226" i="18"/>
  <c r="N226" i="19"/>
  <c r="R226" i="18"/>
  <c r="M226" i="19"/>
  <c r="P226" i="18"/>
  <c r="K226" i="19"/>
  <c r="U226" i="17"/>
  <c r="Q226" i="18"/>
  <c r="L226" i="19"/>
  <c r="T225" i="18"/>
  <c r="O225" i="19"/>
  <c r="S225" i="18"/>
  <c r="N225" i="19"/>
  <c r="R225" i="18"/>
  <c r="M225" i="19"/>
  <c r="P225" i="18"/>
  <c r="K225" i="19"/>
  <c r="U225" i="17"/>
  <c r="Q225" i="18"/>
  <c r="L225" i="19"/>
  <c r="T224" i="18"/>
  <c r="O224" i="19"/>
  <c r="S224" i="18"/>
  <c r="N224" i="19"/>
  <c r="R224" i="18"/>
  <c r="M224" i="19"/>
  <c r="P224" i="18"/>
  <c r="K224" i="19"/>
  <c r="U224" i="17"/>
  <c r="Q224" i="18"/>
  <c r="L224" i="19"/>
  <c r="T223" i="18"/>
  <c r="O223" i="19"/>
  <c r="S223" i="18"/>
  <c r="N223" i="19"/>
  <c r="R223" i="18"/>
  <c r="M223" i="19"/>
  <c r="P223" i="18"/>
  <c r="K223" i="19"/>
  <c r="U223" i="17"/>
  <c r="Q223" i="18"/>
  <c r="L223" i="19"/>
  <c r="T222" i="18"/>
  <c r="O222" i="19"/>
  <c r="S222" i="18"/>
  <c r="N222" i="19"/>
  <c r="R222" i="18"/>
  <c r="M222" i="19"/>
  <c r="P222" i="18"/>
  <c r="K222" i="19"/>
  <c r="U222" i="17"/>
  <c r="Q222" i="18"/>
  <c r="L222" i="19"/>
  <c r="T221" i="18"/>
  <c r="O221" i="19"/>
  <c r="S221" i="18"/>
  <c r="N221" i="19"/>
  <c r="R221" i="18"/>
  <c r="M221" i="19"/>
  <c r="P221" i="18"/>
  <c r="K221" i="19"/>
  <c r="U221" i="17"/>
  <c r="Q221" i="18"/>
  <c r="L221" i="19"/>
  <c r="T220" i="18"/>
  <c r="O220" i="19"/>
  <c r="S220" i="18"/>
  <c r="N220" i="19"/>
  <c r="R220" i="18"/>
  <c r="M220" i="19"/>
  <c r="P220" i="18"/>
  <c r="K220" i="19"/>
  <c r="U220" i="17"/>
  <c r="Q220" i="18"/>
  <c r="L220" i="19"/>
  <c r="T219" i="18"/>
  <c r="O219" i="19"/>
  <c r="S219" i="18"/>
  <c r="N219" i="19"/>
  <c r="R219" i="18"/>
  <c r="M219" i="19"/>
  <c r="P219" i="18"/>
  <c r="K219" i="19"/>
  <c r="U219" i="17"/>
  <c r="Q219" i="18"/>
  <c r="L219" i="19"/>
  <c r="T218" i="18"/>
  <c r="O218" i="19"/>
  <c r="S218" i="18"/>
  <c r="N218" i="19"/>
  <c r="R218" i="18"/>
  <c r="M218" i="19"/>
  <c r="P218" i="18"/>
  <c r="K218" i="19"/>
  <c r="U218" i="17"/>
  <c r="Q218" i="18"/>
  <c r="L218" i="19"/>
  <c r="T213" i="18"/>
  <c r="O213" i="19"/>
  <c r="S213" i="18"/>
  <c r="N213" i="19"/>
  <c r="R213" i="18"/>
  <c r="M213" i="19"/>
  <c r="P213" i="18"/>
  <c r="K213" i="19"/>
  <c r="U213" i="17"/>
  <c r="Q213" i="18"/>
  <c r="L213" i="19"/>
  <c r="T212" i="18"/>
  <c r="O212" i="19"/>
  <c r="S212" i="18"/>
  <c r="N212" i="19"/>
  <c r="R212" i="18"/>
  <c r="M212" i="19"/>
  <c r="P212" i="18"/>
  <c r="K212" i="19"/>
  <c r="U212" i="17"/>
  <c r="Q212" i="18"/>
  <c r="L212" i="19"/>
  <c r="T211" i="18"/>
  <c r="O211" i="19"/>
  <c r="S211" i="18"/>
  <c r="N211" i="19"/>
  <c r="R211" i="18"/>
  <c r="M211" i="19"/>
  <c r="P211" i="18"/>
  <c r="K211" i="19"/>
  <c r="U211" i="17"/>
  <c r="Q211" i="18"/>
  <c r="L211" i="19"/>
  <c r="T210" i="18"/>
  <c r="O210" i="19"/>
  <c r="S210" i="18"/>
  <c r="N210" i="19"/>
  <c r="R210" i="18"/>
  <c r="M210" i="19"/>
  <c r="P210" i="18"/>
  <c r="K210" i="19"/>
  <c r="U210" i="17"/>
  <c r="Q210" i="18"/>
  <c r="L210" i="19"/>
  <c r="T209" i="18"/>
  <c r="O209" i="19"/>
  <c r="S209" i="18"/>
  <c r="N209" i="19"/>
  <c r="R209" i="18"/>
  <c r="M209" i="19"/>
  <c r="P209" i="18"/>
  <c r="K209" i="19"/>
  <c r="U209" i="17"/>
  <c r="Q209" i="18"/>
  <c r="L209" i="19"/>
  <c r="T208" i="18"/>
  <c r="O208" i="19"/>
  <c r="S208" i="18"/>
  <c r="N208" i="19"/>
  <c r="R208" i="18"/>
  <c r="M208" i="19"/>
  <c r="P208" i="18"/>
  <c r="K208" i="19"/>
  <c r="U208" i="17"/>
  <c r="Q208" i="18"/>
  <c r="L208" i="19"/>
  <c r="T207" i="18"/>
  <c r="O207" i="19"/>
  <c r="S207" i="18"/>
  <c r="N207" i="19"/>
  <c r="R207" i="18"/>
  <c r="M207" i="19"/>
  <c r="P207" i="18"/>
  <c r="K207" i="19"/>
  <c r="U207" i="17"/>
  <c r="Q207" i="18"/>
  <c r="L207" i="19"/>
  <c r="T206" i="18"/>
  <c r="O206" i="19"/>
  <c r="S206" i="18"/>
  <c r="N206" i="19"/>
  <c r="R206" i="18"/>
  <c r="M206" i="19"/>
  <c r="P206" i="18"/>
  <c r="K206" i="19"/>
  <c r="U206" i="17"/>
  <c r="Q206" i="18"/>
  <c r="L206" i="19"/>
  <c r="T205" i="18"/>
  <c r="O205" i="19"/>
  <c r="S205" i="18"/>
  <c r="N205" i="19"/>
  <c r="R205" i="18"/>
  <c r="M205" i="19"/>
  <c r="P205" i="18"/>
  <c r="K205" i="19"/>
  <c r="U205" i="17"/>
  <c r="Q205" i="18"/>
  <c r="L205" i="19"/>
  <c r="T204" i="18"/>
  <c r="O204" i="19"/>
  <c r="S204" i="18"/>
  <c r="N204" i="19"/>
  <c r="R204" i="18"/>
  <c r="M204" i="19"/>
  <c r="P204" i="18"/>
  <c r="K204" i="19"/>
  <c r="U204" i="17"/>
  <c r="Q204" i="18"/>
  <c r="L204" i="19"/>
  <c r="T203" i="18"/>
  <c r="O203" i="19"/>
  <c r="S203" i="18"/>
  <c r="N203" i="19"/>
  <c r="R203" i="18"/>
  <c r="M203" i="19"/>
  <c r="P203" i="18"/>
  <c r="K203" i="19"/>
  <c r="U203" i="17"/>
  <c r="Q203" i="18"/>
  <c r="L203" i="19"/>
  <c r="T202" i="18"/>
  <c r="O202" i="19"/>
  <c r="S202" i="18"/>
  <c r="N202" i="19"/>
  <c r="R202" i="18"/>
  <c r="M202" i="19"/>
  <c r="P202" i="18"/>
  <c r="K202" i="19"/>
  <c r="U202" i="17"/>
  <c r="Q202" i="18"/>
  <c r="L202" i="19"/>
  <c r="T201" i="18"/>
  <c r="O201" i="19"/>
  <c r="S201" i="18"/>
  <c r="N201" i="19"/>
  <c r="R201" i="18"/>
  <c r="M201" i="19"/>
  <c r="P201" i="18"/>
  <c r="K201" i="19"/>
  <c r="U201" i="17"/>
  <c r="Q201" i="18"/>
  <c r="L201" i="19"/>
  <c r="T200" i="18"/>
  <c r="O200" i="19"/>
  <c r="S200" i="18"/>
  <c r="N200" i="19"/>
  <c r="R200" i="18"/>
  <c r="M200" i="19"/>
  <c r="P200" i="18"/>
  <c r="K200" i="19"/>
  <c r="U200" i="17"/>
  <c r="Q200" i="18"/>
  <c r="L200" i="19"/>
  <c r="T199" i="18"/>
  <c r="O199" i="19"/>
  <c r="S199" i="18"/>
  <c r="N199" i="19"/>
  <c r="R199" i="18"/>
  <c r="M199" i="19"/>
  <c r="P199" i="18"/>
  <c r="K199" i="19"/>
  <c r="U199" i="17"/>
  <c r="Q199" i="18"/>
  <c r="L199" i="19"/>
  <c r="T198" i="18"/>
  <c r="O198" i="19"/>
  <c r="S198" i="18"/>
  <c r="N198" i="19"/>
  <c r="R198" i="18"/>
  <c r="M198" i="19"/>
  <c r="P198" i="18"/>
  <c r="K198" i="19"/>
  <c r="U198" i="17"/>
  <c r="Q198" i="18"/>
  <c r="L198" i="19"/>
  <c r="T197" i="18"/>
  <c r="O197" i="19"/>
  <c r="S197" i="18"/>
  <c r="N197" i="19"/>
  <c r="R197" i="18"/>
  <c r="M197" i="19"/>
  <c r="P197" i="18"/>
  <c r="K197" i="19"/>
  <c r="U197" i="17"/>
  <c r="Q197" i="18"/>
  <c r="L197" i="19"/>
  <c r="T196" i="18"/>
  <c r="O196" i="19"/>
  <c r="S196" i="18"/>
  <c r="N196" i="19"/>
  <c r="R196" i="18"/>
  <c r="M196" i="19"/>
  <c r="P196" i="18"/>
  <c r="K196" i="19"/>
  <c r="U196" i="17"/>
  <c r="Q196" i="18"/>
  <c r="L196" i="19"/>
  <c r="T195" i="18"/>
  <c r="O195" i="19"/>
  <c r="S195" i="18"/>
  <c r="N195" i="19"/>
  <c r="R195" i="18"/>
  <c r="M195" i="19"/>
  <c r="P195" i="18"/>
  <c r="K195" i="19"/>
  <c r="U195" i="17"/>
  <c r="Q195" i="18"/>
  <c r="L195" i="19"/>
  <c r="T194" i="18"/>
  <c r="O194" i="19"/>
  <c r="S194" i="18"/>
  <c r="N194" i="19"/>
  <c r="R194" i="18"/>
  <c r="M194" i="19"/>
  <c r="P194" i="18"/>
  <c r="K194" i="19"/>
  <c r="U194" i="17"/>
  <c r="Q194" i="18"/>
  <c r="L194" i="19"/>
  <c r="T193" i="18"/>
  <c r="O193" i="19"/>
  <c r="S193" i="18"/>
  <c r="N193" i="19"/>
  <c r="R193" i="18"/>
  <c r="M193" i="19"/>
  <c r="P193" i="18"/>
  <c r="K193" i="19"/>
  <c r="U193" i="17"/>
  <c r="Q193" i="18"/>
  <c r="L193" i="19"/>
  <c r="T192" i="18"/>
  <c r="O192" i="19"/>
  <c r="S192" i="18"/>
  <c r="N192" i="19"/>
  <c r="R192" i="18"/>
  <c r="M192" i="19"/>
  <c r="P192" i="18"/>
  <c r="K192" i="19"/>
  <c r="U192" i="17"/>
  <c r="Q192" i="18"/>
  <c r="L192" i="19"/>
  <c r="T191" i="18"/>
  <c r="O191" i="19"/>
  <c r="S191" i="18"/>
  <c r="N191" i="19"/>
  <c r="R191" i="18"/>
  <c r="M191" i="19"/>
  <c r="P191" i="18"/>
  <c r="K191" i="19"/>
  <c r="U191" i="17"/>
  <c r="Q191" i="18"/>
  <c r="L191" i="19"/>
  <c r="T190" i="18"/>
  <c r="O190" i="19"/>
  <c r="S190" i="18"/>
  <c r="N190" i="19"/>
  <c r="R190" i="18"/>
  <c r="M190" i="19"/>
  <c r="P190" i="18"/>
  <c r="K190" i="19"/>
  <c r="U190" i="17"/>
  <c r="Q190" i="18"/>
  <c r="L190" i="19"/>
  <c r="T189" i="18"/>
  <c r="O189" i="19"/>
  <c r="S189" i="18"/>
  <c r="N189" i="19"/>
  <c r="R189" i="18"/>
  <c r="M189" i="19"/>
  <c r="P189" i="18"/>
  <c r="K189" i="19"/>
  <c r="U189" i="17"/>
  <c r="Q189" i="18"/>
  <c r="L189" i="19"/>
  <c r="T188" i="18"/>
  <c r="O188" i="19"/>
  <c r="S188" i="18"/>
  <c r="N188" i="19"/>
  <c r="R188" i="18"/>
  <c r="M188" i="19"/>
  <c r="P188" i="18"/>
  <c r="K188" i="19"/>
  <c r="U188" i="17"/>
  <c r="Q188" i="18"/>
  <c r="L188" i="19"/>
  <c r="T187" i="18"/>
  <c r="O187" i="19"/>
  <c r="S187" i="18"/>
  <c r="N187" i="19"/>
  <c r="R187" i="18"/>
  <c r="M187" i="19"/>
  <c r="P187" i="18"/>
  <c r="K187" i="19"/>
  <c r="U187" i="17"/>
  <c r="Q187" i="18"/>
  <c r="L187" i="19"/>
  <c r="T186" i="18"/>
  <c r="O186" i="19"/>
  <c r="S186" i="18"/>
  <c r="N186" i="19"/>
  <c r="R186" i="18"/>
  <c r="M186" i="19"/>
  <c r="P186" i="18"/>
  <c r="K186" i="19"/>
  <c r="U186" i="17"/>
  <c r="Q186" i="18"/>
  <c r="L186" i="19"/>
  <c r="T185" i="18"/>
  <c r="O185" i="19"/>
  <c r="S185" i="18"/>
  <c r="N185" i="19"/>
  <c r="R185" i="18"/>
  <c r="M185" i="19"/>
  <c r="P185" i="18"/>
  <c r="K185" i="19"/>
  <c r="U185" i="17"/>
  <c r="Q185" i="18"/>
  <c r="L185" i="19"/>
  <c r="T184" i="18"/>
  <c r="O184" i="19"/>
  <c r="S184" i="18"/>
  <c r="N184" i="19"/>
  <c r="R184" i="18"/>
  <c r="M184" i="19"/>
  <c r="P184" i="18"/>
  <c r="K184" i="19"/>
  <c r="U184" i="17"/>
  <c r="Q184" i="18"/>
  <c r="L184" i="19"/>
  <c r="T183" i="18"/>
  <c r="O183" i="19"/>
  <c r="S183" i="18"/>
  <c r="N183" i="19"/>
  <c r="R183" i="18"/>
  <c r="M183" i="19"/>
  <c r="P183" i="18"/>
  <c r="K183" i="19"/>
  <c r="U183" i="17"/>
  <c r="Q183" i="18"/>
  <c r="L183" i="19"/>
  <c r="T182" i="18"/>
  <c r="O182" i="19"/>
  <c r="S182" i="18"/>
  <c r="N182" i="19"/>
  <c r="R182" i="18"/>
  <c r="M182" i="19"/>
  <c r="P182" i="18"/>
  <c r="K182" i="19"/>
  <c r="U182" i="17"/>
  <c r="Q182" i="18"/>
  <c r="L182" i="19"/>
  <c r="T181" i="18"/>
  <c r="O181" i="19"/>
  <c r="S181" i="18"/>
  <c r="N181" i="19"/>
  <c r="R181" i="18"/>
  <c r="M181" i="19"/>
  <c r="P181" i="18"/>
  <c r="K181" i="19"/>
  <c r="U181" i="17"/>
  <c r="Q181" i="18"/>
  <c r="L181" i="19"/>
  <c r="T180" i="18"/>
  <c r="O180" i="19"/>
  <c r="S180" i="18"/>
  <c r="N180" i="19"/>
  <c r="R180" i="18"/>
  <c r="M180" i="19"/>
  <c r="P180" i="18"/>
  <c r="K180" i="19"/>
  <c r="U180" i="17"/>
  <c r="Q180" i="18"/>
  <c r="L180" i="19"/>
  <c r="T179" i="18"/>
  <c r="O179" i="19"/>
  <c r="S179" i="18"/>
  <c r="N179" i="19"/>
  <c r="R179" i="18"/>
  <c r="M179" i="19"/>
  <c r="P179" i="18"/>
  <c r="K179" i="19"/>
  <c r="U179" i="17"/>
  <c r="Q179" i="18"/>
  <c r="L179" i="19"/>
  <c r="T178" i="18"/>
  <c r="O178" i="19"/>
  <c r="S178" i="18"/>
  <c r="N178" i="19"/>
  <c r="R178" i="18"/>
  <c r="M178" i="19"/>
  <c r="P178" i="18"/>
  <c r="K178" i="19"/>
  <c r="U178" i="17"/>
  <c r="Q178" i="18"/>
  <c r="L178" i="19"/>
  <c r="T177" i="18"/>
  <c r="O177" i="19"/>
  <c r="S177" i="18"/>
  <c r="N177" i="19"/>
  <c r="R177" i="18"/>
  <c r="M177" i="19"/>
  <c r="P177" i="18"/>
  <c r="K177" i="19"/>
  <c r="U177" i="17"/>
  <c r="Q177" i="18"/>
  <c r="L177" i="19"/>
  <c r="T176" i="18"/>
  <c r="O176" i="19"/>
  <c r="S176" i="18"/>
  <c r="N176" i="19"/>
  <c r="R176" i="18"/>
  <c r="M176" i="19"/>
  <c r="P176" i="18"/>
  <c r="K176" i="19"/>
  <c r="U176" i="17"/>
  <c r="Q176" i="18"/>
  <c r="L176" i="19"/>
  <c r="T175" i="18"/>
  <c r="O175" i="19"/>
  <c r="S175" i="18"/>
  <c r="N175" i="19"/>
  <c r="R175" i="18"/>
  <c r="M175" i="19"/>
  <c r="P175" i="18"/>
  <c r="K175" i="19"/>
  <c r="U175" i="17"/>
  <c r="Q175" i="18"/>
  <c r="L175" i="19"/>
  <c r="T174" i="18"/>
  <c r="O174" i="19"/>
  <c r="S174" i="18"/>
  <c r="N174" i="19"/>
  <c r="R174" i="18"/>
  <c r="M174" i="19"/>
  <c r="P174" i="18"/>
  <c r="K174" i="19"/>
  <c r="U174" i="17"/>
  <c r="Q174" i="18"/>
  <c r="L174" i="19"/>
  <c r="T173" i="18"/>
  <c r="O173" i="19"/>
  <c r="S173" i="18"/>
  <c r="N173" i="19"/>
  <c r="R173" i="18"/>
  <c r="M173" i="19"/>
  <c r="P173" i="18"/>
  <c r="K173" i="19"/>
  <c r="U173" i="17"/>
  <c r="Q173" i="18"/>
  <c r="L173" i="19"/>
  <c r="T172" i="18"/>
  <c r="O172" i="19"/>
  <c r="S172" i="18"/>
  <c r="N172" i="19"/>
  <c r="R172" i="18"/>
  <c r="M172" i="19"/>
  <c r="P172" i="18"/>
  <c r="K172" i="19"/>
  <c r="U172" i="17"/>
  <c r="Q172" i="18"/>
  <c r="L172" i="19"/>
  <c r="T171" i="18"/>
  <c r="O171" i="19"/>
  <c r="S171" i="18"/>
  <c r="N171" i="19"/>
  <c r="R171" i="18"/>
  <c r="M171" i="19"/>
  <c r="P171" i="18"/>
  <c r="K171" i="19"/>
  <c r="U171" i="17"/>
  <c r="Q171" i="18"/>
  <c r="L171" i="19"/>
  <c r="T170" i="18"/>
  <c r="O170" i="19"/>
  <c r="S170" i="18"/>
  <c r="N170" i="19"/>
  <c r="R170" i="18"/>
  <c r="M170" i="19"/>
  <c r="P170" i="18"/>
  <c r="K170" i="19"/>
  <c r="U170" i="17"/>
  <c r="Q170" i="18"/>
  <c r="L170" i="19"/>
  <c r="T169" i="18"/>
  <c r="O169" i="19"/>
  <c r="S169" i="18"/>
  <c r="N169" i="19"/>
  <c r="R169" i="18"/>
  <c r="M169" i="19"/>
  <c r="P169" i="18"/>
  <c r="K169" i="19"/>
  <c r="U169" i="17"/>
  <c r="Q169" i="18"/>
  <c r="L169" i="19"/>
  <c r="T168" i="18"/>
  <c r="O168" i="19"/>
  <c r="S168" i="18"/>
  <c r="N168" i="19"/>
  <c r="R168" i="18"/>
  <c r="M168" i="19"/>
  <c r="P168" i="18"/>
  <c r="K168" i="19"/>
  <c r="U168" i="17"/>
  <c r="Q168" i="18"/>
  <c r="L168" i="19"/>
  <c r="T167" i="18"/>
  <c r="O167" i="19"/>
  <c r="S167" i="18"/>
  <c r="N167" i="19"/>
  <c r="R167" i="18"/>
  <c r="M167" i="19"/>
  <c r="P167" i="18"/>
  <c r="K167" i="19"/>
  <c r="U167" i="17"/>
  <c r="Q167" i="18"/>
  <c r="L167" i="19"/>
  <c r="T166" i="18"/>
  <c r="O166" i="19"/>
  <c r="S166" i="18"/>
  <c r="N166" i="19"/>
  <c r="R166" i="18"/>
  <c r="M166" i="19"/>
  <c r="P166" i="18"/>
  <c r="K166" i="19"/>
  <c r="U166" i="17"/>
  <c r="Q166" i="18"/>
  <c r="L166" i="19"/>
  <c r="T165" i="18"/>
  <c r="O165" i="19"/>
  <c r="S165" i="18"/>
  <c r="N165" i="19"/>
  <c r="R165" i="18"/>
  <c r="M165" i="19"/>
  <c r="P165" i="18"/>
  <c r="K165" i="19"/>
  <c r="U165" i="17"/>
  <c r="Q165" i="18"/>
  <c r="L165" i="19"/>
  <c r="T164" i="18"/>
  <c r="O164" i="19"/>
  <c r="S164" i="18"/>
  <c r="N164" i="19"/>
  <c r="R164" i="18"/>
  <c r="M164" i="19"/>
  <c r="P164" i="18"/>
  <c r="K164" i="19"/>
  <c r="U164" i="17"/>
  <c r="Q164" i="18"/>
  <c r="L164" i="19"/>
  <c r="T163" i="18"/>
  <c r="O163" i="19"/>
  <c r="S163" i="18"/>
  <c r="N163" i="19"/>
  <c r="R163" i="18"/>
  <c r="M163" i="19"/>
  <c r="P163" i="18"/>
  <c r="K163" i="19"/>
  <c r="U163" i="17"/>
  <c r="Q163" i="18"/>
  <c r="L163" i="19"/>
  <c r="T162" i="18"/>
  <c r="O162" i="19"/>
  <c r="S162" i="18"/>
  <c r="N162" i="19"/>
  <c r="R162" i="18"/>
  <c r="M162" i="19"/>
  <c r="P162" i="18"/>
  <c r="K162" i="19"/>
  <c r="U162" i="17"/>
  <c r="Q162" i="18"/>
  <c r="L162" i="19"/>
  <c r="T161" i="18"/>
  <c r="O161" i="19"/>
  <c r="S161" i="18"/>
  <c r="N161" i="19"/>
  <c r="R161" i="18"/>
  <c r="M161" i="19"/>
  <c r="P161" i="18"/>
  <c r="K161" i="19"/>
  <c r="U161" i="17"/>
  <c r="Q161" i="18"/>
  <c r="L161" i="19"/>
  <c r="T160" i="18"/>
  <c r="O160" i="19"/>
  <c r="S160" i="18"/>
  <c r="N160" i="19"/>
  <c r="R160" i="18"/>
  <c r="M160" i="19"/>
  <c r="P160" i="18"/>
  <c r="K160" i="19"/>
  <c r="U160" i="17"/>
  <c r="Q160" i="18"/>
  <c r="L160" i="19"/>
  <c r="T159" i="18"/>
  <c r="O159" i="19"/>
  <c r="S159" i="18"/>
  <c r="N159" i="19"/>
  <c r="R159" i="18"/>
  <c r="M159" i="19"/>
  <c r="P159" i="18"/>
  <c r="K159" i="19"/>
  <c r="U159" i="17"/>
  <c r="Q159" i="18"/>
  <c r="L159" i="19"/>
  <c r="T157" i="18"/>
  <c r="O157" i="19"/>
  <c r="S157" i="18"/>
  <c r="N157" i="19"/>
  <c r="R157" i="18"/>
  <c r="M157" i="19"/>
  <c r="P157" i="18"/>
  <c r="K157" i="19"/>
  <c r="U157" i="17"/>
  <c r="Q157" i="18"/>
  <c r="L157" i="19"/>
  <c r="T156" i="18"/>
  <c r="O156" i="19"/>
  <c r="S156" i="18"/>
  <c r="N156" i="19"/>
  <c r="R156" i="18"/>
  <c r="M156" i="19"/>
  <c r="P156" i="18"/>
  <c r="K156" i="19"/>
  <c r="U156" i="17"/>
  <c r="Q156" i="18"/>
  <c r="L156" i="19"/>
  <c r="T155" i="18"/>
  <c r="O155" i="19"/>
  <c r="S155" i="18"/>
  <c r="N155" i="19"/>
  <c r="R155" i="18"/>
  <c r="M155" i="19"/>
  <c r="P155" i="18"/>
  <c r="K155" i="19"/>
  <c r="U155" i="17"/>
  <c r="Q155" i="18"/>
  <c r="L155" i="19"/>
  <c r="T154" i="18"/>
  <c r="O154" i="19"/>
  <c r="S154" i="18"/>
  <c r="N154" i="19"/>
  <c r="R154" i="18"/>
  <c r="M154" i="19"/>
  <c r="P154" i="18"/>
  <c r="K154" i="19"/>
  <c r="U154" i="17"/>
  <c r="Q154" i="18"/>
  <c r="L154" i="19"/>
  <c r="T124" i="18"/>
  <c r="O124" i="19"/>
  <c r="S124" i="18"/>
  <c r="N124" i="19"/>
  <c r="R124" i="18"/>
  <c r="M124" i="19"/>
  <c r="P124" i="18"/>
  <c r="K124" i="19"/>
  <c r="U124" i="17"/>
  <c r="Q124" i="18"/>
  <c r="L124" i="19"/>
  <c r="T123" i="18"/>
  <c r="O123" i="19"/>
  <c r="S123" i="18"/>
  <c r="N123" i="19"/>
  <c r="R123" i="18"/>
  <c r="M123" i="19"/>
  <c r="P123" i="18"/>
  <c r="K123" i="19"/>
  <c r="U123" i="17"/>
  <c r="Q123" i="18"/>
  <c r="L123" i="19"/>
  <c r="T122" i="18"/>
  <c r="O122" i="19"/>
  <c r="S122" i="18"/>
  <c r="N122" i="19"/>
  <c r="R122" i="18"/>
  <c r="M122" i="19"/>
  <c r="P122" i="18"/>
  <c r="K122" i="19"/>
  <c r="U122" i="17"/>
  <c r="Q122" i="18"/>
  <c r="L122" i="19"/>
  <c r="T121" i="18"/>
  <c r="O121" i="19"/>
  <c r="S121" i="18"/>
  <c r="N121" i="19"/>
  <c r="R121" i="18"/>
  <c r="M121" i="19"/>
  <c r="P121" i="18"/>
  <c r="K121" i="19"/>
  <c r="U121" i="17"/>
  <c r="Q121" i="18"/>
  <c r="L121" i="19"/>
  <c r="T120" i="18"/>
  <c r="O120" i="19"/>
  <c r="S120" i="18"/>
  <c r="N120" i="19"/>
  <c r="R120" i="18"/>
  <c r="M120" i="19"/>
  <c r="P120" i="18"/>
  <c r="K120" i="19"/>
  <c r="U120" i="17"/>
  <c r="Q120" i="18"/>
  <c r="L120" i="19"/>
  <c r="T119" i="18"/>
  <c r="O119" i="19"/>
  <c r="S119" i="18"/>
  <c r="N119" i="19"/>
  <c r="R119" i="18"/>
  <c r="M119" i="19"/>
  <c r="P119" i="18"/>
  <c r="K119" i="19"/>
  <c r="U119" i="17"/>
  <c r="Q119" i="18"/>
  <c r="L119" i="19"/>
  <c r="T118" i="18"/>
  <c r="O118" i="19"/>
  <c r="S118" i="18"/>
  <c r="N118" i="19"/>
  <c r="R118" i="18"/>
  <c r="M118" i="19"/>
  <c r="P118" i="18"/>
  <c r="K118" i="19"/>
  <c r="U118" i="17"/>
  <c r="Q118" i="18"/>
  <c r="L118" i="19"/>
  <c r="B63" i="10"/>
  <c r="H80" i="9"/>
  <c r="J63" i="9"/>
  <c r="U63" i="9"/>
  <c r="B83" i="10"/>
  <c r="H100" i="9"/>
  <c r="J83" i="9"/>
  <c r="U83" i="9"/>
  <c r="B117" i="10"/>
  <c r="H125" i="9"/>
  <c r="J117" i="9"/>
  <c r="U117" i="9"/>
  <c r="B128" i="10"/>
  <c r="H150" i="9"/>
  <c r="J128" i="9"/>
  <c r="U128" i="9"/>
  <c r="B217" i="10"/>
  <c r="H238" i="9"/>
  <c r="J217" i="9"/>
  <c r="U217" i="9"/>
  <c r="T6" i="18"/>
  <c r="T20" i="18" s="1"/>
  <c r="O6" i="19"/>
  <c r="T20" i="17"/>
  <c r="P63" i="17"/>
  <c r="K63" i="18"/>
  <c r="K80" i="17"/>
  <c r="Q63" i="17"/>
  <c r="L63" i="18"/>
  <c r="L80" i="17"/>
  <c r="R63" i="17"/>
  <c r="M63" i="18"/>
  <c r="M80" i="17"/>
  <c r="S63" i="17"/>
  <c r="N63" i="18"/>
  <c r="N80" i="17"/>
  <c r="T63" i="17"/>
  <c r="O63" i="18"/>
  <c r="O80" i="17"/>
  <c r="P83" i="17"/>
  <c r="K83" i="18"/>
  <c r="Q83" i="17"/>
  <c r="L83" i="18"/>
  <c r="R83" i="17"/>
  <c r="M83" i="18"/>
  <c r="S83" i="17"/>
  <c r="N83" i="18"/>
  <c r="T83" i="17"/>
  <c r="O83" i="18"/>
  <c r="P117" i="17"/>
  <c r="P125" i="17" s="1"/>
  <c r="K117" i="18"/>
  <c r="K125" i="17"/>
  <c r="Q117" i="17"/>
  <c r="Q125" i="17" s="1"/>
  <c r="L117" i="18"/>
  <c r="L125" i="17"/>
  <c r="R117" i="17"/>
  <c r="R125" i="17" s="1"/>
  <c r="M117" i="18"/>
  <c r="M125" i="17"/>
  <c r="S117" i="17"/>
  <c r="S125" i="17" s="1"/>
  <c r="N117" i="18"/>
  <c r="N125" i="17"/>
  <c r="T117" i="17"/>
  <c r="T125" i="17" s="1"/>
  <c r="O117" i="18"/>
  <c r="O125" i="17"/>
  <c r="P128" i="17"/>
  <c r="P150" i="17" s="1"/>
  <c r="K128" i="18"/>
  <c r="K150" i="17"/>
  <c r="Q128" i="17"/>
  <c r="Q150" i="17" s="1"/>
  <c r="L128" i="18"/>
  <c r="L150" i="17"/>
  <c r="R128" i="17"/>
  <c r="R150" i="17" s="1"/>
  <c r="M128" i="18"/>
  <c r="M150" i="17"/>
  <c r="S128" i="17"/>
  <c r="S150" i="17" s="1"/>
  <c r="N128" i="18"/>
  <c r="N150" i="17"/>
  <c r="T128" i="17"/>
  <c r="T150" i="17" s="1"/>
  <c r="O128" i="18"/>
  <c r="O150" i="17"/>
  <c r="P153" i="17"/>
  <c r="P214" i="17" s="1"/>
  <c r="K153" i="18"/>
  <c r="Q153" i="17"/>
  <c r="Q214" i="17" s="1"/>
  <c r="L153" i="18"/>
  <c r="R153" i="17"/>
  <c r="R214" i="17" s="1"/>
  <c r="M153" i="18"/>
  <c r="S153" i="17"/>
  <c r="S214" i="17" s="1"/>
  <c r="N153" i="18"/>
  <c r="T153" i="17"/>
  <c r="T214" i="17" s="1"/>
  <c r="O153" i="18"/>
  <c r="P217" i="17"/>
  <c r="P238" i="17" s="1"/>
  <c r="K217" i="18"/>
  <c r="K238" i="17"/>
  <c r="Q217" i="17"/>
  <c r="Q238" i="17" s="1"/>
  <c r="L217" i="18"/>
  <c r="L238" i="17"/>
  <c r="R217" i="17"/>
  <c r="R238" i="17" s="1"/>
  <c r="M217" i="18"/>
  <c r="M238" i="17"/>
  <c r="S217" i="17"/>
  <c r="S238" i="17" s="1"/>
  <c r="N217" i="18"/>
  <c r="N238" i="17"/>
  <c r="T217" i="17"/>
  <c r="T238" i="17" s="1"/>
  <c r="O217" i="18"/>
  <c r="O238" i="17"/>
  <c r="S23" i="17"/>
  <c r="S40" i="17" s="1"/>
  <c r="N23" i="18"/>
  <c r="N40" i="17"/>
  <c r="R23" i="17"/>
  <c r="R40" i="17" s="1"/>
  <c r="M23" i="18"/>
  <c r="M40" i="17"/>
  <c r="P64" i="18"/>
  <c r="K64" i="19"/>
  <c r="Q64" i="18"/>
  <c r="L64" i="19"/>
  <c r="R64" i="18"/>
  <c r="M64" i="19"/>
  <c r="S64" i="18"/>
  <c r="N64" i="19"/>
  <c r="T64" i="18"/>
  <c r="O64" i="19"/>
  <c r="Q65" i="17"/>
  <c r="L65" i="18"/>
  <c r="P65" i="17"/>
  <c r="K65" i="18"/>
  <c r="U65" i="16"/>
  <c r="R65" i="17"/>
  <c r="M65" i="18"/>
  <c r="S65" i="17"/>
  <c r="N65" i="18"/>
  <c r="T65" i="17"/>
  <c r="O65" i="18"/>
  <c r="Q66" i="17"/>
  <c r="L66" i="18"/>
  <c r="P66" i="17"/>
  <c r="K66" i="18"/>
  <c r="U66" i="16"/>
  <c r="R66" i="17"/>
  <c r="M66" i="18"/>
  <c r="S66" i="17"/>
  <c r="N66" i="18"/>
  <c r="T66" i="17"/>
  <c r="O66" i="18"/>
  <c r="Q67" i="17"/>
  <c r="L67" i="18"/>
  <c r="P67" i="17"/>
  <c r="K67" i="18"/>
  <c r="U67" i="16"/>
  <c r="R67" i="17"/>
  <c r="M67" i="18"/>
  <c r="S67" i="17"/>
  <c r="N67" i="18"/>
  <c r="T67" i="17"/>
  <c r="O67" i="18"/>
  <c r="Q68" i="17"/>
  <c r="L68" i="18"/>
  <c r="P68" i="17"/>
  <c r="K68" i="18"/>
  <c r="U68" i="16"/>
  <c r="R68" i="17"/>
  <c r="M68" i="18"/>
  <c r="S68" i="17"/>
  <c r="N68" i="18"/>
  <c r="T68" i="17"/>
  <c r="O68" i="18"/>
  <c r="Q69" i="17"/>
  <c r="L69" i="18"/>
  <c r="P69" i="17"/>
  <c r="K69" i="18"/>
  <c r="U69" i="16"/>
  <c r="R69" i="17"/>
  <c r="M69" i="18"/>
  <c r="S69" i="17"/>
  <c r="N69" i="18"/>
  <c r="T69" i="17"/>
  <c r="O69" i="18"/>
  <c r="Q70" i="17"/>
  <c r="L70" i="18"/>
  <c r="P70" i="17"/>
  <c r="K70" i="18"/>
  <c r="U70" i="16"/>
  <c r="R70" i="17"/>
  <c r="M70" i="18"/>
  <c r="S70" i="17"/>
  <c r="N70" i="18"/>
  <c r="T70" i="17"/>
  <c r="O70" i="18"/>
  <c r="Q71" i="17"/>
  <c r="L71" i="18"/>
  <c r="P71" i="17"/>
  <c r="K71" i="18"/>
  <c r="U71" i="16"/>
  <c r="R71" i="17"/>
  <c r="M71" i="18"/>
  <c r="S71" i="17"/>
  <c r="N71" i="18"/>
  <c r="T71" i="17"/>
  <c r="O71" i="18"/>
  <c r="Q72" i="17"/>
  <c r="L72" i="18"/>
  <c r="P72" i="17"/>
  <c r="K72" i="18"/>
  <c r="U72" i="16"/>
  <c r="R72" i="17"/>
  <c r="M72" i="18"/>
  <c r="S72" i="17"/>
  <c r="N72" i="18"/>
  <c r="T72" i="17"/>
  <c r="O72" i="18"/>
  <c r="Q73" i="17"/>
  <c r="L73" i="18"/>
  <c r="P73" i="17"/>
  <c r="K73" i="18"/>
  <c r="U73" i="16"/>
  <c r="R73" i="17"/>
  <c r="M73" i="18"/>
  <c r="S73" i="17"/>
  <c r="N73" i="18"/>
  <c r="T73" i="17"/>
  <c r="O73" i="18"/>
  <c r="Q74" i="17"/>
  <c r="L74" i="18"/>
  <c r="P74" i="17"/>
  <c r="K74" i="18"/>
  <c r="U74" i="16"/>
  <c r="R74" i="17"/>
  <c r="M74" i="18"/>
  <c r="S74" i="17"/>
  <c r="N74" i="18"/>
  <c r="T74" i="17"/>
  <c r="O74" i="18"/>
  <c r="Q75" i="17"/>
  <c r="L75" i="18"/>
  <c r="P75" i="17"/>
  <c r="K75" i="18"/>
  <c r="U75" i="16"/>
  <c r="R75" i="17"/>
  <c r="M75" i="18"/>
  <c r="S75" i="17"/>
  <c r="N75" i="18"/>
  <c r="T75" i="17"/>
  <c r="O75" i="18"/>
  <c r="Q76" i="17"/>
  <c r="L76" i="18"/>
  <c r="P76" i="17"/>
  <c r="K76" i="18"/>
  <c r="U76" i="16"/>
  <c r="R76" i="17"/>
  <c r="M76" i="18"/>
  <c r="S76" i="17"/>
  <c r="N76" i="18"/>
  <c r="T76" i="17"/>
  <c r="O76" i="18"/>
  <c r="Q77" i="17"/>
  <c r="L77" i="18"/>
  <c r="P77" i="17"/>
  <c r="K77" i="18"/>
  <c r="U77" i="16"/>
  <c r="R77" i="17"/>
  <c r="M77" i="18"/>
  <c r="S77" i="17"/>
  <c r="N77" i="18"/>
  <c r="T77" i="17"/>
  <c r="O77" i="18"/>
  <c r="Q78" i="17"/>
  <c r="L78" i="18"/>
  <c r="P78" i="17"/>
  <c r="K78" i="18"/>
  <c r="U78" i="16"/>
  <c r="R78" i="17"/>
  <c r="M78" i="18"/>
  <c r="S78" i="17"/>
  <c r="N78" i="18"/>
  <c r="T78" i="17"/>
  <c r="O78" i="18"/>
  <c r="Q79" i="17"/>
  <c r="L79" i="18"/>
  <c r="P79" i="17"/>
  <c r="K79" i="18"/>
  <c r="U79" i="16"/>
  <c r="R79" i="17"/>
  <c r="M79" i="18"/>
  <c r="S79" i="17"/>
  <c r="N79" i="18"/>
  <c r="T79" i="17"/>
  <c r="O79" i="18"/>
  <c r="R240" i="14"/>
  <c r="R103" i="16"/>
  <c r="M103" i="17"/>
  <c r="S103" i="16"/>
  <c r="N103" i="17"/>
  <c r="T103" i="16"/>
  <c r="O103" i="17"/>
  <c r="R240" i="13"/>
  <c r="M240" i="14"/>
  <c r="R104" i="15"/>
  <c r="M104" i="16"/>
  <c r="M114" i="15"/>
  <c r="M240" i="15" s="1"/>
  <c r="S104" i="15"/>
  <c r="N104" i="16"/>
  <c r="N114" i="15"/>
  <c r="N240" i="15" s="1"/>
  <c r="T104" i="15"/>
  <c r="O104" i="16"/>
  <c r="O114" i="15"/>
  <c r="O240" i="15" s="1"/>
  <c r="R105" i="15"/>
  <c r="M105" i="16"/>
  <c r="S105" i="15"/>
  <c r="N105" i="16"/>
  <c r="T105" i="15"/>
  <c r="O105" i="16"/>
  <c r="R106" i="15"/>
  <c r="M106" i="16"/>
  <c r="S106" i="15"/>
  <c r="N106" i="16"/>
  <c r="T106" i="15"/>
  <c r="O106" i="16"/>
  <c r="R107" i="15"/>
  <c r="M107" i="16"/>
  <c r="S107" i="15"/>
  <c r="N107" i="16"/>
  <c r="T107" i="15"/>
  <c r="O107" i="16"/>
  <c r="R108" i="15"/>
  <c r="M108" i="16"/>
  <c r="S108" i="15"/>
  <c r="N108" i="16"/>
  <c r="T108" i="15"/>
  <c r="O108" i="16"/>
  <c r="R109" i="15"/>
  <c r="M109" i="16"/>
  <c r="S109" i="15"/>
  <c r="N109" i="16"/>
  <c r="T109" i="15"/>
  <c r="O109" i="16"/>
  <c r="S84" i="16"/>
  <c r="N84" i="17"/>
  <c r="T84" i="16"/>
  <c r="O84" i="17"/>
  <c r="R85" i="15"/>
  <c r="M85" i="16"/>
  <c r="S85" i="15"/>
  <c r="N85" i="16"/>
  <c r="T85" i="15"/>
  <c r="O85" i="16"/>
  <c r="R86" i="15"/>
  <c r="M86" i="16"/>
  <c r="S86" i="15"/>
  <c r="N86" i="16"/>
  <c r="T86" i="15"/>
  <c r="O86" i="16"/>
  <c r="R87" i="15"/>
  <c r="M87" i="16"/>
  <c r="S87" i="15"/>
  <c r="N87" i="16"/>
  <c r="T87" i="15"/>
  <c r="O87" i="16"/>
  <c r="R88" i="15"/>
  <c r="M88" i="16"/>
  <c r="S88" i="15"/>
  <c r="N88" i="16"/>
  <c r="T88" i="15"/>
  <c r="O88" i="16"/>
  <c r="R89" i="15"/>
  <c r="M89" i="16"/>
  <c r="S89" i="15"/>
  <c r="N89" i="16"/>
  <c r="T89" i="15"/>
  <c r="O89" i="16"/>
  <c r="R90" i="15"/>
  <c r="M90" i="16"/>
  <c r="S90" i="15"/>
  <c r="N90" i="16"/>
  <c r="T90" i="15"/>
  <c r="O90" i="16"/>
  <c r="R91" i="15"/>
  <c r="M91" i="16"/>
  <c r="S91" i="15"/>
  <c r="N91" i="16"/>
  <c r="T91" i="15"/>
  <c r="O91" i="16"/>
  <c r="R92" i="15"/>
  <c r="M92" i="16"/>
  <c r="S92" i="15"/>
  <c r="N92" i="16"/>
  <c r="T92" i="15"/>
  <c r="O92" i="16"/>
  <c r="R93" i="15"/>
  <c r="M93" i="16"/>
  <c r="S93" i="15"/>
  <c r="N93" i="16"/>
  <c r="T93" i="15"/>
  <c r="O93" i="16"/>
  <c r="R94" i="15"/>
  <c r="M94" i="16"/>
  <c r="S94" i="15"/>
  <c r="N94" i="16"/>
  <c r="T94" i="15"/>
  <c r="O94" i="16"/>
  <c r="R95" i="15"/>
  <c r="M95" i="16"/>
  <c r="S95" i="15"/>
  <c r="N95" i="16"/>
  <c r="T95" i="15"/>
  <c r="O95" i="16"/>
  <c r="R96" i="15"/>
  <c r="M96" i="16"/>
  <c r="S96" i="15"/>
  <c r="N96" i="16"/>
  <c r="T96" i="15"/>
  <c r="O96" i="16"/>
  <c r="R97" i="15"/>
  <c r="M97" i="16"/>
  <c r="S97" i="15"/>
  <c r="N97" i="16"/>
  <c r="T97" i="15"/>
  <c r="O97" i="16"/>
  <c r="R98" i="15"/>
  <c r="M98" i="16"/>
  <c r="S98" i="15"/>
  <c r="N98" i="16"/>
  <c r="T98" i="15"/>
  <c r="O98" i="16"/>
  <c r="P103" i="12"/>
  <c r="K103" i="13"/>
  <c r="Q103" i="12"/>
  <c r="L103" i="13"/>
  <c r="L104" i="12"/>
  <c r="Q104" i="11"/>
  <c r="U104" i="10"/>
  <c r="K104" i="12"/>
  <c r="P104" i="11"/>
  <c r="U114" i="9"/>
  <c r="L105" i="12"/>
  <c r="Q105" i="11"/>
  <c r="U105" i="10"/>
  <c r="K105" i="12"/>
  <c r="P105" i="11"/>
  <c r="U105" i="11" s="1"/>
  <c r="L106" i="12"/>
  <c r="Q106" i="11"/>
  <c r="U106" i="10"/>
  <c r="K106" i="12"/>
  <c r="P106" i="11"/>
  <c r="U106" i="11" s="1"/>
  <c r="L107" i="12"/>
  <c r="Q107" i="11"/>
  <c r="U107" i="10"/>
  <c r="K107" i="12"/>
  <c r="P107" i="11"/>
  <c r="U107" i="11" s="1"/>
  <c r="L108" i="12"/>
  <c r="Q108" i="11"/>
  <c r="U108" i="10"/>
  <c r="K108" i="12"/>
  <c r="P108" i="11"/>
  <c r="U108" i="11" s="1"/>
  <c r="L109" i="12"/>
  <c r="Q109" i="11"/>
  <c r="U109" i="10"/>
  <c r="K109" i="12"/>
  <c r="P109" i="11"/>
  <c r="U109" i="11" s="1"/>
  <c r="U84" i="7"/>
  <c r="P100" i="7"/>
  <c r="K84" i="9"/>
  <c r="P84" i="8"/>
  <c r="K100" i="8"/>
  <c r="K240" i="8" s="1"/>
  <c r="U100" i="6"/>
  <c r="P240" i="6"/>
  <c r="Q100" i="7"/>
  <c r="Q240" i="7" s="1"/>
  <c r="L84" i="9"/>
  <c r="Q84" i="8"/>
  <c r="Q100" i="8" s="1"/>
  <c r="Q240" i="8" s="1"/>
  <c r="L100" i="8"/>
  <c r="L240" i="8" s="1"/>
  <c r="T158" i="18"/>
  <c r="O158" i="19"/>
  <c r="O214" i="18"/>
  <c r="S158" i="18"/>
  <c r="N158" i="19"/>
  <c r="N214" i="18"/>
  <c r="R158" i="18"/>
  <c r="M158" i="19"/>
  <c r="M214" i="18"/>
  <c r="P158" i="18"/>
  <c r="K158" i="19"/>
  <c r="K214" i="18"/>
  <c r="Q158" i="18"/>
  <c r="L158" i="19"/>
  <c r="L214" i="18"/>
  <c r="B158" i="10"/>
  <c r="J158" i="9"/>
  <c r="U158" i="9"/>
  <c r="H214" i="9"/>
  <c r="T102" i="17"/>
  <c r="O102" i="18"/>
  <c r="S102" i="17"/>
  <c r="N102" i="18"/>
  <c r="R102" i="17"/>
  <c r="M102" i="18"/>
  <c r="P102" i="17"/>
  <c r="K102" i="18"/>
  <c r="U102" i="16"/>
  <c r="Q102" i="17"/>
  <c r="L102" i="18"/>
  <c r="B237" i="20"/>
  <c r="H237" i="20" s="1"/>
  <c r="J237" i="19"/>
  <c r="B236" i="20"/>
  <c r="H236" i="20" s="1"/>
  <c r="J236" i="19"/>
  <c r="B235" i="20"/>
  <c r="H235" i="20" s="1"/>
  <c r="J235" i="19"/>
  <c r="B234" i="20"/>
  <c r="H234" i="20" s="1"/>
  <c r="J234" i="19"/>
  <c r="B233" i="20"/>
  <c r="H233" i="20" s="1"/>
  <c r="J233" i="19"/>
  <c r="B232" i="20"/>
  <c r="H232" i="20" s="1"/>
  <c r="J232" i="19"/>
  <c r="B231" i="20"/>
  <c r="H231" i="20" s="1"/>
  <c r="J231" i="19"/>
  <c r="B230" i="20"/>
  <c r="H230" i="20" s="1"/>
  <c r="J230" i="19"/>
  <c r="B229" i="20"/>
  <c r="H229" i="20" s="1"/>
  <c r="J229" i="19"/>
  <c r="B228" i="20"/>
  <c r="H228" i="20" s="1"/>
  <c r="J228" i="19"/>
  <c r="B227" i="20"/>
  <c r="H227" i="20" s="1"/>
  <c r="J227" i="19"/>
  <c r="B226" i="20"/>
  <c r="H226" i="20" s="1"/>
  <c r="J226" i="19"/>
  <c r="B225" i="20"/>
  <c r="H225" i="20" s="1"/>
  <c r="J225" i="19"/>
  <c r="B224" i="20"/>
  <c r="H224" i="20" s="1"/>
  <c r="J224" i="19"/>
  <c r="B223" i="20"/>
  <c r="H223" i="20" s="1"/>
  <c r="J223" i="19"/>
  <c r="B222" i="20"/>
  <c r="H222" i="20" s="1"/>
  <c r="J222" i="19"/>
  <c r="B221" i="20"/>
  <c r="H221" i="20" s="1"/>
  <c r="J221" i="19"/>
  <c r="B220" i="20"/>
  <c r="H220" i="20" s="1"/>
  <c r="J220" i="19"/>
  <c r="B219" i="20"/>
  <c r="H219" i="20" s="1"/>
  <c r="J219" i="19"/>
  <c r="B218" i="20"/>
  <c r="H218" i="20" s="1"/>
  <c r="J218" i="19"/>
  <c r="B213" i="20"/>
  <c r="H213" i="20" s="1"/>
  <c r="J213" i="19"/>
  <c r="B212" i="20"/>
  <c r="H212" i="20" s="1"/>
  <c r="J212" i="19"/>
  <c r="B211" i="20"/>
  <c r="H211" i="20" s="1"/>
  <c r="J211" i="19"/>
  <c r="B210" i="20"/>
  <c r="H210" i="20" s="1"/>
  <c r="J210" i="19"/>
  <c r="B209" i="20"/>
  <c r="H209" i="20" s="1"/>
  <c r="J209" i="19"/>
  <c r="B208" i="20"/>
  <c r="H208" i="20" s="1"/>
  <c r="J208" i="19"/>
  <c r="B207" i="20"/>
  <c r="H207" i="20" s="1"/>
  <c r="J207" i="19"/>
  <c r="B206" i="20"/>
  <c r="H206" i="20" s="1"/>
  <c r="J206" i="19"/>
  <c r="B205" i="20"/>
  <c r="H205" i="20" s="1"/>
  <c r="J205" i="19"/>
  <c r="B204" i="20"/>
  <c r="H204" i="20" s="1"/>
  <c r="J204" i="19"/>
  <c r="B203" i="20"/>
  <c r="H203" i="20" s="1"/>
  <c r="J203" i="19"/>
  <c r="B202" i="20"/>
  <c r="H202" i="20" s="1"/>
  <c r="J202" i="19"/>
  <c r="B201" i="20"/>
  <c r="H201" i="20" s="1"/>
  <c r="J201" i="19"/>
  <c r="B200" i="20"/>
  <c r="H200" i="20" s="1"/>
  <c r="J200" i="19"/>
  <c r="B199" i="20"/>
  <c r="H199" i="20" s="1"/>
  <c r="J199" i="19"/>
  <c r="B198" i="20"/>
  <c r="H198" i="20" s="1"/>
  <c r="J198" i="19"/>
  <c r="B197" i="20"/>
  <c r="H197" i="20" s="1"/>
  <c r="J197" i="19"/>
  <c r="B196" i="20"/>
  <c r="H196" i="20" s="1"/>
  <c r="J196" i="19"/>
  <c r="B195" i="20"/>
  <c r="H195" i="20" s="1"/>
  <c r="J195" i="19"/>
  <c r="B194" i="20"/>
  <c r="H194" i="20" s="1"/>
  <c r="J194" i="19"/>
  <c r="B193" i="20"/>
  <c r="H193" i="20" s="1"/>
  <c r="J193" i="19"/>
  <c r="B192" i="20"/>
  <c r="H192" i="20" s="1"/>
  <c r="J192" i="19"/>
  <c r="B191" i="20"/>
  <c r="H191" i="20" s="1"/>
  <c r="J191" i="19"/>
  <c r="B190" i="20"/>
  <c r="H190" i="20" s="1"/>
  <c r="J190" i="19"/>
  <c r="B189" i="20"/>
  <c r="H189" i="20" s="1"/>
  <c r="J189" i="19"/>
  <c r="B188" i="20"/>
  <c r="H188" i="20" s="1"/>
  <c r="J188" i="19"/>
  <c r="B187" i="20"/>
  <c r="H187" i="20" s="1"/>
  <c r="J187" i="19"/>
  <c r="B186" i="20"/>
  <c r="H186" i="20" s="1"/>
  <c r="J186" i="19"/>
  <c r="B185" i="20"/>
  <c r="H185" i="20" s="1"/>
  <c r="J185" i="19"/>
  <c r="B184" i="20"/>
  <c r="H184" i="20" s="1"/>
  <c r="J184" i="19"/>
  <c r="B183" i="20"/>
  <c r="H183" i="20" s="1"/>
  <c r="J183" i="19"/>
  <c r="B182" i="20"/>
  <c r="H182" i="20" s="1"/>
  <c r="J182" i="19"/>
  <c r="B181" i="20"/>
  <c r="H181" i="20" s="1"/>
  <c r="J181" i="19"/>
  <c r="B179" i="20"/>
  <c r="H179" i="20" s="1"/>
  <c r="J179" i="19"/>
  <c r="B178" i="20"/>
  <c r="H178" i="20" s="1"/>
  <c r="J178" i="19"/>
  <c r="B177" i="20"/>
  <c r="H177" i="20" s="1"/>
  <c r="J177" i="19"/>
  <c r="B176" i="20"/>
  <c r="H176" i="20" s="1"/>
  <c r="J176" i="19"/>
  <c r="B175" i="20"/>
  <c r="H175" i="20" s="1"/>
  <c r="J175" i="19"/>
  <c r="B174" i="20"/>
  <c r="H174" i="20" s="1"/>
  <c r="J174" i="19"/>
  <c r="B173" i="20"/>
  <c r="H173" i="20" s="1"/>
  <c r="J173" i="19"/>
  <c r="B172" i="20"/>
  <c r="H172" i="20" s="1"/>
  <c r="J172" i="19"/>
  <c r="B171" i="20"/>
  <c r="H171" i="20" s="1"/>
  <c r="J171" i="19"/>
  <c r="B170" i="20"/>
  <c r="H170" i="20" s="1"/>
  <c r="J170" i="19"/>
  <c r="B169" i="20"/>
  <c r="H169" i="20" s="1"/>
  <c r="J169" i="19"/>
  <c r="B168" i="20"/>
  <c r="H168" i="20" s="1"/>
  <c r="J168" i="19"/>
  <c r="B167" i="20"/>
  <c r="H167" i="20" s="1"/>
  <c r="J167" i="19"/>
  <c r="B166" i="20"/>
  <c r="H166" i="20" s="1"/>
  <c r="J166" i="19"/>
  <c r="B165" i="20"/>
  <c r="H165" i="20" s="1"/>
  <c r="J165" i="19"/>
  <c r="B164" i="20"/>
  <c r="H164" i="20" s="1"/>
  <c r="J164" i="19"/>
  <c r="B163" i="20"/>
  <c r="H163" i="20" s="1"/>
  <c r="J163" i="19"/>
  <c r="B162" i="20"/>
  <c r="H162" i="20" s="1"/>
  <c r="J162" i="19"/>
  <c r="B161" i="20"/>
  <c r="H161" i="20" s="1"/>
  <c r="J161" i="19"/>
  <c r="B160" i="20"/>
  <c r="H160" i="20" s="1"/>
  <c r="J160" i="19"/>
  <c r="B159" i="20"/>
  <c r="H159" i="20" s="1"/>
  <c r="J159" i="19"/>
  <c r="B157" i="20"/>
  <c r="H157" i="20" s="1"/>
  <c r="J157" i="19"/>
  <c r="B156" i="20"/>
  <c r="H156" i="20" s="1"/>
  <c r="J156" i="19"/>
  <c r="B155" i="20"/>
  <c r="H155" i="20" s="1"/>
  <c r="J155" i="19"/>
  <c r="B154" i="20"/>
  <c r="H154" i="20" s="1"/>
  <c r="J154" i="19"/>
  <c r="B153" i="12"/>
  <c r="J153" i="11"/>
  <c r="U153" i="11"/>
  <c r="B149" i="20"/>
  <c r="H149" i="20" s="1"/>
  <c r="J149" i="19"/>
  <c r="U149" i="19"/>
  <c r="B148" i="20"/>
  <c r="H148" i="20" s="1"/>
  <c r="J148" i="19"/>
  <c r="U148" i="19"/>
  <c r="B147" i="20"/>
  <c r="H147" i="20" s="1"/>
  <c r="J147" i="19"/>
  <c r="U147" i="19"/>
  <c r="B146" i="20"/>
  <c r="H146" i="20" s="1"/>
  <c r="J146" i="19"/>
  <c r="U146" i="19"/>
  <c r="B145" i="20"/>
  <c r="H145" i="20" s="1"/>
  <c r="J145" i="19"/>
  <c r="U145" i="19"/>
  <c r="B144" i="20"/>
  <c r="H144" i="20" s="1"/>
  <c r="J144" i="19"/>
  <c r="U144" i="19"/>
  <c r="B143" i="20"/>
  <c r="H143" i="20" s="1"/>
  <c r="J143" i="19"/>
  <c r="U143" i="19"/>
  <c r="B142" i="20"/>
  <c r="H142" i="20" s="1"/>
  <c r="J142" i="19"/>
  <c r="U142" i="19"/>
  <c r="B141" i="20"/>
  <c r="H141" i="20" s="1"/>
  <c r="J141" i="19"/>
  <c r="U141" i="19"/>
  <c r="B140" i="20"/>
  <c r="H140" i="20" s="1"/>
  <c r="J140" i="19"/>
  <c r="U140" i="19"/>
  <c r="B139" i="20"/>
  <c r="H139" i="20" s="1"/>
  <c r="J139" i="19"/>
  <c r="U139" i="19"/>
  <c r="B138" i="20"/>
  <c r="H138" i="20" s="1"/>
  <c r="J138" i="19"/>
  <c r="U138" i="19"/>
  <c r="B137" i="20"/>
  <c r="H137" i="20" s="1"/>
  <c r="J137" i="19"/>
  <c r="U137" i="19"/>
  <c r="B136" i="20"/>
  <c r="H136" i="20" s="1"/>
  <c r="J136" i="19"/>
  <c r="U136" i="19"/>
  <c r="B135" i="20"/>
  <c r="H135" i="20" s="1"/>
  <c r="J135" i="19"/>
  <c r="U135" i="19"/>
  <c r="B134" i="20"/>
  <c r="H134" i="20" s="1"/>
  <c r="J134" i="19"/>
  <c r="U134" i="19"/>
  <c r="B133" i="20"/>
  <c r="H133" i="20" s="1"/>
  <c r="J133" i="19"/>
  <c r="U133" i="19"/>
  <c r="B132" i="20"/>
  <c r="H132" i="20" s="1"/>
  <c r="J132" i="19"/>
  <c r="U132" i="19"/>
  <c r="B131" i="20"/>
  <c r="H131" i="20" s="1"/>
  <c r="J131" i="19"/>
  <c r="U131" i="19"/>
  <c r="B130" i="20"/>
  <c r="H130" i="20" s="1"/>
  <c r="J130" i="19"/>
  <c r="U130" i="19"/>
  <c r="B129" i="20"/>
  <c r="H129" i="20" s="1"/>
  <c r="J129" i="19"/>
  <c r="U129" i="19"/>
  <c r="B124" i="20"/>
  <c r="H124" i="20" s="1"/>
  <c r="J124" i="19"/>
  <c r="B123" i="20"/>
  <c r="H123" i="20" s="1"/>
  <c r="J123" i="19"/>
  <c r="B122" i="20"/>
  <c r="H122" i="20" s="1"/>
  <c r="J122" i="19"/>
  <c r="B121" i="20"/>
  <c r="H121" i="20" s="1"/>
  <c r="J121" i="19"/>
  <c r="B120" i="20"/>
  <c r="H120" i="20" s="1"/>
  <c r="J120" i="19"/>
  <c r="B119" i="20"/>
  <c r="H119" i="20" s="1"/>
  <c r="J119" i="19"/>
  <c r="B118" i="20"/>
  <c r="H118" i="20" s="1"/>
  <c r="J118" i="19"/>
  <c r="B113" i="20"/>
  <c r="H113" i="20" s="1"/>
  <c r="J113" i="19"/>
  <c r="B112" i="20"/>
  <c r="H112" i="20" s="1"/>
  <c r="J112" i="19"/>
  <c r="B111" i="20"/>
  <c r="H111" i="20" s="1"/>
  <c r="J111" i="19"/>
  <c r="B110" i="20"/>
  <c r="H110" i="20" s="1"/>
  <c r="J110" i="19"/>
  <c r="B109" i="20"/>
  <c r="H109" i="20" s="1"/>
  <c r="J109" i="19"/>
  <c r="B108" i="20"/>
  <c r="H108" i="20" s="1"/>
  <c r="J108" i="19"/>
  <c r="B107" i="20"/>
  <c r="H107" i="20" s="1"/>
  <c r="J107" i="19"/>
  <c r="B106" i="20"/>
  <c r="H106" i="20" s="1"/>
  <c r="J106" i="19"/>
  <c r="B105" i="20"/>
  <c r="H105" i="20" s="1"/>
  <c r="J105" i="19"/>
  <c r="B104" i="20"/>
  <c r="H104" i="20" s="1"/>
  <c r="J104" i="19"/>
  <c r="B103" i="12"/>
  <c r="H114" i="11"/>
  <c r="J103" i="11"/>
  <c r="U103" i="11"/>
  <c r="B99" i="20"/>
  <c r="H99" i="20" s="1"/>
  <c r="J99" i="19"/>
  <c r="B98" i="20"/>
  <c r="H98" i="20" s="1"/>
  <c r="J98" i="19"/>
  <c r="B97" i="20"/>
  <c r="H97" i="20" s="1"/>
  <c r="J97" i="19"/>
  <c r="B96" i="20"/>
  <c r="H96" i="20" s="1"/>
  <c r="J96" i="19"/>
  <c r="B95" i="20"/>
  <c r="H95" i="20" s="1"/>
  <c r="J95" i="19"/>
  <c r="B94" i="20"/>
  <c r="H94" i="20" s="1"/>
  <c r="J94" i="19"/>
  <c r="B93" i="20"/>
  <c r="H93" i="20" s="1"/>
  <c r="J93" i="19"/>
  <c r="B92" i="20"/>
  <c r="H92" i="20" s="1"/>
  <c r="J92" i="19"/>
  <c r="B91" i="20"/>
  <c r="H91" i="20" s="1"/>
  <c r="J91" i="19"/>
  <c r="B90" i="20"/>
  <c r="H90" i="20" s="1"/>
  <c r="J90" i="19"/>
  <c r="B89" i="20"/>
  <c r="H89" i="20" s="1"/>
  <c r="J89" i="19"/>
  <c r="B88" i="20"/>
  <c r="H88" i="20" s="1"/>
  <c r="J88" i="19"/>
  <c r="B87" i="20"/>
  <c r="H87" i="20" s="1"/>
  <c r="J87" i="19"/>
  <c r="B86" i="20"/>
  <c r="H86" i="20" s="1"/>
  <c r="J86" i="19"/>
  <c r="B85" i="20"/>
  <c r="H85" i="20" s="1"/>
  <c r="B84" i="20"/>
  <c r="H84" i="20" s="1"/>
  <c r="J84" i="19"/>
  <c r="B59" i="20"/>
  <c r="H59" i="20" s="1"/>
  <c r="J59" i="19"/>
  <c r="B58" i="20"/>
  <c r="H58" i="20" s="1"/>
  <c r="J58" i="19"/>
  <c r="B57" i="20"/>
  <c r="H57" i="20" s="1"/>
  <c r="J57" i="19"/>
  <c r="B56" i="20"/>
  <c r="H56" i="20" s="1"/>
  <c r="J56" i="19"/>
  <c r="B55" i="20"/>
  <c r="H55" i="20" s="1"/>
  <c r="J55" i="19"/>
  <c r="B54" i="20"/>
  <c r="H54" i="20" s="1"/>
  <c r="J54" i="19"/>
  <c r="B53" i="20"/>
  <c r="H53" i="20" s="1"/>
  <c r="J53" i="19"/>
  <c r="B52" i="20"/>
  <c r="H52" i="20" s="1"/>
  <c r="J52" i="19"/>
  <c r="B51" i="20"/>
  <c r="H51" i="20" s="1"/>
  <c r="J51" i="19"/>
  <c r="B50" i="20"/>
  <c r="H50" i="20" s="1"/>
  <c r="J50" i="19"/>
  <c r="B49" i="20"/>
  <c r="H49" i="20" s="1"/>
  <c r="J49" i="19"/>
  <c r="B48" i="20"/>
  <c r="H48" i="20" s="1"/>
  <c r="J48" i="19"/>
  <c r="B47" i="20"/>
  <c r="H47" i="20" s="1"/>
  <c r="J47" i="19"/>
  <c r="B46" i="20"/>
  <c r="H46" i="20" s="1"/>
  <c r="J46" i="19"/>
  <c r="B45" i="20"/>
  <c r="H45" i="20" s="1"/>
  <c r="J45" i="19"/>
  <c r="B44" i="20"/>
  <c r="H44" i="20" s="1"/>
  <c r="J44" i="19"/>
  <c r="T5" i="19"/>
  <c r="O5" i="20"/>
  <c r="O20" i="19"/>
  <c r="S5" i="18"/>
  <c r="S20" i="18" s="1"/>
  <c r="N5" i="19"/>
  <c r="N20" i="18"/>
  <c r="R5" i="18"/>
  <c r="R20" i="18" s="1"/>
  <c r="M5" i="19"/>
  <c r="M20" i="18"/>
  <c r="T43" i="17"/>
  <c r="T60" i="17" s="1"/>
  <c r="O43" i="18"/>
  <c r="O60" i="17"/>
  <c r="S43" i="17"/>
  <c r="S60" i="17" s="1"/>
  <c r="N43" i="18"/>
  <c r="N60" i="17"/>
  <c r="R43" i="17"/>
  <c r="R60" i="17" s="1"/>
  <c r="M43" i="18"/>
  <c r="M60" i="17"/>
  <c r="P43" i="17"/>
  <c r="P60" i="17" s="1"/>
  <c r="K43" i="18"/>
  <c r="K60" i="17"/>
  <c r="Q43" i="17"/>
  <c r="Q60" i="17" s="1"/>
  <c r="L43" i="18"/>
  <c r="L60" i="17"/>
  <c r="Q29" i="17"/>
  <c r="L29" i="18"/>
  <c r="P29" i="17"/>
  <c r="K29" i="18"/>
  <c r="Q39" i="17"/>
  <c r="L39" i="18"/>
  <c r="P39" i="17"/>
  <c r="K39" i="18"/>
  <c r="U39" i="16"/>
  <c r="B39" i="18"/>
  <c r="H39" i="18" s="1"/>
  <c r="J39" i="17"/>
  <c r="U39" i="17"/>
  <c r="Q38" i="17"/>
  <c r="L38" i="18"/>
  <c r="P38" i="17"/>
  <c r="K38" i="18"/>
  <c r="U38" i="16"/>
  <c r="B38" i="18"/>
  <c r="H38" i="18" s="1"/>
  <c r="J38" i="17"/>
  <c r="U38" i="17"/>
  <c r="Q37" i="17"/>
  <c r="L37" i="18"/>
  <c r="P37" i="17"/>
  <c r="K37" i="18"/>
  <c r="U37" i="16"/>
  <c r="B37" i="18"/>
  <c r="H37" i="18" s="1"/>
  <c r="J37" i="17"/>
  <c r="U37" i="17"/>
  <c r="Q36" i="17"/>
  <c r="L36" i="18"/>
  <c r="P36" i="17"/>
  <c r="K36" i="18"/>
  <c r="U36" i="16"/>
  <c r="B36" i="18"/>
  <c r="H36" i="18" s="1"/>
  <c r="J36" i="17"/>
  <c r="U36" i="17"/>
  <c r="Q35" i="17"/>
  <c r="L35" i="18"/>
  <c r="P35" i="17"/>
  <c r="K35" i="18"/>
  <c r="U35" i="16"/>
  <c r="B35" i="18"/>
  <c r="H35" i="18" s="1"/>
  <c r="J35" i="17"/>
  <c r="U35" i="17"/>
  <c r="Q34" i="17"/>
  <c r="L34" i="18"/>
  <c r="P34" i="17"/>
  <c r="K34" i="18"/>
  <c r="U34" i="16"/>
  <c r="B34" i="18"/>
  <c r="H34" i="18" s="1"/>
  <c r="J34" i="17"/>
  <c r="U34" i="17"/>
  <c r="Q33" i="17"/>
  <c r="L33" i="18"/>
  <c r="P33" i="17"/>
  <c r="K33" i="18"/>
  <c r="U33" i="16"/>
  <c r="B33" i="18"/>
  <c r="H33" i="18" s="1"/>
  <c r="J33" i="17"/>
  <c r="U33" i="17"/>
  <c r="Q32" i="17"/>
  <c r="L32" i="18"/>
  <c r="P32" i="17"/>
  <c r="K32" i="18"/>
  <c r="U32" i="16"/>
  <c r="B32" i="18"/>
  <c r="H32" i="18" s="1"/>
  <c r="J32" i="17"/>
  <c r="U32" i="17"/>
  <c r="Q31" i="17"/>
  <c r="L31" i="18"/>
  <c r="P31" i="17"/>
  <c r="K31" i="18"/>
  <c r="U31" i="16"/>
  <c r="B31" i="18"/>
  <c r="H31" i="18" s="1"/>
  <c r="J31" i="17"/>
  <c r="U31" i="17"/>
  <c r="Q30" i="17"/>
  <c r="L30" i="18"/>
  <c r="P30" i="17"/>
  <c r="K30" i="18"/>
  <c r="U30" i="16"/>
  <c r="B30" i="18"/>
  <c r="H30" i="18" s="1"/>
  <c r="J30" i="17"/>
  <c r="U30" i="17"/>
  <c r="Q28" i="17"/>
  <c r="L28" i="18"/>
  <c r="P28" i="17"/>
  <c r="K28" i="18"/>
  <c r="U28" i="16"/>
  <c r="B28" i="18"/>
  <c r="H28" i="18" s="1"/>
  <c r="J28" i="17"/>
  <c r="U28" i="17"/>
  <c r="Q27" i="17"/>
  <c r="L27" i="18"/>
  <c r="P27" i="17"/>
  <c r="K27" i="18"/>
  <c r="U27" i="16"/>
  <c r="B27" i="18"/>
  <c r="H27" i="18" s="1"/>
  <c r="J27" i="17"/>
  <c r="U27" i="17"/>
  <c r="Q26" i="17"/>
  <c r="L26" i="18"/>
  <c r="P26" i="17"/>
  <c r="K26" i="18"/>
  <c r="U26" i="16"/>
  <c r="B26" i="18"/>
  <c r="H26" i="18" s="1"/>
  <c r="J26" i="17"/>
  <c r="U26" i="17"/>
  <c r="Q25" i="17"/>
  <c r="L25" i="18"/>
  <c r="P25" i="17"/>
  <c r="K25" i="18"/>
  <c r="U25" i="16"/>
  <c r="B25" i="18"/>
  <c r="H25" i="18" s="1"/>
  <c r="J25" i="17"/>
  <c r="U25" i="17"/>
  <c r="Q24" i="17"/>
  <c r="L24" i="18"/>
  <c r="P24" i="17"/>
  <c r="K24" i="18"/>
  <c r="U24" i="16"/>
  <c r="B24" i="18"/>
  <c r="H24" i="18" s="1"/>
  <c r="J24" i="17"/>
  <c r="U24" i="17"/>
  <c r="B23" i="15"/>
  <c r="J23" i="14"/>
  <c r="U23" i="14"/>
  <c r="P23" i="17"/>
  <c r="P40" i="17" s="1"/>
  <c r="K23" i="18"/>
  <c r="K40" i="17"/>
  <c r="Q23" i="17"/>
  <c r="Q40" i="17" s="1"/>
  <c r="L23" i="18"/>
  <c r="L40" i="17"/>
  <c r="Q19" i="17"/>
  <c r="L19" i="18"/>
  <c r="P19" i="17"/>
  <c r="K19" i="18"/>
  <c r="Q18" i="17"/>
  <c r="L18" i="18"/>
  <c r="P18" i="17"/>
  <c r="K18" i="18"/>
  <c r="Q17" i="17"/>
  <c r="L17" i="18"/>
  <c r="P17" i="17"/>
  <c r="K17" i="18"/>
  <c r="Q16" i="17"/>
  <c r="L16" i="18"/>
  <c r="P16" i="17"/>
  <c r="K16" i="18"/>
  <c r="Q15" i="17"/>
  <c r="L15" i="18"/>
  <c r="P15" i="17"/>
  <c r="K15" i="18"/>
  <c r="Q14" i="17"/>
  <c r="L14" i="18"/>
  <c r="P14" i="17"/>
  <c r="K14" i="18"/>
  <c r="Q13" i="17"/>
  <c r="L13" i="18"/>
  <c r="P13" i="17"/>
  <c r="K13" i="18"/>
  <c r="Q12" i="17"/>
  <c r="L12" i="18"/>
  <c r="P12" i="17"/>
  <c r="K12" i="18"/>
  <c r="Q11" i="17"/>
  <c r="L11" i="18"/>
  <c r="P11" i="17"/>
  <c r="K11" i="18"/>
  <c r="Q10" i="17"/>
  <c r="L10" i="18"/>
  <c r="P10" i="17"/>
  <c r="K10" i="18"/>
  <c r="Q9" i="17"/>
  <c r="L9" i="18"/>
  <c r="P9" i="17"/>
  <c r="K9" i="18"/>
  <c r="Q8" i="17"/>
  <c r="L8" i="18"/>
  <c r="P8" i="17"/>
  <c r="K8" i="18"/>
  <c r="Q7" i="17"/>
  <c r="L7" i="18"/>
  <c r="P7" i="17"/>
  <c r="K7" i="18"/>
  <c r="Q6" i="17"/>
  <c r="Q20" i="17" s="1"/>
  <c r="L6" i="18"/>
  <c r="Q20" i="16"/>
  <c r="P6" i="17"/>
  <c r="P20" i="17" s="1"/>
  <c r="K6" i="18"/>
  <c r="P20" i="16"/>
  <c r="H6" i="12"/>
  <c r="H7" i="12"/>
  <c r="H8" i="12"/>
  <c r="H9" i="12"/>
  <c r="H10" i="12"/>
  <c r="H11" i="12"/>
  <c r="H13" i="12"/>
  <c r="H14" i="12"/>
  <c r="H16" i="12"/>
  <c r="H17" i="12"/>
  <c r="H18" i="12"/>
  <c r="H19" i="12"/>
  <c r="B43" i="10"/>
  <c r="H60" i="9"/>
  <c r="J43" i="9"/>
  <c r="U43" i="9"/>
  <c r="P5" i="18"/>
  <c r="K5" i="19"/>
  <c r="K20" i="18"/>
  <c r="Q5" i="18"/>
  <c r="L5" i="19"/>
  <c r="L20" i="18"/>
  <c r="J40" i="9"/>
  <c r="U40" i="9"/>
  <c r="H29" i="10"/>
  <c r="B40" i="10"/>
  <c r="B12" i="16"/>
  <c r="H12" i="16" s="1"/>
  <c r="U12" i="15"/>
  <c r="J12" i="15"/>
  <c r="B20" i="3"/>
  <c r="B240" i="3" s="1"/>
  <c r="H20" i="2"/>
  <c r="B180" i="19" l="1"/>
  <c r="H180" i="19" s="1"/>
  <c r="J180" i="18"/>
  <c r="J68" i="30"/>
  <c r="U68" i="30"/>
  <c r="P129" i="21"/>
  <c r="K129" i="22"/>
  <c r="Q129" i="21"/>
  <c r="L129" i="22"/>
  <c r="R129" i="21"/>
  <c r="M129" i="22"/>
  <c r="S129" i="21"/>
  <c r="N129" i="22"/>
  <c r="T129" i="20"/>
  <c r="O129" i="21"/>
  <c r="P130" i="21"/>
  <c r="K130" i="22"/>
  <c r="Q130" i="21"/>
  <c r="L130" i="22"/>
  <c r="R130" i="21"/>
  <c r="M130" i="22"/>
  <c r="S130" i="21"/>
  <c r="N130" i="22"/>
  <c r="T130" i="20"/>
  <c r="O130" i="21"/>
  <c r="P131" i="21"/>
  <c r="K131" i="22"/>
  <c r="Q131" i="21"/>
  <c r="L131" i="22"/>
  <c r="R131" i="21"/>
  <c r="M131" i="22"/>
  <c r="S131" i="21"/>
  <c r="N131" i="22"/>
  <c r="T131" i="20"/>
  <c r="O131" i="21"/>
  <c r="P132" i="21"/>
  <c r="K132" i="22"/>
  <c r="Q132" i="21"/>
  <c r="L132" i="22"/>
  <c r="R132" i="21"/>
  <c r="M132" i="22"/>
  <c r="S132" i="21"/>
  <c r="N132" i="22"/>
  <c r="T132" i="20"/>
  <c r="O132" i="21"/>
  <c r="P133" i="21"/>
  <c r="K133" i="22"/>
  <c r="Q133" i="21"/>
  <c r="L133" i="22"/>
  <c r="R133" i="21"/>
  <c r="M133" i="22"/>
  <c r="S133" i="21"/>
  <c r="N133" i="22"/>
  <c r="T133" i="20"/>
  <c r="O133" i="21"/>
  <c r="P134" i="21"/>
  <c r="K134" i="22"/>
  <c r="Q134" i="21"/>
  <c r="L134" i="22"/>
  <c r="R134" i="21"/>
  <c r="M134" i="22"/>
  <c r="S134" i="21"/>
  <c r="N134" i="22"/>
  <c r="T134" i="20"/>
  <c r="O134" i="21"/>
  <c r="P135" i="21"/>
  <c r="K135" i="22"/>
  <c r="Q135" i="21"/>
  <c r="L135" i="22"/>
  <c r="R135" i="21"/>
  <c r="M135" i="22"/>
  <c r="S135" i="21"/>
  <c r="N135" i="22"/>
  <c r="T135" i="20"/>
  <c r="O135" i="21"/>
  <c r="P136" i="21"/>
  <c r="K136" i="22"/>
  <c r="Q136" i="21"/>
  <c r="L136" i="22"/>
  <c r="R136" i="21"/>
  <c r="M136" i="22"/>
  <c r="S136" i="21"/>
  <c r="N136" i="22"/>
  <c r="T136" i="20"/>
  <c r="O136" i="21"/>
  <c r="P137" i="21"/>
  <c r="K137" i="22"/>
  <c r="Q137" i="21"/>
  <c r="L137" i="22"/>
  <c r="R137" i="21"/>
  <c r="M137" i="22"/>
  <c r="S137" i="21"/>
  <c r="N137" i="22"/>
  <c r="T137" i="20"/>
  <c r="O137" i="21"/>
  <c r="P138" i="21"/>
  <c r="K138" i="22"/>
  <c r="Q138" i="21"/>
  <c r="L138" i="22"/>
  <c r="R138" i="21"/>
  <c r="M138" i="22"/>
  <c r="S138" i="21"/>
  <c r="N138" i="22"/>
  <c r="T138" i="20"/>
  <c r="O138" i="21"/>
  <c r="P139" i="21"/>
  <c r="K139" i="22"/>
  <c r="Q139" i="21"/>
  <c r="L139" i="22"/>
  <c r="R139" i="21"/>
  <c r="M139" i="22"/>
  <c r="S139" i="21"/>
  <c r="N139" i="22"/>
  <c r="T139" i="20"/>
  <c r="O139" i="21"/>
  <c r="P140" i="21"/>
  <c r="K140" i="22"/>
  <c r="Q140" i="21"/>
  <c r="L140" i="22"/>
  <c r="R140" i="21"/>
  <c r="M140" i="22"/>
  <c r="S140" i="21"/>
  <c r="N140" i="22"/>
  <c r="T140" i="20"/>
  <c r="O140" i="21"/>
  <c r="P141" i="21"/>
  <c r="K141" i="22"/>
  <c r="Q141" i="21"/>
  <c r="L141" i="22"/>
  <c r="R141" i="21"/>
  <c r="M141" i="22"/>
  <c r="S141" i="21"/>
  <c r="N141" i="22"/>
  <c r="T141" i="20"/>
  <c r="O141" i="21"/>
  <c r="P142" i="21"/>
  <c r="K142" i="22"/>
  <c r="Q142" i="21"/>
  <c r="L142" i="22"/>
  <c r="R142" i="21"/>
  <c r="M142" i="22"/>
  <c r="S142" i="21"/>
  <c r="N142" i="22"/>
  <c r="T142" i="20"/>
  <c r="O142" i="21"/>
  <c r="P143" i="21"/>
  <c r="K143" i="22"/>
  <c r="Q143" i="21"/>
  <c r="L143" i="22"/>
  <c r="R143" i="21"/>
  <c r="M143" i="22"/>
  <c r="S143" i="21"/>
  <c r="N143" i="22"/>
  <c r="T143" i="20"/>
  <c r="O143" i="21"/>
  <c r="P144" i="21"/>
  <c r="K144" i="22"/>
  <c r="Q144" i="21"/>
  <c r="L144" i="22"/>
  <c r="R144" i="21"/>
  <c r="M144" i="22"/>
  <c r="S144" i="21"/>
  <c r="N144" i="22"/>
  <c r="T144" i="20"/>
  <c r="O144" i="21"/>
  <c r="P145" i="21"/>
  <c r="K145" i="22"/>
  <c r="Q145" i="21"/>
  <c r="L145" i="22"/>
  <c r="R145" i="21"/>
  <c r="M145" i="22"/>
  <c r="S145" i="21"/>
  <c r="N145" i="22"/>
  <c r="T145" i="20"/>
  <c r="O145" i="21"/>
  <c r="P146" i="21"/>
  <c r="K146" i="22"/>
  <c r="Q146" i="21"/>
  <c r="L146" i="22"/>
  <c r="R146" i="21"/>
  <c r="M146" i="22"/>
  <c r="S146" i="21"/>
  <c r="N146" i="22"/>
  <c r="T146" i="20"/>
  <c r="O146" i="21"/>
  <c r="P147" i="21"/>
  <c r="K147" i="22"/>
  <c r="Q147" i="21"/>
  <c r="L147" i="22"/>
  <c r="R147" i="21"/>
  <c r="M147" i="22"/>
  <c r="S147" i="21"/>
  <c r="N147" i="22"/>
  <c r="T147" i="20"/>
  <c r="O147" i="21"/>
  <c r="P148" i="21"/>
  <c r="K148" i="22"/>
  <c r="Q148" i="21"/>
  <c r="L148" i="22"/>
  <c r="R148" i="21"/>
  <c r="M148" i="22"/>
  <c r="S148" i="21"/>
  <c r="N148" i="22"/>
  <c r="T148" i="20"/>
  <c r="O148" i="21"/>
  <c r="P149" i="21"/>
  <c r="K149" i="22"/>
  <c r="Q149" i="21"/>
  <c r="L149" i="22"/>
  <c r="R149" i="21"/>
  <c r="M149" i="22"/>
  <c r="S149" i="21"/>
  <c r="N149" i="22"/>
  <c r="T149" i="20"/>
  <c r="O149" i="21"/>
  <c r="L84" i="10"/>
  <c r="Q84" i="9"/>
  <c r="L100" i="9"/>
  <c r="L240" i="9" s="1"/>
  <c r="U84" i="8"/>
  <c r="P100" i="8"/>
  <c r="K84" i="10"/>
  <c r="P84" i="9"/>
  <c r="K100" i="9"/>
  <c r="K240" i="9" s="1"/>
  <c r="U100" i="7"/>
  <c r="P240" i="7"/>
  <c r="P109" i="12"/>
  <c r="K109" i="13"/>
  <c r="Q109" i="12"/>
  <c r="L109" i="13"/>
  <c r="P108" i="12"/>
  <c r="K108" i="13"/>
  <c r="Q108" i="12"/>
  <c r="L108" i="13"/>
  <c r="P107" i="12"/>
  <c r="K107" i="13"/>
  <c r="Q107" i="12"/>
  <c r="L107" i="13"/>
  <c r="P106" i="12"/>
  <c r="K106" i="13"/>
  <c r="Q106" i="12"/>
  <c r="L106" i="13"/>
  <c r="P105" i="12"/>
  <c r="K105" i="13"/>
  <c r="Q105" i="12"/>
  <c r="L105" i="13"/>
  <c r="U104" i="11"/>
  <c r="P114" i="11"/>
  <c r="P104" i="12"/>
  <c r="K104" i="13"/>
  <c r="K114" i="12"/>
  <c r="Q114" i="11"/>
  <c r="Q104" i="12"/>
  <c r="L104" i="13"/>
  <c r="L114" i="12"/>
  <c r="Q103" i="13"/>
  <c r="L103" i="14"/>
  <c r="L114" i="13"/>
  <c r="Q114" i="12"/>
  <c r="P103" i="13"/>
  <c r="K103" i="14"/>
  <c r="K114" i="13"/>
  <c r="P114" i="12"/>
  <c r="T98" i="16"/>
  <c r="O98" i="17"/>
  <c r="S98" i="16"/>
  <c r="N98" i="17"/>
  <c r="R98" i="16"/>
  <c r="M98" i="17"/>
  <c r="T97" i="16"/>
  <c r="O97" i="17"/>
  <c r="S97" i="16"/>
  <c r="N97" i="17"/>
  <c r="R97" i="16"/>
  <c r="M97" i="17"/>
  <c r="T96" i="16"/>
  <c r="O96" i="17"/>
  <c r="S96" i="16"/>
  <c r="N96" i="17"/>
  <c r="R96" i="16"/>
  <c r="M96" i="17"/>
  <c r="T95" i="16"/>
  <c r="O95" i="17"/>
  <c r="S95" i="16"/>
  <c r="N95" i="17"/>
  <c r="R95" i="16"/>
  <c r="M95" i="17"/>
  <c r="T94" i="16"/>
  <c r="O94" i="17"/>
  <c r="S94" i="16"/>
  <c r="N94" i="17"/>
  <c r="R94" i="16"/>
  <c r="M94" i="17"/>
  <c r="T93" i="16"/>
  <c r="O93" i="17"/>
  <c r="S93" i="16"/>
  <c r="N93" i="17"/>
  <c r="R93" i="16"/>
  <c r="M93" i="17"/>
  <c r="T92" i="16"/>
  <c r="O92" i="17"/>
  <c r="S92" i="16"/>
  <c r="N92" i="17"/>
  <c r="R92" i="16"/>
  <c r="M92" i="17"/>
  <c r="T91" i="16"/>
  <c r="O91" i="17"/>
  <c r="S91" i="16"/>
  <c r="N91" i="17"/>
  <c r="R91" i="16"/>
  <c r="M91" i="17"/>
  <c r="T90" i="16"/>
  <c r="O90" i="17"/>
  <c r="S90" i="16"/>
  <c r="N90" i="17"/>
  <c r="R90" i="16"/>
  <c r="M90" i="17"/>
  <c r="T89" i="16"/>
  <c r="O89" i="17"/>
  <c r="S89" i="16"/>
  <c r="N89" i="17"/>
  <c r="R89" i="16"/>
  <c r="M89" i="17"/>
  <c r="T88" i="16"/>
  <c r="O88" i="17"/>
  <c r="S88" i="16"/>
  <c r="N88" i="17"/>
  <c r="R88" i="16"/>
  <c r="M88" i="17"/>
  <c r="T87" i="16"/>
  <c r="O87" i="17"/>
  <c r="S87" i="16"/>
  <c r="N87" i="17"/>
  <c r="R87" i="16"/>
  <c r="M87" i="17"/>
  <c r="T86" i="16"/>
  <c r="O86" i="17"/>
  <c r="S86" i="16"/>
  <c r="N86" i="17"/>
  <c r="R86" i="16"/>
  <c r="M86" i="17"/>
  <c r="T85" i="16"/>
  <c r="O85" i="17"/>
  <c r="O100" i="16"/>
  <c r="T100" i="15"/>
  <c r="S85" i="16"/>
  <c r="N85" i="17"/>
  <c r="N100" i="16"/>
  <c r="S100" i="15"/>
  <c r="R85" i="16"/>
  <c r="M85" i="17"/>
  <c r="T84" i="17"/>
  <c r="O84" i="18"/>
  <c r="O100" i="17"/>
  <c r="T100" i="16"/>
  <c r="S84" i="17"/>
  <c r="N84" i="18"/>
  <c r="N100" i="17"/>
  <c r="S100" i="16"/>
  <c r="T109" i="16"/>
  <c r="O109" i="17"/>
  <c r="S109" i="16"/>
  <c r="N109" i="17"/>
  <c r="R109" i="16"/>
  <c r="M109" i="17"/>
  <c r="T108" i="16"/>
  <c r="O108" i="17"/>
  <c r="S108" i="16"/>
  <c r="N108" i="17"/>
  <c r="R108" i="16"/>
  <c r="M108" i="17"/>
  <c r="T107" i="16"/>
  <c r="O107" i="17"/>
  <c r="S107" i="16"/>
  <c r="N107" i="17"/>
  <c r="R107" i="16"/>
  <c r="M107" i="17"/>
  <c r="T106" i="16"/>
  <c r="O106" i="17"/>
  <c r="S106" i="16"/>
  <c r="N106" i="17"/>
  <c r="R106" i="16"/>
  <c r="M106" i="17"/>
  <c r="T105" i="16"/>
  <c r="O105" i="17"/>
  <c r="S105" i="16"/>
  <c r="N105" i="17"/>
  <c r="R105" i="16"/>
  <c r="M105" i="17"/>
  <c r="T104" i="16"/>
  <c r="O104" i="17"/>
  <c r="O114" i="16"/>
  <c r="O240" i="16" s="1"/>
  <c r="T114" i="15"/>
  <c r="T240" i="15" s="1"/>
  <c r="S104" i="16"/>
  <c r="N104" i="17"/>
  <c r="N114" i="16"/>
  <c r="N240" i="16" s="1"/>
  <c r="S114" i="15"/>
  <c r="S240" i="15" s="1"/>
  <c r="R104" i="16"/>
  <c r="M104" i="17"/>
  <c r="M114" i="16"/>
  <c r="R114" i="15"/>
  <c r="T103" i="17"/>
  <c r="O103" i="18"/>
  <c r="T114" i="16"/>
  <c r="T240" i="16" s="1"/>
  <c r="S103" i="17"/>
  <c r="N103" i="18"/>
  <c r="S114" i="16"/>
  <c r="S240" i="16" s="1"/>
  <c r="R103" i="17"/>
  <c r="M103" i="18"/>
  <c r="R114" i="16"/>
  <c r="T79" i="18"/>
  <c r="O79" i="19"/>
  <c r="S79" i="18"/>
  <c r="N79" i="19"/>
  <c r="R79" i="18"/>
  <c r="M79" i="19"/>
  <c r="P79" i="18"/>
  <c r="K79" i="19"/>
  <c r="U79" i="17"/>
  <c r="Q79" i="18"/>
  <c r="L79" i="19"/>
  <c r="T78" i="18"/>
  <c r="O78" i="19"/>
  <c r="S78" i="18"/>
  <c r="N78" i="19"/>
  <c r="R78" i="18"/>
  <c r="M78" i="19"/>
  <c r="P78" i="18"/>
  <c r="K78" i="19"/>
  <c r="U78" i="17"/>
  <c r="Q78" i="18"/>
  <c r="L78" i="19"/>
  <c r="T77" i="18"/>
  <c r="O77" i="19"/>
  <c r="S77" i="18"/>
  <c r="N77" i="19"/>
  <c r="R77" i="18"/>
  <c r="M77" i="19"/>
  <c r="P77" i="18"/>
  <c r="K77" i="19"/>
  <c r="U77" i="17"/>
  <c r="Q77" i="18"/>
  <c r="L77" i="19"/>
  <c r="T76" i="18"/>
  <c r="O76" i="19"/>
  <c r="S76" i="18"/>
  <c r="N76" i="19"/>
  <c r="R76" i="18"/>
  <c r="M76" i="19"/>
  <c r="P76" i="18"/>
  <c r="K76" i="19"/>
  <c r="U76" i="17"/>
  <c r="Q76" i="18"/>
  <c r="L76" i="19"/>
  <c r="T75" i="18"/>
  <c r="O75" i="19"/>
  <c r="S75" i="18"/>
  <c r="N75" i="19"/>
  <c r="R75" i="18"/>
  <c r="M75" i="19"/>
  <c r="P75" i="18"/>
  <c r="K75" i="19"/>
  <c r="U75" i="17"/>
  <c r="Q75" i="18"/>
  <c r="L75" i="19"/>
  <c r="T74" i="18"/>
  <c r="O74" i="19"/>
  <c r="S74" i="18"/>
  <c r="N74" i="19"/>
  <c r="R74" i="18"/>
  <c r="M74" i="19"/>
  <c r="P74" i="18"/>
  <c r="K74" i="19"/>
  <c r="U74" i="17"/>
  <c r="Q74" i="18"/>
  <c r="L74" i="19"/>
  <c r="T73" i="18"/>
  <c r="O73" i="19"/>
  <c r="S73" i="18"/>
  <c r="N73" i="19"/>
  <c r="R73" i="18"/>
  <c r="M73" i="19"/>
  <c r="P73" i="18"/>
  <c r="K73" i="19"/>
  <c r="U73" i="17"/>
  <c r="Q73" i="18"/>
  <c r="L73" i="19"/>
  <c r="T72" i="18"/>
  <c r="O72" i="19"/>
  <c r="S72" i="18"/>
  <c r="N72" i="19"/>
  <c r="R72" i="18"/>
  <c r="M72" i="19"/>
  <c r="P72" i="18"/>
  <c r="K72" i="19"/>
  <c r="U72" i="17"/>
  <c r="Q72" i="18"/>
  <c r="L72" i="19"/>
  <c r="T71" i="18"/>
  <c r="O71" i="19"/>
  <c r="S71" i="18"/>
  <c r="N71" i="19"/>
  <c r="R71" i="18"/>
  <c r="M71" i="19"/>
  <c r="P71" i="18"/>
  <c r="K71" i="19"/>
  <c r="U71" i="17"/>
  <c r="Q71" i="18"/>
  <c r="L71" i="19"/>
  <c r="T70" i="18"/>
  <c r="O70" i="19"/>
  <c r="S70" i="18"/>
  <c r="N70" i="19"/>
  <c r="R70" i="18"/>
  <c r="M70" i="19"/>
  <c r="P70" i="18"/>
  <c r="K70" i="19"/>
  <c r="U70" i="17"/>
  <c r="Q70" i="18"/>
  <c r="L70" i="19"/>
  <c r="T69" i="18"/>
  <c r="O69" i="19"/>
  <c r="S69" i="18"/>
  <c r="N69" i="19"/>
  <c r="R69" i="18"/>
  <c r="M69" i="19"/>
  <c r="P69" i="18"/>
  <c r="K69" i="19"/>
  <c r="U69" i="17"/>
  <c r="Q69" i="18"/>
  <c r="L69" i="19"/>
  <c r="T68" i="18"/>
  <c r="O68" i="19"/>
  <c r="S68" i="18"/>
  <c r="N68" i="19"/>
  <c r="R68" i="18"/>
  <c r="M68" i="19"/>
  <c r="P68" i="18"/>
  <c r="K68" i="19"/>
  <c r="U68" i="17"/>
  <c r="Q68" i="18"/>
  <c r="L68" i="19"/>
  <c r="T67" i="18"/>
  <c r="O67" i="19"/>
  <c r="S67" i="18"/>
  <c r="N67" i="19"/>
  <c r="R67" i="18"/>
  <c r="M67" i="19"/>
  <c r="P67" i="18"/>
  <c r="K67" i="19"/>
  <c r="U67" i="17"/>
  <c r="Q67" i="18"/>
  <c r="L67" i="19"/>
  <c r="T66" i="18"/>
  <c r="O66" i="19"/>
  <c r="S66" i="18"/>
  <c r="N66" i="19"/>
  <c r="R66" i="18"/>
  <c r="M66" i="19"/>
  <c r="P66" i="18"/>
  <c r="K66" i="19"/>
  <c r="U66" i="17"/>
  <c r="Q66" i="18"/>
  <c r="L66" i="19"/>
  <c r="T65" i="18"/>
  <c r="O65" i="19"/>
  <c r="S65" i="18"/>
  <c r="N65" i="19"/>
  <c r="R65" i="18"/>
  <c r="M65" i="19"/>
  <c r="P65" i="18"/>
  <c r="K65" i="19"/>
  <c r="U65" i="17"/>
  <c r="Q65" i="18"/>
  <c r="L65" i="19"/>
  <c r="T64" i="19"/>
  <c r="O64" i="20"/>
  <c r="S64" i="19"/>
  <c r="N64" i="20"/>
  <c r="R64" i="19"/>
  <c r="M64" i="20"/>
  <c r="Q64" i="19"/>
  <c r="L64" i="20"/>
  <c r="P64" i="19"/>
  <c r="U64" i="19" s="1"/>
  <c r="K64" i="20"/>
  <c r="U64" i="18"/>
  <c r="R23" i="18"/>
  <c r="R40" i="18" s="1"/>
  <c r="M23" i="19"/>
  <c r="M40" i="18"/>
  <c r="S23" i="18"/>
  <c r="S40" i="18" s="1"/>
  <c r="N23" i="19"/>
  <c r="N40" i="18"/>
  <c r="T217" i="18"/>
  <c r="T238" i="18" s="1"/>
  <c r="O217" i="19"/>
  <c r="O238" i="18"/>
  <c r="S217" i="18"/>
  <c r="S238" i="18" s="1"/>
  <c r="N217" i="19"/>
  <c r="N238" i="18"/>
  <c r="R217" i="18"/>
  <c r="R238" i="18" s="1"/>
  <c r="M217" i="19"/>
  <c r="M238" i="18"/>
  <c r="Q217" i="18"/>
  <c r="Q238" i="18" s="1"/>
  <c r="L217" i="19"/>
  <c r="L238" i="18"/>
  <c r="P217" i="18"/>
  <c r="P238" i="18" s="1"/>
  <c r="K217" i="19"/>
  <c r="K238" i="18"/>
  <c r="T153" i="18"/>
  <c r="T214" i="18" s="1"/>
  <c r="O153" i="19"/>
  <c r="S153" i="18"/>
  <c r="S214" i="18" s="1"/>
  <c r="N153" i="19"/>
  <c r="R153" i="18"/>
  <c r="R214" i="18" s="1"/>
  <c r="M153" i="19"/>
  <c r="Q153" i="18"/>
  <c r="Q214" i="18" s="1"/>
  <c r="L153" i="19"/>
  <c r="P153" i="18"/>
  <c r="P214" i="18" s="1"/>
  <c r="K153" i="19"/>
  <c r="T128" i="18"/>
  <c r="T150" i="18" s="1"/>
  <c r="O128" i="19"/>
  <c r="O150" i="18"/>
  <c r="S128" i="18"/>
  <c r="S150" i="18" s="1"/>
  <c r="N128" i="19"/>
  <c r="N150" i="18"/>
  <c r="R128" i="18"/>
  <c r="R150" i="18" s="1"/>
  <c r="M128" i="19"/>
  <c r="M150" i="18"/>
  <c r="Q128" i="18"/>
  <c r="Q150" i="18" s="1"/>
  <c r="L128" i="19"/>
  <c r="L150" i="18"/>
  <c r="P128" i="18"/>
  <c r="P150" i="18" s="1"/>
  <c r="K128" i="19"/>
  <c r="K150" i="18"/>
  <c r="T117" i="18"/>
  <c r="O117" i="19"/>
  <c r="O125" i="18"/>
  <c r="S117" i="18"/>
  <c r="S125" i="18" s="1"/>
  <c r="N117" i="19"/>
  <c r="N125" i="18"/>
  <c r="R117" i="18"/>
  <c r="R125" i="18" s="1"/>
  <c r="M117" i="19"/>
  <c r="M125" i="18"/>
  <c r="Q117" i="18"/>
  <c r="Q125" i="18" s="1"/>
  <c r="L117" i="19"/>
  <c r="L125" i="18"/>
  <c r="P117" i="18"/>
  <c r="P125" i="18" s="1"/>
  <c r="K117" i="19"/>
  <c r="K125" i="18"/>
  <c r="T83" i="18"/>
  <c r="O83" i="19"/>
  <c r="S83" i="18"/>
  <c r="N83" i="19"/>
  <c r="R83" i="18"/>
  <c r="M83" i="19"/>
  <c r="Q83" i="18"/>
  <c r="L83" i="19"/>
  <c r="P83" i="18"/>
  <c r="K83" i="19"/>
  <c r="T63" i="18"/>
  <c r="T80" i="18" s="1"/>
  <c r="O63" i="19"/>
  <c r="O80" i="18"/>
  <c r="T80" i="17"/>
  <c r="S63" i="18"/>
  <c r="S80" i="18" s="1"/>
  <c r="N63" i="19"/>
  <c r="N80" i="18"/>
  <c r="S80" i="17"/>
  <c r="R63" i="18"/>
  <c r="R80" i="18" s="1"/>
  <c r="M63" i="19"/>
  <c r="M80" i="18"/>
  <c r="R80" i="17"/>
  <c r="Q63" i="18"/>
  <c r="Q80" i="18" s="1"/>
  <c r="L63" i="19"/>
  <c r="L80" i="18"/>
  <c r="Q80" i="17"/>
  <c r="P63" i="18"/>
  <c r="P80" i="18" s="1"/>
  <c r="K63" i="19"/>
  <c r="K80" i="18"/>
  <c r="P80" i="17"/>
  <c r="T6" i="19"/>
  <c r="O6" i="20"/>
  <c r="J238" i="9"/>
  <c r="U238" i="9"/>
  <c r="H217" i="10"/>
  <c r="B238" i="10"/>
  <c r="J150" i="9"/>
  <c r="U150" i="9"/>
  <c r="H128" i="10"/>
  <c r="B150" i="10"/>
  <c r="J125" i="9"/>
  <c r="U125" i="9"/>
  <c r="H117" i="10"/>
  <c r="B125" i="10"/>
  <c r="J100" i="9"/>
  <c r="H83" i="10"/>
  <c r="B100" i="10"/>
  <c r="J80" i="9"/>
  <c r="U80" i="9"/>
  <c r="H63" i="10"/>
  <c r="B80" i="10"/>
  <c r="Q118" i="19"/>
  <c r="L118" i="20"/>
  <c r="Q118" i="20" s="1"/>
  <c r="P118" i="19"/>
  <c r="K118" i="20"/>
  <c r="P118" i="20" s="1"/>
  <c r="U118" i="18"/>
  <c r="R118" i="19"/>
  <c r="M118" i="20"/>
  <c r="R118" i="20" s="1"/>
  <c r="S118" i="19"/>
  <c r="N118" i="20"/>
  <c r="S118" i="20" s="1"/>
  <c r="T118" i="19"/>
  <c r="O118" i="20"/>
  <c r="T118" i="20" s="1"/>
  <c r="T125" i="18"/>
  <c r="Q119" i="19"/>
  <c r="L119" i="20"/>
  <c r="Q119" i="20" s="1"/>
  <c r="P119" i="19"/>
  <c r="K119" i="20"/>
  <c r="P119" i="20" s="1"/>
  <c r="U119" i="18"/>
  <c r="R119" i="19"/>
  <c r="M119" i="20"/>
  <c r="R119" i="20" s="1"/>
  <c r="S119" i="19"/>
  <c r="N119" i="20"/>
  <c r="S119" i="20" s="1"/>
  <c r="T119" i="19"/>
  <c r="O119" i="20"/>
  <c r="T119" i="20" s="1"/>
  <c r="Q120" i="19"/>
  <c r="L120" i="20"/>
  <c r="Q120" i="20" s="1"/>
  <c r="P120" i="19"/>
  <c r="K120" i="20"/>
  <c r="P120" i="20" s="1"/>
  <c r="U120" i="18"/>
  <c r="R120" i="19"/>
  <c r="M120" i="20"/>
  <c r="R120" i="20" s="1"/>
  <c r="S120" i="19"/>
  <c r="N120" i="20"/>
  <c r="S120" i="20" s="1"/>
  <c r="T120" i="19"/>
  <c r="O120" i="20"/>
  <c r="T120" i="20" s="1"/>
  <c r="Q121" i="19"/>
  <c r="L121" i="20"/>
  <c r="Q121" i="20" s="1"/>
  <c r="P121" i="19"/>
  <c r="K121" i="20"/>
  <c r="P121" i="20" s="1"/>
  <c r="U121" i="18"/>
  <c r="R121" i="19"/>
  <c r="M121" i="20"/>
  <c r="R121" i="20" s="1"/>
  <c r="S121" i="19"/>
  <c r="N121" i="20"/>
  <c r="S121" i="20" s="1"/>
  <c r="T121" i="19"/>
  <c r="O121" i="20"/>
  <c r="T121" i="20" s="1"/>
  <c r="Q122" i="19"/>
  <c r="L122" i="20"/>
  <c r="Q122" i="20" s="1"/>
  <c r="P122" i="19"/>
  <c r="K122" i="20"/>
  <c r="P122" i="20" s="1"/>
  <c r="U122" i="18"/>
  <c r="R122" i="19"/>
  <c r="M122" i="20"/>
  <c r="R122" i="20" s="1"/>
  <c r="S122" i="19"/>
  <c r="N122" i="20"/>
  <c r="S122" i="20" s="1"/>
  <c r="T122" i="19"/>
  <c r="O122" i="20"/>
  <c r="T122" i="20" s="1"/>
  <c r="Q123" i="19"/>
  <c r="L123" i="20"/>
  <c r="Q123" i="20" s="1"/>
  <c r="P123" i="19"/>
  <c r="K123" i="20"/>
  <c r="P123" i="20" s="1"/>
  <c r="U123" i="18"/>
  <c r="R123" i="19"/>
  <c r="M123" i="20"/>
  <c r="R123" i="20" s="1"/>
  <c r="S123" i="19"/>
  <c r="N123" i="20"/>
  <c r="S123" i="20" s="1"/>
  <c r="T123" i="19"/>
  <c r="O123" i="20"/>
  <c r="T123" i="20" s="1"/>
  <c r="Q124" i="19"/>
  <c r="L124" i="20"/>
  <c r="Q124" i="20" s="1"/>
  <c r="P124" i="19"/>
  <c r="K124" i="20"/>
  <c r="P124" i="20" s="1"/>
  <c r="U124" i="18"/>
  <c r="R124" i="19"/>
  <c r="M124" i="20"/>
  <c r="R124" i="20" s="1"/>
  <c r="S124" i="19"/>
  <c r="N124" i="20"/>
  <c r="S124" i="20" s="1"/>
  <c r="T124" i="19"/>
  <c r="O124" i="20"/>
  <c r="T124" i="20" s="1"/>
  <c r="Q154" i="19"/>
  <c r="L154" i="20"/>
  <c r="P154" i="19"/>
  <c r="K154" i="20"/>
  <c r="U154" i="18"/>
  <c r="R154" i="19"/>
  <c r="M154" i="20"/>
  <c r="S154" i="19"/>
  <c r="N154" i="20"/>
  <c r="T154" i="19"/>
  <c r="O154" i="20"/>
  <c r="Q155" i="19"/>
  <c r="L155" i="20"/>
  <c r="P155" i="19"/>
  <c r="K155" i="20"/>
  <c r="U155" i="18"/>
  <c r="R155" i="19"/>
  <c r="M155" i="20"/>
  <c r="S155" i="19"/>
  <c r="N155" i="20"/>
  <c r="T155" i="19"/>
  <c r="O155" i="20"/>
  <c r="Q156" i="19"/>
  <c r="L156" i="20"/>
  <c r="P156" i="19"/>
  <c r="K156" i="20"/>
  <c r="U156" i="18"/>
  <c r="R156" i="19"/>
  <c r="M156" i="20"/>
  <c r="S156" i="19"/>
  <c r="N156" i="20"/>
  <c r="T156" i="19"/>
  <c r="O156" i="20"/>
  <c r="Q157" i="19"/>
  <c r="L157" i="20"/>
  <c r="P157" i="19"/>
  <c r="K157" i="20"/>
  <c r="U157" i="18"/>
  <c r="R157" i="19"/>
  <c r="M157" i="20"/>
  <c r="S157" i="19"/>
  <c r="N157" i="20"/>
  <c r="T157" i="19"/>
  <c r="O157" i="20"/>
  <c r="Q159" i="19"/>
  <c r="L159" i="20"/>
  <c r="P159" i="19"/>
  <c r="K159" i="20"/>
  <c r="U159" i="18"/>
  <c r="R159" i="19"/>
  <c r="M159" i="20"/>
  <c r="S159" i="19"/>
  <c r="N159" i="20"/>
  <c r="T159" i="19"/>
  <c r="O159" i="20"/>
  <c r="Q160" i="19"/>
  <c r="L160" i="20"/>
  <c r="P160" i="19"/>
  <c r="K160" i="20"/>
  <c r="U160" i="18"/>
  <c r="R160" i="19"/>
  <c r="M160" i="20"/>
  <c r="S160" i="19"/>
  <c r="N160" i="20"/>
  <c r="T160" i="19"/>
  <c r="O160" i="20"/>
  <c r="Q161" i="19"/>
  <c r="L161" i="20"/>
  <c r="P161" i="19"/>
  <c r="K161" i="20"/>
  <c r="U161" i="18"/>
  <c r="R161" i="19"/>
  <c r="M161" i="20"/>
  <c r="S161" i="19"/>
  <c r="N161" i="20"/>
  <c r="T161" i="19"/>
  <c r="O161" i="20"/>
  <c r="Q162" i="19"/>
  <c r="L162" i="20"/>
  <c r="P162" i="19"/>
  <c r="K162" i="20"/>
  <c r="U162" i="18"/>
  <c r="R162" i="19"/>
  <c r="M162" i="20"/>
  <c r="S162" i="19"/>
  <c r="N162" i="20"/>
  <c r="T162" i="19"/>
  <c r="O162" i="20"/>
  <c r="Q163" i="19"/>
  <c r="L163" i="20"/>
  <c r="P163" i="19"/>
  <c r="K163" i="20"/>
  <c r="U163" i="18"/>
  <c r="R163" i="19"/>
  <c r="M163" i="20"/>
  <c r="S163" i="19"/>
  <c r="N163" i="20"/>
  <c r="T163" i="19"/>
  <c r="O163" i="20"/>
  <c r="Q164" i="19"/>
  <c r="L164" i="20"/>
  <c r="P164" i="19"/>
  <c r="K164" i="20"/>
  <c r="U164" i="18"/>
  <c r="R164" i="19"/>
  <c r="M164" i="20"/>
  <c r="S164" i="19"/>
  <c r="N164" i="20"/>
  <c r="T164" i="19"/>
  <c r="O164" i="20"/>
  <c r="Q165" i="19"/>
  <c r="L165" i="20"/>
  <c r="P165" i="19"/>
  <c r="K165" i="20"/>
  <c r="U165" i="18"/>
  <c r="R165" i="19"/>
  <c r="M165" i="20"/>
  <c r="S165" i="19"/>
  <c r="N165" i="20"/>
  <c r="T165" i="19"/>
  <c r="O165" i="20"/>
  <c r="Q166" i="19"/>
  <c r="L166" i="20"/>
  <c r="P166" i="19"/>
  <c r="K166" i="20"/>
  <c r="U166" i="18"/>
  <c r="R166" i="19"/>
  <c r="M166" i="20"/>
  <c r="S166" i="19"/>
  <c r="N166" i="20"/>
  <c r="T166" i="19"/>
  <c r="O166" i="20"/>
  <c r="Q167" i="19"/>
  <c r="L167" i="20"/>
  <c r="P167" i="19"/>
  <c r="K167" i="20"/>
  <c r="U167" i="18"/>
  <c r="R167" i="19"/>
  <c r="M167" i="20"/>
  <c r="S167" i="19"/>
  <c r="N167" i="20"/>
  <c r="T167" i="19"/>
  <c r="O167" i="20"/>
  <c r="Q168" i="19"/>
  <c r="L168" i="20"/>
  <c r="P168" i="19"/>
  <c r="K168" i="20"/>
  <c r="U168" i="18"/>
  <c r="R168" i="19"/>
  <c r="M168" i="20"/>
  <c r="S168" i="19"/>
  <c r="N168" i="20"/>
  <c r="T168" i="19"/>
  <c r="O168" i="20"/>
  <c r="Q169" i="19"/>
  <c r="L169" i="20"/>
  <c r="P169" i="19"/>
  <c r="K169" i="20"/>
  <c r="U169" i="18"/>
  <c r="R169" i="19"/>
  <c r="M169" i="20"/>
  <c r="S169" i="19"/>
  <c r="N169" i="20"/>
  <c r="T169" i="19"/>
  <c r="O169" i="20"/>
  <c r="Q170" i="19"/>
  <c r="L170" i="20"/>
  <c r="P170" i="19"/>
  <c r="K170" i="20"/>
  <c r="U170" i="18"/>
  <c r="R170" i="19"/>
  <c r="M170" i="20"/>
  <c r="S170" i="19"/>
  <c r="N170" i="20"/>
  <c r="T170" i="19"/>
  <c r="O170" i="20"/>
  <c r="Q171" i="19"/>
  <c r="L171" i="20"/>
  <c r="P171" i="19"/>
  <c r="K171" i="20"/>
  <c r="U171" i="18"/>
  <c r="R171" i="19"/>
  <c r="M171" i="20"/>
  <c r="S171" i="19"/>
  <c r="N171" i="20"/>
  <c r="T171" i="19"/>
  <c r="O171" i="20"/>
  <c r="Q172" i="19"/>
  <c r="L172" i="20"/>
  <c r="P172" i="19"/>
  <c r="K172" i="20"/>
  <c r="U172" i="18"/>
  <c r="R172" i="19"/>
  <c r="M172" i="20"/>
  <c r="S172" i="19"/>
  <c r="N172" i="20"/>
  <c r="T172" i="19"/>
  <c r="O172" i="20"/>
  <c r="Q173" i="19"/>
  <c r="L173" i="20"/>
  <c r="P173" i="19"/>
  <c r="K173" i="20"/>
  <c r="U173" i="18"/>
  <c r="R173" i="19"/>
  <c r="M173" i="20"/>
  <c r="S173" i="19"/>
  <c r="N173" i="20"/>
  <c r="T173" i="19"/>
  <c r="O173" i="20"/>
  <c r="Q174" i="19"/>
  <c r="L174" i="20"/>
  <c r="P174" i="19"/>
  <c r="K174" i="20"/>
  <c r="U174" i="18"/>
  <c r="R174" i="19"/>
  <c r="M174" i="20"/>
  <c r="S174" i="19"/>
  <c r="N174" i="20"/>
  <c r="T174" i="19"/>
  <c r="O174" i="20"/>
  <c r="Q175" i="19"/>
  <c r="L175" i="20"/>
  <c r="P175" i="19"/>
  <c r="K175" i="20"/>
  <c r="U175" i="18"/>
  <c r="R175" i="19"/>
  <c r="M175" i="20"/>
  <c r="S175" i="19"/>
  <c r="N175" i="20"/>
  <c r="T175" i="19"/>
  <c r="O175" i="20"/>
  <c r="Q176" i="19"/>
  <c r="L176" i="20"/>
  <c r="P176" i="19"/>
  <c r="K176" i="20"/>
  <c r="U176" i="18"/>
  <c r="R176" i="19"/>
  <c r="M176" i="20"/>
  <c r="S176" i="19"/>
  <c r="N176" i="20"/>
  <c r="T176" i="19"/>
  <c r="O176" i="20"/>
  <c r="Q177" i="19"/>
  <c r="L177" i="20"/>
  <c r="P177" i="19"/>
  <c r="K177" i="20"/>
  <c r="U177" i="18"/>
  <c r="R177" i="19"/>
  <c r="M177" i="20"/>
  <c r="S177" i="19"/>
  <c r="N177" i="20"/>
  <c r="T177" i="19"/>
  <c r="O177" i="20"/>
  <c r="Q178" i="19"/>
  <c r="L178" i="20"/>
  <c r="P178" i="19"/>
  <c r="K178" i="20"/>
  <c r="U178" i="18"/>
  <c r="R178" i="19"/>
  <c r="M178" i="20"/>
  <c r="S178" i="19"/>
  <c r="N178" i="20"/>
  <c r="T178" i="19"/>
  <c r="O178" i="20"/>
  <c r="Q179" i="19"/>
  <c r="L179" i="20"/>
  <c r="P179" i="19"/>
  <c r="K179" i="20"/>
  <c r="U179" i="18"/>
  <c r="R179" i="19"/>
  <c r="M179" i="20"/>
  <c r="S179" i="19"/>
  <c r="N179" i="20"/>
  <c r="T179" i="19"/>
  <c r="O179" i="20"/>
  <c r="Q180" i="19"/>
  <c r="L180" i="20"/>
  <c r="P180" i="19"/>
  <c r="K180" i="20"/>
  <c r="U180" i="18"/>
  <c r="R180" i="19"/>
  <c r="M180" i="20"/>
  <c r="S180" i="19"/>
  <c r="N180" i="20"/>
  <c r="T180" i="19"/>
  <c r="O180" i="20"/>
  <c r="Q181" i="19"/>
  <c r="L181" i="20"/>
  <c r="P181" i="19"/>
  <c r="K181" i="20"/>
  <c r="U181" i="18"/>
  <c r="R181" i="19"/>
  <c r="M181" i="20"/>
  <c r="S181" i="19"/>
  <c r="N181" i="20"/>
  <c r="T181" i="19"/>
  <c r="O181" i="20"/>
  <c r="Q182" i="19"/>
  <c r="L182" i="20"/>
  <c r="P182" i="19"/>
  <c r="K182" i="20"/>
  <c r="U182" i="18"/>
  <c r="R182" i="19"/>
  <c r="M182" i="20"/>
  <c r="S182" i="19"/>
  <c r="N182" i="20"/>
  <c r="T182" i="19"/>
  <c r="O182" i="20"/>
  <c r="Q183" i="19"/>
  <c r="L183" i="20"/>
  <c r="P183" i="19"/>
  <c r="K183" i="20"/>
  <c r="U183" i="18"/>
  <c r="R183" i="19"/>
  <c r="M183" i="20"/>
  <c r="S183" i="19"/>
  <c r="N183" i="20"/>
  <c r="T183" i="19"/>
  <c r="O183" i="20"/>
  <c r="Q184" i="19"/>
  <c r="L184" i="20"/>
  <c r="P184" i="19"/>
  <c r="K184" i="20"/>
  <c r="U184" i="18"/>
  <c r="R184" i="19"/>
  <c r="M184" i="20"/>
  <c r="S184" i="19"/>
  <c r="N184" i="20"/>
  <c r="T184" i="19"/>
  <c r="O184" i="20"/>
  <c r="Q185" i="19"/>
  <c r="L185" i="20"/>
  <c r="P185" i="19"/>
  <c r="K185" i="20"/>
  <c r="U185" i="18"/>
  <c r="R185" i="19"/>
  <c r="M185" i="20"/>
  <c r="S185" i="19"/>
  <c r="N185" i="20"/>
  <c r="T185" i="19"/>
  <c r="O185" i="20"/>
  <c r="Q186" i="19"/>
  <c r="L186" i="20"/>
  <c r="P186" i="19"/>
  <c r="K186" i="20"/>
  <c r="U186" i="18"/>
  <c r="R186" i="19"/>
  <c r="M186" i="20"/>
  <c r="S186" i="19"/>
  <c r="N186" i="20"/>
  <c r="T186" i="19"/>
  <c r="O186" i="20"/>
  <c r="Q187" i="19"/>
  <c r="L187" i="20"/>
  <c r="P187" i="19"/>
  <c r="K187" i="20"/>
  <c r="U187" i="18"/>
  <c r="R187" i="19"/>
  <c r="M187" i="20"/>
  <c r="S187" i="19"/>
  <c r="N187" i="20"/>
  <c r="T187" i="19"/>
  <c r="O187" i="20"/>
  <c r="Q188" i="19"/>
  <c r="L188" i="20"/>
  <c r="P188" i="19"/>
  <c r="K188" i="20"/>
  <c r="U188" i="18"/>
  <c r="R188" i="19"/>
  <c r="M188" i="20"/>
  <c r="S188" i="19"/>
  <c r="N188" i="20"/>
  <c r="T188" i="19"/>
  <c r="O188" i="20"/>
  <c r="Q189" i="19"/>
  <c r="L189" i="20"/>
  <c r="P189" i="19"/>
  <c r="K189" i="20"/>
  <c r="U189" i="18"/>
  <c r="R189" i="19"/>
  <c r="M189" i="20"/>
  <c r="S189" i="19"/>
  <c r="N189" i="20"/>
  <c r="T189" i="19"/>
  <c r="O189" i="20"/>
  <c r="Q190" i="19"/>
  <c r="L190" i="20"/>
  <c r="P190" i="19"/>
  <c r="K190" i="20"/>
  <c r="U190" i="18"/>
  <c r="R190" i="19"/>
  <c r="M190" i="20"/>
  <c r="S190" i="19"/>
  <c r="N190" i="20"/>
  <c r="T190" i="19"/>
  <c r="O190" i="20"/>
  <c r="Q191" i="19"/>
  <c r="L191" i="20"/>
  <c r="P191" i="19"/>
  <c r="K191" i="20"/>
  <c r="U191" i="18"/>
  <c r="R191" i="19"/>
  <c r="M191" i="20"/>
  <c r="S191" i="19"/>
  <c r="N191" i="20"/>
  <c r="T191" i="19"/>
  <c r="O191" i="20"/>
  <c r="Q192" i="19"/>
  <c r="L192" i="20"/>
  <c r="P192" i="19"/>
  <c r="K192" i="20"/>
  <c r="U192" i="18"/>
  <c r="R192" i="19"/>
  <c r="M192" i="20"/>
  <c r="S192" i="19"/>
  <c r="N192" i="20"/>
  <c r="T192" i="19"/>
  <c r="O192" i="20"/>
  <c r="Q193" i="19"/>
  <c r="L193" i="20"/>
  <c r="P193" i="19"/>
  <c r="K193" i="20"/>
  <c r="U193" i="18"/>
  <c r="R193" i="19"/>
  <c r="M193" i="20"/>
  <c r="S193" i="19"/>
  <c r="N193" i="20"/>
  <c r="T193" i="19"/>
  <c r="O193" i="20"/>
  <c r="Q194" i="19"/>
  <c r="L194" i="20"/>
  <c r="P194" i="19"/>
  <c r="K194" i="20"/>
  <c r="U194" i="18"/>
  <c r="R194" i="19"/>
  <c r="M194" i="20"/>
  <c r="S194" i="19"/>
  <c r="N194" i="20"/>
  <c r="T194" i="19"/>
  <c r="O194" i="20"/>
  <c r="Q195" i="19"/>
  <c r="L195" i="20"/>
  <c r="P195" i="19"/>
  <c r="K195" i="20"/>
  <c r="U195" i="18"/>
  <c r="R195" i="19"/>
  <c r="M195" i="20"/>
  <c r="S195" i="19"/>
  <c r="N195" i="20"/>
  <c r="T195" i="19"/>
  <c r="O195" i="20"/>
  <c r="Q196" i="19"/>
  <c r="L196" i="20"/>
  <c r="P196" i="19"/>
  <c r="K196" i="20"/>
  <c r="U196" i="18"/>
  <c r="R196" i="19"/>
  <c r="M196" i="20"/>
  <c r="S196" i="19"/>
  <c r="N196" i="20"/>
  <c r="T196" i="19"/>
  <c r="O196" i="20"/>
  <c r="Q197" i="19"/>
  <c r="L197" i="20"/>
  <c r="P197" i="19"/>
  <c r="K197" i="20"/>
  <c r="U197" i="18"/>
  <c r="R197" i="19"/>
  <c r="M197" i="20"/>
  <c r="S197" i="19"/>
  <c r="N197" i="20"/>
  <c r="T197" i="19"/>
  <c r="O197" i="20"/>
  <c r="Q198" i="19"/>
  <c r="L198" i="20"/>
  <c r="P198" i="19"/>
  <c r="K198" i="20"/>
  <c r="U198" i="18"/>
  <c r="R198" i="19"/>
  <c r="M198" i="20"/>
  <c r="S198" i="19"/>
  <c r="N198" i="20"/>
  <c r="T198" i="19"/>
  <c r="O198" i="20"/>
  <c r="Q199" i="19"/>
  <c r="L199" i="20"/>
  <c r="P199" i="19"/>
  <c r="K199" i="20"/>
  <c r="U199" i="18"/>
  <c r="R199" i="19"/>
  <c r="M199" i="20"/>
  <c r="S199" i="19"/>
  <c r="N199" i="20"/>
  <c r="T199" i="19"/>
  <c r="O199" i="20"/>
  <c r="Q200" i="19"/>
  <c r="L200" i="20"/>
  <c r="P200" i="19"/>
  <c r="K200" i="20"/>
  <c r="U200" i="18"/>
  <c r="R200" i="19"/>
  <c r="M200" i="20"/>
  <c r="S200" i="19"/>
  <c r="N200" i="20"/>
  <c r="T200" i="19"/>
  <c r="O200" i="20"/>
  <c r="Q201" i="19"/>
  <c r="L201" i="20"/>
  <c r="P201" i="19"/>
  <c r="K201" i="20"/>
  <c r="U201" i="18"/>
  <c r="R201" i="19"/>
  <c r="M201" i="20"/>
  <c r="S201" i="19"/>
  <c r="N201" i="20"/>
  <c r="T201" i="19"/>
  <c r="O201" i="20"/>
  <c r="Q202" i="19"/>
  <c r="L202" i="20"/>
  <c r="P202" i="19"/>
  <c r="K202" i="20"/>
  <c r="U202" i="18"/>
  <c r="R202" i="19"/>
  <c r="M202" i="20"/>
  <c r="S202" i="19"/>
  <c r="N202" i="20"/>
  <c r="T202" i="19"/>
  <c r="O202" i="20"/>
  <c r="Q203" i="19"/>
  <c r="L203" i="20"/>
  <c r="P203" i="19"/>
  <c r="K203" i="20"/>
  <c r="U203" i="18"/>
  <c r="R203" i="19"/>
  <c r="M203" i="20"/>
  <c r="S203" i="19"/>
  <c r="N203" i="20"/>
  <c r="T203" i="19"/>
  <c r="O203" i="20"/>
  <c r="Q204" i="19"/>
  <c r="L204" i="20"/>
  <c r="P204" i="19"/>
  <c r="K204" i="20"/>
  <c r="U204" i="18"/>
  <c r="R204" i="19"/>
  <c r="M204" i="20"/>
  <c r="S204" i="19"/>
  <c r="N204" i="20"/>
  <c r="T204" i="19"/>
  <c r="O204" i="20"/>
  <c r="Q205" i="19"/>
  <c r="L205" i="20"/>
  <c r="P205" i="19"/>
  <c r="K205" i="20"/>
  <c r="U205" i="18"/>
  <c r="R205" i="19"/>
  <c r="M205" i="20"/>
  <c r="S205" i="19"/>
  <c r="N205" i="20"/>
  <c r="T205" i="19"/>
  <c r="O205" i="20"/>
  <c r="Q206" i="19"/>
  <c r="L206" i="20"/>
  <c r="P206" i="19"/>
  <c r="K206" i="20"/>
  <c r="U206" i="18"/>
  <c r="R206" i="19"/>
  <c r="M206" i="20"/>
  <c r="S206" i="19"/>
  <c r="N206" i="20"/>
  <c r="T206" i="19"/>
  <c r="O206" i="20"/>
  <c r="Q207" i="19"/>
  <c r="L207" i="20"/>
  <c r="P207" i="19"/>
  <c r="K207" i="20"/>
  <c r="U207" i="18"/>
  <c r="R207" i="19"/>
  <c r="M207" i="20"/>
  <c r="S207" i="19"/>
  <c r="N207" i="20"/>
  <c r="T207" i="19"/>
  <c r="O207" i="20"/>
  <c r="Q208" i="19"/>
  <c r="L208" i="20"/>
  <c r="P208" i="19"/>
  <c r="K208" i="20"/>
  <c r="U208" i="18"/>
  <c r="R208" i="19"/>
  <c r="M208" i="20"/>
  <c r="S208" i="19"/>
  <c r="N208" i="20"/>
  <c r="T208" i="19"/>
  <c r="O208" i="20"/>
  <c r="Q209" i="19"/>
  <c r="L209" i="20"/>
  <c r="P209" i="19"/>
  <c r="K209" i="20"/>
  <c r="U209" i="18"/>
  <c r="R209" i="19"/>
  <c r="M209" i="20"/>
  <c r="S209" i="19"/>
  <c r="N209" i="20"/>
  <c r="T209" i="19"/>
  <c r="O209" i="20"/>
  <c r="Q210" i="19"/>
  <c r="L210" i="20"/>
  <c r="P210" i="19"/>
  <c r="K210" i="20"/>
  <c r="U210" i="18"/>
  <c r="R210" i="19"/>
  <c r="M210" i="20"/>
  <c r="S210" i="19"/>
  <c r="N210" i="20"/>
  <c r="T210" i="19"/>
  <c r="O210" i="20"/>
  <c r="Q211" i="19"/>
  <c r="L211" i="20"/>
  <c r="P211" i="19"/>
  <c r="K211" i="20"/>
  <c r="U211" i="18"/>
  <c r="R211" i="19"/>
  <c r="M211" i="20"/>
  <c r="S211" i="19"/>
  <c r="N211" i="20"/>
  <c r="T211" i="19"/>
  <c r="O211" i="20"/>
  <c r="Q212" i="19"/>
  <c r="L212" i="20"/>
  <c r="P212" i="19"/>
  <c r="K212" i="20"/>
  <c r="U212" i="18"/>
  <c r="R212" i="19"/>
  <c r="M212" i="20"/>
  <c r="S212" i="19"/>
  <c r="N212" i="20"/>
  <c r="T212" i="19"/>
  <c r="O212" i="20"/>
  <c r="Q213" i="19"/>
  <c r="L213" i="20"/>
  <c r="P213" i="19"/>
  <c r="K213" i="20"/>
  <c r="U213" i="18"/>
  <c r="R213" i="19"/>
  <c r="M213" i="20"/>
  <c r="S213" i="19"/>
  <c r="N213" i="20"/>
  <c r="T213" i="19"/>
  <c r="O213" i="20"/>
  <c r="Q218" i="19"/>
  <c r="L218" i="20"/>
  <c r="P218" i="19"/>
  <c r="K218" i="20"/>
  <c r="U218" i="18"/>
  <c r="R218" i="19"/>
  <c r="M218" i="20"/>
  <c r="S218" i="19"/>
  <c r="N218" i="20"/>
  <c r="T218" i="19"/>
  <c r="O218" i="20"/>
  <c r="Q219" i="19"/>
  <c r="L219" i="20"/>
  <c r="P219" i="19"/>
  <c r="K219" i="20"/>
  <c r="U219" i="18"/>
  <c r="R219" i="19"/>
  <c r="M219" i="20"/>
  <c r="S219" i="19"/>
  <c r="N219" i="20"/>
  <c r="T219" i="19"/>
  <c r="O219" i="20"/>
  <c r="Q220" i="19"/>
  <c r="L220" i="20"/>
  <c r="P220" i="19"/>
  <c r="K220" i="20"/>
  <c r="U220" i="18"/>
  <c r="R220" i="19"/>
  <c r="M220" i="20"/>
  <c r="S220" i="19"/>
  <c r="N220" i="20"/>
  <c r="T220" i="19"/>
  <c r="O220" i="20"/>
  <c r="Q221" i="19"/>
  <c r="L221" i="20"/>
  <c r="P221" i="19"/>
  <c r="K221" i="20"/>
  <c r="U221" i="18"/>
  <c r="R221" i="19"/>
  <c r="M221" i="20"/>
  <c r="S221" i="19"/>
  <c r="N221" i="20"/>
  <c r="T221" i="19"/>
  <c r="O221" i="20"/>
  <c r="Q222" i="19"/>
  <c r="L222" i="20"/>
  <c r="P222" i="19"/>
  <c r="K222" i="20"/>
  <c r="U222" i="18"/>
  <c r="R222" i="19"/>
  <c r="M222" i="20"/>
  <c r="S222" i="19"/>
  <c r="N222" i="20"/>
  <c r="T222" i="19"/>
  <c r="O222" i="20"/>
  <c r="Q223" i="19"/>
  <c r="L223" i="20"/>
  <c r="P223" i="19"/>
  <c r="K223" i="20"/>
  <c r="U223" i="18"/>
  <c r="R223" i="19"/>
  <c r="M223" i="20"/>
  <c r="S223" i="19"/>
  <c r="N223" i="20"/>
  <c r="T223" i="19"/>
  <c r="O223" i="20"/>
  <c r="Q224" i="19"/>
  <c r="L224" i="20"/>
  <c r="P224" i="19"/>
  <c r="K224" i="20"/>
  <c r="U224" i="18"/>
  <c r="R224" i="19"/>
  <c r="M224" i="20"/>
  <c r="S224" i="19"/>
  <c r="N224" i="20"/>
  <c r="T224" i="19"/>
  <c r="O224" i="20"/>
  <c r="Q225" i="19"/>
  <c r="L225" i="20"/>
  <c r="P225" i="19"/>
  <c r="K225" i="20"/>
  <c r="U225" i="18"/>
  <c r="R225" i="19"/>
  <c r="M225" i="20"/>
  <c r="S225" i="19"/>
  <c r="N225" i="20"/>
  <c r="T225" i="19"/>
  <c r="O225" i="20"/>
  <c r="Q226" i="19"/>
  <c r="L226" i="20"/>
  <c r="P226" i="19"/>
  <c r="K226" i="20"/>
  <c r="U226" i="18"/>
  <c r="R226" i="19"/>
  <c r="M226" i="20"/>
  <c r="S226" i="19"/>
  <c r="N226" i="20"/>
  <c r="T226" i="19"/>
  <c r="O226" i="20"/>
  <c r="Q227" i="19"/>
  <c r="L227" i="20"/>
  <c r="P227" i="19"/>
  <c r="K227" i="20"/>
  <c r="U227" i="18"/>
  <c r="R227" i="19"/>
  <c r="M227" i="20"/>
  <c r="S227" i="19"/>
  <c r="N227" i="20"/>
  <c r="T227" i="19"/>
  <c r="O227" i="20"/>
  <c r="Q228" i="19"/>
  <c r="L228" i="20"/>
  <c r="P228" i="19"/>
  <c r="K228" i="20"/>
  <c r="U228" i="18"/>
  <c r="R228" i="19"/>
  <c r="M228" i="20"/>
  <c r="S228" i="19"/>
  <c r="N228" i="20"/>
  <c r="T228" i="19"/>
  <c r="O228" i="20"/>
  <c r="Q229" i="19"/>
  <c r="L229" i="20"/>
  <c r="P229" i="19"/>
  <c r="K229" i="20"/>
  <c r="U229" i="18"/>
  <c r="R229" i="19"/>
  <c r="M229" i="20"/>
  <c r="S229" i="19"/>
  <c r="N229" i="20"/>
  <c r="T229" i="19"/>
  <c r="O229" i="20"/>
  <c r="Q230" i="19"/>
  <c r="L230" i="20"/>
  <c r="P230" i="19"/>
  <c r="K230" i="20"/>
  <c r="U230" i="18"/>
  <c r="R230" i="19"/>
  <c r="M230" i="20"/>
  <c r="S230" i="19"/>
  <c r="N230" i="20"/>
  <c r="T230" i="19"/>
  <c r="O230" i="20"/>
  <c r="Q231" i="19"/>
  <c r="L231" i="20"/>
  <c r="P231" i="19"/>
  <c r="K231" i="20"/>
  <c r="U231" i="18"/>
  <c r="R231" i="19"/>
  <c r="M231" i="20"/>
  <c r="S231" i="19"/>
  <c r="N231" i="20"/>
  <c r="T231" i="19"/>
  <c r="O231" i="20"/>
  <c r="Q232" i="19"/>
  <c r="L232" i="20"/>
  <c r="P232" i="19"/>
  <c r="K232" i="20"/>
  <c r="U232" i="18"/>
  <c r="R232" i="19"/>
  <c r="M232" i="20"/>
  <c r="S232" i="19"/>
  <c r="N232" i="20"/>
  <c r="T232" i="19"/>
  <c r="O232" i="20"/>
  <c r="Q233" i="19"/>
  <c r="L233" i="20"/>
  <c r="P233" i="19"/>
  <c r="K233" i="20"/>
  <c r="U233" i="18"/>
  <c r="R233" i="19"/>
  <c r="M233" i="20"/>
  <c r="S233" i="19"/>
  <c r="N233" i="20"/>
  <c r="T233" i="19"/>
  <c r="O233" i="20"/>
  <c r="Q234" i="19"/>
  <c r="L234" i="20"/>
  <c r="P234" i="19"/>
  <c r="K234" i="20"/>
  <c r="U234" i="18"/>
  <c r="R234" i="19"/>
  <c r="M234" i="20"/>
  <c r="S234" i="19"/>
  <c r="N234" i="20"/>
  <c r="T234" i="19"/>
  <c r="O234" i="20"/>
  <c r="Q235" i="19"/>
  <c r="L235" i="20"/>
  <c r="P235" i="19"/>
  <c r="K235" i="20"/>
  <c r="U235" i="18"/>
  <c r="R235" i="19"/>
  <c r="M235" i="20"/>
  <c r="S235" i="19"/>
  <c r="N235" i="20"/>
  <c r="T235" i="19"/>
  <c r="O235" i="20"/>
  <c r="Q236" i="19"/>
  <c r="L236" i="20"/>
  <c r="P236" i="19"/>
  <c r="K236" i="20"/>
  <c r="U236" i="18"/>
  <c r="R236" i="19"/>
  <c r="M236" i="20"/>
  <c r="S236" i="19"/>
  <c r="N236" i="20"/>
  <c r="T236" i="19"/>
  <c r="O236" i="20"/>
  <c r="Q237" i="19"/>
  <c r="L237" i="20"/>
  <c r="P237" i="19"/>
  <c r="K237" i="20"/>
  <c r="U237" i="18"/>
  <c r="R237" i="19"/>
  <c r="M237" i="20"/>
  <c r="S237" i="19"/>
  <c r="N237" i="20"/>
  <c r="T237" i="19"/>
  <c r="O237" i="20"/>
  <c r="Q44" i="19"/>
  <c r="L44" i="20"/>
  <c r="P44" i="19"/>
  <c r="K44" i="20"/>
  <c r="U44" i="18"/>
  <c r="R44" i="19"/>
  <c r="M44" i="20"/>
  <c r="S44" i="19"/>
  <c r="N44" i="20"/>
  <c r="T44" i="19"/>
  <c r="O44" i="20"/>
  <c r="Q45" i="19"/>
  <c r="L45" i="20"/>
  <c r="P45" i="19"/>
  <c r="K45" i="20"/>
  <c r="U45" i="18"/>
  <c r="R45" i="19"/>
  <c r="M45" i="20"/>
  <c r="S45" i="19"/>
  <c r="N45" i="20"/>
  <c r="T45" i="19"/>
  <c r="O45" i="20"/>
  <c r="Q46" i="19"/>
  <c r="L46" i="20"/>
  <c r="P46" i="19"/>
  <c r="K46" i="20"/>
  <c r="U46" i="18"/>
  <c r="R46" i="19"/>
  <c r="M46" i="20"/>
  <c r="S46" i="19"/>
  <c r="N46" i="20"/>
  <c r="T46" i="19"/>
  <c r="O46" i="20"/>
  <c r="Q47" i="19"/>
  <c r="L47" i="20"/>
  <c r="P47" i="19"/>
  <c r="K47" i="20"/>
  <c r="U47" i="18"/>
  <c r="R47" i="19"/>
  <c r="M47" i="20"/>
  <c r="S47" i="19"/>
  <c r="N47" i="20"/>
  <c r="T47" i="19"/>
  <c r="O47" i="20"/>
  <c r="Q48" i="19"/>
  <c r="L48" i="20"/>
  <c r="P48" i="19"/>
  <c r="K48" i="20"/>
  <c r="U48" i="18"/>
  <c r="R48" i="19"/>
  <c r="M48" i="20"/>
  <c r="S48" i="19"/>
  <c r="N48" i="20"/>
  <c r="T48" i="19"/>
  <c r="O48" i="20"/>
  <c r="Q49" i="19"/>
  <c r="L49" i="20"/>
  <c r="P49" i="19"/>
  <c r="K49" i="20"/>
  <c r="U49" i="18"/>
  <c r="R49" i="19"/>
  <c r="M49" i="20"/>
  <c r="S49" i="19"/>
  <c r="N49" i="20"/>
  <c r="T49" i="19"/>
  <c r="O49" i="20"/>
  <c r="Q50" i="19"/>
  <c r="L50" i="20"/>
  <c r="P50" i="19"/>
  <c r="K50" i="20"/>
  <c r="U50" i="18"/>
  <c r="R50" i="19"/>
  <c r="M50" i="20"/>
  <c r="S50" i="19"/>
  <c r="N50" i="20"/>
  <c r="T50" i="19"/>
  <c r="O50" i="20"/>
  <c r="Q51" i="19"/>
  <c r="L51" i="20"/>
  <c r="P51" i="19"/>
  <c r="K51" i="20"/>
  <c r="U51" i="18"/>
  <c r="R51" i="19"/>
  <c r="M51" i="20"/>
  <c r="S51" i="19"/>
  <c r="N51" i="20"/>
  <c r="T51" i="19"/>
  <c r="O51" i="20"/>
  <c r="Q52" i="19"/>
  <c r="L52" i="20"/>
  <c r="P52" i="19"/>
  <c r="K52" i="20"/>
  <c r="U52" i="18"/>
  <c r="R52" i="19"/>
  <c r="M52" i="20"/>
  <c r="S52" i="19"/>
  <c r="N52" i="20"/>
  <c r="T52" i="19"/>
  <c r="O52" i="20"/>
  <c r="Q53" i="19"/>
  <c r="L53" i="20"/>
  <c r="P53" i="19"/>
  <c r="K53" i="20"/>
  <c r="U53" i="18"/>
  <c r="R53" i="19"/>
  <c r="M53" i="20"/>
  <c r="S53" i="19"/>
  <c r="N53" i="20"/>
  <c r="T53" i="19"/>
  <c r="O53" i="20"/>
  <c r="Q54" i="19"/>
  <c r="L54" i="20"/>
  <c r="P54" i="19"/>
  <c r="K54" i="20"/>
  <c r="U54" i="18"/>
  <c r="R54" i="19"/>
  <c r="M54" i="20"/>
  <c r="S54" i="19"/>
  <c r="N54" i="20"/>
  <c r="T54" i="19"/>
  <c r="O54" i="20"/>
  <c r="Q55" i="19"/>
  <c r="L55" i="20"/>
  <c r="P55" i="19"/>
  <c r="K55" i="20"/>
  <c r="U55" i="18"/>
  <c r="R55" i="19"/>
  <c r="M55" i="20"/>
  <c r="S55" i="19"/>
  <c r="N55" i="20"/>
  <c r="T55" i="19"/>
  <c r="O55" i="20"/>
  <c r="Q56" i="19"/>
  <c r="L56" i="20"/>
  <c r="P56" i="19"/>
  <c r="K56" i="20"/>
  <c r="U56" i="18"/>
  <c r="R56" i="19"/>
  <c r="M56" i="20"/>
  <c r="S56" i="19"/>
  <c r="N56" i="20"/>
  <c r="T56" i="19"/>
  <c r="O56" i="20"/>
  <c r="Q57" i="19"/>
  <c r="L57" i="20"/>
  <c r="P57" i="19"/>
  <c r="K57" i="20"/>
  <c r="U57" i="18"/>
  <c r="R57" i="19"/>
  <c r="M57" i="20"/>
  <c r="S57" i="19"/>
  <c r="N57" i="20"/>
  <c r="T57" i="19"/>
  <c r="O57" i="20"/>
  <c r="Q58" i="19"/>
  <c r="L58" i="20"/>
  <c r="P58" i="19"/>
  <c r="K58" i="20"/>
  <c r="U58" i="18"/>
  <c r="R58" i="19"/>
  <c r="M58" i="20"/>
  <c r="S58" i="19"/>
  <c r="N58" i="20"/>
  <c r="T58" i="19"/>
  <c r="O58" i="20"/>
  <c r="Q59" i="19"/>
  <c r="L59" i="20"/>
  <c r="P59" i="19"/>
  <c r="K59" i="20"/>
  <c r="U59" i="18"/>
  <c r="R59" i="19"/>
  <c r="M59" i="20"/>
  <c r="S59" i="19"/>
  <c r="N59" i="20"/>
  <c r="T59" i="19"/>
  <c r="O59" i="20"/>
  <c r="R24" i="19"/>
  <c r="M24" i="20"/>
  <c r="S24" i="19"/>
  <c r="N24" i="20"/>
  <c r="T24" i="19"/>
  <c r="O24" i="20"/>
  <c r="R25" i="19"/>
  <c r="M25" i="20"/>
  <c r="S25" i="19"/>
  <c r="N25" i="20"/>
  <c r="T25" i="19"/>
  <c r="O25" i="20"/>
  <c r="R26" i="19"/>
  <c r="M26" i="20"/>
  <c r="S26" i="19"/>
  <c r="N26" i="20"/>
  <c r="T26" i="19"/>
  <c r="O26" i="20"/>
  <c r="R27" i="19"/>
  <c r="M27" i="20"/>
  <c r="S27" i="19"/>
  <c r="N27" i="20"/>
  <c r="T27" i="19"/>
  <c r="O27" i="20"/>
  <c r="R28" i="19"/>
  <c r="M28" i="20"/>
  <c r="S28" i="19"/>
  <c r="N28" i="20"/>
  <c r="T28" i="19"/>
  <c r="O28" i="20"/>
  <c r="R29" i="19"/>
  <c r="M29" i="20"/>
  <c r="S29" i="19"/>
  <c r="N29" i="20"/>
  <c r="T29" i="19"/>
  <c r="O29" i="20"/>
  <c r="R30" i="19"/>
  <c r="M30" i="20"/>
  <c r="S30" i="19"/>
  <c r="N30" i="20"/>
  <c r="T30" i="19"/>
  <c r="O30" i="20"/>
  <c r="R31" i="19"/>
  <c r="M31" i="20"/>
  <c r="S31" i="19"/>
  <c r="N31" i="20"/>
  <c r="T31" i="19"/>
  <c r="O31" i="20"/>
  <c r="R32" i="19"/>
  <c r="M32" i="20"/>
  <c r="S32" i="19"/>
  <c r="N32" i="20"/>
  <c r="T32" i="19"/>
  <c r="O32" i="20"/>
  <c r="R33" i="19"/>
  <c r="M33" i="20"/>
  <c r="S33" i="19"/>
  <c r="N33" i="20"/>
  <c r="T33" i="19"/>
  <c r="O33" i="20"/>
  <c r="R34" i="19"/>
  <c r="M34" i="20"/>
  <c r="S34" i="19"/>
  <c r="N34" i="20"/>
  <c r="T34" i="19"/>
  <c r="O34" i="20"/>
  <c r="R35" i="19"/>
  <c r="M35" i="20"/>
  <c r="S35" i="19"/>
  <c r="N35" i="20"/>
  <c r="T35" i="19"/>
  <c r="O35" i="20"/>
  <c r="R36" i="19"/>
  <c r="M36" i="20"/>
  <c r="S36" i="19"/>
  <c r="N36" i="20"/>
  <c r="T36" i="19"/>
  <c r="O36" i="20"/>
  <c r="R37" i="19"/>
  <c r="M37" i="20"/>
  <c r="S37" i="19"/>
  <c r="N37" i="20"/>
  <c r="T37" i="19"/>
  <c r="O37" i="20"/>
  <c r="R38" i="19"/>
  <c r="M38" i="20"/>
  <c r="S38" i="19"/>
  <c r="N38" i="20"/>
  <c r="T38" i="19"/>
  <c r="O38" i="20"/>
  <c r="R39" i="19"/>
  <c r="M39" i="20"/>
  <c r="S39" i="19"/>
  <c r="N39" i="20"/>
  <c r="T39" i="19"/>
  <c r="O39" i="20"/>
  <c r="T23" i="19"/>
  <c r="T40" i="19" s="1"/>
  <c r="O23" i="20"/>
  <c r="O40" i="19"/>
  <c r="T40" i="18"/>
  <c r="R6" i="19"/>
  <c r="M6" i="20"/>
  <c r="S6" i="19"/>
  <c r="N6" i="20"/>
  <c r="R7" i="19"/>
  <c r="M7" i="20"/>
  <c r="S7" i="19"/>
  <c r="N7" i="20"/>
  <c r="T7" i="19"/>
  <c r="O7" i="20"/>
  <c r="R8" i="19"/>
  <c r="M8" i="20"/>
  <c r="S8" i="19"/>
  <c r="N8" i="20"/>
  <c r="T8" i="19"/>
  <c r="O8" i="20"/>
  <c r="R9" i="19"/>
  <c r="M9" i="20"/>
  <c r="S9" i="19"/>
  <c r="N9" i="20"/>
  <c r="T9" i="19"/>
  <c r="O9" i="20"/>
  <c r="R10" i="19"/>
  <c r="M10" i="20"/>
  <c r="S10" i="19"/>
  <c r="N10" i="20"/>
  <c r="T10" i="19"/>
  <c r="O10" i="20"/>
  <c r="R11" i="19"/>
  <c r="M11" i="20"/>
  <c r="S11" i="19"/>
  <c r="N11" i="20"/>
  <c r="T11" i="19"/>
  <c r="O11" i="20"/>
  <c r="R12" i="19"/>
  <c r="M12" i="20"/>
  <c r="S12" i="19"/>
  <c r="N12" i="20"/>
  <c r="T12" i="19"/>
  <c r="O12" i="20"/>
  <c r="R13" i="19"/>
  <c r="M13" i="20"/>
  <c r="S13" i="19"/>
  <c r="N13" i="20"/>
  <c r="T13" i="19"/>
  <c r="O13" i="20"/>
  <c r="R14" i="19"/>
  <c r="M14" i="20"/>
  <c r="S14" i="19"/>
  <c r="N14" i="20"/>
  <c r="T14" i="19"/>
  <c r="O14" i="20"/>
  <c r="R15" i="19"/>
  <c r="M15" i="20"/>
  <c r="S15" i="19"/>
  <c r="N15" i="20"/>
  <c r="T15" i="19"/>
  <c r="O15" i="20"/>
  <c r="R16" i="19"/>
  <c r="M16" i="20"/>
  <c r="S16" i="19"/>
  <c r="N16" i="20"/>
  <c r="T16" i="19"/>
  <c r="O16" i="20"/>
  <c r="R17" i="19"/>
  <c r="M17" i="20"/>
  <c r="S17" i="19"/>
  <c r="N17" i="20"/>
  <c r="T17" i="19"/>
  <c r="O17" i="20"/>
  <c r="R18" i="19"/>
  <c r="M18" i="20"/>
  <c r="S18" i="19"/>
  <c r="N18" i="20"/>
  <c r="T18" i="19"/>
  <c r="O18" i="20"/>
  <c r="R19" i="19"/>
  <c r="M19" i="20"/>
  <c r="S19" i="19"/>
  <c r="N19" i="20"/>
  <c r="T19" i="19"/>
  <c r="O19" i="20"/>
  <c r="R99" i="19"/>
  <c r="M99" i="20"/>
  <c r="S99" i="19"/>
  <c r="N99" i="20"/>
  <c r="T99" i="19"/>
  <c r="O99" i="20"/>
  <c r="Q99" i="19"/>
  <c r="L99" i="20"/>
  <c r="P99" i="19"/>
  <c r="U99" i="19" s="1"/>
  <c r="K99" i="20"/>
  <c r="U99" i="18"/>
  <c r="Q110" i="19"/>
  <c r="L110" i="20"/>
  <c r="P110" i="19"/>
  <c r="K110" i="20"/>
  <c r="U110" i="18"/>
  <c r="R110" i="19"/>
  <c r="M110" i="20"/>
  <c r="S110" i="19"/>
  <c r="N110" i="20"/>
  <c r="T110" i="19"/>
  <c r="O110" i="20"/>
  <c r="O110" i="21" s="1"/>
  <c r="Q111" i="19"/>
  <c r="L111" i="20"/>
  <c r="P111" i="19"/>
  <c r="K111" i="20"/>
  <c r="U111" i="18"/>
  <c r="R111" i="19"/>
  <c r="M111" i="20"/>
  <c r="S111" i="19"/>
  <c r="N111" i="20"/>
  <c r="T111" i="19"/>
  <c r="O111" i="20"/>
  <c r="O111" i="21" s="1"/>
  <c r="Q112" i="19"/>
  <c r="L112" i="20"/>
  <c r="P112" i="19"/>
  <c r="K112" i="20"/>
  <c r="U112" i="18"/>
  <c r="R112" i="19"/>
  <c r="M112" i="20"/>
  <c r="S112" i="19"/>
  <c r="N112" i="20"/>
  <c r="T112" i="19"/>
  <c r="O112" i="20"/>
  <c r="O112" i="21" s="1"/>
  <c r="Q113" i="19"/>
  <c r="L113" i="20"/>
  <c r="P113" i="19"/>
  <c r="K113" i="20"/>
  <c r="U113" i="18"/>
  <c r="R113" i="19"/>
  <c r="M113" i="20"/>
  <c r="S113" i="19"/>
  <c r="N113" i="20"/>
  <c r="T113" i="19"/>
  <c r="O113" i="20"/>
  <c r="O113" i="21" s="1"/>
  <c r="R84" i="16"/>
  <c r="R100" i="16" s="1"/>
  <c r="M84" i="17"/>
  <c r="M100" i="16"/>
  <c r="R100" i="15"/>
  <c r="L98" i="10"/>
  <c r="Q98" i="9"/>
  <c r="U98" i="8"/>
  <c r="K98" i="10"/>
  <c r="P98" i="9"/>
  <c r="U98" i="9" s="1"/>
  <c r="L97" i="10"/>
  <c r="Q97" i="9"/>
  <c r="U97" i="8"/>
  <c r="K97" i="10"/>
  <c r="P97" i="9"/>
  <c r="U97" i="9" s="1"/>
  <c r="L96" i="10"/>
  <c r="Q96" i="9"/>
  <c r="U96" i="8"/>
  <c r="K96" i="10"/>
  <c r="P96" i="9"/>
  <c r="U96" i="9" s="1"/>
  <c r="L95" i="10"/>
  <c r="Q95" i="9"/>
  <c r="U95" i="8"/>
  <c r="K95" i="10"/>
  <c r="P95" i="9"/>
  <c r="U95" i="9" s="1"/>
  <c r="L94" i="10"/>
  <c r="Q94" i="9"/>
  <c r="U94" i="8"/>
  <c r="K94" i="10"/>
  <c r="P94" i="9"/>
  <c r="U94" i="9" s="1"/>
  <c r="L93" i="10"/>
  <c r="Q93" i="9"/>
  <c r="U93" i="8"/>
  <c r="K93" i="10"/>
  <c r="P93" i="9"/>
  <c r="U93" i="9" s="1"/>
  <c r="L92" i="10"/>
  <c r="Q92" i="9"/>
  <c r="U92" i="8"/>
  <c r="K92" i="10"/>
  <c r="P92" i="9"/>
  <c r="U92" i="9" s="1"/>
  <c r="L91" i="10"/>
  <c r="Q91" i="9"/>
  <c r="U91" i="8"/>
  <c r="K91" i="10"/>
  <c r="P91" i="9"/>
  <c r="U91" i="9" s="1"/>
  <c r="L90" i="10"/>
  <c r="Q90" i="9"/>
  <c r="U90" i="8"/>
  <c r="K90" i="10"/>
  <c r="P90" i="9"/>
  <c r="U90" i="9" s="1"/>
  <c r="L89" i="10"/>
  <c r="Q89" i="9"/>
  <c r="U89" i="8"/>
  <c r="K89" i="10"/>
  <c r="P89" i="9"/>
  <c r="U89" i="9" s="1"/>
  <c r="L88" i="10"/>
  <c r="Q88" i="9"/>
  <c r="U88" i="8"/>
  <c r="K88" i="10"/>
  <c r="P88" i="9"/>
  <c r="U88" i="9" s="1"/>
  <c r="L87" i="10"/>
  <c r="Q87" i="9"/>
  <c r="U87" i="8"/>
  <c r="K87" i="10"/>
  <c r="P87" i="9"/>
  <c r="U87" i="9" s="1"/>
  <c r="L86" i="10"/>
  <c r="Q86" i="9"/>
  <c r="U86" i="8"/>
  <c r="K86" i="10"/>
  <c r="P86" i="9"/>
  <c r="U86" i="9" s="1"/>
  <c r="L85" i="10"/>
  <c r="Q85" i="9"/>
  <c r="U85" i="8"/>
  <c r="K85" i="10"/>
  <c r="P85" i="9"/>
  <c r="U85" i="9" s="1"/>
  <c r="T158" i="19"/>
  <c r="O158" i="20"/>
  <c r="O214" i="19"/>
  <c r="S158" i="19"/>
  <c r="N158" i="20"/>
  <c r="N214" i="19"/>
  <c r="R158" i="19"/>
  <c r="M158" i="20"/>
  <c r="M214" i="19"/>
  <c r="Q158" i="19"/>
  <c r="L158" i="20"/>
  <c r="L214" i="19"/>
  <c r="P158" i="19"/>
  <c r="K158" i="20"/>
  <c r="K214" i="19"/>
  <c r="J214" i="9"/>
  <c r="U214" i="9"/>
  <c r="H158" i="10"/>
  <c r="B214" i="10"/>
  <c r="T102" i="18"/>
  <c r="O102" i="19"/>
  <c r="S102" i="18"/>
  <c r="N102" i="19"/>
  <c r="R102" i="18"/>
  <c r="M102" i="19"/>
  <c r="Q102" i="18"/>
  <c r="L102" i="19"/>
  <c r="P102" i="18"/>
  <c r="K102" i="19"/>
  <c r="U102" i="17"/>
  <c r="B218" i="21"/>
  <c r="H218" i="21" s="1"/>
  <c r="J218" i="20"/>
  <c r="B219" i="21"/>
  <c r="H219" i="21" s="1"/>
  <c r="J219" i="20"/>
  <c r="B220" i="21"/>
  <c r="H220" i="21" s="1"/>
  <c r="J220" i="20"/>
  <c r="B221" i="21"/>
  <c r="H221" i="21" s="1"/>
  <c r="J221" i="20"/>
  <c r="B222" i="21"/>
  <c r="H222" i="21" s="1"/>
  <c r="J222" i="20"/>
  <c r="B223" i="21"/>
  <c r="H223" i="21" s="1"/>
  <c r="J223" i="20"/>
  <c r="B224" i="21"/>
  <c r="H224" i="21" s="1"/>
  <c r="J224" i="20"/>
  <c r="B225" i="21"/>
  <c r="H225" i="21" s="1"/>
  <c r="J225" i="20"/>
  <c r="B226" i="21"/>
  <c r="H226" i="21" s="1"/>
  <c r="J226" i="20"/>
  <c r="B227" i="21"/>
  <c r="H227" i="21" s="1"/>
  <c r="J227" i="20"/>
  <c r="B228" i="21"/>
  <c r="H228" i="21" s="1"/>
  <c r="J228" i="20"/>
  <c r="B229" i="21"/>
  <c r="H229" i="21" s="1"/>
  <c r="J229" i="20"/>
  <c r="B230" i="21"/>
  <c r="H230" i="21" s="1"/>
  <c r="J230" i="20"/>
  <c r="B231" i="21"/>
  <c r="H231" i="21" s="1"/>
  <c r="J231" i="20"/>
  <c r="B232" i="21"/>
  <c r="H232" i="21" s="1"/>
  <c r="J232" i="20"/>
  <c r="B233" i="21"/>
  <c r="H233" i="21" s="1"/>
  <c r="J233" i="20"/>
  <c r="B234" i="21"/>
  <c r="H234" i="21" s="1"/>
  <c r="J234" i="20"/>
  <c r="B235" i="21"/>
  <c r="H235" i="21" s="1"/>
  <c r="J235" i="20"/>
  <c r="B236" i="21"/>
  <c r="H236" i="21" s="1"/>
  <c r="J236" i="20"/>
  <c r="B237" i="21"/>
  <c r="H237" i="21" s="1"/>
  <c r="J237" i="20"/>
  <c r="B154" i="21"/>
  <c r="H154" i="21" s="1"/>
  <c r="J154" i="20"/>
  <c r="B155" i="21"/>
  <c r="H155" i="21" s="1"/>
  <c r="J155" i="20"/>
  <c r="B156" i="21"/>
  <c r="H156" i="21" s="1"/>
  <c r="J156" i="20"/>
  <c r="B157" i="21"/>
  <c r="H157" i="21" s="1"/>
  <c r="J157" i="20"/>
  <c r="B159" i="21"/>
  <c r="H159" i="21" s="1"/>
  <c r="J159" i="20"/>
  <c r="B160" i="21"/>
  <c r="H160" i="21" s="1"/>
  <c r="J160" i="20"/>
  <c r="B161" i="21"/>
  <c r="H161" i="21" s="1"/>
  <c r="J161" i="20"/>
  <c r="B162" i="21"/>
  <c r="H162" i="21" s="1"/>
  <c r="J162" i="20"/>
  <c r="B163" i="21"/>
  <c r="H163" i="21" s="1"/>
  <c r="J163" i="20"/>
  <c r="B164" i="21"/>
  <c r="H164" i="21" s="1"/>
  <c r="J164" i="20"/>
  <c r="B165" i="21"/>
  <c r="H165" i="21" s="1"/>
  <c r="J165" i="20"/>
  <c r="B166" i="21"/>
  <c r="H166" i="21" s="1"/>
  <c r="J166" i="20"/>
  <c r="B167" i="21"/>
  <c r="H167" i="21" s="1"/>
  <c r="J167" i="20"/>
  <c r="B168" i="21"/>
  <c r="H168" i="21" s="1"/>
  <c r="J168" i="20"/>
  <c r="B169" i="21"/>
  <c r="H169" i="21" s="1"/>
  <c r="J169" i="20"/>
  <c r="B170" i="21"/>
  <c r="H170" i="21" s="1"/>
  <c r="J170" i="20"/>
  <c r="B171" i="21"/>
  <c r="H171" i="21" s="1"/>
  <c r="J171" i="20"/>
  <c r="B172" i="21"/>
  <c r="H172" i="21" s="1"/>
  <c r="J172" i="20"/>
  <c r="B173" i="21"/>
  <c r="H173" i="21" s="1"/>
  <c r="J173" i="20"/>
  <c r="B174" i="21"/>
  <c r="H174" i="21" s="1"/>
  <c r="J174" i="20"/>
  <c r="B175" i="21"/>
  <c r="H175" i="21" s="1"/>
  <c r="J175" i="20"/>
  <c r="B176" i="21"/>
  <c r="H176" i="21" s="1"/>
  <c r="J176" i="20"/>
  <c r="B177" i="21"/>
  <c r="H177" i="21" s="1"/>
  <c r="J177" i="20"/>
  <c r="B178" i="21"/>
  <c r="H178" i="21" s="1"/>
  <c r="J178" i="20"/>
  <c r="B179" i="21"/>
  <c r="H179" i="21" s="1"/>
  <c r="J179" i="20"/>
  <c r="B181" i="21"/>
  <c r="H181" i="21" s="1"/>
  <c r="J181" i="20"/>
  <c r="B182" i="21"/>
  <c r="H182" i="21" s="1"/>
  <c r="J182" i="20"/>
  <c r="B183" i="21"/>
  <c r="H183" i="21" s="1"/>
  <c r="J183" i="20"/>
  <c r="B184" i="21"/>
  <c r="H184" i="21" s="1"/>
  <c r="J184" i="20"/>
  <c r="B185" i="21"/>
  <c r="H185" i="21" s="1"/>
  <c r="J185" i="20"/>
  <c r="B186" i="21"/>
  <c r="H186" i="21" s="1"/>
  <c r="J186" i="20"/>
  <c r="B187" i="21"/>
  <c r="H187" i="21" s="1"/>
  <c r="J187" i="20"/>
  <c r="B188" i="21"/>
  <c r="H188" i="21" s="1"/>
  <c r="J188" i="20"/>
  <c r="B189" i="21"/>
  <c r="H189" i="21" s="1"/>
  <c r="J189" i="20"/>
  <c r="B190" i="21"/>
  <c r="H190" i="21" s="1"/>
  <c r="J190" i="20"/>
  <c r="B191" i="21"/>
  <c r="H191" i="21" s="1"/>
  <c r="J191" i="20"/>
  <c r="B192" i="21"/>
  <c r="H192" i="21" s="1"/>
  <c r="J192" i="20"/>
  <c r="B193" i="21"/>
  <c r="H193" i="21" s="1"/>
  <c r="J193" i="20"/>
  <c r="B194" i="21"/>
  <c r="H194" i="21" s="1"/>
  <c r="J194" i="20"/>
  <c r="B195" i="21"/>
  <c r="H195" i="21" s="1"/>
  <c r="J195" i="20"/>
  <c r="B196" i="21"/>
  <c r="H196" i="21" s="1"/>
  <c r="J196" i="20"/>
  <c r="B197" i="21"/>
  <c r="H197" i="21" s="1"/>
  <c r="J197" i="20"/>
  <c r="B198" i="21"/>
  <c r="H198" i="21" s="1"/>
  <c r="J198" i="20"/>
  <c r="B199" i="21"/>
  <c r="H199" i="21" s="1"/>
  <c r="J199" i="20"/>
  <c r="B200" i="21"/>
  <c r="H200" i="21" s="1"/>
  <c r="J200" i="20"/>
  <c r="B201" i="21"/>
  <c r="H201" i="21" s="1"/>
  <c r="J201" i="20"/>
  <c r="B202" i="21"/>
  <c r="H202" i="21" s="1"/>
  <c r="J202" i="20"/>
  <c r="B203" i="21"/>
  <c r="H203" i="21" s="1"/>
  <c r="J203" i="20"/>
  <c r="B204" i="21"/>
  <c r="H204" i="21" s="1"/>
  <c r="J204" i="20"/>
  <c r="B205" i="21"/>
  <c r="H205" i="21" s="1"/>
  <c r="J205" i="20"/>
  <c r="B206" i="21"/>
  <c r="H206" i="21" s="1"/>
  <c r="J206" i="20"/>
  <c r="B207" i="21"/>
  <c r="H207" i="21" s="1"/>
  <c r="J207" i="20"/>
  <c r="B208" i="21"/>
  <c r="H208" i="21" s="1"/>
  <c r="J208" i="20"/>
  <c r="B209" i="21"/>
  <c r="H209" i="21" s="1"/>
  <c r="J209" i="20"/>
  <c r="B210" i="21"/>
  <c r="H210" i="21" s="1"/>
  <c r="J210" i="20"/>
  <c r="B211" i="21"/>
  <c r="H211" i="21" s="1"/>
  <c r="J211" i="20"/>
  <c r="B212" i="21"/>
  <c r="H212" i="21" s="1"/>
  <c r="J212" i="20"/>
  <c r="B213" i="21"/>
  <c r="H213" i="21" s="1"/>
  <c r="J213" i="20"/>
  <c r="H153" i="12"/>
  <c r="B129" i="21"/>
  <c r="H129" i="21" s="1"/>
  <c r="J129" i="20"/>
  <c r="U129" i="20"/>
  <c r="B130" i="21"/>
  <c r="H130" i="21" s="1"/>
  <c r="J130" i="20"/>
  <c r="U130" i="20"/>
  <c r="B131" i="21"/>
  <c r="H131" i="21" s="1"/>
  <c r="J131" i="20"/>
  <c r="U131" i="20"/>
  <c r="B132" i="21"/>
  <c r="H132" i="21" s="1"/>
  <c r="J132" i="20"/>
  <c r="U132" i="20"/>
  <c r="B133" i="21"/>
  <c r="H133" i="21" s="1"/>
  <c r="J133" i="20"/>
  <c r="U133" i="20"/>
  <c r="B134" i="21"/>
  <c r="H134" i="21" s="1"/>
  <c r="J134" i="20"/>
  <c r="U134" i="20"/>
  <c r="B135" i="21"/>
  <c r="H135" i="21" s="1"/>
  <c r="J135" i="20"/>
  <c r="U135" i="20"/>
  <c r="B136" i="21"/>
  <c r="H136" i="21" s="1"/>
  <c r="J136" i="20"/>
  <c r="U136" i="20"/>
  <c r="B137" i="21"/>
  <c r="H137" i="21" s="1"/>
  <c r="J137" i="20"/>
  <c r="U137" i="20"/>
  <c r="B138" i="21"/>
  <c r="H138" i="21" s="1"/>
  <c r="J138" i="20"/>
  <c r="U138" i="20"/>
  <c r="B139" i="21"/>
  <c r="H139" i="21" s="1"/>
  <c r="J139" i="20"/>
  <c r="U139" i="20"/>
  <c r="B140" i="21"/>
  <c r="H140" i="21" s="1"/>
  <c r="J140" i="20"/>
  <c r="U140" i="20"/>
  <c r="B141" i="21"/>
  <c r="H141" i="21" s="1"/>
  <c r="J141" i="20"/>
  <c r="U141" i="20"/>
  <c r="B142" i="21"/>
  <c r="H142" i="21" s="1"/>
  <c r="J142" i="20"/>
  <c r="U142" i="20"/>
  <c r="B143" i="21"/>
  <c r="H143" i="21" s="1"/>
  <c r="J143" i="20"/>
  <c r="U143" i="20"/>
  <c r="B144" i="21"/>
  <c r="H144" i="21" s="1"/>
  <c r="J144" i="20"/>
  <c r="U144" i="20"/>
  <c r="B145" i="21"/>
  <c r="H145" i="21" s="1"/>
  <c r="J145" i="20"/>
  <c r="U145" i="20"/>
  <c r="B146" i="21"/>
  <c r="H146" i="21" s="1"/>
  <c r="J146" i="20"/>
  <c r="U146" i="20"/>
  <c r="B147" i="21"/>
  <c r="H147" i="21" s="1"/>
  <c r="J147" i="20"/>
  <c r="U147" i="20"/>
  <c r="B148" i="21"/>
  <c r="H148" i="21" s="1"/>
  <c r="J148" i="20"/>
  <c r="U148" i="20"/>
  <c r="B149" i="21"/>
  <c r="H149" i="21" s="1"/>
  <c r="J149" i="20"/>
  <c r="U149" i="20"/>
  <c r="B118" i="21"/>
  <c r="H118" i="21" s="1"/>
  <c r="J118" i="20"/>
  <c r="U118" i="20"/>
  <c r="B119" i="21"/>
  <c r="H119" i="21" s="1"/>
  <c r="J119" i="20"/>
  <c r="U119" i="20"/>
  <c r="B120" i="21"/>
  <c r="H120" i="21" s="1"/>
  <c r="J120" i="20"/>
  <c r="U120" i="20"/>
  <c r="B121" i="21"/>
  <c r="H121" i="21" s="1"/>
  <c r="J121" i="20"/>
  <c r="U121" i="20"/>
  <c r="B122" i="21"/>
  <c r="H122" i="21" s="1"/>
  <c r="J122" i="20"/>
  <c r="U122" i="20"/>
  <c r="B123" i="21"/>
  <c r="H123" i="21" s="1"/>
  <c r="J123" i="20"/>
  <c r="U123" i="20"/>
  <c r="B124" i="21"/>
  <c r="H124" i="21" s="1"/>
  <c r="J124" i="20"/>
  <c r="U124" i="20"/>
  <c r="J114" i="11"/>
  <c r="U114" i="11"/>
  <c r="H103" i="12"/>
  <c r="B114" i="12"/>
  <c r="B104" i="21"/>
  <c r="H104" i="21" s="1"/>
  <c r="J104" i="20"/>
  <c r="B105" i="21"/>
  <c r="H105" i="21" s="1"/>
  <c r="J105" i="20"/>
  <c r="B106" i="21"/>
  <c r="H106" i="21" s="1"/>
  <c r="J106" i="20"/>
  <c r="B107" i="21"/>
  <c r="H107" i="21" s="1"/>
  <c r="J107" i="20"/>
  <c r="B108" i="21"/>
  <c r="H108" i="21" s="1"/>
  <c r="J108" i="20"/>
  <c r="B109" i="21"/>
  <c r="H109" i="21" s="1"/>
  <c r="J109" i="20"/>
  <c r="B110" i="21"/>
  <c r="H110" i="21" s="1"/>
  <c r="J110" i="20"/>
  <c r="B111" i="21"/>
  <c r="H111" i="21" s="1"/>
  <c r="J111" i="20"/>
  <c r="B112" i="21"/>
  <c r="H112" i="21" s="1"/>
  <c r="J112" i="20"/>
  <c r="B113" i="21"/>
  <c r="H113" i="21" s="1"/>
  <c r="J113" i="20"/>
  <c r="B84" i="21"/>
  <c r="H84" i="21" s="1"/>
  <c r="J84" i="20"/>
  <c r="B85" i="21"/>
  <c r="H85" i="21" s="1"/>
  <c r="J85" i="20"/>
  <c r="B86" i="21"/>
  <c r="H86" i="21" s="1"/>
  <c r="J86" i="20"/>
  <c r="B87" i="21"/>
  <c r="H87" i="21" s="1"/>
  <c r="J87" i="20"/>
  <c r="B88" i="21"/>
  <c r="H88" i="21" s="1"/>
  <c r="J88" i="20"/>
  <c r="B89" i="21"/>
  <c r="H89" i="21" s="1"/>
  <c r="J89" i="20"/>
  <c r="B90" i="21"/>
  <c r="H90" i="21" s="1"/>
  <c r="J90" i="20"/>
  <c r="B91" i="21"/>
  <c r="H91" i="21" s="1"/>
  <c r="J91" i="20"/>
  <c r="B92" i="21"/>
  <c r="H92" i="21" s="1"/>
  <c r="J92" i="20"/>
  <c r="B93" i="21"/>
  <c r="H93" i="21" s="1"/>
  <c r="J93" i="20"/>
  <c r="B94" i="21"/>
  <c r="H94" i="21" s="1"/>
  <c r="J94" i="20"/>
  <c r="B95" i="21"/>
  <c r="H95" i="21" s="1"/>
  <c r="J95" i="20"/>
  <c r="B96" i="21"/>
  <c r="H96" i="21" s="1"/>
  <c r="J96" i="20"/>
  <c r="B97" i="21"/>
  <c r="H97" i="21" s="1"/>
  <c r="J97" i="20"/>
  <c r="B98" i="21"/>
  <c r="H98" i="21" s="1"/>
  <c r="J98" i="20"/>
  <c r="B99" i="21"/>
  <c r="H99" i="21" s="1"/>
  <c r="J99" i="20"/>
  <c r="B44" i="21"/>
  <c r="H44" i="21" s="1"/>
  <c r="J44" i="20"/>
  <c r="B45" i="21"/>
  <c r="H45" i="21" s="1"/>
  <c r="J45" i="20"/>
  <c r="B46" i="21"/>
  <c r="H46" i="21" s="1"/>
  <c r="J46" i="20"/>
  <c r="B47" i="21"/>
  <c r="H47" i="21" s="1"/>
  <c r="J47" i="20"/>
  <c r="B48" i="21"/>
  <c r="H48" i="21" s="1"/>
  <c r="J48" i="20"/>
  <c r="B49" i="21"/>
  <c r="H49" i="21" s="1"/>
  <c r="J49" i="20"/>
  <c r="B50" i="21"/>
  <c r="H50" i="21" s="1"/>
  <c r="J50" i="20"/>
  <c r="B51" i="21"/>
  <c r="H51" i="21" s="1"/>
  <c r="J51" i="20"/>
  <c r="B52" i="21"/>
  <c r="H52" i="21" s="1"/>
  <c r="J52" i="20"/>
  <c r="B53" i="21"/>
  <c r="H53" i="21" s="1"/>
  <c r="J53" i="20"/>
  <c r="B54" i="21"/>
  <c r="H54" i="21" s="1"/>
  <c r="J54" i="20"/>
  <c r="B55" i="21"/>
  <c r="H55" i="21" s="1"/>
  <c r="J55" i="20"/>
  <c r="B56" i="21"/>
  <c r="H56" i="21" s="1"/>
  <c r="J56" i="20"/>
  <c r="B57" i="21"/>
  <c r="H57" i="21" s="1"/>
  <c r="J57" i="20"/>
  <c r="B58" i="21"/>
  <c r="H58" i="21" s="1"/>
  <c r="J58" i="20"/>
  <c r="B59" i="21"/>
  <c r="H59" i="21" s="1"/>
  <c r="J59" i="20"/>
  <c r="T5" i="20"/>
  <c r="O5" i="21"/>
  <c r="O20" i="20"/>
  <c r="S5" i="19"/>
  <c r="S20" i="19" s="1"/>
  <c r="N5" i="20"/>
  <c r="N20" i="19"/>
  <c r="R5" i="19"/>
  <c r="R20" i="19" s="1"/>
  <c r="M5" i="20"/>
  <c r="M20" i="19"/>
  <c r="T43" i="18"/>
  <c r="T60" i="18" s="1"/>
  <c r="O43" i="19"/>
  <c r="O60" i="18"/>
  <c r="S43" i="18"/>
  <c r="S60" i="18" s="1"/>
  <c r="N43" i="19"/>
  <c r="N60" i="18"/>
  <c r="R43" i="18"/>
  <c r="R60" i="18" s="1"/>
  <c r="M43" i="19"/>
  <c r="M60" i="18"/>
  <c r="Q43" i="18"/>
  <c r="Q60" i="18" s="1"/>
  <c r="L43" i="19"/>
  <c r="L60" i="18"/>
  <c r="P43" i="18"/>
  <c r="P60" i="18" s="1"/>
  <c r="K43" i="19"/>
  <c r="K60" i="18"/>
  <c r="B24" i="19"/>
  <c r="H24" i="19" s="1"/>
  <c r="J24" i="18"/>
  <c r="P24" i="18"/>
  <c r="K24" i="19"/>
  <c r="Q24" i="18"/>
  <c r="L24" i="19"/>
  <c r="B25" i="19"/>
  <c r="H25" i="19" s="1"/>
  <c r="J25" i="18"/>
  <c r="P25" i="18"/>
  <c r="K25" i="19"/>
  <c r="Q25" i="18"/>
  <c r="L25" i="19"/>
  <c r="B26" i="19"/>
  <c r="H26" i="19" s="1"/>
  <c r="J26" i="18"/>
  <c r="P26" i="18"/>
  <c r="K26" i="19"/>
  <c r="Q26" i="18"/>
  <c r="L26" i="19"/>
  <c r="B27" i="19"/>
  <c r="H27" i="19" s="1"/>
  <c r="J27" i="18"/>
  <c r="P27" i="18"/>
  <c r="K27" i="19"/>
  <c r="Q27" i="18"/>
  <c r="L27" i="19"/>
  <c r="B28" i="19"/>
  <c r="H28" i="19" s="1"/>
  <c r="J28" i="18"/>
  <c r="P28" i="18"/>
  <c r="K28" i="19"/>
  <c r="Q28" i="18"/>
  <c r="L28" i="19"/>
  <c r="B30" i="19"/>
  <c r="H30" i="19" s="1"/>
  <c r="J30" i="18"/>
  <c r="P30" i="18"/>
  <c r="K30" i="19"/>
  <c r="Q30" i="18"/>
  <c r="L30" i="19"/>
  <c r="B31" i="19"/>
  <c r="H31" i="19" s="1"/>
  <c r="J31" i="18"/>
  <c r="P31" i="18"/>
  <c r="K31" i="19"/>
  <c r="Q31" i="18"/>
  <c r="L31" i="19"/>
  <c r="B32" i="19"/>
  <c r="H32" i="19" s="1"/>
  <c r="J32" i="18"/>
  <c r="P32" i="18"/>
  <c r="K32" i="19"/>
  <c r="Q32" i="18"/>
  <c r="L32" i="19"/>
  <c r="B33" i="19"/>
  <c r="H33" i="19" s="1"/>
  <c r="J33" i="18"/>
  <c r="P33" i="18"/>
  <c r="K33" i="19"/>
  <c r="Q33" i="18"/>
  <c r="L33" i="19"/>
  <c r="B34" i="19"/>
  <c r="H34" i="19" s="1"/>
  <c r="J34" i="18"/>
  <c r="P34" i="18"/>
  <c r="K34" i="19"/>
  <c r="Q34" i="18"/>
  <c r="L34" i="19"/>
  <c r="B35" i="19"/>
  <c r="H35" i="19" s="1"/>
  <c r="J35" i="18"/>
  <c r="P35" i="18"/>
  <c r="K35" i="19"/>
  <c r="Q35" i="18"/>
  <c r="L35" i="19"/>
  <c r="B36" i="19"/>
  <c r="H36" i="19" s="1"/>
  <c r="J36" i="18"/>
  <c r="P36" i="18"/>
  <c r="K36" i="19"/>
  <c r="Q36" i="18"/>
  <c r="L36" i="19"/>
  <c r="B37" i="19"/>
  <c r="H37" i="19" s="1"/>
  <c r="J37" i="18"/>
  <c r="P37" i="18"/>
  <c r="K37" i="19"/>
  <c r="Q37" i="18"/>
  <c r="L37" i="19"/>
  <c r="B38" i="19"/>
  <c r="H38" i="19" s="1"/>
  <c r="J38" i="18"/>
  <c r="P38" i="18"/>
  <c r="K38" i="19"/>
  <c r="Q38" i="18"/>
  <c r="L38" i="19"/>
  <c r="B39" i="19"/>
  <c r="H39" i="19" s="1"/>
  <c r="J39" i="18"/>
  <c r="P39" i="18"/>
  <c r="K39" i="19"/>
  <c r="Q39" i="18"/>
  <c r="L39" i="19"/>
  <c r="P29" i="18"/>
  <c r="K29" i="19"/>
  <c r="Q29" i="18"/>
  <c r="L29" i="19"/>
  <c r="Q23" i="18"/>
  <c r="Q40" i="18" s="1"/>
  <c r="L23" i="19"/>
  <c r="L40" i="18"/>
  <c r="P23" i="18"/>
  <c r="P40" i="18" s="1"/>
  <c r="K23" i="19"/>
  <c r="K40" i="18"/>
  <c r="H23" i="15"/>
  <c r="U19" i="12"/>
  <c r="J19" i="12"/>
  <c r="B19" i="13"/>
  <c r="H19" i="13" s="1"/>
  <c r="U18" i="12"/>
  <c r="J18" i="12"/>
  <c r="B18" i="13"/>
  <c r="H18" i="13" s="1"/>
  <c r="U17" i="12"/>
  <c r="J17" i="12"/>
  <c r="B17" i="13"/>
  <c r="H17" i="13" s="1"/>
  <c r="U16" i="12"/>
  <c r="J16" i="12"/>
  <c r="B16" i="13"/>
  <c r="H16" i="13" s="1"/>
  <c r="U15" i="12"/>
  <c r="J15" i="12"/>
  <c r="B15" i="13"/>
  <c r="H15" i="13" s="1"/>
  <c r="U14" i="12"/>
  <c r="J14" i="12"/>
  <c r="B14" i="13"/>
  <c r="H14" i="13" s="1"/>
  <c r="U13" i="12"/>
  <c r="J13" i="12"/>
  <c r="B13" i="13"/>
  <c r="H13" i="13" s="1"/>
  <c r="U11" i="12"/>
  <c r="J11" i="12"/>
  <c r="B11" i="13"/>
  <c r="H11" i="13" s="1"/>
  <c r="U10" i="12"/>
  <c r="J10" i="12"/>
  <c r="B10" i="13"/>
  <c r="H10" i="13" s="1"/>
  <c r="U9" i="12"/>
  <c r="J9" i="12"/>
  <c r="B9" i="13"/>
  <c r="H9" i="13" s="1"/>
  <c r="U8" i="12"/>
  <c r="J8" i="12"/>
  <c r="B8" i="13"/>
  <c r="H8" i="13" s="1"/>
  <c r="U7" i="12"/>
  <c r="J7" i="12"/>
  <c r="B7" i="13"/>
  <c r="H7" i="13" s="1"/>
  <c r="U6" i="12"/>
  <c r="J6" i="12"/>
  <c r="B6" i="13"/>
  <c r="H6" i="13" s="1"/>
  <c r="P6" i="18"/>
  <c r="K6" i="19"/>
  <c r="Q6" i="18"/>
  <c r="L6" i="19"/>
  <c r="P7" i="18"/>
  <c r="K7" i="19"/>
  <c r="Q7" i="18"/>
  <c r="L7" i="19"/>
  <c r="P8" i="18"/>
  <c r="K8" i="19"/>
  <c r="Q8" i="18"/>
  <c r="L8" i="19"/>
  <c r="P9" i="18"/>
  <c r="K9" i="19"/>
  <c r="Q9" i="18"/>
  <c r="L9" i="19"/>
  <c r="P10" i="18"/>
  <c r="K10" i="19"/>
  <c r="Q10" i="18"/>
  <c r="L10" i="19"/>
  <c r="P11" i="18"/>
  <c r="K11" i="19"/>
  <c r="Q11" i="18"/>
  <c r="L11" i="19"/>
  <c r="P12" i="18"/>
  <c r="K12" i="19"/>
  <c r="Q12" i="18"/>
  <c r="L12" i="19"/>
  <c r="P13" i="18"/>
  <c r="K13" i="19"/>
  <c r="Q13" i="18"/>
  <c r="L13" i="19"/>
  <c r="P14" i="18"/>
  <c r="K14" i="19"/>
  <c r="Q14" i="18"/>
  <c r="L14" i="19"/>
  <c r="P15" i="18"/>
  <c r="K15" i="19"/>
  <c r="Q15" i="18"/>
  <c r="L15" i="19"/>
  <c r="P16" i="18"/>
  <c r="K16" i="19"/>
  <c r="Q16" i="18"/>
  <c r="L16" i="19"/>
  <c r="P17" i="18"/>
  <c r="K17" i="19"/>
  <c r="Q17" i="18"/>
  <c r="L17" i="19"/>
  <c r="P18" i="18"/>
  <c r="K18" i="19"/>
  <c r="Q18" i="18"/>
  <c r="L18" i="19"/>
  <c r="P19" i="18"/>
  <c r="K19" i="19"/>
  <c r="Q19" i="18"/>
  <c r="L19" i="19"/>
  <c r="J60" i="9"/>
  <c r="U60" i="9"/>
  <c r="H43" i="10"/>
  <c r="B60" i="10"/>
  <c r="Q5" i="19"/>
  <c r="L5" i="20"/>
  <c r="L20" i="19"/>
  <c r="P5" i="19"/>
  <c r="K5" i="20"/>
  <c r="K20" i="19"/>
  <c r="B29" i="11"/>
  <c r="U29" i="10"/>
  <c r="H40" i="10"/>
  <c r="J29" i="10"/>
  <c r="J20" i="2"/>
  <c r="U20" i="2"/>
  <c r="B5" i="4"/>
  <c r="H5" i="4" s="1"/>
  <c r="U5" i="4" s="1"/>
  <c r="H20" i="3"/>
  <c r="J20" i="3" s="1"/>
  <c r="U5" i="3"/>
  <c r="H240" i="2"/>
  <c r="U240" i="2" s="1"/>
  <c r="B180" i="20" l="1"/>
  <c r="H180" i="20" s="1"/>
  <c r="J180" i="19"/>
  <c r="T149" i="21"/>
  <c r="O149" i="22"/>
  <c r="S149" i="22"/>
  <c r="N149" i="23"/>
  <c r="R149" i="22"/>
  <c r="M149" i="23"/>
  <c r="Q149" i="22"/>
  <c r="L149" i="23"/>
  <c r="P149" i="22"/>
  <c r="K149" i="23"/>
  <c r="T148" i="21"/>
  <c r="O148" i="22"/>
  <c r="S148" i="22"/>
  <c r="N148" i="23"/>
  <c r="R148" i="22"/>
  <c r="M148" i="23"/>
  <c r="Q148" i="22"/>
  <c r="L148" i="23"/>
  <c r="P148" i="22"/>
  <c r="K148" i="23"/>
  <c r="T147" i="21"/>
  <c r="O147" i="22"/>
  <c r="S147" i="22"/>
  <c r="N147" i="23"/>
  <c r="R147" i="22"/>
  <c r="M147" i="23"/>
  <c r="Q147" i="22"/>
  <c r="L147" i="23"/>
  <c r="P147" i="22"/>
  <c r="K147" i="23"/>
  <c r="T146" i="21"/>
  <c r="O146" i="22"/>
  <c r="S146" i="22"/>
  <c r="N146" i="23"/>
  <c r="R146" i="22"/>
  <c r="M146" i="23"/>
  <c r="Q146" i="22"/>
  <c r="L146" i="23"/>
  <c r="P146" i="22"/>
  <c r="K146" i="23"/>
  <c r="T145" i="21"/>
  <c r="O145" i="22"/>
  <c r="S145" i="22"/>
  <c r="N145" i="23"/>
  <c r="R145" i="22"/>
  <c r="M145" i="23"/>
  <c r="Q145" i="22"/>
  <c r="L145" i="23"/>
  <c r="P145" i="22"/>
  <c r="K145" i="23"/>
  <c r="T144" i="21"/>
  <c r="O144" i="22"/>
  <c r="S144" i="22"/>
  <c r="N144" i="23"/>
  <c r="R144" i="22"/>
  <c r="M144" i="23"/>
  <c r="Q144" i="22"/>
  <c r="L144" i="23"/>
  <c r="P144" i="22"/>
  <c r="K144" i="23"/>
  <c r="T143" i="21"/>
  <c r="O143" i="22"/>
  <c r="S143" i="22"/>
  <c r="N143" i="23"/>
  <c r="R143" i="22"/>
  <c r="M143" i="23"/>
  <c r="Q143" i="22"/>
  <c r="L143" i="23"/>
  <c r="P143" i="22"/>
  <c r="K143" i="23"/>
  <c r="T142" i="21"/>
  <c r="O142" i="22"/>
  <c r="S142" i="22"/>
  <c r="N142" i="23"/>
  <c r="R142" i="22"/>
  <c r="M142" i="23"/>
  <c r="Q142" i="22"/>
  <c r="L142" i="23"/>
  <c r="P142" i="22"/>
  <c r="K142" i="23"/>
  <c r="T141" i="21"/>
  <c r="O141" i="22"/>
  <c r="S141" i="22"/>
  <c r="N141" i="23"/>
  <c r="R141" i="22"/>
  <c r="M141" i="23"/>
  <c r="Q141" i="22"/>
  <c r="L141" i="23"/>
  <c r="P141" i="22"/>
  <c r="K141" i="23"/>
  <c r="T140" i="21"/>
  <c r="O140" i="22"/>
  <c r="S140" i="22"/>
  <c r="N140" i="23"/>
  <c r="R140" i="22"/>
  <c r="M140" i="23"/>
  <c r="Q140" i="22"/>
  <c r="L140" i="23"/>
  <c r="P140" i="22"/>
  <c r="K140" i="23"/>
  <c r="T139" i="21"/>
  <c r="O139" i="22"/>
  <c r="S139" i="22"/>
  <c r="N139" i="23"/>
  <c r="R139" i="22"/>
  <c r="M139" i="23"/>
  <c r="Q139" i="22"/>
  <c r="L139" i="23"/>
  <c r="P139" i="22"/>
  <c r="K139" i="23"/>
  <c r="T138" i="21"/>
  <c r="O138" i="22"/>
  <c r="S138" i="22"/>
  <c r="N138" i="23"/>
  <c r="R138" i="22"/>
  <c r="M138" i="23"/>
  <c r="Q138" i="22"/>
  <c r="L138" i="23"/>
  <c r="P138" i="22"/>
  <c r="K138" i="23"/>
  <c r="T137" i="21"/>
  <c r="O137" i="22"/>
  <c r="S137" i="22"/>
  <c r="N137" i="23"/>
  <c r="R137" i="22"/>
  <c r="M137" i="23"/>
  <c r="Q137" i="22"/>
  <c r="L137" i="23"/>
  <c r="P137" i="22"/>
  <c r="K137" i="23"/>
  <c r="T136" i="21"/>
  <c r="O136" i="22"/>
  <c r="S136" i="22"/>
  <c r="N136" i="23"/>
  <c r="R136" i="22"/>
  <c r="M136" i="23"/>
  <c r="Q136" i="22"/>
  <c r="L136" i="23"/>
  <c r="P136" i="22"/>
  <c r="K136" i="23"/>
  <c r="T135" i="21"/>
  <c r="O135" i="22"/>
  <c r="S135" i="22"/>
  <c r="N135" i="23"/>
  <c r="R135" i="22"/>
  <c r="M135" i="23"/>
  <c r="Q135" i="22"/>
  <c r="L135" i="23"/>
  <c r="P135" i="22"/>
  <c r="K135" i="23"/>
  <c r="T134" i="21"/>
  <c r="O134" i="22"/>
  <c r="S134" i="22"/>
  <c r="N134" i="23"/>
  <c r="R134" i="22"/>
  <c r="M134" i="23"/>
  <c r="Q134" i="22"/>
  <c r="L134" i="23"/>
  <c r="P134" i="22"/>
  <c r="K134" i="23"/>
  <c r="T133" i="21"/>
  <c r="O133" i="22"/>
  <c r="S133" i="22"/>
  <c r="N133" i="23"/>
  <c r="R133" i="22"/>
  <c r="M133" i="23"/>
  <c r="Q133" i="22"/>
  <c r="L133" i="23"/>
  <c r="P133" i="22"/>
  <c r="K133" i="23"/>
  <c r="T132" i="21"/>
  <c r="O132" i="22"/>
  <c r="S132" i="22"/>
  <c r="N132" i="23"/>
  <c r="R132" i="22"/>
  <c r="M132" i="23"/>
  <c r="Q132" i="22"/>
  <c r="L132" i="23"/>
  <c r="P132" i="22"/>
  <c r="K132" i="23"/>
  <c r="T131" i="21"/>
  <c r="O131" i="22"/>
  <c r="S131" i="22"/>
  <c r="N131" i="23"/>
  <c r="R131" i="22"/>
  <c r="M131" i="23"/>
  <c r="Q131" i="22"/>
  <c r="L131" i="23"/>
  <c r="P131" i="22"/>
  <c r="K131" i="23"/>
  <c r="T130" i="21"/>
  <c r="O130" i="22"/>
  <c r="S130" i="22"/>
  <c r="N130" i="23"/>
  <c r="R130" i="22"/>
  <c r="M130" i="23"/>
  <c r="Q130" i="22"/>
  <c r="L130" i="23"/>
  <c r="P130" i="22"/>
  <c r="K130" i="23"/>
  <c r="T129" i="21"/>
  <c r="O129" i="22"/>
  <c r="S129" i="22"/>
  <c r="N129" i="23"/>
  <c r="R129" i="22"/>
  <c r="M129" i="23"/>
  <c r="Q129" i="22"/>
  <c r="L129" i="23"/>
  <c r="P129" i="22"/>
  <c r="K129" i="23"/>
  <c r="K85" i="11"/>
  <c r="P85" i="10"/>
  <c r="L85" i="11"/>
  <c r="Q85" i="10"/>
  <c r="K86" i="11"/>
  <c r="P86" i="10"/>
  <c r="L86" i="11"/>
  <c r="Q86" i="10"/>
  <c r="K87" i="11"/>
  <c r="P87" i="10"/>
  <c r="L87" i="11"/>
  <c r="Q87" i="10"/>
  <c r="K88" i="11"/>
  <c r="P88" i="10"/>
  <c r="L88" i="11"/>
  <c r="Q88" i="10"/>
  <c r="K89" i="11"/>
  <c r="P89" i="10"/>
  <c r="L89" i="11"/>
  <c r="Q89" i="10"/>
  <c r="K90" i="11"/>
  <c r="P90" i="10"/>
  <c r="L90" i="11"/>
  <c r="Q90" i="10"/>
  <c r="K91" i="11"/>
  <c r="P91" i="10"/>
  <c r="L91" i="11"/>
  <c r="Q91" i="10"/>
  <c r="K92" i="11"/>
  <c r="P92" i="10"/>
  <c r="L92" i="11"/>
  <c r="Q92" i="10"/>
  <c r="K93" i="11"/>
  <c r="P93" i="10"/>
  <c r="L93" i="11"/>
  <c r="Q93" i="10"/>
  <c r="K94" i="11"/>
  <c r="P94" i="10"/>
  <c r="L94" i="11"/>
  <c r="Q94" i="10"/>
  <c r="K95" i="11"/>
  <c r="P95" i="10"/>
  <c r="L95" i="11"/>
  <c r="Q95" i="10"/>
  <c r="K96" i="11"/>
  <c r="P96" i="10"/>
  <c r="L96" i="11"/>
  <c r="Q96" i="10"/>
  <c r="K97" i="11"/>
  <c r="P97" i="10"/>
  <c r="L97" i="11"/>
  <c r="Q97" i="10"/>
  <c r="K98" i="11"/>
  <c r="P98" i="10"/>
  <c r="L98" i="11"/>
  <c r="Q98" i="10"/>
  <c r="R84" i="17"/>
  <c r="M84" i="18"/>
  <c r="M100" i="17"/>
  <c r="T113" i="21"/>
  <c r="O113" i="22"/>
  <c r="S113" i="20"/>
  <c r="N113" i="21"/>
  <c r="R113" i="20"/>
  <c r="M113" i="21"/>
  <c r="T113" i="20"/>
  <c r="P113" i="20"/>
  <c r="K113" i="21"/>
  <c r="U113" i="19"/>
  <c r="Q113" i="20"/>
  <c r="L113" i="21"/>
  <c r="T112" i="21"/>
  <c r="O112" i="22"/>
  <c r="S112" i="20"/>
  <c r="N112" i="21"/>
  <c r="R112" i="20"/>
  <c r="M112" i="21"/>
  <c r="T112" i="20"/>
  <c r="P112" i="20"/>
  <c r="K112" i="21"/>
  <c r="U112" i="19"/>
  <c r="Q112" i="20"/>
  <c r="L112" i="21"/>
  <c r="T111" i="21"/>
  <c r="O111" i="22"/>
  <c r="S111" i="20"/>
  <c r="N111" i="21"/>
  <c r="R111" i="20"/>
  <c r="M111" i="21"/>
  <c r="T111" i="20"/>
  <c r="P111" i="20"/>
  <c r="K111" i="21"/>
  <c r="U111" i="19"/>
  <c r="Q111" i="20"/>
  <c r="L111" i="21"/>
  <c r="T110" i="21"/>
  <c r="O110" i="22"/>
  <c r="S110" i="20"/>
  <c r="N110" i="21"/>
  <c r="R110" i="20"/>
  <c r="M110" i="21"/>
  <c r="T110" i="20"/>
  <c r="P110" i="20"/>
  <c r="K110" i="21"/>
  <c r="U110" i="19"/>
  <c r="Q110" i="20"/>
  <c r="L110" i="21"/>
  <c r="P99" i="20"/>
  <c r="K99" i="21"/>
  <c r="Q99" i="20"/>
  <c r="L99" i="21"/>
  <c r="T99" i="20"/>
  <c r="O99" i="21"/>
  <c r="S99" i="20"/>
  <c r="N99" i="21"/>
  <c r="R99" i="20"/>
  <c r="M99" i="21"/>
  <c r="T19" i="20"/>
  <c r="O19" i="21"/>
  <c r="S19" i="20"/>
  <c r="N19" i="21"/>
  <c r="R19" i="20"/>
  <c r="M19" i="21"/>
  <c r="T18" i="20"/>
  <c r="O18" i="21"/>
  <c r="S18" i="20"/>
  <c r="N18" i="21"/>
  <c r="R18" i="20"/>
  <c r="M18" i="21"/>
  <c r="T17" i="20"/>
  <c r="O17" i="21"/>
  <c r="S17" i="20"/>
  <c r="N17" i="21"/>
  <c r="R17" i="20"/>
  <c r="M17" i="21"/>
  <c r="T16" i="20"/>
  <c r="O16" i="21"/>
  <c r="S16" i="20"/>
  <c r="N16" i="21"/>
  <c r="R16" i="20"/>
  <c r="M16" i="21"/>
  <c r="T15" i="20"/>
  <c r="O15" i="21"/>
  <c r="S15" i="20"/>
  <c r="N15" i="21"/>
  <c r="R15" i="20"/>
  <c r="M15" i="21"/>
  <c r="T14" i="20"/>
  <c r="O14" i="21"/>
  <c r="S14" i="20"/>
  <c r="N14" i="21"/>
  <c r="R14" i="20"/>
  <c r="M14" i="21"/>
  <c r="T13" i="20"/>
  <c r="O13" i="21"/>
  <c r="S13" i="20"/>
  <c r="N13" i="21"/>
  <c r="R13" i="20"/>
  <c r="M13" i="21"/>
  <c r="T12" i="20"/>
  <c r="O12" i="21"/>
  <c r="S12" i="20"/>
  <c r="N12" i="21"/>
  <c r="R12" i="20"/>
  <c r="M12" i="21"/>
  <c r="T11" i="20"/>
  <c r="O11" i="21"/>
  <c r="S11" i="20"/>
  <c r="N11" i="21"/>
  <c r="R11" i="20"/>
  <c r="M11" i="21"/>
  <c r="T10" i="20"/>
  <c r="O10" i="21"/>
  <c r="S10" i="20"/>
  <c r="N10" i="21"/>
  <c r="R10" i="20"/>
  <c r="M10" i="21"/>
  <c r="T9" i="20"/>
  <c r="O9" i="21"/>
  <c r="S9" i="20"/>
  <c r="N9" i="21"/>
  <c r="R9" i="20"/>
  <c r="M9" i="21"/>
  <c r="T8" i="20"/>
  <c r="O8" i="21"/>
  <c r="S8" i="20"/>
  <c r="N8" i="21"/>
  <c r="R8" i="20"/>
  <c r="M8" i="21"/>
  <c r="T7" i="20"/>
  <c r="O7" i="21"/>
  <c r="S7" i="20"/>
  <c r="N7" i="21"/>
  <c r="R7" i="20"/>
  <c r="M7" i="21"/>
  <c r="S6" i="20"/>
  <c r="N6" i="21"/>
  <c r="R6" i="20"/>
  <c r="M6" i="21"/>
  <c r="T23" i="20"/>
  <c r="O23" i="21"/>
  <c r="O40" i="20"/>
  <c r="T39" i="20"/>
  <c r="O39" i="21"/>
  <c r="S39" i="20"/>
  <c r="N39" i="21"/>
  <c r="R39" i="20"/>
  <c r="M39" i="21"/>
  <c r="T38" i="20"/>
  <c r="O38" i="21"/>
  <c r="S38" i="20"/>
  <c r="N38" i="21"/>
  <c r="R38" i="20"/>
  <c r="M38" i="21"/>
  <c r="T37" i="20"/>
  <c r="O37" i="21"/>
  <c r="S37" i="20"/>
  <c r="N37" i="21"/>
  <c r="R37" i="20"/>
  <c r="M37" i="21"/>
  <c r="T36" i="20"/>
  <c r="O36" i="21"/>
  <c r="S36" i="20"/>
  <c r="N36" i="21"/>
  <c r="R36" i="20"/>
  <c r="M36" i="21"/>
  <c r="T35" i="20"/>
  <c r="O35" i="21"/>
  <c r="S35" i="20"/>
  <c r="N35" i="21"/>
  <c r="R35" i="20"/>
  <c r="M35" i="21"/>
  <c r="T34" i="20"/>
  <c r="O34" i="21"/>
  <c r="S34" i="20"/>
  <c r="N34" i="21"/>
  <c r="R34" i="20"/>
  <c r="M34" i="21"/>
  <c r="T33" i="20"/>
  <c r="O33" i="21"/>
  <c r="S33" i="20"/>
  <c r="N33" i="21"/>
  <c r="R33" i="20"/>
  <c r="M33" i="21"/>
  <c r="T32" i="20"/>
  <c r="O32" i="21"/>
  <c r="S32" i="20"/>
  <c r="N32" i="21"/>
  <c r="R32" i="20"/>
  <c r="M32" i="21"/>
  <c r="T31" i="20"/>
  <c r="O31" i="21"/>
  <c r="S31" i="20"/>
  <c r="N31" i="21"/>
  <c r="R31" i="20"/>
  <c r="M31" i="21"/>
  <c r="T30" i="20"/>
  <c r="O30" i="21"/>
  <c r="S30" i="20"/>
  <c r="N30" i="21"/>
  <c r="R30" i="20"/>
  <c r="M30" i="21"/>
  <c r="T29" i="20"/>
  <c r="O29" i="21"/>
  <c r="S29" i="20"/>
  <c r="N29" i="21"/>
  <c r="R29" i="20"/>
  <c r="M29" i="21"/>
  <c r="T28" i="20"/>
  <c r="O28" i="21"/>
  <c r="S28" i="20"/>
  <c r="N28" i="21"/>
  <c r="R28" i="20"/>
  <c r="M28" i="21"/>
  <c r="T27" i="20"/>
  <c r="O27" i="21"/>
  <c r="S27" i="20"/>
  <c r="N27" i="21"/>
  <c r="R27" i="20"/>
  <c r="M27" i="21"/>
  <c r="T26" i="20"/>
  <c r="O26" i="21"/>
  <c r="S26" i="20"/>
  <c r="N26" i="21"/>
  <c r="R26" i="20"/>
  <c r="M26" i="21"/>
  <c r="T25" i="20"/>
  <c r="O25" i="21"/>
  <c r="S25" i="20"/>
  <c r="N25" i="21"/>
  <c r="R25" i="20"/>
  <c r="M25" i="21"/>
  <c r="T24" i="20"/>
  <c r="O24" i="21"/>
  <c r="S24" i="20"/>
  <c r="N24" i="21"/>
  <c r="R24" i="20"/>
  <c r="M24" i="21"/>
  <c r="T59" i="20"/>
  <c r="O59" i="21"/>
  <c r="S59" i="20"/>
  <c r="N59" i="21"/>
  <c r="R59" i="20"/>
  <c r="M59" i="21"/>
  <c r="P59" i="20"/>
  <c r="K59" i="21"/>
  <c r="U59" i="19"/>
  <c r="Q59" i="20"/>
  <c r="L59" i="21"/>
  <c r="T58" i="20"/>
  <c r="O58" i="21"/>
  <c r="S58" i="20"/>
  <c r="N58" i="21"/>
  <c r="R58" i="20"/>
  <c r="M58" i="21"/>
  <c r="P58" i="20"/>
  <c r="K58" i="21"/>
  <c r="U58" i="19"/>
  <c r="Q58" i="20"/>
  <c r="L58" i="21"/>
  <c r="T57" i="20"/>
  <c r="O57" i="21"/>
  <c r="S57" i="20"/>
  <c r="N57" i="21"/>
  <c r="R57" i="20"/>
  <c r="M57" i="21"/>
  <c r="P57" i="20"/>
  <c r="K57" i="21"/>
  <c r="U57" i="19"/>
  <c r="Q57" i="20"/>
  <c r="L57" i="21"/>
  <c r="T56" i="20"/>
  <c r="O56" i="21"/>
  <c r="S56" i="20"/>
  <c r="N56" i="21"/>
  <c r="R56" i="20"/>
  <c r="M56" i="21"/>
  <c r="P56" i="20"/>
  <c r="K56" i="21"/>
  <c r="U56" i="19"/>
  <c r="Q56" i="20"/>
  <c r="L56" i="21"/>
  <c r="T55" i="20"/>
  <c r="O55" i="21"/>
  <c r="S55" i="20"/>
  <c r="N55" i="21"/>
  <c r="R55" i="20"/>
  <c r="M55" i="21"/>
  <c r="P55" i="20"/>
  <c r="K55" i="21"/>
  <c r="U55" i="19"/>
  <c r="Q55" i="20"/>
  <c r="L55" i="21"/>
  <c r="T54" i="20"/>
  <c r="O54" i="21"/>
  <c r="S54" i="20"/>
  <c r="N54" i="21"/>
  <c r="R54" i="20"/>
  <c r="M54" i="21"/>
  <c r="P54" i="20"/>
  <c r="K54" i="21"/>
  <c r="U54" i="19"/>
  <c r="Q54" i="20"/>
  <c r="L54" i="21"/>
  <c r="T53" i="20"/>
  <c r="O53" i="21"/>
  <c r="S53" i="20"/>
  <c r="N53" i="21"/>
  <c r="R53" i="20"/>
  <c r="M53" i="21"/>
  <c r="P53" i="20"/>
  <c r="K53" i="21"/>
  <c r="U53" i="19"/>
  <c r="Q53" i="20"/>
  <c r="L53" i="21"/>
  <c r="T52" i="20"/>
  <c r="O52" i="21"/>
  <c r="S52" i="20"/>
  <c r="N52" i="21"/>
  <c r="R52" i="20"/>
  <c r="M52" i="21"/>
  <c r="P52" i="20"/>
  <c r="K52" i="21"/>
  <c r="U52" i="19"/>
  <c r="Q52" i="20"/>
  <c r="L52" i="21"/>
  <c r="T51" i="20"/>
  <c r="O51" i="21"/>
  <c r="S51" i="20"/>
  <c r="N51" i="21"/>
  <c r="R51" i="20"/>
  <c r="M51" i="21"/>
  <c r="P51" i="20"/>
  <c r="K51" i="21"/>
  <c r="U51" i="19"/>
  <c r="Q51" i="20"/>
  <c r="L51" i="21"/>
  <c r="T50" i="20"/>
  <c r="O50" i="21"/>
  <c r="S50" i="20"/>
  <c r="N50" i="21"/>
  <c r="R50" i="20"/>
  <c r="M50" i="21"/>
  <c r="P50" i="20"/>
  <c r="K50" i="21"/>
  <c r="U50" i="19"/>
  <c r="Q50" i="20"/>
  <c r="L50" i="21"/>
  <c r="T49" i="20"/>
  <c r="O49" i="21"/>
  <c r="S49" i="20"/>
  <c r="N49" i="21"/>
  <c r="R49" i="20"/>
  <c r="M49" i="21"/>
  <c r="P49" i="20"/>
  <c r="K49" i="21"/>
  <c r="U49" i="19"/>
  <c r="Q49" i="20"/>
  <c r="L49" i="21"/>
  <c r="T48" i="20"/>
  <c r="O48" i="21"/>
  <c r="S48" i="20"/>
  <c r="N48" i="21"/>
  <c r="R48" i="20"/>
  <c r="M48" i="21"/>
  <c r="P48" i="20"/>
  <c r="K48" i="21"/>
  <c r="U48" i="19"/>
  <c r="Q48" i="20"/>
  <c r="L48" i="21"/>
  <c r="T47" i="20"/>
  <c r="O47" i="21"/>
  <c r="S47" i="20"/>
  <c r="N47" i="21"/>
  <c r="R47" i="20"/>
  <c r="M47" i="21"/>
  <c r="P47" i="20"/>
  <c r="K47" i="21"/>
  <c r="U47" i="19"/>
  <c r="Q47" i="20"/>
  <c r="L47" i="21"/>
  <c r="T46" i="20"/>
  <c r="O46" i="21"/>
  <c r="S46" i="20"/>
  <c r="N46" i="21"/>
  <c r="R46" i="20"/>
  <c r="M46" i="21"/>
  <c r="P46" i="20"/>
  <c r="K46" i="21"/>
  <c r="U46" i="19"/>
  <c r="Q46" i="20"/>
  <c r="L46" i="21"/>
  <c r="T45" i="20"/>
  <c r="O45" i="21"/>
  <c r="S45" i="20"/>
  <c r="N45" i="21"/>
  <c r="R45" i="20"/>
  <c r="M45" i="21"/>
  <c r="P45" i="20"/>
  <c r="K45" i="21"/>
  <c r="U45" i="19"/>
  <c r="Q45" i="20"/>
  <c r="L45" i="21"/>
  <c r="T44" i="20"/>
  <c r="O44" i="21"/>
  <c r="S44" i="20"/>
  <c r="N44" i="21"/>
  <c r="R44" i="20"/>
  <c r="M44" i="21"/>
  <c r="P44" i="20"/>
  <c r="K44" i="21"/>
  <c r="U44" i="19"/>
  <c r="Q44" i="20"/>
  <c r="L44" i="21"/>
  <c r="T237" i="20"/>
  <c r="O237" i="21"/>
  <c r="S237" i="20"/>
  <c r="N237" i="21"/>
  <c r="R237" i="20"/>
  <c r="M237" i="21"/>
  <c r="P237" i="20"/>
  <c r="K237" i="21"/>
  <c r="U237" i="19"/>
  <c r="Q237" i="20"/>
  <c r="L237" i="21"/>
  <c r="T236" i="20"/>
  <c r="O236" i="21"/>
  <c r="S236" i="20"/>
  <c r="N236" i="21"/>
  <c r="R236" i="20"/>
  <c r="M236" i="21"/>
  <c r="P236" i="20"/>
  <c r="K236" i="21"/>
  <c r="U236" i="19"/>
  <c r="Q236" i="20"/>
  <c r="L236" i="21"/>
  <c r="T235" i="20"/>
  <c r="O235" i="21"/>
  <c r="S235" i="20"/>
  <c r="N235" i="21"/>
  <c r="R235" i="20"/>
  <c r="M235" i="21"/>
  <c r="P235" i="20"/>
  <c r="K235" i="21"/>
  <c r="U235" i="19"/>
  <c r="Q235" i="20"/>
  <c r="L235" i="21"/>
  <c r="T234" i="20"/>
  <c r="O234" i="21"/>
  <c r="S234" i="20"/>
  <c r="N234" i="21"/>
  <c r="R234" i="20"/>
  <c r="M234" i="21"/>
  <c r="P234" i="20"/>
  <c r="K234" i="21"/>
  <c r="U234" i="19"/>
  <c r="Q234" i="20"/>
  <c r="L234" i="21"/>
  <c r="T233" i="20"/>
  <c r="O233" i="21"/>
  <c r="S233" i="20"/>
  <c r="N233" i="21"/>
  <c r="R233" i="20"/>
  <c r="M233" i="21"/>
  <c r="P233" i="20"/>
  <c r="K233" i="21"/>
  <c r="U233" i="19"/>
  <c r="Q233" i="20"/>
  <c r="L233" i="21"/>
  <c r="T232" i="20"/>
  <c r="O232" i="21"/>
  <c r="S232" i="20"/>
  <c r="N232" i="21"/>
  <c r="R232" i="20"/>
  <c r="M232" i="21"/>
  <c r="P232" i="20"/>
  <c r="K232" i="21"/>
  <c r="U232" i="19"/>
  <c r="Q232" i="20"/>
  <c r="L232" i="21"/>
  <c r="T231" i="20"/>
  <c r="O231" i="21"/>
  <c r="S231" i="20"/>
  <c r="N231" i="21"/>
  <c r="R231" i="20"/>
  <c r="M231" i="21"/>
  <c r="P231" i="20"/>
  <c r="K231" i="21"/>
  <c r="U231" i="19"/>
  <c r="Q231" i="20"/>
  <c r="L231" i="21"/>
  <c r="T230" i="20"/>
  <c r="O230" i="21"/>
  <c r="S230" i="20"/>
  <c r="N230" i="21"/>
  <c r="R230" i="20"/>
  <c r="M230" i="21"/>
  <c r="P230" i="20"/>
  <c r="K230" i="21"/>
  <c r="U230" i="19"/>
  <c r="Q230" i="20"/>
  <c r="L230" i="21"/>
  <c r="T229" i="20"/>
  <c r="O229" i="21"/>
  <c r="S229" i="20"/>
  <c r="N229" i="21"/>
  <c r="R229" i="20"/>
  <c r="M229" i="21"/>
  <c r="P229" i="20"/>
  <c r="K229" i="21"/>
  <c r="U229" i="19"/>
  <c r="Q229" i="20"/>
  <c r="L229" i="21"/>
  <c r="T228" i="20"/>
  <c r="O228" i="21"/>
  <c r="S228" i="20"/>
  <c r="N228" i="21"/>
  <c r="R228" i="20"/>
  <c r="M228" i="21"/>
  <c r="P228" i="20"/>
  <c r="K228" i="21"/>
  <c r="U228" i="19"/>
  <c r="Q228" i="20"/>
  <c r="L228" i="21"/>
  <c r="T227" i="20"/>
  <c r="O227" i="21"/>
  <c r="S227" i="20"/>
  <c r="N227" i="21"/>
  <c r="R227" i="20"/>
  <c r="M227" i="21"/>
  <c r="P227" i="20"/>
  <c r="K227" i="21"/>
  <c r="U227" i="19"/>
  <c r="Q227" i="20"/>
  <c r="L227" i="21"/>
  <c r="T226" i="20"/>
  <c r="O226" i="21"/>
  <c r="S226" i="20"/>
  <c r="N226" i="21"/>
  <c r="R226" i="20"/>
  <c r="M226" i="21"/>
  <c r="P226" i="20"/>
  <c r="K226" i="21"/>
  <c r="U226" i="19"/>
  <c r="Q226" i="20"/>
  <c r="L226" i="21"/>
  <c r="T225" i="20"/>
  <c r="O225" i="21"/>
  <c r="S225" i="20"/>
  <c r="N225" i="21"/>
  <c r="R225" i="20"/>
  <c r="M225" i="21"/>
  <c r="P225" i="20"/>
  <c r="K225" i="21"/>
  <c r="U225" i="19"/>
  <c r="Q225" i="20"/>
  <c r="L225" i="21"/>
  <c r="T224" i="20"/>
  <c r="O224" i="21"/>
  <c r="S224" i="20"/>
  <c r="N224" i="21"/>
  <c r="R224" i="20"/>
  <c r="M224" i="21"/>
  <c r="P224" i="20"/>
  <c r="K224" i="21"/>
  <c r="U224" i="19"/>
  <c r="Q224" i="20"/>
  <c r="L224" i="21"/>
  <c r="T223" i="20"/>
  <c r="O223" i="21"/>
  <c r="S223" i="20"/>
  <c r="N223" i="21"/>
  <c r="R223" i="20"/>
  <c r="M223" i="21"/>
  <c r="P223" i="20"/>
  <c r="K223" i="21"/>
  <c r="U223" i="19"/>
  <c r="Q223" i="20"/>
  <c r="L223" i="21"/>
  <c r="T222" i="20"/>
  <c r="O222" i="21"/>
  <c r="S222" i="20"/>
  <c r="N222" i="21"/>
  <c r="R222" i="20"/>
  <c r="M222" i="21"/>
  <c r="P222" i="20"/>
  <c r="K222" i="21"/>
  <c r="U222" i="19"/>
  <c r="Q222" i="20"/>
  <c r="L222" i="21"/>
  <c r="T221" i="20"/>
  <c r="O221" i="21"/>
  <c r="S221" i="20"/>
  <c r="N221" i="21"/>
  <c r="R221" i="20"/>
  <c r="M221" i="21"/>
  <c r="P221" i="20"/>
  <c r="K221" i="21"/>
  <c r="U221" i="19"/>
  <c r="Q221" i="20"/>
  <c r="L221" i="21"/>
  <c r="T220" i="20"/>
  <c r="O220" i="21"/>
  <c r="S220" i="20"/>
  <c r="N220" i="21"/>
  <c r="R220" i="20"/>
  <c r="M220" i="21"/>
  <c r="P220" i="20"/>
  <c r="K220" i="21"/>
  <c r="U220" i="19"/>
  <c r="Q220" i="20"/>
  <c r="L220" i="21"/>
  <c r="T219" i="20"/>
  <c r="O219" i="21"/>
  <c r="S219" i="20"/>
  <c r="N219" i="21"/>
  <c r="R219" i="20"/>
  <c r="M219" i="21"/>
  <c r="P219" i="20"/>
  <c r="K219" i="21"/>
  <c r="U219" i="19"/>
  <c r="Q219" i="20"/>
  <c r="L219" i="21"/>
  <c r="T218" i="20"/>
  <c r="O218" i="21"/>
  <c r="S218" i="20"/>
  <c r="N218" i="21"/>
  <c r="R218" i="20"/>
  <c r="M218" i="21"/>
  <c r="P218" i="20"/>
  <c r="K218" i="21"/>
  <c r="U218" i="19"/>
  <c r="Q218" i="20"/>
  <c r="L218" i="21"/>
  <c r="T213" i="20"/>
  <c r="O213" i="21"/>
  <c r="S213" i="20"/>
  <c r="N213" i="21"/>
  <c r="R213" i="20"/>
  <c r="M213" i="21"/>
  <c r="P213" i="20"/>
  <c r="K213" i="21"/>
  <c r="U213" i="19"/>
  <c r="Q213" i="20"/>
  <c r="L213" i="21"/>
  <c r="T212" i="20"/>
  <c r="O212" i="21"/>
  <c r="S212" i="20"/>
  <c r="N212" i="21"/>
  <c r="R212" i="20"/>
  <c r="M212" i="21"/>
  <c r="P212" i="20"/>
  <c r="K212" i="21"/>
  <c r="U212" i="19"/>
  <c r="Q212" i="20"/>
  <c r="L212" i="21"/>
  <c r="T211" i="20"/>
  <c r="O211" i="21"/>
  <c r="S211" i="20"/>
  <c r="N211" i="21"/>
  <c r="R211" i="20"/>
  <c r="M211" i="21"/>
  <c r="P211" i="20"/>
  <c r="K211" i="21"/>
  <c r="U211" i="19"/>
  <c r="Q211" i="20"/>
  <c r="L211" i="21"/>
  <c r="T210" i="20"/>
  <c r="O210" i="21"/>
  <c r="S210" i="20"/>
  <c r="N210" i="21"/>
  <c r="R210" i="20"/>
  <c r="M210" i="21"/>
  <c r="P210" i="20"/>
  <c r="K210" i="21"/>
  <c r="U210" i="19"/>
  <c r="Q210" i="20"/>
  <c r="L210" i="21"/>
  <c r="T209" i="20"/>
  <c r="O209" i="21"/>
  <c r="S209" i="20"/>
  <c r="N209" i="21"/>
  <c r="R209" i="20"/>
  <c r="M209" i="21"/>
  <c r="P209" i="20"/>
  <c r="K209" i="21"/>
  <c r="U209" i="19"/>
  <c r="Q209" i="20"/>
  <c r="L209" i="21"/>
  <c r="T208" i="20"/>
  <c r="O208" i="21"/>
  <c r="S208" i="20"/>
  <c r="N208" i="21"/>
  <c r="R208" i="20"/>
  <c r="M208" i="21"/>
  <c r="P208" i="20"/>
  <c r="K208" i="21"/>
  <c r="U208" i="19"/>
  <c r="Q208" i="20"/>
  <c r="L208" i="21"/>
  <c r="T207" i="20"/>
  <c r="O207" i="21"/>
  <c r="S207" i="20"/>
  <c r="N207" i="21"/>
  <c r="R207" i="20"/>
  <c r="M207" i="21"/>
  <c r="P207" i="20"/>
  <c r="K207" i="21"/>
  <c r="U207" i="19"/>
  <c r="Q207" i="20"/>
  <c r="L207" i="21"/>
  <c r="T206" i="20"/>
  <c r="O206" i="21"/>
  <c r="S206" i="20"/>
  <c r="N206" i="21"/>
  <c r="R206" i="20"/>
  <c r="M206" i="21"/>
  <c r="P206" i="20"/>
  <c r="K206" i="21"/>
  <c r="U206" i="19"/>
  <c r="Q206" i="20"/>
  <c r="L206" i="21"/>
  <c r="T205" i="20"/>
  <c r="O205" i="21"/>
  <c r="S205" i="20"/>
  <c r="N205" i="21"/>
  <c r="R205" i="20"/>
  <c r="M205" i="21"/>
  <c r="P205" i="20"/>
  <c r="K205" i="21"/>
  <c r="U205" i="19"/>
  <c r="Q205" i="20"/>
  <c r="L205" i="21"/>
  <c r="T204" i="20"/>
  <c r="O204" i="21"/>
  <c r="S204" i="20"/>
  <c r="N204" i="21"/>
  <c r="R204" i="20"/>
  <c r="M204" i="21"/>
  <c r="P204" i="20"/>
  <c r="K204" i="21"/>
  <c r="U204" i="19"/>
  <c r="Q204" i="20"/>
  <c r="L204" i="21"/>
  <c r="T203" i="20"/>
  <c r="O203" i="21"/>
  <c r="S203" i="20"/>
  <c r="N203" i="21"/>
  <c r="R203" i="20"/>
  <c r="M203" i="21"/>
  <c r="P203" i="20"/>
  <c r="K203" i="21"/>
  <c r="U203" i="19"/>
  <c r="Q203" i="20"/>
  <c r="L203" i="21"/>
  <c r="T202" i="20"/>
  <c r="O202" i="21"/>
  <c r="S202" i="20"/>
  <c r="N202" i="21"/>
  <c r="R202" i="20"/>
  <c r="M202" i="21"/>
  <c r="P202" i="20"/>
  <c r="K202" i="21"/>
  <c r="U202" i="19"/>
  <c r="Q202" i="20"/>
  <c r="L202" i="21"/>
  <c r="T201" i="20"/>
  <c r="O201" i="21"/>
  <c r="S201" i="20"/>
  <c r="N201" i="21"/>
  <c r="R201" i="20"/>
  <c r="M201" i="21"/>
  <c r="P201" i="20"/>
  <c r="K201" i="21"/>
  <c r="U201" i="19"/>
  <c r="Q201" i="20"/>
  <c r="L201" i="21"/>
  <c r="T200" i="20"/>
  <c r="O200" i="21"/>
  <c r="S200" i="20"/>
  <c r="N200" i="21"/>
  <c r="R200" i="20"/>
  <c r="M200" i="21"/>
  <c r="P200" i="20"/>
  <c r="K200" i="21"/>
  <c r="U200" i="19"/>
  <c r="Q200" i="20"/>
  <c r="L200" i="21"/>
  <c r="T199" i="20"/>
  <c r="O199" i="21"/>
  <c r="S199" i="20"/>
  <c r="N199" i="21"/>
  <c r="R199" i="20"/>
  <c r="M199" i="21"/>
  <c r="P199" i="20"/>
  <c r="K199" i="21"/>
  <c r="U199" i="19"/>
  <c r="Q199" i="20"/>
  <c r="L199" i="21"/>
  <c r="T198" i="20"/>
  <c r="O198" i="21"/>
  <c r="S198" i="20"/>
  <c r="N198" i="21"/>
  <c r="R198" i="20"/>
  <c r="M198" i="21"/>
  <c r="P198" i="20"/>
  <c r="K198" i="21"/>
  <c r="U198" i="19"/>
  <c r="Q198" i="20"/>
  <c r="L198" i="21"/>
  <c r="T197" i="20"/>
  <c r="O197" i="21"/>
  <c r="S197" i="20"/>
  <c r="N197" i="21"/>
  <c r="R197" i="20"/>
  <c r="M197" i="21"/>
  <c r="P197" i="20"/>
  <c r="K197" i="21"/>
  <c r="U197" i="19"/>
  <c r="Q197" i="20"/>
  <c r="L197" i="21"/>
  <c r="T196" i="20"/>
  <c r="O196" i="21"/>
  <c r="S196" i="20"/>
  <c r="N196" i="21"/>
  <c r="R196" i="20"/>
  <c r="M196" i="21"/>
  <c r="P196" i="20"/>
  <c r="K196" i="21"/>
  <c r="U196" i="19"/>
  <c r="Q196" i="20"/>
  <c r="L196" i="21"/>
  <c r="T195" i="20"/>
  <c r="O195" i="21"/>
  <c r="S195" i="20"/>
  <c r="N195" i="21"/>
  <c r="R195" i="20"/>
  <c r="M195" i="21"/>
  <c r="P195" i="20"/>
  <c r="K195" i="21"/>
  <c r="U195" i="19"/>
  <c r="Q195" i="20"/>
  <c r="L195" i="21"/>
  <c r="T194" i="20"/>
  <c r="O194" i="21"/>
  <c r="S194" i="20"/>
  <c r="N194" i="21"/>
  <c r="R194" i="20"/>
  <c r="M194" i="21"/>
  <c r="P194" i="20"/>
  <c r="K194" i="21"/>
  <c r="U194" i="19"/>
  <c r="Q194" i="20"/>
  <c r="L194" i="21"/>
  <c r="T193" i="20"/>
  <c r="O193" i="21"/>
  <c r="S193" i="20"/>
  <c r="N193" i="21"/>
  <c r="R193" i="20"/>
  <c r="M193" i="21"/>
  <c r="P193" i="20"/>
  <c r="K193" i="21"/>
  <c r="U193" i="19"/>
  <c r="Q193" i="20"/>
  <c r="L193" i="21"/>
  <c r="T192" i="20"/>
  <c r="O192" i="21"/>
  <c r="S192" i="20"/>
  <c r="N192" i="21"/>
  <c r="R192" i="20"/>
  <c r="M192" i="21"/>
  <c r="P192" i="20"/>
  <c r="K192" i="21"/>
  <c r="U192" i="19"/>
  <c r="Q192" i="20"/>
  <c r="L192" i="21"/>
  <c r="T191" i="20"/>
  <c r="O191" i="21"/>
  <c r="S191" i="20"/>
  <c r="N191" i="21"/>
  <c r="R191" i="20"/>
  <c r="M191" i="21"/>
  <c r="P191" i="20"/>
  <c r="K191" i="21"/>
  <c r="U191" i="19"/>
  <c r="Q191" i="20"/>
  <c r="L191" i="21"/>
  <c r="T190" i="20"/>
  <c r="O190" i="21"/>
  <c r="S190" i="20"/>
  <c r="N190" i="21"/>
  <c r="R190" i="20"/>
  <c r="M190" i="21"/>
  <c r="P190" i="20"/>
  <c r="K190" i="21"/>
  <c r="U190" i="19"/>
  <c r="Q190" i="20"/>
  <c r="L190" i="21"/>
  <c r="T189" i="20"/>
  <c r="O189" i="21"/>
  <c r="S189" i="20"/>
  <c r="N189" i="21"/>
  <c r="R189" i="20"/>
  <c r="M189" i="21"/>
  <c r="P189" i="20"/>
  <c r="K189" i="21"/>
  <c r="U189" i="19"/>
  <c r="Q189" i="20"/>
  <c r="L189" i="21"/>
  <c r="T188" i="20"/>
  <c r="O188" i="21"/>
  <c r="S188" i="20"/>
  <c r="N188" i="21"/>
  <c r="R188" i="20"/>
  <c r="M188" i="21"/>
  <c r="P188" i="20"/>
  <c r="K188" i="21"/>
  <c r="U188" i="19"/>
  <c r="Q188" i="20"/>
  <c r="L188" i="21"/>
  <c r="T187" i="20"/>
  <c r="O187" i="21"/>
  <c r="S187" i="20"/>
  <c r="N187" i="21"/>
  <c r="R187" i="20"/>
  <c r="M187" i="21"/>
  <c r="P187" i="20"/>
  <c r="K187" i="21"/>
  <c r="U187" i="19"/>
  <c r="Q187" i="20"/>
  <c r="L187" i="21"/>
  <c r="T186" i="20"/>
  <c r="O186" i="21"/>
  <c r="S186" i="20"/>
  <c r="N186" i="21"/>
  <c r="R186" i="20"/>
  <c r="M186" i="21"/>
  <c r="P186" i="20"/>
  <c r="K186" i="21"/>
  <c r="U186" i="19"/>
  <c r="Q186" i="20"/>
  <c r="L186" i="21"/>
  <c r="T185" i="20"/>
  <c r="O185" i="21"/>
  <c r="S185" i="20"/>
  <c r="N185" i="21"/>
  <c r="R185" i="20"/>
  <c r="M185" i="21"/>
  <c r="P185" i="20"/>
  <c r="K185" i="21"/>
  <c r="U185" i="19"/>
  <c r="Q185" i="20"/>
  <c r="L185" i="21"/>
  <c r="T184" i="20"/>
  <c r="O184" i="21"/>
  <c r="S184" i="20"/>
  <c r="N184" i="21"/>
  <c r="R184" i="20"/>
  <c r="M184" i="21"/>
  <c r="P184" i="20"/>
  <c r="K184" i="21"/>
  <c r="U184" i="19"/>
  <c r="Q184" i="20"/>
  <c r="L184" i="21"/>
  <c r="T183" i="20"/>
  <c r="O183" i="21"/>
  <c r="S183" i="20"/>
  <c r="N183" i="21"/>
  <c r="R183" i="20"/>
  <c r="M183" i="21"/>
  <c r="P183" i="20"/>
  <c r="K183" i="21"/>
  <c r="U183" i="19"/>
  <c r="Q183" i="20"/>
  <c r="L183" i="21"/>
  <c r="T182" i="20"/>
  <c r="O182" i="21"/>
  <c r="S182" i="20"/>
  <c r="N182" i="21"/>
  <c r="R182" i="20"/>
  <c r="M182" i="21"/>
  <c r="P182" i="20"/>
  <c r="K182" i="21"/>
  <c r="U182" i="19"/>
  <c r="Q182" i="20"/>
  <c r="L182" i="21"/>
  <c r="T181" i="20"/>
  <c r="O181" i="21"/>
  <c r="S181" i="20"/>
  <c r="N181" i="21"/>
  <c r="R181" i="20"/>
  <c r="M181" i="21"/>
  <c r="P181" i="20"/>
  <c r="K181" i="21"/>
  <c r="U181" i="19"/>
  <c r="Q181" i="20"/>
  <c r="L181" i="21"/>
  <c r="T180" i="20"/>
  <c r="O180" i="21"/>
  <c r="S180" i="20"/>
  <c r="N180" i="21"/>
  <c r="R180" i="20"/>
  <c r="M180" i="21"/>
  <c r="P180" i="20"/>
  <c r="K180" i="21"/>
  <c r="U180" i="19"/>
  <c r="Q180" i="20"/>
  <c r="L180" i="21"/>
  <c r="T179" i="20"/>
  <c r="O179" i="21"/>
  <c r="S179" i="20"/>
  <c r="N179" i="21"/>
  <c r="R179" i="20"/>
  <c r="M179" i="21"/>
  <c r="P179" i="20"/>
  <c r="K179" i="21"/>
  <c r="U179" i="19"/>
  <c r="Q179" i="20"/>
  <c r="L179" i="21"/>
  <c r="T178" i="20"/>
  <c r="O178" i="21"/>
  <c r="S178" i="20"/>
  <c r="N178" i="21"/>
  <c r="R178" i="20"/>
  <c r="M178" i="21"/>
  <c r="P178" i="20"/>
  <c r="K178" i="21"/>
  <c r="U178" i="19"/>
  <c r="Q178" i="20"/>
  <c r="L178" i="21"/>
  <c r="T177" i="20"/>
  <c r="O177" i="21"/>
  <c r="S177" i="20"/>
  <c r="N177" i="21"/>
  <c r="R177" i="20"/>
  <c r="M177" i="21"/>
  <c r="P177" i="20"/>
  <c r="K177" i="21"/>
  <c r="U177" i="19"/>
  <c r="Q177" i="20"/>
  <c r="L177" i="21"/>
  <c r="T176" i="20"/>
  <c r="O176" i="21"/>
  <c r="S176" i="20"/>
  <c r="N176" i="21"/>
  <c r="R176" i="20"/>
  <c r="M176" i="21"/>
  <c r="P176" i="20"/>
  <c r="K176" i="21"/>
  <c r="U176" i="19"/>
  <c r="Q176" i="20"/>
  <c r="L176" i="21"/>
  <c r="T175" i="20"/>
  <c r="O175" i="21"/>
  <c r="S175" i="20"/>
  <c r="N175" i="21"/>
  <c r="R175" i="20"/>
  <c r="M175" i="21"/>
  <c r="P175" i="20"/>
  <c r="K175" i="21"/>
  <c r="U175" i="19"/>
  <c r="Q175" i="20"/>
  <c r="L175" i="21"/>
  <c r="T174" i="20"/>
  <c r="O174" i="21"/>
  <c r="S174" i="20"/>
  <c r="N174" i="21"/>
  <c r="R174" i="20"/>
  <c r="M174" i="21"/>
  <c r="P174" i="20"/>
  <c r="K174" i="21"/>
  <c r="U174" i="19"/>
  <c r="Q174" i="20"/>
  <c r="L174" i="21"/>
  <c r="T173" i="20"/>
  <c r="O173" i="21"/>
  <c r="S173" i="20"/>
  <c r="N173" i="21"/>
  <c r="R173" i="20"/>
  <c r="M173" i="21"/>
  <c r="P173" i="20"/>
  <c r="K173" i="21"/>
  <c r="U173" i="19"/>
  <c r="Q173" i="20"/>
  <c r="L173" i="21"/>
  <c r="T172" i="20"/>
  <c r="O172" i="21"/>
  <c r="S172" i="20"/>
  <c r="N172" i="21"/>
  <c r="R172" i="20"/>
  <c r="M172" i="21"/>
  <c r="P172" i="20"/>
  <c r="K172" i="21"/>
  <c r="U172" i="19"/>
  <c r="Q172" i="20"/>
  <c r="L172" i="21"/>
  <c r="T171" i="20"/>
  <c r="O171" i="21"/>
  <c r="S171" i="20"/>
  <c r="N171" i="21"/>
  <c r="R171" i="20"/>
  <c r="M171" i="21"/>
  <c r="P171" i="20"/>
  <c r="K171" i="21"/>
  <c r="U171" i="19"/>
  <c r="Q171" i="20"/>
  <c r="L171" i="21"/>
  <c r="T170" i="20"/>
  <c r="O170" i="21"/>
  <c r="S170" i="20"/>
  <c r="N170" i="21"/>
  <c r="R170" i="20"/>
  <c r="M170" i="21"/>
  <c r="P170" i="20"/>
  <c r="K170" i="21"/>
  <c r="U170" i="19"/>
  <c r="Q170" i="20"/>
  <c r="L170" i="21"/>
  <c r="T169" i="20"/>
  <c r="O169" i="21"/>
  <c r="S169" i="20"/>
  <c r="N169" i="21"/>
  <c r="R169" i="20"/>
  <c r="M169" i="21"/>
  <c r="P169" i="20"/>
  <c r="K169" i="21"/>
  <c r="U169" i="19"/>
  <c r="Q169" i="20"/>
  <c r="L169" i="21"/>
  <c r="T168" i="20"/>
  <c r="O168" i="21"/>
  <c r="S168" i="20"/>
  <c r="N168" i="21"/>
  <c r="R168" i="20"/>
  <c r="M168" i="21"/>
  <c r="P168" i="20"/>
  <c r="K168" i="21"/>
  <c r="U168" i="19"/>
  <c r="Q168" i="20"/>
  <c r="L168" i="21"/>
  <c r="T167" i="20"/>
  <c r="O167" i="21"/>
  <c r="S167" i="20"/>
  <c r="N167" i="21"/>
  <c r="R167" i="20"/>
  <c r="M167" i="21"/>
  <c r="P167" i="20"/>
  <c r="K167" i="21"/>
  <c r="U167" i="19"/>
  <c r="Q167" i="20"/>
  <c r="L167" i="21"/>
  <c r="T166" i="20"/>
  <c r="O166" i="21"/>
  <c r="S166" i="20"/>
  <c r="N166" i="21"/>
  <c r="R166" i="20"/>
  <c r="M166" i="21"/>
  <c r="P166" i="20"/>
  <c r="K166" i="21"/>
  <c r="U166" i="19"/>
  <c r="Q166" i="20"/>
  <c r="L166" i="21"/>
  <c r="T165" i="20"/>
  <c r="O165" i="21"/>
  <c r="S165" i="20"/>
  <c r="N165" i="21"/>
  <c r="R165" i="20"/>
  <c r="M165" i="21"/>
  <c r="P165" i="20"/>
  <c r="K165" i="21"/>
  <c r="U165" i="19"/>
  <c r="Q165" i="20"/>
  <c r="L165" i="21"/>
  <c r="T164" i="20"/>
  <c r="O164" i="21"/>
  <c r="S164" i="20"/>
  <c r="N164" i="21"/>
  <c r="R164" i="20"/>
  <c r="M164" i="21"/>
  <c r="P164" i="20"/>
  <c r="K164" i="21"/>
  <c r="U164" i="19"/>
  <c r="Q164" i="20"/>
  <c r="L164" i="21"/>
  <c r="T163" i="20"/>
  <c r="O163" i="21"/>
  <c r="S163" i="20"/>
  <c r="N163" i="21"/>
  <c r="R163" i="20"/>
  <c r="M163" i="21"/>
  <c r="P163" i="20"/>
  <c r="K163" i="21"/>
  <c r="U163" i="19"/>
  <c r="Q163" i="20"/>
  <c r="L163" i="21"/>
  <c r="T162" i="20"/>
  <c r="O162" i="21"/>
  <c r="S162" i="20"/>
  <c r="N162" i="21"/>
  <c r="R162" i="20"/>
  <c r="M162" i="21"/>
  <c r="P162" i="20"/>
  <c r="K162" i="21"/>
  <c r="U162" i="19"/>
  <c r="Q162" i="20"/>
  <c r="L162" i="21"/>
  <c r="T161" i="20"/>
  <c r="O161" i="21"/>
  <c r="S161" i="20"/>
  <c r="N161" i="21"/>
  <c r="R161" i="20"/>
  <c r="M161" i="21"/>
  <c r="P161" i="20"/>
  <c r="K161" i="21"/>
  <c r="U161" i="19"/>
  <c r="Q161" i="20"/>
  <c r="L161" i="21"/>
  <c r="T160" i="20"/>
  <c r="O160" i="21"/>
  <c r="S160" i="20"/>
  <c r="N160" i="21"/>
  <c r="R160" i="20"/>
  <c r="M160" i="21"/>
  <c r="P160" i="20"/>
  <c r="K160" i="21"/>
  <c r="U160" i="19"/>
  <c r="Q160" i="20"/>
  <c r="L160" i="21"/>
  <c r="T159" i="20"/>
  <c r="O159" i="21"/>
  <c r="S159" i="20"/>
  <c r="N159" i="21"/>
  <c r="R159" i="20"/>
  <c r="M159" i="21"/>
  <c r="P159" i="20"/>
  <c r="K159" i="21"/>
  <c r="U159" i="19"/>
  <c r="Q159" i="20"/>
  <c r="L159" i="21"/>
  <c r="T157" i="20"/>
  <c r="O157" i="21"/>
  <c r="S157" i="20"/>
  <c r="N157" i="21"/>
  <c r="R157" i="20"/>
  <c r="M157" i="21"/>
  <c r="P157" i="20"/>
  <c r="K157" i="21"/>
  <c r="U157" i="19"/>
  <c r="Q157" i="20"/>
  <c r="L157" i="21"/>
  <c r="T156" i="20"/>
  <c r="O156" i="21"/>
  <c r="S156" i="20"/>
  <c r="N156" i="21"/>
  <c r="R156" i="20"/>
  <c r="M156" i="21"/>
  <c r="P156" i="20"/>
  <c r="K156" i="21"/>
  <c r="U156" i="19"/>
  <c r="Q156" i="20"/>
  <c r="L156" i="21"/>
  <c r="T155" i="20"/>
  <c r="O155" i="21"/>
  <c r="S155" i="20"/>
  <c r="N155" i="21"/>
  <c r="R155" i="20"/>
  <c r="M155" i="21"/>
  <c r="P155" i="20"/>
  <c r="K155" i="21"/>
  <c r="U155" i="19"/>
  <c r="Q155" i="20"/>
  <c r="L155" i="21"/>
  <c r="T154" i="20"/>
  <c r="O154" i="21"/>
  <c r="S154" i="20"/>
  <c r="N154" i="21"/>
  <c r="R154" i="20"/>
  <c r="M154" i="21"/>
  <c r="P154" i="20"/>
  <c r="K154" i="21"/>
  <c r="U154" i="19"/>
  <c r="Q154" i="20"/>
  <c r="L154" i="21"/>
  <c r="U124" i="19"/>
  <c r="U123" i="19"/>
  <c r="U122" i="19"/>
  <c r="U121" i="19"/>
  <c r="U120" i="19"/>
  <c r="U119" i="19"/>
  <c r="U118" i="19"/>
  <c r="B63" i="11"/>
  <c r="H80" i="10"/>
  <c r="J63" i="10"/>
  <c r="U63" i="10"/>
  <c r="B83" i="11"/>
  <c r="H100" i="10"/>
  <c r="J83" i="10"/>
  <c r="U83" i="10"/>
  <c r="B117" i="11"/>
  <c r="H125" i="10"/>
  <c r="J117" i="10"/>
  <c r="U117" i="10"/>
  <c r="B128" i="11"/>
  <c r="H150" i="10"/>
  <c r="J128" i="10"/>
  <c r="U128" i="10"/>
  <c r="B217" i="11"/>
  <c r="H238" i="10"/>
  <c r="J217" i="10"/>
  <c r="U217" i="10"/>
  <c r="T6" i="20"/>
  <c r="T20" i="20" s="1"/>
  <c r="O6" i="21"/>
  <c r="T20" i="19"/>
  <c r="P63" i="19"/>
  <c r="K63" i="20"/>
  <c r="K80" i="19"/>
  <c r="Q63" i="19"/>
  <c r="L63" i="20"/>
  <c r="L80" i="19"/>
  <c r="R63" i="19"/>
  <c r="M63" i="20"/>
  <c r="M80" i="19"/>
  <c r="S63" i="19"/>
  <c r="N63" i="20"/>
  <c r="N80" i="19"/>
  <c r="T63" i="19"/>
  <c r="O63" i="20"/>
  <c r="O80" i="19"/>
  <c r="P83" i="19"/>
  <c r="K83" i="20"/>
  <c r="Q83" i="19"/>
  <c r="L83" i="20"/>
  <c r="R83" i="19"/>
  <c r="M83" i="20"/>
  <c r="S83" i="19"/>
  <c r="N83" i="20"/>
  <c r="T83" i="19"/>
  <c r="O83" i="20"/>
  <c r="P117" i="19"/>
  <c r="P125" i="19" s="1"/>
  <c r="K117" i="20"/>
  <c r="K125" i="19"/>
  <c r="Q117" i="19"/>
  <c r="Q125" i="19" s="1"/>
  <c r="L117" i="20"/>
  <c r="L125" i="19"/>
  <c r="R117" i="19"/>
  <c r="R125" i="19" s="1"/>
  <c r="M117" i="20"/>
  <c r="M125" i="19"/>
  <c r="S117" i="19"/>
  <c r="S125" i="19" s="1"/>
  <c r="N117" i="20"/>
  <c r="N125" i="19"/>
  <c r="T117" i="19"/>
  <c r="T125" i="19" s="1"/>
  <c r="O117" i="20"/>
  <c r="O125" i="19"/>
  <c r="P128" i="19"/>
  <c r="P150" i="19" s="1"/>
  <c r="K128" i="20"/>
  <c r="K150" i="19"/>
  <c r="Q128" i="19"/>
  <c r="Q150" i="19" s="1"/>
  <c r="L128" i="20"/>
  <c r="L150" i="19"/>
  <c r="R128" i="19"/>
  <c r="R150" i="19" s="1"/>
  <c r="M128" i="20"/>
  <c r="M150" i="19"/>
  <c r="S128" i="19"/>
  <c r="S150" i="19" s="1"/>
  <c r="N128" i="20"/>
  <c r="N150" i="19"/>
  <c r="T128" i="19"/>
  <c r="T150" i="19" s="1"/>
  <c r="O128" i="20"/>
  <c r="O150" i="19"/>
  <c r="P153" i="19"/>
  <c r="P214" i="19" s="1"/>
  <c r="K153" i="20"/>
  <c r="Q153" i="19"/>
  <c r="Q214" i="19" s="1"/>
  <c r="L153" i="20"/>
  <c r="R153" i="19"/>
  <c r="R214" i="19" s="1"/>
  <c r="M153" i="20"/>
  <c r="S153" i="19"/>
  <c r="S214" i="19" s="1"/>
  <c r="N153" i="20"/>
  <c r="T153" i="19"/>
  <c r="T214" i="19" s="1"/>
  <c r="O153" i="20"/>
  <c r="P217" i="19"/>
  <c r="P238" i="19" s="1"/>
  <c r="K217" i="20"/>
  <c r="K238" i="19"/>
  <c r="Q217" i="19"/>
  <c r="Q238" i="19" s="1"/>
  <c r="L217" i="20"/>
  <c r="L238" i="19"/>
  <c r="R217" i="19"/>
  <c r="R238" i="19" s="1"/>
  <c r="M217" i="20"/>
  <c r="M238" i="19"/>
  <c r="S217" i="19"/>
  <c r="S238" i="19" s="1"/>
  <c r="N217" i="20"/>
  <c r="N238" i="19"/>
  <c r="T217" i="19"/>
  <c r="T238" i="19" s="1"/>
  <c r="O217" i="20"/>
  <c r="O238" i="19"/>
  <c r="S23" i="19"/>
  <c r="S40" i="19" s="1"/>
  <c r="N23" i="20"/>
  <c r="N40" i="19"/>
  <c r="R23" i="19"/>
  <c r="R40" i="19" s="1"/>
  <c r="M23" i="20"/>
  <c r="M40" i="19"/>
  <c r="P64" i="20"/>
  <c r="K64" i="21"/>
  <c r="Q64" i="20"/>
  <c r="L64" i="21"/>
  <c r="R64" i="20"/>
  <c r="M64" i="21"/>
  <c r="S64" i="20"/>
  <c r="N64" i="21"/>
  <c r="T64" i="20"/>
  <c r="O64" i="21"/>
  <c r="Q65" i="19"/>
  <c r="L65" i="20"/>
  <c r="P65" i="19"/>
  <c r="K65" i="20"/>
  <c r="U65" i="18"/>
  <c r="R65" i="19"/>
  <c r="M65" i="20"/>
  <c r="S65" i="19"/>
  <c r="N65" i="20"/>
  <c r="T65" i="19"/>
  <c r="O65" i="20"/>
  <c r="Q66" i="19"/>
  <c r="L66" i="20"/>
  <c r="P66" i="19"/>
  <c r="K66" i="20"/>
  <c r="U66" i="18"/>
  <c r="R66" i="19"/>
  <c r="M66" i="20"/>
  <c r="S66" i="19"/>
  <c r="N66" i="20"/>
  <c r="T66" i="19"/>
  <c r="O66" i="20"/>
  <c r="Q67" i="19"/>
  <c r="L67" i="20"/>
  <c r="P67" i="19"/>
  <c r="K67" i="20"/>
  <c r="U67" i="18"/>
  <c r="R67" i="19"/>
  <c r="M67" i="20"/>
  <c r="S67" i="19"/>
  <c r="N67" i="20"/>
  <c r="T67" i="19"/>
  <c r="O67" i="20"/>
  <c r="Q68" i="19"/>
  <c r="L68" i="20"/>
  <c r="P68" i="19"/>
  <c r="K68" i="20"/>
  <c r="U68" i="18"/>
  <c r="R68" i="19"/>
  <c r="M68" i="20"/>
  <c r="S68" i="19"/>
  <c r="N68" i="20"/>
  <c r="T68" i="19"/>
  <c r="O68" i="20"/>
  <c r="Q69" i="19"/>
  <c r="L69" i="20"/>
  <c r="P69" i="19"/>
  <c r="K69" i="20"/>
  <c r="U69" i="18"/>
  <c r="R69" i="19"/>
  <c r="M69" i="20"/>
  <c r="S69" i="19"/>
  <c r="N69" i="20"/>
  <c r="T69" i="19"/>
  <c r="O69" i="20"/>
  <c r="Q70" i="19"/>
  <c r="L70" i="20"/>
  <c r="P70" i="19"/>
  <c r="K70" i="20"/>
  <c r="U70" i="18"/>
  <c r="R70" i="19"/>
  <c r="M70" i="20"/>
  <c r="S70" i="19"/>
  <c r="N70" i="20"/>
  <c r="T70" i="19"/>
  <c r="O70" i="20"/>
  <c r="Q71" i="19"/>
  <c r="L71" i="20"/>
  <c r="P71" i="19"/>
  <c r="K71" i="20"/>
  <c r="U71" i="18"/>
  <c r="R71" i="19"/>
  <c r="M71" i="20"/>
  <c r="S71" i="19"/>
  <c r="N71" i="20"/>
  <c r="T71" i="19"/>
  <c r="O71" i="20"/>
  <c r="Q72" i="19"/>
  <c r="L72" i="20"/>
  <c r="P72" i="19"/>
  <c r="K72" i="20"/>
  <c r="U72" i="18"/>
  <c r="R72" i="19"/>
  <c r="M72" i="20"/>
  <c r="S72" i="19"/>
  <c r="N72" i="20"/>
  <c r="T72" i="19"/>
  <c r="O72" i="20"/>
  <c r="Q73" i="19"/>
  <c r="L73" i="20"/>
  <c r="P73" i="19"/>
  <c r="K73" i="20"/>
  <c r="U73" i="18"/>
  <c r="R73" i="19"/>
  <c r="M73" i="20"/>
  <c r="S73" i="19"/>
  <c r="N73" i="20"/>
  <c r="T73" i="19"/>
  <c r="O73" i="20"/>
  <c r="Q74" i="19"/>
  <c r="L74" i="20"/>
  <c r="P74" i="19"/>
  <c r="K74" i="20"/>
  <c r="U74" i="18"/>
  <c r="R74" i="19"/>
  <c r="M74" i="20"/>
  <c r="S74" i="19"/>
  <c r="N74" i="20"/>
  <c r="T74" i="19"/>
  <c r="O74" i="20"/>
  <c r="Q75" i="19"/>
  <c r="L75" i="20"/>
  <c r="P75" i="19"/>
  <c r="K75" i="20"/>
  <c r="U75" i="18"/>
  <c r="R75" i="19"/>
  <c r="M75" i="20"/>
  <c r="S75" i="19"/>
  <c r="N75" i="20"/>
  <c r="T75" i="19"/>
  <c r="O75" i="20"/>
  <c r="Q76" i="19"/>
  <c r="L76" i="20"/>
  <c r="P76" i="19"/>
  <c r="K76" i="20"/>
  <c r="U76" i="18"/>
  <c r="R76" i="19"/>
  <c r="M76" i="20"/>
  <c r="S76" i="19"/>
  <c r="N76" i="20"/>
  <c r="T76" i="19"/>
  <c r="O76" i="20"/>
  <c r="Q77" i="19"/>
  <c r="L77" i="20"/>
  <c r="P77" i="19"/>
  <c r="K77" i="20"/>
  <c r="U77" i="18"/>
  <c r="R77" i="19"/>
  <c r="M77" i="20"/>
  <c r="S77" i="19"/>
  <c r="N77" i="20"/>
  <c r="T77" i="19"/>
  <c r="O77" i="20"/>
  <c r="Q78" i="19"/>
  <c r="L78" i="20"/>
  <c r="P78" i="19"/>
  <c r="K78" i="20"/>
  <c r="U78" i="18"/>
  <c r="R78" i="19"/>
  <c r="M78" i="20"/>
  <c r="S78" i="19"/>
  <c r="N78" i="20"/>
  <c r="T78" i="19"/>
  <c r="O78" i="20"/>
  <c r="Q79" i="19"/>
  <c r="L79" i="20"/>
  <c r="P79" i="19"/>
  <c r="K79" i="20"/>
  <c r="U79" i="18"/>
  <c r="R79" i="19"/>
  <c r="M79" i="20"/>
  <c r="S79" i="19"/>
  <c r="N79" i="20"/>
  <c r="T79" i="19"/>
  <c r="O79" i="20"/>
  <c r="R240" i="16"/>
  <c r="R103" i="18"/>
  <c r="M103" i="19"/>
  <c r="S103" i="18"/>
  <c r="N103" i="19"/>
  <c r="T103" i="18"/>
  <c r="O103" i="19"/>
  <c r="R240" i="15"/>
  <c r="M240" i="16"/>
  <c r="R104" i="17"/>
  <c r="M104" i="18"/>
  <c r="M114" i="17"/>
  <c r="M240" i="17" s="1"/>
  <c r="S104" i="17"/>
  <c r="N104" i="18"/>
  <c r="N114" i="17"/>
  <c r="N240" i="17" s="1"/>
  <c r="T104" i="17"/>
  <c r="O104" i="18"/>
  <c r="O114" i="17"/>
  <c r="O240" i="17" s="1"/>
  <c r="R105" i="17"/>
  <c r="M105" i="18"/>
  <c r="S105" i="17"/>
  <c r="N105" i="18"/>
  <c r="T105" i="17"/>
  <c r="O105" i="18"/>
  <c r="R106" i="17"/>
  <c r="M106" i="18"/>
  <c r="S106" i="17"/>
  <c r="N106" i="18"/>
  <c r="T106" i="17"/>
  <c r="O106" i="18"/>
  <c r="R107" i="17"/>
  <c r="M107" i="18"/>
  <c r="S107" i="17"/>
  <c r="N107" i="18"/>
  <c r="T107" i="17"/>
  <c r="O107" i="18"/>
  <c r="R108" i="17"/>
  <c r="M108" i="18"/>
  <c r="S108" i="17"/>
  <c r="N108" i="18"/>
  <c r="T108" i="17"/>
  <c r="O108" i="18"/>
  <c r="R109" i="17"/>
  <c r="M109" i="18"/>
  <c r="S109" i="17"/>
  <c r="N109" i="18"/>
  <c r="T109" i="17"/>
  <c r="O109" i="18"/>
  <c r="S84" i="18"/>
  <c r="N84" i="19"/>
  <c r="T84" i="18"/>
  <c r="O84" i="19"/>
  <c r="R85" i="17"/>
  <c r="M85" i="18"/>
  <c r="S85" i="17"/>
  <c r="N85" i="18"/>
  <c r="T85" i="17"/>
  <c r="O85" i="18"/>
  <c r="R86" i="17"/>
  <c r="M86" i="18"/>
  <c r="S86" i="17"/>
  <c r="N86" i="18"/>
  <c r="T86" i="17"/>
  <c r="O86" i="18"/>
  <c r="R87" i="17"/>
  <c r="M87" i="18"/>
  <c r="S87" i="17"/>
  <c r="N87" i="18"/>
  <c r="T87" i="17"/>
  <c r="O87" i="18"/>
  <c r="R88" i="17"/>
  <c r="M88" i="18"/>
  <c r="S88" i="17"/>
  <c r="N88" i="18"/>
  <c r="T88" i="17"/>
  <c r="O88" i="18"/>
  <c r="R89" i="17"/>
  <c r="M89" i="18"/>
  <c r="S89" i="17"/>
  <c r="N89" i="18"/>
  <c r="T89" i="17"/>
  <c r="O89" i="18"/>
  <c r="R90" i="17"/>
  <c r="M90" i="18"/>
  <c r="S90" i="17"/>
  <c r="N90" i="18"/>
  <c r="T90" i="17"/>
  <c r="O90" i="18"/>
  <c r="R91" i="17"/>
  <c r="M91" i="18"/>
  <c r="S91" i="17"/>
  <c r="N91" i="18"/>
  <c r="T91" i="17"/>
  <c r="O91" i="18"/>
  <c r="R92" i="17"/>
  <c r="M92" i="18"/>
  <c r="S92" i="17"/>
  <c r="N92" i="18"/>
  <c r="T92" i="17"/>
  <c r="O92" i="18"/>
  <c r="R93" i="17"/>
  <c r="M93" i="18"/>
  <c r="S93" i="17"/>
  <c r="N93" i="18"/>
  <c r="T93" i="17"/>
  <c r="O93" i="18"/>
  <c r="R94" i="17"/>
  <c r="M94" i="18"/>
  <c r="S94" i="17"/>
  <c r="N94" i="18"/>
  <c r="T94" i="17"/>
  <c r="O94" i="18"/>
  <c r="R95" i="17"/>
  <c r="M95" i="18"/>
  <c r="S95" i="17"/>
  <c r="N95" i="18"/>
  <c r="T95" i="17"/>
  <c r="O95" i="18"/>
  <c r="R96" i="17"/>
  <c r="M96" i="18"/>
  <c r="S96" i="17"/>
  <c r="N96" i="18"/>
  <c r="T96" i="17"/>
  <c r="O96" i="18"/>
  <c r="R97" i="17"/>
  <c r="M97" i="18"/>
  <c r="S97" i="17"/>
  <c r="N97" i="18"/>
  <c r="T97" i="17"/>
  <c r="O97" i="18"/>
  <c r="R98" i="17"/>
  <c r="M98" i="18"/>
  <c r="S98" i="17"/>
  <c r="N98" i="18"/>
  <c r="T98" i="17"/>
  <c r="O98" i="18"/>
  <c r="P103" i="14"/>
  <c r="K103" i="15"/>
  <c r="Q103" i="14"/>
  <c r="L103" i="15"/>
  <c r="Q104" i="13"/>
  <c r="L104" i="14"/>
  <c r="P104" i="13"/>
  <c r="K104" i="14"/>
  <c r="U104" i="12"/>
  <c r="Q105" i="13"/>
  <c r="L105" i="14"/>
  <c r="P105" i="13"/>
  <c r="U105" i="13" s="1"/>
  <c r="K105" i="14"/>
  <c r="U105" i="12"/>
  <c r="Q106" i="13"/>
  <c r="L106" i="14"/>
  <c r="P106" i="13"/>
  <c r="U106" i="13" s="1"/>
  <c r="K106" i="14"/>
  <c r="U106" i="12"/>
  <c r="Q107" i="13"/>
  <c r="L107" i="14"/>
  <c r="P107" i="13"/>
  <c r="U107" i="13" s="1"/>
  <c r="K107" i="14"/>
  <c r="U107" i="12"/>
  <c r="Q108" i="13"/>
  <c r="L108" i="14"/>
  <c r="P108" i="13"/>
  <c r="U108" i="13" s="1"/>
  <c r="K108" i="14"/>
  <c r="U108" i="12"/>
  <c r="Q109" i="13"/>
  <c r="L109" i="14"/>
  <c r="P109" i="13"/>
  <c r="U109" i="13" s="1"/>
  <c r="K109" i="14"/>
  <c r="U109" i="12"/>
  <c r="U84" i="9"/>
  <c r="P100" i="9"/>
  <c r="K84" i="11"/>
  <c r="P84" i="10"/>
  <c r="K100" i="10"/>
  <c r="K240" i="10" s="1"/>
  <c r="P240" i="8"/>
  <c r="U100" i="8"/>
  <c r="Q100" i="9"/>
  <c r="Q240" i="9" s="1"/>
  <c r="L84" i="11"/>
  <c r="Q84" i="10"/>
  <c r="Q100" i="10" s="1"/>
  <c r="Q240" i="10" s="1"/>
  <c r="L100" i="10"/>
  <c r="L240" i="10" s="1"/>
  <c r="T158" i="20"/>
  <c r="O158" i="21"/>
  <c r="O214" i="20"/>
  <c r="S158" i="20"/>
  <c r="N158" i="21"/>
  <c r="N214" i="20"/>
  <c r="R158" i="20"/>
  <c r="M158" i="21"/>
  <c r="M214" i="20"/>
  <c r="P158" i="20"/>
  <c r="K158" i="21"/>
  <c r="K214" i="20"/>
  <c r="Q158" i="20"/>
  <c r="L158" i="21"/>
  <c r="L214" i="20"/>
  <c r="B158" i="11"/>
  <c r="J158" i="10"/>
  <c r="U158" i="10"/>
  <c r="H214" i="10"/>
  <c r="T102" i="19"/>
  <c r="O102" i="20"/>
  <c r="S102" i="19"/>
  <c r="N102" i="20"/>
  <c r="R102" i="19"/>
  <c r="M102" i="20"/>
  <c r="P102" i="19"/>
  <c r="K102" i="20"/>
  <c r="U102" i="18"/>
  <c r="Q102" i="19"/>
  <c r="L102" i="20"/>
  <c r="B237" i="22"/>
  <c r="H237" i="22" s="1"/>
  <c r="J237" i="21"/>
  <c r="B236" i="22"/>
  <c r="H236" i="22" s="1"/>
  <c r="J236" i="21"/>
  <c r="B235" i="22"/>
  <c r="H235" i="22" s="1"/>
  <c r="J235" i="21"/>
  <c r="B234" i="22"/>
  <c r="H234" i="22" s="1"/>
  <c r="J234" i="21"/>
  <c r="B233" i="22"/>
  <c r="H233" i="22" s="1"/>
  <c r="J233" i="21"/>
  <c r="B232" i="22"/>
  <c r="H232" i="22" s="1"/>
  <c r="J232" i="21"/>
  <c r="B231" i="22"/>
  <c r="H231" i="22" s="1"/>
  <c r="J231" i="21"/>
  <c r="B230" i="22"/>
  <c r="H230" i="22" s="1"/>
  <c r="J230" i="21"/>
  <c r="B229" i="22"/>
  <c r="H229" i="22" s="1"/>
  <c r="J229" i="21"/>
  <c r="B228" i="22"/>
  <c r="H228" i="22" s="1"/>
  <c r="J228" i="21"/>
  <c r="B227" i="22"/>
  <c r="H227" i="22" s="1"/>
  <c r="J227" i="21"/>
  <c r="B226" i="22"/>
  <c r="H226" i="22" s="1"/>
  <c r="J226" i="21"/>
  <c r="B225" i="22"/>
  <c r="H225" i="22" s="1"/>
  <c r="J225" i="21"/>
  <c r="B224" i="22"/>
  <c r="H224" i="22" s="1"/>
  <c r="J224" i="21"/>
  <c r="B223" i="22"/>
  <c r="H223" i="22" s="1"/>
  <c r="J223" i="21"/>
  <c r="B222" i="22"/>
  <c r="H222" i="22" s="1"/>
  <c r="J222" i="21"/>
  <c r="B221" i="22"/>
  <c r="H221" i="22" s="1"/>
  <c r="J221" i="21"/>
  <c r="B220" i="22"/>
  <c r="H220" i="22" s="1"/>
  <c r="J220" i="21"/>
  <c r="B219" i="22"/>
  <c r="H219" i="22" s="1"/>
  <c r="J219" i="21"/>
  <c r="B218" i="22"/>
  <c r="H218" i="22" s="1"/>
  <c r="J218" i="21"/>
  <c r="B213" i="22"/>
  <c r="H213" i="22" s="1"/>
  <c r="J213" i="21"/>
  <c r="B212" i="22"/>
  <c r="H212" i="22" s="1"/>
  <c r="J212" i="21"/>
  <c r="B211" i="22"/>
  <c r="H211" i="22" s="1"/>
  <c r="J211" i="21"/>
  <c r="B210" i="22"/>
  <c r="H210" i="22" s="1"/>
  <c r="J210" i="21"/>
  <c r="B209" i="22"/>
  <c r="H209" i="22" s="1"/>
  <c r="J209" i="21"/>
  <c r="B208" i="22"/>
  <c r="H208" i="22" s="1"/>
  <c r="J208" i="21"/>
  <c r="B207" i="22"/>
  <c r="H207" i="22" s="1"/>
  <c r="J207" i="21"/>
  <c r="B206" i="22"/>
  <c r="H206" i="22" s="1"/>
  <c r="J206" i="21"/>
  <c r="B205" i="22"/>
  <c r="H205" i="22" s="1"/>
  <c r="J205" i="21"/>
  <c r="B204" i="22"/>
  <c r="H204" i="22" s="1"/>
  <c r="J204" i="21"/>
  <c r="B203" i="22"/>
  <c r="H203" i="22" s="1"/>
  <c r="J203" i="21"/>
  <c r="B202" i="22"/>
  <c r="H202" i="22" s="1"/>
  <c r="J202" i="21"/>
  <c r="B201" i="22"/>
  <c r="H201" i="22" s="1"/>
  <c r="J201" i="21"/>
  <c r="B200" i="22"/>
  <c r="H200" i="22" s="1"/>
  <c r="J200" i="21"/>
  <c r="B199" i="22"/>
  <c r="H199" i="22" s="1"/>
  <c r="J199" i="21"/>
  <c r="B198" i="22"/>
  <c r="H198" i="22" s="1"/>
  <c r="J198" i="21"/>
  <c r="B197" i="22"/>
  <c r="H197" i="22" s="1"/>
  <c r="J197" i="21"/>
  <c r="B196" i="22"/>
  <c r="H196" i="22" s="1"/>
  <c r="J196" i="21"/>
  <c r="B195" i="22"/>
  <c r="H195" i="22" s="1"/>
  <c r="J195" i="21"/>
  <c r="B194" i="22"/>
  <c r="H194" i="22" s="1"/>
  <c r="J194" i="21"/>
  <c r="B193" i="22"/>
  <c r="H193" i="22" s="1"/>
  <c r="J193" i="21"/>
  <c r="B192" i="22"/>
  <c r="H192" i="22" s="1"/>
  <c r="J192" i="21"/>
  <c r="B191" i="22"/>
  <c r="H191" i="22" s="1"/>
  <c r="J191" i="21"/>
  <c r="B190" i="22"/>
  <c r="H190" i="22" s="1"/>
  <c r="J190" i="21"/>
  <c r="B189" i="22"/>
  <c r="H189" i="22" s="1"/>
  <c r="J189" i="21"/>
  <c r="B188" i="22"/>
  <c r="H188" i="22" s="1"/>
  <c r="J188" i="21"/>
  <c r="B187" i="22"/>
  <c r="H187" i="22" s="1"/>
  <c r="J187" i="21"/>
  <c r="B186" i="22"/>
  <c r="H186" i="22" s="1"/>
  <c r="J186" i="21"/>
  <c r="B185" i="22"/>
  <c r="H185" i="22" s="1"/>
  <c r="J185" i="21"/>
  <c r="B184" i="22"/>
  <c r="H184" i="22" s="1"/>
  <c r="J184" i="21"/>
  <c r="B183" i="22"/>
  <c r="H183" i="22" s="1"/>
  <c r="J183" i="21"/>
  <c r="B182" i="22"/>
  <c r="H182" i="22" s="1"/>
  <c r="J182" i="21"/>
  <c r="B181" i="22"/>
  <c r="H181" i="22" s="1"/>
  <c r="J181" i="21"/>
  <c r="B179" i="22"/>
  <c r="H179" i="22" s="1"/>
  <c r="J179" i="21"/>
  <c r="B178" i="22"/>
  <c r="H178" i="22" s="1"/>
  <c r="J178" i="21"/>
  <c r="B177" i="22"/>
  <c r="H177" i="22" s="1"/>
  <c r="J177" i="21"/>
  <c r="B176" i="22"/>
  <c r="H176" i="22" s="1"/>
  <c r="J176" i="21"/>
  <c r="B175" i="22"/>
  <c r="H175" i="22" s="1"/>
  <c r="J175" i="21"/>
  <c r="B174" i="22"/>
  <c r="H174" i="22" s="1"/>
  <c r="J174" i="21"/>
  <c r="B173" i="22"/>
  <c r="H173" i="22" s="1"/>
  <c r="J173" i="21"/>
  <c r="B172" i="22"/>
  <c r="H172" i="22" s="1"/>
  <c r="J172" i="21"/>
  <c r="B171" i="22"/>
  <c r="H171" i="22" s="1"/>
  <c r="J171" i="21"/>
  <c r="B170" i="22"/>
  <c r="H170" i="22" s="1"/>
  <c r="J170" i="21"/>
  <c r="B169" i="22"/>
  <c r="H169" i="22" s="1"/>
  <c r="J169" i="21"/>
  <c r="B168" i="22"/>
  <c r="H168" i="22" s="1"/>
  <c r="J168" i="21"/>
  <c r="B167" i="22"/>
  <c r="H167" i="22" s="1"/>
  <c r="J167" i="21"/>
  <c r="B166" i="22"/>
  <c r="H166" i="22" s="1"/>
  <c r="J166" i="21"/>
  <c r="B165" i="22"/>
  <c r="H165" i="22" s="1"/>
  <c r="J165" i="21"/>
  <c r="B164" i="22"/>
  <c r="H164" i="22" s="1"/>
  <c r="J164" i="21"/>
  <c r="B163" i="22"/>
  <c r="H163" i="22" s="1"/>
  <c r="J163" i="21"/>
  <c r="B162" i="22"/>
  <c r="H162" i="22" s="1"/>
  <c r="J162" i="21"/>
  <c r="B161" i="22"/>
  <c r="H161" i="22" s="1"/>
  <c r="J161" i="21"/>
  <c r="B160" i="22"/>
  <c r="H160" i="22" s="1"/>
  <c r="J160" i="21"/>
  <c r="B159" i="22"/>
  <c r="H159" i="22" s="1"/>
  <c r="J159" i="21"/>
  <c r="B157" i="22"/>
  <c r="H157" i="22" s="1"/>
  <c r="J157" i="21"/>
  <c r="B156" i="22"/>
  <c r="H156" i="22" s="1"/>
  <c r="J156" i="21"/>
  <c r="B155" i="22"/>
  <c r="H155" i="22" s="1"/>
  <c r="J155" i="21"/>
  <c r="B154" i="22"/>
  <c r="H154" i="22" s="1"/>
  <c r="J154" i="21"/>
  <c r="B153" i="13"/>
  <c r="J153" i="12"/>
  <c r="U153" i="12"/>
  <c r="B149" i="22"/>
  <c r="H149" i="22" s="1"/>
  <c r="J149" i="21"/>
  <c r="U149" i="21"/>
  <c r="B148" i="22"/>
  <c r="H148" i="22" s="1"/>
  <c r="J148" i="21"/>
  <c r="U148" i="21"/>
  <c r="B147" i="22"/>
  <c r="H147" i="22" s="1"/>
  <c r="J147" i="21"/>
  <c r="U147" i="21"/>
  <c r="B146" i="22"/>
  <c r="H146" i="22" s="1"/>
  <c r="J146" i="21"/>
  <c r="U146" i="21"/>
  <c r="B145" i="22"/>
  <c r="H145" i="22" s="1"/>
  <c r="J145" i="21"/>
  <c r="U145" i="21"/>
  <c r="B144" i="22"/>
  <c r="H144" i="22" s="1"/>
  <c r="J144" i="21"/>
  <c r="U144" i="21"/>
  <c r="B143" i="22"/>
  <c r="H143" i="22" s="1"/>
  <c r="J143" i="21"/>
  <c r="U143" i="21"/>
  <c r="B142" i="22"/>
  <c r="H142" i="22" s="1"/>
  <c r="J142" i="21"/>
  <c r="U142" i="21"/>
  <c r="B141" i="22"/>
  <c r="H141" i="22" s="1"/>
  <c r="J141" i="21"/>
  <c r="U141" i="21"/>
  <c r="B140" i="22"/>
  <c r="H140" i="22" s="1"/>
  <c r="J140" i="21"/>
  <c r="U140" i="21"/>
  <c r="B139" i="22"/>
  <c r="H139" i="22" s="1"/>
  <c r="J139" i="21"/>
  <c r="U139" i="21"/>
  <c r="B138" i="22"/>
  <c r="H138" i="22" s="1"/>
  <c r="J138" i="21"/>
  <c r="U138" i="21"/>
  <c r="B137" i="22"/>
  <c r="H137" i="22" s="1"/>
  <c r="J137" i="21"/>
  <c r="U137" i="21"/>
  <c r="B136" i="22"/>
  <c r="H136" i="22" s="1"/>
  <c r="J136" i="21"/>
  <c r="U136" i="21"/>
  <c r="B135" i="22"/>
  <c r="H135" i="22" s="1"/>
  <c r="J135" i="21"/>
  <c r="U135" i="21"/>
  <c r="B134" i="22"/>
  <c r="H134" i="22" s="1"/>
  <c r="J134" i="21"/>
  <c r="U134" i="21"/>
  <c r="B133" i="22"/>
  <c r="H133" i="22" s="1"/>
  <c r="J133" i="21"/>
  <c r="U133" i="21"/>
  <c r="B132" i="22"/>
  <c r="H132" i="22" s="1"/>
  <c r="J132" i="21"/>
  <c r="U132" i="21"/>
  <c r="B131" i="22"/>
  <c r="H131" i="22" s="1"/>
  <c r="J131" i="21"/>
  <c r="U131" i="21"/>
  <c r="B130" i="22"/>
  <c r="H130" i="22" s="1"/>
  <c r="J130" i="21"/>
  <c r="U130" i="21"/>
  <c r="B129" i="22"/>
  <c r="H129" i="22" s="1"/>
  <c r="J129" i="21"/>
  <c r="U129" i="21"/>
  <c r="B124" i="22"/>
  <c r="H124" i="22" s="1"/>
  <c r="J124" i="21"/>
  <c r="U124" i="21"/>
  <c r="B123" i="22"/>
  <c r="H123" i="22" s="1"/>
  <c r="J123" i="21"/>
  <c r="U123" i="21"/>
  <c r="B122" i="22"/>
  <c r="H122" i="22" s="1"/>
  <c r="J122" i="21"/>
  <c r="U122" i="21"/>
  <c r="B121" i="22"/>
  <c r="H121" i="22" s="1"/>
  <c r="J121" i="21"/>
  <c r="U121" i="21"/>
  <c r="B120" i="22"/>
  <c r="H120" i="22" s="1"/>
  <c r="J120" i="21"/>
  <c r="U120" i="21"/>
  <c r="B119" i="22"/>
  <c r="H119" i="22" s="1"/>
  <c r="J119" i="21"/>
  <c r="U119" i="21"/>
  <c r="B118" i="22"/>
  <c r="H118" i="22" s="1"/>
  <c r="J118" i="21"/>
  <c r="U118" i="21"/>
  <c r="B113" i="22"/>
  <c r="H113" i="22" s="1"/>
  <c r="B113" i="23" s="1"/>
  <c r="H113" i="23" s="1"/>
  <c r="J113" i="21"/>
  <c r="B112" i="22"/>
  <c r="H112" i="22" s="1"/>
  <c r="B112" i="23" s="1"/>
  <c r="H112" i="23" s="1"/>
  <c r="J112" i="21"/>
  <c r="B111" i="22"/>
  <c r="H111" i="22" s="1"/>
  <c r="B111" i="23" s="1"/>
  <c r="H111" i="23" s="1"/>
  <c r="J111" i="21"/>
  <c r="B110" i="22"/>
  <c r="H110" i="22" s="1"/>
  <c r="B110" i="23" s="1"/>
  <c r="H110" i="23" s="1"/>
  <c r="J110" i="21"/>
  <c r="B109" i="22"/>
  <c r="H109" i="22" s="1"/>
  <c r="B109" i="23" s="1"/>
  <c r="H109" i="23" s="1"/>
  <c r="J109" i="21"/>
  <c r="B108" i="22"/>
  <c r="H108" i="22" s="1"/>
  <c r="B108" i="23" s="1"/>
  <c r="H108" i="23" s="1"/>
  <c r="J108" i="21"/>
  <c r="B107" i="22"/>
  <c r="H107" i="22" s="1"/>
  <c r="B107" i="23" s="1"/>
  <c r="J107" i="21"/>
  <c r="B106" i="22"/>
  <c r="H106" i="22" s="1"/>
  <c r="B106" i="23" s="1"/>
  <c r="H106" i="23" s="1"/>
  <c r="J106" i="21"/>
  <c r="B105" i="22"/>
  <c r="H105" i="22" s="1"/>
  <c r="B105" i="23" s="1"/>
  <c r="H105" i="23" s="1"/>
  <c r="J105" i="21"/>
  <c r="B104" i="22"/>
  <c r="H104" i="22" s="1"/>
  <c r="B104" i="23" s="1"/>
  <c r="H104" i="23" s="1"/>
  <c r="J104" i="21"/>
  <c r="B103" i="13"/>
  <c r="H114" i="12"/>
  <c r="U114" i="12" s="1"/>
  <c r="J103" i="12"/>
  <c r="J114" i="12" s="1"/>
  <c r="U103" i="12"/>
  <c r="B99" i="22"/>
  <c r="H99" i="22" s="1"/>
  <c r="J99" i="21"/>
  <c r="B98" i="22"/>
  <c r="H98" i="22" s="1"/>
  <c r="J98" i="21"/>
  <c r="B97" i="22"/>
  <c r="H97" i="22" s="1"/>
  <c r="J97" i="21"/>
  <c r="B96" i="22"/>
  <c r="H96" i="22" s="1"/>
  <c r="J96" i="21"/>
  <c r="B95" i="22"/>
  <c r="H95" i="22" s="1"/>
  <c r="J95" i="21"/>
  <c r="B94" i="22"/>
  <c r="H94" i="22" s="1"/>
  <c r="J94" i="21"/>
  <c r="B93" i="22"/>
  <c r="H93" i="22" s="1"/>
  <c r="J93" i="21"/>
  <c r="B92" i="22"/>
  <c r="H92" i="22" s="1"/>
  <c r="J92" i="21"/>
  <c r="B91" i="22"/>
  <c r="H91" i="22" s="1"/>
  <c r="J91" i="21"/>
  <c r="B90" i="22"/>
  <c r="H90" i="22" s="1"/>
  <c r="J90" i="21"/>
  <c r="B89" i="22"/>
  <c r="H89" i="22" s="1"/>
  <c r="J89" i="21"/>
  <c r="B88" i="22"/>
  <c r="H88" i="22" s="1"/>
  <c r="J88" i="21"/>
  <c r="B87" i="22"/>
  <c r="H87" i="22" s="1"/>
  <c r="J87" i="21"/>
  <c r="B86" i="22"/>
  <c r="H86" i="22" s="1"/>
  <c r="J86" i="21"/>
  <c r="B85" i="22"/>
  <c r="H85" i="22" s="1"/>
  <c r="J85" i="21"/>
  <c r="B84" i="22"/>
  <c r="H84" i="22" s="1"/>
  <c r="J84" i="21"/>
  <c r="B59" i="22"/>
  <c r="H59" i="22" s="1"/>
  <c r="J59" i="21"/>
  <c r="B58" i="22"/>
  <c r="H58" i="22" s="1"/>
  <c r="J58" i="21"/>
  <c r="B57" i="22"/>
  <c r="H57" i="22" s="1"/>
  <c r="J57" i="21"/>
  <c r="B56" i="22"/>
  <c r="H56" i="22" s="1"/>
  <c r="J56" i="21"/>
  <c r="B55" i="22"/>
  <c r="H55" i="22" s="1"/>
  <c r="J55" i="21"/>
  <c r="B54" i="22"/>
  <c r="H54" i="22" s="1"/>
  <c r="J54" i="21"/>
  <c r="B53" i="22"/>
  <c r="H53" i="22" s="1"/>
  <c r="J53" i="21"/>
  <c r="B52" i="22"/>
  <c r="H52" i="22" s="1"/>
  <c r="J52" i="21"/>
  <c r="B51" i="22"/>
  <c r="H51" i="22" s="1"/>
  <c r="J51" i="21"/>
  <c r="B50" i="22"/>
  <c r="H50" i="22" s="1"/>
  <c r="J50" i="21"/>
  <c r="B49" i="22"/>
  <c r="H49" i="22" s="1"/>
  <c r="J49" i="21"/>
  <c r="B48" i="22"/>
  <c r="H48" i="22" s="1"/>
  <c r="J48" i="21"/>
  <c r="B47" i="22"/>
  <c r="H47" i="22" s="1"/>
  <c r="J47" i="21"/>
  <c r="B46" i="22"/>
  <c r="H46" i="22" s="1"/>
  <c r="J46" i="21"/>
  <c r="B45" i="22"/>
  <c r="H45" i="22" s="1"/>
  <c r="J45" i="21"/>
  <c r="B44" i="22"/>
  <c r="H44" i="22" s="1"/>
  <c r="J44" i="21"/>
  <c r="T5" i="21"/>
  <c r="O5" i="22"/>
  <c r="O20" i="21"/>
  <c r="S5" i="20"/>
  <c r="S20" i="20" s="1"/>
  <c r="N5" i="21"/>
  <c r="N20" i="20"/>
  <c r="R5" i="20"/>
  <c r="R20" i="20" s="1"/>
  <c r="M5" i="21"/>
  <c r="M20" i="20"/>
  <c r="T43" i="19"/>
  <c r="T60" i="19" s="1"/>
  <c r="O43" i="20"/>
  <c r="O60" i="19"/>
  <c r="S43" i="19"/>
  <c r="S60" i="19" s="1"/>
  <c r="N43" i="20"/>
  <c r="N60" i="19"/>
  <c r="R43" i="19"/>
  <c r="R60" i="19" s="1"/>
  <c r="M43" i="20"/>
  <c r="M60" i="19"/>
  <c r="P43" i="19"/>
  <c r="P60" i="19" s="1"/>
  <c r="K43" i="20"/>
  <c r="K60" i="19"/>
  <c r="Q43" i="19"/>
  <c r="Q60" i="19" s="1"/>
  <c r="L43" i="20"/>
  <c r="L60" i="19"/>
  <c r="Q29" i="19"/>
  <c r="L29" i="20"/>
  <c r="P29" i="19"/>
  <c r="K29" i="20"/>
  <c r="Q39" i="19"/>
  <c r="L39" i="20"/>
  <c r="P39" i="19"/>
  <c r="K39" i="20"/>
  <c r="U39" i="18"/>
  <c r="B39" i="20"/>
  <c r="H39" i="20" s="1"/>
  <c r="J39" i="19"/>
  <c r="U39" i="19"/>
  <c r="Q38" i="19"/>
  <c r="L38" i="20"/>
  <c r="P38" i="19"/>
  <c r="K38" i="20"/>
  <c r="U38" i="18"/>
  <c r="B38" i="20"/>
  <c r="H38" i="20" s="1"/>
  <c r="J38" i="19"/>
  <c r="U38" i="19"/>
  <c r="Q37" i="19"/>
  <c r="L37" i="20"/>
  <c r="P37" i="19"/>
  <c r="K37" i="20"/>
  <c r="U37" i="18"/>
  <c r="B37" i="20"/>
  <c r="H37" i="20" s="1"/>
  <c r="J37" i="19"/>
  <c r="U37" i="19"/>
  <c r="Q36" i="19"/>
  <c r="L36" i="20"/>
  <c r="P36" i="19"/>
  <c r="K36" i="20"/>
  <c r="U36" i="18"/>
  <c r="B36" i="20"/>
  <c r="H36" i="20" s="1"/>
  <c r="J36" i="19"/>
  <c r="U36" i="19"/>
  <c r="Q35" i="19"/>
  <c r="L35" i="20"/>
  <c r="P35" i="19"/>
  <c r="K35" i="20"/>
  <c r="U35" i="18"/>
  <c r="B35" i="20"/>
  <c r="H35" i="20" s="1"/>
  <c r="J35" i="19"/>
  <c r="U35" i="19"/>
  <c r="Q34" i="19"/>
  <c r="L34" i="20"/>
  <c r="P34" i="19"/>
  <c r="K34" i="20"/>
  <c r="U34" i="18"/>
  <c r="B34" i="20"/>
  <c r="H34" i="20" s="1"/>
  <c r="J34" i="19"/>
  <c r="U34" i="19"/>
  <c r="Q33" i="19"/>
  <c r="L33" i="20"/>
  <c r="P33" i="19"/>
  <c r="K33" i="20"/>
  <c r="U33" i="18"/>
  <c r="B33" i="20"/>
  <c r="H33" i="20" s="1"/>
  <c r="J33" i="19"/>
  <c r="U33" i="19"/>
  <c r="Q32" i="19"/>
  <c r="L32" i="20"/>
  <c r="P32" i="19"/>
  <c r="K32" i="20"/>
  <c r="U32" i="18"/>
  <c r="B32" i="20"/>
  <c r="H32" i="20" s="1"/>
  <c r="J32" i="19"/>
  <c r="U32" i="19"/>
  <c r="Q31" i="19"/>
  <c r="L31" i="20"/>
  <c r="P31" i="19"/>
  <c r="K31" i="20"/>
  <c r="U31" i="18"/>
  <c r="B31" i="20"/>
  <c r="H31" i="20" s="1"/>
  <c r="J31" i="19"/>
  <c r="U31" i="19"/>
  <c r="Q30" i="19"/>
  <c r="L30" i="20"/>
  <c r="P30" i="19"/>
  <c r="K30" i="20"/>
  <c r="U30" i="18"/>
  <c r="B30" i="20"/>
  <c r="H30" i="20" s="1"/>
  <c r="J30" i="19"/>
  <c r="U30" i="19"/>
  <c r="Q28" i="19"/>
  <c r="L28" i="20"/>
  <c r="P28" i="19"/>
  <c r="K28" i="20"/>
  <c r="U28" i="18"/>
  <c r="B28" i="20"/>
  <c r="H28" i="20" s="1"/>
  <c r="J28" i="19"/>
  <c r="U28" i="19"/>
  <c r="Q27" i="19"/>
  <c r="L27" i="20"/>
  <c r="P27" i="19"/>
  <c r="K27" i="20"/>
  <c r="U27" i="18"/>
  <c r="B27" i="20"/>
  <c r="H27" i="20" s="1"/>
  <c r="J27" i="19"/>
  <c r="U27" i="19"/>
  <c r="Q26" i="19"/>
  <c r="L26" i="20"/>
  <c r="P26" i="19"/>
  <c r="K26" i="20"/>
  <c r="U26" i="18"/>
  <c r="B26" i="20"/>
  <c r="H26" i="20" s="1"/>
  <c r="J26" i="19"/>
  <c r="U26" i="19"/>
  <c r="Q25" i="19"/>
  <c r="L25" i="20"/>
  <c r="P25" i="19"/>
  <c r="K25" i="20"/>
  <c r="U25" i="18"/>
  <c r="B25" i="20"/>
  <c r="H25" i="20" s="1"/>
  <c r="J25" i="19"/>
  <c r="U25" i="19"/>
  <c r="Q24" i="19"/>
  <c r="L24" i="20"/>
  <c r="P24" i="19"/>
  <c r="K24" i="20"/>
  <c r="U24" i="18"/>
  <c r="B24" i="20"/>
  <c r="H24" i="20" s="1"/>
  <c r="J24" i="19"/>
  <c r="U24" i="19"/>
  <c r="B23" i="16"/>
  <c r="J23" i="15"/>
  <c r="U23" i="15"/>
  <c r="P23" i="19"/>
  <c r="P40" i="19" s="1"/>
  <c r="K23" i="20"/>
  <c r="K40" i="19"/>
  <c r="Q23" i="19"/>
  <c r="Q40" i="19" s="1"/>
  <c r="L23" i="20"/>
  <c r="L40" i="19"/>
  <c r="Q19" i="19"/>
  <c r="L19" i="20"/>
  <c r="P19" i="19"/>
  <c r="K19" i="20"/>
  <c r="Q18" i="19"/>
  <c r="L18" i="20"/>
  <c r="P18" i="19"/>
  <c r="K18" i="20"/>
  <c r="Q17" i="19"/>
  <c r="L17" i="20"/>
  <c r="P17" i="19"/>
  <c r="K17" i="20"/>
  <c r="Q16" i="19"/>
  <c r="L16" i="20"/>
  <c r="P16" i="19"/>
  <c r="K16" i="20"/>
  <c r="Q15" i="19"/>
  <c r="L15" i="20"/>
  <c r="P15" i="19"/>
  <c r="K15" i="20"/>
  <c r="Q14" i="19"/>
  <c r="L14" i="20"/>
  <c r="P14" i="19"/>
  <c r="K14" i="20"/>
  <c r="Q13" i="19"/>
  <c r="L13" i="20"/>
  <c r="P13" i="19"/>
  <c r="K13" i="20"/>
  <c r="Q12" i="19"/>
  <c r="L12" i="20"/>
  <c r="P12" i="19"/>
  <c r="K12" i="20"/>
  <c r="Q11" i="19"/>
  <c r="L11" i="20"/>
  <c r="P11" i="19"/>
  <c r="K11" i="20"/>
  <c r="Q10" i="19"/>
  <c r="L10" i="20"/>
  <c r="P10" i="19"/>
  <c r="K10" i="20"/>
  <c r="Q9" i="19"/>
  <c r="L9" i="20"/>
  <c r="P9" i="19"/>
  <c r="K9" i="20"/>
  <c r="Q8" i="19"/>
  <c r="L8" i="20"/>
  <c r="P8" i="19"/>
  <c r="K8" i="20"/>
  <c r="Q7" i="19"/>
  <c r="L7" i="20"/>
  <c r="P7" i="19"/>
  <c r="K7" i="20"/>
  <c r="Q6" i="19"/>
  <c r="Q20" i="19" s="1"/>
  <c r="L6" i="20"/>
  <c r="Q20" i="18"/>
  <c r="P6" i="19"/>
  <c r="P20" i="19" s="1"/>
  <c r="K6" i="20"/>
  <c r="P20" i="18"/>
  <c r="U6" i="13"/>
  <c r="J6" i="13"/>
  <c r="B6" i="14"/>
  <c r="H6" i="14" s="1"/>
  <c r="U7" i="13"/>
  <c r="J7" i="13"/>
  <c r="B7" i="14"/>
  <c r="H7" i="14" s="1"/>
  <c r="U8" i="13"/>
  <c r="J8" i="13"/>
  <c r="B8" i="14"/>
  <c r="H8" i="14" s="1"/>
  <c r="U9" i="13"/>
  <c r="J9" i="13"/>
  <c r="B9" i="14"/>
  <c r="H9" i="14" s="1"/>
  <c r="U10" i="13"/>
  <c r="J10" i="13"/>
  <c r="B10" i="14"/>
  <c r="H10" i="14" s="1"/>
  <c r="U11" i="13"/>
  <c r="J11" i="13"/>
  <c r="B11" i="14"/>
  <c r="H11" i="14" s="1"/>
  <c r="U13" i="13"/>
  <c r="J13" i="13"/>
  <c r="B13" i="14"/>
  <c r="H13" i="14" s="1"/>
  <c r="U14" i="13"/>
  <c r="J14" i="13"/>
  <c r="B14" i="14"/>
  <c r="H14" i="14" s="1"/>
  <c r="U15" i="13"/>
  <c r="J15" i="13"/>
  <c r="B15" i="14"/>
  <c r="H15" i="14" s="1"/>
  <c r="U16" i="13"/>
  <c r="J16" i="13"/>
  <c r="B16" i="14"/>
  <c r="H16" i="14" s="1"/>
  <c r="U17" i="13"/>
  <c r="J17" i="13"/>
  <c r="B17" i="14"/>
  <c r="H17" i="14" s="1"/>
  <c r="U18" i="13"/>
  <c r="J18" i="13"/>
  <c r="B18" i="14"/>
  <c r="H18" i="14" s="1"/>
  <c r="U19" i="13"/>
  <c r="J19" i="13"/>
  <c r="B19" i="14"/>
  <c r="H19" i="14" s="1"/>
  <c r="B43" i="11"/>
  <c r="H60" i="10"/>
  <c r="J43" i="10"/>
  <c r="U43" i="10"/>
  <c r="P5" i="20"/>
  <c r="K5" i="21"/>
  <c r="K20" i="20"/>
  <c r="Q5" i="20"/>
  <c r="L5" i="21"/>
  <c r="L20" i="20"/>
  <c r="J40" i="10"/>
  <c r="U40" i="10"/>
  <c r="H29" i="11"/>
  <c r="B29" i="12" s="1"/>
  <c r="B40" i="11"/>
  <c r="B12" i="17"/>
  <c r="H12" i="17" s="1"/>
  <c r="B12" i="18" s="1"/>
  <c r="H12" i="18" s="1"/>
  <c r="U12" i="16"/>
  <c r="J12" i="16"/>
  <c r="U20" i="3"/>
  <c r="H240" i="3"/>
  <c r="U240" i="3" s="1"/>
  <c r="B20" i="4"/>
  <c r="B240" i="4" s="1"/>
  <c r="J240" i="2"/>
  <c r="B104" i="24" l="1"/>
  <c r="H104" i="24" s="1"/>
  <c r="J104" i="23"/>
  <c r="B105" i="24"/>
  <c r="H105" i="24" s="1"/>
  <c r="J105" i="23"/>
  <c r="B106" i="24"/>
  <c r="H106" i="24" s="1"/>
  <c r="J106" i="23"/>
  <c r="B109" i="24"/>
  <c r="H109" i="24" s="1"/>
  <c r="J109" i="23"/>
  <c r="B110" i="24"/>
  <c r="H110" i="24" s="1"/>
  <c r="J110" i="23"/>
  <c r="B111" i="24"/>
  <c r="H111" i="24" s="1"/>
  <c r="J111" i="23"/>
  <c r="B112" i="24"/>
  <c r="H112" i="24" s="1"/>
  <c r="J112" i="23"/>
  <c r="B113" i="24"/>
  <c r="H113" i="24" s="1"/>
  <c r="J113" i="23"/>
  <c r="B180" i="21"/>
  <c r="H180" i="21" s="1"/>
  <c r="J180" i="20"/>
  <c r="B108" i="24"/>
  <c r="H108" i="24" s="1"/>
  <c r="J108" i="23"/>
  <c r="H107" i="23"/>
  <c r="P129" i="23"/>
  <c r="K129" i="24"/>
  <c r="Q129" i="23"/>
  <c r="L129" i="24"/>
  <c r="R129" i="23"/>
  <c r="M129" i="24"/>
  <c r="S129" i="23"/>
  <c r="N129" i="24"/>
  <c r="T129" i="22"/>
  <c r="O129" i="23"/>
  <c r="P130" i="23"/>
  <c r="K130" i="24"/>
  <c r="Q130" i="23"/>
  <c r="L130" i="24"/>
  <c r="R130" i="23"/>
  <c r="M130" i="24"/>
  <c r="S130" i="23"/>
  <c r="N130" i="24"/>
  <c r="T130" i="22"/>
  <c r="O130" i="23"/>
  <c r="P131" i="23"/>
  <c r="K131" i="24"/>
  <c r="Q131" i="23"/>
  <c r="L131" i="24"/>
  <c r="R131" i="23"/>
  <c r="M131" i="24"/>
  <c r="S131" i="23"/>
  <c r="N131" i="24"/>
  <c r="T131" i="22"/>
  <c r="O131" i="23"/>
  <c r="P132" i="23"/>
  <c r="K132" i="24"/>
  <c r="Q132" i="23"/>
  <c r="L132" i="24"/>
  <c r="R132" i="23"/>
  <c r="M132" i="24"/>
  <c r="S132" i="23"/>
  <c r="N132" i="24"/>
  <c r="T132" i="22"/>
  <c r="O132" i="23"/>
  <c r="P133" i="23"/>
  <c r="K133" i="24"/>
  <c r="Q133" i="23"/>
  <c r="L133" i="24"/>
  <c r="R133" i="23"/>
  <c r="M133" i="24"/>
  <c r="S133" i="23"/>
  <c r="N133" i="24"/>
  <c r="T133" i="22"/>
  <c r="O133" i="23"/>
  <c r="P134" i="23"/>
  <c r="K134" i="24"/>
  <c r="Q134" i="23"/>
  <c r="L134" i="24"/>
  <c r="R134" i="23"/>
  <c r="M134" i="24"/>
  <c r="S134" i="23"/>
  <c r="N134" i="24"/>
  <c r="T134" i="22"/>
  <c r="O134" i="23"/>
  <c r="P135" i="23"/>
  <c r="K135" i="24"/>
  <c r="Q135" i="23"/>
  <c r="L135" i="24"/>
  <c r="R135" i="23"/>
  <c r="M135" i="24"/>
  <c r="S135" i="23"/>
  <c r="N135" i="24"/>
  <c r="T135" i="22"/>
  <c r="O135" i="23"/>
  <c r="P136" i="23"/>
  <c r="K136" i="24"/>
  <c r="Q136" i="23"/>
  <c r="L136" i="24"/>
  <c r="R136" i="23"/>
  <c r="M136" i="24"/>
  <c r="S136" i="23"/>
  <c r="N136" i="24"/>
  <c r="T136" i="22"/>
  <c r="O136" i="23"/>
  <c r="P137" i="23"/>
  <c r="K137" i="24"/>
  <c r="Q137" i="23"/>
  <c r="L137" i="24"/>
  <c r="R137" i="23"/>
  <c r="M137" i="24"/>
  <c r="S137" i="23"/>
  <c r="N137" i="24"/>
  <c r="T137" i="22"/>
  <c r="O137" i="23"/>
  <c r="P138" i="23"/>
  <c r="K138" i="24"/>
  <c r="Q138" i="23"/>
  <c r="L138" i="24"/>
  <c r="R138" i="23"/>
  <c r="M138" i="24"/>
  <c r="S138" i="23"/>
  <c r="N138" i="24"/>
  <c r="T138" i="22"/>
  <c r="O138" i="23"/>
  <c r="P139" i="23"/>
  <c r="K139" i="24"/>
  <c r="Q139" i="23"/>
  <c r="L139" i="24"/>
  <c r="R139" i="23"/>
  <c r="M139" i="24"/>
  <c r="S139" i="23"/>
  <c r="N139" i="24"/>
  <c r="T139" i="22"/>
  <c r="O139" i="23"/>
  <c r="P140" i="23"/>
  <c r="K140" i="24"/>
  <c r="Q140" i="23"/>
  <c r="L140" i="24"/>
  <c r="R140" i="23"/>
  <c r="M140" i="24"/>
  <c r="S140" i="23"/>
  <c r="N140" i="24"/>
  <c r="T140" i="22"/>
  <c r="O140" i="23"/>
  <c r="P141" i="23"/>
  <c r="K141" i="24"/>
  <c r="Q141" i="23"/>
  <c r="L141" i="24"/>
  <c r="R141" i="23"/>
  <c r="M141" i="24"/>
  <c r="S141" i="23"/>
  <c r="N141" i="24"/>
  <c r="T141" i="22"/>
  <c r="O141" i="23"/>
  <c r="P142" i="23"/>
  <c r="K142" i="24"/>
  <c r="Q142" i="23"/>
  <c r="L142" i="24"/>
  <c r="R142" i="23"/>
  <c r="M142" i="24"/>
  <c r="S142" i="23"/>
  <c r="N142" i="24"/>
  <c r="T142" i="22"/>
  <c r="O142" i="23"/>
  <c r="P143" i="23"/>
  <c r="K143" i="24"/>
  <c r="Q143" i="23"/>
  <c r="L143" i="24"/>
  <c r="R143" i="23"/>
  <c r="M143" i="24"/>
  <c r="S143" i="23"/>
  <c r="N143" i="24"/>
  <c r="T143" i="22"/>
  <c r="O143" i="23"/>
  <c r="P144" i="23"/>
  <c r="K144" i="24"/>
  <c r="Q144" i="23"/>
  <c r="L144" i="24"/>
  <c r="R144" i="23"/>
  <c r="M144" i="24"/>
  <c r="S144" i="23"/>
  <c r="N144" i="24"/>
  <c r="T144" i="22"/>
  <c r="O144" i="23"/>
  <c r="P145" i="23"/>
  <c r="K145" i="24"/>
  <c r="Q145" i="23"/>
  <c r="L145" i="24"/>
  <c r="R145" i="23"/>
  <c r="M145" i="24"/>
  <c r="S145" i="23"/>
  <c r="N145" i="24"/>
  <c r="T145" i="22"/>
  <c r="O145" i="23"/>
  <c r="P146" i="23"/>
  <c r="K146" i="24"/>
  <c r="Q146" i="23"/>
  <c r="L146" i="24"/>
  <c r="R146" i="23"/>
  <c r="M146" i="24"/>
  <c r="S146" i="23"/>
  <c r="N146" i="24"/>
  <c r="T146" i="22"/>
  <c r="O146" i="23"/>
  <c r="P147" i="23"/>
  <c r="K147" i="24"/>
  <c r="Q147" i="23"/>
  <c r="L147" i="24"/>
  <c r="R147" i="23"/>
  <c r="M147" i="24"/>
  <c r="S147" i="23"/>
  <c r="N147" i="24"/>
  <c r="T147" i="22"/>
  <c r="O147" i="23"/>
  <c r="P148" i="23"/>
  <c r="K148" i="24"/>
  <c r="Q148" i="23"/>
  <c r="L148" i="24"/>
  <c r="R148" i="23"/>
  <c r="M148" i="24"/>
  <c r="S148" i="23"/>
  <c r="N148" i="24"/>
  <c r="T148" i="22"/>
  <c r="O148" i="23"/>
  <c r="P149" i="23"/>
  <c r="K149" i="24"/>
  <c r="Q149" i="23"/>
  <c r="L149" i="24"/>
  <c r="R149" i="23"/>
  <c r="M149" i="24"/>
  <c r="S149" i="23"/>
  <c r="N149" i="24"/>
  <c r="T149" i="22"/>
  <c r="O149" i="23"/>
  <c r="L84" i="12"/>
  <c r="Q84" i="11"/>
  <c r="L100" i="11"/>
  <c r="L240" i="11" s="1"/>
  <c r="U84" i="10"/>
  <c r="P100" i="10"/>
  <c r="P240" i="10" s="1"/>
  <c r="K84" i="12"/>
  <c r="P84" i="11"/>
  <c r="K100" i="11"/>
  <c r="K240" i="11" s="1"/>
  <c r="P240" i="9"/>
  <c r="U100" i="9"/>
  <c r="P109" i="14"/>
  <c r="K109" i="15"/>
  <c r="Q109" i="14"/>
  <c r="L109" i="15"/>
  <c r="P108" i="14"/>
  <c r="K108" i="15"/>
  <c r="Q108" i="14"/>
  <c r="L108" i="15"/>
  <c r="P107" i="14"/>
  <c r="K107" i="15"/>
  <c r="Q107" i="14"/>
  <c r="L107" i="15"/>
  <c r="P106" i="14"/>
  <c r="K106" i="15"/>
  <c r="Q106" i="14"/>
  <c r="L106" i="15"/>
  <c r="P105" i="14"/>
  <c r="K105" i="15"/>
  <c r="Q105" i="14"/>
  <c r="L105" i="15"/>
  <c r="P104" i="14"/>
  <c r="K104" i="15"/>
  <c r="K114" i="14"/>
  <c r="U104" i="13"/>
  <c r="P114" i="13"/>
  <c r="Q104" i="14"/>
  <c r="L104" i="15"/>
  <c r="L114" i="14"/>
  <c r="Q114" i="13"/>
  <c r="Q103" i="15"/>
  <c r="L103" i="16"/>
  <c r="L114" i="15"/>
  <c r="Q114" i="14"/>
  <c r="P103" i="15"/>
  <c r="K103" i="16"/>
  <c r="K114" i="15"/>
  <c r="P114" i="14"/>
  <c r="T98" i="18"/>
  <c r="O98" i="19"/>
  <c r="S98" i="18"/>
  <c r="N98" i="19"/>
  <c r="R98" i="18"/>
  <c r="M98" i="19"/>
  <c r="T97" i="18"/>
  <c r="O97" i="19"/>
  <c r="S97" i="18"/>
  <c r="N97" i="19"/>
  <c r="R97" i="18"/>
  <c r="M97" i="19"/>
  <c r="T96" i="18"/>
  <c r="O96" i="19"/>
  <c r="S96" i="18"/>
  <c r="N96" i="19"/>
  <c r="R96" i="18"/>
  <c r="M96" i="19"/>
  <c r="T95" i="18"/>
  <c r="O95" i="19"/>
  <c r="S95" i="18"/>
  <c r="N95" i="19"/>
  <c r="R95" i="18"/>
  <c r="M95" i="19"/>
  <c r="T94" i="18"/>
  <c r="O94" i="19"/>
  <c r="S94" i="18"/>
  <c r="N94" i="19"/>
  <c r="R94" i="18"/>
  <c r="M94" i="19"/>
  <c r="T93" i="18"/>
  <c r="O93" i="19"/>
  <c r="S93" i="18"/>
  <c r="N93" i="19"/>
  <c r="R93" i="18"/>
  <c r="M93" i="19"/>
  <c r="T92" i="18"/>
  <c r="O92" i="19"/>
  <c r="S92" i="18"/>
  <c r="N92" i="19"/>
  <c r="R92" i="18"/>
  <c r="M92" i="19"/>
  <c r="T91" i="18"/>
  <c r="O91" i="19"/>
  <c r="S91" i="18"/>
  <c r="N91" i="19"/>
  <c r="R91" i="18"/>
  <c r="M91" i="19"/>
  <c r="T90" i="18"/>
  <c r="O90" i="19"/>
  <c r="S90" i="18"/>
  <c r="N90" i="19"/>
  <c r="R90" i="18"/>
  <c r="M90" i="19"/>
  <c r="T89" i="18"/>
  <c r="O89" i="19"/>
  <c r="S89" i="18"/>
  <c r="N89" i="19"/>
  <c r="R89" i="18"/>
  <c r="M89" i="19"/>
  <c r="T88" i="18"/>
  <c r="O88" i="19"/>
  <c r="S88" i="18"/>
  <c r="N88" i="19"/>
  <c r="R88" i="18"/>
  <c r="M88" i="19"/>
  <c r="T87" i="18"/>
  <c r="O87" i="19"/>
  <c r="S87" i="18"/>
  <c r="N87" i="19"/>
  <c r="R87" i="18"/>
  <c r="M87" i="19"/>
  <c r="T86" i="18"/>
  <c r="O86" i="19"/>
  <c r="S86" i="18"/>
  <c r="N86" i="19"/>
  <c r="R86" i="18"/>
  <c r="M86" i="19"/>
  <c r="T85" i="18"/>
  <c r="O85" i="19"/>
  <c r="O100" i="18"/>
  <c r="T100" i="17"/>
  <c r="S85" i="18"/>
  <c r="N85" i="19"/>
  <c r="N100" i="18"/>
  <c r="S100" i="17"/>
  <c r="R85" i="18"/>
  <c r="M85" i="19"/>
  <c r="T84" i="19"/>
  <c r="O84" i="20"/>
  <c r="O100" i="19"/>
  <c r="T100" i="18"/>
  <c r="S84" i="19"/>
  <c r="N84" i="20"/>
  <c r="N100" i="19"/>
  <c r="S100" i="18"/>
  <c r="T109" i="18"/>
  <c r="O109" i="19"/>
  <c r="S109" i="18"/>
  <c r="N109" i="19"/>
  <c r="R109" i="18"/>
  <c r="M109" i="19"/>
  <c r="T108" i="18"/>
  <c r="O108" i="19"/>
  <c r="S108" i="18"/>
  <c r="N108" i="19"/>
  <c r="R108" i="18"/>
  <c r="M108" i="19"/>
  <c r="T107" i="18"/>
  <c r="O107" i="19"/>
  <c r="S107" i="18"/>
  <c r="N107" i="19"/>
  <c r="R107" i="18"/>
  <c r="M107" i="19"/>
  <c r="T106" i="18"/>
  <c r="O106" i="19"/>
  <c r="S106" i="18"/>
  <c r="N106" i="19"/>
  <c r="R106" i="18"/>
  <c r="M106" i="19"/>
  <c r="T105" i="18"/>
  <c r="O105" i="19"/>
  <c r="S105" i="18"/>
  <c r="N105" i="19"/>
  <c r="R105" i="18"/>
  <c r="M105" i="19"/>
  <c r="T104" i="18"/>
  <c r="O104" i="19"/>
  <c r="O114" i="18"/>
  <c r="O240" i="18" s="1"/>
  <c r="T114" i="17"/>
  <c r="T240" i="17" s="1"/>
  <c r="S104" i="18"/>
  <c r="N104" i="19"/>
  <c r="N114" i="18"/>
  <c r="N240" i="18" s="1"/>
  <c r="S114" i="17"/>
  <c r="S240" i="17" s="1"/>
  <c r="R104" i="18"/>
  <c r="M104" i="19"/>
  <c r="M114" i="18"/>
  <c r="R114" i="17"/>
  <c r="T103" i="19"/>
  <c r="O103" i="20"/>
  <c r="O103" i="21" s="1"/>
  <c r="T114" i="18"/>
  <c r="T240" i="18" s="1"/>
  <c r="S103" i="19"/>
  <c r="N103" i="20"/>
  <c r="S114" i="18"/>
  <c r="S240" i="18" s="1"/>
  <c r="R103" i="19"/>
  <c r="M103" i="20"/>
  <c r="R114" i="18"/>
  <c r="T79" i="20"/>
  <c r="O79" i="21"/>
  <c r="S79" i="20"/>
  <c r="N79" i="21"/>
  <c r="R79" i="20"/>
  <c r="M79" i="21"/>
  <c r="P79" i="20"/>
  <c r="K79" i="21"/>
  <c r="U79" i="19"/>
  <c r="Q79" i="20"/>
  <c r="L79" i="21"/>
  <c r="T78" i="20"/>
  <c r="O78" i="21"/>
  <c r="S78" i="20"/>
  <c r="N78" i="21"/>
  <c r="R78" i="20"/>
  <c r="M78" i="21"/>
  <c r="P78" i="20"/>
  <c r="K78" i="21"/>
  <c r="U78" i="19"/>
  <c r="Q78" i="20"/>
  <c r="L78" i="21"/>
  <c r="T77" i="20"/>
  <c r="O77" i="21"/>
  <c r="S77" i="20"/>
  <c r="N77" i="21"/>
  <c r="R77" i="20"/>
  <c r="M77" i="21"/>
  <c r="P77" i="20"/>
  <c r="K77" i="21"/>
  <c r="U77" i="19"/>
  <c r="Q77" i="20"/>
  <c r="L77" i="21"/>
  <c r="T76" i="20"/>
  <c r="O76" i="21"/>
  <c r="S76" i="20"/>
  <c r="N76" i="21"/>
  <c r="R76" i="20"/>
  <c r="M76" i="21"/>
  <c r="P76" i="20"/>
  <c r="K76" i="21"/>
  <c r="U76" i="19"/>
  <c r="Q76" i="20"/>
  <c r="L76" i="21"/>
  <c r="T75" i="20"/>
  <c r="O75" i="21"/>
  <c r="S75" i="20"/>
  <c r="N75" i="21"/>
  <c r="R75" i="20"/>
  <c r="M75" i="21"/>
  <c r="P75" i="20"/>
  <c r="K75" i="21"/>
  <c r="U75" i="19"/>
  <c r="Q75" i="20"/>
  <c r="L75" i="21"/>
  <c r="T74" i="20"/>
  <c r="O74" i="21"/>
  <c r="S74" i="20"/>
  <c r="N74" i="21"/>
  <c r="R74" i="20"/>
  <c r="M74" i="21"/>
  <c r="P74" i="20"/>
  <c r="K74" i="21"/>
  <c r="U74" i="19"/>
  <c r="Q74" i="20"/>
  <c r="L74" i="21"/>
  <c r="T73" i="20"/>
  <c r="O73" i="21"/>
  <c r="S73" i="20"/>
  <c r="N73" i="21"/>
  <c r="R73" i="20"/>
  <c r="M73" i="21"/>
  <c r="P73" i="20"/>
  <c r="K73" i="21"/>
  <c r="U73" i="19"/>
  <c r="Q73" i="20"/>
  <c r="L73" i="21"/>
  <c r="T72" i="20"/>
  <c r="O72" i="21"/>
  <c r="S72" i="20"/>
  <c r="N72" i="21"/>
  <c r="R72" i="20"/>
  <c r="M72" i="21"/>
  <c r="P72" i="20"/>
  <c r="K72" i="21"/>
  <c r="U72" i="19"/>
  <c r="Q72" i="20"/>
  <c r="L72" i="21"/>
  <c r="T71" i="20"/>
  <c r="O71" i="21"/>
  <c r="S71" i="20"/>
  <c r="N71" i="21"/>
  <c r="R71" i="20"/>
  <c r="M71" i="21"/>
  <c r="P71" i="20"/>
  <c r="K71" i="21"/>
  <c r="U71" i="19"/>
  <c r="Q71" i="20"/>
  <c r="L71" i="21"/>
  <c r="T70" i="20"/>
  <c r="O70" i="21"/>
  <c r="S70" i="20"/>
  <c r="N70" i="21"/>
  <c r="R70" i="20"/>
  <c r="M70" i="21"/>
  <c r="P70" i="20"/>
  <c r="K70" i="21"/>
  <c r="U70" i="19"/>
  <c r="Q70" i="20"/>
  <c r="L70" i="21"/>
  <c r="T69" i="20"/>
  <c r="O69" i="21"/>
  <c r="S69" i="20"/>
  <c r="N69" i="21"/>
  <c r="R69" i="20"/>
  <c r="M69" i="21"/>
  <c r="P69" i="20"/>
  <c r="K69" i="21"/>
  <c r="U69" i="19"/>
  <c r="Q69" i="20"/>
  <c r="L69" i="21"/>
  <c r="T68" i="20"/>
  <c r="O68" i="21"/>
  <c r="S68" i="20"/>
  <c r="N68" i="21"/>
  <c r="R68" i="20"/>
  <c r="M68" i="21"/>
  <c r="P68" i="20"/>
  <c r="K68" i="21"/>
  <c r="U68" i="19"/>
  <c r="Q68" i="20"/>
  <c r="L68" i="21"/>
  <c r="T67" i="20"/>
  <c r="O67" i="21"/>
  <c r="S67" i="20"/>
  <c r="N67" i="21"/>
  <c r="R67" i="20"/>
  <c r="M67" i="21"/>
  <c r="P67" i="20"/>
  <c r="K67" i="21"/>
  <c r="U67" i="19"/>
  <c r="Q67" i="20"/>
  <c r="L67" i="21"/>
  <c r="T66" i="20"/>
  <c r="O66" i="21"/>
  <c r="S66" i="20"/>
  <c r="N66" i="21"/>
  <c r="R66" i="20"/>
  <c r="M66" i="21"/>
  <c r="P66" i="20"/>
  <c r="K66" i="21"/>
  <c r="U66" i="19"/>
  <c r="Q66" i="20"/>
  <c r="L66" i="21"/>
  <c r="T65" i="20"/>
  <c r="O65" i="21"/>
  <c r="S65" i="20"/>
  <c r="N65" i="21"/>
  <c r="R65" i="20"/>
  <c r="M65" i="21"/>
  <c r="P65" i="20"/>
  <c r="K65" i="21"/>
  <c r="U65" i="19"/>
  <c r="Q65" i="20"/>
  <c r="L65" i="21"/>
  <c r="T64" i="21"/>
  <c r="O64" i="22"/>
  <c r="S64" i="21"/>
  <c r="N64" i="22"/>
  <c r="R64" i="21"/>
  <c r="M64" i="22"/>
  <c r="Q64" i="21"/>
  <c r="L64" i="22"/>
  <c r="P64" i="21"/>
  <c r="U64" i="21" s="1"/>
  <c r="K64" i="22"/>
  <c r="U64" i="20"/>
  <c r="R23" i="20"/>
  <c r="R40" i="20" s="1"/>
  <c r="M23" i="21"/>
  <c r="M40" i="20"/>
  <c r="S23" i="20"/>
  <c r="S40" i="20" s="1"/>
  <c r="N23" i="21"/>
  <c r="N40" i="20"/>
  <c r="T217" i="20"/>
  <c r="T238" i="20" s="1"/>
  <c r="O217" i="21"/>
  <c r="O238" i="20"/>
  <c r="S217" i="20"/>
  <c r="S238" i="20" s="1"/>
  <c r="N217" i="21"/>
  <c r="N238" i="20"/>
  <c r="R217" i="20"/>
  <c r="R238" i="20" s="1"/>
  <c r="M217" i="21"/>
  <c r="M238" i="20"/>
  <c r="Q217" i="20"/>
  <c r="Q238" i="20" s="1"/>
  <c r="L217" i="21"/>
  <c r="L238" i="20"/>
  <c r="P217" i="20"/>
  <c r="P238" i="20" s="1"/>
  <c r="K217" i="21"/>
  <c r="K238" i="20"/>
  <c r="T153" i="20"/>
  <c r="T214" i="20" s="1"/>
  <c r="O153" i="21"/>
  <c r="S153" i="20"/>
  <c r="S214" i="20" s="1"/>
  <c r="N153" i="21"/>
  <c r="R153" i="20"/>
  <c r="R214" i="20" s="1"/>
  <c r="M153" i="21"/>
  <c r="Q153" i="20"/>
  <c r="Q214" i="20" s="1"/>
  <c r="L153" i="21"/>
  <c r="P153" i="20"/>
  <c r="P214" i="20" s="1"/>
  <c r="K153" i="21"/>
  <c r="T128" i="20"/>
  <c r="T150" i="20" s="1"/>
  <c r="O128" i="21"/>
  <c r="O150" i="20"/>
  <c r="S128" i="20"/>
  <c r="S150" i="20" s="1"/>
  <c r="N128" i="21"/>
  <c r="N150" i="20"/>
  <c r="R128" i="20"/>
  <c r="R150" i="20" s="1"/>
  <c r="M128" i="21"/>
  <c r="M150" i="20"/>
  <c r="Q128" i="20"/>
  <c r="Q150" i="20" s="1"/>
  <c r="L128" i="21"/>
  <c r="L150" i="20"/>
  <c r="P128" i="20"/>
  <c r="P150" i="20" s="1"/>
  <c r="K128" i="21"/>
  <c r="K150" i="20"/>
  <c r="T117" i="20"/>
  <c r="T125" i="20" s="1"/>
  <c r="O117" i="21"/>
  <c r="O125" i="20"/>
  <c r="S117" i="20"/>
  <c r="S125" i="20" s="1"/>
  <c r="N117" i="21"/>
  <c r="N125" i="20"/>
  <c r="R117" i="20"/>
  <c r="R125" i="20" s="1"/>
  <c r="M117" i="21"/>
  <c r="M125" i="20"/>
  <c r="Q117" i="20"/>
  <c r="Q125" i="20" s="1"/>
  <c r="L117" i="21"/>
  <c r="L125" i="20"/>
  <c r="P117" i="20"/>
  <c r="P125" i="20" s="1"/>
  <c r="K117" i="21"/>
  <c r="K125" i="20"/>
  <c r="T83" i="20"/>
  <c r="O83" i="21"/>
  <c r="S83" i="20"/>
  <c r="N83" i="21"/>
  <c r="R83" i="20"/>
  <c r="M83" i="21"/>
  <c r="Q83" i="20"/>
  <c r="L83" i="21"/>
  <c r="P83" i="20"/>
  <c r="K83" i="21"/>
  <c r="T63" i="20"/>
  <c r="T80" i="20" s="1"/>
  <c r="O63" i="21"/>
  <c r="O80" i="20"/>
  <c r="T80" i="19"/>
  <c r="S63" i="20"/>
  <c r="S80" i="20" s="1"/>
  <c r="N63" i="21"/>
  <c r="N80" i="20"/>
  <c r="S80" i="19"/>
  <c r="R63" i="20"/>
  <c r="R80" i="20" s="1"/>
  <c r="M63" i="21"/>
  <c r="M80" i="20"/>
  <c r="R80" i="19"/>
  <c r="Q63" i="20"/>
  <c r="Q80" i="20" s="1"/>
  <c r="L63" i="21"/>
  <c r="L80" i="20"/>
  <c r="Q80" i="19"/>
  <c r="P63" i="20"/>
  <c r="P80" i="20" s="1"/>
  <c r="K63" i="21"/>
  <c r="K80" i="20"/>
  <c r="P80" i="19"/>
  <c r="T6" i="21"/>
  <c r="O6" i="22"/>
  <c r="J238" i="10"/>
  <c r="U238" i="10"/>
  <c r="H217" i="11"/>
  <c r="B238" i="11"/>
  <c r="J150" i="10"/>
  <c r="U150" i="10"/>
  <c r="H128" i="11"/>
  <c r="B150" i="11"/>
  <c r="J125" i="10"/>
  <c r="U125" i="10"/>
  <c r="H117" i="11"/>
  <c r="B125" i="11"/>
  <c r="J100" i="10"/>
  <c r="U100" i="10"/>
  <c r="H83" i="11"/>
  <c r="B100" i="11"/>
  <c r="J80" i="10"/>
  <c r="U80" i="10"/>
  <c r="H63" i="11"/>
  <c r="B80" i="11"/>
  <c r="Q154" i="21"/>
  <c r="L154" i="22"/>
  <c r="P154" i="21"/>
  <c r="K154" i="22"/>
  <c r="U154" i="20"/>
  <c r="R154" i="21"/>
  <c r="M154" i="22"/>
  <c r="S154" i="21"/>
  <c r="N154" i="22"/>
  <c r="T154" i="21"/>
  <c r="O154" i="22"/>
  <c r="Q155" i="21"/>
  <c r="L155" i="22"/>
  <c r="P155" i="21"/>
  <c r="K155" i="22"/>
  <c r="U155" i="20"/>
  <c r="R155" i="21"/>
  <c r="M155" i="22"/>
  <c r="S155" i="21"/>
  <c r="N155" i="22"/>
  <c r="T155" i="21"/>
  <c r="O155" i="22"/>
  <c r="Q156" i="21"/>
  <c r="L156" i="22"/>
  <c r="P156" i="21"/>
  <c r="K156" i="22"/>
  <c r="U156" i="20"/>
  <c r="R156" i="21"/>
  <c r="M156" i="22"/>
  <c r="S156" i="21"/>
  <c r="N156" i="22"/>
  <c r="T156" i="21"/>
  <c r="O156" i="22"/>
  <c r="Q157" i="21"/>
  <c r="L157" i="22"/>
  <c r="P157" i="21"/>
  <c r="K157" i="22"/>
  <c r="U157" i="20"/>
  <c r="R157" i="21"/>
  <c r="M157" i="22"/>
  <c r="S157" i="21"/>
  <c r="N157" i="22"/>
  <c r="T157" i="21"/>
  <c r="O157" i="22"/>
  <c r="Q159" i="21"/>
  <c r="L159" i="22"/>
  <c r="P159" i="21"/>
  <c r="K159" i="22"/>
  <c r="U159" i="20"/>
  <c r="R159" i="21"/>
  <c r="M159" i="22"/>
  <c r="S159" i="21"/>
  <c r="N159" i="22"/>
  <c r="T159" i="21"/>
  <c r="O159" i="22"/>
  <c r="Q160" i="21"/>
  <c r="L160" i="22"/>
  <c r="P160" i="21"/>
  <c r="K160" i="22"/>
  <c r="U160" i="20"/>
  <c r="R160" i="21"/>
  <c r="M160" i="22"/>
  <c r="S160" i="21"/>
  <c r="N160" i="22"/>
  <c r="T160" i="21"/>
  <c r="O160" i="22"/>
  <c r="Q161" i="21"/>
  <c r="L161" i="22"/>
  <c r="P161" i="21"/>
  <c r="K161" i="22"/>
  <c r="U161" i="20"/>
  <c r="R161" i="21"/>
  <c r="M161" i="22"/>
  <c r="S161" i="21"/>
  <c r="N161" i="22"/>
  <c r="T161" i="21"/>
  <c r="O161" i="22"/>
  <c r="Q162" i="21"/>
  <c r="L162" i="22"/>
  <c r="P162" i="21"/>
  <c r="K162" i="22"/>
  <c r="U162" i="20"/>
  <c r="R162" i="21"/>
  <c r="M162" i="22"/>
  <c r="S162" i="21"/>
  <c r="N162" i="22"/>
  <c r="T162" i="21"/>
  <c r="O162" i="22"/>
  <c r="Q163" i="21"/>
  <c r="L163" i="22"/>
  <c r="P163" i="21"/>
  <c r="K163" i="22"/>
  <c r="U163" i="20"/>
  <c r="R163" i="21"/>
  <c r="M163" i="22"/>
  <c r="S163" i="21"/>
  <c r="N163" i="22"/>
  <c r="T163" i="21"/>
  <c r="O163" i="22"/>
  <c r="Q164" i="21"/>
  <c r="L164" i="22"/>
  <c r="P164" i="21"/>
  <c r="K164" i="22"/>
  <c r="U164" i="20"/>
  <c r="R164" i="21"/>
  <c r="M164" i="22"/>
  <c r="S164" i="21"/>
  <c r="N164" i="22"/>
  <c r="T164" i="21"/>
  <c r="O164" i="22"/>
  <c r="Q165" i="21"/>
  <c r="L165" i="22"/>
  <c r="P165" i="21"/>
  <c r="K165" i="22"/>
  <c r="U165" i="20"/>
  <c r="R165" i="21"/>
  <c r="M165" i="22"/>
  <c r="S165" i="21"/>
  <c r="N165" i="22"/>
  <c r="T165" i="21"/>
  <c r="O165" i="22"/>
  <c r="Q166" i="21"/>
  <c r="L166" i="22"/>
  <c r="P166" i="21"/>
  <c r="K166" i="22"/>
  <c r="U166" i="20"/>
  <c r="R166" i="21"/>
  <c r="M166" i="22"/>
  <c r="S166" i="21"/>
  <c r="N166" i="22"/>
  <c r="T166" i="21"/>
  <c r="O166" i="22"/>
  <c r="Q167" i="21"/>
  <c r="L167" i="22"/>
  <c r="P167" i="21"/>
  <c r="K167" i="22"/>
  <c r="U167" i="20"/>
  <c r="R167" i="21"/>
  <c r="M167" i="22"/>
  <c r="S167" i="21"/>
  <c r="N167" i="22"/>
  <c r="T167" i="21"/>
  <c r="O167" i="22"/>
  <c r="Q168" i="21"/>
  <c r="L168" i="22"/>
  <c r="P168" i="21"/>
  <c r="K168" i="22"/>
  <c r="U168" i="20"/>
  <c r="R168" i="21"/>
  <c r="M168" i="22"/>
  <c r="S168" i="21"/>
  <c r="N168" i="22"/>
  <c r="T168" i="21"/>
  <c r="O168" i="22"/>
  <c r="Q169" i="21"/>
  <c r="L169" i="22"/>
  <c r="P169" i="21"/>
  <c r="K169" i="22"/>
  <c r="U169" i="20"/>
  <c r="R169" i="21"/>
  <c r="M169" i="22"/>
  <c r="S169" i="21"/>
  <c r="N169" i="22"/>
  <c r="T169" i="21"/>
  <c r="O169" i="22"/>
  <c r="Q170" i="21"/>
  <c r="L170" i="22"/>
  <c r="P170" i="21"/>
  <c r="K170" i="22"/>
  <c r="U170" i="20"/>
  <c r="R170" i="21"/>
  <c r="M170" i="22"/>
  <c r="S170" i="21"/>
  <c r="N170" i="22"/>
  <c r="T170" i="21"/>
  <c r="O170" i="22"/>
  <c r="Q171" i="21"/>
  <c r="L171" i="22"/>
  <c r="P171" i="21"/>
  <c r="K171" i="22"/>
  <c r="U171" i="20"/>
  <c r="R171" i="21"/>
  <c r="M171" i="22"/>
  <c r="S171" i="21"/>
  <c r="N171" i="22"/>
  <c r="T171" i="21"/>
  <c r="O171" i="22"/>
  <c r="Q172" i="21"/>
  <c r="L172" i="22"/>
  <c r="P172" i="21"/>
  <c r="K172" i="22"/>
  <c r="U172" i="20"/>
  <c r="R172" i="21"/>
  <c r="M172" i="22"/>
  <c r="S172" i="21"/>
  <c r="N172" i="22"/>
  <c r="T172" i="21"/>
  <c r="O172" i="22"/>
  <c r="Q173" i="21"/>
  <c r="L173" i="22"/>
  <c r="P173" i="21"/>
  <c r="K173" i="22"/>
  <c r="U173" i="20"/>
  <c r="R173" i="21"/>
  <c r="M173" i="22"/>
  <c r="S173" i="21"/>
  <c r="N173" i="22"/>
  <c r="T173" i="21"/>
  <c r="O173" i="22"/>
  <c r="Q174" i="21"/>
  <c r="L174" i="22"/>
  <c r="P174" i="21"/>
  <c r="K174" i="22"/>
  <c r="U174" i="20"/>
  <c r="R174" i="21"/>
  <c r="M174" i="22"/>
  <c r="S174" i="21"/>
  <c r="N174" i="22"/>
  <c r="T174" i="21"/>
  <c r="O174" i="22"/>
  <c r="Q175" i="21"/>
  <c r="L175" i="22"/>
  <c r="P175" i="21"/>
  <c r="K175" i="22"/>
  <c r="U175" i="20"/>
  <c r="R175" i="21"/>
  <c r="M175" i="22"/>
  <c r="S175" i="21"/>
  <c r="N175" i="22"/>
  <c r="T175" i="21"/>
  <c r="O175" i="22"/>
  <c r="Q176" i="21"/>
  <c r="L176" i="22"/>
  <c r="P176" i="21"/>
  <c r="K176" i="22"/>
  <c r="U176" i="20"/>
  <c r="R176" i="21"/>
  <c r="M176" i="22"/>
  <c r="S176" i="21"/>
  <c r="N176" i="22"/>
  <c r="T176" i="21"/>
  <c r="O176" i="22"/>
  <c r="Q177" i="21"/>
  <c r="L177" i="22"/>
  <c r="P177" i="21"/>
  <c r="K177" i="22"/>
  <c r="U177" i="20"/>
  <c r="R177" i="21"/>
  <c r="M177" i="22"/>
  <c r="S177" i="21"/>
  <c r="N177" i="22"/>
  <c r="T177" i="21"/>
  <c r="O177" i="22"/>
  <c r="Q178" i="21"/>
  <c r="L178" i="22"/>
  <c r="P178" i="21"/>
  <c r="K178" i="22"/>
  <c r="U178" i="20"/>
  <c r="R178" i="21"/>
  <c r="M178" i="22"/>
  <c r="S178" i="21"/>
  <c r="N178" i="22"/>
  <c r="T178" i="21"/>
  <c r="O178" i="22"/>
  <c r="Q179" i="21"/>
  <c r="L179" i="22"/>
  <c r="P179" i="21"/>
  <c r="K179" i="22"/>
  <c r="U179" i="20"/>
  <c r="R179" i="21"/>
  <c r="M179" i="22"/>
  <c r="S179" i="21"/>
  <c r="N179" i="22"/>
  <c r="T179" i="21"/>
  <c r="O179" i="22"/>
  <c r="Q180" i="21"/>
  <c r="L180" i="22"/>
  <c r="P180" i="21"/>
  <c r="K180" i="22"/>
  <c r="U180" i="20"/>
  <c r="R180" i="21"/>
  <c r="M180" i="22"/>
  <c r="S180" i="21"/>
  <c r="N180" i="22"/>
  <c r="T180" i="21"/>
  <c r="O180" i="22"/>
  <c r="Q181" i="21"/>
  <c r="L181" i="22"/>
  <c r="P181" i="21"/>
  <c r="K181" i="22"/>
  <c r="U181" i="20"/>
  <c r="R181" i="21"/>
  <c r="M181" i="22"/>
  <c r="S181" i="21"/>
  <c r="N181" i="22"/>
  <c r="T181" i="21"/>
  <c r="O181" i="22"/>
  <c r="Q182" i="21"/>
  <c r="L182" i="22"/>
  <c r="P182" i="21"/>
  <c r="K182" i="22"/>
  <c r="U182" i="20"/>
  <c r="R182" i="21"/>
  <c r="M182" i="22"/>
  <c r="S182" i="21"/>
  <c r="N182" i="22"/>
  <c r="T182" i="21"/>
  <c r="O182" i="22"/>
  <c r="Q183" i="21"/>
  <c r="L183" i="22"/>
  <c r="P183" i="21"/>
  <c r="K183" i="22"/>
  <c r="U183" i="20"/>
  <c r="R183" i="21"/>
  <c r="M183" i="22"/>
  <c r="S183" i="21"/>
  <c r="N183" i="22"/>
  <c r="T183" i="21"/>
  <c r="O183" i="22"/>
  <c r="Q184" i="21"/>
  <c r="L184" i="22"/>
  <c r="P184" i="21"/>
  <c r="K184" i="22"/>
  <c r="U184" i="20"/>
  <c r="R184" i="21"/>
  <c r="M184" i="22"/>
  <c r="S184" i="21"/>
  <c r="N184" i="22"/>
  <c r="T184" i="21"/>
  <c r="O184" i="22"/>
  <c r="Q185" i="21"/>
  <c r="L185" i="22"/>
  <c r="P185" i="21"/>
  <c r="K185" i="22"/>
  <c r="U185" i="20"/>
  <c r="R185" i="21"/>
  <c r="M185" i="22"/>
  <c r="S185" i="21"/>
  <c r="N185" i="22"/>
  <c r="T185" i="21"/>
  <c r="O185" i="22"/>
  <c r="Q186" i="21"/>
  <c r="L186" i="22"/>
  <c r="P186" i="21"/>
  <c r="K186" i="22"/>
  <c r="U186" i="20"/>
  <c r="R186" i="21"/>
  <c r="M186" i="22"/>
  <c r="S186" i="21"/>
  <c r="N186" i="22"/>
  <c r="T186" i="21"/>
  <c r="O186" i="22"/>
  <c r="Q187" i="21"/>
  <c r="L187" i="22"/>
  <c r="P187" i="21"/>
  <c r="K187" i="22"/>
  <c r="U187" i="20"/>
  <c r="R187" i="21"/>
  <c r="M187" i="22"/>
  <c r="S187" i="21"/>
  <c r="N187" i="22"/>
  <c r="T187" i="21"/>
  <c r="O187" i="22"/>
  <c r="Q188" i="21"/>
  <c r="L188" i="22"/>
  <c r="P188" i="21"/>
  <c r="K188" i="22"/>
  <c r="U188" i="20"/>
  <c r="R188" i="21"/>
  <c r="M188" i="22"/>
  <c r="S188" i="21"/>
  <c r="N188" i="22"/>
  <c r="T188" i="21"/>
  <c r="O188" i="22"/>
  <c r="Q189" i="21"/>
  <c r="L189" i="22"/>
  <c r="P189" i="21"/>
  <c r="K189" i="22"/>
  <c r="U189" i="20"/>
  <c r="R189" i="21"/>
  <c r="M189" i="22"/>
  <c r="S189" i="21"/>
  <c r="N189" i="22"/>
  <c r="T189" i="21"/>
  <c r="O189" i="22"/>
  <c r="Q190" i="21"/>
  <c r="L190" i="22"/>
  <c r="P190" i="21"/>
  <c r="K190" i="22"/>
  <c r="U190" i="20"/>
  <c r="R190" i="21"/>
  <c r="M190" i="22"/>
  <c r="S190" i="21"/>
  <c r="N190" i="22"/>
  <c r="T190" i="21"/>
  <c r="O190" i="22"/>
  <c r="Q191" i="21"/>
  <c r="L191" i="22"/>
  <c r="P191" i="21"/>
  <c r="K191" i="22"/>
  <c r="U191" i="20"/>
  <c r="R191" i="21"/>
  <c r="M191" i="22"/>
  <c r="S191" i="21"/>
  <c r="N191" i="22"/>
  <c r="T191" i="21"/>
  <c r="O191" i="22"/>
  <c r="Q192" i="21"/>
  <c r="L192" i="22"/>
  <c r="P192" i="21"/>
  <c r="K192" i="22"/>
  <c r="U192" i="20"/>
  <c r="R192" i="21"/>
  <c r="M192" i="22"/>
  <c r="S192" i="21"/>
  <c r="N192" i="22"/>
  <c r="T192" i="21"/>
  <c r="O192" i="22"/>
  <c r="Q193" i="21"/>
  <c r="L193" i="22"/>
  <c r="P193" i="21"/>
  <c r="K193" i="22"/>
  <c r="U193" i="20"/>
  <c r="R193" i="21"/>
  <c r="M193" i="22"/>
  <c r="S193" i="21"/>
  <c r="N193" i="22"/>
  <c r="T193" i="21"/>
  <c r="O193" i="22"/>
  <c r="Q194" i="21"/>
  <c r="L194" i="22"/>
  <c r="P194" i="21"/>
  <c r="K194" i="22"/>
  <c r="U194" i="20"/>
  <c r="R194" i="21"/>
  <c r="M194" i="22"/>
  <c r="S194" i="21"/>
  <c r="N194" i="22"/>
  <c r="T194" i="21"/>
  <c r="O194" i="22"/>
  <c r="Q195" i="21"/>
  <c r="L195" i="22"/>
  <c r="P195" i="21"/>
  <c r="K195" i="22"/>
  <c r="U195" i="20"/>
  <c r="R195" i="21"/>
  <c r="M195" i="22"/>
  <c r="S195" i="21"/>
  <c r="N195" i="22"/>
  <c r="T195" i="21"/>
  <c r="O195" i="22"/>
  <c r="Q196" i="21"/>
  <c r="L196" i="22"/>
  <c r="P196" i="21"/>
  <c r="K196" i="22"/>
  <c r="U196" i="20"/>
  <c r="R196" i="21"/>
  <c r="M196" i="22"/>
  <c r="S196" i="21"/>
  <c r="N196" i="22"/>
  <c r="T196" i="21"/>
  <c r="O196" i="22"/>
  <c r="Q197" i="21"/>
  <c r="L197" i="22"/>
  <c r="P197" i="21"/>
  <c r="K197" i="22"/>
  <c r="U197" i="20"/>
  <c r="R197" i="21"/>
  <c r="M197" i="22"/>
  <c r="S197" i="21"/>
  <c r="N197" i="22"/>
  <c r="T197" i="21"/>
  <c r="O197" i="22"/>
  <c r="Q198" i="21"/>
  <c r="L198" i="22"/>
  <c r="P198" i="21"/>
  <c r="K198" i="22"/>
  <c r="U198" i="20"/>
  <c r="R198" i="21"/>
  <c r="M198" i="22"/>
  <c r="S198" i="21"/>
  <c r="N198" i="22"/>
  <c r="T198" i="21"/>
  <c r="O198" i="22"/>
  <c r="Q199" i="21"/>
  <c r="L199" i="22"/>
  <c r="P199" i="21"/>
  <c r="K199" i="22"/>
  <c r="U199" i="20"/>
  <c r="R199" i="21"/>
  <c r="M199" i="22"/>
  <c r="S199" i="21"/>
  <c r="N199" i="22"/>
  <c r="T199" i="21"/>
  <c r="O199" i="22"/>
  <c r="Q200" i="21"/>
  <c r="L200" i="22"/>
  <c r="P200" i="21"/>
  <c r="K200" i="22"/>
  <c r="U200" i="20"/>
  <c r="R200" i="21"/>
  <c r="M200" i="22"/>
  <c r="S200" i="21"/>
  <c r="N200" i="22"/>
  <c r="T200" i="21"/>
  <c r="O200" i="22"/>
  <c r="Q201" i="21"/>
  <c r="L201" i="22"/>
  <c r="P201" i="21"/>
  <c r="K201" i="22"/>
  <c r="U201" i="20"/>
  <c r="R201" i="21"/>
  <c r="M201" i="22"/>
  <c r="S201" i="21"/>
  <c r="N201" i="22"/>
  <c r="T201" i="21"/>
  <c r="O201" i="22"/>
  <c r="Q202" i="21"/>
  <c r="L202" i="22"/>
  <c r="P202" i="21"/>
  <c r="K202" i="22"/>
  <c r="U202" i="20"/>
  <c r="R202" i="21"/>
  <c r="M202" i="22"/>
  <c r="S202" i="21"/>
  <c r="N202" i="22"/>
  <c r="T202" i="21"/>
  <c r="O202" i="22"/>
  <c r="Q203" i="21"/>
  <c r="L203" i="22"/>
  <c r="P203" i="21"/>
  <c r="K203" i="22"/>
  <c r="U203" i="20"/>
  <c r="R203" i="21"/>
  <c r="M203" i="22"/>
  <c r="S203" i="21"/>
  <c r="N203" i="22"/>
  <c r="T203" i="21"/>
  <c r="O203" i="22"/>
  <c r="Q204" i="21"/>
  <c r="L204" i="22"/>
  <c r="P204" i="21"/>
  <c r="K204" i="22"/>
  <c r="U204" i="20"/>
  <c r="R204" i="21"/>
  <c r="M204" i="22"/>
  <c r="S204" i="21"/>
  <c r="N204" i="22"/>
  <c r="T204" i="21"/>
  <c r="O204" i="22"/>
  <c r="Q205" i="21"/>
  <c r="L205" i="22"/>
  <c r="P205" i="21"/>
  <c r="K205" i="22"/>
  <c r="U205" i="20"/>
  <c r="R205" i="21"/>
  <c r="M205" i="22"/>
  <c r="S205" i="21"/>
  <c r="N205" i="22"/>
  <c r="T205" i="21"/>
  <c r="O205" i="22"/>
  <c r="Q206" i="21"/>
  <c r="L206" i="22"/>
  <c r="P206" i="21"/>
  <c r="K206" i="22"/>
  <c r="U206" i="20"/>
  <c r="R206" i="21"/>
  <c r="M206" i="22"/>
  <c r="S206" i="21"/>
  <c r="N206" i="22"/>
  <c r="T206" i="21"/>
  <c r="O206" i="22"/>
  <c r="Q207" i="21"/>
  <c r="L207" i="22"/>
  <c r="P207" i="21"/>
  <c r="K207" i="22"/>
  <c r="U207" i="20"/>
  <c r="R207" i="21"/>
  <c r="M207" i="22"/>
  <c r="S207" i="21"/>
  <c r="N207" i="22"/>
  <c r="T207" i="21"/>
  <c r="O207" i="22"/>
  <c r="Q208" i="21"/>
  <c r="L208" i="22"/>
  <c r="P208" i="21"/>
  <c r="K208" i="22"/>
  <c r="U208" i="20"/>
  <c r="R208" i="21"/>
  <c r="M208" i="22"/>
  <c r="S208" i="21"/>
  <c r="N208" i="22"/>
  <c r="T208" i="21"/>
  <c r="O208" i="22"/>
  <c r="Q209" i="21"/>
  <c r="L209" i="22"/>
  <c r="P209" i="21"/>
  <c r="K209" i="22"/>
  <c r="U209" i="20"/>
  <c r="R209" i="21"/>
  <c r="M209" i="22"/>
  <c r="S209" i="21"/>
  <c r="N209" i="22"/>
  <c r="T209" i="21"/>
  <c r="O209" i="22"/>
  <c r="Q210" i="21"/>
  <c r="L210" i="22"/>
  <c r="P210" i="21"/>
  <c r="K210" i="22"/>
  <c r="U210" i="20"/>
  <c r="R210" i="21"/>
  <c r="M210" i="22"/>
  <c r="S210" i="21"/>
  <c r="N210" i="22"/>
  <c r="T210" i="21"/>
  <c r="O210" i="22"/>
  <c r="Q211" i="21"/>
  <c r="L211" i="22"/>
  <c r="P211" i="21"/>
  <c r="K211" i="22"/>
  <c r="U211" i="20"/>
  <c r="R211" i="21"/>
  <c r="M211" i="22"/>
  <c r="S211" i="21"/>
  <c r="N211" i="22"/>
  <c r="T211" i="21"/>
  <c r="O211" i="22"/>
  <c r="Q212" i="21"/>
  <c r="L212" i="22"/>
  <c r="P212" i="21"/>
  <c r="K212" i="22"/>
  <c r="U212" i="20"/>
  <c r="R212" i="21"/>
  <c r="M212" i="22"/>
  <c r="S212" i="21"/>
  <c r="N212" i="22"/>
  <c r="T212" i="21"/>
  <c r="O212" i="22"/>
  <c r="Q213" i="21"/>
  <c r="L213" i="22"/>
  <c r="P213" i="21"/>
  <c r="K213" i="22"/>
  <c r="U213" i="20"/>
  <c r="R213" i="21"/>
  <c r="M213" i="22"/>
  <c r="S213" i="21"/>
  <c r="N213" i="22"/>
  <c r="T213" i="21"/>
  <c r="O213" i="22"/>
  <c r="Q218" i="21"/>
  <c r="L218" i="22"/>
  <c r="P218" i="21"/>
  <c r="K218" i="22"/>
  <c r="U218" i="20"/>
  <c r="R218" i="21"/>
  <c r="M218" i="22"/>
  <c r="S218" i="21"/>
  <c r="N218" i="22"/>
  <c r="T218" i="21"/>
  <c r="O218" i="22"/>
  <c r="Q219" i="21"/>
  <c r="L219" i="22"/>
  <c r="P219" i="21"/>
  <c r="K219" i="22"/>
  <c r="U219" i="20"/>
  <c r="R219" i="21"/>
  <c r="M219" i="22"/>
  <c r="S219" i="21"/>
  <c r="N219" i="22"/>
  <c r="T219" i="21"/>
  <c r="O219" i="22"/>
  <c r="Q220" i="21"/>
  <c r="L220" i="22"/>
  <c r="P220" i="21"/>
  <c r="K220" i="22"/>
  <c r="U220" i="20"/>
  <c r="R220" i="21"/>
  <c r="M220" i="22"/>
  <c r="S220" i="21"/>
  <c r="N220" i="22"/>
  <c r="T220" i="21"/>
  <c r="O220" i="22"/>
  <c r="Q221" i="21"/>
  <c r="L221" i="22"/>
  <c r="P221" i="21"/>
  <c r="K221" i="22"/>
  <c r="U221" i="20"/>
  <c r="R221" i="21"/>
  <c r="M221" i="22"/>
  <c r="S221" i="21"/>
  <c r="N221" i="22"/>
  <c r="T221" i="21"/>
  <c r="O221" i="22"/>
  <c r="Q222" i="21"/>
  <c r="L222" i="22"/>
  <c r="P222" i="21"/>
  <c r="K222" i="22"/>
  <c r="U222" i="20"/>
  <c r="R222" i="21"/>
  <c r="M222" i="22"/>
  <c r="S222" i="21"/>
  <c r="N222" i="22"/>
  <c r="T222" i="21"/>
  <c r="O222" i="22"/>
  <c r="Q223" i="21"/>
  <c r="L223" i="22"/>
  <c r="P223" i="21"/>
  <c r="K223" i="22"/>
  <c r="U223" i="20"/>
  <c r="R223" i="21"/>
  <c r="M223" i="22"/>
  <c r="S223" i="21"/>
  <c r="N223" i="22"/>
  <c r="T223" i="21"/>
  <c r="O223" i="22"/>
  <c r="Q224" i="21"/>
  <c r="L224" i="22"/>
  <c r="P224" i="21"/>
  <c r="K224" i="22"/>
  <c r="U224" i="20"/>
  <c r="R224" i="21"/>
  <c r="M224" i="22"/>
  <c r="S224" i="21"/>
  <c r="N224" i="22"/>
  <c r="T224" i="21"/>
  <c r="O224" i="22"/>
  <c r="Q225" i="21"/>
  <c r="L225" i="22"/>
  <c r="P225" i="21"/>
  <c r="K225" i="22"/>
  <c r="U225" i="20"/>
  <c r="R225" i="21"/>
  <c r="M225" i="22"/>
  <c r="S225" i="21"/>
  <c r="N225" i="22"/>
  <c r="T225" i="21"/>
  <c r="O225" i="22"/>
  <c r="Q226" i="21"/>
  <c r="L226" i="22"/>
  <c r="P226" i="21"/>
  <c r="K226" i="22"/>
  <c r="U226" i="20"/>
  <c r="R226" i="21"/>
  <c r="M226" i="22"/>
  <c r="S226" i="21"/>
  <c r="N226" i="22"/>
  <c r="T226" i="21"/>
  <c r="O226" i="22"/>
  <c r="Q227" i="21"/>
  <c r="L227" i="22"/>
  <c r="P227" i="21"/>
  <c r="K227" i="22"/>
  <c r="U227" i="20"/>
  <c r="R227" i="21"/>
  <c r="M227" i="22"/>
  <c r="S227" i="21"/>
  <c r="N227" i="22"/>
  <c r="T227" i="21"/>
  <c r="O227" i="22"/>
  <c r="Q228" i="21"/>
  <c r="L228" i="22"/>
  <c r="P228" i="21"/>
  <c r="K228" i="22"/>
  <c r="U228" i="20"/>
  <c r="R228" i="21"/>
  <c r="M228" i="22"/>
  <c r="S228" i="21"/>
  <c r="N228" i="22"/>
  <c r="T228" i="21"/>
  <c r="O228" i="22"/>
  <c r="Q229" i="21"/>
  <c r="L229" i="22"/>
  <c r="P229" i="21"/>
  <c r="K229" i="22"/>
  <c r="U229" i="20"/>
  <c r="R229" i="21"/>
  <c r="M229" i="22"/>
  <c r="S229" i="21"/>
  <c r="N229" i="22"/>
  <c r="T229" i="21"/>
  <c r="O229" i="22"/>
  <c r="Q230" i="21"/>
  <c r="L230" i="22"/>
  <c r="P230" i="21"/>
  <c r="K230" i="22"/>
  <c r="U230" i="20"/>
  <c r="R230" i="21"/>
  <c r="M230" i="22"/>
  <c r="S230" i="21"/>
  <c r="N230" i="22"/>
  <c r="T230" i="21"/>
  <c r="O230" i="22"/>
  <c r="Q231" i="21"/>
  <c r="L231" i="22"/>
  <c r="P231" i="21"/>
  <c r="K231" i="22"/>
  <c r="U231" i="20"/>
  <c r="R231" i="21"/>
  <c r="M231" i="22"/>
  <c r="S231" i="21"/>
  <c r="N231" i="22"/>
  <c r="T231" i="21"/>
  <c r="O231" i="22"/>
  <c r="Q232" i="21"/>
  <c r="L232" i="22"/>
  <c r="P232" i="21"/>
  <c r="K232" i="22"/>
  <c r="U232" i="20"/>
  <c r="R232" i="21"/>
  <c r="M232" i="22"/>
  <c r="S232" i="21"/>
  <c r="N232" i="22"/>
  <c r="T232" i="21"/>
  <c r="O232" i="22"/>
  <c r="Q233" i="21"/>
  <c r="L233" i="22"/>
  <c r="P233" i="21"/>
  <c r="K233" i="22"/>
  <c r="U233" i="20"/>
  <c r="R233" i="21"/>
  <c r="M233" i="22"/>
  <c r="S233" i="21"/>
  <c r="N233" i="22"/>
  <c r="T233" i="21"/>
  <c r="O233" i="22"/>
  <c r="Q234" i="21"/>
  <c r="L234" i="22"/>
  <c r="P234" i="21"/>
  <c r="K234" i="22"/>
  <c r="U234" i="20"/>
  <c r="R234" i="21"/>
  <c r="M234" i="22"/>
  <c r="S234" i="21"/>
  <c r="N234" i="22"/>
  <c r="T234" i="21"/>
  <c r="O234" i="22"/>
  <c r="Q235" i="21"/>
  <c r="L235" i="22"/>
  <c r="P235" i="21"/>
  <c r="K235" i="22"/>
  <c r="U235" i="20"/>
  <c r="R235" i="21"/>
  <c r="M235" i="22"/>
  <c r="S235" i="21"/>
  <c r="N235" i="22"/>
  <c r="T235" i="21"/>
  <c r="O235" i="22"/>
  <c r="Q236" i="21"/>
  <c r="L236" i="22"/>
  <c r="P236" i="21"/>
  <c r="K236" i="22"/>
  <c r="U236" i="20"/>
  <c r="R236" i="21"/>
  <c r="M236" i="22"/>
  <c r="S236" i="21"/>
  <c r="N236" i="22"/>
  <c r="T236" i="21"/>
  <c r="O236" i="22"/>
  <c r="Q237" i="21"/>
  <c r="L237" i="22"/>
  <c r="P237" i="21"/>
  <c r="K237" i="22"/>
  <c r="U237" i="20"/>
  <c r="R237" i="21"/>
  <c r="M237" i="22"/>
  <c r="S237" i="21"/>
  <c r="N237" i="22"/>
  <c r="T237" i="21"/>
  <c r="O237" i="22"/>
  <c r="Q44" i="21"/>
  <c r="L44" i="22"/>
  <c r="P44" i="21"/>
  <c r="K44" i="22"/>
  <c r="U44" i="20"/>
  <c r="R44" i="21"/>
  <c r="M44" i="22"/>
  <c r="S44" i="21"/>
  <c r="N44" i="22"/>
  <c r="T44" i="21"/>
  <c r="O44" i="22"/>
  <c r="Q45" i="21"/>
  <c r="L45" i="22"/>
  <c r="P45" i="21"/>
  <c r="K45" i="22"/>
  <c r="U45" i="20"/>
  <c r="R45" i="21"/>
  <c r="M45" i="22"/>
  <c r="S45" i="21"/>
  <c r="N45" i="22"/>
  <c r="T45" i="21"/>
  <c r="O45" i="22"/>
  <c r="Q46" i="21"/>
  <c r="L46" i="22"/>
  <c r="P46" i="21"/>
  <c r="K46" i="22"/>
  <c r="U46" i="20"/>
  <c r="R46" i="21"/>
  <c r="M46" i="22"/>
  <c r="S46" i="21"/>
  <c r="N46" i="22"/>
  <c r="T46" i="21"/>
  <c r="O46" i="22"/>
  <c r="Q47" i="21"/>
  <c r="L47" i="22"/>
  <c r="P47" i="21"/>
  <c r="K47" i="22"/>
  <c r="U47" i="20"/>
  <c r="R47" i="21"/>
  <c r="M47" i="22"/>
  <c r="S47" i="21"/>
  <c r="N47" i="22"/>
  <c r="T47" i="21"/>
  <c r="O47" i="22"/>
  <c r="Q48" i="21"/>
  <c r="L48" i="22"/>
  <c r="P48" i="21"/>
  <c r="K48" i="22"/>
  <c r="U48" i="20"/>
  <c r="R48" i="21"/>
  <c r="M48" i="22"/>
  <c r="S48" i="21"/>
  <c r="N48" i="22"/>
  <c r="T48" i="21"/>
  <c r="O48" i="22"/>
  <c r="Q49" i="21"/>
  <c r="L49" i="22"/>
  <c r="P49" i="21"/>
  <c r="K49" i="22"/>
  <c r="U49" i="20"/>
  <c r="R49" i="21"/>
  <c r="M49" i="22"/>
  <c r="S49" i="21"/>
  <c r="N49" i="22"/>
  <c r="T49" i="21"/>
  <c r="O49" i="22"/>
  <c r="Q50" i="21"/>
  <c r="L50" i="22"/>
  <c r="P50" i="21"/>
  <c r="K50" i="22"/>
  <c r="U50" i="20"/>
  <c r="R50" i="21"/>
  <c r="M50" i="22"/>
  <c r="S50" i="21"/>
  <c r="N50" i="22"/>
  <c r="T50" i="21"/>
  <c r="O50" i="22"/>
  <c r="Q51" i="21"/>
  <c r="L51" i="22"/>
  <c r="P51" i="21"/>
  <c r="K51" i="22"/>
  <c r="U51" i="20"/>
  <c r="R51" i="21"/>
  <c r="M51" i="22"/>
  <c r="S51" i="21"/>
  <c r="N51" i="22"/>
  <c r="T51" i="21"/>
  <c r="O51" i="22"/>
  <c r="Q52" i="21"/>
  <c r="L52" i="22"/>
  <c r="P52" i="21"/>
  <c r="K52" i="22"/>
  <c r="U52" i="20"/>
  <c r="R52" i="21"/>
  <c r="M52" i="22"/>
  <c r="S52" i="21"/>
  <c r="N52" i="22"/>
  <c r="T52" i="21"/>
  <c r="O52" i="22"/>
  <c r="Q53" i="21"/>
  <c r="L53" i="22"/>
  <c r="P53" i="21"/>
  <c r="K53" i="22"/>
  <c r="U53" i="20"/>
  <c r="R53" i="21"/>
  <c r="M53" i="22"/>
  <c r="S53" i="21"/>
  <c r="N53" i="22"/>
  <c r="T53" i="21"/>
  <c r="O53" i="22"/>
  <c r="Q54" i="21"/>
  <c r="L54" i="22"/>
  <c r="P54" i="21"/>
  <c r="K54" i="22"/>
  <c r="U54" i="20"/>
  <c r="R54" i="21"/>
  <c r="M54" i="22"/>
  <c r="S54" i="21"/>
  <c r="N54" i="22"/>
  <c r="T54" i="21"/>
  <c r="O54" i="22"/>
  <c r="Q55" i="21"/>
  <c r="L55" i="22"/>
  <c r="P55" i="21"/>
  <c r="K55" i="22"/>
  <c r="U55" i="20"/>
  <c r="R55" i="21"/>
  <c r="M55" i="22"/>
  <c r="S55" i="21"/>
  <c r="N55" i="22"/>
  <c r="T55" i="21"/>
  <c r="O55" i="22"/>
  <c r="Q56" i="21"/>
  <c r="L56" i="22"/>
  <c r="P56" i="21"/>
  <c r="K56" i="22"/>
  <c r="U56" i="20"/>
  <c r="R56" i="21"/>
  <c r="M56" i="22"/>
  <c r="S56" i="21"/>
  <c r="N56" i="22"/>
  <c r="T56" i="21"/>
  <c r="O56" i="22"/>
  <c r="Q57" i="21"/>
  <c r="L57" i="22"/>
  <c r="P57" i="21"/>
  <c r="K57" i="22"/>
  <c r="U57" i="20"/>
  <c r="R57" i="21"/>
  <c r="M57" i="22"/>
  <c r="S57" i="21"/>
  <c r="N57" i="22"/>
  <c r="T57" i="21"/>
  <c r="O57" i="22"/>
  <c r="Q58" i="21"/>
  <c r="L58" i="22"/>
  <c r="P58" i="21"/>
  <c r="K58" i="22"/>
  <c r="U58" i="20"/>
  <c r="R58" i="21"/>
  <c r="M58" i="22"/>
  <c r="S58" i="21"/>
  <c r="N58" i="22"/>
  <c r="T58" i="21"/>
  <c r="O58" i="22"/>
  <c r="Q59" i="21"/>
  <c r="L59" i="22"/>
  <c r="P59" i="21"/>
  <c r="K59" i="22"/>
  <c r="U59" i="20"/>
  <c r="R59" i="21"/>
  <c r="M59" i="22"/>
  <c r="S59" i="21"/>
  <c r="N59" i="22"/>
  <c r="T59" i="21"/>
  <c r="O59" i="22"/>
  <c r="R24" i="21"/>
  <c r="M24" i="22"/>
  <c r="S24" i="21"/>
  <c r="N24" i="22"/>
  <c r="T24" i="21"/>
  <c r="O24" i="22"/>
  <c r="R25" i="21"/>
  <c r="M25" i="22"/>
  <c r="S25" i="21"/>
  <c r="N25" i="22"/>
  <c r="T25" i="21"/>
  <c r="O25" i="22"/>
  <c r="R26" i="21"/>
  <c r="M26" i="22"/>
  <c r="S26" i="21"/>
  <c r="N26" i="22"/>
  <c r="T26" i="21"/>
  <c r="O26" i="22"/>
  <c r="R27" i="21"/>
  <c r="M27" i="22"/>
  <c r="S27" i="21"/>
  <c r="N27" i="22"/>
  <c r="T27" i="21"/>
  <c r="O27" i="22"/>
  <c r="R28" i="21"/>
  <c r="M28" i="22"/>
  <c r="S28" i="21"/>
  <c r="N28" i="22"/>
  <c r="T28" i="21"/>
  <c r="O28" i="22"/>
  <c r="R29" i="21"/>
  <c r="M29" i="22"/>
  <c r="S29" i="21"/>
  <c r="N29" i="22"/>
  <c r="T29" i="21"/>
  <c r="O29" i="22"/>
  <c r="R30" i="21"/>
  <c r="M30" i="22"/>
  <c r="S30" i="21"/>
  <c r="N30" i="22"/>
  <c r="T30" i="21"/>
  <c r="O30" i="22"/>
  <c r="R31" i="21"/>
  <c r="M31" i="22"/>
  <c r="S31" i="21"/>
  <c r="N31" i="22"/>
  <c r="T31" i="21"/>
  <c r="O31" i="22"/>
  <c r="R32" i="21"/>
  <c r="M32" i="22"/>
  <c r="S32" i="21"/>
  <c r="N32" i="22"/>
  <c r="T32" i="21"/>
  <c r="O32" i="22"/>
  <c r="R33" i="21"/>
  <c r="M33" i="22"/>
  <c r="S33" i="21"/>
  <c r="N33" i="22"/>
  <c r="T33" i="21"/>
  <c r="O33" i="22"/>
  <c r="R34" i="21"/>
  <c r="M34" i="22"/>
  <c r="S34" i="21"/>
  <c r="N34" i="22"/>
  <c r="T34" i="21"/>
  <c r="O34" i="22"/>
  <c r="R35" i="21"/>
  <c r="M35" i="22"/>
  <c r="S35" i="21"/>
  <c r="N35" i="22"/>
  <c r="T35" i="21"/>
  <c r="O35" i="22"/>
  <c r="R36" i="21"/>
  <c r="M36" i="22"/>
  <c r="S36" i="21"/>
  <c r="N36" i="22"/>
  <c r="T36" i="21"/>
  <c r="O36" i="22"/>
  <c r="R37" i="21"/>
  <c r="M37" i="22"/>
  <c r="S37" i="21"/>
  <c r="N37" i="22"/>
  <c r="T37" i="21"/>
  <c r="O37" i="22"/>
  <c r="R38" i="21"/>
  <c r="M38" i="22"/>
  <c r="S38" i="21"/>
  <c r="N38" i="22"/>
  <c r="T38" i="21"/>
  <c r="O38" i="22"/>
  <c r="R39" i="21"/>
  <c r="M39" i="22"/>
  <c r="S39" i="21"/>
  <c r="N39" i="22"/>
  <c r="T39" i="21"/>
  <c r="O39" i="22"/>
  <c r="T23" i="21"/>
  <c r="T40" i="21" s="1"/>
  <c r="O23" i="22"/>
  <c r="O40" i="21"/>
  <c r="T40" i="20"/>
  <c r="R6" i="21"/>
  <c r="M6" i="22"/>
  <c r="S6" i="21"/>
  <c r="N6" i="22"/>
  <c r="R7" i="21"/>
  <c r="M7" i="22"/>
  <c r="S7" i="21"/>
  <c r="N7" i="22"/>
  <c r="T7" i="21"/>
  <c r="O7" i="22"/>
  <c r="R8" i="21"/>
  <c r="M8" i="22"/>
  <c r="S8" i="21"/>
  <c r="N8" i="22"/>
  <c r="T8" i="21"/>
  <c r="O8" i="22"/>
  <c r="R9" i="21"/>
  <c r="M9" i="22"/>
  <c r="S9" i="21"/>
  <c r="N9" i="22"/>
  <c r="T9" i="21"/>
  <c r="O9" i="22"/>
  <c r="R10" i="21"/>
  <c r="M10" i="22"/>
  <c r="S10" i="21"/>
  <c r="N10" i="22"/>
  <c r="T10" i="21"/>
  <c r="O10" i="22"/>
  <c r="R11" i="21"/>
  <c r="M11" i="22"/>
  <c r="S11" i="21"/>
  <c r="N11" i="22"/>
  <c r="T11" i="21"/>
  <c r="O11" i="22"/>
  <c r="R12" i="21"/>
  <c r="M12" i="22"/>
  <c r="S12" i="21"/>
  <c r="N12" i="22"/>
  <c r="T12" i="21"/>
  <c r="O12" i="22"/>
  <c r="R13" i="21"/>
  <c r="M13" i="22"/>
  <c r="S13" i="21"/>
  <c r="N13" i="22"/>
  <c r="T13" i="21"/>
  <c r="O13" i="22"/>
  <c r="R14" i="21"/>
  <c r="M14" i="22"/>
  <c r="S14" i="21"/>
  <c r="N14" i="22"/>
  <c r="T14" i="21"/>
  <c r="O14" i="22"/>
  <c r="R15" i="21"/>
  <c r="M15" i="22"/>
  <c r="S15" i="21"/>
  <c r="N15" i="22"/>
  <c r="T15" i="21"/>
  <c r="O15" i="22"/>
  <c r="R16" i="21"/>
  <c r="M16" i="22"/>
  <c r="S16" i="21"/>
  <c r="N16" i="22"/>
  <c r="T16" i="21"/>
  <c r="O16" i="22"/>
  <c r="R17" i="21"/>
  <c r="M17" i="22"/>
  <c r="S17" i="21"/>
  <c r="N17" i="22"/>
  <c r="T17" i="21"/>
  <c r="O17" i="22"/>
  <c r="R18" i="21"/>
  <c r="M18" i="22"/>
  <c r="S18" i="21"/>
  <c r="N18" i="22"/>
  <c r="T18" i="21"/>
  <c r="O18" i="22"/>
  <c r="R19" i="21"/>
  <c r="M19" i="22"/>
  <c r="S19" i="21"/>
  <c r="N19" i="22"/>
  <c r="T19" i="21"/>
  <c r="O19" i="22"/>
  <c r="R99" i="21"/>
  <c r="M99" i="22"/>
  <c r="S99" i="21"/>
  <c r="N99" i="22"/>
  <c r="T99" i="21"/>
  <c r="O99" i="22"/>
  <c r="Q99" i="21"/>
  <c r="L99" i="22"/>
  <c r="P99" i="21"/>
  <c r="U99" i="21" s="1"/>
  <c r="K99" i="22"/>
  <c r="U99" i="20"/>
  <c r="Q110" i="21"/>
  <c r="L110" i="22"/>
  <c r="P110" i="21"/>
  <c r="K110" i="22"/>
  <c r="U110" i="20"/>
  <c r="R110" i="21"/>
  <c r="M110" i="22"/>
  <c r="S110" i="21"/>
  <c r="N110" i="22"/>
  <c r="T110" i="22"/>
  <c r="O110" i="23"/>
  <c r="Q111" i="21"/>
  <c r="L111" i="22"/>
  <c r="P111" i="21"/>
  <c r="K111" i="22"/>
  <c r="U111" i="20"/>
  <c r="R111" i="21"/>
  <c r="M111" i="22"/>
  <c r="S111" i="21"/>
  <c r="N111" i="22"/>
  <c r="T111" i="22"/>
  <c r="O111" i="23"/>
  <c r="Q112" i="21"/>
  <c r="L112" i="22"/>
  <c r="P112" i="21"/>
  <c r="K112" i="22"/>
  <c r="U112" i="20"/>
  <c r="R112" i="21"/>
  <c r="M112" i="22"/>
  <c r="S112" i="21"/>
  <c r="N112" i="22"/>
  <c r="T112" i="22"/>
  <c r="O112" i="23"/>
  <c r="Q113" i="21"/>
  <c r="L113" i="22"/>
  <c r="P113" i="21"/>
  <c r="K113" i="22"/>
  <c r="U113" i="20"/>
  <c r="R113" i="21"/>
  <c r="M113" i="22"/>
  <c r="S113" i="21"/>
  <c r="N113" i="22"/>
  <c r="T113" i="22"/>
  <c r="O113" i="23"/>
  <c r="R84" i="18"/>
  <c r="R100" i="18" s="1"/>
  <c r="M84" i="19"/>
  <c r="M100" i="18"/>
  <c r="R100" i="17"/>
  <c r="L98" i="12"/>
  <c r="Q98" i="11"/>
  <c r="U98" i="10"/>
  <c r="K98" i="12"/>
  <c r="P98" i="11"/>
  <c r="U98" i="11" s="1"/>
  <c r="L97" i="12"/>
  <c r="Q97" i="11"/>
  <c r="U97" i="10"/>
  <c r="K97" i="12"/>
  <c r="P97" i="11"/>
  <c r="U97" i="11" s="1"/>
  <c r="L96" i="12"/>
  <c r="Q96" i="11"/>
  <c r="U96" i="10"/>
  <c r="K96" i="12"/>
  <c r="P96" i="11"/>
  <c r="U96" i="11" s="1"/>
  <c r="L95" i="12"/>
  <c r="Q95" i="11"/>
  <c r="U95" i="10"/>
  <c r="K95" i="12"/>
  <c r="P95" i="11"/>
  <c r="U95" i="11" s="1"/>
  <c r="L94" i="12"/>
  <c r="Q94" i="11"/>
  <c r="U94" i="10"/>
  <c r="K94" i="12"/>
  <c r="P94" i="11"/>
  <c r="U94" i="11" s="1"/>
  <c r="L93" i="12"/>
  <c r="Q93" i="11"/>
  <c r="U93" i="10"/>
  <c r="K93" i="12"/>
  <c r="P93" i="11"/>
  <c r="U93" i="11" s="1"/>
  <c r="L92" i="12"/>
  <c r="Q92" i="11"/>
  <c r="U92" i="10"/>
  <c r="K92" i="12"/>
  <c r="P92" i="11"/>
  <c r="U92" i="11" s="1"/>
  <c r="L91" i="12"/>
  <c r="Q91" i="11"/>
  <c r="U91" i="10"/>
  <c r="K91" i="12"/>
  <c r="P91" i="11"/>
  <c r="U91" i="11" s="1"/>
  <c r="L90" i="12"/>
  <c r="Q90" i="11"/>
  <c r="U90" i="10"/>
  <c r="K90" i="12"/>
  <c r="P90" i="11"/>
  <c r="U90" i="11" s="1"/>
  <c r="L89" i="12"/>
  <c r="Q89" i="11"/>
  <c r="U89" i="10"/>
  <c r="K89" i="12"/>
  <c r="P89" i="11"/>
  <c r="U89" i="11" s="1"/>
  <c r="L88" i="12"/>
  <c r="Q88" i="11"/>
  <c r="U88" i="10"/>
  <c r="K88" i="12"/>
  <c r="P88" i="11"/>
  <c r="U88" i="11" s="1"/>
  <c r="L87" i="12"/>
  <c r="Q87" i="11"/>
  <c r="U87" i="10"/>
  <c r="K87" i="12"/>
  <c r="P87" i="11"/>
  <c r="U87" i="11" s="1"/>
  <c r="L86" i="12"/>
  <c r="Q86" i="11"/>
  <c r="U86" i="10"/>
  <c r="K86" i="12"/>
  <c r="P86" i="11"/>
  <c r="U86" i="11" s="1"/>
  <c r="L85" i="12"/>
  <c r="Q85" i="11"/>
  <c r="U85" i="10"/>
  <c r="K85" i="12"/>
  <c r="P85" i="11"/>
  <c r="U85" i="11" s="1"/>
  <c r="T158" i="21"/>
  <c r="O158" i="22"/>
  <c r="O214" i="21"/>
  <c r="S158" i="21"/>
  <c r="N158" i="22"/>
  <c r="N214" i="21"/>
  <c r="R158" i="21"/>
  <c r="M158" i="22"/>
  <c r="M214" i="21"/>
  <c r="Q158" i="21"/>
  <c r="L158" i="22"/>
  <c r="L214" i="21"/>
  <c r="P158" i="21"/>
  <c r="K158" i="22"/>
  <c r="K214" i="21"/>
  <c r="J214" i="10"/>
  <c r="U214" i="10"/>
  <c r="H158" i="11"/>
  <c r="B214" i="11"/>
  <c r="T102" i="20"/>
  <c r="O102" i="21"/>
  <c r="S102" i="20"/>
  <c r="N102" i="21"/>
  <c r="R102" i="20"/>
  <c r="M102" i="21"/>
  <c r="Q102" i="20"/>
  <c r="L102" i="21"/>
  <c r="P102" i="20"/>
  <c r="K102" i="21"/>
  <c r="U102" i="19"/>
  <c r="B218" i="23"/>
  <c r="H218" i="23" s="1"/>
  <c r="J218" i="22"/>
  <c r="B219" i="23"/>
  <c r="H219" i="23" s="1"/>
  <c r="J219" i="22"/>
  <c r="B220" i="23"/>
  <c r="H220" i="23" s="1"/>
  <c r="J220" i="22"/>
  <c r="B221" i="23"/>
  <c r="H221" i="23" s="1"/>
  <c r="J221" i="23" s="1"/>
  <c r="J221" i="22"/>
  <c r="B222" i="23"/>
  <c r="H222" i="23" s="1"/>
  <c r="J222" i="22"/>
  <c r="B223" i="23"/>
  <c r="H223" i="23" s="1"/>
  <c r="J223" i="22"/>
  <c r="B224" i="23"/>
  <c r="H224" i="23" s="1"/>
  <c r="J224" i="22"/>
  <c r="B225" i="23"/>
  <c r="H225" i="23" s="1"/>
  <c r="J225" i="22"/>
  <c r="B226" i="23"/>
  <c r="H226" i="23" s="1"/>
  <c r="J226" i="22"/>
  <c r="B227" i="23"/>
  <c r="H227" i="23" s="1"/>
  <c r="J227" i="22"/>
  <c r="B228" i="23"/>
  <c r="H228" i="23" s="1"/>
  <c r="J228" i="22"/>
  <c r="B229" i="23"/>
  <c r="H229" i="23" s="1"/>
  <c r="J229" i="22"/>
  <c r="B230" i="23"/>
  <c r="H230" i="23" s="1"/>
  <c r="J230" i="22"/>
  <c r="B231" i="23"/>
  <c r="H231" i="23" s="1"/>
  <c r="J231" i="22"/>
  <c r="B232" i="23"/>
  <c r="H232" i="23" s="1"/>
  <c r="J232" i="22"/>
  <c r="B233" i="23"/>
  <c r="H233" i="23" s="1"/>
  <c r="J233" i="22"/>
  <c r="B234" i="23"/>
  <c r="H234" i="23" s="1"/>
  <c r="J234" i="22"/>
  <c r="B235" i="23"/>
  <c r="H235" i="23" s="1"/>
  <c r="J235" i="22"/>
  <c r="B236" i="23"/>
  <c r="H236" i="23" s="1"/>
  <c r="J236" i="22"/>
  <c r="B237" i="23"/>
  <c r="H237" i="23" s="1"/>
  <c r="J237" i="22"/>
  <c r="B154" i="23"/>
  <c r="H154" i="23" s="1"/>
  <c r="J154" i="22"/>
  <c r="B155" i="23"/>
  <c r="H155" i="23" s="1"/>
  <c r="J155" i="22"/>
  <c r="B156" i="23"/>
  <c r="H156" i="23" s="1"/>
  <c r="J156" i="22"/>
  <c r="B157" i="23"/>
  <c r="H157" i="23" s="1"/>
  <c r="J157" i="22"/>
  <c r="B159" i="23"/>
  <c r="H159" i="23" s="1"/>
  <c r="J159" i="22"/>
  <c r="B160" i="23"/>
  <c r="H160" i="23" s="1"/>
  <c r="J160" i="22"/>
  <c r="B161" i="23"/>
  <c r="H161" i="23" s="1"/>
  <c r="J161" i="22"/>
  <c r="B162" i="23"/>
  <c r="H162" i="23" s="1"/>
  <c r="J162" i="22"/>
  <c r="B163" i="23"/>
  <c r="H163" i="23" s="1"/>
  <c r="J163" i="22"/>
  <c r="B164" i="23"/>
  <c r="H164" i="23" s="1"/>
  <c r="J164" i="22"/>
  <c r="B165" i="23"/>
  <c r="H165" i="23" s="1"/>
  <c r="J165" i="22"/>
  <c r="B166" i="23"/>
  <c r="H166" i="23" s="1"/>
  <c r="J166" i="22"/>
  <c r="B167" i="23"/>
  <c r="H167" i="23" s="1"/>
  <c r="J167" i="22"/>
  <c r="B168" i="23"/>
  <c r="H168" i="23" s="1"/>
  <c r="J168" i="22"/>
  <c r="B169" i="23"/>
  <c r="H169" i="23" s="1"/>
  <c r="J169" i="22"/>
  <c r="B170" i="23"/>
  <c r="H170" i="23" s="1"/>
  <c r="J170" i="22"/>
  <c r="B171" i="23"/>
  <c r="H171" i="23" s="1"/>
  <c r="J171" i="22"/>
  <c r="B172" i="23"/>
  <c r="H172" i="23" s="1"/>
  <c r="J172" i="22"/>
  <c r="B173" i="23"/>
  <c r="H173" i="23" s="1"/>
  <c r="J173" i="22"/>
  <c r="B174" i="23"/>
  <c r="H174" i="23" s="1"/>
  <c r="J174" i="22"/>
  <c r="B175" i="23"/>
  <c r="H175" i="23" s="1"/>
  <c r="J175" i="22"/>
  <c r="B176" i="23"/>
  <c r="H176" i="23" s="1"/>
  <c r="J176" i="22"/>
  <c r="B177" i="23"/>
  <c r="H177" i="23" s="1"/>
  <c r="J177" i="22"/>
  <c r="B178" i="23"/>
  <c r="H178" i="23" s="1"/>
  <c r="J178" i="22"/>
  <c r="B179" i="23"/>
  <c r="H179" i="23" s="1"/>
  <c r="J179" i="22"/>
  <c r="B181" i="23"/>
  <c r="H181" i="23" s="1"/>
  <c r="J181" i="22"/>
  <c r="B182" i="23"/>
  <c r="H182" i="23" s="1"/>
  <c r="J182" i="22"/>
  <c r="B183" i="23"/>
  <c r="H183" i="23" s="1"/>
  <c r="J183" i="22"/>
  <c r="B184" i="23"/>
  <c r="H184" i="23" s="1"/>
  <c r="J184" i="22"/>
  <c r="B185" i="23"/>
  <c r="H185" i="23" s="1"/>
  <c r="J185" i="22"/>
  <c r="B186" i="23"/>
  <c r="H186" i="23" s="1"/>
  <c r="J186" i="22"/>
  <c r="B187" i="23"/>
  <c r="H187" i="23" s="1"/>
  <c r="J187" i="22"/>
  <c r="B188" i="23"/>
  <c r="H188" i="23" s="1"/>
  <c r="J188" i="22"/>
  <c r="B189" i="23"/>
  <c r="H189" i="23" s="1"/>
  <c r="J189" i="22"/>
  <c r="B190" i="23"/>
  <c r="H190" i="23" s="1"/>
  <c r="J190" i="22"/>
  <c r="B191" i="23"/>
  <c r="H191" i="23" s="1"/>
  <c r="J191" i="22"/>
  <c r="B192" i="23"/>
  <c r="H192" i="23" s="1"/>
  <c r="J192" i="22"/>
  <c r="B193" i="23"/>
  <c r="H193" i="23" s="1"/>
  <c r="J193" i="22"/>
  <c r="B194" i="23"/>
  <c r="H194" i="23" s="1"/>
  <c r="J194" i="22"/>
  <c r="B195" i="23"/>
  <c r="H195" i="23" s="1"/>
  <c r="J195" i="22"/>
  <c r="B196" i="23"/>
  <c r="H196" i="23" s="1"/>
  <c r="J196" i="22"/>
  <c r="B197" i="23"/>
  <c r="H197" i="23" s="1"/>
  <c r="J197" i="22"/>
  <c r="B198" i="23"/>
  <c r="H198" i="23" s="1"/>
  <c r="J198" i="22"/>
  <c r="B199" i="23"/>
  <c r="H199" i="23" s="1"/>
  <c r="J199" i="22"/>
  <c r="B200" i="23"/>
  <c r="H200" i="23" s="1"/>
  <c r="J200" i="22"/>
  <c r="B201" i="23"/>
  <c r="H201" i="23" s="1"/>
  <c r="J201" i="22"/>
  <c r="B202" i="23"/>
  <c r="H202" i="23" s="1"/>
  <c r="J202" i="22"/>
  <c r="B203" i="23"/>
  <c r="H203" i="23" s="1"/>
  <c r="J203" i="22"/>
  <c r="B204" i="23"/>
  <c r="H204" i="23" s="1"/>
  <c r="J204" i="22"/>
  <c r="B205" i="23"/>
  <c r="H205" i="23" s="1"/>
  <c r="J205" i="22"/>
  <c r="B206" i="23"/>
  <c r="H206" i="23" s="1"/>
  <c r="J206" i="22"/>
  <c r="B207" i="23"/>
  <c r="H207" i="23" s="1"/>
  <c r="J207" i="22"/>
  <c r="B208" i="23"/>
  <c r="H208" i="23" s="1"/>
  <c r="J208" i="22"/>
  <c r="B209" i="23"/>
  <c r="H209" i="23" s="1"/>
  <c r="J209" i="22"/>
  <c r="B210" i="23"/>
  <c r="H210" i="23" s="1"/>
  <c r="J210" i="22"/>
  <c r="B211" i="23"/>
  <c r="H211" i="23" s="1"/>
  <c r="J211" i="22"/>
  <c r="B212" i="23"/>
  <c r="H212" i="23" s="1"/>
  <c r="J212" i="22"/>
  <c r="B213" i="23"/>
  <c r="H213" i="23" s="1"/>
  <c r="J213" i="22"/>
  <c r="H153" i="13"/>
  <c r="B129" i="23"/>
  <c r="H129" i="23" s="1"/>
  <c r="J129" i="22"/>
  <c r="U129" i="22"/>
  <c r="B130" i="23"/>
  <c r="H130" i="23" s="1"/>
  <c r="J130" i="22"/>
  <c r="U130" i="22"/>
  <c r="B131" i="23"/>
  <c r="H131" i="23" s="1"/>
  <c r="J131" i="22"/>
  <c r="U131" i="22"/>
  <c r="B132" i="23"/>
  <c r="H132" i="23" s="1"/>
  <c r="J132" i="22"/>
  <c r="U132" i="22"/>
  <c r="B133" i="23"/>
  <c r="H133" i="23" s="1"/>
  <c r="J133" i="22"/>
  <c r="U133" i="22"/>
  <c r="B134" i="23"/>
  <c r="H134" i="23" s="1"/>
  <c r="J134" i="22"/>
  <c r="U134" i="22"/>
  <c r="B135" i="23"/>
  <c r="H135" i="23" s="1"/>
  <c r="J135" i="22"/>
  <c r="U135" i="22"/>
  <c r="B136" i="23"/>
  <c r="H136" i="23" s="1"/>
  <c r="J136" i="22"/>
  <c r="U136" i="22"/>
  <c r="B137" i="23"/>
  <c r="H137" i="23" s="1"/>
  <c r="J137" i="22"/>
  <c r="U137" i="22"/>
  <c r="B138" i="23"/>
  <c r="H138" i="23" s="1"/>
  <c r="J138" i="22"/>
  <c r="U138" i="22"/>
  <c r="B139" i="23"/>
  <c r="H139" i="23" s="1"/>
  <c r="J139" i="22"/>
  <c r="U139" i="22"/>
  <c r="B140" i="23"/>
  <c r="H140" i="23" s="1"/>
  <c r="J140" i="22"/>
  <c r="U140" i="22"/>
  <c r="B141" i="23"/>
  <c r="H141" i="23" s="1"/>
  <c r="J141" i="22"/>
  <c r="U141" i="22"/>
  <c r="B142" i="23"/>
  <c r="H142" i="23" s="1"/>
  <c r="J142" i="22"/>
  <c r="U142" i="22"/>
  <c r="B143" i="23"/>
  <c r="H143" i="23" s="1"/>
  <c r="J143" i="22"/>
  <c r="U143" i="22"/>
  <c r="B144" i="23"/>
  <c r="H144" i="23" s="1"/>
  <c r="J144" i="22"/>
  <c r="U144" i="22"/>
  <c r="B145" i="23"/>
  <c r="H145" i="23" s="1"/>
  <c r="J145" i="22"/>
  <c r="U145" i="22"/>
  <c r="B146" i="23"/>
  <c r="H146" i="23" s="1"/>
  <c r="J146" i="22"/>
  <c r="U146" i="22"/>
  <c r="B147" i="23"/>
  <c r="H147" i="23" s="1"/>
  <c r="J147" i="22"/>
  <c r="U147" i="22"/>
  <c r="B148" i="23"/>
  <c r="H148" i="23" s="1"/>
  <c r="J148" i="22"/>
  <c r="U148" i="22"/>
  <c r="B149" i="23"/>
  <c r="H149" i="23" s="1"/>
  <c r="J149" i="22"/>
  <c r="U149" i="22"/>
  <c r="B118" i="23"/>
  <c r="H118" i="23" s="1"/>
  <c r="J118" i="22"/>
  <c r="U118" i="22"/>
  <c r="B119" i="23"/>
  <c r="H119" i="23" s="1"/>
  <c r="J119" i="22"/>
  <c r="U119" i="22"/>
  <c r="B120" i="23"/>
  <c r="H120" i="23" s="1"/>
  <c r="J120" i="22"/>
  <c r="U120" i="22"/>
  <c r="B121" i="23"/>
  <c r="H121" i="23" s="1"/>
  <c r="J121" i="22"/>
  <c r="U121" i="22"/>
  <c r="B122" i="23"/>
  <c r="H122" i="23" s="1"/>
  <c r="J122" i="22"/>
  <c r="U122" i="22"/>
  <c r="B123" i="23"/>
  <c r="H123" i="23" s="1"/>
  <c r="J123" i="22"/>
  <c r="U123" i="22"/>
  <c r="B124" i="23"/>
  <c r="H124" i="23" s="1"/>
  <c r="J124" i="22"/>
  <c r="U124" i="22"/>
  <c r="H103" i="13"/>
  <c r="B114" i="13"/>
  <c r="J104" i="22"/>
  <c r="J105" i="22"/>
  <c r="J106" i="22"/>
  <c r="J107" i="22"/>
  <c r="J108" i="22"/>
  <c r="J109" i="22"/>
  <c r="J110" i="22"/>
  <c r="J111" i="22"/>
  <c r="J112" i="22"/>
  <c r="J113" i="22"/>
  <c r="B84" i="23"/>
  <c r="H84" i="23" s="1"/>
  <c r="J84" i="22"/>
  <c r="B85" i="23"/>
  <c r="H85" i="23" s="1"/>
  <c r="J85" i="22"/>
  <c r="B86" i="23"/>
  <c r="H86" i="23" s="1"/>
  <c r="J86" i="22"/>
  <c r="B87" i="23"/>
  <c r="H87" i="23" s="1"/>
  <c r="J87" i="22"/>
  <c r="B88" i="23"/>
  <c r="H88" i="23" s="1"/>
  <c r="J88" i="22"/>
  <c r="B89" i="23"/>
  <c r="H89" i="23" s="1"/>
  <c r="J89" i="22"/>
  <c r="B90" i="23"/>
  <c r="H90" i="23" s="1"/>
  <c r="J90" i="22"/>
  <c r="B91" i="23"/>
  <c r="H91" i="23" s="1"/>
  <c r="J91" i="22"/>
  <c r="B92" i="23"/>
  <c r="H92" i="23" s="1"/>
  <c r="J92" i="22"/>
  <c r="B93" i="23"/>
  <c r="H93" i="23" s="1"/>
  <c r="J93" i="22"/>
  <c r="B94" i="23"/>
  <c r="H94" i="23" s="1"/>
  <c r="J94" i="22"/>
  <c r="B95" i="23"/>
  <c r="H95" i="23" s="1"/>
  <c r="J95" i="22"/>
  <c r="B96" i="23"/>
  <c r="H96" i="23" s="1"/>
  <c r="J96" i="22"/>
  <c r="B97" i="23"/>
  <c r="H97" i="23" s="1"/>
  <c r="J97" i="22"/>
  <c r="B98" i="23"/>
  <c r="H98" i="23" s="1"/>
  <c r="J98" i="22"/>
  <c r="B99" i="23"/>
  <c r="H99" i="23" s="1"/>
  <c r="J99" i="22"/>
  <c r="B44" i="23"/>
  <c r="H44" i="23" s="1"/>
  <c r="J44" i="22"/>
  <c r="B45" i="23"/>
  <c r="H45" i="23" s="1"/>
  <c r="J45" i="22"/>
  <c r="B46" i="23"/>
  <c r="H46" i="23" s="1"/>
  <c r="J46" i="22"/>
  <c r="B47" i="23"/>
  <c r="H47" i="23" s="1"/>
  <c r="J47" i="22"/>
  <c r="B48" i="23"/>
  <c r="H48" i="23" s="1"/>
  <c r="J48" i="22"/>
  <c r="B49" i="23"/>
  <c r="H49" i="23" s="1"/>
  <c r="J49" i="22"/>
  <c r="B50" i="23"/>
  <c r="H50" i="23" s="1"/>
  <c r="J50" i="22"/>
  <c r="B51" i="23"/>
  <c r="H51" i="23" s="1"/>
  <c r="J51" i="22"/>
  <c r="B52" i="23"/>
  <c r="H52" i="23" s="1"/>
  <c r="J52" i="22"/>
  <c r="B53" i="23"/>
  <c r="H53" i="23" s="1"/>
  <c r="J53" i="22"/>
  <c r="B54" i="23"/>
  <c r="H54" i="23" s="1"/>
  <c r="J54" i="22"/>
  <c r="B55" i="23"/>
  <c r="H55" i="23" s="1"/>
  <c r="J55" i="22"/>
  <c r="B56" i="23"/>
  <c r="H56" i="23" s="1"/>
  <c r="J56" i="22"/>
  <c r="B57" i="23"/>
  <c r="H57" i="23" s="1"/>
  <c r="J57" i="22"/>
  <c r="B58" i="23"/>
  <c r="H58" i="23" s="1"/>
  <c r="J58" i="22"/>
  <c r="B59" i="23"/>
  <c r="H59" i="23" s="1"/>
  <c r="J59" i="22"/>
  <c r="T5" i="22"/>
  <c r="O5" i="23"/>
  <c r="O20" i="22"/>
  <c r="S5" i="21"/>
  <c r="S20" i="21" s="1"/>
  <c r="N5" i="22"/>
  <c r="N20" i="21"/>
  <c r="R5" i="21"/>
  <c r="R20" i="21" s="1"/>
  <c r="M5" i="22"/>
  <c r="M20" i="21"/>
  <c r="T43" i="20"/>
  <c r="T60" i="20" s="1"/>
  <c r="O43" i="21"/>
  <c r="O60" i="20"/>
  <c r="S43" i="20"/>
  <c r="S60" i="20" s="1"/>
  <c r="N43" i="21"/>
  <c r="N60" i="20"/>
  <c r="R43" i="20"/>
  <c r="R60" i="20" s="1"/>
  <c r="M43" i="21"/>
  <c r="M60" i="20"/>
  <c r="Q43" i="20"/>
  <c r="Q60" i="20" s="1"/>
  <c r="L43" i="21"/>
  <c r="L60" i="20"/>
  <c r="P43" i="20"/>
  <c r="P60" i="20" s="1"/>
  <c r="K43" i="21"/>
  <c r="K60" i="20"/>
  <c r="H29" i="12"/>
  <c r="B40" i="12"/>
  <c r="B24" i="21"/>
  <c r="H24" i="21" s="1"/>
  <c r="J24" i="20"/>
  <c r="P24" i="20"/>
  <c r="K24" i="21"/>
  <c r="Q24" i="20"/>
  <c r="L24" i="21"/>
  <c r="B25" i="21"/>
  <c r="H25" i="21" s="1"/>
  <c r="J25" i="20"/>
  <c r="P25" i="20"/>
  <c r="K25" i="21"/>
  <c r="Q25" i="20"/>
  <c r="L25" i="21"/>
  <c r="B26" i="21"/>
  <c r="H26" i="21" s="1"/>
  <c r="J26" i="20"/>
  <c r="P26" i="20"/>
  <c r="K26" i="21"/>
  <c r="Q26" i="20"/>
  <c r="L26" i="21"/>
  <c r="B27" i="21"/>
  <c r="H27" i="21" s="1"/>
  <c r="J27" i="20"/>
  <c r="P27" i="20"/>
  <c r="K27" i="21"/>
  <c r="Q27" i="20"/>
  <c r="L27" i="21"/>
  <c r="B28" i="21"/>
  <c r="H28" i="21" s="1"/>
  <c r="J28" i="20"/>
  <c r="P28" i="20"/>
  <c r="K28" i="21"/>
  <c r="Q28" i="20"/>
  <c r="L28" i="21"/>
  <c r="B30" i="21"/>
  <c r="H30" i="21" s="1"/>
  <c r="J30" i="20"/>
  <c r="P30" i="20"/>
  <c r="K30" i="21"/>
  <c r="Q30" i="20"/>
  <c r="L30" i="21"/>
  <c r="B31" i="21"/>
  <c r="H31" i="21" s="1"/>
  <c r="J31" i="20"/>
  <c r="P31" i="20"/>
  <c r="K31" i="21"/>
  <c r="Q31" i="20"/>
  <c r="L31" i="21"/>
  <c r="B32" i="21"/>
  <c r="H32" i="21" s="1"/>
  <c r="J32" i="20"/>
  <c r="P32" i="20"/>
  <c r="K32" i="21"/>
  <c r="Q32" i="20"/>
  <c r="L32" i="21"/>
  <c r="B33" i="21"/>
  <c r="H33" i="21" s="1"/>
  <c r="J33" i="20"/>
  <c r="P33" i="20"/>
  <c r="K33" i="21"/>
  <c r="Q33" i="20"/>
  <c r="L33" i="21"/>
  <c r="B34" i="21"/>
  <c r="H34" i="21" s="1"/>
  <c r="J34" i="20"/>
  <c r="P34" i="20"/>
  <c r="K34" i="21"/>
  <c r="Q34" i="20"/>
  <c r="L34" i="21"/>
  <c r="B35" i="21"/>
  <c r="H35" i="21" s="1"/>
  <c r="J35" i="20"/>
  <c r="P35" i="20"/>
  <c r="K35" i="21"/>
  <c r="Q35" i="20"/>
  <c r="L35" i="21"/>
  <c r="B36" i="21"/>
  <c r="H36" i="21" s="1"/>
  <c r="J36" i="20"/>
  <c r="P36" i="20"/>
  <c r="K36" i="21"/>
  <c r="Q36" i="20"/>
  <c r="L36" i="21"/>
  <c r="B37" i="21"/>
  <c r="H37" i="21" s="1"/>
  <c r="J37" i="20"/>
  <c r="P37" i="20"/>
  <c r="K37" i="21"/>
  <c r="Q37" i="20"/>
  <c r="L37" i="21"/>
  <c r="B38" i="21"/>
  <c r="H38" i="21" s="1"/>
  <c r="J38" i="20"/>
  <c r="P38" i="20"/>
  <c r="K38" i="21"/>
  <c r="Q38" i="20"/>
  <c r="L38" i="21"/>
  <c r="B39" i="21"/>
  <c r="H39" i="21" s="1"/>
  <c r="J39" i="20"/>
  <c r="P39" i="20"/>
  <c r="K39" i="21"/>
  <c r="Q39" i="20"/>
  <c r="L39" i="21"/>
  <c r="P29" i="20"/>
  <c r="K29" i="21"/>
  <c r="Q29" i="20"/>
  <c r="L29" i="21"/>
  <c r="Q23" i="20"/>
  <c r="Q40" i="20" s="1"/>
  <c r="L23" i="21"/>
  <c r="L40" i="20"/>
  <c r="P23" i="20"/>
  <c r="P40" i="20" s="1"/>
  <c r="K23" i="21"/>
  <c r="K40" i="20"/>
  <c r="H23" i="16"/>
  <c r="U19" i="14"/>
  <c r="J19" i="14"/>
  <c r="B19" i="15"/>
  <c r="H19" i="15" s="1"/>
  <c r="U18" i="14"/>
  <c r="J18" i="14"/>
  <c r="B18" i="15"/>
  <c r="H18" i="15" s="1"/>
  <c r="U17" i="14"/>
  <c r="J17" i="14"/>
  <c r="B17" i="15"/>
  <c r="H17" i="15" s="1"/>
  <c r="U16" i="14"/>
  <c r="J16" i="14"/>
  <c r="B16" i="15"/>
  <c r="H16" i="15" s="1"/>
  <c r="U15" i="14"/>
  <c r="J15" i="14"/>
  <c r="B15" i="15"/>
  <c r="H15" i="15" s="1"/>
  <c r="U14" i="14"/>
  <c r="J14" i="14"/>
  <c r="B14" i="15"/>
  <c r="H14" i="15" s="1"/>
  <c r="U13" i="14"/>
  <c r="J13" i="14"/>
  <c r="B13" i="15"/>
  <c r="H13" i="15" s="1"/>
  <c r="U11" i="14"/>
  <c r="J11" i="14"/>
  <c r="B11" i="15"/>
  <c r="H11" i="15" s="1"/>
  <c r="U10" i="14"/>
  <c r="J10" i="14"/>
  <c r="B10" i="15"/>
  <c r="H10" i="15" s="1"/>
  <c r="U9" i="14"/>
  <c r="J9" i="14"/>
  <c r="B9" i="15"/>
  <c r="H9" i="15" s="1"/>
  <c r="U8" i="14"/>
  <c r="J8" i="14"/>
  <c r="B8" i="15"/>
  <c r="H8" i="15" s="1"/>
  <c r="U7" i="14"/>
  <c r="J7" i="14"/>
  <c r="B7" i="15"/>
  <c r="H7" i="15" s="1"/>
  <c r="U6" i="14"/>
  <c r="J6" i="14"/>
  <c r="B6" i="15"/>
  <c r="H6" i="15" s="1"/>
  <c r="P6" i="20"/>
  <c r="K6" i="21"/>
  <c r="Q6" i="20"/>
  <c r="L6" i="21"/>
  <c r="P7" i="20"/>
  <c r="K7" i="21"/>
  <c r="Q7" i="20"/>
  <c r="L7" i="21"/>
  <c r="P8" i="20"/>
  <c r="K8" i="21"/>
  <c r="Q8" i="20"/>
  <c r="L8" i="21"/>
  <c r="P9" i="20"/>
  <c r="K9" i="21"/>
  <c r="Q9" i="20"/>
  <c r="L9" i="21"/>
  <c r="P10" i="20"/>
  <c r="K10" i="21"/>
  <c r="Q10" i="20"/>
  <c r="L10" i="21"/>
  <c r="P11" i="20"/>
  <c r="K11" i="21"/>
  <c r="Q11" i="20"/>
  <c r="L11" i="21"/>
  <c r="P12" i="20"/>
  <c r="K12" i="21"/>
  <c r="Q12" i="20"/>
  <c r="L12" i="21"/>
  <c r="P13" i="20"/>
  <c r="K13" i="21"/>
  <c r="Q13" i="20"/>
  <c r="L13" i="21"/>
  <c r="P14" i="20"/>
  <c r="K14" i="21"/>
  <c r="Q14" i="20"/>
  <c r="L14" i="21"/>
  <c r="P15" i="20"/>
  <c r="K15" i="21"/>
  <c r="Q15" i="20"/>
  <c r="L15" i="21"/>
  <c r="P16" i="20"/>
  <c r="K16" i="21"/>
  <c r="Q16" i="20"/>
  <c r="L16" i="21"/>
  <c r="P17" i="20"/>
  <c r="K17" i="21"/>
  <c r="Q17" i="20"/>
  <c r="L17" i="21"/>
  <c r="P18" i="20"/>
  <c r="K18" i="21"/>
  <c r="Q18" i="20"/>
  <c r="L18" i="21"/>
  <c r="P19" i="20"/>
  <c r="K19" i="21"/>
  <c r="Q19" i="20"/>
  <c r="L19" i="21"/>
  <c r="J60" i="10"/>
  <c r="U60" i="10"/>
  <c r="H43" i="11"/>
  <c r="B60" i="11"/>
  <c r="Q5" i="21"/>
  <c r="L5" i="22"/>
  <c r="L20" i="21"/>
  <c r="P5" i="21"/>
  <c r="K5" i="22"/>
  <c r="K20" i="21"/>
  <c r="H40" i="11"/>
  <c r="J29" i="11"/>
  <c r="U29" i="11"/>
  <c r="B5" i="5"/>
  <c r="H5" i="5" s="1"/>
  <c r="H20" i="4"/>
  <c r="J5" i="4"/>
  <c r="J240" i="3"/>
  <c r="B113" i="25" l="1"/>
  <c r="H113" i="25" s="1"/>
  <c r="J113" i="24"/>
  <c r="B112" i="25"/>
  <c r="H112" i="25" s="1"/>
  <c r="J112" i="24"/>
  <c r="B111" i="25"/>
  <c r="H111" i="25" s="1"/>
  <c r="J111" i="24"/>
  <c r="B110" i="25"/>
  <c r="H110" i="25" s="1"/>
  <c r="J110" i="24"/>
  <c r="B109" i="25"/>
  <c r="H109" i="25" s="1"/>
  <c r="J109" i="24"/>
  <c r="B106" i="25"/>
  <c r="H106" i="25" s="1"/>
  <c r="J106" i="24"/>
  <c r="B105" i="25"/>
  <c r="H105" i="25" s="1"/>
  <c r="J105" i="24"/>
  <c r="B104" i="25"/>
  <c r="H104" i="25" s="1"/>
  <c r="J104" i="24"/>
  <c r="B180" i="22"/>
  <c r="H180" i="22" s="1"/>
  <c r="J180" i="21"/>
  <c r="B108" i="25"/>
  <c r="H108" i="25" s="1"/>
  <c r="J108" i="24"/>
  <c r="B107" i="24"/>
  <c r="J107" i="23"/>
  <c r="T149" i="23"/>
  <c r="O149" i="24"/>
  <c r="S149" i="24"/>
  <c r="N149" i="25"/>
  <c r="R149" i="24"/>
  <c r="M149" i="25"/>
  <c r="Q149" i="24"/>
  <c r="L149" i="25"/>
  <c r="P149" i="24"/>
  <c r="K149" i="25"/>
  <c r="T148" i="23"/>
  <c r="O148" i="24"/>
  <c r="S148" i="24"/>
  <c r="N148" i="25"/>
  <c r="R148" i="24"/>
  <c r="M148" i="25"/>
  <c r="Q148" i="24"/>
  <c r="L148" i="25"/>
  <c r="P148" i="24"/>
  <c r="K148" i="25"/>
  <c r="T147" i="23"/>
  <c r="O147" i="24"/>
  <c r="S147" i="24"/>
  <c r="N147" i="25"/>
  <c r="R147" i="24"/>
  <c r="M147" i="25"/>
  <c r="Q147" i="24"/>
  <c r="L147" i="25"/>
  <c r="P147" i="24"/>
  <c r="K147" i="25"/>
  <c r="T146" i="23"/>
  <c r="O146" i="24"/>
  <c r="S146" i="24"/>
  <c r="N146" i="25"/>
  <c r="R146" i="24"/>
  <c r="M146" i="25"/>
  <c r="Q146" i="24"/>
  <c r="L146" i="25"/>
  <c r="P146" i="24"/>
  <c r="K146" i="25"/>
  <c r="T145" i="23"/>
  <c r="O145" i="24"/>
  <c r="S145" i="24"/>
  <c r="N145" i="25"/>
  <c r="R145" i="24"/>
  <c r="M145" i="25"/>
  <c r="Q145" i="24"/>
  <c r="L145" i="25"/>
  <c r="P145" i="24"/>
  <c r="K145" i="25"/>
  <c r="T144" i="23"/>
  <c r="O144" i="24"/>
  <c r="S144" i="24"/>
  <c r="N144" i="25"/>
  <c r="R144" i="24"/>
  <c r="M144" i="25"/>
  <c r="Q144" i="24"/>
  <c r="L144" i="25"/>
  <c r="P144" i="24"/>
  <c r="K144" i="25"/>
  <c r="T143" i="23"/>
  <c r="O143" i="24"/>
  <c r="S143" i="24"/>
  <c r="N143" i="25"/>
  <c r="R143" i="24"/>
  <c r="M143" i="25"/>
  <c r="Q143" i="24"/>
  <c r="L143" i="25"/>
  <c r="P143" i="24"/>
  <c r="K143" i="25"/>
  <c r="T142" i="23"/>
  <c r="O142" i="24"/>
  <c r="S142" i="24"/>
  <c r="N142" i="25"/>
  <c r="R142" i="24"/>
  <c r="M142" i="25"/>
  <c r="Q142" i="24"/>
  <c r="L142" i="25"/>
  <c r="P142" i="24"/>
  <c r="K142" i="25"/>
  <c r="T141" i="23"/>
  <c r="O141" i="24"/>
  <c r="S141" i="24"/>
  <c r="N141" i="25"/>
  <c r="R141" i="24"/>
  <c r="M141" i="25"/>
  <c r="Q141" i="24"/>
  <c r="L141" i="25"/>
  <c r="P141" i="24"/>
  <c r="K141" i="25"/>
  <c r="T140" i="23"/>
  <c r="O140" i="24"/>
  <c r="S140" i="24"/>
  <c r="N140" i="25"/>
  <c r="R140" i="24"/>
  <c r="M140" i="25"/>
  <c r="Q140" i="24"/>
  <c r="L140" i="25"/>
  <c r="P140" i="24"/>
  <c r="K140" i="25"/>
  <c r="T139" i="23"/>
  <c r="O139" i="24"/>
  <c r="S139" i="24"/>
  <c r="N139" i="25"/>
  <c r="R139" i="24"/>
  <c r="M139" i="25"/>
  <c r="Q139" i="24"/>
  <c r="L139" i="25"/>
  <c r="P139" i="24"/>
  <c r="K139" i="25"/>
  <c r="T138" i="23"/>
  <c r="O138" i="24"/>
  <c r="S138" i="24"/>
  <c r="N138" i="25"/>
  <c r="R138" i="24"/>
  <c r="M138" i="25"/>
  <c r="Q138" i="24"/>
  <c r="L138" i="25"/>
  <c r="P138" i="24"/>
  <c r="K138" i="25"/>
  <c r="T137" i="23"/>
  <c r="O137" i="24"/>
  <c r="S137" i="24"/>
  <c r="N137" i="25"/>
  <c r="R137" i="24"/>
  <c r="M137" i="25"/>
  <c r="Q137" i="24"/>
  <c r="L137" i="25"/>
  <c r="P137" i="24"/>
  <c r="K137" i="25"/>
  <c r="T136" i="23"/>
  <c r="O136" i="24"/>
  <c r="S136" i="24"/>
  <c r="N136" i="25"/>
  <c r="R136" i="24"/>
  <c r="M136" i="25"/>
  <c r="Q136" i="24"/>
  <c r="L136" i="25"/>
  <c r="P136" i="24"/>
  <c r="K136" i="25"/>
  <c r="T135" i="23"/>
  <c r="O135" i="24"/>
  <c r="S135" i="24"/>
  <c r="N135" i="25"/>
  <c r="R135" i="24"/>
  <c r="M135" i="25"/>
  <c r="Q135" i="24"/>
  <c r="L135" i="25"/>
  <c r="P135" i="24"/>
  <c r="K135" i="25"/>
  <c r="T134" i="23"/>
  <c r="O134" i="24"/>
  <c r="S134" i="24"/>
  <c r="N134" i="25"/>
  <c r="R134" i="24"/>
  <c r="M134" i="25"/>
  <c r="Q134" i="24"/>
  <c r="L134" i="25"/>
  <c r="P134" i="24"/>
  <c r="K134" i="25"/>
  <c r="T133" i="23"/>
  <c r="O133" i="24"/>
  <c r="S133" i="24"/>
  <c r="N133" i="25"/>
  <c r="R133" i="24"/>
  <c r="M133" i="25"/>
  <c r="Q133" i="24"/>
  <c r="L133" i="25"/>
  <c r="P133" i="24"/>
  <c r="K133" i="25"/>
  <c r="T132" i="23"/>
  <c r="O132" i="24"/>
  <c r="S132" i="24"/>
  <c r="N132" i="25"/>
  <c r="R132" i="24"/>
  <c r="M132" i="25"/>
  <c r="Q132" i="24"/>
  <c r="L132" i="25"/>
  <c r="P132" i="24"/>
  <c r="K132" i="25"/>
  <c r="T131" i="23"/>
  <c r="O131" i="24"/>
  <c r="S131" i="24"/>
  <c r="N131" i="25"/>
  <c r="R131" i="24"/>
  <c r="M131" i="25"/>
  <c r="Q131" i="24"/>
  <c r="L131" i="25"/>
  <c r="P131" i="24"/>
  <c r="K131" i="25"/>
  <c r="T130" i="23"/>
  <c r="O130" i="24"/>
  <c r="S130" i="24"/>
  <c r="N130" i="25"/>
  <c r="R130" i="24"/>
  <c r="M130" i="25"/>
  <c r="Q130" i="24"/>
  <c r="L130" i="25"/>
  <c r="P130" i="24"/>
  <c r="K130" i="25"/>
  <c r="T129" i="23"/>
  <c r="O129" i="24"/>
  <c r="S129" i="24"/>
  <c r="N129" i="25"/>
  <c r="R129" i="24"/>
  <c r="M129" i="25"/>
  <c r="Q129" i="24"/>
  <c r="L129" i="25"/>
  <c r="P129" i="24"/>
  <c r="K129" i="25"/>
  <c r="P85" i="12"/>
  <c r="K85" i="13"/>
  <c r="Q85" i="12"/>
  <c r="L85" i="13"/>
  <c r="P86" i="12"/>
  <c r="K86" i="13"/>
  <c r="Q86" i="12"/>
  <c r="L86" i="13"/>
  <c r="P87" i="12"/>
  <c r="K87" i="13"/>
  <c r="Q87" i="12"/>
  <c r="L87" i="13"/>
  <c r="P88" i="12"/>
  <c r="K88" i="13"/>
  <c r="Q88" i="12"/>
  <c r="L88" i="13"/>
  <c r="P89" i="12"/>
  <c r="K89" i="13"/>
  <c r="Q89" i="12"/>
  <c r="L89" i="13"/>
  <c r="P90" i="12"/>
  <c r="K90" i="13"/>
  <c r="Q90" i="12"/>
  <c r="L90" i="13"/>
  <c r="P91" i="12"/>
  <c r="K91" i="13"/>
  <c r="Q91" i="12"/>
  <c r="L91" i="13"/>
  <c r="P92" i="12"/>
  <c r="K92" i="13"/>
  <c r="Q92" i="12"/>
  <c r="L92" i="13"/>
  <c r="P93" i="12"/>
  <c r="K93" i="13"/>
  <c r="Q93" i="12"/>
  <c r="L93" i="13"/>
  <c r="P94" i="12"/>
  <c r="K94" i="13"/>
  <c r="Q94" i="12"/>
  <c r="L94" i="13"/>
  <c r="P95" i="12"/>
  <c r="K95" i="13"/>
  <c r="Q95" i="12"/>
  <c r="L95" i="13"/>
  <c r="P96" i="12"/>
  <c r="K96" i="13"/>
  <c r="Q96" i="12"/>
  <c r="L96" i="13"/>
  <c r="P97" i="12"/>
  <c r="K97" i="13"/>
  <c r="Q97" i="12"/>
  <c r="L97" i="13"/>
  <c r="P98" i="12"/>
  <c r="K98" i="13"/>
  <c r="Q98" i="12"/>
  <c r="L98" i="13"/>
  <c r="R84" i="19"/>
  <c r="M84" i="20"/>
  <c r="M100" i="19"/>
  <c r="T113" i="23"/>
  <c r="O113" i="24"/>
  <c r="S113" i="22"/>
  <c r="N113" i="23"/>
  <c r="R113" i="22"/>
  <c r="M113" i="23"/>
  <c r="P113" i="22"/>
  <c r="K113" i="23"/>
  <c r="U113" i="21"/>
  <c r="Q113" i="22"/>
  <c r="L113" i="23"/>
  <c r="T112" i="23"/>
  <c r="O112" i="24"/>
  <c r="S112" i="22"/>
  <c r="N112" i="23"/>
  <c r="R112" i="22"/>
  <c r="M112" i="23"/>
  <c r="P112" i="22"/>
  <c r="K112" i="23"/>
  <c r="U112" i="21"/>
  <c r="Q112" i="22"/>
  <c r="L112" i="23"/>
  <c r="T111" i="23"/>
  <c r="O111" i="24"/>
  <c r="S111" i="22"/>
  <c r="N111" i="23"/>
  <c r="R111" i="22"/>
  <c r="M111" i="23"/>
  <c r="P111" i="22"/>
  <c r="K111" i="23"/>
  <c r="U111" i="21"/>
  <c r="Q111" i="22"/>
  <c r="L111" i="23"/>
  <c r="T110" i="23"/>
  <c r="O110" i="24"/>
  <c r="S110" i="22"/>
  <c r="N110" i="23"/>
  <c r="R110" i="22"/>
  <c r="M110" i="23"/>
  <c r="P110" i="22"/>
  <c r="K110" i="23"/>
  <c r="U110" i="21"/>
  <c r="Q110" i="22"/>
  <c r="L110" i="23"/>
  <c r="P99" i="22"/>
  <c r="K99" i="23"/>
  <c r="Q99" i="22"/>
  <c r="L99" i="23"/>
  <c r="T99" i="22"/>
  <c r="O99" i="23"/>
  <c r="S99" i="22"/>
  <c r="N99" i="23"/>
  <c r="R99" i="22"/>
  <c r="M99" i="23"/>
  <c r="T19" i="22"/>
  <c r="O19" i="23"/>
  <c r="S19" i="22"/>
  <c r="N19" i="23"/>
  <c r="R19" i="22"/>
  <c r="M19" i="23"/>
  <c r="T18" i="22"/>
  <c r="O18" i="23"/>
  <c r="S18" i="22"/>
  <c r="N18" i="23"/>
  <c r="R18" i="22"/>
  <c r="M18" i="23"/>
  <c r="T17" i="22"/>
  <c r="O17" i="23"/>
  <c r="S17" i="22"/>
  <c r="N17" i="23"/>
  <c r="R17" i="22"/>
  <c r="M17" i="23"/>
  <c r="T16" i="22"/>
  <c r="O16" i="23"/>
  <c r="S16" i="22"/>
  <c r="N16" i="23"/>
  <c r="R16" i="22"/>
  <c r="M16" i="23"/>
  <c r="T15" i="22"/>
  <c r="O15" i="23"/>
  <c r="S15" i="22"/>
  <c r="N15" i="23"/>
  <c r="R15" i="22"/>
  <c r="M15" i="23"/>
  <c r="T14" i="22"/>
  <c r="O14" i="23"/>
  <c r="S14" i="22"/>
  <c r="N14" i="23"/>
  <c r="R14" i="22"/>
  <c r="M14" i="23"/>
  <c r="T13" i="22"/>
  <c r="O13" i="23"/>
  <c r="S13" i="22"/>
  <c r="N13" i="23"/>
  <c r="R13" i="22"/>
  <c r="M13" i="23"/>
  <c r="T12" i="22"/>
  <c r="O12" i="23"/>
  <c r="S12" i="22"/>
  <c r="N12" i="23"/>
  <c r="R12" i="22"/>
  <c r="M12" i="23"/>
  <c r="T11" i="22"/>
  <c r="O11" i="23"/>
  <c r="S11" i="22"/>
  <c r="N11" i="23"/>
  <c r="R11" i="22"/>
  <c r="M11" i="23"/>
  <c r="T10" i="22"/>
  <c r="O10" i="23"/>
  <c r="S10" i="22"/>
  <c r="N10" i="23"/>
  <c r="R10" i="22"/>
  <c r="M10" i="23"/>
  <c r="T9" i="22"/>
  <c r="O9" i="23"/>
  <c r="S9" i="22"/>
  <c r="N9" i="23"/>
  <c r="R9" i="22"/>
  <c r="M9" i="23"/>
  <c r="T8" i="22"/>
  <c r="O8" i="23"/>
  <c r="S8" i="22"/>
  <c r="N8" i="23"/>
  <c r="R8" i="22"/>
  <c r="M8" i="23"/>
  <c r="T7" i="22"/>
  <c r="O7" i="23"/>
  <c r="S7" i="22"/>
  <c r="N7" i="23"/>
  <c r="R7" i="22"/>
  <c r="M7" i="23"/>
  <c r="S6" i="22"/>
  <c r="N6" i="23"/>
  <c r="R6" i="22"/>
  <c r="M6" i="23"/>
  <c r="T23" i="22"/>
  <c r="O23" i="23"/>
  <c r="O40" i="22"/>
  <c r="T39" i="22"/>
  <c r="O39" i="23"/>
  <c r="S39" i="22"/>
  <c r="N39" i="23"/>
  <c r="R39" i="22"/>
  <c r="M39" i="23"/>
  <c r="T38" i="22"/>
  <c r="O38" i="23"/>
  <c r="S38" i="22"/>
  <c r="N38" i="23"/>
  <c r="R38" i="22"/>
  <c r="M38" i="23"/>
  <c r="T37" i="22"/>
  <c r="O37" i="23"/>
  <c r="S37" i="22"/>
  <c r="N37" i="23"/>
  <c r="R37" i="22"/>
  <c r="M37" i="23"/>
  <c r="T36" i="22"/>
  <c r="O36" i="23"/>
  <c r="S36" i="22"/>
  <c r="N36" i="23"/>
  <c r="R36" i="22"/>
  <c r="M36" i="23"/>
  <c r="T35" i="22"/>
  <c r="O35" i="23"/>
  <c r="S35" i="22"/>
  <c r="N35" i="23"/>
  <c r="R35" i="22"/>
  <c r="M35" i="23"/>
  <c r="T34" i="22"/>
  <c r="O34" i="23"/>
  <c r="S34" i="22"/>
  <c r="N34" i="23"/>
  <c r="R34" i="22"/>
  <c r="M34" i="23"/>
  <c r="T33" i="22"/>
  <c r="O33" i="23"/>
  <c r="S33" i="22"/>
  <c r="N33" i="23"/>
  <c r="R33" i="22"/>
  <c r="M33" i="23"/>
  <c r="T32" i="22"/>
  <c r="O32" i="23"/>
  <c r="S32" i="22"/>
  <c r="N32" i="23"/>
  <c r="R32" i="22"/>
  <c r="M32" i="23"/>
  <c r="T31" i="22"/>
  <c r="O31" i="23"/>
  <c r="S31" i="22"/>
  <c r="N31" i="23"/>
  <c r="R31" i="22"/>
  <c r="M31" i="23"/>
  <c r="T30" i="22"/>
  <c r="O30" i="23"/>
  <c r="S30" i="22"/>
  <c r="N30" i="23"/>
  <c r="R30" i="22"/>
  <c r="M30" i="23"/>
  <c r="T29" i="22"/>
  <c r="O29" i="23"/>
  <c r="S29" i="22"/>
  <c r="N29" i="23"/>
  <c r="R29" i="22"/>
  <c r="M29" i="23"/>
  <c r="T28" i="22"/>
  <c r="O28" i="23"/>
  <c r="S28" i="22"/>
  <c r="N28" i="23"/>
  <c r="R28" i="22"/>
  <c r="M28" i="23"/>
  <c r="T27" i="22"/>
  <c r="O27" i="23"/>
  <c r="S27" i="22"/>
  <c r="N27" i="23"/>
  <c r="R27" i="22"/>
  <c r="M27" i="23"/>
  <c r="T26" i="22"/>
  <c r="O26" i="23"/>
  <c r="S26" i="22"/>
  <c r="N26" i="23"/>
  <c r="R26" i="22"/>
  <c r="M26" i="23"/>
  <c r="T25" i="22"/>
  <c r="O25" i="23"/>
  <c r="S25" i="22"/>
  <c r="N25" i="23"/>
  <c r="R25" i="22"/>
  <c r="M25" i="23"/>
  <c r="T24" i="22"/>
  <c r="O24" i="23"/>
  <c r="S24" i="22"/>
  <c r="N24" i="23"/>
  <c r="R24" i="22"/>
  <c r="M24" i="23"/>
  <c r="T59" i="22"/>
  <c r="O59" i="23"/>
  <c r="S59" i="22"/>
  <c r="N59" i="23"/>
  <c r="R59" i="22"/>
  <c r="M59" i="23"/>
  <c r="P59" i="22"/>
  <c r="K59" i="23"/>
  <c r="U59" i="21"/>
  <c r="Q59" i="22"/>
  <c r="L59" i="23"/>
  <c r="T58" i="22"/>
  <c r="O58" i="23"/>
  <c r="S58" i="22"/>
  <c r="N58" i="23"/>
  <c r="R58" i="22"/>
  <c r="M58" i="23"/>
  <c r="P58" i="22"/>
  <c r="K58" i="23"/>
  <c r="U58" i="21"/>
  <c r="Q58" i="22"/>
  <c r="L58" i="23"/>
  <c r="T57" i="22"/>
  <c r="O57" i="23"/>
  <c r="S57" i="22"/>
  <c r="N57" i="23"/>
  <c r="R57" i="22"/>
  <c r="M57" i="23"/>
  <c r="P57" i="22"/>
  <c r="K57" i="23"/>
  <c r="U57" i="21"/>
  <c r="Q57" i="22"/>
  <c r="L57" i="23"/>
  <c r="T56" i="22"/>
  <c r="O56" i="23"/>
  <c r="S56" i="22"/>
  <c r="N56" i="23"/>
  <c r="R56" i="22"/>
  <c r="M56" i="23"/>
  <c r="P56" i="22"/>
  <c r="K56" i="23"/>
  <c r="U56" i="21"/>
  <c r="Q56" i="22"/>
  <c r="L56" i="23"/>
  <c r="T55" i="22"/>
  <c r="O55" i="23"/>
  <c r="S55" i="22"/>
  <c r="N55" i="23"/>
  <c r="R55" i="22"/>
  <c r="M55" i="23"/>
  <c r="P55" i="22"/>
  <c r="K55" i="23"/>
  <c r="U55" i="21"/>
  <c r="Q55" i="22"/>
  <c r="L55" i="23"/>
  <c r="T54" i="22"/>
  <c r="O54" i="23"/>
  <c r="S54" i="22"/>
  <c r="N54" i="23"/>
  <c r="R54" i="22"/>
  <c r="M54" i="23"/>
  <c r="P54" i="22"/>
  <c r="K54" i="23"/>
  <c r="U54" i="21"/>
  <c r="Q54" i="22"/>
  <c r="L54" i="23"/>
  <c r="T53" i="22"/>
  <c r="O53" i="23"/>
  <c r="S53" i="22"/>
  <c r="N53" i="23"/>
  <c r="R53" i="22"/>
  <c r="M53" i="23"/>
  <c r="P53" i="22"/>
  <c r="K53" i="23"/>
  <c r="U53" i="21"/>
  <c r="Q53" i="22"/>
  <c r="L53" i="23"/>
  <c r="T52" i="22"/>
  <c r="O52" i="23"/>
  <c r="S52" i="22"/>
  <c r="N52" i="23"/>
  <c r="R52" i="22"/>
  <c r="M52" i="23"/>
  <c r="P52" i="22"/>
  <c r="K52" i="23"/>
  <c r="U52" i="21"/>
  <c r="Q52" i="22"/>
  <c r="L52" i="23"/>
  <c r="T51" i="22"/>
  <c r="O51" i="23"/>
  <c r="S51" i="22"/>
  <c r="N51" i="23"/>
  <c r="R51" i="22"/>
  <c r="M51" i="23"/>
  <c r="P51" i="22"/>
  <c r="K51" i="23"/>
  <c r="U51" i="21"/>
  <c r="Q51" i="22"/>
  <c r="L51" i="23"/>
  <c r="T50" i="22"/>
  <c r="O50" i="23"/>
  <c r="S50" i="22"/>
  <c r="N50" i="23"/>
  <c r="R50" i="22"/>
  <c r="M50" i="23"/>
  <c r="P50" i="22"/>
  <c r="K50" i="23"/>
  <c r="U50" i="21"/>
  <c r="Q50" i="22"/>
  <c r="L50" i="23"/>
  <c r="T49" i="22"/>
  <c r="O49" i="23"/>
  <c r="S49" i="22"/>
  <c r="N49" i="23"/>
  <c r="R49" i="22"/>
  <c r="M49" i="23"/>
  <c r="P49" i="22"/>
  <c r="K49" i="23"/>
  <c r="U49" i="21"/>
  <c r="Q49" i="22"/>
  <c r="L49" i="23"/>
  <c r="T48" i="22"/>
  <c r="O48" i="23"/>
  <c r="S48" i="22"/>
  <c r="N48" i="23"/>
  <c r="R48" i="22"/>
  <c r="M48" i="23"/>
  <c r="P48" i="22"/>
  <c r="K48" i="23"/>
  <c r="U48" i="21"/>
  <c r="Q48" i="22"/>
  <c r="L48" i="23"/>
  <c r="T47" i="22"/>
  <c r="O47" i="23"/>
  <c r="S47" i="22"/>
  <c r="N47" i="23"/>
  <c r="R47" i="22"/>
  <c r="M47" i="23"/>
  <c r="P47" i="22"/>
  <c r="K47" i="23"/>
  <c r="U47" i="21"/>
  <c r="Q47" i="22"/>
  <c r="L47" i="23"/>
  <c r="T46" i="22"/>
  <c r="O46" i="23"/>
  <c r="S46" i="22"/>
  <c r="N46" i="23"/>
  <c r="R46" i="22"/>
  <c r="M46" i="23"/>
  <c r="P46" i="22"/>
  <c r="K46" i="23"/>
  <c r="U46" i="21"/>
  <c r="Q46" i="22"/>
  <c r="L46" i="23"/>
  <c r="T45" i="22"/>
  <c r="O45" i="23"/>
  <c r="S45" i="22"/>
  <c r="N45" i="23"/>
  <c r="R45" i="22"/>
  <c r="M45" i="23"/>
  <c r="P45" i="22"/>
  <c r="K45" i="23"/>
  <c r="U45" i="21"/>
  <c r="Q45" i="22"/>
  <c r="L45" i="23"/>
  <c r="T44" i="22"/>
  <c r="O44" i="23"/>
  <c r="S44" i="22"/>
  <c r="N44" i="23"/>
  <c r="R44" i="22"/>
  <c r="M44" i="23"/>
  <c r="P44" i="22"/>
  <c r="K44" i="23"/>
  <c r="U44" i="21"/>
  <c r="Q44" i="22"/>
  <c r="L44" i="23"/>
  <c r="T237" i="22"/>
  <c r="O237" i="23"/>
  <c r="S237" i="22"/>
  <c r="N237" i="23"/>
  <c r="R237" i="22"/>
  <c r="M237" i="23"/>
  <c r="P237" i="22"/>
  <c r="K237" i="23"/>
  <c r="U237" i="21"/>
  <c r="Q237" i="22"/>
  <c r="L237" i="23"/>
  <c r="T236" i="22"/>
  <c r="O236" i="23"/>
  <c r="S236" i="22"/>
  <c r="N236" i="23"/>
  <c r="R236" i="22"/>
  <c r="M236" i="23"/>
  <c r="P236" i="22"/>
  <c r="K236" i="23"/>
  <c r="U236" i="21"/>
  <c r="Q236" i="22"/>
  <c r="L236" i="23"/>
  <c r="T235" i="22"/>
  <c r="O235" i="23"/>
  <c r="S235" i="22"/>
  <c r="N235" i="23"/>
  <c r="R235" i="22"/>
  <c r="M235" i="23"/>
  <c r="P235" i="22"/>
  <c r="K235" i="23"/>
  <c r="U235" i="21"/>
  <c r="Q235" i="22"/>
  <c r="L235" i="23"/>
  <c r="T234" i="22"/>
  <c r="O234" i="23"/>
  <c r="S234" i="22"/>
  <c r="N234" i="23"/>
  <c r="R234" i="22"/>
  <c r="M234" i="23"/>
  <c r="P234" i="22"/>
  <c r="K234" i="23"/>
  <c r="U234" i="21"/>
  <c r="Q234" i="22"/>
  <c r="L234" i="23"/>
  <c r="T233" i="22"/>
  <c r="O233" i="23"/>
  <c r="S233" i="22"/>
  <c r="N233" i="23"/>
  <c r="R233" i="22"/>
  <c r="M233" i="23"/>
  <c r="P233" i="22"/>
  <c r="K233" i="23"/>
  <c r="U233" i="21"/>
  <c r="Q233" i="22"/>
  <c r="L233" i="23"/>
  <c r="T232" i="22"/>
  <c r="O232" i="23"/>
  <c r="S232" i="22"/>
  <c r="N232" i="23"/>
  <c r="R232" i="22"/>
  <c r="M232" i="23"/>
  <c r="P232" i="22"/>
  <c r="K232" i="23"/>
  <c r="U232" i="21"/>
  <c r="Q232" i="22"/>
  <c r="L232" i="23"/>
  <c r="T231" i="22"/>
  <c r="O231" i="23"/>
  <c r="S231" i="22"/>
  <c r="N231" i="23"/>
  <c r="R231" i="22"/>
  <c r="M231" i="23"/>
  <c r="P231" i="22"/>
  <c r="K231" i="23"/>
  <c r="U231" i="21"/>
  <c r="Q231" i="22"/>
  <c r="L231" i="23"/>
  <c r="T230" i="22"/>
  <c r="O230" i="23"/>
  <c r="S230" i="22"/>
  <c r="N230" i="23"/>
  <c r="R230" i="22"/>
  <c r="M230" i="23"/>
  <c r="P230" i="22"/>
  <c r="K230" i="23"/>
  <c r="U230" i="21"/>
  <c r="Q230" i="22"/>
  <c r="L230" i="23"/>
  <c r="T229" i="22"/>
  <c r="O229" i="23"/>
  <c r="S229" i="22"/>
  <c r="N229" i="23"/>
  <c r="R229" i="22"/>
  <c r="M229" i="23"/>
  <c r="P229" i="22"/>
  <c r="K229" i="23"/>
  <c r="U229" i="21"/>
  <c r="Q229" i="22"/>
  <c r="L229" i="23"/>
  <c r="T228" i="22"/>
  <c r="O228" i="23"/>
  <c r="S228" i="22"/>
  <c r="N228" i="23"/>
  <c r="R228" i="22"/>
  <c r="M228" i="23"/>
  <c r="P228" i="22"/>
  <c r="K228" i="23"/>
  <c r="U228" i="21"/>
  <c r="Q228" i="22"/>
  <c r="L228" i="23"/>
  <c r="T227" i="22"/>
  <c r="O227" i="23"/>
  <c r="S227" i="22"/>
  <c r="N227" i="23"/>
  <c r="R227" i="22"/>
  <c r="M227" i="23"/>
  <c r="P227" i="22"/>
  <c r="K227" i="23"/>
  <c r="U227" i="21"/>
  <c r="Q227" i="22"/>
  <c r="L227" i="23"/>
  <c r="T226" i="22"/>
  <c r="O226" i="23"/>
  <c r="S226" i="22"/>
  <c r="N226" i="23"/>
  <c r="R226" i="22"/>
  <c r="M226" i="23"/>
  <c r="P226" i="22"/>
  <c r="K226" i="23"/>
  <c r="U226" i="21"/>
  <c r="Q226" i="22"/>
  <c r="L226" i="23"/>
  <c r="T225" i="22"/>
  <c r="O225" i="23"/>
  <c r="S225" i="22"/>
  <c r="N225" i="23"/>
  <c r="R225" i="22"/>
  <c r="M225" i="23"/>
  <c r="P225" i="22"/>
  <c r="K225" i="23"/>
  <c r="U225" i="21"/>
  <c r="Q225" i="22"/>
  <c r="L225" i="23"/>
  <c r="T224" i="22"/>
  <c r="O224" i="23"/>
  <c r="S224" i="22"/>
  <c r="N224" i="23"/>
  <c r="R224" i="22"/>
  <c r="M224" i="23"/>
  <c r="P224" i="22"/>
  <c r="K224" i="23"/>
  <c r="U224" i="21"/>
  <c r="Q224" i="22"/>
  <c r="L224" i="23"/>
  <c r="T223" i="22"/>
  <c r="O223" i="23"/>
  <c r="S223" i="22"/>
  <c r="N223" i="23"/>
  <c r="R223" i="22"/>
  <c r="M223" i="23"/>
  <c r="P223" i="22"/>
  <c r="K223" i="23"/>
  <c r="U223" i="21"/>
  <c r="Q223" i="22"/>
  <c r="L223" i="23"/>
  <c r="T222" i="22"/>
  <c r="O222" i="23"/>
  <c r="S222" i="22"/>
  <c r="N222" i="23"/>
  <c r="R222" i="22"/>
  <c r="M222" i="23"/>
  <c r="P222" i="22"/>
  <c r="K222" i="23"/>
  <c r="U222" i="21"/>
  <c r="Q222" i="22"/>
  <c r="L222" i="23"/>
  <c r="T221" i="22"/>
  <c r="O221" i="23"/>
  <c r="S221" i="22"/>
  <c r="N221" i="23"/>
  <c r="R221" i="22"/>
  <c r="M221" i="23"/>
  <c r="P221" i="22"/>
  <c r="K221" i="23"/>
  <c r="U221" i="21"/>
  <c r="Q221" i="22"/>
  <c r="L221" i="23"/>
  <c r="T220" i="22"/>
  <c r="O220" i="23"/>
  <c r="S220" i="22"/>
  <c r="N220" i="23"/>
  <c r="R220" i="22"/>
  <c r="M220" i="23"/>
  <c r="P220" i="22"/>
  <c r="K220" i="23"/>
  <c r="U220" i="21"/>
  <c r="Q220" i="22"/>
  <c r="L220" i="23"/>
  <c r="T219" i="22"/>
  <c r="O219" i="23"/>
  <c r="S219" i="22"/>
  <c r="N219" i="23"/>
  <c r="R219" i="22"/>
  <c r="M219" i="23"/>
  <c r="P219" i="22"/>
  <c r="K219" i="23"/>
  <c r="U219" i="21"/>
  <c r="Q219" i="22"/>
  <c r="L219" i="23"/>
  <c r="T218" i="22"/>
  <c r="O218" i="23"/>
  <c r="S218" i="22"/>
  <c r="N218" i="23"/>
  <c r="R218" i="22"/>
  <c r="M218" i="23"/>
  <c r="P218" i="22"/>
  <c r="K218" i="23"/>
  <c r="U218" i="21"/>
  <c r="Q218" i="22"/>
  <c r="L218" i="23"/>
  <c r="T213" i="22"/>
  <c r="O213" i="23"/>
  <c r="S213" i="22"/>
  <c r="N213" i="23"/>
  <c r="R213" i="22"/>
  <c r="M213" i="23"/>
  <c r="P213" i="22"/>
  <c r="K213" i="23"/>
  <c r="U213" i="21"/>
  <c r="Q213" i="22"/>
  <c r="L213" i="23"/>
  <c r="T212" i="22"/>
  <c r="O212" i="23"/>
  <c r="S212" i="22"/>
  <c r="N212" i="23"/>
  <c r="R212" i="22"/>
  <c r="M212" i="23"/>
  <c r="P212" i="22"/>
  <c r="K212" i="23"/>
  <c r="U212" i="21"/>
  <c r="Q212" i="22"/>
  <c r="L212" i="23"/>
  <c r="T211" i="22"/>
  <c r="O211" i="23"/>
  <c r="S211" i="22"/>
  <c r="N211" i="23"/>
  <c r="R211" i="22"/>
  <c r="M211" i="23"/>
  <c r="P211" i="22"/>
  <c r="K211" i="23"/>
  <c r="U211" i="21"/>
  <c r="Q211" i="22"/>
  <c r="L211" i="23"/>
  <c r="T210" i="22"/>
  <c r="O210" i="23"/>
  <c r="S210" i="22"/>
  <c r="N210" i="23"/>
  <c r="R210" i="22"/>
  <c r="M210" i="23"/>
  <c r="P210" i="22"/>
  <c r="K210" i="23"/>
  <c r="U210" i="21"/>
  <c r="Q210" i="22"/>
  <c r="L210" i="23"/>
  <c r="T209" i="22"/>
  <c r="O209" i="23"/>
  <c r="S209" i="22"/>
  <c r="N209" i="23"/>
  <c r="R209" i="22"/>
  <c r="M209" i="23"/>
  <c r="P209" i="22"/>
  <c r="K209" i="23"/>
  <c r="U209" i="21"/>
  <c r="Q209" i="22"/>
  <c r="L209" i="23"/>
  <c r="T208" i="22"/>
  <c r="O208" i="23"/>
  <c r="S208" i="22"/>
  <c r="N208" i="23"/>
  <c r="R208" i="22"/>
  <c r="M208" i="23"/>
  <c r="P208" i="22"/>
  <c r="K208" i="23"/>
  <c r="U208" i="21"/>
  <c r="Q208" i="22"/>
  <c r="L208" i="23"/>
  <c r="T207" i="22"/>
  <c r="O207" i="23"/>
  <c r="S207" i="22"/>
  <c r="N207" i="23"/>
  <c r="R207" i="22"/>
  <c r="M207" i="23"/>
  <c r="P207" i="22"/>
  <c r="K207" i="23"/>
  <c r="U207" i="21"/>
  <c r="Q207" i="22"/>
  <c r="L207" i="23"/>
  <c r="T206" i="22"/>
  <c r="O206" i="23"/>
  <c r="S206" i="22"/>
  <c r="N206" i="23"/>
  <c r="R206" i="22"/>
  <c r="M206" i="23"/>
  <c r="P206" i="22"/>
  <c r="K206" i="23"/>
  <c r="U206" i="21"/>
  <c r="Q206" i="22"/>
  <c r="L206" i="23"/>
  <c r="T205" i="22"/>
  <c r="O205" i="23"/>
  <c r="S205" i="22"/>
  <c r="N205" i="23"/>
  <c r="R205" i="22"/>
  <c r="M205" i="23"/>
  <c r="P205" i="22"/>
  <c r="K205" i="23"/>
  <c r="U205" i="21"/>
  <c r="Q205" i="22"/>
  <c r="L205" i="23"/>
  <c r="T204" i="22"/>
  <c r="O204" i="23"/>
  <c r="S204" i="22"/>
  <c r="N204" i="23"/>
  <c r="R204" i="22"/>
  <c r="M204" i="23"/>
  <c r="P204" i="22"/>
  <c r="K204" i="23"/>
  <c r="U204" i="21"/>
  <c r="Q204" i="22"/>
  <c r="L204" i="23"/>
  <c r="T203" i="22"/>
  <c r="O203" i="23"/>
  <c r="S203" i="22"/>
  <c r="N203" i="23"/>
  <c r="R203" i="22"/>
  <c r="M203" i="23"/>
  <c r="P203" i="22"/>
  <c r="K203" i="23"/>
  <c r="U203" i="21"/>
  <c r="Q203" i="22"/>
  <c r="L203" i="23"/>
  <c r="T202" i="22"/>
  <c r="O202" i="23"/>
  <c r="S202" i="22"/>
  <c r="N202" i="23"/>
  <c r="R202" i="22"/>
  <c r="M202" i="23"/>
  <c r="P202" i="22"/>
  <c r="K202" i="23"/>
  <c r="U202" i="21"/>
  <c r="Q202" i="22"/>
  <c r="L202" i="23"/>
  <c r="T201" i="22"/>
  <c r="O201" i="23"/>
  <c r="S201" i="22"/>
  <c r="N201" i="23"/>
  <c r="R201" i="22"/>
  <c r="M201" i="23"/>
  <c r="P201" i="22"/>
  <c r="K201" i="23"/>
  <c r="U201" i="21"/>
  <c r="Q201" i="22"/>
  <c r="L201" i="23"/>
  <c r="T200" i="22"/>
  <c r="O200" i="23"/>
  <c r="S200" i="22"/>
  <c r="N200" i="23"/>
  <c r="R200" i="22"/>
  <c r="M200" i="23"/>
  <c r="P200" i="22"/>
  <c r="K200" i="23"/>
  <c r="U200" i="21"/>
  <c r="Q200" i="22"/>
  <c r="L200" i="23"/>
  <c r="T199" i="22"/>
  <c r="O199" i="23"/>
  <c r="S199" i="22"/>
  <c r="N199" i="23"/>
  <c r="R199" i="22"/>
  <c r="M199" i="23"/>
  <c r="P199" i="22"/>
  <c r="K199" i="23"/>
  <c r="U199" i="21"/>
  <c r="Q199" i="22"/>
  <c r="L199" i="23"/>
  <c r="T198" i="22"/>
  <c r="O198" i="23"/>
  <c r="S198" i="22"/>
  <c r="N198" i="23"/>
  <c r="R198" i="22"/>
  <c r="M198" i="23"/>
  <c r="P198" i="22"/>
  <c r="K198" i="23"/>
  <c r="U198" i="21"/>
  <c r="Q198" i="22"/>
  <c r="L198" i="23"/>
  <c r="T197" i="22"/>
  <c r="O197" i="23"/>
  <c r="S197" i="22"/>
  <c r="N197" i="23"/>
  <c r="R197" i="22"/>
  <c r="M197" i="23"/>
  <c r="P197" i="22"/>
  <c r="K197" i="23"/>
  <c r="U197" i="21"/>
  <c r="Q197" i="22"/>
  <c r="L197" i="23"/>
  <c r="T196" i="22"/>
  <c r="O196" i="23"/>
  <c r="S196" i="22"/>
  <c r="N196" i="23"/>
  <c r="R196" i="22"/>
  <c r="M196" i="23"/>
  <c r="P196" i="22"/>
  <c r="K196" i="23"/>
  <c r="U196" i="21"/>
  <c r="Q196" i="22"/>
  <c r="L196" i="23"/>
  <c r="T195" i="22"/>
  <c r="O195" i="23"/>
  <c r="S195" i="22"/>
  <c r="N195" i="23"/>
  <c r="R195" i="22"/>
  <c r="M195" i="23"/>
  <c r="P195" i="22"/>
  <c r="K195" i="23"/>
  <c r="U195" i="21"/>
  <c r="Q195" i="22"/>
  <c r="L195" i="23"/>
  <c r="T194" i="22"/>
  <c r="O194" i="23"/>
  <c r="S194" i="22"/>
  <c r="N194" i="23"/>
  <c r="R194" i="22"/>
  <c r="M194" i="23"/>
  <c r="P194" i="22"/>
  <c r="K194" i="23"/>
  <c r="U194" i="21"/>
  <c r="Q194" i="22"/>
  <c r="L194" i="23"/>
  <c r="T193" i="22"/>
  <c r="O193" i="23"/>
  <c r="S193" i="22"/>
  <c r="N193" i="23"/>
  <c r="R193" i="22"/>
  <c r="M193" i="23"/>
  <c r="P193" i="22"/>
  <c r="K193" i="23"/>
  <c r="U193" i="21"/>
  <c r="Q193" i="22"/>
  <c r="L193" i="23"/>
  <c r="T192" i="22"/>
  <c r="O192" i="23"/>
  <c r="S192" i="22"/>
  <c r="N192" i="23"/>
  <c r="R192" i="22"/>
  <c r="M192" i="23"/>
  <c r="P192" i="22"/>
  <c r="K192" i="23"/>
  <c r="U192" i="21"/>
  <c r="Q192" i="22"/>
  <c r="L192" i="23"/>
  <c r="T191" i="22"/>
  <c r="O191" i="23"/>
  <c r="S191" i="22"/>
  <c r="N191" i="23"/>
  <c r="R191" i="22"/>
  <c r="M191" i="23"/>
  <c r="P191" i="22"/>
  <c r="K191" i="23"/>
  <c r="U191" i="21"/>
  <c r="Q191" i="22"/>
  <c r="L191" i="23"/>
  <c r="T190" i="22"/>
  <c r="O190" i="23"/>
  <c r="S190" i="22"/>
  <c r="N190" i="23"/>
  <c r="R190" i="22"/>
  <c r="M190" i="23"/>
  <c r="P190" i="22"/>
  <c r="K190" i="23"/>
  <c r="U190" i="21"/>
  <c r="Q190" i="22"/>
  <c r="L190" i="23"/>
  <c r="T189" i="22"/>
  <c r="O189" i="23"/>
  <c r="S189" i="22"/>
  <c r="N189" i="23"/>
  <c r="R189" i="22"/>
  <c r="M189" i="23"/>
  <c r="P189" i="22"/>
  <c r="K189" i="23"/>
  <c r="U189" i="21"/>
  <c r="Q189" i="22"/>
  <c r="L189" i="23"/>
  <c r="T188" i="22"/>
  <c r="O188" i="23"/>
  <c r="S188" i="22"/>
  <c r="N188" i="23"/>
  <c r="R188" i="22"/>
  <c r="M188" i="23"/>
  <c r="P188" i="22"/>
  <c r="K188" i="23"/>
  <c r="U188" i="21"/>
  <c r="Q188" i="22"/>
  <c r="L188" i="23"/>
  <c r="T187" i="22"/>
  <c r="O187" i="23"/>
  <c r="S187" i="22"/>
  <c r="N187" i="23"/>
  <c r="R187" i="22"/>
  <c r="M187" i="23"/>
  <c r="P187" i="22"/>
  <c r="K187" i="23"/>
  <c r="U187" i="21"/>
  <c r="Q187" i="22"/>
  <c r="L187" i="23"/>
  <c r="T186" i="22"/>
  <c r="O186" i="23"/>
  <c r="S186" i="22"/>
  <c r="N186" i="23"/>
  <c r="R186" i="22"/>
  <c r="M186" i="23"/>
  <c r="P186" i="22"/>
  <c r="K186" i="23"/>
  <c r="U186" i="21"/>
  <c r="Q186" i="22"/>
  <c r="L186" i="23"/>
  <c r="T185" i="22"/>
  <c r="O185" i="23"/>
  <c r="S185" i="22"/>
  <c r="N185" i="23"/>
  <c r="R185" i="22"/>
  <c r="M185" i="23"/>
  <c r="P185" i="22"/>
  <c r="K185" i="23"/>
  <c r="U185" i="21"/>
  <c r="Q185" i="22"/>
  <c r="L185" i="23"/>
  <c r="T184" i="22"/>
  <c r="O184" i="23"/>
  <c r="S184" i="22"/>
  <c r="N184" i="23"/>
  <c r="R184" i="22"/>
  <c r="M184" i="23"/>
  <c r="P184" i="22"/>
  <c r="K184" i="23"/>
  <c r="U184" i="21"/>
  <c r="Q184" i="22"/>
  <c r="L184" i="23"/>
  <c r="T183" i="22"/>
  <c r="O183" i="23"/>
  <c r="S183" i="22"/>
  <c r="N183" i="23"/>
  <c r="R183" i="22"/>
  <c r="M183" i="23"/>
  <c r="P183" i="22"/>
  <c r="K183" i="23"/>
  <c r="U183" i="21"/>
  <c r="Q183" i="22"/>
  <c r="L183" i="23"/>
  <c r="T182" i="22"/>
  <c r="O182" i="23"/>
  <c r="S182" i="22"/>
  <c r="N182" i="23"/>
  <c r="R182" i="22"/>
  <c r="M182" i="23"/>
  <c r="P182" i="22"/>
  <c r="K182" i="23"/>
  <c r="U182" i="21"/>
  <c r="Q182" i="22"/>
  <c r="L182" i="23"/>
  <c r="T181" i="22"/>
  <c r="O181" i="23"/>
  <c r="S181" i="22"/>
  <c r="N181" i="23"/>
  <c r="R181" i="22"/>
  <c r="M181" i="23"/>
  <c r="P181" i="22"/>
  <c r="K181" i="23"/>
  <c r="U181" i="21"/>
  <c r="Q181" i="22"/>
  <c r="L181" i="23"/>
  <c r="T180" i="22"/>
  <c r="O180" i="23"/>
  <c r="S180" i="22"/>
  <c r="N180" i="23"/>
  <c r="R180" i="22"/>
  <c r="M180" i="23"/>
  <c r="P180" i="22"/>
  <c r="K180" i="23"/>
  <c r="U180" i="21"/>
  <c r="Q180" i="22"/>
  <c r="L180" i="23"/>
  <c r="T179" i="22"/>
  <c r="O179" i="23"/>
  <c r="S179" i="22"/>
  <c r="N179" i="23"/>
  <c r="R179" i="22"/>
  <c r="M179" i="23"/>
  <c r="P179" i="22"/>
  <c r="K179" i="23"/>
  <c r="U179" i="21"/>
  <c r="Q179" i="22"/>
  <c r="L179" i="23"/>
  <c r="T178" i="22"/>
  <c r="O178" i="23"/>
  <c r="S178" i="22"/>
  <c r="N178" i="23"/>
  <c r="R178" i="22"/>
  <c r="M178" i="23"/>
  <c r="P178" i="22"/>
  <c r="K178" i="23"/>
  <c r="U178" i="21"/>
  <c r="Q178" i="22"/>
  <c r="L178" i="23"/>
  <c r="T177" i="22"/>
  <c r="O177" i="23"/>
  <c r="S177" i="22"/>
  <c r="N177" i="23"/>
  <c r="R177" i="22"/>
  <c r="M177" i="23"/>
  <c r="P177" i="22"/>
  <c r="K177" i="23"/>
  <c r="U177" i="21"/>
  <c r="Q177" i="22"/>
  <c r="L177" i="23"/>
  <c r="T176" i="22"/>
  <c r="O176" i="23"/>
  <c r="S176" i="22"/>
  <c r="N176" i="23"/>
  <c r="R176" i="22"/>
  <c r="M176" i="23"/>
  <c r="P176" i="22"/>
  <c r="K176" i="23"/>
  <c r="U176" i="21"/>
  <c r="Q176" i="22"/>
  <c r="L176" i="23"/>
  <c r="T175" i="22"/>
  <c r="O175" i="23"/>
  <c r="S175" i="22"/>
  <c r="N175" i="23"/>
  <c r="R175" i="22"/>
  <c r="M175" i="23"/>
  <c r="P175" i="22"/>
  <c r="K175" i="23"/>
  <c r="U175" i="21"/>
  <c r="Q175" i="22"/>
  <c r="L175" i="23"/>
  <c r="T174" i="22"/>
  <c r="O174" i="23"/>
  <c r="S174" i="22"/>
  <c r="N174" i="23"/>
  <c r="R174" i="22"/>
  <c r="M174" i="23"/>
  <c r="P174" i="22"/>
  <c r="K174" i="23"/>
  <c r="U174" i="21"/>
  <c r="Q174" i="22"/>
  <c r="L174" i="23"/>
  <c r="T173" i="22"/>
  <c r="O173" i="23"/>
  <c r="S173" i="22"/>
  <c r="N173" i="23"/>
  <c r="R173" i="22"/>
  <c r="M173" i="23"/>
  <c r="P173" i="22"/>
  <c r="K173" i="23"/>
  <c r="U173" i="21"/>
  <c r="Q173" i="22"/>
  <c r="L173" i="23"/>
  <c r="T172" i="22"/>
  <c r="O172" i="23"/>
  <c r="S172" i="22"/>
  <c r="N172" i="23"/>
  <c r="R172" i="22"/>
  <c r="M172" i="23"/>
  <c r="P172" i="22"/>
  <c r="K172" i="23"/>
  <c r="U172" i="21"/>
  <c r="Q172" i="22"/>
  <c r="L172" i="23"/>
  <c r="T171" i="22"/>
  <c r="O171" i="23"/>
  <c r="S171" i="22"/>
  <c r="N171" i="23"/>
  <c r="R171" i="22"/>
  <c r="M171" i="23"/>
  <c r="P171" i="22"/>
  <c r="K171" i="23"/>
  <c r="U171" i="21"/>
  <c r="Q171" i="22"/>
  <c r="L171" i="23"/>
  <c r="T170" i="22"/>
  <c r="O170" i="23"/>
  <c r="S170" i="22"/>
  <c r="N170" i="23"/>
  <c r="R170" i="22"/>
  <c r="M170" i="23"/>
  <c r="P170" i="22"/>
  <c r="K170" i="23"/>
  <c r="U170" i="21"/>
  <c r="Q170" i="22"/>
  <c r="L170" i="23"/>
  <c r="T169" i="22"/>
  <c r="O169" i="23"/>
  <c r="S169" i="22"/>
  <c r="N169" i="23"/>
  <c r="R169" i="22"/>
  <c r="M169" i="23"/>
  <c r="P169" i="22"/>
  <c r="K169" i="23"/>
  <c r="U169" i="21"/>
  <c r="Q169" i="22"/>
  <c r="L169" i="23"/>
  <c r="T168" i="22"/>
  <c r="O168" i="23"/>
  <c r="S168" i="22"/>
  <c r="N168" i="23"/>
  <c r="R168" i="22"/>
  <c r="M168" i="23"/>
  <c r="P168" i="22"/>
  <c r="K168" i="23"/>
  <c r="U168" i="21"/>
  <c r="Q168" i="22"/>
  <c r="L168" i="23"/>
  <c r="T167" i="22"/>
  <c r="O167" i="23"/>
  <c r="S167" i="22"/>
  <c r="N167" i="23"/>
  <c r="R167" i="22"/>
  <c r="M167" i="23"/>
  <c r="P167" i="22"/>
  <c r="K167" i="23"/>
  <c r="U167" i="21"/>
  <c r="Q167" i="22"/>
  <c r="L167" i="23"/>
  <c r="T166" i="22"/>
  <c r="O166" i="23"/>
  <c r="S166" i="22"/>
  <c r="N166" i="23"/>
  <c r="R166" i="22"/>
  <c r="M166" i="23"/>
  <c r="P166" i="22"/>
  <c r="K166" i="23"/>
  <c r="U166" i="21"/>
  <c r="Q166" i="22"/>
  <c r="L166" i="23"/>
  <c r="T165" i="22"/>
  <c r="O165" i="23"/>
  <c r="S165" i="22"/>
  <c r="N165" i="23"/>
  <c r="R165" i="22"/>
  <c r="M165" i="23"/>
  <c r="P165" i="22"/>
  <c r="K165" i="23"/>
  <c r="U165" i="21"/>
  <c r="Q165" i="22"/>
  <c r="L165" i="23"/>
  <c r="T164" i="22"/>
  <c r="O164" i="23"/>
  <c r="S164" i="22"/>
  <c r="N164" i="23"/>
  <c r="R164" i="22"/>
  <c r="M164" i="23"/>
  <c r="P164" i="22"/>
  <c r="K164" i="23"/>
  <c r="U164" i="21"/>
  <c r="Q164" i="22"/>
  <c r="L164" i="23"/>
  <c r="T163" i="22"/>
  <c r="O163" i="23"/>
  <c r="S163" i="22"/>
  <c r="N163" i="23"/>
  <c r="R163" i="22"/>
  <c r="M163" i="23"/>
  <c r="P163" i="22"/>
  <c r="K163" i="23"/>
  <c r="U163" i="21"/>
  <c r="Q163" i="22"/>
  <c r="L163" i="23"/>
  <c r="T162" i="22"/>
  <c r="O162" i="23"/>
  <c r="S162" i="22"/>
  <c r="N162" i="23"/>
  <c r="R162" i="22"/>
  <c r="M162" i="23"/>
  <c r="P162" i="22"/>
  <c r="K162" i="23"/>
  <c r="U162" i="21"/>
  <c r="Q162" i="22"/>
  <c r="L162" i="23"/>
  <c r="T161" i="22"/>
  <c r="O161" i="23"/>
  <c r="S161" i="22"/>
  <c r="N161" i="23"/>
  <c r="R161" i="22"/>
  <c r="M161" i="23"/>
  <c r="P161" i="22"/>
  <c r="K161" i="23"/>
  <c r="U161" i="21"/>
  <c r="Q161" i="22"/>
  <c r="L161" i="23"/>
  <c r="T160" i="22"/>
  <c r="O160" i="23"/>
  <c r="S160" i="22"/>
  <c r="N160" i="23"/>
  <c r="R160" i="22"/>
  <c r="M160" i="23"/>
  <c r="P160" i="22"/>
  <c r="K160" i="23"/>
  <c r="U160" i="21"/>
  <c r="Q160" i="22"/>
  <c r="L160" i="23"/>
  <c r="T159" i="22"/>
  <c r="O159" i="23"/>
  <c r="S159" i="22"/>
  <c r="N159" i="23"/>
  <c r="R159" i="22"/>
  <c r="M159" i="23"/>
  <c r="P159" i="22"/>
  <c r="K159" i="23"/>
  <c r="U159" i="21"/>
  <c r="Q159" i="22"/>
  <c r="L159" i="23"/>
  <c r="T157" i="22"/>
  <c r="O157" i="23"/>
  <c r="S157" i="22"/>
  <c r="N157" i="23"/>
  <c r="R157" i="22"/>
  <c r="M157" i="23"/>
  <c r="P157" i="22"/>
  <c r="K157" i="23"/>
  <c r="U157" i="21"/>
  <c r="Q157" i="22"/>
  <c r="L157" i="23"/>
  <c r="T156" i="22"/>
  <c r="O156" i="23"/>
  <c r="S156" i="22"/>
  <c r="N156" i="23"/>
  <c r="R156" i="22"/>
  <c r="M156" i="23"/>
  <c r="P156" i="22"/>
  <c r="K156" i="23"/>
  <c r="U156" i="21"/>
  <c r="Q156" i="22"/>
  <c r="L156" i="23"/>
  <c r="T155" i="22"/>
  <c r="O155" i="23"/>
  <c r="S155" i="22"/>
  <c r="N155" i="23"/>
  <c r="R155" i="22"/>
  <c r="M155" i="23"/>
  <c r="P155" i="22"/>
  <c r="K155" i="23"/>
  <c r="U155" i="21"/>
  <c r="Q155" i="22"/>
  <c r="L155" i="23"/>
  <c r="T154" i="22"/>
  <c r="O154" i="23"/>
  <c r="S154" i="22"/>
  <c r="N154" i="23"/>
  <c r="R154" i="22"/>
  <c r="M154" i="23"/>
  <c r="P154" i="22"/>
  <c r="K154" i="23"/>
  <c r="U154" i="21"/>
  <c r="Q154" i="22"/>
  <c r="L154" i="23"/>
  <c r="B63" i="12"/>
  <c r="H80" i="11"/>
  <c r="J63" i="11"/>
  <c r="U63" i="11"/>
  <c r="B83" i="12"/>
  <c r="H100" i="11"/>
  <c r="J83" i="11"/>
  <c r="U83" i="11"/>
  <c r="B117" i="12"/>
  <c r="H125" i="11"/>
  <c r="J117" i="11"/>
  <c r="U117" i="11"/>
  <c r="B128" i="12"/>
  <c r="H150" i="11"/>
  <c r="J128" i="11"/>
  <c r="U128" i="11"/>
  <c r="B217" i="12"/>
  <c r="H238" i="11"/>
  <c r="J217" i="11"/>
  <c r="U217" i="11"/>
  <c r="T6" i="22"/>
  <c r="T20" i="22" s="1"/>
  <c r="O6" i="23"/>
  <c r="T20" i="21"/>
  <c r="P63" i="21"/>
  <c r="K63" i="22"/>
  <c r="K80" i="21"/>
  <c r="Q63" i="21"/>
  <c r="L63" i="22"/>
  <c r="L80" i="21"/>
  <c r="R63" i="21"/>
  <c r="M63" i="22"/>
  <c r="M80" i="21"/>
  <c r="S63" i="21"/>
  <c r="N63" i="22"/>
  <c r="N80" i="21"/>
  <c r="T63" i="21"/>
  <c r="O63" i="22"/>
  <c r="O80" i="21"/>
  <c r="P83" i="21"/>
  <c r="K83" i="22"/>
  <c r="Q83" i="21"/>
  <c r="L83" i="22"/>
  <c r="R83" i="21"/>
  <c r="M83" i="22"/>
  <c r="S83" i="21"/>
  <c r="N83" i="22"/>
  <c r="T83" i="21"/>
  <c r="O83" i="22"/>
  <c r="P117" i="21"/>
  <c r="P125" i="21" s="1"/>
  <c r="K117" i="22"/>
  <c r="K125" i="21"/>
  <c r="Q117" i="21"/>
  <c r="Q125" i="21" s="1"/>
  <c r="L117" i="22"/>
  <c r="L125" i="21"/>
  <c r="R117" i="21"/>
  <c r="R125" i="21" s="1"/>
  <c r="M117" i="22"/>
  <c r="M125" i="21"/>
  <c r="S117" i="21"/>
  <c r="S125" i="21" s="1"/>
  <c r="N117" i="22"/>
  <c r="N125" i="21"/>
  <c r="T117" i="21"/>
  <c r="T125" i="21" s="1"/>
  <c r="O117" i="22"/>
  <c r="O125" i="21"/>
  <c r="P128" i="21"/>
  <c r="P150" i="21" s="1"/>
  <c r="K128" i="22"/>
  <c r="K150" i="21"/>
  <c r="Q128" i="21"/>
  <c r="Q150" i="21" s="1"/>
  <c r="L128" i="22"/>
  <c r="L150" i="21"/>
  <c r="R128" i="21"/>
  <c r="R150" i="21" s="1"/>
  <c r="M128" i="22"/>
  <c r="M150" i="21"/>
  <c r="S128" i="21"/>
  <c r="S150" i="21" s="1"/>
  <c r="N128" i="22"/>
  <c r="N150" i="21"/>
  <c r="T128" i="21"/>
  <c r="T150" i="21" s="1"/>
  <c r="O128" i="22"/>
  <c r="O150" i="21"/>
  <c r="P153" i="21"/>
  <c r="P214" i="21" s="1"/>
  <c r="K153" i="22"/>
  <c r="Q153" i="21"/>
  <c r="Q214" i="21" s="1"/>
  <c r="L153" i="22"/>
  <c r="R153" i="21"/>
  <c r="R214" i="21" s="1"/>
  <c r="M153" i="22"/>
  <c r="S153" i="21"/>
  <c r="S214" i="21" s="1"/>
  <c r="N153" i="22"/>
  <c r="T153" i="21"/>
  <c r="T214" i="21" s="1"/>
  <c r="O153" i="22"/>
  <c r="P217" i="21"/>
  <c r="P238" i="21" s="1"/>
  <c r="K217" i="22"/>
  <c r="K238" i="21"/>
  <c r="Q217" i="21"/>
  <c r="Q238" i="21" s="1"/>
  <c r="L217" i="22"/>
  <c r="L238" i="21"/>
  <c r="R217" i="21"/>
  <c r="R238" i="21" s="1"/>
  <c r="M217" i="22"/>
  <c r="M238" i="21"/>
  <c r="S217" i="21"/>
  <c r="S238" i="21" s="1"/>
  <c r="N217" i="22"/>
  <c r="N238" i="21"/>
  <c r="T217" i="21"/>
  <c r="T238" i="21" s="1"/>
  <c r="O217" i="22"/>
  <c r="O238" i="21"/>
  <c r="S23" i="21"/>
  <c r="S40" i="21" s="1"/>
  <c r="N23" i="22"/>
  <c r="N40" i="21"/>
  <c r="R23" i="21"/>
  <c r="R40" i="21" s="1"/>
  <c r="M23" i="22"/>
  <c r="M40" i="21"/>
  <c r="P64" i="22"/>
  <c r="K64" i="23"/>
  <c r="Q64" i="22"/>
  <c r="L64" i="23"/>
  <c r="R64" i="22"/>
  <c r="M64" i="23"/>
  <c r="S64" i="22"/>
  <c r="N64" i="23"/>
  <c r="T64" i="22"/>
  <c r="O64" i="23"/>
  <c r="Q65" i="21"/>
  <c r="L65" i="22"/>
  <c r="P65" i="21"/>
  <c r="K65" i="22"/>
  <c r="U65" i="20"/>
  <c r="R65" i="21"/>
  <c r="M65" i="22"/>
  <c r="S65" i="21"/>
  <c r="N65" i="22"/>
  <c r="T65" i="21"/>
  <c r="O65" i="22"/>
  <c r="Q66" i="21"/>
  <c r="L66" i="22"/>
  <c r="P66" i="21"/>
  <c r="K66" i="22"/>
  <c r="U66" i="20"/>
  <c r="R66" i="21"/>
  <c r="M66" i="22"/>
  <c r="S66" i="21"/>
  <c r="N66" i="22"/>
  <c r="T66" i="21"/>
  <c r="O66" i="22"/>
  <c r="Q67" i="21"/>
  <c r="L67" i="22"/>
  <c r="P67" i="21"/>
  <c r="K67" i="22"/>
  <c r="U67" i="20"/>
  <c r="R67" i="21"/>
  <c r="M67" i="22"/>
  <c r="S67" i="21"/>
  <c r="N67" i="22"/>
  <c r="T67" i="21"/>
  <c r="O67" i="22"/>
  <c r="Q68" i="21"/>
  <c r="L68" i="22"/>
  <c r="P68" i="21"/>
  <c r="K68" i="22"/>
  <c r="U68" i="20"/>
  <c r="R68" i="21"/>
  <c r="M68" i="22"/>
  <c r="S68" i="21"/>
  <c r="N68" i="22"/>
  <c r="T68" i="21"/>
  <c r="O68" i="22"/>
  <c r="Q69" i="21"/>
  <c r="L69" i="22"/>
  <c r="P69" i="21"/>
  <c r="K69" i="22"/>
  <c r="U69" i="20"/>
  <c r="R69" i="21"/>
  <c r="M69" i="22"/>
  <c r="S69" i="21"/>
  <c r="N69" i="22"/>
  <c r="T69" i="21"/>
  <c r="O69" i="22"/>
  <c r="Q70" i="21"/>
  <c r="L70" i="22"/>
  <c r="P70" i="21"/>
  <c r="K70" i="22"/>
  <c r="U70" i="20"/>
  <c r="R70" i="21"/>
  <c r="M70" i="22"/>
  <c r="S70" i="21"/>
  <c r="N70" i="22"/>
  <c r="T70" i="21"/>
  <c r="O70" i="22"/>
  <c r="Q71" i="21"/>
  <c r="L71" i="22"/>
  <c r="P71" i="21"/>
  <c r="K71" i="22"/>
  <c r="U71" i="20"/>
  <c r="R71" i="21"/>
  <c r="M71" i="22"/>
  <c r="S71" i="21"/>
  <c r="N71" i="22"/>
  <c r="T71" i="21"/>
  <c r="O71" i="22"/>
  <c r="Q72" i="21"/>
  <c r="L72" i="22"/>
  <c r="P72" i="21"/>
  <c r="K72" i="22"/>
  <c r="U72" i="20"/>
  <c r="R72" i="21"/>
  <c r="M72" i="22"/>
  <c r="S72" i="21"/>
  <c r="N72" i="22"/>
  <c r="T72" i="21"/>
  <c r="O72" i="22"/>
  <c r="Q73" i="21"/>
  <c r="L73" i="22"/>
  <c r="P73" i="21"/>
  <c r="K73" i="22"/>
  <c r="U73" i="20"/>
  <c r="R73" i="21"/>
  <c r="M73" i="22"/>
  <c r="S73" i="21"/>
  <c r="N73" i="22"/>
  <c r="T73" i="21"/>
  <c r="O73" i="22"/>
  <c r="Q74" i="21"/>
  <c r="L74" i="22"/>
  <c r="P74" i="21"/>
  <c r="K74" i="22"/>
  <c r="U74" i="20"/>
  <c r="R74" i="21"/>
  <c r="M74" i="22"/>
  <c r="S74" i="21"/>
  <c r="N74" i="22"/>
  <c r="T74" i="21"/>
  <c r="O74" i="22"/>
  <c r="Q75" i="21"/>
  <c r="L75" i="22"/>
  <c r="P75" i="21"/>
  <c r="K75" i="22"/>
  <c r="U75" i="20"/>
  <c r="R75" i="21"/>
  <c r="M75" i="22"/>
  <c r="S75" i="21"/>
  <c r="N75" i="22"/>
  <c r="T75" i="21"/>
  <c r="O75" i="22"/>
  <c r="Q76" i="21"/>
  <c r="L76" i="22"/>
  <c r="P76" i="21"/>
  <c r="K76" i="22"/>
  <c r="U76" i="20"/>
  <c r="R76" i="21"/>
  <c r="M76" i="22"/>
  <c r="S76" i="21"/>
  <c r="N76" i="22"/>
  <c r="T76" i="21"/>
  <c r="O76" i="22"/>
  <c r="Q77" i="21"/>
  <c r="L77" i="22"/>
  <c r="P77" i="21"/>
  <c r="K77" i="22"/>
  <c r="U77" i="20"/>
  <c r="R77" i="21"/>
  <c r="M77" i="22"/>
  <c r="S77" i="21"/>
  <c r="N77" i="22"/>
  <c r="T77" i="21"/>
  <c r="O77" i="22"/>
  <c r="Q78" i="21"/>
  <c r="L78" i="22"/>
  <c r="P78" i="21"/>
  <c r="K78" i="22"/>
  <c r="U78" i="20"/>
  <c r="R78" i="21"/>
  <c r="M78" i="22"/>
  <c r="S78" i="21"/>
  <c r="N78" i="22"/>
  <c r="T78" i="21"/>
  <c r="O78" i="22"/>
  <c r="Q79" i="21"/>
  <c r="L79" i="22"/>
  <c r="P79" i="21"/>
  <c r="K79" i="22"/>
  <c r="U79" i="20"/>
  <c r="R79" i="21"/>
  <c r="M79" i="22"/>
  <c r="S79" i="21"/>
  <c r="N79" i="22"/>
  <c r="T79" i="21"/>
  <c r="O79" i="22"/>
  <c r="R240" i="18"/>
  <c r="R103" i="20"/>
  <c r="M103" i="21"/>
  <c r="S103" i="20"/>
  <c r="N103" i="21"/>
  <c r="T103" i="21"/>
  <c r="O103" i="22"/>
  <c r="R240" i="17"/>
  <c r="M240" i="18"/>
  <c r="R104" i="19"/>
  <c r="M104" i="20"/>
  <c r="M114" i="19"/>
  <c r="M240" i="19" s="1"/>
  <c r="S104" i="19"/>
  <c r="N104" i="20"/>
  <c r="N114" i="19"/>
  <c r="N240" i="19" s="1"/>
  <c r="T104" i="19"/>
  <c r="O104" i="20"/>
  <c r="O114" i="19"/>
  <c r="O240" i="19" s="1"/>
  <c r="R105" i="19"/>
  <c r="M105" i="20"/>
  <c r="S105" i="19"/>
  <c r="N105" i="20"/>
  <c r="T105" i="19"/>
  <c r="O105" i="20"/>
  <c r="O105" i="21" s="1"/>
  <c r="R106" i="19"/>
  <c r="M106" i="20"/>
  <c r="S106" i="19"/>
  <c r="N106" i="20"/>
  <c r="T106" i="19"/>
  <c r="O106" i="20"/>
  <c r="O106" i="21" s="1"/>
  <c r="R107" i="19"/>
  <c r="M107" i="20"/>
  <c r="S107" i="19"/>
  <c r="N107" i="20"/>
  <c r="T107" i="19"/>
  <c r="O107" i="20"/>
  <c r="O107" i="21" s="1"/>
  <c r="R108" i="19"/>
  <c r="M108" i="20"/>
  <c r="S108" i="19"/>
  <c r="N108" i="20"/>
  <c r="T108" i="19"/>
  <c r="O108" i="20"/>
  <c r="O108" i="21" s="1"/>
  <c r="R109" i="19"/>
  <c r="M109" i="20"/>
  <c r="S109" i="19"/>
  <c r="N109" i="20"/>
  <c r="T109" i="19"/>
  <c r="O109" i="20"/>
  <c r="O109" i="21" s="1"/>
  <c r="S84" i="20"/>
  <c r="N84" i="21"/>
  <c r="T84" i="20"/>
  <c r="O84" i="21"/>
  <c r="R85" i="19"/>
  <c r="M85" i="20"/>
  <c r="S85" i="19"/>
  <c r="N85" i="20"/>
  <c r="T85" i="19"/>
  <c r="O85" i="20"/>
  <c r="R86" i="19"/>
  <c r="M86" i="20"/>
  <c r="S86" i="19"/>
  <c r="N86" i="20"/>
  <c r="T86" i="19"/>
  <c r="O86" i="20"/>
  <c r="R87" i="19"/>
  <c r="M87" i="20"/>
  <c r="S87" i="19"/>
  <c r="N87" i="20"/>
  <c r="T87" i="19"/>
  <c r="O87" i="20"/>
  <c r="R88" i="19"/>
  <c r="M88" i="20"/>
  <c r="S88" i="19"/>
  <c r="N88" i="20"/>
  <c r="T88" i="19"/>
  <c r="O88" i="20"/>
  <c r="R89" i="19"/>
  <c r="M89" i="20"/>
  <c r="S89" i="19"/>
  <c r="N89" i="20"/>
  <c r="T89" i="19"/>
  <c r="O89" i="20"/>
  <c r="R90" i="19"/>
  <c r="M90" i="20"/>
  <c r="S90" i="19"/>
  <c r="N90" i="20"/>
  <c r="T90" i="19"/>
  <c r="O90" i="20"/>
  <c r="R91" i="19"/>
  <c r="M91" i="20"/>
  <c r="S91" i="19"/>
  <c r="N91" i="20"/>
  <c r="T91" i="19"/>
  <c r="O91" i="20"/>
  <c r="R92" i="19"/>
  <c r="M92" i="20"/>
  <c r="S92" i="19"/>
  <c r="N92" i="20"/>
  <c r="T92" i="19"/>
  <c r="O92" i="20"/>
  <c r="R93" i="19"/>
  <c r="M93" i="20"/>
  <c r="S93" i="19"/>
  <c r="N93" i="20"/>
  <c r="T93" i="19"/>
  <c r="O93" i="20"/>
  <c r="R94" i="19"/>
  <c r="M94" i="20"/>
  <c r="S94" i="19"/>
  <c r="N94" i="20"/>
  <c r="T94" i="19"/>
  <c r="O94" i="20"/>
  <c r="R95" i="19"/>
  <c r="M95" i="20"/>
  <c r="S95" i="19"/>
  <c r="N95" i="20"/>
  <c r="T95" i="19"/>
  <c r="O95" i="20"/>
  <c r="R96" i="19"/>
  <c r="M96" i="20"/>
  <c r="S96" i="19"/>
  <c r="N96" i="20"/>
  <c r="T96" i="19"/>
  <c r="O96" i="20"/>
  <c r="R97" i="19"/>
  <c r="M97" i="20"/>
  <c r="S97" i="19"/>
  <c r="N97" i="20"/>
  <c r="T97" i="19"/>
  <c r="O97" i="20"/>
  <c r="R98" i="19"/>
  <c r="M98" i="20"/>
  <c r="S98" i="19"/>
  <c r="N98" i="20"/>
  <c r="T98" i="19"/>
  <c r="O98" i="20"/>
  <c r="P103" i="16"/>
  <c r="K103" i="17"/>
  <c r="Q103" i="16"/>
  <c r="L103" i="17"/>
  <c r="Q104" i="15"/>
  <c r="L104" i="16"/>
  <c r="P104" i="15"/>
  <c r="K104" i="16"/>
  <c r="U104" i="14"/>
  <c r="Q105" i="15"/>
  <c r="L105" i="16"/>
  <c r="P105" i="15"/>
  <c r="U105" i="15" s="1"/>
  <c r="K105" i="16"/>
  <c r="U105" i="14"/>
  <c r="Q106" i="15"/>
  <c r="L106" i="16"/>
  <c r="P106" i="15"/>
  <c r="U106" i="15" s="1"/>
  <c r="K106" i="16"/>
  <c r="U106" i="14"/>
  <c r="Q107" i="15"/>
  <c r="L107" i="16"/>
  <c r="P107" i="15"/>
  <c r="U107" i="15" s="1"/>
  <c r="K107" i="16"/>
  <c r="U107" i="14"/>
  <c r="Q108" i="15"/>
  <c r="L108" i="16"/>
  <c r="P108" i="15"/>
  <c r="U108" i="15" s="1"/>
  <c r="K108" i="16"/>
  <c r="U108" i="14"/>
  <c r="Q109" i="15"/>
  <c r="L109" i="16"/>
  <c r="P109" i="15"/>
  <c r="U109" i="15" s="1"/>
  <c r="K109" i="16"/>
  <c r="U109" i="14"/>
  <c r="U84" i="11"/>
  <c r="P100" i="11"/>
  <c r="P240" i="11" s="1"/>
  <c r="P84" i="12"/>
  <c r="K84" i="13"/>
  <c r="K100" i="12"/>
  <c r="K240" i="12" s="1"/>
  <c r="Q100" i="11"/>
  <c r="Q240" i="11" s="1"/>
  <c r="Q84" i="12"/>
  <c r="Q100" i="12" s="1"/>
  <c r="Q240" i="12" s="1"/>
  <c r="L84" i="13"/>
  <c r="L100" i="12"/>
  <c r="L240" i="12" s="1"/>
  <c r="T158" i="22"/>
  <c r="O158" i="23"/>
  <c r="O214" i="22"/>
  <c r="S158" i="22"/>
  <c r="N158" i="23"/>
  <c r="N214" i="22"/>
  <c r="R158" i="22"/>
  <c r="M158" i="23"/>
  <c r="M214" i="22"/>
  <c r="P158" i="22"/>
  <c r="K158" i="23"/>
  <c r="K214" i="22"/>
  <c r="Q158" i="22"/>
  <c r="L158" i="23"/>
  <c r="L214" i="22"/>
  <c r="B158" i="12"/>
  <c r="J158" i="11"/>
  <c r="U158" i="11"/>
  <c r="H214" i="11"/>
  <c r="T102" i="21"/>
  <c r="O102" i="22"/>
  <c r="S102" i="21"/>
  <c r="N102" i="22"/>
  <c r="R102" i="21"/>
  <c r="M102" i="22"/>
  <c r="P102" i="21"/>
  <c r="K102" i="22"/>
  <c r="U102" i="20"/>
  <c r="Q102" i="21"/>
  <c r="L102" i="22"/>
  <c r="B237" i="24"/>
  <c r="H237" i="24" s="1"/>
  <c r="J237" i="23"/>
  <c r="B236" i="24"/>
  <c r="H236" i="24" s="1"/>
  <c r="J236" i="23"/>
  <c r="B235" i="24"/>
  <c r="H235" i="24" s="1"/>
  <c r="J235" i="23"/>
  <c r="B234" i="24"/>
  <c r="H234" i="24" s="1"/>
  <c r="J234" i="23"/>
  <c r="B233" i="24"/>
  <c r="H233" i="24" s="1"/>
  <c r="J233" i="23"/>
  <c r="B232" i="24"/>
  <c r="H232" i="24" s="1"/>
  <c r="J232" i="23"/>
  <c r="B231" i="24"/>
  <c r="H231" i="24" s="1"/>
  <c r="J231" i="23"/>
  <c r="B230" i="24"/>
  <c r="H230" i="24" s="1"/>
  <c r="J230" i="23"/>
  <c r="B229" i="24"/>
  <c r="H229" i="24" s="1"/>
  <c r="J229" i="23"/>
  <c r="B228" i="24"/>
  <c r="H228" i="24" s="1"/>
  <c r="J228" i="23"/>
  <c r="B227" i="24"/>
  <c r="H227" i="24" s="1"/>
  <c r="J227" i="23"/>
  <c r="B226" i="24"/>
  <c r="H226" i="24" s="1"/>
  <c r="J226" i="23"/>
  <c r="B225" i="24"/>
  <c r="H225" i="24" s="1"/>
  <c r="J225" i="23"/>
  <c r="B224" i="24"/>
  <c r="H224" i="24" s="1"/>
  <c r="J224" i="23"/>
  <c r="B223" i="24"/>
  <c r="H223" i="24" s="1"/>
  <c r="J223" i="23"/>
  <c r="B222" i="24"/>
  <c r="H222" i="24" s="1"/>
  <c r="J222" i="23"/>
  <c r="B221" i="24"/>
  <c r="H221" i="24" s="1"/>
  <c r="B220" i="24"/>
  <c r="H220" i="24" s="1"/>
  <c r="J220" i="23"/>
  <c r="B219" i="24"/>
  <c r="H219" i="24" s="1"/>
  <c r="J219" i="23"/>
  <c r="B218" i="24"/>
  <c r="H218" i="24" s="1"/>
  <c r="J218" i="23"/>
  <c r="B213" i="24"/>
  <c r="H213" i="24" s="1"/>
  <c r="J213" i="23"/>
  <c r="B212" i="24"/>
  <c r="H212" i="24" s="1"/>
  <c r="J212" i="23"/>
  <c r="B211" i="24"/>
  <c r="H211" i="24" s="1"/>
  <c r="J211" i="23"/>
  <c r="B210" i="24"/>
  <c r="H210" i="24" s="1"/>
  <c r="J210" i="23"/>
  <c r="B209" i="24"/>
  <c r="H209" i="24" s="1"/>
  <c r="J209" i="23"/>
  <c r="B208" i="24"/>
  <c r="H208" i="24" s="1"/>
  <c r="J208" i="23"/>
  <c r="B207" i="24"/>
  <c r="H207" i="24" s="1"/>
  <c r="J207" i="23"/>
  <c r="B206" i="24"/>
  <c r="H206" i="24" s="1"/>
  <c r="J206" i="23"/>
  <c r="B205" i="24"/>
  <c r="H205" i="24" s="1"/>
  <c r="J205" i="23"/>
  <c r="B204" i="24"/>
  <c r="H204" i="24" s="1"/>
  <c r="J204" i="23"/>
  <c r="B203" i="24"/>
  <c r="H203" i="24" s="1"/>
  <c r="J203" i="23"/>
  <c r="B202" i="24"/>
  <c r="H202" i="24" s="1"/>
  <c r="J202" i="23"/>
  <c r="B201" i="24"/>
  <c r="H201" i="24" s="1"/>
  <c r="J201" i="23"/>
  <c r="B200" i="24"/>
  <c r="H200" i="24" s="1"/>
  <c r="J200" i="23"/>
  <c r="B199" i="24"/>
  <c r="H199" i="24" s="1"/>
  <c r="J199" i="23"/>
  <c r="B198" i="24"/>
  <c r="H198" i="24" s="1"/>
  <c r="J198" i="23"/>
  <c r="B197" i="24"/>
  <c r="H197" i="24" s="1"/>
  <c r="J197" i="23"/>
  <c r="B196" i="24"/>
  <c r="H196" i="24" s="1"/>
  <c r="J196" i="23"/>
  <c r="B195" i="24"/>
  <c r="H195" i="24" s="1"/>
  <c r="J195" i="23"/>
  <c r="B194" i="24"/>
  <c r="H194" i="24" s="1"/>
  <c r="J194" i="23"/>
  <c r="B193" i="24"/>
  <c r="H193" i="24" s="1"/>
  <c r="J193" i="23"/>
  <c r="B192" i="24"/>
  <c r="H192" i="24" s="1"/>
  <c r="J192" i="23"/>
  <c r="B191" i="24"/>
  <c r="H191" i="24" s="1"/>
  <c r="J191" i="23"/>
  <c r="B190" i="24"/>
  <c r="H190" i="24" s="1"/>
  <c r="J190" i="23"/>
  <c r="B189" i="24"/>
  <c r="H189" i="24" s="1"/>
  <c r="J189" i="23"/>
  <c r="B188" i="24"/>
  <c r="H188" i="24" s="1"/>
  <c r="J188" i="23"/>
  <c r="B187" i="24"/>
  <c r="H187" i="24" s="1"/>
  <c r="J187" i="23"/>
  <c r="B186" i="24"/>
  <c r="H186" i="24" s="1"/>
  <c r="J186" i="23"/>
  <c r="B185" i="24"/>
  <c r="H185" i="24" s="1"/>
  <c r="J185" i="23"/>
  <c r="B184" i="24"/>
  <c r="H184" i="24" s="1"/>
  <c r="J184" i="23"/>
  <c r="B183" i="24"/>
  <c r="H183" i="24" s="1"/>
  <c r="J183" i="23"/>
  <c r="B182" i="24"/>
  <c r="H182" i="24" s="1"/>
  <c r="J182" i="23"/>
  <c r="B181" i="24"/>
  <c r="H181" i="24" s="1"/>
  <c r="J181" i="23"/>
  <c r="B179" i="24"/>
  <c r="H179" i="24" s="1"/>
  <c r="J179" i="23"/>
  <c r="B178" i="24"/>
  <c r="H178" i="24" s="1"/>
  <c r="J178" i="23"/>
  <c r="B177" i="24"/>
  <c r="H177" i="24" s="1"/>
  <c r="J177" i="23"/>
  <c r="B176" i="24"/>
  <c r="H176" i="24" s="1"/>
  <c r="J176" i="23"/>
  <c r="B175" i="24"/>
  <c r="H175" i="24" s="1"/>
  <c r="J175" i="23"/>
  <c r="B174" i="24"/>
  <c r="H174" i="24" s="1"/>
  <c r="J174" i="23"/>
  <c r="B173" i="24"/>
  <c r="H173" i="24" s="1"/>
  <c r="J173" i="23"/>
  <c r="B172" i="24"/>
  <c r="H172" i="24" s="1"/>
  <c r="J172" i="23"/>
  <c r="B171" i="24"/>
  <c r="H171" i="24" s="1"/>
  <c r="J171" i="23"/>
  <c r="B170" i="24"/>
  <c r="H170" i="24" s="1"/>
  <c r="J170" i="23"/>
  <c r="B169" i="24"/>
  <c r="H169" i="24" s="1"/>
  <c r="J169" i="23"/>
  <c r="B168" i="24"/>
  <c r="H168" i="24" s="1"/>
  <c r="J168" i="23"/>
  <c r="B167" i="24"/>
  <c r="H167" i="24" s="1"/>
  <c r="J167" i="23"/>
  <c r="B166" i="24"/>
  <c r="H166" i="24" s="1"/>
  <c r="J166" i="23"/>
  <c r="B165" i="24"/>
  <c r="H165" i="24" s="1"/>
  <c r="J165" i="23"/>
  <c r="B164" i="24"/>
  <c r="H164" i="24" s="1"/>
  <c r="J164" i="23"/>
  <c r="B163" i="24"/>
  <c r="H163" i="24" s="1"/>
  <c r="J163" i="23"/>
  <c r="B162" i="24"/>
  <c r="H162" i="24" s="1"/>
  <c r="J162" i="23"/>
  <c r="B161" i="24"/>
  <c r="H161" i="24" s="1"/>
  <c r="J161" i="23"/>
  <c r="B160" i="24"/>
  <c r="H160" i="24" s="1"/>
  <c r="J160" i="23"/>
  <c r="B159" i="24"/>
  <c r="H159" i="24" s="1"/>
  <c r="J159" i="23"/>
  <c r="B157" i="24"/>
  <c r="H157" i="24" s="1"/>
  <c r="J157" i="23"/>
  <c r="B156" i="24"/>
  <c r="H156" i="24" s="1"/>
  <c r="J156" i="23"/>
  <c r="B155" i="24"/>
  <c r="H155" i="24" s="1"/>
  <c r="J155" i="23"/>
  <c r="B154" i="24"/>
  <c r="H154" i="24" s="1"/>
  <c r="J154" i="23"/>
  <c r="B153" i="14"/>
  <c r="J153" i="13"/>
  <c r="U153" i="13"/>
  <c r="B149" i="24"/>
  <c r="H149" i="24" s="1"/>
  <c r="J149" i="23"/>
  <c r="U149" i="23"/>
  <c r="B148" i="24"/>
  <c r="H148" i="24" s="1"/>
  <c r="J148" i="23"/>
  <c r="U148" i="23"/>
  <c r="B147" i="24"/>
  <c r="H147" i="24" s="1"/>
  <c r="J147" i="23"/>
  <c r="U147" i="23"/>
  <c r="B146" i="24"/>
  <c r="H146" i="24" s="1"/>
  <c r="J146" i="23"/>
  <c r="U146" i="23"/>
  <c r="B145" i="24"/>
  <c r="H145" i="24" s="1"/>
  <c r="J145" i="23"/>
  <c r="U145" i="23"/>
  <c r="B144" i="24"/>
  <c r="H144" i="24" s="1"/>
  <c r="J144" i="23"/>
  <c r="U144" i="23"/>
  <c r="B143" i="24"/>
  <c r="H143" i="24" s="1"/>
  <c r="J143" i="23"/>
  <c r="U143" i="23"/>
  <c r="B142" i="24"/>
  <c r="H142" i="24" s="1"/>
  <c r="J142" i="23"/>
  <c r="U142" i="23"/>
  <c r="B141" i="24"/>
  <c r="H141" i="24" s="1"/>
  <c r="J141" i="23"/>
  <c r="U141" i="23"/>
  <c r="B140" i="24"/>
  <c r="H140" i="24" s="1"/>
  <c r="J140" i="23"/>
  <c r="U140" i="23"/>
  <c r="B139" i="24"/>
  <c r="H139" i="24" s="1"/>
  <c r="J139" i="23"/>
  <c r="U139" i="23"/>
  <c r="B138" i="24"/>
  <c r="H138" i="24" s="1"/>
  <c r="J138" i="23"/>
  <c r="U138" i="23"/>
  <c r="B137" i="24"/>
  <c r="H137" i="24" s="1"/>
  <c r="J137" i="23"/>
  <c r="U137" i="23"/>
  <c r="B136" i="24"/>
  <c r="H136" i="24" s="1"/>
  <c r="J136" i="23"/>
  <c r="U136" i="23"/>
  <c r="B135" i="24"/>
  <c r="H135" i="24" s="1"/>
  <c r="J135" i="23"/>
  <c r="U135" i="23"/>
  <c r="B134" i="24"/>
  <c r="H134" i="24" s="1"/>
  <c r="J134" i="23"/>
  <c r="U134" i="23"/>
  <c r="B133" i="24"/>
  <c r="H133" i="24" s="1"/>
  <c r="J133" i="23"/>
  <c r="U133" i="23"/>
  <c r="B132" i="24"/>
  <c r="H132" i="24" s="1"/>
  <c r="J132" i="23"/>
  <c r="U132" i="23"/>
  <c r="B131" i="24"/>
  <c r="H131" i="24" s="1"/>
  <c r="J131" i="23"/>
  <c r="U131" i="23"/>
  <c r="B130" i="24"/>
  <c r="H130" i="24" s="1"/>
  <c r="J130" i="23"/>
  <c r="U130" i="23"/>
  <c r="B129" i="24"/>
  <c r="H129" i="24" s="1"/>
  <c r="J129" i="23"/>
  <c r="U129" i="23"/>
  <c r="B124" i="24"/>
  <c r="H124" i="24" s="1"/>
  <c r="J124" i="23"/>
  <c r="U124" i="23"/>
  <c r="B123" i="24"/>
  <c r="H123" i="24" s="1"/>
  <c r="J123" i="23"/>
  <c r="U123" i="23"/>
  <c r="B122" i="24"/>
  <c r="H122" i="24" s="1"/>
  <c r="J122" i="23"/>
  <c r="U122" i="23"/>
  <c r="B121" i="24"/>
  <c r="H121" i="24" s="1"/>
  <c r="J121" i="23"/>
  <c r="U121" i="23"/>
  <c r="B120" i="24"/>
  <c r="H120" i="24" s="1"/>
  <c r="J120" i="23"/>
  <c r="U120" i="23"/>
  <c r="B119" i="24"/>
  <c r="H119" i="24" s="1"/>
  <c r="J119" i="23"/>
  <c r="U119" i="23"/>
  <c r="B118" i="24"/>
  <c r="H118" i="24" s="1"/>
  <c r="J118" i="23"/>
  <c r="U118" i="23"/>
  <c r="B103" i="14"/>
  <c r="H114" i="13"/>
  <c r="U114" i="13" s="1"/>
  <c r="J103" i="13"/>
  <c r="J114" i="13" s="1"/>
  <c r="U103" i="13"/>
  <c r="B99" i="24"/>
  <c r="H99" i="24" s="1"/>
  <c r="J99" i="23"/>
  <c r="B98" i="24"/>
  <c r="H98" i="24" s="1"/>
  <c r="J98" i="23"/>
  <c r="B97" i="24"/>
  <c r="H97" i="24" s="1"/>
  <c r="J97" i="23"/>
  <c r="B96" i="24"/>
  <c r="H96" i="24" s="1"/>
  <c r="J96" i="23"/>
  <c r="B95" i="24"/>
  <c r="H95" i="24" s="1"/>
  <c r="J95" i="23"/>
  <c r="B94" i="24"/>
  <c r="H94" i="24" s="1"/>
  <c r="J94" i="23"/>
  <c r="B93" i="24"/>
  <c r="H93" i="24" s="1"/>
  <c r="J93" i="23"/>
  <c r="B92" i="24"/>
  <c r="H92" i="24" s="1"/>
  <c r="J92" i="23"/>
  <c r="B91" i="24"/>
  <c r="H91" i="24" s="1"/>
  <c r="J91" i="23"/>
  <c r="B90" i="24"/>
  <c r="H90" i="24" s="1"/>
  <c r="J90" i="23"/>
  <c r="B89" i="24"/>
  <c r="H89" i="24" s="1"/>
  <c r="J89" i="23"/>
  <c r="B88" i="24"/>
  <c r="H88" i="24" s="1"/>
  <c r="J88" i="23"/>
  <c r="B87" i="24"/>
  <c r="H87" i="24" s="1"/>
  <c r="J87" i="23"/>
  <c r="B86" i="24"/>
  <c r="H86" i="24" s="1"/>
  <c r="J86" i="23"/>
  <c r="B85" i="24"/>
  <c r="H85" i="24" s="1"/>
  <c r="J85" i="23"/>
  <c r="B84" i="24"/>
  <c r="H84" i="24" s="1"/>
  <c r="J84" i="23"/>
  <c r="B59" i="24"/>
  <c r="H59" i="24" s="1"/>
  <c r="J59" i="23"/>
  <c r="B58" i="24"/>
  <c r="H58" i="24" s="1"/>
  <c r="J58" i="23"/>
  <c r="B57" i="24"/>
  <c r="H57" i="24" s="1"/>
  <c r="J57" i="23"/>
  <c r="B56" i="24"/>
  <c r="H56" i="24" s="1"/>
  <c r="J56" i="23"/>
  <c r="B55" i="24"/>
  <c r="H55" i="24" s="1"/>
  <c r="J55" i="23"/>
  <c r="B54" i="24"/>
  <c r="H54" i="24" s="1"/>
  <c r="J54" i="23"/>
  <c r="B53" i="24"/>
  <c r="H53" i="24" s="1"/>
  <c r="J53" i="23"/>
  <c r="B52" i="24"/>
  <c r="H52" i="24" s="1"/>
  <c r="J52" i="23"/>
  <c r="B51" i="24"/>
  <c r="H51" i="24" s="1"/>
  <c r="J51" i="23"/>
  <c r="B50" i="24"/>
  <c r="H50" i="24" s="1"/>
  <c r="J50" i="23"/>
  <c r="B49" i="24"/>
  <c r="H49" i="24" s="1"/>
  <c r="J49" i="23"/>
  <c r="B48" i="24"/>
  <c r="H48" i="24" s="1"/>
  <c r="J48" i="23"/>
  <c r="B47" i="24"/>
  <c r="H47" i="24" s="1"/>
  <c r="J47" i="23"/>
  <c r="B46" i="24"/>
  <c r="H46" i="24" s="1"/>
  <c r="J46" i="23"/>
  <c r="B45" i="24"/>
  <c r="H45" i="24" s="1"/>
  <c r="J45" i="23"/>
  <c r="B44" i="24"/>
  <c r="H44" i="24" s="1"/>
  <c r="J44" i="23"/>
  <c r="T5" i="23"/>
  <c r="O5" i="24"/>
  <c r="O20" i="23"/>
  <c r="S5" i="22"/>
  <c r="S20" i="22" s="1"/>
  <c r="N5" i="23"/>
  <c r="N20" i="22"/>
  <c r="R5" i="22"/>
  <c r="R20" i="22" s="1"/>
  <c r="M5" i="23"/>
  <c r="M20" i="22"/>
  <c r="T43" i="21"/>
  <c r="T60" i="21" s="1"/>
  <c r="O43" i="22"/>
  <c r="O60" i="21"/>
  <c r="S43" i="21"/>
  <c r="S60" i="21" s="1"/>
  <c r="N43" i="22"/>
  <c r="N60" i="21"/>
  <c r="R43" i="21"/>
  <c r="R60" i="21" s="1"/>
  <c r="M43" i="22"/>
  <c r="M60" i="21"/>
  <c r="P43" i="21"/>
  <c r="P60" i="21" s="1"/>
  <c r="K43" i="22"/>
  <c r="K60" i="21"/>
  <c r="Q43" i="21"/>
  <c r="Q60" i="21" s="1"/>
  <c r="L43" i="22"/>
  <c r="L60" i="21"/>
  <c r="Q29" i="21"/>
  <c r="L29" i="22"/>
  <c r="P29" i="21"/>
  <c r="K29" i="22"/>
  <c r="Q39" i="21"/>
  <c r="L39" i="22"/>
  <c r="P39" i="21"/>
  <c r="K39" i="22"/>
  <c r="U39" i="20"/>
  <c r="B39" i="22"/>
  <c r="H39" i="22" s="1"/>
  <c r="J39" i="21"/>
  <c r="U39" i="21"/>
  <c r="Q38" i="21"/>
  <c r="L38" i="22"/>
  <c r="P38" i="21"/>
  <c r="K38" i="22"/>
  <c r="U38" i="20"/>
  <c r="B38" i="22"/>
  <c r="H38" i="22" s="1"/>
  <c r="J38" i="21"/>
  <c r="U38" i="21"/>
  <c r="Q37" i="21"/>
  <c r="L37" i="22"/>
  <c r="P37" i="21"/>
  <c r="K37" i="22"/>
  <c r="U37" i="20"/>
  <c r="B37" i="22"/>
  <c r="H37" i="22" s="1"/>
  <c r="J37" i="21"/>
  <c r="U37" i="21"/>
  <c r="Q36" i="21"/>
  <c r="L36" i="22"/>
  <c r="P36" i="21"/>
  <c r="K36" i="22"/>
  <c r="U36" i="20"/>
  <c r="B36" i="22"/>
  <c r="H36" i="22" s="1"/>
  <c r="J36" i="21"/>
  <c r="U36" i="21"/>
  <c r="Q35" i="21"/>
  <c r="L35" i="22"/>
  <c r="P35" i="21"/>
  <c r="K35" i="22"/>
  <c r="U35" i="20"/>
  <c r="B35" i="22"/>
  <c r="H35" i="22" s="1"/>
  <c r="J35" i="21"/>
  <c r="U35" i="21"/>
  <c r="Q34" i="21"/>
  <c r="L34" i="22"/>
  <c r="P34" i="21"/>
  <c r="K34" i="22"/>
  <c r="U34" i="20"/>
  <c r="B34" i="22"/>
  <c r="H34" i="22" s="1"/>
  <c r="J34" i="21"/>
  <c r="U34" i="21"/>
  <c r="Q33" i="21"/>
  <c r="L33" i="22"/>
  <c r="P33" i="21"/>
  <c r="K33" i="22"/>
  <c r="U33" i="20"/>
  <c r="B33" i="22"/>
  <c r="H33" i="22" s="1"/>
  <c r="J33" i="21"/>
  <c r="U33" i="21"/>
  <c r="Q32" i="21"/>
  <c r="L32" i="22"/>
  <c r="P32" i="21"/>
  <c r="K32" i="22"/>
  <c r="U32" i="20"/>
  <c r="B32" i="22"/>
  <c r="H32" i="22" s="1"/>
  <c r="J32" i="21"/>
  <c r="U32" i="21"/>
  <c r="Q31" i="21"/>
  <c r="L31" i="22"/>
  <c r="P31" i="21"/>
  <c r="K31" i="22"/>
  <c r="U31" i="20"/>
  <c r="B31" i="22"/>
  <c r="H31" i="22" s="1"/>
  <c r="J31" i="21"/>
  <c r="U31" i="21"/>
  <c r="Q30" i="21"/>
  <c r="L30" i="22"/>
  <c r="P30" i="21"/>
  <c r="K30" i="22"/>
  <c r="U30" i="20"/>
  <c r="B30" i="22"/>
  <c r="H30" i="22" s="1"/>
  <c r="J30" i="21"/>
  <c r="U30" i="21"/>
  <c r="Q28" i="21"/>
  <c r="L28" i="22"/>
  <c r="P28" i="21"/>
  <c r="K28" i="22"/>
  <c r="U28" i="20"/>
  <c r="B28" i="22"/>
  <c r="H28" i="22" s="1"/>
  <c r="J28" i="21"/>
  <c r="U28" i="21"/>
  <c r="Q27" i="21"/>
  <c r="L27" i="22"/>
  <c r="P27" i="21"/>
  <c r="K27" i="22"/>
  <c r="U27" i="20"/>
  <c r="B27" i="22"/>
  <c r="H27" i="22" s="1"/>
  <c r="J27" i="21"/>
  <c r="U27" i="21"/>
  <c r="Q26" i="21"/>
  <c r="L26" i="22"/>
  <c r="P26" i="21"/>
  <c r="K26" i="22"/>
  <c r="U26" i="20"/>
  <c r="B26" i="22"/>
  <c r="H26" i="22" s="1"/>
  <c r="J26" i="21"/>
  <c r="U26" i="21"/>
  <c r="Q25" i="21"/>
  <c r="L25" i="22"/>
  <c r="P25" i="21"/>
  <c r="K25" i="22"/>
  <c r="U25" i="20"/>
  <c r="B25" i="22"/>
  <c r="H25" i="22" s="1"/>
  <c r="J25" i="21"/>
  <c r="U25" i="21"/>
  <c r="Q24" i="21"/>
  <c r="L24" i="22"/>
  <c r="P24" i="21"/>
  <c r="K24" i="22"/>
  <c r="U24" i="20"/>
  <c r="B24" i="22"/>
  <c r="H24" i="22" s="1"/>
  <c r="J24" i="21"/>
  <c r="U24" i="21"/>
  <c r="B29" i="13"/>
  <c r="J29" i="12"/>
  <c r="J40" i="12" s="1"/>
  <c r="U29" i="12"/>
  <c r="H40" i="12"/>
  <c r="U40" i="12" s="1"/>
  <c r="B23" i="17"/>
  <c r="J23" i="16"/>
  <c r="U23" i="16"/>
  <c r="P23" i="21"/>
  <c r="P40" i="21" s="1"/>
  <c r="K23" i="22"/>
  <c r="K40" i="21"/>
  <c r="Q23" i="21"/>
  <c r="Q40" i="21" s="1"/>
  <c r="L23" i="22"/>
  <c r="L40" i="21"/>
  <c r="Q19" i="21"/>
  <c r="L19" i="22"/>
  <c r="P19" i="21"/>
  <c r="K19" i="22"/>
  <c r="Q18" i="21"/>
  <c r="L18" i="22"/>
  <c r="P18" i="21"/>
  <c r="K18" i="22"/>
  <c r="Q17" i="21"/>
  <c r="L17" i="22"/>
  <c r="P17" i="21"/>
  <c r="K17" i="22"/>
  <c r="Q16" i="21"/>
  <c r="L16" i="22"/>
  <c r="P16" i="21"/>
  <c r="K16" i="22"/>
  <c r="Q15" i="21"/>
  <c r="L15" i="22"/>
  <c r="P15" i="21"/>
  <c r="K15" i="22"/>
  <c r="Q14" i="21"/>
  <c r="L14" i="22"/>
  <c r="P14" i="21"/>
  <c r="K14" i="22"/>
  <c r="Q13" i="21"/>
  <c r="L13" i="22"/>
  <c r="P13" i="21"/>
  <c r="K13" i="22"/>
  <c r="Q12" i="21"/>
  <c r="L12" i="22"/>
  <c r="P12" i="21"/>
  <c r="K12" i="22"/>
  <c r="Q11" i="21"/>
  <c r="L11" i="22"/>
  <c r="P11" i="21"/>
  <c r="K11" i="22"/>
  <c r="Q10" i="21"/>
  <c r="L10" i="22"/>
  <c r="P10" i="21"/>
  <c r="K10" i="22"/>
  <c r="Q9" i="21"/>
  <c r="L9" i="22"/>
  <c r="P9" i="21"/>
  <c r="K9" i="22"/>
  <c r="Q8" i="21"/>
  <c r="L8" i="22"/>
  <c r="P8" i="21"/>
  <c r="K8" i="22"/>
  <c r="Q7" i="21"/>
  <c r="L7" i="22"/>
  <c r="P7" i="21"/>
  <c r="K7" i="22"/>
  <c r="Q6" i="21"/>
  <c r="Q20" i="21" s="1"/>
  <c r="L6" i="22"/>
  <c r="Q20" i="20"/>
  <c r="P6" i="21"/>
  <c r="P20" i="21" s="1"/>
  <c r="K6" i="22"/>
  <c r="P20" i="20"/>
  <c r="U6" i="15"/>
  <c r="J6" i="15"/>
  <c r="B6" i="16"/>
  <c r="H6" i="16" s="1"/>
  <c r="U7" i="15"/>
  <c r="J7" i="15"/>
  <c r="B7" i="16"/>
  <c r="H7" i="16" s="1"/>
  <c r="U8" i="15"/>
  <c r="J8" i="15"/>
  <c r="B8" i="16"/>
  <c r="H8" i="16" s="1"/>
  <c r="U9" i="15"/>
  <c r="J9" i="15"/>
  <c r="B9" i="16"/>
  <c r="H9" i="16" s="1"/>
  <c r="U10" i="15"/>
  <c r="J10" i="15"/>
  <c r="B10" i="16"/>
  <c r="H10" i="16" s="1"/>
  <c r="U11" i="15"/>
  <c r="J11" i="15"/>
  <c r="B11" i="16"/>
  <c r="H11" i="16" s="1"/>
  <c r="U13" i="15"/>
  <c r="J13" i="15"/>
  <c r="B13" i="16"/>
  <c r="H13" i="16" s="1"/>
  <c r="U14" i="15"/>
  <c r="J14" i="15"/>
  <c r="B14" i="16"/>
  <c r="H14" i="16" s="1"/>
  <c r="U15" i="15"/>
  <c r="J15" i="15"/>
  <c r="B15" i="16"/>
  <c r="H15" i="16" s="1"/>
  <c r="U16" i="15"/>
  <c r="J16" i="15"/>
  <c r="B16" i="16"/>
  <c r="H16" i="16" s="1"/>
  <c r="U17" i="15"/>
  <c r="J17" i="15"/>
  <c r="B17" i="16"/>
  <c r="H17" i="16" s="1"/>
  <c r="U18" i="15"/>
  <c r="J18" i="15"/>
  <c r="B18" i="16"/>
  <c r="H18" i="16" s="1"/>
  <c r="U19" i="15"/>
  <c r="J19" i="15"/>
  <c r="B19" i="16"/>
  <c r="H19" i="16" s="1"/>
  <c r="B43" i="12"/>
  <c r="H60" i="11"/>
  <c r="J43" i="11"/>
  <c r="U43" i="11"/>
  <c r="P5" i="22"/>
  <c r="K5" i="23"/>
  <c r="K20" i="22"/>
  <c r="Q5" i="22"/>
  <c r="L5" i="23"/>
  <c r="L20" i="22"/>
  <c r="J40" i="11"/>
  <c r="U40" i="11"/>
  <c r="U20" i="4"/>
  <c r="J20" i="4"/>
  <c r="U12" i="17"/>
  <c r="J12" i="17"/>
  <c r="H240" i="4"/>
  <c r="U240" i="4" s="1"/>
  <c r="B20" i="5"/>
  <c r="B240" i="5" s="1"/>
  <c r="B104" i="26" l="1"/>
  <c r="H104" i="26" s="1"/>
  <c r="J104" i="25"/>
  <c r="B105" i="26"/>
  <c r="H105" i="26" s="1"/>
  <c r="J105" i="25"/>
  <c r="B106" i="26"/>
  <c r="H106" i="26" s="1"/>
  <c r="J106" i="25"/>
  <c r="B109" i="26"/>
  <c r="H109" i="26" s="1"/>
  <c r="J109" i="25"/>
  <c r="B110" i="26"/>
  <c r="H110" i="26" s="1"/>
  <c r="J110" i="25"/>
  <c r="B111" i="26"/>
  <c r="H111" i="26" s="1"/>
  <c r="J111" i="25"/>
  <c r="B112" i="26"/>
  <c r="H112" i="26" s="1"/>
  <c r="J112" i="25"/>
  <c r="B113" i="26"/>
  <c r="H113" i="26" s="1"/>
  <c r="J113" i="25"/>
  <c r="B180" i="23"/>
  <c r="H180" i="23" s="1"/>
  <c r="J180" i="22"/>
  <c r="B108" i="26"/>
  <c r="H108" i="26" s="1"/>
  <c r="J108" i="25"/>
  <c r="H107" i="24"/>
  <c r="P129" i="25"/>
  <c r="K129" i="26"/>
  <c r="Q129" i="25"/>
  <c r="L129" i="26"/>
  <c r="R129" i="25"/>
  <c r="M129" i="26"/>
  <c r="S129" i="25"/>
  <c r="N129" i="26"/>
  <c r="T129" i="24"/>
  <c r="O129" i="25"/>
  <c r="P130" i="25"/>
  <c r="K130" i="26"/>
  <c r="Q130" i="25"/>
  <c r="L130" i="26"/>
  <c r="R130" i="25"/>
  <c r="M130" i="26"/>
  <c r="S130" i="25"/>
  <c r="N130" i="26"/>
  <c r="T130" i="24"/>
  <c r="O130" i="25"/>
  <c r="P131" i="25"/>
  <c r="K131" i="26"/>
  <c r="Q131" i="25"/>
  <c r="L131" i="26"/>
  <c r="R131" i="25"/>
  <c r="M131" i="26"/>
  <c r="S131" i="25"/>
  <c r="N131" i="26"/>
  <c r="T131" i="24"/>
  <c r="O131" i="25"/>
  <c r="P132" i="25"/>
  <c r="K132" i="26"/>
  <c r="Q132" i="25"/>
  <c r="L132" i="26"/>
  <c r="R132" i="25"/>
  <c r="M132" i="26"/>
  <c r="S132" i="25"/>
  <c r="N132" i="26"/>
  <c r="T132" i="24"/>
  <c r="O132" i="25"/>
  <c r="P133" i="25"/>
  <c r="K133" i="26"/>
  <c r="Q133" i="25"/>
  <c r="L133" i="26"/>
  <c r="R133" i="25"/>
  <c r="M133" i="26"/>
  <c r="S133" i="25"/>
  <c r="N133" i="26"/>
  <c r="T133" i="24"/>
  <c r="O133" i="25"/>
  <c r="P134" i="25"/>
  <c r="K134" i="26"/>
  <c r="Q134" i="25"/>
  <c r="L134" i="26"/>
  <c r="R134" i="25"/>
  <c r="M134" i="26"/>
  <c r="S134" i="25"/>
  <c r="N134" i="26"/>
  <c r="T134" i="24"/>
  <c r="O134" i="25"/>
  <c r="P135" i="25"/>
  <c r="K135" i="26"/>
  <c r="Q135" i="25"/>
  <c r="L135" i="26"/>
  <c r="R135" i="25"/>
  <c r="M135" i="26"/>
  <c r="S135" i="25"/>
  <c r="N135" i="26"/>
  <c r="T135" i="24"/>
  <c r="O135" i="25"/>
  <c r="P136" i="25"/>
  <c r="K136" i="26"/>
  <c r="Q136" i="25"/>
  <c r="L136" i="26"/>
  <c r="R136" i="25"/>
  <c r="M136" i="26"/>
  <c r="S136" i="25"/>
  <c r="N136" i="26"/>
  <c r="T136" i="24"/>
  <c r="O136" i="25"/>
  <c r="P137" i="25"/>
  <c r="K137" i="26"/>
  <c r="Q137" i="25"/>
  <c r="L137" i="26"/>
  <c r="R137" i="25"/>
  <c r="M137" i="26"/>
  <c r="S137" i="25"/>
  <c r="N137" i="26"/>
  <c r="T137" i="24"/>
  <c r="O137" i="25"/>
  <c r="P138" i="25"/>
  <c r="K138" i="26"/>
  <c r="Q138" i="25"/>
  <c r="L138" i="26"/>
  <c r="R138" i="25"/>
  <c r="M138" i="26"/>
  <c r="S138" i="25"/>
  <c r="N138" i="26"/>
  <c r="T138" i="24"/>
  <c r="O138" i="25"/>
  <c r="P139" i="25"/>
  <c r="K139" i="26"/>
  <c r="Q139" i="25"/>
  <c r="L139" i="26"/>
  <c r="R139" i="25"/>
  <c r="M139" i="26"/>
  <c r="S139" i="25"/>
  <c r="N139" i="26"/>
  <c r="T139" i="24"/>
  <c r="O139" i="25"/>
  <c r="P140" i="25"/>
  <c r="K140" i="26"/>
  <c r="Q140" i="25"/>
  <c r="L140" i="26"/>
  <c r="R140" i="25"/>
  <c r="M140" i="26"/>
  <c r="S140" i="25"/>
  <c r="N140" i="26"/>
  <c r="T140" i="24"/>
  <c r="O140" i="25"/>
  <c r="P141" i="25"/>
  <c r="K141" i="26"/>
  <c r="Q141" i="25"/>
  <c r="L141" i="26"/>
  <c r="R141" i="25"/>
  <c r="M141" i="26"/>
  <c r="S141" i="25"/>
  <c r="N141" i="26"/>
  <c r="T141" i="24"/>
  <c r="O141" i="25"/>
  <c r="P142" i="25"/>
  <c r="K142" i="26"/>
  <c r="Q142" i="25"/>
  <c r="L142" i="26"/>
  <c r="R142" i="25"/>
  <c r="M142" i="26"/>
  <c r="S142" i="25"/>
  <c r="N142" i="26"/>
  <c r="T142" i="24"/>
  <c r="O142" i="25"/>
  <c r="P143" i="25"/>
  <c r="K143" i="26"/>
  <c r="Q143" i="25"/>
  <c r="L143" i="26"/>
  <c r="R143" i="25"/>
  <c r="M143" i="26"/>
  <c r="S143" i="25"/>
  <c r="N143" i="26"/>
  <c r="T143" i="24"/>
  <c r="O143" i="25"/>
  <c r="P144" i="25"/>
  <c r="K144" i="26"/>
  <c r="Q144" i="25"/>
  <c r="L144" i="26"/>
  <c r="R144" i="25"/>
  <c r="M144" i="26"/>
  <c r="S144" i="25"/>
  <c r="N144" i="26"/>
  <c r="T144" i="24"/>
  <c r="O144" i="25"/>
  <c r="P145" i="25"/>
  <c r="K145" i="26"/>
  <c r="Q145" i="25"/>
  <c r="L145" i="26"/>
  <c r="R145" i="25"/>
  <c r="M145" i="26"/>
  <c r="S145" i="25"/>
  <c r="N145" i="26"/>
  <c r="T145" i="24"/>
  <c r="O145" i="25"/>
  <c r="P146" i="25"/>
  <c r="K146" i="26"/>
  <c r="Q146" i="25"/>
  <c r="L146" i="26"/>
  <c r="R146" i="25"/>
  <c r="M146" i="26"/>
  <c r="S146" i="25"/>
  <c r="N146" i="26"/>
  <c r="T146" i="24"/>
  <c r="O146" i="25"/>
  <c r="P147" i="25"/>
  <c r="K147" i="26"/>
  <c r="Q147" i="25"/>
  <c r="L147" i="26"/>
  <c r="R147" i="25"/>
  <c r="M147" i="26"/>
  <c r="S147" i="25"/>
  <c r="N147" i="26"/>
  <c r="T147" i="24"/>
  <c r="O147" i="25"/>
  <c r="P148" i="25"/>
  <c r="K148" i="26"/>
  <c r="Q148" i="25"/>
  <c r="L148" i="26"/>
  <c r="R148" i="25"/>
  <c r="M148" i="26"/>
  <c r="S148" i="25"/>
  <c r="N148" i="26"/>
  <c r="T148" i="24"/>
  <c r="O148" i="25"/>
  <c r="P149" i="25"/>
  <c r="K149" i="26"/>
  <c r="Q149" i="25"/>
  <c r="L149" i="26"/>
  <c r="R149" i="25"/>
  <c r="M149" i="26"/>
  <c r="S149" i="25"/>
  <c r="N149" i="26"/>
  <c r="T149" i="24"/>
  <c r="O149" i="25"/>
  <c r="Q84" i="13"/>
  <c r="L84" i="14"/>
  <c r="L100" i="13"/>
  <c r="L240" i="13" s="1"/>
  <c r="P84" i="13"/>
  <c r="K84" i="14"/>
  <c r="K100" i="13"/>
  <c r="K240" i="13" s="1"/>
  <c r="U84" i="12"/>
  <c r="P100" i="12"/>
  <c r="P240" i="12" s="1"/>
  <c r="P109" i="16"/>
  <c r="K109" i="17"/>
  <c r="Q109" i="16"/>
  <c r="L109" i="17"/>
  <c r="P108" i="16"/>
  <c r="K108" i="17"/>
  <c r="Q108" i="16"/>
  <c r="L108" i="17"/>
  <c r="P107" i="16"/>
  <c r="K107" i="17"/>
  <c r="Q107" i="16"/>
  <c r="L107" i="17"/>
  <c r="P106" i="16"/>
  <c r="K106" i="17"/>
  <c r="Q106" i="16"/>
  <c r="L106" i="17"/>
  <c r="P105" i="16"/>
  <c r="K105" i="17"/>
  <c r="Q105" i="16"/>
  <c r="L105" i="17"/>
  <c r="P104" i="16"/>
  <c r="K104" i="17"/>
  <c r="K114" i="16"/>
  <c r="U104" i="15"/>
  <c r="P114" i="15"/>
  <c r="Q104" i="16"/>
  <c r="L104" i="17"/>
  <c r="L114" i="16"/>
  <c r="Q114" i="15"/>
  <c r="Q103" i="17"/>
  <c r="L103" i="18"/>
  <c r="L114" i="17"/>
  <c r="Q114" i="16"/>
  <c r="P103" i="17"/>
  <c r="K103" i="18"/>
  <c r="K114" i="17"/>
  <c r="P114" i="16"/>
  <c r="T98" i="20"/>
  <c r="O98" i="21"/>
  <c r="S98" i="20"/>
  <c r="N98" i="21"/>
  <c r="R98" i="20"/>
  <c r="M98" i="21"/>
  <c r="T97" i="20"/>
  <c r="O97" i="21"/>
  <c r="S97" i="20"/>
  <c r="N97" i="21"/>
  <c r="R97" i="20"/>
  <c r="M97" i="21"/>
  <c r="T96" i="20"/>
  <c r="O96" i="21"/>
  <c r="S96" i="20"/>
  <c r="N96" i="21"/>
  <c r="R96" i="20"/>
  <c r="M96" i="21"/>
  <c r="T95" i="20"/>
  <c r="O95" i="21"/>
  <c r="S95" i="20"/>
  <c r="N95" i="21"/>
  <c r="R95" i="20"/>
  <c r="M95" i="21"/>
  <c r="T94" i="20"/>
  <c r="O94" i="21"/>
  <c r="S94" i="20"/>
  <c r="N94" i="21"/>
  <c r="R94" i="20"/>
  <c r="M94" i="21"/>
  <c r="T93" i="20"/>
  <c r="O93" i="21"/>
  <c r="S93" i="20"/>
  <c r="N93" i="21"/>
  <c r="R93" i="20"/>
  <c r="M93" i="21"/>
  <c r="T92" i="20"/>
  <c r="O92" i="21"/>
  <c r="S92" i="20"/>
  <c r="N92" i="21"/>
  <c r="R92" i="20"/>
  <c r="M92" i="21"/>
  <c r="T91" i="20"/>
  <c r="O91" i="21"/>
  <c r="S91" i="20"/>
  <c r="N91" i="21"/>
  <c r="R91" i="20"/>
  <c r="M91" i="21"/>
  <c r="T90" i="20"/>
  <c r="O90" i="21"/>
  <c r="S90" i="20"/>
  <c r="N90" i="21"/>
  <c r="R90" i="20"/>
  <c r="M90" i="21"/>
  <c r="T89" i="20"/>
  <c r="O89" i="21"/>
  <c r="S89" i="20"/>
  <c r="N89" i="21"/>
  <c r="R89" i="20"/>
  <c r="M89" i="21"/>
  <c r="T88" i="20"/>
  <c r="O88" i="21"/>
  <c r="S88" i="20"/>
  <c r="N88" i="21"/>
  <c r="R88" i="20"/>
  <c r="M88" i="21"/>
  <c r="T87" i="20"/>
  <c r="O87" i="21"/>
  <c r="S87" i="20"/>
  <c r="N87" i="21"/>
  <c r="R87" i="20"/>
  <c r="M87" i="21"/>
  <c r="T86" i="20"/>
  <c r="O86" i="21"/>
  <c r="S86" i="20"/>
  <c r="N86" i="21"/>
  <c r="R86" i="20"/>
  <c r="M86" i="21"/>
  <c r="T85" i="20"/>
  <c r="O85" i="21"/>
  <c r="O100" i="20"/>
  <c r="T100" i="19"/>
  <c r="S85" i="20"/>
  <c r="N85" i="21"/>
  <c r="N100" i="20"/>
  <c r="S100" i="19"/>
  <c r="R85" i="20"/>
  <c r="M85" i="21"/>
  <c r="T84" i="21"/>
  <c r="O84" i="22"/>
  <c r="O100" i="21"/>
  <c r="T100" i="20"/>
  <c r="S84" i="21"/>
  <c r="N84" i="22"/>
  <c r="N100" i="21"/>
  <c r="S100" i="20"/>
  <c r="T109" i="21"/>
  <c r="O109" i="22"/>
  <c r="S109" i="20"/>
  <c r="N109" i="21"/>
  <c r="R109" i="20"/>
  <c r="M109" i="21"/>
  <c r="T108" i="21"/>
  <c r="O108" i="22"/>
  <c r="S108" i="20"/>
  <c r="N108" i="21"/>
  <c r="R108" i="20"/>
  <c r="M108" i="21"/>
  <c r="T107" i="21"/>
  <c r="O107" i="22"/>
  <c r="S107" i="20"/>
  <c r="N107" i="21"/>
  <c r="R107" i="20"/>
  <c r="M107" i="21"/>
  <c r="T106" i="21"/>
  <c r="O106" i="22"/>
  <c r="S106" i="20"/>
  <c r="N106" i="21"/>
  <c r="R106" i="20"/>
  <c r="M106" i="21"/>
  <c r="T105" i="21"/>
  <c r="O105" i="22"/>
  <c r="S105" i="20"/>
  <c r="N105" i="21"/>
  <c r="R105" i="20"/>
  <c r="M105" i="21"/>
  <c r="O104" i="21"/>
  <c r="O114" i="20"/>
  <c r="O240" i="20" s="1"/>
  <c r="T114" i="19"/>
  <c r="T240" i="19" s="1"/>
  <c r="S104" i="20"/>
  <c r="N104" i="21"/>
  <c r="N114" i="20"/>
  <c r="N240" i="20" s="1"/>
  <c r="S114" i="19"/>
  <c r="S240" i="19" s="1"/>
  <c r="R104" i="20"/>
  <c r="M104" i="21"/>
  <c r="M114" i="20"/>
  <c r="R114" i="19"/>
  <c r="T103" i="22"/>
  <c r="O103" i="23"/>
  <c r="S103" i="21"/>
  <c r="N103" i="22"/>
  <c r="S114" i="20"/>
  <c r="S240" i="20" s="1"/>
  <c r="R103" i="21"/>
  <c r="M103" i="22"/>
  <c r="R114" i="20"/>
  <c r="T79" i="22"/>
  <c r="O79" i="23"/>
  <c r="S79" i="22"/>
  <c r="N79" i="23"/>
  <c r="R79" i="22"/>
  <c r="M79" i="23"/>
  <c r="P79" i="22"/>
  <c r="K79" i="23"/>
  <c r="U79" i="21"/>
  <c r="Q79" i="22"/>
  <c r="L79" i="23"/>
  <c r="T78" i="22"/>
  <c r="O78" i="23"/>
  <c r="S78" i="22"/>
  <c r="N78" i="23"/>
  <c r="R78" i="22"/>
  <c r="M78" i="23"/>
  <c r="P78" i="22"/>
  <c r="K78" i="23"/>
  <c r="U78" i="21"/>
  <c r="Q78" i="22"/>
  <c r="L78" i="23"/>
  <c r="T77" i="22"/>
  <c r="O77" i="23"/>
  <c r="S77" i="22"/>
  <c r="N77" i="23"/>
  <c r="R77" i="22"/>
  <c r="M77" i="23"/>
  <c r="P77" i="22"/>
  <c r="K77" i="23"/>
  <c r="U77" i="21"/>
  <c r="Q77" i="22"/>
  <c r="L77" i="23"/>
  <c r="T76" i="22"/>
  <c r="O76" i="23"/>
  <c r="S76" i="22"/>
  <c r="N76" i="23"/>
  <c r="R76" i="22"/>
  <c r="M76" i="23"/>
  <c r="P76" i="22"/>
  <c r="K76" i="23"/>
  <c r="U76" i="21"/>
  <c r="Q76" i="22"/>
  <c r="L76" i="23"/>
  <c r="T75" i="22"/>
  <c r="O75" i="23"/>
  <c r="S75" i="22"/>
  <c r="N75" i="23"/>
  <c r="R75" i="22"/>
  <c r="M75" i="23"/>
  <c r="P75" i="22"/>
  <c r="K75" i="23"/>
  <c r="U75" i="21"/>
  <c r="Q75" i="22"/>
  <c r="L75" i="23"/>
  <c r="T74" i="22"/>
  <c r="O74" i="23"/>
  <c r="S74" i="22"/>
  <c r="N74" i="23"/>
  <c r="R74" i="22"/>
  <c r="M74" i="23"/>
  <c r="P74" i="22"/>
  <c r="K74" i="23"/>
  <c r="U74" i="21"/>
  <c r="Q74" i="22"/>
  <c r="L74" i="23"/>
  <c r="T73" i="22"/>
  <c r="O73" i="23"/>
  <c r="S73" i="22"/>
  <c r="N73" i="23"/>
  <c r="R73" i="22"/>
  <c r="M73" i="23"/>
  <c r="P73" i="22"/>
  <c r="K73" i="23"/>
  <c r="U73" i="21"/>
  <c r="Q73" i="22"/>
  <c r="L73" i="23"/>
  <c r="T72" i="22"/>
  <c r="O72" i="23"/>
  <c r="S72" i="22"/>
  <c r="N72" i="23"/>
  <c r="R72" i="22"/>
  <c r="M72" i="23"/>
  <c r="P72" i="22"/>
  <c r="K72" i="23"/>
  <c r="U72" i="21"/>
  <c r="Q72" i="22"/>
  <c r="L72" i="23"/>
  <c r="T71" i="22"/>
  <c r="O71" i="23"/>
  <c r="S71" i="22"/>
  <c r="N71" i="23"/>
  <c r="R71" i="22"/>
  <c r="M71" i="23"/>
  <c r="P71" i="22"/>
  <c r="K71" i="23"/>
  <c r="U71" i="21"/>
  <c r="Q71" i="22"/>
  <c r="L71" i="23"/>
  <c r="T70" i="22"/>
  <c r="O70" i="23"/>
  <c r="S70" i="22"/>
  <c r="N70" i="23"/>
  <c r="R70" i="22"/>
  <c r="M70" i="23"/>
  <c r="P70" i="22"/>
  <c r="K70" i="23"/>
  <c r="U70" i="21"/>
  <c r="Q70" i="22"/>
  <c r="L70" i="23"/>
  <c r="T69" i="22"/>
  <c r="O69" i="23"/>
  <c r="S69" i="22"/>
  <c r="N69" i="23"/>
  <c r="R69" i="22"/>
  <c r="M69" i="23"/>
  <c r="P69" i="22"/>
  <c r="K69" i="23"/>
  <c r="U69" i="21"/>
  <c r="Q69" i="22"/>
  <c r="L69" i="23"/>
  <c r="T68" i="22"/>
  <c r="O68" i="23"/>
  <c r="S68" i="22"/>
  <c r="N68" i="23"/>
  <c r="R68" i="22"/>
  <c r="M68" i="23"/>
  <c r="P68" i="22"/>
  <c r="K68" i="23"/>
  <c r="U68" i="21"/>
  <c r="Q68" i="22"/>
  <c r="L68" i="23"/>
  <c r="T67" i="22"/>
  <c r="O67" i="23"/>
  <c r="S67" i="22"/>
  <c r="N67" i="23"/>
  <c r="R67" i="22"/>
  <c r="M67" i="23"/>
  <c r="P67" i="22"/>
  <c r="K67" i="23"/>
  <c r="U67" i="21"/>
  <c r="Q67" i="22"/>
  <c r="L67" i="23"/>
  <c r="T66" i="22"/>
  <c r="O66" i="23"/>
  <c r="S66" i="22"/>
  <c r="N66" i="23"/>
  <c r="R66" i="22"/>
  <c r="M66" i="23"/>
  <c r="P66" i="22"/>
  <c r="K66" i="23"/>
  <c r="U66" i="21"/>
  <c r="Q66" i="22"/>
  <c r="L66" i="23"/>
  <c r="T65" i="22"/>
  <c r="O65" i="23"/>
  <c r="S65" i="22"/>
  <c r="N65" i="23"/>
  <c r="R65" i="22"/>
  <c r="M65" i="23"/>
  <c r="P65" i="22"/>
  <c r="K65" i="23"/>
  <c r="U65" i="21"/>
  <c r="Q65" i="22"/>
  <c r="L65" i="23"/>
  <c r="T64" i="23"/>
  <c r="O64" i="24"/>
  <c r="S64" i="23"/>
  <c r="N64" i="24"/>
  <c r="R64" i="23"/>
  <c r="M64" i="24"/>
  <c r="Q64" i="23"/>
  <c r="L64" i="24"/>
  <c r="P64" i="23"/>
  <c r="U64" i="23" s="1"/>
  <c r="K64" i="24"/>
  <c r="U64" i="22"/>
  <c r="R23" i="22"/>
  <c r="R40" i="22" s="1"/>
  <c r="M23" i="23"/>
  <c r="M40" i="22"/>
  <c r="S23" i="22"/>
  <c r="S40" i="22" s="1"/>
  <c r="N23" i="23"/>
  <c r="N40" i="22"/>
  <c r="T217" i="22"/>
  <c r="T238" i="22" s="1"/>
  <c r="O217" i="23"/>
  <c r="O238" i="22"/>
  <c r="S217" i="22"/>
  <c r="S238" i="22" s="1"/>
  <c r="N217" i="23"/>
  <c r="N238" i="22"/>
  <c r="R217" i="22"/>
  <c r="R238" i="22" s="1"/>
  <c r="M217" i="23"/>
  <c r="M238" i="22"/>
  <c r="Q217" i="22"/>
  <c r="Q238" i="22" s="1"/>
  <c r="L217" i="23"/>
  <c r="L238" i="22"/>
  <c r="P217" i="22"/>
  <c r="P238" i="22" s="1"/>
  <c r="K217" i="23"/>
  <c r="K238" i="22"/>
  <c r="T153" i="22"/>
  <c r="T214" i="22" s="1"/>
  <c r="O153" i="23"/>
  <c r="S153" i="22"/>
  <c r="S214" i="22" s="1"/>
  <c r="N153" i="23"/>
  <c r="R153" i="22"/>
  <c r="R214" i="22" s="1"/>
  <c r="M153" i="23"/>
  <c r="Q153" i="22"/>
  <c r="Q214" i="22" s="1"/>
  <c r="L153" i="23"/>
  <c r="P153" i="22"/>
  <c r="P214" i="22" s="1"/>
  <c r="K153" i="23"/>
  <c r="T128" i="22"/>
  <c r="T150" i="22" s="1"/>
  <c r="O128" i="23"/>
  <c r="O150" i="22"/>
  <c r="S128" i="22"/>
  <c r="S150" i="22" s="1"/>
  <c r="N128" i="23"/>
  <c r="N150" i="22"/>
  <c r="R128" i="22"/>
  <c r="R150" i="22" s="1"/>
  <c r="M128" i="23"/>
  <c r="M150" i="22"/>
  <c r="Q128" i="22"/>
  <c r="Q150" i="22" s="1"/>
  <c r="L128" i="23"/>
  <c r="L150" i="22"/>
  <c r="P128" i="22"/>
  <c r="P150" i="22" s="1"/>
  <c r="K128" i="23"/>
  <c r="K150" i="22"/>
  <c r="T117" i="22"/>
  <c r="T125" i="22" s="1"/>
  <c r="O117" i="23"/>
  <c r="O125" i="22"/>
  <c r="S117" i="22"/>
  <c r="S125" i="22" s="1"/>
  <c r="N117" i="23"/>
  <c r="N125" i="22"/>
  <c r="R117" i="22"/>
  <c r="R125" i="22" s="1"/>
  <c r="M117" i="23"/>
  <c r="M125" i="22"/>
  <c r="Q117" i="22"/>
  <c r="Q125" i="22" s="1"/>
  <c r="L117" i="23"/>
  <c r="L125" i="22"/>
  <c r="P117" i="22"/>
  <c r="P125" i="22" s="1"/>
  <c r="K117" i="23"/>
  <c r="K125" i="22"/>
  <c r="T83" i="22"/>
  <c r="O83" i="23"/>
  <c r="S83" i="22"/>
  <c r="N83" i="23"/>
  <c r="R83" i="22"/>
  <c r="M83" i="23"/>
  <c r="Q83" i="22"/>
  <c r="L83" i="23"/>
  <c r="P83" i="22"/>
  <c r="K83" i="23"/>
  <c r="T63" i="22"/>
  <c r="T80" i="22" s="1"/>
  <c r="O63" i="23"/>
  <c r="O80" i="22"/>
  <c r="T80" i="21"/>
  <c r="S63" i="22"/>
  <c r="S80" i="22" s="1"/>
  <c r="N63" i="23"/>
  <c r="N80" i="22"/>
  <c r="S80" i="21"/>
  <c r="R63" i="22"/>
  <c r="R80" i="22" s="1"/>
  <c r="M63" i="23"/>
  <c r="M80" i="22"/>
  <c r="R80" i="21"/>
  <c r="Q63" i="22"/>
  <c r="Q80" i="22" s="1"/>
  <c r="L63" i="23"/>
  <c r="L80" i="22"/>
  <c r="Q80" i="21"/>
  <c r="P63" i="22"/>
  <c r="P80" i="22" s="1"/>
  <c r="K63" i="23"/>
  <c r="K80" i="22"/>
  <c r="P80" i="21"/>
  <c r="T6" i="23"/>
  <c r="O6" i="24"/>
  <c r="J238" i="11"/>
  <c r="U238" i="11"/>
  <c r="H217" i="12"/>
  <c r="B238" i="12"/>
  <c r="J150" i="11"/>
  <c r="U150" i="11"/>
  <c r="H128" i="12"/>
  <c r="B150" i="12"/>
  <c r="J125" i="11"/>
  <c r="U125" i="11"/>
  <c r="H117" i="12"/>
  <c r="B125" i="12"/>
  <c r="J100" i="11"/>
  <c r="U100" i="11"/>
  <c r="H83" i="12"/>
  <c r="B100" i="12"/>
  <c r="J80" i="11"/>
  <c r="U80" i="11"/>
  <c r="H63" i="12"/>
  <c r="B80" i="12"/>
  <c r="Q154" i="23"/>
  <c r="L154" i="24"/>
  <c r="P154" i="23"/>
  <c r="K154" i="24"/>
  <c r="U154" i="22"/>
  <c r="R154" i="23"/>
  <c r="M154" i="24"/>
  <c r="S154" i="23"/>
  <c r="N154" i="24"/>
  <c r="T154" i="23"/>
  <c r="O154" i="24"/>
  <c r="Q155" i="23"/>
  <c r="L155" i="24"/>
  <c r="P155" i="23"/>
  <c r="K155" i="24"/>
  <c r="U155" i="22"/>
  <c r="R155" i="23"/>
  <c r="M155" i="24"/>
  <c r="S155" i="23"/>
  <c r="N155" i="24"/>
  <c r="T155" i="23"/>
  <c r="O155" i="24"/>
  <c r="Q156" i="23"/>
  <c r="L156" i="24"/>
  <c r="P156" i="23"/>
  <c r="K156" i="24"/>
  <c r="U156" i="22"/>
  <c r="R156" i="23"/>
  <c r="M156" i="24"/>
  <c r="S156" i="23"/>
  <c r="N156" i="24"/>
  <c r="T156" i="23"/>
  <c r="O156" i="24"/>
  <c r="Q157" i="23"/>
  <c r="L157" i="24"/>
  <c r="P157" i="23"/>
  <c r="K157" i="24"/>
  <c r="U157" i="22"/>
  <c r="R157" i="23"/>
  <c r="M157" i="24"/>
  <c r="S157" i="23"/>
  <c r="N157" i="24"/>
  <c r="T157" i="23"/>
  <c r="O157" i="24"/>
  <c r="Q159" i="23"/>
  <c r="L159" i="24"/>
  <c r="P159" i="23"/>
  <c r="K159" i="24"/>
  <c r="U159" i="22"/>
  <c r="R159" i="23"/>
  <c r="M159" i="24"/>
  <c r="S159" i="23"/>
  <c r="N159" i="24"/>
  <c r="T159" i="23"/>
  <c r="O159" i="24"/>
  <c r="Q160" i="23"/>
  <c r="L160" i="24"/>
  <c r="P160" i="23"/>
  <c r="K160" i="24"/>
  <c r="U160" i="22"/>
  <c r="R160" i="23"/>
  <c r="M160" i="24"/>
  <c r="S160" i="23"/>
  <c r="N160" i="24"/>
  <c r="T160" i="23"/>
  <c r="O160" i="24"/>
  <c r="Q161" i="23"/>
  <c r="L161" i="24"/>
  <c r="P161" i="23"/>
  <c r="K161" i="24"/>
  <c r="U161" i="22"/>
  <c r="R161" i="23"/>
  <c r="M161" i="24"/>
  <c r="S161" i="23"/>
  <c r="N161" i="24"/>
  <c r="T161" i="23"/>
  <c r="O161" i="24"/>
  <c r="Q162" i="23"/>
  <c r="L162" i="24"/>
  <c r="P162" i="23"/>
  <c r="K162" i="24"/>
  <c r="U162" i="22"/>
  <c r="R162" i="23"/>
  <c r="M162" i="24"/>
  <c r="S162" i="23"/>
  <c r="N162" i="24"/>
  <c r="T162" i="23"/>
  <c r="O162" i="24"/>
  <c r="Q163" i="23"/>
  <c r="L163" i="24"/>
  <c r="P163" i="23"/>
  <c r="K163" i="24"/>
  <c r="U163" i="22"/>
  <c r="R163" i="23"/>
  <c r="M163" i="24"/>
  <c r="S163" i="23"/>
  <c r="N163" i="24"/>
  <c r="T163" i="23"/>
  <c r="O163" i="24"/>
  <c r="Q164" i="23"/>
  <c r="L164" i="24"/>
  <c r="P164" i="23"/>
  <c r="K164" i="24"/>
  <c r="U164" i="22"/>
  <c r="R164" i="23"/>
  <c r="M164" i="24"/>
  <c r="S164" i="23"/>
  <c r="N164" i="24"/>
  <c r="T164" i="23"/>
  <c r="O164" i="24"/>
  <c r="Q165" i="23"/>
  <c r="L165" i="24"/>
  <c r="P165" i="23"/>
  <c r="K165" i="24"/>
  <c r="U165" i="22"/>
  <c r="R165" i="23"/>
  <c r="M165" i="24"/>
  <c r="S165" i="23"/>
  <c r="N165" i="24"/>
  <c r="T165" i="23"/>
  <c r="O165" i="24"/>
  <c r="Q166" i="23"/>
  <c r="L166" i="24"/>
  <c r="P166" i="23"/>
  <c r="K166" i="24"/>
  <c r="U166" i="22"/>
  <c r="R166" i="23"/>
  <c r="M166" i="24"/>
  <c r="S166" i="23"/>
  <c r="N166" i="24"/>
  <c r="T166" i="23"/>
  <c r="O166" i="24"/>
  <c r="Q167" i="23"/>
  <c r="L167" i="24"/>
  <c r="P167" i="23"/>
  <c r="K167" i="24"/>
  <c r="U167" i="22"/>
  <c r="R167" i="23"/>
  <c r="M167" i="24"/>
  <c r="S167" i="23"/>
  <c r="N167" i="24"/>
  <c r="T167" i="23"/>
  <c r="O167" i="24"/>
  <c r="Q168" i="23"/>
  <c r="L168" i="24"/>
  <c r="P168" i="23"/>
  <c r="K168" i="24"/>
  <c r="U168" i="22"/>
  <c r="R168" i="23"/>
  <c r="M168" i="24"/>
  <c r="S168" i="23"/>
  <c r="N168" i="24"/>
  <c r="T168" i="23"/>
  <c r="O168" i="24"/>
  <c r="Q169" i="23"/>
  <c r="L169" i="24"/>
  <c r="P169" i="23"/>
  <c r="K169" i="24"/>
  <c r="U169" i="22"/>
  <c r="R169" i="23"/>
  <c r="M169" i="24"/>
  <c r="S169" i="23"/>
  <c r="N169" i="24"/>
  <c r="T169" i="23"/>
  <c r="O169" i="24"/>
  <c r="Q170" i="23"/>
  <c r="L170" i="24"/>
  <c r="P170" i="23"/>
  <c r="K170" i="24"/>
  <c r="U170" i="22"/>
  <c r="R170" i="23"/>
  <c r="M170" i="24"/>
  <c r="S170" i="23"/>
  <c r="N170" i="24"/>
  <c r="T170" i="23"/>
  <c r="O170" i="24"/>
  <c r="Q171" i="23"/>
  <c r="L171" i="24"/>
  <c r="P171" i="23"/>
  <c r="K171" i="24"/>
  <c r="U171" i="22"/>
  <c r="R171" i="23"/>
  <c r="M171" i="24"/>
  <c r="S171" i="23"/>
  <c r="N171" i="24"/>
  <c r="T171" i="23"/>
  <c r="O171" i="24"/>
  <c r="Q172" i="23"/>
  <c r="L172" i="24"/>
  <c r="P172" i="23"/>
  <c r="K172" i="24"/>
  <c r="U172" i="22"/>
  <c r="R172" i="23"/>
  <c r="M172" i="24"/>
  <c r="S172" i="23"/>
  <c r="N172" i="24"/>
  <c r="T172" i="23"/>
  <c r="O172" i="24"/>
  <c r="Q173" i="23"/>
  <c r="L173" i="24"/>
  <c r="P173" i="23"/>
  <c r="K173" i="24"/>
  <c r="U173" i="22"/>
  <c r="R173" i="23"/>
  <c r="M173" i="24"/>
  <c r="S173" i="23"/>
  <c r="N173" i="24"/>
  <c r="T173" i="23"/>
  <c r="O173" i="24"/>
  <c r="Q174" i="23"/>
  <c r="L174" i="24"/>
  <c r="P174" i="23"/>
  <c r="K174" i="24"/>
  <c r="U174" i="22"/>
  <c r="R174" i="23"/>
  <c r="M174" i="24"/>
  <c r="S174" i="23"/>
  <c r="N174" i="24"/>
  <c r="T174" i="23"/>
  <c r="O174" i="24"/>
  <c r="Q175" i="23"/>
  <c r="L175" i="24"/>
  <c r="P175" i="23"/>
  <c r="K175" i="24"/>
  <c r="U175" i="22"/>
  <c r="R175" i="23"/>
  <c r="M175" i="24"/>
  <c r="S175" i="23"/>
  <c r="N175" i="24"/>
  <c r="T175" i="23"/>
  <c r="O175" i="24"/>
  <c r="Q176" i="23"/>
  <c r="L176" i="24"/>
  <c r="P176" i="23"/>
  <c r="K176" i="24"/>
  <c r="U176" i="22"/>
  <c r="R176" i="23"/>
  <c r="M176" i="24"/>
  <c r="S176" i="23"/>
  <c r="N176" i="24"/>
  <c r="T176" i="23"/>
  <c r="O176" i="24"/>
  <c r="Q177" i="23"/>
  <c r="L177" i="24"/>
  <c r="P177" i="23"/>
  <c r="K177" i="24"/>
  <c r="U177" i="22"/>
  <c r="R177" i="23"/>
  <c r="M177" i="24"/>
  <c r="S177" i="23"/>
  <c r="N177" i="24"/>
  <c r="T177" i="23"/>
  <c r="O177" i="24"/>
  <c r="Q178" i="23"/>
  <c r="L178" i="24"/>
  <c r="P178" i="23"/>
  <c r="K178" i="24"/>
  <c r="U178" i="22"/>
  <c r="R178" i="23"/>
  <c r="M178" i="24"/>
  <c r="S178" i="23"/>
  <c r="N178" i="24"/>
  <c r="T178" i="23"/>
  <c r="O178" i="24"/>
  <c r="Q179" i="23"/>
  <c r="L179" i="24"/>
  <c r="P179" i="23"/>
  <c r="K179" i="24"/>
  <c r="U179" i="22"/>
  <c r="R179" i="23"/>
  <c r="M179" i="24"/>
  <c r="S179" i="23"/>
  <c r="N179" i="24"/>
  <c r="T179" i="23"/>
  <c r="O179" i="24"/>
  <c r="Q180" i="23"/>
  <c r="L180" i="24"/>
  <c r="P180" i="23"/>
  <c r="K180" i="24"/>
  <c r="U180" i="22"/>
  <c r="R180" i="23"/>
  <c r="M180" i="24"/>
  <c r="S180" i="23"/>
  <c r="N180" i="24"/>
  <c r="T180" i="23"/>
  <c r="O180" i="24"/>
  <c r="Q181" i="23"/>
  <c r="L181" i="24"/>
  <c r="P181" i="23"/>
  <c r="K181" i="24"/>
  <c r="U181" i="22"/>
  <c r="R181" i="23"/>
  <c r="M181" i="24"/>
  <c r="S181" i="23"/>
  <c r="N181" i="24"/>
  <c r="T181" i="23"/>
  <c r="O181" i="24"/>
  <c r="Q182" i="23"/>
  <c r="L182" i="24"/>
  <c r="P182" i="23"/>
  <c r="K182" i="24"/>
  <c r="U182" i="22"/>
  <c r="R182" i="23"/>
  <c r="M182" i="24"/>
  <c r="S182" i="23"/>
  <c r="N182" i="24"/>
  <c r="T182" i="23"/>
  <c r="O182" i="24"/>
  <c r="Q183" i="23"/>
  <c r="L183" i="24"/>
  <c r="P183" i="23"/>
  <c r="K183" i="24"/>
  <c r="U183" i="22"/>
  <c r="R183" i="23"/>
  <c r="M183" i="24"/>
  <c r="S183" i="23"/>
  <c r="N183" i="24"/>
  <c r="T183" i="23"/>
  <c r="O183" i="24"/>
  <c r="Q184" i="23"/>
  <c r="L184" i="24"/>
  <c r="P184" i="23"/>
  <c r="K184" i="24"/>
  <c r="U184" i="22"/>
  <c r="R184" i="23"/>
  <c r="M184" i="24"/>
  <c r="S184" i="23"/>
  <c r="N184" i="24"/>
  <c r="T184" i="23"/>
  <c r="O184" i="24"/>
  <c r="Q185" i="23"/>
  <c r="L185" i="24"/>
  <c r="P185" i="23"/>
  <c r="K185" i="24"/>
  <c r="U185" i="22"/>
  <c r="R185" i="23"/>
  <c r="M185" i="24"/>
  <c r="S185" i="23"/>
  <c r="N185" i="24"/>
  <c r="T185" i="23"/>
  <c r="O185" i="24"/>
  <c r="Q186" i="23"/>
  <c r="L186" i="24"/>
  <c r="P186" i="23"/>
  <c r="K186" i="24"/>
  <c r="U186" i="22"/>
  <c r="R186" i="23"/>
  <c r="M186" i="24"/>
  <c r="S186" i="23"/>
  <c r="N186" i="24"/>
  <c r="T186" i="23"/>
  <c r="O186" i="24"/>
  <c r="Q187" i="23"/>
  <c r="L187" i="24"/>
  <c r="P187" i="23"/>
  <c r="K187" i="24"/>
  <c r="U187" i="22"/>
  <c r="R187" i="23"/>
  <c r="M187" i="24"/>
  <c r="S187" i="23"/>
  <c r="N187" i="24"/>
  <c r="T187" i="23"/>
  <c r="O187" i="24"/>
  <c r="Q188" i="23"/>
  <c r="L188" i="24"/>
  <c r="P188" i="23"/>
  <c r="K188" i="24"/>
  <c r="U188" i="22"/>
  <c r="R188" i="23"/>
  <c r="M188" i="24"/>
  <c r="S188" i="23"/>
  <c r="N188" i="24"/>
  <c r="T188" i="23"/>
  <c r="O188" i="24"/>
  <c r="Q189" i="23"/>
  <c r="L189" i="24"/>
  <c r="P189" i="23"/>
  <c r="K189" i="24"/>
  <c r="U189" i="22"/>
  <c r="R189" i="23"/>
  <c r="M189" i="24"/>
  <c r="S189" i="23"/>
  <c r="N189" i="24"/>
  <c r="T189" i="23"/>
  <c r="O189" i="24"/>
  <c r="Q190" i="23"/>
  <c r="L190" i="24"/>
  <c r="P190" i="23"/>
  <c r="K190" i="24"/>
  <c r="U190" i="22"/>
  <c r="R190" i="23"/>
  <c r="M190" i="24"/>
  <c r="S190" i="23"/>
  <c r="N190" i="24"/>
  <c r="T190" i="23"/>
  <c r="O190" i="24"/>
  <c r="Q191" i="23"/>
  <c r="L191" i="24"/>
  <c r="P191" i="23"/>
  <c r="K191" i="24"/>
  <c r="U191" i="22"/>
  <c r="R191" i="23"/>
  <c r="M191" i="24"/>
  <c r="S191" i="23"/>
  <c r="N191" i="24"/>
  <c r="T191" i="23"/>
  <c r="O191" i="24"/>
  <c r="Q192" i="23"/>
  <c r="L192" i="24"/>
  <c r="P192" i="23"/>
  <c r="K192" i="24"/>
  <c r="U192" i="22"/>
  <c r="R192" i="23"/>
  <c r="M192" i="24"/>
  <c r="S192" i="23"/>
  <c r="N192" i="24"/>
  <c r="T192" i="23"/>
  <c r="O192" i="24"/>
  <c r="Q193" i="23"/>
  <c r="L193" i="24"/>
  <c r="P193" i="23"/>
  <c r="K193" i="24"/>
  <c r="U193" i="22"/>
  <c r="R193" i="23"/>
  <c r="M193" i="24"/>
  <c r="S193" i="23"/>
  <c r="N193" i="24"/>
  <c r="T193" i="23"/>
  <c r="O193" i="24"/>
  <c r="Q194" i="23"/>
  <c r="L194" i="24"/>
  <c r="P194" i="23"/>
  <c r="K194" i="24"/>
  <c r="U194" i="22"/>
  <c r="R194" i="23"/>
  <c r="M194" i="24"/>
  <c r="S194" i="23"/>
  <c r="N194" i="24"/>
  <c r="T194" i="23"/>
  <c r="O194" i="24"/>
  <c r="Q195" i="23"/>
  <c r="L195" i="24"/>
  <c r="P195" i="23"/>
  <c r="K195" i="24"/>
  <c r="U195" i="22"/>
  <c r="R195" i="23"/>
  <c r="M195" i="24"/>
  <c r="S195" i="23"/>
  <c r="N195" i="24"/>
  <c r="T195" i="23"/>
  <c r="O195" i="24"/>
  <c r="Q196" i="23"/>
  <c r="L196" i="24"/>
  <c r="P196" i="23"/>
  <c r="K196" i="24"/>
  <c r="U196" i="22"/>
  <c r="R196" i="23"/>
  <c r="M196" i="24"/>
  <c r="S196" i="23"/>
  <c r="N196" i="24"/>
  <c r="T196" i="23"/>
  <c r="O196" i="24"/>
  <c r="Q197" i="23"/>
  <c r="L197" i="24"/>
  <c r="P197" i="23"/>
  <c r="K197" i="24"/>
  <c r="U197" i="22"/>
  <c r="R197" i="23"/>
  <c r="M197" i="24"/>
  <c r="S197" i="23"/>
  <c r="N197" i="24"/>
  <c r="T197" i="23"/>
  <c r="O197" i="24"/>
  <c r="Q198" i="23"/>
  <c r="L198" i="24"/>
  <c r="P198" i="23"/>
  <c r="K198" i="24"/>
  <c r="U198" i="22"/>
  <c r="R198" i="23"/>
  <c r="M198" i="24"/>
  <c r="S198" i="23"/>
  <c r="N198" i="24"/>
  <c r="T198" i="23"/>
  <c r="O198" i="24"/>
  <c r="Q199" i="23"/>
  <c r="L199" i="24"/>
  <c r="P199" i="23"/>
  <c r="K199" i="24"/>
  <c r="U199" i="22"/>
  <c r="R199" i="23"/>
  <c r="M199" i="24"/>
  <c r="S199" i="23"/>
  <c r="N199" i="24"/>
  <c r="T199" i="23"/>
  <c r="O199" i="24"/>
  <c r="Q200" i="23"/>
  <c r="L200" i="24"/>
  <c r="P200" i="23"/>
  <c r="K200" i="24"/>
  <c r="U200" i="22"/>
  <c r="R200" i="23"/>
  <c r="M200" i="24"/>
  <c r="S200" i="23"/>
  <c r="N200" i="24"/>
  <c r="T200" i="23"/>
  <c r="O200" i="24"/>
  <c r="Q201" i="23"/>
  <c r="L201" i="24"/>
  <c r="P201" i="23"/>
  <c r="K201" i="24"/>
  <c r="U201" i="22"/>
  <c r="R201" i="23"/>
  <c r="M201" i="24"/>
  <c r="S201" i="23"/>
  <c r="N201" i="24"/>
  <c r="T201" i="23"/>
  <c r="O201" i="24"/>
  <c r="Q202" i="23"/>
  <c r="L202" i="24"/>
  <c r="P202" i="23"/>
  <c r="K202" i="24"/>
  <c r="U202" i="22"/>
  <c r="R202" i="23"/>
  <c r="M202" i="24"/>
  <c r="S202" i="23"/>
  <c r="N202" i="24"/>
  <c r="T202" i="23"/>
  <c r="O202" i="24"/>
  <c r="Q203" i="23"/>
  <c r="L203" i="24"/>
  <c r="P203" i="23"/>
  <c r="K203" i="24"/>
  <c r="U203" i="22"/>
  <c r="R203" i="23"/>
  <c r="M203" i="24"/>
  <c r="S203" i="23"/>
  <c r="N203" i="24"/>
  <c r="T203" i="23"/>
  <c r="O203" i="24"/>
  <c r="Q204" i="23"/>
  <c r="L204" i="24"/>
  <c r="P204" i="23"/>
  <c r="K204" i="24"/>
  <c r="U204" i="22"/>
  <c r="R204" i="23"/>
  <c r="M204" i="24"/>
  <c r="S204" i="23"/>
  <c r="N204" i="24"/>
  <c r="T204" i="23"/>
  <c r="O204" i="24"/>
  <c r="Q205" i="23"/>
  <c r="L205" i="24"/>
  <c r="P205" i="23"/>
  <c r="K205" i="24"/>
  <c r="U205" i="22"/>
  <c r="R205" i="23"/>
  <c r="M205" i="24"/>
  <c r="S205" i="23"/>
  <c r="N205" i="24"/>
  <c r="T205" i="23"/>
  <c r="O205" i="24"/>
  <c r="Q206" i="23"/>
  <c r="L206" i="24"/>
  <c r="P206" i="23"/>
  <c r="K206" i="24"/>
  <c r="U206" i="22"/>
  <c r="R206" i="23"/>
  <c r="M206" i="24"/>
  <c r="S206" i="23"/>
  <c r="N206" i="24"/>
  <c r="T206" i="23"/>
  <c r="O206" i="24"/>
  <c r="Q207" i="23"/>
  <c r="L207" i="24"/>
  <c r="P207" i="23"/>
  <c r="K207" i="24"/>
  <c r="U207" i="22"/>
  <c r="R207" i="23"/>
  <c r="M207" i="24"/>
  <c r="S207" i="23"/>
  <c r="N207" i="24"/>
  <c r="T207" i="23"/>
  <c r="O207" i="24"/>
  <c r="Q208" i="23"/>
  <c r="L208" i="24"/>
  <c r="P208" i="23"/>
  <c r="K208" i="24"/>
  <c r="U208" i="22"/>
  <c r="R208" i="23"/>
  <c r="M208" i="24"/>
  <c r="S208" i="23"/>
  <c r="N208" i="24"/>
  <c r="T208" i="23"/>
  <c r="O208" i="24"/>
  <c r="Q209" i="23"/>
  <c r="L209" i="24"/>
  <c r="P209" i="23"/>
  <c r="K209" i="24"/>
  <c r="U209" i="22"/>
  <c r="R209" i="23"/>
  <c r="M209" i="24"/>
  <c r="S209" i="23"/>
  <c r="N209" i="24"/>
  <c r="T209" i="23"/>
  <c r="O209" i="24"/>
  <c r="Q210" i="23"/>
  <c r="L210" i="24"/>
  <c r="P210" i="23"/>
  <c r="K210" i="24"/>
  <c r="U210" i="22"/>
  <c r="R210" i="23"/>
  <c r="M210" i="24"/>
  <c r="S210" i="23"/>
  <c r="N210" i="24"/>
  <c r="T210" i="23"/>
  <c r="O210" i="24"/>
  <c r="Q211" i="23"/>
  <c r="L211" i="24"/>
  <c r="P211" i="23"/>
  <c r="K211" i="24"/>
  <c r="U211" i="22"/>
  <c r="R211" i="23"/>
  <c r="M211" i="24"/>
  <c r="S211" i="23"/>
  <c r="N211" i="24"/>
  <c r="T211" i="23"/>
  <c r="O211" i="24"/>
  <c r="Q212" i="23"/>
  <c r="L212" i="24"/>
  <c r="P212" i="23"/>
  <c r="K212" i="24"/>
  <c r="U212" i="22"/>
  <c r="R212" i="23"/>
  <c r="M212" i="24"/>
  <c r="S212" i="23"/>
  <c r="N212" i="24"/>
  <c r="T212" i="23"/>
  <c r="O212" i="24"/>
  <c r="Q213" i="23"/>
  <c r="L213" i="24"/>
  <c r="P213" i="23"/>
  <c r="K213" i="24"/>
  <c r="U213" i="22"/>
  <c r="R213" i="23"/>
  <c r="M213" i="24"/>
  <c r="S213" i="23"/>
  <c r="N213" i="24"/>
  <c r="T213" i="23"/>
  <c r="O213" i="24"/>
  <c r="Q218" i="23"/>
  <c r="L218" i="24"/>
  <c r="P218" i="23"/>
  <c r="K218" i="24"/>
  <c r="U218" i="22"/>
  <c r="R218" i="23"/>
  <c r="M218" i="24"/>
  <c r="S218" i="23"/>
  <c r="N218" i="24"/>
  <c r="T218" i="23"/>
  <c r="O218" i="24"/>
  <c r="Q219" i="23"/>
  <c r="L219" i="24"/>
  <c r="P219" i="23"/>
  <c r="K219" i="24"/>
  <c r="U219" i="22"/>
  <c r="R219" i="23"/>
  <c r="M219" i="24"/>
  <c r="S219" i="23"/>
  <c r="N219" i="24"/>
  <c r="T219" i="23"/>
  <c r="O219" i="24"/>
  <c r="Q220" i="23"/>
  <c r="L220" i="24"/>
  <c r="P220" i="23"/>
  <c r="K220" i="24"/>
  <c r="U220" i="22"/>
  <c r="R220" i="23"/>
  <c r="M220" i="24"/>
  <c r="S220" i="23"/>
  <c r="N220" i="24"/>
  <c r="T220" i="23"/>
  <c r="O220" i="24"/>
  <c r="Q221" i="23"/>
  <c r="L221" i="24"/>
  <c r="P221" i="23"/>
  <c r="K221" i="24"/>
  <c r="U221" i="22"/>
  <c r="R221" i="23"/>
  <c r="M221" i="24"/>
  <c r="S221" i="23"/>
  <c r="N221" i="24"/>
  <c r="T221" i="23"/>
  <c r="O221" i="24"/>
  <c r="Q222" i="23"/>
  <c r="L222" i="24"/>
  <c r="P222" i="23"/>
  <c r="K222" i="24"/>
  <c r="U222" i="22"/>
  <c r="R222" i="23"/>
  <c r="M222" i="24"/>
  <c r="S222" i="23"/>
  <c r="N222" i="24"/>
  <c r="T222" i="23"/>
  <c r="O222" i="24"/>
  <c r="Q223" i="23"/>
  <c r="L223" i="24"/>
  <c r="P223" i="23"/>
  <c r="K223" i="24"/>
  <c r="U223" i="22"/>
  <c r="R223" i="23"/>
  <c r="M223" i="24"/>
  <c r="S223" i="23"/>
  <c r="N223" i="24"/>
  <c r="T223" i="23"/>
  <c r="O223" i="24"/>
  <c r="Q224" i="23"/>
  <c r="L224" i="24"/>
  <c r="P224" i="23"/>
  <c r="K224" i="24"/>
  <c r="U224" i="22"/>
  <c r="R224" i="23"/>
  <c r="M224" i="24"/>
  <c r="S224" i="23"/>
  <c r="N224" i="24"/>
  <c r="T224" i="23"/>
  <c r="O224" i="24"/>
  <c r="Q225" i="23"/>
  <c r="L225" i="24"/>
  <c r="P225" i="23"/>
  <c r="K225" i="24"/>
  <c r="U225" i="22"/>
  <c r="R225" i="23"/>
  <c r="M225" i="24"/>
  <c r="S225" i="23"/>
  <c r="N225" i="24"/>
  <c r="T225" i="23"/>
  <c r="O225" i="24"/>
  <c r="Q226" i="23"/>
  <c r="L226" i="24"/>
  <c r="P226" i="23"/>
  <c r="K226" i="24"/>
  <c r="U226" i="22"/>
  <c r="R226" i="23"/>
  <c r="M226" i="24"/>
  <c r="S226" i="23"/>
  <c r="N226" i="24"/>
  <c r="T226" i="23"/>
  <c r="O226" i="24"/>
  <c r="Q227" i="23"/>
  <c r="L227" i="24"/>
  <c r="P227" i="23"/>
  <c r="K227" i="24"/>
  <c r="U227" i="22"/>
  <c r="R227" i="23"/>
  <c r="M227" i="24"/>
  <c r="S227" i="23"/>
  <c r="N227" i="24"/>
  <c r="T227" i="23"/>
  <c r="O227" i="24"/>
  <c r="Q228" i="23"/>
  <c r="L228" i="24"/>
  <c r="P228" i="23"/>
  <c r="K228" i="24"/>
  <c r="U228" i="22"/>
  <c r="R228" i="23"/>
  <c r="M228" i="24"/>
  <c r="S228" i="23"/>
  <c r="N228" i="24"/>
  <c r="T228" i="23"/>
  <c r="O228" i="24"/>
  <c r="Q229" i="23"/>
  <c r="L229" i="24"/>
  <c r="P229" i="23"/>
  <c r="K229" i="24"/>
  <c r="U229" i="22"/>
  <c r="R229" i="23"/>
  <c r="M229" i="24"/>
  <c r="S229" i="23"/>
  <c r="N229" i="24"/>
  <c r="T229" i="23"/>
  <c r="O229" i="24"/>
  <c r="Q230" i="23"/>
  <c r="L230" i="24"/>
  <c r="P230" i="23"/>
  <c r="K230" i="24"/>
  <c r="U230" i="22"/>
  <c r="R230" i="23"/>
  <c r="M230" i="24"/>
  <c r="S230" i="23"/>
  <c r="N230" i="24"/>
  <c r="T230" i="23"/>
  <c r="O230" i="24"/>
  <c r="Q231" i="23"/>
  <c r="L231" i="24"/>
  <c r="P231" i="23"/>
  <c r="K231" i="24"/>
  <c r="U231" i="22"/>
  <c r="R231" i="23"/>
  <c r="M231" i="24"/>
  <c r="S231" i="23"/>
  <c r="N231" i="24"/>
  <c r="T231" i="23"/>
  <c r="O231" i="24"/>
  <c r="Q232" i="23"/>
  <c r="L232" i="24"/>
  <c r="P232" i="23"/>
  <c r="K232" i="24"/>
  <c r="U232" i="22"/>
  <c r="R232" i="23"/>
  <c r="M232" i="24"/>
  <c r="S232" i="23"/>
  <c r="N232" i="24"/>
  <c r="T232" i="23"/>
  <c r="O232" i="24"/>
  <c r="Q233" i="23"/>
  <c r="L233" i="24"/>
  <c r="P233" i="23"/>
  <c r="K233" i="24"/>
  <c r="U233" i="22"/>
  <c r="R233" i="23"/>
  <c r="M233" i="24"/>
  <c r="S233" i="23"/>
  <c r="N233" i="24"/>
  <c r="T233" i="23"/>
  <c r="O233" i="24"/>
  <c r="Q234" i="23"/>
  <c r="L234" i="24"/>
  <c r="P234" i="23"/>
  <c r="K234" i="24"/>
  <c r="U234" i="22"/>
  <c r="R234" i="23"/>
  <c r="M234" i="24"/>
  <c r="S234" i="23"/>
  <c r="N234" i="24"/>
  <c r="T234" i="23"/>
  <c r="O234" i="24"/>
  <c r="Q235" i="23"/>
  <c r="L235" i="24"/>
  <c r="P235" i="23"/>
  <c r="K235" i="24"/>
  <c r="U235" i="22"/>
  <c r="R235" i="23"/>
  <c r="M235" i="24"/>
  <c r="S235" i="23"/>
  <c r="N235" i="24"/>
  <c r="T235" i="23"/>
  <c r="O235" i="24"/>
  <c r="Q236" i="23"/>
  <c r="L236" i="24"/>
  <c r="P236" i="23"/>
  <c r="K236" i="24"/>
  <c r="U236" i="22"/>
  <c r="R236" i="23"/>
  <c r="M236" i="24"/>
  <c r="S236" i="23"/>
  <c r="N236" i="24"/>
  <c r="T236" i="23"/>
  <c r="O236" i="24"/>
  <c r="Q237" i="23"/>
  <c r="L237" i="24"/>
  <c r="P237" i="23"/>
  <c r="K237" i="24"/>
  <c r="U237" i="22"/>
  <c r="R237" i="23"/>
  <c r="M237" i="24"/>
  <c r="S237" i="23"/>
  <c r="N237" i="24"/>
  <c r="T237" i="23"/>
  <c r="O237" i="24"/>
  <c r="Q44" i="23"/>
  <c r="L44" i="24"/>
  <c r="P44" i="23"/>
  <c r="K44" i="24"/>
  <c r="U44" i="22"/>
  <c r="R44" i="23"/>
  <c r="M44" i="24"/>
  <c r="S44" i="23"/>
  <c r="N44" i="24"/>
  <c r="T44" i="23"/>
  <c r="O44" i="24"/>
  <c r="Q45" i="23"/>
  <c r="L45" i="24"/>
  <c r="P45" i="23"/>
  <c r="K45" i="24"/>
  <c r="U45" i="22"/>
  <c r="R45" i="23"/>
  <c r="M45" i="24"/>
  <c r="S45" i="23"/>
  <c r="N45" i="24"/>
  <c r="T45" i="23"/>
  <c r="O45" i="24"/>
  <c r="Q46" i="23"/>
  <c r="L46" i="24"/>
  <c r="P46" i="23"/>
  <c r="K46" i="24"/>
  <c r="U46" i="22"/>
  <c r="R46" i="23"/>
  <c r="M46" i="24"/>
  <c r="S46" i="23"/>
  <c r="N46" i="24"/>
  <c r="T46" i="23"/>
  <c r="O46" i="24"/>
  <c r="Q47" i="23"/>
  <c r="L47" i="24"/>
  <c r="P47" i="23"/>
  <c r="K47" i="24"/>
  <c r="U47" i="22"/>
  <c r="R47" i="23"/>
  <c r="M47" i="24"/>
  <c r="S47" i="23"/>
  <c r="N47" i="24"/>
  <c r="T47" i="23"/>
  <c r="O47" i="24"/>
  <c r="Q48" i="23"/>
  <c r="L48" i="24"/>
  <c r="P48" i="23"/>
  <c r="K48" i="24"/>
  <c r="U48" i="22"/>
  <c r="R48" i="23"/>
  <c r="M48" i="24"/>
  <c r="S48" i="23"/>
  <c r="N48" i="24"/>
  <c r="T48" i="23"/>
  <c r="O48" i="24"/>
  <c r="Q49" i="23"/>
  <c r="L49" i="24"/>
  <c r="P49" i="23"/>
  <c r="K49" i="24"/>
  <c r="U49" i="22"/>
  <c r="R49" i="23"/>
  <c r="M49" i="24"/>
  <c r="S49" i="23"/>
  <c r="N49" i="24"/>
  <c r="T49" i="23"/>
  <c r="O49" i="24"/>
  <c r="Q50" i="23"/>
  <c r="L50" i="24"/>
  <c r="P50" i="23"/>
  <c r="K50" i="24"/>
  <c r="U50" i="22"/>
  <c r="R50" i="23"/>
  <c r="M50" i="24"/>
  <c r="S50" i="23"/>
  <c r="N50" i="24"/>
  <c r="T50" i="23"/>
  <c r="O50" i="24"/>
  <c r="Q51" i="23"/>
  <c r="L51" i="24"/>
  <c r="P51" i="23"/>
  <c r="K51" i="24"/>
  <c r="U51" i="22"/>
  <c r="R51" i="23"/>
  <c r="M51" i="24"/>
  <c r="S51" i="23"/>
  <c r="N51" i="24"/>
  <c r="T51" i="23"/>
  <c r="O51" i="24"/>
  <c r="Q52" i="23"/>
  <c r="L52" i="24"/>
  <c r="P52" i="23"/>
  <c r="K52" i="24"/>
  <c r="U52" i="22"/>
  <c r="R52" i="23"/>
  <c r="M52" i="24"/>
  <c r="S52" i="23"/>
  <c r="N52" i="24"/>
  <c r="T52" i="23"/>
  <c r="O52" i="24"/>
  <c r="Q53" i="23"/>
  <c r="L53" i="24"/>
  <c r="P53" i="23"/>
  <c r="K53" i="24"/>
  <c r="U53" i="22"/>
  <c r="R53" i="23"/>
  <c r="M53" i="24"/>
  <c r="S53" i="23"/>
  <c r="N53" i="24"/>
  <c r="T53" i="23"/>
  <c r="O53" i="24"/>
  <c r="Q54" i="23"/>
  <c r="L54" i="24"/>
  <c r="P54" i="23"/>
  <c r="K54" i="24"/>
  <c r="U54" i="22"/>
  <c r="R54" i="23"/>
  <c r="M54" i="24"/>
  <c r="S54" i="23"/>
  <c r="N54" i="24"/>
  <c r="T54" i="23"/>
  <c r="O54" i="24"/>
  <c r="Q55" i="23"/>
  <c r="L55" i="24"/>
  <c r="P55" i="23"/>
  <c r="K55" i="24"/>
  <c r="U55" i="22"/>
  <c r="R55" i="23"/>
  <c r="M55" i="24"/>
  <c r="S55" i="23"/>
  <c r="N55" i="24"/>
  <c r="T55" i="23"/>
  <c r="O55" i="24"/>
  <c r="Q56" i="23"/>
  <c r="L56" i="24"/>
  <c r="P56" i="23"/>
  <c r="K56" i="24"/>
  <c r="U56" i="22"/>
  <c r="R56" i="23"/>
  <c r="M56" i="24"/>
  <c r="S56" i="23"/>
  <c r="N56" i="24"/>
  <c r="T56" i="23"/>
  <c r="O56" i="24"/>
  <c r="Q57" i="23"/>
  <c r="L57" i="24"/>
  <c r="P57" i="23"/>
  <c r="K57" i="24"/>
  <c r="U57" i="22"/>
  <c r="R57" i="23"/>
  <c r="M57" i="24"/>
  <c r="S57" i="23"/>
  <c r="N57" i="24"/>
  <c r="T57" i="23"/>
  <c r="O57" i="24"/>
  <c r="Q58" i="23"/>
  <c r="L58" i="24"/>
  <c r="P58" i="23"/>
  <c r="K58" i="24"/>
  <c r="U58" i="22"/>
  <c r="R58" i="23"/>
  <c r="M58" i="24"/>
  <c r="S58" i="23"/>
  <c r="N58" i="24"/>
  <c r="T58" i="23"/>
  <c r="O58" i="24"/>
  <c r="Q59" i="23"/>
  <c r="L59" i="24"/>
  <c r="P59" i="23"/>
  <c r="K59" i="24"/>
  <c r="U59" i="22"/>
  <c r="R59" i="23"/>
  <c r="M59" i="24"/>
  <c r="S59" i="23"/>
  <c r="N59" i="24"/>
  <c r="T59" i="23"/>
  <c r="O59" i="24"/>
  <c r="R24" i="23"/>
  <c r="M24" i="24"/>
  <c r="S24" i="23"/>
  <c r="N24" i="24"/>
  <c r="T24" i="23"/>
  <c r="O24" i="24"/>
  <c r="R25" i="23"/>
  <c r="M25" i="24"/>
  <c r="S25" i="23"/>
  <c r="N25" i="24"/>
  <c r="T25" i="23"/>
  <c r="O25" i="24"/>
  <c r="R26" i="23"/>
  <c r="M26" i="24"/>
  <c r="S26" i="23"/>
  <c r="N26" i="24"/>
  <c r="T26" i="23"/>
  <c r="O26" i="24"/>
  <c r="R27" i="23"/>
  <c r="M27" i="24"/>
  <c r="S27" i="23"/>
  <c r="N27" i="24"/>
  <c r="T27" i="23"/>
  <c r="O27" i="24"/>
  <c r="R28" i="23"/>
  <c r="M28" i="24"/>
  <c r="S28" i="23"/>
  <c r="N28" i="24"/>
  <c r="T28" i="23"/>
  <c r="O28" i="24"/>
  <c r="R29" i="23"/>
  <c r="M29" i="24"/>
  <c r="S29" i="23"/>
  <c r="N29" i="24"/>
  <c r="T29" i="23"/>
  <c r="O29" i="24"/>
  <c r="R30" i="23"/>
  <c r="M30" i="24"/>
  <c r="S30" i="23"/>
  <c r="N30" i="24"/>
  <c r="T30" i="23"/>
  <c r="O30" i="24"/>
  <c r="R31" i="23"/>
  <c r="M31" i="24"/>
  <c r="S31" i="23"/>
  <c r="N31" i="24"/>
  <c r="T31" i="23"/>
  <c r="O31" i="24"/>
  <c r="R32" i="23"/>
  <c r="M32" i="24"/>
  <c r="S32" i="23"/>
  <c r="N32" i="24"/>
  <c r="T32" i="23"/>
  <c r="O32" i="24"/>
  <c r="R33" i="23"/>
  <c r="M33" i="24"/>
  <c r="S33" i="23"/>
  <c r="N33" i="24"/>
  <c r="T33" i="23"/>
  <c r="O33" i="24"/>
  <c r="R34" i="23"/>
  <c r="M34" i="24"/>
  <c r="S34" i="23"/>
  <c r="N34" i="24"/>
  <c r="T34" i="23"/>
  <c r="O34" i="24"/>
  <c r="R35" i="23"/>
  <c r="M35" i="24"/>
  <c r="S35" i="23"/>
  <c r="N35" i="24"/>
  <c r="T35" i="23"/>
  <c r="O35" i="24"/>
  <c r="R36" i="23"/>
  <c r="M36" i="24"/>
  <c r="S36" i="23"/>
  <c r="N36" i="24"/>
  <c r="T36" i="23"/>
  <c r="O36" i="24"/>
  <c r="R37" i="23"/>
  <c r="M37" i="24"/>
  <c r="S37" i="23"/>
  <c r="N37" i="24"/>
  <c r="T37" i="23"/>
  <c r="O37" i="24"/>
  <c r="R38" i="23"/>
  <c r="M38" i="24"/>
  <c r="S38" i="23"/>
  <c r="N38" i="24"/>
  <c r="T38" i="23"/>
  <c r="O38" i="24"/>
  <c r="R39" i="23"/>
  <c r="M39" i="24"/>
  <c r="S39" i="23"/>
  <c r="N39" i="24"/>
  <c r="T39" i="23"/>
  <c r="O39" i="24"/>
  <c r="T23" i="23"/>
  <c r="T40" i="23" s="1"/>
  <c r="O23" i="24"/>
  <c r="O40" i="23"/>
  <c r="T40" i="22"/>
  <c r="R6" i="23"/>
  <c r="M6" i="24"/>
  <c r="S6" i="23"/>
  <c r="N6" i="24"/>
  <c r="R7" i="23"/>
  <c r="M7" i="24"/>
  <c r="S7" i="23"/>
  <c r="N7" i="24"/>
  <c r="T7" i="23"/>
  <c r="O7" i="24"/>
  <c r="R8" i="23"/>
  <c r="M8" i="24"/>
  <c r="S8" i="23"/>
  <c r="N8" i="24"/>
  <c r="T8" i="23"/>
  <c r="O8" i="24"/>
  <c r="R9" i="23"/>
  <c r="M9" i="24"/>
  <c r="S9" i="23"/>
  <c r="N9" i="24"/>
  <c r="T9" i="23"/>
  <c r="O9" i="24"/>
  <c r="R10" i="23"/>
  <c r="M10" i="24"/>
  <c r="S10" i="23"/>
  <c r="N10" i="24"/>
  <c r="T10" i="23"/>
  <c r="O10" i="24"/>
  <c r="R11" i="23"/>
  <c r="M11" i="24"/>
  <c r="S11" i="23"/>
  <c r="N11" i="24"/>
  <c r="T11" i="23"/>
  <c r="O11" i="24"/>
  <c r="R12" i="23"/>
  <c r="M12" i="24"/>
  <c r="S12" i="23"/>
  <c r="N12" i="24"/>
  <c r="T12" i="23"/>
  <c r="O12" i="24"/>
  <c r="R13" i="23"/>
  <c r="M13" i="24"/>
  <c r="S13" i="23"/>
  <c r="N13" i="24"/>
  <c r="T13" i="23"/>
  <c r="O13" i="24"/>
  <c r="R14" i="23"/>
  <c r="M14" i="24"/>
  <c r="S14" i="23"/>
  <c r="N14" i="24"/>
  <c r="T14" i="23"/>
  <c r="O14" i="24"/>
  <c r="R15" i="23"/>
  <c r="M15" i="24"/>
  <c r="S15" i="23"/>
  <c r="N15" i="24"/>
  <c r="T15" i="23"/>
  <c r="O15" i="24"/>
  <c r="R16" i="23"/>
  <c r="M16" i="24"/>
  <c r="S16" i="23"/>
  <c r="N16" i="24"/>
  <c r="T16" i="23"/>
  <c r="O16" i="24"/>
  <c r="R17" i="23"/>
  <c r="M17" i="24"/>
  <c r="S17" i="23"/>
  <c r="N17" i="24"/>
  <c r="T17" i="23"/>
  <c r="O17" i="24"/>
  <c r="R18" i="23"/>
  <c r="M18" i="24"/>
  <c r="S18" i="23"/>
  <c r="N18" i="24"/>
  <c r="T18" i="23"/>
  <c r="O18" i="24"/>
  <c r="R19" i="23"/>
  <c r="M19" i="24"/>
  <c r="S19" i="23"/>
  <c r="N19" i="24"/>
  <c r="T19" i="23"/>
  <c r="O19" i="24"/>
  <c r="R99" i="23"/>
  <c r="M99" i="24"/>
  <c r="S99" i="23"/>
  <c r="N99" i="24"/>
  <c r="T99" i="23"/>
  <c r="O99" i="24"/>
  <c r="Q99" i="23"/>
  <c r="L99" i="24"/>
  <c r="P99" i="23"/>
  <c r="U99" i="23" s="1"/>
  <c r="K99" i="24"/>
  <c r="U99" i="22"/>
  <c r="Q110" i="23"/>
  <c r="L110" i="24"/>
  <c r="P110" i="23"/>
  <c r="K110" i="24"/>
  <c r="U110" i="22"/>
  <c r="R110" i="23"/>
  <c r="M110" i="24"/>
  <c r="S110" i="23"/>
  <c r="N110" i="24"/>
  <c r="T110" i="24"/>
  <c r="O110" i="25"/>
  <c r="Q111" i="23"/>
  <c r="L111" i="24"/>
  <c r="P111" i="23"/>
  <c r="K111" i="24"/>
  <c r="U111" i="22"/>
  <c r="R111" i="23"/>
  <c r="M111" i="24"/>
  <c r="S111" i="23"/>
  <c r="N111" i="24"/>
  <c r="T111" i="24"/>
  <c r="O111" i="25"/>
  <c r="Q112" i="23"/>
  <c r="L112" i="24"/>
  <c r="P112" i="23"/>
  <c r="K112" i="24"/>
  <c r="U112" i="22"/>
  <c r="R112" i="23"/>
  <c r="M112" i="24"/>
  <c r="S112" i="23"/>
  <c r="N112" i="24"/>
  <c r="T112" i="24"/>
  <c r="O112" i="25"/>
  <c r="Q113" i="23"/>
  <c r="L113" i="24"/>
  <c r="P113" i="23"/>
  <c r="K113" i="24"/>
  <c r="U113" i="22"/>
  <c r="R113" i="23"/>
  <c r="M113" i="24"/>
  <c r="S113" i="23"/>
  <c r="N113" i="24"/>
  <c r="T113" i="24"/>
  <c r="O113" i="25"/>
  <c r="R84" i="20"/>
  <c r="R100" i="20" s="1"/>
  <c r="M84" i="21"/>
  <c r="M100" i="20"/>
  <c r="R100" i="19"/>
  <c r="Q98" i="13"/>
  <c r="L98" i="14"/>
  <c r="P98" i="13"/>
  <c r="U98" i="13" s="1"/>
  <c r="K98" i="14"/>
  <c r="U98" i="12"/>
  <c r="Q97" i="13"/>
  <c r="L97" i="14"/>
  <c r="P97" i="13"/>
  <c r="U97" i="13" s="1"/>
  <c r="K97" i="14"/>
  <c r="U97" i="12"/>
  <c r="Q96" i="13"/>
  <c r="L96" i="14"/>
  <c r="P96" i="13"/>
  <c r="U96" i="13" s="1"/>
  <c r="K96" i="14"/>
  <c r="U96" i="12"/>
  <c r="Q95" i="13"/>
  <c r="L95" i="14"/>
  <c r="P95" i="13"/>
  <c r="U95" i="13" s="1"/>
  <c r="K95" i="14"/>
  <c r="U95" i="12"/>
  <c r="Q94" i="13"/>
  <c r="L94" i="14"/>
  <c r="P94" i="13"/>
  <c r="U94" i="13" s="1"/>
  <c r="K94" i="14"/>
  <c r="U94" i="12"/>
  <c r="Q93" i="13"/>
  <c r="L93" i="14"/>
  <c r="P93" i="13"/>
  <c r="U93" i="13" s="1"/>
  <c r="K93" i="14"/>
  <c r="U93" i="12"/>
  <c r="Q92" i="13"/>
  <c r="L92" i="14"/>
  <c r="P92" i="13"/>
  <c r="U92" i="13" s="1"/>
  <c r="K92" i="14"/>
  <c r="U92" i="12"/>
  <c r="Q91" i="13"/>
  <c r="L91" i="14"/>
  <c r="P91" i="13"/>
  <c r="U91" i="13" s="1"/>
  <c r="K91" i="14"/>
  <c r="U91" i="12"/>
  <c r="Q90" i="13"/>
  <c r="L90" i="14"/>
  <c r="P90" i="13"/>
  <c r="U90" i="13" s="1"/>
  <c r="K90" i="14"/>
  <c r="U90" i="12"/>
  <c r="Q89" i="13"/>
  <c r="L89" i="14"/>
  <c r="P89" i="13"/>
  <c r="U89" i="13" s="1"/>
  <c r="K89" i="14"/>
  <c r="U89" i="12"/>
  <c r="Q88" i="13"/>
  <c r="L88" i="14"/>
  <c r="P88" i="13"/>
  <c r="U88" i="13" s="1"/>
  <c r="K88" i="14"/>
  <c r="U88" i="12"/>
  <c r="Q87" i="13"/>
  <c r="L87" i="14"/>
  <c r="P87" i="13"/>
  <c r="U87" i="13" s="1"/>
  <c r="K87" i="14"/>
  <c r="U87" i="12"/>
  <c r="Q86" i="13"/>
  <c r="L86" i="14"/>
  <c r="P86" i="13"/>
  <c r="U86" i="13" s="1"/>
  <c r="K86" i="14"/>
  <c r="U86" i="12"/>
  <c r="Q85" i="13"/>
  <c r="L85" i="14"/>
  <c r="P85" i="13"/>
  <c r="U85" i="13" s="1"/>
  <c r="K85" i="14"/>
  <c r="U85" i="12"/>
  <c r="T158" i="23"/>
  <c r="O158" i="24"/>
  <c r="O214" i="23"/>
  <c r="S158" i="23"/>
  <c r="N158" i="24"/>
  <c r="N214" i="23"/>
  <c r="R158" i="23"/>
  <c r="M158" i="24"/>
  <c r="M214" i="23"/>
  <c r="Q158" i="23"/>
  <c r="L158" i="24"/>
  <c r="L214" i="23"/>
  <c r="P158" i="23"/>
  <c r="K158" i="24"/>
  <c r="K214" i="23"/>
  <c r="J214" i="11"/>
  <c r="U214" i="11"/>
  <c r="H158" i="12"/>
  <c r="B214" i="12"/>
  <c r="T102" i="22"/>
  <c r="O102" i="23"/>
  <c r="S102" i="22"/>
  <c r="N102" i="23"/>
  <c r="R102" i="22"/>
  <c r="M102" i="23"/>
  <c r="Q102" i="22"/>
  <c r="L102" i="23"/>
  <c r="P102" i="22"/>
  <c r="K102" i="23"/>
  <c r="U102" i="21"/>
  <c r="B218" i="25"/>
  <c r="H218" i="25" s="1"/>
  <c r="J218" i="24"/>
  <c r="B219" i="25"/>
  <c r="H219" i="25" s="1"/>
  <c r="J219" i="24"/>
  <c r="B220" i="25"/>
  <c r="H220" i="25" s="1"/>
  <c r="J220" i="24"/>
  <c r="B221" i="25"/>
  <c r="H221" i="25" s="1"/>
  <c r="J221" i="24"/>
  <c r="B222" i="25"/>
  <c r="H222" i="25" s="1"/>
  <c r="J222" i="24"/>
  <c r="B223" i="25"/>
  <c r="H223" i="25" s="1"/>
  <c r="J223" i="24"/>
  <c r="B224" i="25"/>
  <c r="H224" i="25" s="1"/>
  <c r="J224" i="24"/>
  <c r="B225" i="25"/>
  <c r="H225" i="25" s="1"/>
  <c r="J225" i="24"/>
  <c r="B226" i="25"/>
  <c r="H226" i="25" s="1"/>
  <c r="J226" i="24"/>
  <c r="B227" i="25"/>
  <c r="H227" i="25" s="1"/>
  <c r="J227" i="24"/>
  <c r="B228" i="25"/>
  <c r="H228" i="25" s="1"/>
  <c r="J228" i="24"/>
  <c r="B229" i="25"/>
  <c r="H229" i="25" s="1"/>
  <c r="J229" i="24"/>
  <c r="B230" i="25"/>
  <c r="H230" i="25" s="1"/>
  <c r="J230" i="24"/>
  <c r="B231" i="25"/>
  <c r="H231" i="25" s="1"/>
  <c r="J231" i="24"/>
  <c r="B232" i="25"/>
  <c r="H232" i="25" s="1"/>
  <c r="J232" i="24"/>
  <c r="B233" i="25"/>
  <c r="H233" i="25" s="1"/>
  <c r="J233" i="24"/>
  <c r="B234" i="25"/>
  <c r="H234" i="25" s="1"/>
  <c r="J234" i="24"/>
  <c r="B235" i="25"/>
  <c r="H235" i="25" s="1"/>
  <c r="J235" i="24"/>
  <c r="B236" i="25"/>
  <c r="H236" i="25" s="1"/>
  <c r="J236" i="24"/>
  <c r="B237" i="25"/>
  <c r="H237" i="25" s="1"/>
  <c r="J237" i="24"/>
  <c r="B154" i="25"/>
  <c r="H154" i="25" s="1"/>
  <c r="J154" i="24"/>
  <c r="B155" i="25"/>
  <c r="H155" i="25" s="1"/>
  <c r="J155" i="24"/>
  <c r="B156" i="25"/>
  <c r="H156" i="25" s="1"/>
  <c r="J156" i="24"/>
  <c r="B157" i="25"/>
  <c r="H157" i="25" s="1"/>
  <c r="J157" i="24"/>
  <c r="B159" i="25"/>
  <c r="H159" i="25" s="1"/>
  <c r="J159" i="24"/>
  <c r="B160" i="25"/>
  <c r="H160" i="25" s="1"/>
  <c r="J160" i="24"/>
  <c r="B161" i="25"/>
  <c r="H161" i="25" s="1"/>
  <c r="J161" i="24"/>
  <c r="B162" i="25"/>
  <c r="H162" i="25" s="1"/>
  <c r="J162" i="24"/>
  <c r="B163" i="25"/>
  <c r="H163" i="25" s="1"/>
  <c r="J163" i="24"/>
  <c r="B164" i="25"/>
  <c r="H164" i="25" s="1"/>
  <c r="J164" i="24"/>
  <c r="B165" i="25"/>
  <c r="H165" i="25" s="1"/>
  <c r="J165" i="24"/>
  <c r="B166" i="25"/>
  <c r="H166" i="25" s="1"/>
  <c r="J166" i="24"/>
  <c r="B167" i="25"/>
  <c r="H167" i="25" s="1"/>
  <c r="J167" i="24"/>
  <c r="B168" i="25"/>
  <c r="H168" i="25" s="1"/>
  <c r="J168" i="24"/>
  <c r="B169" i="25"/>
  <c r="H169" i="25" s="1"/>
  <c r="J169" i="24"/>
  <c r="B170" i="25"/>
  <c r="H170" i="25" s="1"/>
  <c r="J170" i="24"/>
  <c r="B171" i="25"/>
  <c r="H171" i="25" s="1"/>
  <c r="J171" i="24"/>
  <c r="B172" i="25"/>
  <c r="H172" i="25" s="1"/>
  <c r="J172" i="24"/>
  <c r="B173" i="25"/>
  <c r="H173" i="25" s="1"/>
  <c r="J173" i="24"/>
  <c r="B174" i="25"/>
  <c r="H174" i="25" s="1"/>
  <c r="J174" i="24"/>
  <c r="B175" i="25"/>
  <c r="H175" i="25" s="1"/>
  <c r="J175" i="24"/>
  <c r="B176" i="25"/>
  <c r="H176" i="25" s="1"/>
  <c r="J176" i="24"/>
  <c r="B177" i="25"/>
  <c r="H177" i="25" s="1"/>
  <c r="J177" i="24"/>
  <c r="B178" i="25"/>
  <c r="H178" i="25" s="1"/>
  <c r="J178" i="24"/>
  <c r="B179" i="25"/>
  <c r="H179" i="25" s="1"/>
  <c r="J179" i="24"/>
  <c r="B181" i="25"/>
  <c r="H181" i="25" s="1"/>
  <c r="J181" i="24"/>
  <c r="B182" i="25"/>
  <c r="H182" i="25" s="1"/>
  <c r="J182" i="24"/>
  <c r="B183" i="25"/>
  <c r="H183" i="25" s="1"/>
  <c r="J183" i="24"/>
  <c r="B184" i="25"/>
  <c r="H184" i="25" s="1"/>
  <c r="J184" i="24"/>
  <c r="B185" i="25"/>
  <c r="H185" i="25" s="1"/>
  <c r="J185" i="24"/>
  <c r="B186" i="25"/>
  <c r="H186" i="25" s="1"/>
  <c r="J186" i="24"/>
  <c r="B187" i="25"/>
  <c r="H187" i="25" s="1"/>
  <c r="J187" i="24"/>
  <c r="B188" i="25"/>
  <c r="H188" i="25" s="1"/>
  <c r="J188" i="24"/>
  <c r="B189" i="25"/>
  <c r="H189" i="25" s="1"/>
  <c r="J189" i="24"/>
  <c r="B190" i="25"/>
  <c r="H190" i="25" s="1"/>
  <c r="J190" i="24"/>
  <c r="B191" i="25"/>
  <c r="H191" i="25" s="1"/>
  <c r="J191" i="24"/>
  <c r="B192" i="25"/>
  <c r="H192" i="25" s="1"/>
  <c r="J192" i="24"/>
  <c r="B193" i="25"/>
  <c r="H193" i="25" s="1"/>
  <c r="J193" i="24"/>
  <c r="B194" i="25"/>
  <c r="H194" i="25" s="1"/>
  <c r="J194" i="24"/>
  <c r="B195" i="25"/>
  <c r="H195" i="25" s="1"/>
  <c r="J195" i="24"/>
  <c r="B196" i="25"/>
  <c r="H196" i="25" s="1"/>
  <c r="J196" i="24"/>
  <c r="B197" i="25"/>
  <c r="H197" i="25" s="1"/>
  <c r="J197" i="24"/>
  <c r="B198" i="25"/>
  <c r="H198" i="25" s="1"/>
  <c r="J198" i="24"/>
  <c r="B199" i="25"/>
  <c r="H199" i="25" s="1"/>
  <c r="J199" i="24"/>
  <c r="B200" i="25"/>
  <c r="H200" i="25" s="1"/>
  <c r="J200" i="24"/>
  <c r="B201" i="25"/>
  <c r="H201" i="25" s="1"/>
  <c r="J201" i="24"/>
  <c r="B202" i="25"/>
  <c r="H202" i="25" s="1"/>
  <c r="J202" i="24"/>
  <c r="B203" i="25"/>
  <c r="H203" i="25" s="1"/>
  <c r="J203" i="24"/>
  <c r="B204" i="25"/>
  <c r="H204" i="25" s="1"/>
  <c r="J204" i="24"/>
  <c r="B205" i="25"/>
  <c r="H205" i="25" s="1"/>
  <c r="J205" i="24"/>
  <c r="B206" i="25"/>
  <c r="H206" i="25" s="1"/>
  <c r="J206" i="24"/>
  <c r="B207" i="25"/>
  <c r="H207" i="25" s="1"/>
  <c r="J207" i="24"/>
  <c r="B208" i="25"/>
  <c r="H208" i="25" s="1"/>
  <c r="J208" i="24"/>
  <c r="B209" i="25"/>
  <c r="H209" i="25" s="1"/>
  <c r="J209" i="24"/>
  <c r="B210" i="25"/>
  <c r="H210" i="25" s="1"/>
  <c r="J210" i="24"/>
  <c r="B211" i="25"/>
  <c r="H211" i="25" s="1"/>
  <c r="J211" i="24"/>
  <c r="B212" i="25"/>
  <c r="H212" i="25" s="1"/>
  <c r="J212" i="24"/>
  <c r="B213" i="25"/>
  <c r="H213" i="25" s="1"/>
  <c r="J213" i="24"/>
  <c r="H153" i="14"/>
  <c r="B129" i="25"/>
  <c r="H129" i="25" s="1"/>
  <c r="J129" i="24"/>
  <c r="U129" i="24"/>
  <c r="B130" i="25"/>
  <c r="H130" i="25" s="1"/>
  <c r="J130" i="24"/>
  <c r="U130" i="24"/>
  <c r="B131" i="25"/>
  <c r="H131" i="25" s="1"/>
  <c r="J131" i="24"/>
  <c r="U131" i="24"/>
  <c r="B132" i="25"/>
  <c r="H132" i="25" s="1"/>
  <c r="J132" i="24"/>
  <c r="U132" i="24"/>
  <c r="B133" i="25"/>
  <c r="H133" i="25" s="1"/>
  <c r="J133" i="24"/>
  <c r="U133" i="24"/>
  <c r="B134" i="25"/>
  <c r="H134" i="25" s="1"/>
  <c r="J134" i="24"/>
  <c r="U134" i="24"/>
  <c r="B135" i="25"/>
  <c r="H135" i="25" s="1"/>
  <c r="J135" i="24"/>
  <c r="U135" i="24"/>
  <c r="B136" i="25"/>
  <c r="H136" i="25" s="1"/>
  <c r="J136" i="24"/>
  <c r="U136" i="24"/>
  <c r="B137" i="25"/>
  <c r="H137" i="25" s="1"/>
  <c r="J137" i="24"/>
  <c r="U137" i="24"/>
  <c r="B138" i="25"/>
  <c r="H138" i="25" s="1"/>
  <c r="J138" i="24"/>
  <c r="U138" i="24"/>
  <c r="B139" i="25"/>
  <c r="H139" i="25" s="1"/>
  <c r="J139" i="24"/>
  <c r="U139" i="24"/>
  <c r="B140" i="25"/>
  <c r="H140" i="25" s="1"/>
  <c r="J140" i="24"/>
  <c r="U140" i="24"/>
  <c r="B141" i="25"/>
  <c r="H141" i="25" s="1"/>
  <c r="J141" i="24"/>
  <c r="U141" i="24"/>
  <c r="B142" i="25"/>
  <c r="H142" i="25" s="1"/>
  <c r="J142" i="24"/>
  <c r="U142" i="24"/>
  <c r="B143" i="25"/>
  <c r="H143" i="25" s="1"/>
  <c r="J143" i="24"/>
  <c r="U143" i="24"/>
  <c r="B144" i="25"/>
  <c r="H144" i="25" s="1"/>
  <c r="J144" i="24"/>
  <c r="U144" i="24"/>
  <c r="B145" i="25"/>
  <c r="H145" i="25" s="1"/>
  <c r="J145" i="24"/>
  <c r="U145" i="24"/>
  <c r="B146" i="25"/>
  <c r="H146" i="25" s="1"/>
  <c r="J146" i="24"/>
  <c r="U146" i="24"/>
  <c r="B147" i="25"/>
  <c r="H147" i="25" s="1"/>
  <c r="J147" i="24"/>
  <c r="U147" i="24"/>
  <c r="B148" i="25"/>
  <c r="H148" i="25" s="1"/>
  <c r="J148" i="24"/>
  <c r="U148" i="24"/>
  <c r="B149" i="25"/>
  <c r="H149" i="25" s="1"/>
  <c r="J149" i="24"/>
  <c r="U149" i="24"/>
  <c r="B118" i="25"/>
  <c r="H118" i="25" s="1"/>
  <c r="J118" i="24"/>
  <c r="U118" i="24"/>
  <c r="B119" i="25"/>
  <c r="H119" i="25" s="1"/>
  <c r="J119" i="24"/>
  <c r="U119" i="24"/>
  <c r="B120" i="25"/>
  <c r="H120" i="25" s="1"/>
  <c r="J120" i="24"/>
  <c r="U120" i="24"/>
  <c r="B121" i="25"/>
  <c r="H121" i="25" s="1"/>
  <c r="J121" i="24"/>
  <c r="U121" i="24"/>
  <c r="B122" i="25"/>
  <c r="H122" i="25" s="1"/>
  <c r="J122" i="24"/>
  <c r="U122" i="24"/>
  <c r="B123" i="25"/>
  <c r="H123" i="25" s="1"/>
  <c r="J123" i="24"/>
  <c r="U123" i="24"/>
  <c r="B124" i="25"/>
  <c r="H124" i="25" s="1"/>
  <c r="J124" i="24"/>
  <c r="U124" i="24"/>
  <c r="H103" i="14"/>
  <c r="B114" i="14"/>
  <c r="B84" i="25"/>
  <c r="H84" i="25" s="1"/>
  <c r="J84" i="24"/>
  <c r="B85" i="25"/>
  <c r="H85" i="25" s="1"/>
  <c r="J85" i="24"/>
  <c r="B86" i="25"/>
  <c r="H86" i="25" s="1"/>
  <c r="J86" i="24"/>
  <c r="B87" i="25"/>
  <c r="H87" i="25" s="1"/>
  <c r="J87" i="24"/>
  <c r="B88" i="25"/>
  <c r="H88" i="25" s="1"/>
  <c r="J88" i="24"/>
  <c r="B89" i="25"/>
  <c r="H89" i="25" s="1"/>
  <c r="J89" i="24"/>
  <c r="B90" i="25"/>
  <c r="H90" i="25" s="1"/>
  <c r="J90" i="24"/>
  <c r="B91" i="25"/>
  <c r="H91" i="25" s="1"/>
  <c r="J91" i="24"/>
  <c r="B92" i="25"/>
  <c r="H92" i="25" s="1"/>
  <c r="J92" i="24"/>
  <c r="B93" i="25"/>
  <c r="H93" i="25" s="1"/>
  <c r="J93" i="24"/>
  <c r="B94" i="25"/>
  <c r="H94" i="25" s="1"/>
  <c r="J94" i="24"/>
  <c r="B95" i="25"/>
  <c r="H95" i="25" s="1"/>
  <c r="J95" i="24"/>
  <c r="B96" i="25"/>
  <c r="H96" i="25" s="1"/>
  <c r="J96" i="24"/>
  <c r="B97" i="25"/>
  <c r="H97" i="25" s="1"/>
  <c r="J97" i="24"/>
  <c r="B98" i="25"/>
  <c r="H98" i="25" s="1"/>
  <c r="J98" i="24"/>
  <c r="B99" i="25"/>
  <c r="H99" i="25" s="1"/>
  <c r="J99" i="24"/>
  <c r="B44" i="25"/>
  <c r="H44" i="25" s="1"/>
  <c r="J44" i="24"/>
  <c r="B45" i="25"/>
  <c r="H45" i="25" s="1"/>
  <c r="J45" i="24"/>
  <c r="B46" i="25"/>
  <c r="H46" i="25" s="1"/>
  <c r="J46" i="24"/>
  <c r="B47" i="25"/>
  <c r="H47" i="25" s="1"/>
  <c r="J47" i="24"/>
  <c r="B48" i="25"/>
  <c r="H48" i="25" s="1"/>
  <c r="J48" i="24"/>
  <c r="B49" i="25"/>
  <c r="H49" i="25" s="1"/>
  <c r="J49" i="24"/>
  <c r="B50" i="25"/>
  <c r="H50" i="25" s="1"/>
  <c r="J50" i="24"/>
  <c r="B51" i="25"/>
  <c r="H51" i="25" s="1"/>
  <c r="J51" i="24"/>
  <c r="B52" i="25"/>
  <c r="H52" i="25" s="1"/>
  <c r="J52" i="24"/>
  <c r="B53" i="25"/>
  <c r="H53" i="25" s="1"/>
  <c r="J53" i="24"/>
  <c r="B54" i="25"/>
  <c r="H54" i="25" s="1"/>
  <c r="J54" i="24"/>
  <c r="B55" i="25"/>
  <c r="H55" i="25" s="1"/>
  <c r="J55" i="24"/>
  <c r="B56" i="25"/>
  <c r="H56" i="25" s="1"/>
  <c r="J56" i="24"/>
  <c r="B57" i="25"/>
  <c r="H57" i="25" s="1"/>
  <c r="J57" i="24"/>
  <c r="B58" i="25"/>
  <c r="H58" i="25" s="1"/>
  <c r="J58" i="24"/>
  <c r="B59" i="25"/>
  <c r="H59" i="25" s="1"/>
  <c r="J59" i="24"/>
  <c r="T5" i="24"/>
  <c r="O5" i="25"/>
  <c r="O20" i="24"/>
  <c r="S5" i="23"/>
  <c r="S20" i="23" s="1"/>
  <c r="N5" i="24"/>
  <c r="N20" i="23"/>
  <c r="R5" i="23"/>
  <c r="R20" i="23" s="1"/>
  <c r="M5" i="24"/>
  <c r="M20" i="23"/>
  <c r="T43" i="22"/>
  <c r="T60" i="22" s="1"/>
  <c r="O43" i="23"/>
  <c r="O60" i="22"/>
  <c r="S43" i="22"/>
  <c r="S60" i="22" s="1"/>
  <c r="N43" i="23"/>
  <c r="N60" i="22"/>
  <c r="R43" i="22"/>
  <c r="R60" i="22" s="1"/>
  <c r="M43" i="23"/>
  <c r="M60" i="22"/>
  <c r="Q43" i="22"/>
  <c r="Q60" i="22" s="1"/>
  <c r="L43" i="23"/>
  <c r="L60" i="22"/>
  <c r="P43" i="22"/>
  <c r="P60" i="22" s="1"/>
  <c r="K43" i="23"/>
  <c r="K60" i="22"/>
  <c r="H29" i="13"/>
  <c r="B40" i="13"/>
  <c r="B24" i="23"/>
  <c r="H24" i="23" s="1"/>
  <c r="J24" i="22"/>
  <c r="P24" i="22"/>
  <c r="K24" i="23"/>
  <c r="Q24" i="22"/>
  <c r="L24" i="23"/>
  <c r="B25" i="23"/>
  <c r="H25" i="23" s="1"/>
  <c r="J25" i="22"/>
  <c r="P25" i="22"/>
  <c r="K25" i="23"/>
  <c r="Q25" i="22"/>
  <c r="L25" i="23"/>
  <c r="B26" i="23"/>
  <c r="H26" i="23" s="1"/>
  <c r="J26" i="22"/>
  <c r="P26" i="22"/>
  <c r="K26" i="23"/>
  <c r="Q26" i="22"/>
  <c r="L26" i="23"/>
  <c r="B27" i="23"/>
  <c r="H27" i="23" s="1"/>
  <c r="J27" i="22"/>
  <c r="P27" i="22"/>
  <c r="K27" i="23"/>
  <c r="Q27" i="22"/>
  <c r="L27" i="23"/>
  <c r="B28" i="23"/>
  <c r="H28" i="23" s="1"/>
  <c r="J28" i="22"/>
  <c r="P28" i="22"/>
  <c r="K28" i="23"/>
  <c r="Q28" i="22"/>
  <c r="L28" i="23"/>
  <c r="B30" i="23"/>
  <c r="H30" i="23" s="1"/>
  <c r="J30" i="22"/>
  <c r="P30" i="22"/>
  <c r="K30" i="23"/>
  <c r="Q30" i="22"/>
  <c r="L30" i="23"/>
  <c r="B31" i="23"/>
  <c r="H31" i="23" s="1"/>
  <c r="J31" i="22"/>
  <c r="P31" i="22"/>
  <c r="K31" i="23"/>
  <c r="Q31" i="22"/>
  <c r="L31" i="23"/>
  <c r="B32" i="23"/>
  <c r="H32" i="23" s="1"/>
  <c r="J32" i="22"/>
  <c r="P32" i="22"/>
  <c r="K32" i="23"/>
  <c r="Q32" i="22"/>
  <c r="L32" i="23"/>
  <c r="B33" i="23"/>
  <c r="H33" i="23" s="1"/>
  <c r="J33" i="22"/>
  <c r="P33" i="22"/>
  <c r="K33" i="23"/>
  <c r="Q33" i="22"/>
  <c r="L33" i="23"/>
  <c r="B34" i="23"/>
  <c r="H34" i="23" s="1"/>
  <c r="J34" i="22"/>
  <c r="P34" i="22"/>
  <c r="K34" i="23"/>
  <c r="Q34" i="22"/>
  <c r="L34" i="23"/>
  <c r="B35" i="23"/>
  <c r="H35" i="23" s="1"/>
  <c r="J35" i="22"/>
  <c r="P35" i="22"/>
  <c r="K35" i="23"/>
  <c r="Q35" i="22"/>
  <c r="L35" i="23"/>
  <c r="B36" i="23"/>
  <c r="H36" i="23" s="1"/>
  <c r="J36" i="22"/>
  <c r="P36" i="22"/>
  <c r="K36" i="23"/>
  <c r="Q36" i="22"/>
  <c r="L36" i="23"/>
  <c r="B37" i="23"/>
  <c r="H37" i="23" s="1"/>
  <c r="J37" i="22"/>
  <c r="P37" i="22"/>
  <c r="K37" i="23"/>
  <c r="Q37" i="22"/>
  <c r="L37" i="23"/>
  <c r="B38" i="23"/>
  <c r="H38" i="23" s="1"/>
  <c r="J38" i="22"/>
  <c r="P38" i="22"/>
  <c r="K38" i="23"/>
  <c r="Q38" i="22"/>
  <c r="L38" i="23"/>
  <c r="B39" i="23"/>
  <c r="H39" i="23" s="1"/>
  <c r="J39" i="22"/>
  <c r="P39" i="22"/>
  <c r="K39" i="23"/>
  <c r="Q39" i="22"/>
  <c r="L39" i="23"/>
  <c r="P29" i="22"/>
  <c r="K29" i="23"/>
  <c r="Q29" i="22"/>
  <c r="L29" i="23"/>
  <c r="Q23" i="22"/>
  <c r="Q40" i="22" s="1"/>
  <c r="L23" i="23"/>
  <c r="L40" i="22"/>
  <c r="P23" i="22"/>
  <c r="P40" i="22" s="1"/>
  <c r="K23" i="23"/>
  <c r="K40" i="22"/>
  <c r="H23" i="17"/>
  <c r="U19" i="16"/>
  <c r="J19" i="16"/>
  <c r="B19" i="17"/>
  <c r="H19" i="17" s="1"/>
  <c r="U18" i="16"/>
  <c r="J18" i="16"/>
  <c r="B18" i="17"/>
  <c r="H18" i="17" s="1"/>
  <c r="U17" i="16"/>
  <c r="J17" i="16"/>
  <c r="B17" i="17"/>
  <c r="H17" i="17" s="1"/>
  <c r="U16" i="16"/>
  <c r="J16" i="16"/>
  <c r="B16" i="17"/>
  <c r="H16" i="17" s="1"/>
  <c r="U15" i="16"/>
  <c r="J15" i="16"/>
  <c r="B15" i="17"/>
  <c r="H15" i="17" s="1"/>
  <c r="U14" i="16"/>
  <c r="J14" i="16"/>
  <c r="B14" i="17"/>
  <c r="H14" i="17" s="1"/>
  <c r="U13" i="16"/>
  <c r="J13" i="16"/>
  <c r="B13" i="17"/>
  <c r="H13" i="17" s="1"/>
  <c r="U11" i="16"/>
  <c r="J11" i="16"/>
  <c r="B11" i="17"/>
  <c r="H11" i="17" s="1"/>
  <c r="U10" i="16"/>
  <c r="J10" i="16"/>
  <c r="B10" i="17"/>
  <c r="H10" i="17" s="1"/>
  <c r="U9" i="16"/>
  <c r="J9" i="16"/>
  <c r="B9" i="17"/>
  <c r="H9" i="17" s="1"/>
  <c r="U8" i="16"/>
  <c r="J8" i="16"/>
  <c r="B8" i="17"/>
  <c r="H8" i="17" s="1"/>
  <c r="U7" i="16"/>
  <c r="J7" i="16"/>
  <c r="B7" i="17"/>
  <c r="H7" i="17" s="1"/>
  <c r="U6" i="16"/>
  <c r="J6" i="16"/>
  <c r="B6" i="17"/>
  <c r="H6" i="17" s="1"/>
  <c r="P6" i="22"/>
  <c r="K6" i="23"/>
  <c r="Q6" i="22"/>
  <c r="L6" i="23"/>
  <c r="P7" i="22"/>
  <c r="K7" i="23"/>
  <c r="Q7" i="22"/>
  <c r="L7" i="23"/>
  <c r="P8" i="22"/>
  <c r="K8" i="23"/>
  <c r="Q8" i="22"/>
  <c r="L8" i="23"/>
  <c r="P9" i="22"/>
  <c r="K9" i="23"/>
  <c r="Q9" i="22"/>
  <c r="L9" i="23"/>
  <c r="P10" i="22"/>
  <c r="K10" i="23"/>
  <c r="Q10" i="22"/>
  <c r="L10" i="23"/>
  <c r="P11" i="22"/>
  <c r="K11" i="23"/>
  <c r="Q11" i="22"/>
  <c r="L11" i="23"/>
  <c r="P12" i="22"/>
  <c r="K12" i="23"/>
  <c r="Q12" i="22"/>
  <c r="L12" i="23"/>
  <c r="P13" i="22"/>
  <c r="K13" i="23"/>
  <c r="Q13" i="22"/>
  <c r="L13" i="23"/>
  <c r="P14" i="22"/>
  <c r="K14" i="23"/>
  <c r="Q14" i="22"/>
  <c r="L14" i="23"/>
  <c r="P15" i="22"/>
  <c r="K15" i="23"/>
  <c r="Q15" i="22"/>
  <c r="L15" i="23"/>
  <c r="P16" i="22"/>
  <c r="K16" i="23"/>
  <c r="Q16" i="22"/>
  <c r="L16" i="23"/>
  <c r="P17" i="22"/>
  <c r="K17" i="23"/>
  <c r="Q17" i="22"/>
  <c r="L17" i="23"/>
  <c r="P18" i="22"/>
  <c r="K18" i="23"/>
  <c r="Q18" i="22"/>
  <c r="L18" i="23"/>
  <c r="P19" i="22"/>
  <c r="K19" i="23"/>
  <c r="Q19" i="22"/>
  <c r="L19" i="23"/>
  <c r="J60" i="11"/>
  <c r="U60" i="11"/>
  <c r="H43" i="12"/>
  <c r="B60" i="12"/>
  <c r="Q5" i="23"/>
  <c r="L5" i="24"/>
  <c r="L20" i="23"/>
  <c r="P5" i="23"/>
  <c r="K5" i="24"/>
  <c r="K20" i="23"/>
  <c r="B5" i="6"/>
  <c r="H5" i="6" s="1"/>
  <c r="H20" i="5"/>
  <c r="J20" i="5" s="1"/>
  <c r="J5" i="5"/>
  <c r="U5" i="5"/>
  <c r="J240" i="4"/>
  <c r="B113" i="27" l="1"/>
  <c r="H113" i="27" s="1"/>
  <c r="J113" i="26"/>
  <c r="B112" i="27"/>
  <c r="H112" i="27" s="1"/>
  <c r="J112" i="26"/>
  <c r="B111" i="27"/>
  <c r="H111" i="27" s="1"/>
  <c r="J111" i="26"/>
  <c r="B110" i="27"/>
  <c r="H110" i="27" s="1"/>
  <c r="J110" i="26"/>
  <c r="B109" i="27"/>
  <c r="H109" i="27" s="1"/>
  <c r="J109" i="26"/>
  <c r="B106" i="27"/>
  <c r="H106" i="27" s="1"/>
  <c r="J106" i="26"/>
  <c r="B105" i="27"/>
  <c r="H105" i="27" s="1"/>
  <c r="J105" i="26"/>
  <c r="B104" i="27"/>
  <c r="H104" i="27" s="1"/>
  <c r="J104" i="26"/>
  <c r="B180" i="24"/>
  <c r="H180" i="24" s="1"/>
  <c r="J180" i="23"/>
  <c r="B108" i="27"/>
  <c r="H108" i="27" s="1"/>
  <c r="J108" i="26"/>
  <c r="B107" i="25"/>
  <c r="J107" i="24"/>
  <c r="T149" i="25"/>
  <c r="O149" i="26"/>
  <c r="S149" i="26"/>
  <c r="N149" i="27"/>
  <c r="R149" i="26"/>
  <c r="M149" i="27"/>
  <c r="Q149" i="26"/>
  <c r="L149" i="27"/>
  <c r="P149" i="26"/>
  <c r="K149" i="27"/>
  <c r="T148" i="25"/>
  <c r="O148" i="26"/>
  <c r="S148" i="26"/>
  <c r="N148" i="27"/>
  <c r="R148" i="26"/>
  <c r="M148" i="27"/>
  <c r="Q148" i="26"/>
  <c r="L148" i="27"/>
  <c r="P148" i="26"/>
  <c r="K148" i="27"/>
  <c r="T147" i="25"/>
  <c r="O147" i="26"/>
  <c r="S147" i="26"/>
  <c r="N147" i="27"/>
  <c r="R147" i="26"/>
  <c r="M147" i="27"/>
  <c r="Q147" i="26"/>
  <c r="L147" i="27"/>
  <c r="P147" i="26"/>
  <c r="K147" i="27"/>
  <c r="T146" i="25"/>
  <c r="O146" i="26"/>
  <c r="S146" i="26"/>
  <c r="N146" i="27"/>
  <c r="R146" i="26"/>
  <c r="M146" i="27"/>
  <c r="Q146" i="26"/>
  <c r="L146" i="27"/>
  <c r="P146" i="26"/>
  <c r="K146" i="27"/>
  <c r="T145" i="25"/>
  <c r="O145" i="26"/>
  <c r="S145" i="26"/>
  <c r="N145" i="27"/>
  <c r="R145" i="26"/>
  <c r="M145" i="27"/>
  <c r="Q145" i="26"/>
  <c r="L145" i="27"/>
  <c r="P145" i="26"/>
  <c r="K145" i="27"/>
  <c r="T144" i="25"/>
  <c r="O144" i="26"/>
  <c r="S144" i="26"/>
  <c r="N144" i="27"/>
  <c r="R144" i="26"/>
  <c r="M144" i="27"/>
  <c r="Q144" i="26"/>
  <c r="L144" i="27"/>
  <c r="P144" i="26"/>
  <c r="K144" i="27"/>
  <c r="T143" i="25"/>
  <c r="O143" i="26"/>
  <c r="S143" i="26"/>
  <c r="N143" i="27"/>
  <c r="R143" i="26"/>
  <c r="M143" i="27"/>
  <c r="Q143" i="26"/>
  <c r="L143" i="27"/>
  <c r="P143" i="26"/>
  <c r="K143" i="27"/>
  <c r="T142" i="25"/>
  <c r="O142" i="26"/>
  <c r="S142" i="26"/>
  <c r="N142" i="27"/>
  <c r="R142" i="26"/>
  <c r="M142" i="27"/>
  <c r="Q142" i="26"/>
  <c r="L142" i="27"/>
  <c r="P142" i="26"/>
  <c r="K142" i="27"/>
  <c r="T141" i="25"/>
  <c r="O141" i="26"/>
  <c r="S141" i="26"/>
  <c r="N141" i="27"/>
  <c r="R141" i="26"/>
  <c r="M141" i="27"/>
  <c r="Q141" i="26"/>
  <c r="L141" i="27"/>
  <c r="P141" i="26"/>
  <c r="K141" i="27"/>
  <c r="T140" i="25"/>
  <c r="O140" i="26"/>
  <c r="S140" i="26"/>
  <c r="N140" i="27"/>
  <c r="R140" i="26"/>
  <c r="M140" i="27"/>
  <c r="Q140" i="26"/>
  <c r="L140" i="27"/>
  <c r="P140" i="26"/>
  <c r="K140" i="27"/>
  <c r="T139" i="25"/>
  <c r="O139" i="26"/>
  <c r="S139" i="26"/>
  <c r="N139" i="27"/>
  <c r="R139" i="26"/>
  <c r="M139" i="27"/>
  <c r="Q139" i="26"/>
  <c r="L139" i="27"/>
  <c r="P139" i="26"/>
  <c r="K139" i="27"/>
  <c r="T138" i="25"/>
  <c r="O138" i="26"/>
  <c r="S138" i="26"/>
  <c r="N138" i="27"/>
  <c r="R138" i="26"/>
  <c r="M138" i="27"/>
  <c r="Q138" i="26"/>
  <c r="L138" i="27"/>
  <c r="P138" i="26"/>
  <c r="K138" i="27"/>
  <c r="T137" i="25"/>
  <c r="O137" i="26"/>
  <c r="S137" i="26"/>
  <c r="N137" i="27"/>
  <c r="R137" i="26"/>
  <c r="M137" i="27"/>
  <c r="Q137" i="26"/>
  <c r="L137" i="27"/>
  <c r="P137" i="26"/>
  <c r="K137" i="27"/>
  <c r="T136" i="25"/>
  <c r="O136" i="26"/>
  <c r="S136" i="26"/>
  <c r="N136" i="27"/>
  <c r="R136" i="26"/>
  <c r="M136" i="27"/>
  <c r="Q136" i="26"/>
  <c r="L136" i="27"/>
  <c r="P136" i="26"/>
  <c r="K136" i="27"/>
  <c r="T135" i="25"/>
  <c r="O135" i="26"/>
  <c r="S135" i="26"/>
  <c r="N135" i="27"/>
  <c r="R135" i="26"/>
  <c r="M135" i="27"/>
  <c r="Q135" i="26"/>
  <c r="L135" i="27"/>
  <c r="P135" i="26"/>
  <c r="K135" i="27"/>
  <c r="T134" i="25"/>
  <c r="O134" i="26"/>
  <c r="S134" i="26"/>
  <c r="N134" i="27"/>
  <c r="R134" i="26"/>
  <c r="M134" i="27"/>
  <c r="Q134" i="26"/>
  <c r="L134" i="27"/>
  <c r="P134" i="26"/>
  <c r="K134" i="27"/>
  <c r="T133" i="25"/>
  <c r="O133" i="26"/>
  <c r="S133" i="26"/>
  <c r="N133" i="27"/>
  <c r="R133" i="26"/>
  <c r="M133" i="27"/>
  <c r="Q133" i="26"/>
  <c r="L133" i="27"/>
  <c r="P133" i="26"/>
  <c r="K133" i="27"/>
  <c r="T132" i="25"/>
  <c r="O132" i="26"/>
  <c r="S132" i="26"/>
  <c r="N132" i="27"/>
  <c r="R132" i="26"/>
  <c r="M132" i="27"/>
  <c r="Q132" i="26"/>
  <c r="L132" i="27"/>
  <c r="P132" i="26"/>
  <c r="K132" i="27"/>
  <c r="T131" i="25"/>
  <c r="O131" i="26"/>
  <c r="S131" i="26"/>
  <c r="N131" i="27"/>
  <c r="R131" i="26"/>
  <c r="M131" i="27"/>
  <c r="Q131" i="26"/>
  <c r="L131" i="27"/>
  <c r="P131" i="26"/>
  <c r="K131" i="27"/>
  <c r="T130" i="25"/>
  <c r="O130" i="26"/>
  <c r="S130" i="26"/>
  <c r="N130" i="27"/>
  <c r="R130" i="26"/>
  <c r="M130" i="27"/>
  <c r="Q130" i="26"/>
  <c r="L130" i="27"/>
  <c r="P130" i="26"/>
  <c r="K130" i="27"/>
  <c r="T129" i="25"/>
  <c r="O129" i="26"/>
  <c r="S129" i="26"/>
  <c r="N129" i="27"/>
  <c r="R129" i="26"/>
  <c r="M129" i="27"/>
  <c r="Q129" i="26"/>
  <c r="L129" i="27"/>
  <c r="P129" i="26"/>
  <c r="K129" i="27"/>
  <c r="P85" i="14"/>
  <c r="K85" i="15"/>
  <c r="Q85" i="14"/>
  <c r="L85" i="15"/>
  <c r="P86" i="14"/>
  <c r="K86" i="15"/>
  <c r="Q86" i="14"/>
  <c r="L86" i="15"/>
  <c r="P87" i="14"/>
  <c r="K87" i="15"/>
  <c r="Q87" i="14"/>
  <c r="L87" i="15"/>
  <c r="P88" i="14"/>
  <c r="K88" i="15"/>
  <c r="Q88" i="14"/>
  <c r="L88" i="15"/>
  <c r="P89" i="14"/>
  <c r="K89" i="15"/>
  <c r="Q89" i="14"/>
  <c r="L89" i="15"/>
  <c r="P90" i="14"/>
  <c r="K90" i="15"/>
  <c r="Q90" i="14"/>
  <c r="L90" i="15"/>
  <c r="P91" i="14"/>
  <c r="K91" i="15"/>
  <c r="Q91" i="14"/>
  <c r="L91" i="15"/>
  <c r="P92" i="14"/>
  <c r="K92" i="15"/>
  <c r="Q92" i="14"/>
  <c r="L92" i="15"/>
  <c r="P93" i="14"/>
  <c r="K93" i="15"/>
  <c r="Q93" i="14"/>
  <c r="L93" i="15"/>
  <c r="P94" i="14"/>
  <c r="K94" i="15"/>
  <c r="Q94" i="14"/>
  <c r="L94" i="15"/>
  <c r="P95" i="14"/>
  <c r="K95" i="15"/>
  <c r="Q95" i="14"/>
  <c r="L95" i="15"/>
  <c r="P96" i="14"/>
  <c r="K96" i="15"/>
  <c r="Q96" i="14"/>
  <c r="L96" i="15"/>
  <c r="P97" i="14"/>
  <c r="K97" i="15"/>
  <c r="Q97" i="14"/>
  <c r="L97" i="15"/>
  <c r="P98" i="14"/>
  <c r="K98" i="15"/>
  <c r="Q98" i="14"/>
  <c r="L98" i="15"/>
  <c r="R84" i="21"/>
  <c r="M84" i="22"/>
  <c r="M100" i="21"/>
  <c r="T113" i="25"/>
  <c r="O113" i="26"/>
  <c r="S113" i="24"/>
  <c r="N113" i="25"/>
  <c r="R113" i="24"/>
  <c r="M113" i="25"/>
  <c r="P113" i="24"/>
  <c r="K113" i="25"/>
  <c r="U113" i="23"/>
  <c r="Q113" i="24"/>
  <c r="L113" i="25"/>
  <c r="T112" i="25"/>
  <c r="O112" i="26"/>
  <c r="S112" i="24"/>
  <c r="N112" i="25"/>
  <c r="R112" i="24"/>
  <c r="M112" i="25"/>
  <c r="P112" i="24"/>
  <c r="K112" i="25"/>
  <c r="U112" i="23"/>
  <c r="Q112" i="24"/>
  <c r="L112" i="25"/>
  <c r="T111" i="25"/>
  <c r="O111" i="26"/>
  <c r="S111" i="24"/>
  <c r="N111" i="25"/>
  <c r="R111" i="24"/>
  <c r="M111" i="25"/>
  <c r="P111" i="24"/>
  <c r="K111" i="25"/>
  <c r="U111" i="23"/>
  <c r="Q111" i="24"/>
  <c r="L111" i="25"/>
  <c r="T110" i="25"/>
  <c r="O110" i="26"/>
  <c r="S110" i="24"/>
  <c r="N110" i="25"/>
  <c r="R110" i="24"/>
  <c r="M110" i="25"/>
  <c r="P110" i="24"/>
  <c r="K110" i="25"/>
  <c r="U110" i="23"/>
  <c r="Q110" i="24"/>
  <c r="L110" i="25"/>
  <c r="P99" i="24"/>
  <c r="K99" i="25"/>
  <c r="Q99" i="24"/>
  <c r="L99" i="25"/>
  <c r="T99" i="24"/>
  <c r="O99" i="25"/>
  <c r="S99" i="24"/>
  <c r="N99" i="25"/>
  <c r="R99" i="24"/>
  <c r="M99" i="25"/>
  <c r="T19" i="24"/>
  <c r="O19" i="25"/>
  <c r="S19" i="24"/>
  <c r="N19" i="25"/>
  <c r="R19" i="24"/>
  <c r="M19" i="25"/>
  <c r="T18" i="24"/>
  <c r="O18" i="25"/>
  <c r="S18" i="24"/>
  <c r="N18" i="25"/>
  <c r="R18" i="24"/>
  <c r="M18" i="25"/>
  <c r="T17" i="24"/>
  <c r="O17" i="25"/>
  <c r="S17" i="24"/>
  <c r="N17" i="25"/>
  <c r="R17" i="24"/>
  <c r="M17" i="25"/>
  <c r="T16" i="24"/>
  <c r="O16" i="25"/>
  <c r="S16" i="24"/>
  <c r="N16" i="25"/>
  <c r="R16" i="24"/>
  <c r="M16" i="25"/>
  <c r="T15" i="24"/>
  <c r="O15" i="25"/>
  <c r="S15" i="24"/>
  <c r="N15" i="25"/>
  <c r="R15" i="24"/>
  <c r="M15" i="25"/>
  <c r="T14" i="24"/>
  <c r="O14" i="25"/>
  <c r="S14" i="24"/>
  <c r="N14" i="25"/>
  <c r="R14" i="24"/>
  <c r="M14" i="25"/>
  <c r="T13" i="24"/>
  <c r="O13" i="25"/>
  <c r="S13" i="24"/>
  <c r="N13" i="25"/>
  <c r="R13" i="24"/>
  <c r="M13" i="25"/>
  <c r="T12" i="24"/>
  <c r="O12" i="25"/>
  <c r="S12" i="24"/>
  <c r="N12" i="25"/>
  <c r="R12" i="24"/>
  <c r="M12" i="25"/>
  <c r="T11" i="24"/>
  <c r="O11" i="25"/>
  <c r="S11" i="24"/>
  <c r="N11" i="25"/>
  <c r="R11" i="24"/>
  <c r="M11" i="25"/>
  <c r="T10" i="24"/>
  <c r="O10" i="25"/>
  <c r="S10" i="24"/>
  <c r="N10" i="25"/>
  <c r="R10" i="24"/>
  <c r="M10" i="25"/>
  <c r="T9" i="24"/>
  <c r="O9" i="25"/>
  <c r="S9" i="24"/>
  <c r="N9" i="25"/>
  <c r="R9" i="24"/>
  <c r="M9" i="25"/>
  <c r="T8" i="24"/>
  <c r="O8" i="25"/>
  <c r="S8" i="24"/>
  <c r="N8" i="25"/>
  <c r="R8" i="24"/>
  <c r="M8" i="25"/>
  <c r="T7" i="24"/>
  <c r="O7" i="25"/>
  <c r="S7" i="24"/>
  <c r="N7" i="25"/>
  <c r="R7" i="24"/>
  <c r="M7" i="25"/>
  <c r="S6" i="24"/>
  <c r="N6" i="25"/>
  <c r="R6" i="24"/>
  <c r="M6" i="25"/>
  <c r="T23" i="24"/>
  <c r="O40" i="24"/>
  <c r="O23" i="25"/>
  <c r="T39" i="24"/>
  <c r="O39" i="25"/>
  <c r="S39" i="24"/>
  <c r="N39" i="25"/>
  <c r="R39" i="24"/>
  <c r="M39" i="25"/>
  <c r="T38" i="24"/>
  <c r="O38" i="25"/>
  <c r="S38" i="24"/>
  <c r="N38" i="25"/>
  <c r="R38" i="24"/>
  <c r="M38" i="25"/>
  <c r="T37" i="24"/>
  <c r="O37" i="25"/>
  <c r="S37" i="24"/>
  <c r="N37" i="25"/>
  <c r="R37" i="24"/>
  <c r="M37" i="25"/>
  <c r="T36" i="24"/>
  <c r="O36" i="25"/>
  <c r="S36" i="24"/>
  <c r="N36" i="25"/>
  <c r="R36" i="24"/>
  <c r="M36" i="25"/>
  <c r="T35" i="24"/>
  <c r="O35" i="25"/>
  <c r="S35" i="24"/>
  <c r="N35" i="25"/>
  <c r="R35" i="24"/>
  <c r="M35" i="25"/>
  <c r="T34" i="24"/>
  <c r="O34" i="25"/>
  <c r="S34" i="24"/>
  <c r="N34" i="25"/>
  <c r="R34" i="24"/>
  <c r="M34" i="25"/>
  <c r="T33" i="24"/>
  <c r="O33" i="25"/>
  <c r="S33" i="24"/>
  <c r="N33" i="25"/>
  <c r="R33" i="24"/>
  <c r="M33" i="25"/>
  <c r="T32" i="24"/>
  <c r="O32" i="25"/>
  <c r="S32" i="24"/>
  <c r="N32" i="25"/>
  <c r="R32" i="24"/>
  <c r="M32" i="25"/>
  <c r="T31" i="24"/>
  <c r="O31" i="25"/>
  <c r="S31" i="24"/>
  <c r="N31" i="25"/>
  <c r="R31" i="24"/>
  <c r="M31" i="25"/>
  <c r="T30" i="24"/>
  <c r="O30" i="25"/>
  <c r="S30" i="24"/>
  <c r="N30" i="25"/>
  <c r="R30" i="24"/>
  <c r="M30" i="25"/>
  <c r="T29" i="24"/>
  <c r="O29" i="25"/>
  <c r="S29" i="24"/>
  <c r="N29" i="25"/>
  <c r="R29" i="24"/>
  <c r="M29" i="25"/>
  <c r="T28" i="24"/>
  <c r="O28" i="25"/>
  <c r="S28" i="24"/>
  <c r="N28" i="25"/>
  <c r="R28" i="24"/>
  <c r="M28" i="25"/>
  <c r="T27" i="24"/>
  <c r="O27" i="25"/>
  <c r="S27" i="24"/>
  <c r="N27" i="25"/>
  <c r="R27" i="24"/>
  <c r="M27" i="25"/>
  <c r="T26" i="24"/>
  <c r="O26" i="25"/>
  <c r="S26" i="24"/>
  <c r="N26" i="25"/>
  <c r="R26" i="24"/>
  <c r="M26" i="25"/>
  <c r="T25" i="24"/>
  <c r="O25" i="25"/>
  <c r="S25" i="24"/>
  <c r="N25" i="25"/>
  <c r="R25" i="24"/>
  <c r="M25" i="25"/>
  <c r="T24" i="24"/>
  <c r="O24" i="25"/>
  <c r="S24" i="24"/>
  <c r="N24" i="25"/>
  <c r="R24" i="24"/>
  <c r="M24" i="25"/>
  <c r="T59" i="24"/>
  <c r="O59" i="25"/>
  <c r="S59" i="24"/>
  <c r="N59" i="25"/>
  <c r="R59" i="24"/>
  <c r="M59" i="25"/>
  <c r="P59" i="24"/>
  <c r="K59" i="25"/>
  <c r="U59" i="23"/>
  <c r="Q59" i="24"/>
  <c r="L59" i="25"/>
  <c r="T58" i="24"/>
  <c r="O58" i="25"/>
  <c r="S58" i="24"/>
  <c r="N58" i="25"/>
  <c r="R58" i="24"/>
  <c r="M58" i="25"/>
  <c r="P58" i="24"/>
  <c r="K58" i="25"/>
  <c r="U58" i="23"/>
  <c r="Q58" i="24"/>
  <c r="L58" i="25"/>
  <c r="T57" i="24"/>
  <c r="O57" i="25"/>
  <c r="S57" i="24"/>
  <c r="N57" i="25"/>
  <c r="R57" i="24"/>
  <c r="M57" i="25"/>
  <c r="P57" i="24"/>
  <c r="K57" i="25"/>
  <c r="U57" i="23"/>
  <c r="Q57" i="24"/>
  <c r="L57" i="25"/>
  <c r="T56" i="24"/>
  <c r="O56" i="25"/>
  <c r="S56" i="24"/>
  <c r="N56" i="25"/>
  <c r="R56" i="24"/>
  <c r="M56" i="25"/>
  <c r="P56" i="24"/>
  <c r="K56" i="25"/>
  <c r="U56" i="23"/>
  <c r="Q56" i="24"/>
  <c r="L56" i="25"/>
  <c r="T55" i="24"/>
  <c r="O55" i="25"/>
  <c r="S55" i="24"/>
  <c r="N55" i="25"/>
  <c r="R55" i="24"/>
  <c r="M55" i="25"/>
  <c r="P55" i="24"/>
  <c r="K55" i="25"/>
  <c r="U55" i="23"/>
  <c r="Q55" i="24"/>
  <c r="L55" i="25"/>
  <c r="T54" i="24"/>
  <c r="O54" i="25"/>
  <c r="S54" i="24"/>
  <c r="N54" i="25"/>
  <c r="R54" i="24"/>
  <c r="M54" i="25"/>
  <c r="P54" i="24"/>
  <c r="K54" i="25"/>
  <c r="U54" i="23"/>
  <c r="Q54" i="24"/>
  <c r="L54" i="25"/>
  <c r="T53" i="24"/>
  <c r="O53" i="25"/>
  <c r="S53" i="24"/>
  <c r="N53" i="25"/>
  <c r="R53" i="24"/>
  <c r="M53" i="25"/>
  <c r="P53" i="24"/>
  <c r="K53" i="25"/>
  <c r="U53" i="23"/>
  <c r="Q53" i="24"/>
  <c r="L53" i="25"/>
  <c r="T52" i="24"/>
  <c r="O52" i="25"/>
  <c r="S52" i="24"/>
  <c r="N52" i="25"/>
  <c r="R52" i="24"/>
  <c r="M52" i="25"/>
  <c r="P52" i="24"/>
  <c r="K52" i="25"/>
  <c r="U52" i="23"/>
  <c r="Q52" i="24"/>
  <c r="L52" i="25"/>
  <c r="T51" i="24"/>
  <c r="O51" i="25"/>
  <c r="S51" i="24"/>
  <c r="N51" i="25"/>
  <c r="R51" i="24"/>
  <c r="M51" i="25"/>
  <c r="P51" i="24"/>
  <c r="K51" i="25"/>
  <c r="U51" i="23"/>
  <c r="Q51" i="24"/>
  <c r="L51" i="25"/>
  <c r="T50" i="24"/>
  <c r="O50" i="25"/>
  <c r="S50" i="24"/>
  <c r="N50" i="25"/>
  <c r="R50" i="24"/>
  <c r="M50" i="25"/>
  <c r="P50" i="24"/>
  <c r="K50" i="25"/>
  <c r="U50" i="23"/>
  <c r="Q50" i="24"/>
  <c r="L50" i="25"/>
  <c r="T49" i="24"/>
  <c r="O49" i="25"/>
  <c r="S49" i="24"/>
  <c r="N49" i="25"/>
  <c r="R49" i="24"/>
  <c r="M49" i="25"/>
  <c r="P49" i="24"/>
  <c r="K49" i="25"/>
  <c r="U49" i="23"/>
  <c r="Q49" i="24"/>
  <c r="L49" i="25"/>
  <c r="T48" i="24"/>
  <c r="O48" i="25"/>
  <c r="S48" i="24"/>
  <c r="N48" i="25"/>
  <c r="R48" i="24"/>
  <c r="M48" i="25"/>
  <c r="P48" i="24"/>
  <c r="K48" i="25"/>
  <c r="U48" i="23"/>
  <c r="Q48" i="24"/>
  <c r="L48" i="25"/>
  <c r="T47" i="24"/>
  <c r="O47" i="25"/>
  <c r="S47" i="24"/>
  <c r="N47" i="25"/>
  <c r="R47" i="24"/>
  <c r="M47" i="25"/>
  <c r="P47" i="24"/>
  <c r="K47" i="25"/>
  <c r="U47" i="23"/>
  <c r="Q47" i="24"/>
  <c r="L47" i="25"/>
  <c r="T46" i="24"/>
  <c r="O46" i="25"/>
  <c r="S46" i="24"/>
  <c r="N46" i="25"/>
  <c r="R46" i="24"/>
  <c r="M46" i="25"/>
  <c r="P46" i="24"/>
  <c r="K46" i="25"/>
  <c r="U46" i="23"/>
  <c r="Q46" i="24"/>
  <c r="L46" i="25"/>
  <c r="T45" i="24"/>
  <c r="O45" i="25"/>
  <c r="S45" i="24"/>
  <c r="N45" i="25"/>
  <c r="R45" i="24"/>
  <c r="M45" i="25"/>
  <c r="P45" i="24"/>
  <c r="K45" i="25"/>
  <c r="U45" i="23"/>
  <c r="Q45" i="24"/>
  <c r="L45" i="25"/>
  <c r="T44" i="24"/>
  <c r="O44" i="25"/>
  <c r="S44" i="24"/>
  <c r="N44" i="25"/>
  <c r="R44" i="24"/>
  <c r="M44" i="25"/>
  <c r="P44" i="24"/>
  <c r="K44" i="25"/>
  <c r="U44" i="23"/>
  <c r="Q44" i="24"/>
  <c r="L44" i="25"/>
  <c r="T237" i="24"/>
  <c r="O237" i="25"/>
  <c r="S237" i="24"/>
  <c r="N237" i="25"/>
  <c r="R237" i="24"/>
  <c r="M237" i="25"/>
  <c r="P237" i="24"/>
  <c r="K237" i="25"/>
  <c r="U237" i="23"/>
  <c r="Q237" i="24"/>
  <c r="L237" i="25"/>
  <c r="T236" i="24"/>
  <c r="O236" i="25"/>
  <c r="S236" i="24"/>
  <c r="N236" i="25"/>
  <c r="R236" i="24"/>
  <c r="M236" i="25"/>
  <c r="P236" i="24"/>
  <c r="K236" i="25"/>
  <c r="U236" i="23"/>
  <c r="Q236" i="24"/>
  <c r="L236" i="25"/>
  <c r="T235" i="24"/>
  <c r="O235" i="25"/>
  <c r="S235" i="24"/>
  <c r="N235" i="25"/>
  <c r="R235" i="24"/>
  <c r="M235" i="25"/>
  <c r="P235" i="24"/>
  <c r="K235" i="25"/>
  <c r="U235" i="23"/>
  <c r="Q235" i="24"/>
  <c r="L235" i="25"/>
  <c r="T234" i="24"/>
  <c r="O234" i="25"/>
  <c r="S234" i="24"/>
  <c r="N234" i="25"/>
  <c r="R234" i="24"/>
  <c r="M234" i="25"/>
  <c r="P234" i="24"/>
  <c r="K234" i="25"/>
  <c r="U234" i="23"/>
  <c r="Q234" i="24"/>
  <c r="L234" i="25"/>
  <c r="T233" i="24"/>
  <c r="O233" i="25"/>
  <c r="S233" i="24"/>
  <c r="N233" i="25"/>
  <c r="R233" i="24"/>
  <c r="M233" i="25"/>
  <c r="P233" i="24"/>
  <c r="K233" i="25"/>
  <c r="U233" i="23"/>
  <c r="Q233" i="24"/>
  <c r="L233" i="25"/>
  <c r="T232" i="24"/>
  <c r="O232" i="25"/>
  <c r="S232" i="24"/>
  <c r="N232" i="25"/>
  <c r="R232" i="24"/>
  <c r="M232" i="25"/>
  <c r="P232" i="24"/>
  <c r="K232" i="25"/>
  <c r="U232" i="23"/>
  <c r="Q232" i="24"/>
  <c r="L232" i="25"/>
  <c r="T231" i="24"/>
  <c r="O231" i="25"/>
  <c r="S231" i="24"/>
  <c r="N231" i="25"/>
  <c r="R231" i="24"/>
  <c r="M231" i="25"/>
  <c r="P231" i="24"/>
  <c r="K231" i="25"/>
  <c r="U231" i="23"/>
  <c r="Q231" i="24"/>
  <c r="L231" i="25"/>
  <c r="T230" i="24"/>
  <c r="O230" i="25"/>
  <c r="S230" i="24"/>
  <c r="N230" i="25"/>
  <c r="R230" i="24"/>
  <c r="M230" i="25"/>
  <c r="P230" i="24"/>
  <c r="K230" i="25"/>
  <c r="U230" i="23"/>
  <c r="Q230" i="24"/>
  <c r="L230" i="25"/>
  <c r="T229" i="24"/>
  <c r="O229" i="25"/>
  <c r="S229" i="24"/>
  <c r="N229" i="25"/>
  <c r="R229" i="24"/>
  <c r="M229" i="25"/>
  <c r="P229" i="24"/>
  <c r="K229" i="25"/>
  <c r="U229" i="23"/>
  <c r="Q229" i="24"/>
  <c r="L229" i="25"/>
  <c r="T228" i="24"/>
  <c r="O228" i="25"/>
  <c r="S228" i="24"/>
  <c r="N228" i="25"/>
  <c r="R228" i="24"/>
  <c r="M228" i="25"/>
  <c r="P228" i="24"/>
  <c r="K228" i="25"/>
  <c r="U228" i="23"/>
  <c r="Q228" i="24"/>
  <c r="L228" i="25"/>
  <c r="T227" i="24"/>
  <c r="O227" i="25"/>
  <c r="S227" i="24"/>
  <c r="N227" i="25"/>
  <c r="R227" i="24"/>
  <c r="M227" i="25"/>
  <c r="P227" i="24"/>
  <c r="K227" i="25"/>
  <c r="U227" i="23"/>
  <c r="Q227" i="24"/>
  <c r="L227" i="25"/>
  <c r="T226" i="24"/>
  <c r="O226" i="25"/>
  <c r="S226" i="24"/>
  <c r="N226" i="25"/>
  <c r="R226" i="24"/>
  <c r="M226" i="25"/>
  <c r="P226" i="24"/>
  <c r="K226" i="25"/>
  <c r="U226" i="23"/>
  <c r="Q226" i="24"/>
  <c r="L226" i="25"/>
  <c r="T225" i="24"/>
  <c r="O225" i="25"/>
  <c r="S225" i="24"/>
  <c r="N225" i="25"/>
  <c r="R225" i="24"/>
  <c r="M225" i="25"/>
  <c r="P225" i="24"/>
  <c r="K225" i="25"/>
  <c r="U225" i="23"/>
  <c r="Q225" i="24"/>
  <c r="L225" i="25"/>
  <c r="T224" i="24"/>
  <c r="O224" i="25"/>
  <c r="S224" i="24"/>
  <c r="N224" i="25"/>
  <c r="R224" i="24"/>
  <c r="M224" i="25"/>
  <c r="P224" i="24"/>
  <c r="K224" i="25"/>
  <c r="U224" i="23"/>
  <c r="Q224" i="24"/>
  <c r="L224" i="25"/>
  <c r="T223" i="24"/>
  <c r="O223" i="25"/>
  <c r="S223" i="24"/>
  <c r="N223" i="25"/>
  <c r="R223" i="24"/>
  <c r="M223" i="25"/>
  <c r="P223" i="24"/>
  <c r="K223" i="25"/>
  <c r="U223" i="23"/>
  <c r="Q223" i="24"/>
  <c r="L223" i="25"/>
  <c r="T222" i="24"/>
  <c r="O222" i="25"/>
  <c r="S222" i="24"/>
  <c r="N222" i="25"/>
  <c r="R222" i="24"/>
  <c r="M222" i="25"/>
  <c r="P222" i="24"/>
  <c r="K222" i="25"/>
  <c r="U222" i="23"/>
  <c r="Q222" i="24"/>
  <c r="L222" i="25"/>
  <c r="T221" i="24"/>
  <c r="O221" i="25"/>
  <c r="S221" i="24"/>
  <c r="N221" i="25"/>
  <c r="R221" i="24"/>
  <c r="M221" i="25"/>
  <c r="P221" i="24"/>
  <c r="K221" i="25"/>
  <c r="U221" i="23"/>
  <c r="Q221" i="24"/>
  <c r="L221" i="25"/>
  <c r="T220" i="24"/>
  <c r="O220" i="25"/>
  <c r="S220" i="24"/>
  <c r="N220" i="25"/>
  <c r="R220" i="24"/>
  <c r="M220" i="25"/>
  <c r="P220" i="24"/>
  <c r="K220" i="25"/>
  <c r="U220" i="23"/>
  <c r="Q220" i="24"/>
  <c r="L220" i="25"/>
  <c r="T219" i="24"/>
  <c r="O219" i="25"/>
  <c r="S219" i="24"/>
  <c r="N219" i="25"/>
  <c r="R219" i="24"/>
  <c r="M219" i="25"/>
  <c r="P219" i="24"/>
  <c r="K219" i="25"/>
  <c r="U219" i="23"/>
  <c r="Q219" i="24"/>
  <c r="L219" i="25"/>
  <c r="T218" i="24"/>
  <c r="O218" i="25"/>
  <c r="S218" i="24"/>
  <c r="N218" i="25"/>
  <c r="R218" i="24"/>
  <c r="M218" i="25"/>
  <c r="P218" i="24"/>
  <c r="K218" i="25"/>
  <c r="U218" i="23"/>
  <c r="Q218" i="24"/>
  <c r="L218" i="25"/>
  <c r="T213" i="24"/>
  <c r="O213" i="25"/>
  <c r="S213" i="24"/>
  <c r="N213" i="25"/>
  <c r="R213" i="24"/>
  <c r="M213" i="25"/>
  <c r="P213" i="24"/>
  <c r="K213" i="25"/>
  <c r="U213" i="23"/>
  <c r="Q213" i="24"/>
  <c r="L213" i="25"/>
  <c r="T212" i="24"/>
  <c r="O212" i="25"/>
  <c r="S212" i="24"/>
  <c r="N212" i="25"/>
  <c r="R212" i="24"/>
  <c r="M212" i="25"/>
  <c r="P212" i="24"/>
  <c r="K212" i="25"/>
  <c r="U212" i="23"/>
  <c r="Q212" i="24"/>
  <c r="L212" i="25"/>
  <c r="T211" i="24"/>
  <c r="O211" i="25"/>
  <c r="S211" i="24"/>
  <c r="N211" i="25"/>
  <c r="R211" i="24"/>
  <c r="M211" i="25"/>
  <c r="P211" i="24"/>
  <c r="K211" i="25"/>
  <c r="U211" i="23"/>
  <c r="Q211" i="24"/>
  <c r="L211" i="25"/>
  <c r="T210" i="24"/>
  <c r="O210" i="25"/>
  <c r="S210" i="24"/>
  <c r="N210" i="25"/>
  <c r="R210" i="24"/>
  <c r="M210" i="25"/>
  <c r="P210" i="24"/>
  <c r="K210" i="25"/>
  <c r="U210" i="23"/>
  <c r="Q210" i="24"/>
  <c r="L210" i="25"/>
  <c r="T209" i="24"/>
  <c r="O209" i="25"/>
  <c r="S209" i="24"/>
  <c r="N209" i="25"/>
  <c r="R209" i="24"/>
  <c r="M209" i="25"/>
  <c r="P209" i="24"/>
  <c r="K209" i="25"/>
  <c r="U209" i="23"/>
  <c r="Q209" i="24"/>
  <c r="L209" i="25"/>
  <c r="T208" i="24"/>
  <c r="O208" i="25"/>
  <c r="S208" i="24"/>
  <c r="N208" i="25"/>
  <c r="R208" i="24"/>
  <c r="M208" i="25"/>
  <c r="P208" i="24"/>
  <c r="K208" i="25"/>
  <c r="U208" i="23"/>
  <c r="Q208" i="24"/>
  <c r="L208" i="25"/>
  <c r="T207" i="24"/>
  <c r="O207" i="25"/>
  <c r="S207" i="24"/>
  <c r="N207" i="25"/>
  <c r="R207" i="24"/>
  <c r="M207" i="25"/>
  <c r="P207" i="24"/>
  <c r="K207" i="25"/>
  <c r="U207" i="23"/>
  <c r="Q207" i="24"/>
  <c r="L207" i="25"/>
  <c r="T206" i="24"/>
  <c r="O206" i="25"/>
  <c r="S206" i="24"/>
  <c r="N206" i="25"/>
  <c r="R206" i="24"/>
  <c r="M206" i="25"/>
  <c r="P206" i="24"/>
  <c r="K206" i="25"/>
  <c r="U206" i="23"/>
  <c r="Q206" i="24"/>
  <c r="L206" i="25"/>
  <c r="T205" i="24"/>
  <c r="O205" i="25"/>
  <c r="S205" i="24"/>
  <c r="N205" i="25"/>
  <c r="R205" i="24"/>
  <c r="M205" i="25"/>
  <c r="P205" i="24"/>
  <c r="K205" i="25"/>
  <c r="U205" i="23"/>
  <c r="Q205" i="24"/>
  <c r="L205" i="25"/>
  <c r="T204" i="24"/>
  <c r="O204" i="25"/>
  <c r="S204" i="24"/>
  <c r="N204" i="25"/>
  <c r="R204" i="24"/>
  <c r="M204" i="25"/>
  <c r="P204" i="24"/>
  <c r="K204" i="25"/>
  <c r="U204" i="23"/>
  <c r="Q204" i="24"/>
  <c r="L204" i="25"/>
  <c r="T203" i="24"/>
  <c r="O203" i="25"/>
  <c r="S203" i="24"/>
  <c r="N203" i="25"/>
  <c r="R203" i="24"/>
  <c r="M203" i="25"/>
  <c r="P203" i="24"/>
  <c r="K203" i="25"/>
  <c r="U203" i="23"/>
  <c r="Q203" i="24"/>
  <c r="L203" i="25"/>
  <c r="T202" i="24"/>
  <c r="O202" i="25"/>
  <c r="S202" i="24"/>
  <c r="N202" i="25"/>
  <c r="R202" i="24"/>
  <c r="M202" i="25"/>
  <c r="P202" i="24"/>
  <c r="K202" i="25"/>
  <c r="U202" i="23"/>
  <c r="Q202" i="24"/>
  <c r="L202" i="25"/>
  <c r="T201" i="24"/>
  <c r="O201" i="25"/>
  <c r="S201" i="24"/>
  <c r="N201" i="25"/>
  <c r="R201" i="24"/>
  <c r="M201" i="25"/>
  <c r="P201" i="24"/>
  <c r="K201" i="25"/>
  <c r="U201" i="23"/>
  <c r="Q201" i="24"/>
  <c r="L201" i="25"/>
  <c r="T200" i="24"/>
  <c r="O200" i="25"/>
  <c r="S200" i="24"/>
  <c r="N200" i="25"/>
  <c r="R200" i="24"/>
  <c r="M200" i="25"/>
  <c r="P200" i="24"/>
  <c r="K200" i="25"/>
  <c r="U200" i="23"/>
  <c r="Q200" i="24"/>
  <c r="L200" i="25"/>
  <c r="T199" i="24"/>
  <c r="O199" i="25"/>
  <c r="S199" i="24"/>
  <c r="N199" i="25"/>
  <c r="R199" i="24"/>
  <c r="M199" i="25"/>
  <c r="P199" i="24"/>
  <c r="K199" i="25"/>
  <c r="U199" i="23"/>
  <c r="Q199" i="24"/>
  <c r="L199" i="25"/>
  <c r="T198" i="24"/>
  <c r="O198" i="25"/>
  <c r="S198" i="24"/>
  <c r="N198" i="25"/>
  <c r="R198" i="24"/>
  <c r="M198" i="25"/>
  <c r="P198" i="24"/>
  <c r="K198" i="25"/>
  <c r="U198" i="23"/>
  <c r="Q198" i="24"/>
  <c r="L198" i="25"/>
  <c r="T197" i="24"/>
  <c r="O197" i="25"/>
  <c r="S197" i="24"/>
  <c r="N197" i="25"/>
  <c r="R197" i="24"/>
  <c r="M197" i="25"/>
  <c r="P197" i="24"/>
  <c r="K197" i="25"/>
  <c r="U197" i="23"/>
  <c r="Q197" i="24"/>
  <c r="L197" i="25"/>
  <c r="T196" i="24"/>
  <c r="O196" i="25"/>
  <c r="S196" i="24"/>
  <c r="N196" i="25"/>
  <c r="R196" i="24"/>
  <c r="M196" i="25"/>
  <c r="P196" i="24"/>
  <c r="K196" i="25"/>
  <c r="U196" i="23"/>
  <c r="Q196" i="24"/>
  <c r="L196" i="25"/>
  <c r="T195" i="24"/>
  <c r="O195" i="25"/>
  <c r="S195" i="24"/>
  <c r="N195" i="25"/>
  <c r="R195" i="24"/>
  <c r="M195" i="25"/>
  <c r="P195" i="24"/>
  <c r="K195" i="25"/>
  <c r="U195" i="23"/>
  <c r="Q195" i="24"/>
  <c r="L195" i="25"/>
  <c r="T194" i="24"/>
  <c r="O194" i="25"/>
  <c r="S194" i="24"/>
  <c r="N194" i="25"/>
  <c r="R194" i="24"/>
  <c r="M194" i="25"/>
  <c r="P194" i="24"/>
  <c r="K194" i="25"/>
  <c r="U194" i="23"/>
  <c r="Q194" i="24"/>
  <c r="L194" i="25"/>
  <c r="T193" i="24"/>
  <c r="O193" i="25"/>
  <c r="S193" i="24"/>
  <c r="N193" i="25"/>
  <c r="R193" i="24"/>
  <c r="M193" i="25"/>
  <c r="P193" i="24"/>
  <c r="K193" i="25"/>
  <c r="U193" i="23"/>
  <c r="Q193" i="24"/>
  <c r="L193" i="25"/>
  <c r="T192" i="24"/>
  <c r="O192" i="25"/>
  <c r="S192" i="24"/>
  <c r="N192" i="25"/>
  <c r="R192" i="24"/>
  <c r="M192" i="25"/>
  <c r="P192" i="24"/>
  <c r="K192" i="25"/>
  <c r="U192" i="23"/>
  <c r="Q192" i="24"/>
  <c r="L192" i="25"/>
  <c r="T191" i="24"/>
  <c r="O191" i="25"/>
  <c r="S191" i="24"/>
  <c r="N191" i="25"/>
  <c r="R191" i="24"/>
  <c r="M191" i="25"/>
  <c r="P191" i="24"/>
  <c r="K191" i="25"/>
  <c r="U191" i="23"/>
  <c r="Q191" i="24"/>
  <c r="L191" i="25"/>
  <c r="T190" i="24"/>
  <c r="O190" i="25"/>
  <c r="S190" i="24"/>
  <c r="N190" i="25"/>
  <c r="R190" i="24"/>
  <c r="M190" i="25"/>
  <c r="P190" i="24"/>
  <c r="K190" i="25"/>
  <c r="U190" i="23"/>
  <c r="Q190" i="24"/>
  <c r="L190" i="25"/>
  <c r="T189" i="24"/>
  <c r="O189" i="25"/>
  <c r="S189" i="24"/>
  <c r="N189" i="25"/>
  <c r="R189" i="24"/>
  <c r="M189" i="25"/>
  <c r="P189" i="24"/>
  <c r="K189" i="25"/>
  <c r="U189" i="23"/>
  <c r="Q189" i="24"/>
  <c r="L189" i="25"/>
  <c r="T188" i="24"/>
  <c r="O188" i="25"/>
  <c r="S188" i="24"/>
  <c r="N188" i="25"/>
  <c r="R188" i="24"/>
  <c r="M188" i="25"/>
  <c r="P188" i="24"/>
  <c r="K188" i="25"/>
  <c r="U188" i="23"/>
  <c r="Q188" i="24"/>
  <c r="L188" i="25"/>
  <c r="T187" i="24"/>
  <c r="O187" i="25"/>
  <c r="S187" i="24"/>
  <c r="N187" i="25"/>
  <c r="R187" i="24"/>
  <c r="M187" i="25"/>
  <c r="P187" i="24"/>
  <c r="K187" i="25"/>
  <c r="U187" i="23"/>
  <c r="Q187" i="24"/>
  <c r="L187" i="25"/>
  <c r="T186" i="24"/>
  <c r="O186" i="25"/>
  <c r="S186" i="24"/>
  <c r="N186" i="25"/>
  <c r="R186" i="24"/>
  <c r="M186" i="25"/>
  <c r="P186" i="24"/>
  <c r="K186" i="25"/>
  <c r="U186" i="23"/>
  <c r="Q186" i="24"/>
  <c r="L186" i="25"/>
  <c r="T185" i="24"/>
  <c r="O185" i="25"/>
  <c r="S185" i="24"/>
  <c r="N185" i="25"/>
  <c r="R185" i="24"/>
  <c r="M185" i="25"/>
  <c r="P185" i="24"/>
  <c r="K185" i="25"/>
  <c r="U185" i="23"/>
  <c r="Q185" i="24"/>
  <c r="L185" i="25"/>
  <c r="T184" i="24"/>
  <c r="O184" i="25"/>
  <c r="S184" i="24"/>
  <c r="N184" i="25"/>
  <c r="R184" i="24"/>
  <c r="M184" i="25"/>
  <c r="P184" i="24"/>
  <c r="K184" i="25"/>
  <c r="U184" i="23"/>
  <c r="Q184" i="24"/>
  <c r="L184" i="25"/>
  <c r="T183" i="24"/>
  <c r="O183" i="25"/>
  <c r="S183" i="24"/>
  <c r="N183" i="25"/>
  <c r="R183" i="24"/>
  <c r="M183" i="25"/>
  <c r="P183" i="24"/>
  <c r="K183" i="25"/>
  <c r="U183" i="23"/>
  <c r="Q183" i="24"/>
  <c r="L183" i="25"/>
  <c r="T182" i="24"/>
  <c r="O182" i="25"/>
  <c r="S182" i="24"/>
  <c r="N182" i="25"/>
  <c r="R182" i="24"/>
  <c r="M182" i="25"/>
  <c r="P182" i="24"/>
  <c r="K182" i="25"/>
  <c r="U182" i="23"/>
  <c r="Q182" i="24"/>
  <c r="L182" i="25"/>
  <c r="T181" i="24"/>
  <c r="O181" i="25"/>
  <c r="S181" i="24"/>
  <c r="N181" i="25"/>
  <c r="R181" i="24"/>
  <c r="M181" i="25"/>
  <c r="P181" i="24"/>
  <c r="K181" i="25"/>
  <c r="U181" i="23"/>
  <c r="Q181" i="24"/>
  <c r="L181" i="25"/>
  <c r="T180" i="24"/>
  <c r="O180" i="25"/>
  <c r="S180" i="24"/>
  <c r="N180" i="25"/>
  <c r="R180" i="24"/>
  <c r="M180" i="25"/>
  <c r="P180" i="24"/>
  <c r="K180" i="25"/>
  <c r="U180" i="23"/>
  <c r="Q180" i="24"/>
  <c r="L180" i="25"/>
  <c r="T179" i="24"/>
  <c r="O179" i="25"/>
  <c r="S179" i="24"/>
  <c r="N179" i="25"/>
  <c r="R179" i="24"/>
  <c r="M179" i="25"/>
  <c r="P179" i="24"/>
  <c r="K179" i="25"/>
  <c r="U179" i="23"/>
  <c r="Q179" i="24"/>
  <c r="L179" i="25"/>
  <c r="T178" i="24"/>
  <c r="O178" i="25"/>
  <c r="S178" i="24"/>
  <c r="N178" i="25"/>
  <c r="R178" i="24"/>
  <c r="M178" i="25"/>
  <c r="P178" i="24"/>
  <c r="K178" i="25"/>
  <c r="U178" i="23"/>
  <c r="Q178" i="24"/>
  <c r="L178" i="25"/>
  <c r="T177" i="24"/>
  <c r="O177" i="25"/>
  <c r="S177" i="24"/>
  <c r="N177" i="25"/>
  <c r="R177" i="24"/>
  <c r="M177" i="25"/>
  <c r="P177" i="24"/>
  <c r="K177" i="25"/>
  <c r="U177" i="23"/>
  <c r="Q177" i="24"/>
  <c r="L177" i="25"/>
  <c r="T176" i="24"/>
  <c r="O176" i="25"/>
  <c r="S176" i="24"/>
  <c r="N176" i="25"/>
  <c r="R176" i="24"/>
  <c r="M176" i="25"/>
  <c r="P176" i="24"/>
  <c r="K176" i="25"/>
  <c r="U176" i="23"/>
  <c r="Q176" i="24"/>
  <c r="L176" i="25"/>
  <c r="T175" i="24"/>
  <c r="O175" i="25"/>
  <c r="S175" i="24"/>
  <c r="N175" i="25"/>
  <c r="R175" i="24"/>
  <c r="M175" i="25"/>
  <c r="P175" i="24"/>
  <c r="K175" i="25"/>
  <c r="U175" i="23"/>
  <c r="Q175" i="24"/>
  <c r="L175" i="25"/>
  <c r="T174" i="24"/>
  <c r="O174" i="25"/>
  <c r="S174" i="24"/>
  <c r="N174" i="25"/>
  <c r="R174" i="24"/>
  <c r="M174" i="25"/>
  <c r="P174" i="24"/>
  <c r="K174" i="25"/>
  <c r="U174" i="23"/>
  <c r="Q174" i="24"/>
  <c r="L174" i="25"/>
  <c r="T173" i="24"/>
  <c r="O173" i="25"/>
  <c r="S173" i="24"/>
  <c r="N173" i="25"/>
  <c r="R173" i="24"/>
  <c r="M173" i="25"/>
  <c r="P173" i="24"/>
  <c r="K173" i="25"/>
  <c r="U173" i="23"/>
  <c r="Q173" i="24"/>
  <c r="L173" i="25"/>
  <c r="T172" i="24"/>
  <c r="O172" i="25"/>
  <c r="S172" i="24"/>
  <c r="N172" i="25"/>
  <c r="R172" i="24"/>
  <c r="M172" i="25"/>
  <c r="P172" i="24"/>
  <c r="K172" i="25"/>
  <c r="U172" i="23"/>
  <c r="Q172" i="24"/>
  <c r="L172" i="25"/>
  <c r="T171" i="24"/>
  <c r="O171" i="25"/>
  <c r="S171" i="24"/>
  <c r="N171" i="25"/>
  <c r="R171" i="24"/>
  <c r="M171" i="25"/>
  <c r="P171" i="24"/>
  <c r="K171" i="25"/>
  <c r="U171" i="23"/>
  <c r="Q171" i="24"/>
  <c r="L171" i="25"/>
  <c r="T170" i="24"/>
  <c r="O170" i="25"/>
  <c r="S170" i="24"/>
  <c r="N170" i="25"/>
  <c r="R170" i="24"/>
  <c r="M170" i="25"/>
  <c r="P170" i="24"/>
  <c r="K170" i="25"/>
  <c r="U170" i="23"/>
  <c r="Q170" i="24"/>
  <c r="L170" i="25"/>
  <c r="T169" i="24"/>
  <c r="O169" i="25"/>
  <c r="S169" i="24"/>
  <c r="N169" i="25"/>
  <c r="R169" i="24"/>
  <c r="M169" i="25"/>
  <c r="P169" i="24"/>
  <c r="K169" i="25"/>
  <c r="U169" i="23"/>
  <c r="Q169" i="24"/>
  <c r="L169" i="25"/>
  <c r="T168" i="24"/>
  <c r="O168" i="25"/>
  <c r="S168" i="24"/>
  <c r="N168" i="25"/>
  <c r="R168" i="24"/>
  <c r="M168" i="25"/>
  <c r="P168" i="24"/>
  <c r="K168" i="25"/>
  <c r="U168" i="23"/>
  <c r="Q168" i="24"/>
  <c r="L168" i="25"/>
  <c r="T167" i="24"/>
  <c r="O167" i="25"/>
  <c r="S167" i="24"/>
  <c r="N167" i="25"/>
  <c r="R167" i="24"/>
  <c r="M167" i="25"/>
  <c r="P167" i="24"/>
  <c r="K167" i="25"/>
  <c r="U167" i="23"/>
  <c r="Q167" i="24"/>
  <c r="L167" i="25"/>
  <c r="T166" i="24"/>
  <c r="O166" i="25"/>
  <c r="S166" i="24"/>
  <c r="N166" i="25"/>
  <c r="R166" i="24"/>
  <c r="M166" i="25"/>
  <c r="P166" i="24"/>
  <c r="K166" i="25"/>
  <c r="U166" i="23"/>
  <c r="Q166" i="24"/>
  <c r="L166" i="25"/>
  <c r="T165" i="24"/>
  <c r="O165" i="25"/>
  <c r="S165" i="24"/>
  <c r="N165" i="25"/>
  <c r="R165" i="24"/>
  <c r="M165" i="25"/>
  <c r="P165" i="24"/>
  <c r="K165" i="25"/>
  <c r="U165" i="23"/>
  <c r="Q165" i="24"/>
  <c r="L165" i="25"/>
  <c r="T164" i="24"/>
  <c r="O164" i="25"/>
  <c r="S164" i="24"/>
  <c r="N164" i="25"/>
  <c r="R164" i="24"/>
  <c r="M164" i="25"/>
  <c r="P164" i="24"/>
  <c r="K164" i="25"/>
  <c r="U164" i="23"/>
  <c r="Q164" i="24"/>
  <c r="L164" i="25"/>
  <c r="T163" i="24"/>
  <c r="O163" i="25"/>
  <c r="S163" i="24"/>
  <c r="N163" i="25"/>
  <c r="R163" i="24"/>
  <c r="M163" i="25"/>
  <c r="P163" i="24"/>
  <c r="K163" i="25"/>
  <c r="U163" i="23"/>
  <c r="Q163" i="24"/>
  <c r="L163" i="25"/>
  <c r="T162" i="24"/>
  <c r="O162" i="25"/>
  <c r="S162" i="24"/>
  <c r="N162" i="25"/>
  <c r="R162" i="24"/>
  <c r="M162" i="25"/>
  <c r="P162" i="24"/>
  <c r="K162" i="25"/>
  <c r="U162" i="23"/>
  <c r="Q162" i="24"/>
  <c r="L162" i="25"/>
  <c r="T161" i="24"/>
  <c r="O161" i="25"/>
  <c r="S161" i="24"/>
  <c r="N161" i="25"/>
  <c r="R161" i="24"/>
  <c r="M161" i="25"/>
  <c r="P161" i="24"/>
  <c r="K161" i="25"/>
  <c r="U161" i="23"/>
  <c r="Q161" i="24"/>
  <c r="L161" i="25"/>
  <c r="T160" i="24"/>
  <c r="O160" i="25"/>
  <c r="S160" i="24"/>
  <c r="N160" i="25"/>
  <c r="R160" i="24"/>
  <c r="M160" i="25"/>
  <c r="P160" i="24"/>
  <c r="K160" i="25"/>
  <c r="U160" i="23"/>
  <c r="Q160" i="24"/>
  <c r="L160" i="25"/>
  <c r="T159" i="24"/>
  <c r="O159" i="25"/>
  <c r="S159" i="24"/>
  <c r="N159" i="25"/>
  <c r="R159" i="24"/>
  <c r="M159" i="25"/>
  <c r="P159" i="24"/>
  <c r="K159" i="25"/>
  <c r="U159" i="23"/>
  <c r="Q159" i="24"/>
  <c r="L159" i="25"/>
  <c r="T157" i="24"/>
  <c r="O157" i="25"/>
  <c r="S157" i="24"/>
  <c r="N157" i="25"/>
  <c r="R157" i="24"/>
  <c r="M157" i="25"/>
  <c r="P157" i="24"/>
  <c r="K157" i="25"/>
  <c r="U157" i="23"/>
  <c r="Q157" i="24"/>
  <c r="L157" i="25"/>
  <c r="T156" i="24"/>
  <c r="O156" i="25"/>
  <c r="S156" i="24"/>
  <c r="N156" i="25"/>
  <c r="R156" i="24"/>
  <c r="M156" i="25"/>
  <c r="P156" i="24"/>
  <c r="K156" i="25"/>
  <c r="U156" i="23"/>
  <c r="Q156" i="24"/>
  <c r="L156" i="25"/>
  <c r="T155" i="24"/>
  <c r="O155" i="25"/>
  <c r="S155" i="24"/>
  <c r="N155" i="25"/>
  <c r="R155" i="24"/>
  <c r="M155" i="25"/>
  <c r="P155" i="24"/>
  <c r="K155" i="25"/>
  <c r="U155" i="23"/>
  <c r="Q155" i="24"/>
  <c r="L155" i="25"/>
  <c r="T154" i="24"/>
  <c r="O154" i="25"/>
  <c r="S154" i="24"/>
  <c r="N154" i="25"/>
  <c r="R154" i="24"/>
  <c r="M154" i="25"/>
  <c r="P154" i="24"/>
  <c r="K154" i="25"/>
  <c r="U154" i="23"/>
  <c r="Q154" i="24"/>
  <c r="L154" i="25"/>
  <c r="B63" i="13"/>
  <c r="H80" i="12"/>
  <c r="U80" i="12" s="1"/>
  <c r="J63" i="12"/>
  <c r="J80" i="12" s="1"/>
  <c r="U63" i="12"/>
  <c r="B83" i="13"/>
  <c r="H100" i="12"/>
  <c r="U100" i="12" s="1"/>
  <c r="J83" i="12"/>
  <c r="J100" i="12" s="1"/>
  <c r="U83" i="12"/>
  <c r="B117" i="13"/>
  <c r="H125" i="12"/>
  <c r="U125" i="12" s="1"/>
  <c r="J117" i="12"/>
  <c r="J125" i="12" s="1"/>
  <c r="U117" i="12"/>
  <c r="B128" i="13"/>
  <c r="H150" i="12"/>
  <c r="U150" i="12" s="1"/>
  <c r="J128" i="12"/>
  <c r="J150" i="12" s="1"/>
  <c r="U128" i="12"/>
  <c r="B217" i="13"/>
  <c r="H238" i="12"/>
  <c r="J217" i="12"/>
  <c r="U217" i="12"/>
  <c r="T6" i="24"/>
  <c r="T20" i="24" s="1"/>
  <c r="O6" i="25"/>
  <c r="T20" i="23"/>
  <c r="P63" i="23"/>
  <c r="K63" i="24"/>
  <c r="K80" i="23"/>
  <c r="Q63" i="23"/>
  <c r="L63" i="24"/>
  <c r="L80" i="23"/>
  <c r="R63" i="23"/>
  <c r="M63" i="24"/>
  <c r="M80" i="23"/>
  <c r="S63" i="23"/>
  <c r="N63" i="24"/>
  <c r="N80" i="23"/>
  <c r="T63" i="23"/>
  <c r="O63" i="24"/>
  <c r="O80" i="23"/>
  <c r="P83" i="23"/>
  <c r="K83" i="24"/>
  <c r="Q83" i="23"/>
  <c r="L83" i="24"/>
  <c r="R83" i="23"/>
  <c r="M83" i="24"/>
  <c r="S83" i="23"/>
  <c r="N83" i="24"/>
  <c r="T83" i="23"/>
  <c r="O83" i="24"/>
  <c r="P117" i="23"/>
  <c r="P125" i="23" s="1"/>
  <c r="K117" i="24"/>
  <c r="K125" i="23"/>
  <c r="Q117" i="23"/>
  <c r="Q125" i="23" s="1"/>
  <c r="L117" i="24"/>
  <c r="L125" i="23"/>
  <c r="R117" i="23"/>
  <c r="R125" i="23" s="1"/>
  <c r="M117" i="24"/>
  <c r="M125" i="23"/>
  <c r="S117" i="23"/>
  <c r="S125" i="23" s="1"/>
  <c r="N117" i="24"/>
  <c r="N125" i="23"/>
  <c r="T117" i="23"/>
  <c r="T125" i="23" s="1"/>
  <c r="O117" i="24"/>
  <c r="O125" i="23"/>
  <c r="P128" i="23"/>
  <c r="P150" i="23" s="1"/>
  <c r="K128" i="24"/>
  <c r="K150" i="23"/>
  <c r="Q128" i="23"/>
  <c r="Q150" i="23" s="1"/>
  <c r="L128" i="24"/>
  <c r="L150" i="23"/>
  <c r="R128" i="23"/>
  <c r="R150" i="23" s="1"/>
  <c r="M128" i="24"/>
  <c r="M150" i="23"/>
  <c r="S128" i="23"/>
  <c r="S150" i="23" s="1"/>
  <c r="N128" i="24"/>
  <c r="N150" i="23"/>
  <c r="T128" i="23"/>
  <c r="T150" i="23" s="1"/>
  <c r="O128" i="24"/>
  <c r="O150" i="23"/>
  <c r="P153" i="23"/>
  <c r="P214" i="23" s="1"/>
  <c r="K153" i="24"/>
  <c r="Q153" i="23"/>
  <c r="Q214" i="23" s="1"/>
  <c r="L153" i="24"/>
  <c r="R153" i="23"/>
  <c r="R214" i="23" s="1"/>
  <c r="M153" i="24"/>
  <c r="S153" i="23"/>
  <c r="S214" i="23" s="1"/>
  <c r="N153" i="24"/>
  <c r="T153" i="23"/>
  <c r="T214" i="23" s="1"/>
  <c r="O153" i="24"/>
  <c r="P217" i="23"/>
  <c r="P238" i="23" s="1"/>
  <c r="K217" i="24"/>
  <c r="K238" i="23"/>
  <c r="Q217" i="23"/>
  <c r="Q238" i="23" s="1"/>
  <c r="L217" i="24"/>
  <c r="L238" i="23"/>
  <c r="R217" i="23"/>
  <c r="R238" i="23" s="1"/>
  <c r="M217" i="24"/>
  <c r="M238" i="23"/>
  <c r="S217" i="23"/>
  <c r="S238" i="23" s="1"/>
  <c r="N217" i="24"/>
  <c r="N238" i="23"/>
  <c r="T217" i="23"/>
  <c r="T238" i="23" s="1"/>
  <c r="O217" i="24"/>
  <c r="O238" i="23"/>
  <c r="S23" i="23"/>
  <c r="S40" i="23" s="1"/>
  <c r="N23" i="24"/>
  <c r="N40" i="23"/>
  <c r="R23" i="23"/>
  <c r="R40" i="23" s="1"/>
  <c r="M23" i="24"/>
  <c r="M40" i="23"/>
  <c r="P64" i="24"/>
  <c r="K64" i="25"/>
  <c r="Q64" i="24"/>
  <c r="L64" i="25"/>
  <c r="R64" i="24"/>
  <c r="M64" i="25"/>
  <c r="S64" i="24"/>
  <c r="N64" i="25"/>
  <c r="T64" i="24"/>
  <c r="O64" i="25"/>
  <c r="Q65" i="23"/>
  <c r="L65" i="24"/>
  <c r="P65" i="23"/>
  <c r="K65" i="24"/>
  <c r="U65" i="22"/>
  <c r="R65" i="23"/>
  <c r="M65" i="24"/>
  <c r="S65" i="23"/>
  <c r="N65" i="24"/>
  <c r="T65" i="23"/>
  <c r="O65" i="24"/>
  <c r="Q66" i="23"/>
  <c r="L66" i="24"/>
  <c r="P66" i="23"/>
  <c r="K66" i="24"/>
  <c r="U66" i="22"/>
  <c r="R66" i="23"/>
  <c r="M66" i="24"/>
  <c r="S66" i="23"/>
  <c r="N66" i="24"/>
  <c r="T66" i="23"/>
  <c r="O66" i="24"/>
  <c r="Q67" i="23"/>
  <c r="L67" i="24"/>
  <c r="P67" i="23"/>
  <c r="K67" i="24"/>
  <c r="U67" i="22"/>
  <c r="R67" i="23"/>
  <c r="M67" i="24"/>
  <c r="S67" i="23"/>
  <c r="N67" i="24"/>
  <c r="T67" i="23"/>
  <c r="O67" i="24"/>
  <c r="Q68" i="23"/>
  <c r="L68" i="24"/>
  <c r="P68" i="23"/>
  <c r="K68" i="24"/>
  <c r="U68" i="22"/>
  <c r="R68" i="23"/>
  <c r="M68" i="24"/>
  <c r="S68" i="23"/>
  <c r="N68" i="24"/>
  <c r="T68" i="23"/>
  <c r="O68" i="24"/>
  <c r="Q69" i="23"/>
  <c r="L69" i="24"/>
  <c r="P69" i="23"/>
  <c r="K69" i="24"/>
  <c r="U69" i="22"/>
  <c r="R69" i="23"/>
  <c r="M69" i="24"/>
  <c r="S69" i="23"/>
  <c r="N69" i="24"/>
  <c r="T69" i="23"/>
  <c r="O69" i="24"/>
  <c r="Q70" i="23"/>
  <c r="L70" i="24"/>
  <c r="P70" i="23"/>
  <c r="K70" i="24"/>
  <c r="U70" i="22"/>
  <c r="R70" i="23"/>
  <c r="M70" i="24"/>
  <c r="S70" i="23"/>
  <c r="N70" i="24"/>
  <c r="T70" i="23"/>
  <c r="O70" i="24"/>
  <c r="Q71" i="23"/>
  <c r="L71" i="24"/>
  <c r="P71" i="23"/>
  <c r="K71" i="24"/>
  <c r="U71" i="22"/>
  <c r="R71" i="23"/>
  <c r="M71" i="24"/>
  <c r="S71" i="23"/>
  <c r="N71" i="24"/>
  <c r="T71" i="23"/>
  <c r="O71" i="24"/>
  <c r="Q72" i="23"/>
  <c r="L72" i="24"/>
  <c r="P72" i="23"/>
  <c r="K72" i="24"/>
  <c r="U72" i="22"/>
  <c r="R72" i="23"/>
  <c r="M72" i="24"/>
  <c r="S72" i="23"/>
  <c r="N72" i="24"/>
  <c r="T72" i="23"/>
  <c r="O72" i="24"/>
  <c r="Q73" i="23"/>
  <c r="L73" i="24"/>
  <c r="P73" i="23"/>
  <c r="K73" i="24"/>
  <c r="U73" i="22"/>
  <c r="R73" i="23"/>
  <c r="M73" i="24"/>
  <c r="S73" i="23"/>
  <c r="N73" i="24"/>
  <c r="T73" i="23"/>
  <c r="O73" i="24"/>
  <c r="Q74" i="23"/>
  <c r="L74" i="24"/>
  <c r="P74" i="23"/>
  <c r="K74" i="24"/>
  <c r="U74" i="22"/>
  <c r="R74" i="23"/>
  <c r="M74" i="24"/>
  <c r="S74" i="23"/>
  <c r="N74" i="24"/>
  <c r="T74" i="23"/>
  <c r="O74" i="24"/>
  <c r="Q75" i="23"/>
  <c r="L75" i="24"/>
  <c r="P75" i="23"/>
  <c r="K75" i="24"/>
  <c r="U75" i="22"/>
  <c r="R75" i="23"/>
  <c r="M75" i="24"/>
  <c r="S75" i="23"/>
  <c r="N75" i="24"/>
  <c r="T75" i="23"/>
  <c r="O75" i="24"/>
  <c r="Q76" i="23"/>
  <c r="L76" i="24"/>
  <c r="P76" i="23"/>
  <c r="K76" i="24"/>
  <c r="U76" i="22"/>
  <c r="R76" i="23"/>
  <c r="M76" i="24"/>
  <c r="S76" i="23"/>
  <c r="N76" i="24"/>
  <c r="T76" i="23"/>
  <c r="O76" i="24"/>
  <c r="Q77" i="23"/>
  <c r="L77" i="24"/>
  <c r="P77" i="23"/>
  <c r="K77" i="24"/>
  <c r="U77" i="22"/>
  <c r="R77" i="23"/>
  <c r="M77" i="24"/>
  <c r="S77" i="23"/>
  <c r="N77" i="24"/>
  <c r="T77" i="23"/>
  <c r="O77" i="24"/>
  <c r="Q78" i="23"/>
  <c r="L78" i="24"/>
  <c r="P78" i="23"/>
  <c r="K78" i="24"/>
  <c r="U78" i="22"/>
  <c r="R78" i="23"/>
  <c r="M78" i="24"/>
  <c r="S78" i="23"/>
  <c r="N78" i="24"/>
  <c r="T78" i="23"/>
  <c r="O78" i="24"/>
  <c r="Q79" i="23"/>
  <c r="L79" i="24"/>
  <c r="P79" i="23"/>
  <c r="K79" i="24"/>
  <c r="U79" i="22"/>
  <c r="R79" i="23"/>
  <c r="M79" i="24"/>
  <c r="S79" i="23"/>
  <c r="N79" i="24"/>
  <c r="T79" i="23"/>
  <c r="O79" i="24"/>
  <c r="R240" i="20"/>
  <c r="R103" i="22"/>
  <c r="M103" i="23"/>
  <c r="S103" i="22"/>
  <c r="N103" i="23"/>
  <c r="T103" i="23"/>
  <c r="O103" i="24"/>
  <c r="R240" i="19"/>
  <c r="M240" i="20"/>
  <c r="R104" i="21"/>
  <c r="M104" i="22"/>
  <c r="M114" i="21"/>
  <c r="M240" i="21" s="1"/>
  <c r="S104" i="21"/>
  <c r="N104" i="22"/>
  <c r="N114" i="21"/>
  <c r="N240" i="21" s="1"/>
  <c r="T104" i="21"/>
  <c r="T114" i="21" s="1"/>
  <c r="O104" i="22"/>
  <c r="O114" i="21"/>
  <c r="O240" i="21" s="1"/>
  <c r="R105" i="21"/>
  <c r="M105" i="22"/>
  <c r="S105" i="21"/>
  <c r="N105" i="22"/>
  <c r="T105" i="22"/>
  <c r="O105" i="23"/>
  <c r="R106" i="21"/>
  <c r="M106" i="22"/>
  <c r="S106" i="21"/>
  <c r="N106" i="22"/>
  <c r="T106" i="22"/>
  <c r="O106" i="23"/>
  <c r="R107" i="21"/>
  <c r="M107" i="22"/>
  <c r="S107" i="21"/>
  <c r="N107" i="22"/>
  <c r="T107" i="22"/>
  <c r="O107" i="23"/>
  <c r="R108" i="21"/>
  <c r="M108" i="22"/>
  <c r="S108" i="21"/>
  <c r="N108" i="22"/>
  <c r="T108" i="22"/>
  <c r="O108" i="23"/>
  <c r="R109" i="21"/>
  <c r="M109" i="22"/>
  <c r="S109" i="21"/>
  <c r="N109" i="22"/>
  <c r="T109" i="22"/>
  <c r="O109" i="23"/>
  <c r="S84" i="22"/>
  <c r="N84" i="23"/>
  <c r="T84" i="22"/>
  <c r="O84" i="23"/>
  <c r="R85" i="21"/>
  <c r="M85" i="22"/>
  <c r="S85" i="21"/>
  <c r="N85" i="22"/>
  <c r="T85" i="21"/>
  <c r="O85" i="22"/>
  <c r="R86" i="21"/>
  <c r="M86" i="22"/>
  <c r="S86" i="21"/>
  <c r="N86" i="22"/>
  <c r="T86" i="21"/>
  <c r="O86" i="22"/>
  <c r="R87" i="21"/>
  <c r="M87" i="22"/>
  <c r="S87" i="21"/>
  <c r="N87" i="22"/>
  <c r="T87" i="21"/>
  <c r="O87" i="22"/>
  <c r="R88" i="21"/>
  <c r="M88" i="22"/>
  <c r="S88" i="21"/>
  <c r="N88" i="22"/>
  <c r="T88" i="21"/>
  <c r="O88" i="22"/>
  <c r="R89" i="21"/>
  <c r="M89" i="22"/>
  <c r="S89" i="21"/>
  <c r="N89" i="22"/>
  <c r="T89" i="21"/>
  <c r="O89" i="22"/>
  <c r="R90" i="21"/>
  <c r="M90" i="22"/>
  <c r="S90" i="21"/>
  <c r="N90" i="22"/>
  <c r="T90" i="21"/>
  <c r="O90" i="22"/>
  <c r="R91" i="21"/>
  <c r="M91" i="22"/>
  <c r="S91" i="21"/>
  <c r="N91" i="22"/>
  <c r="T91" i="21"/>
  <c r="O91" i="22"/>
  <c r="R92" i="21"/>
  <c r="M92" i="22"/>
  <c r="S92" i="21"/>
  <c r="N92" i="22"/>
  <c r="T92" i="21"/>
  <c r="O92" i="22"/>
  <c r="R93" i="21"/>
  <c r="M93" i="22"/>
  <c r="S93" i="21"/>
  <c r="N93" i="22"/>
  <c r="T93" i="21"/>
  <c r="O93" i="22"/>
  <c r="R94" i="21"/>
  <c r="M94" i="22"/>
  <c r="S94" i="21"/>
  <c r="N94" i="22"/>
  <c r="T94" i="21"/>
  <c r="O94" i="22"/>
  <c r="R95" i="21"/>
  <c r="M95" i="22"/>
  <c r="S95" i="21"/>
  <c r="N95" i="22"/>
  <c r="T95" i="21"/>
  <c r="O95" i="22"/>
  <c r="R96" i="21"/>
  <c r="M96" i="22"/>
  <c r="S96" i="21"/>
  <c r="N96" i="22"/>
  <c r="T96" i="21"/>
  <c r="O96" i="22"/>
  <c r="R97" i="21"/>
  <c r="M97" i="22"/>
  <c r="S97" i="21"/>
  <c r="N97" i="22"/>
  <c r="T97" i="21"/>
  <c r="O97" i="22"/>
  <c r="R98" i="21"/>
  <c r="M98" i="22"/>
  <c r="S98" i="21"/>
  <c r="N98" i="22"/>
  <c r="T98" i="21"/>
  <c r="O98" i="22"/>
  <c r="P103" i="18"/>
  <c r="K103" i="19"/>
  <c r="Q103" i="18"/>
  <c r="L103" i="19"/>
  <c r="Q104" i="17"/>
  <c r="L104" i="18"/>
  <c r="P104" i="17"/>
  <c r="K104" i="18"/>
  <c r="U104" i="16"/>
  <c r="Q105" i="17"/>
  <c r="L105" i="18"/>
  <c r="P105" i="17"/>
  <c r="U105" i="17" s="1"/>
  <c r="K105" i="18"/>
  <c r="U105" i="16"/>
  <c r="Q106" i="17"/>
  <c r="L106" i="18"/>
  <c r="P106" i="17"/>
  <c r="U106" i="17" s="1"/>
  <c r="K106" i="18"/>
  <c r="U106" i="16"/>
  <c r="Q107" i="17"/>
  <c r="L107" i="18"/>
  <c r="P107" i="17"/>
  <c r="U107" i="17" s="1"/>
  <c r="K107" i="18"/>
  <c r="U107" i="16"/>
  <c r="Q108" i="17"/>
  <c r="L108" i="18"/>
  <c r="P108" i="17"/>
  <c r="U108" i="17" s="1"/>
  <c r="K108" i="18"/>
  <c r="U108" i="16"/>
  <c r="Q109" i="17"/>
  <c r="L109" i="18"/>
  <c r="P109" i="17"/>
  <c r="U109" i="17" s="1"/>
  <c r="K109" i="18"/>
  <c r="U109" i="16"/>
  <c r="P84" i="14"/>
  <c r="K84" i="15"/>
  <c r="K100" i="14"/>
  <c r="K240" i="14" s="1"/>
  <c r="U84" i="13"/>
  <c r="P100" i="13"/>
  <c r="P240" i="13" s="1"/>
  <c r="Q84" i="14"/>
  <c r="Q100" i="14" s="1"/>
  <c r="Q240" i="14" s="1"/>
  <c r="L84" i="15"/>
  <c r="L100" i="14"/>
  <c r="L240" i="14" s="1"/>
  <c r="Q100" i="13"/>
  <c r="Q240" i="13" s="1"/>
  <c r="T158" i="24"/>
  <c r="O158" i="25"/>
  <c r="O214" i="24"/>
  <c r="S158" i="24"/>
  <c r="N158" i="25"/>
  <c r="N214" i="24"/>
  <c r="R158" i="24"/>
  <c r="M158" i="25"/>
  <c r="M214" i="24"/>
  <c r="P158" i="24"/>
  <c r="K158" i="25"/>
  <c r="K214" i="24"/>
  <c r="Q158" i="24"/>
  <c r="L158" i="25"/>
  <c r="L214" i="24"/>
  <c r="B158" i="13"/>
  <c r="J158" i="12"/>
  <c r="J214" i="12" s="1"/>
  <c r="U158" i="12"/>
  <c r="H214" i="12"/>
  <c r="U214" i="12" s="1"/>
  <c r="T102" i="23"/>
  <c r="O102" i="24"/>
  <c r="S102" i="23"/>
  <c r="N102" i="24"/>
  <c r="R102" i="23"/>
  <c r="M102" i="24"/>
  <c r="P102" i="23"/>
  <c r="K102" i="24"/>
  <c r="U102" i="22"/>
  <c r="Q102" i="23"/>
  <c r="L102" i="24"/>
  <c r="B237" i="26"/>
  <c r="H237" i="26" s="1"/>
  <c r="J237" i="25"/>
  <c r="B236" i="26"/>
  <c r="H236" i="26" s="1"/>
  <c r="J236" i="25"/>
  <c r="B235" i="26"/>
  <c r="H235" i="26" s="1"/>
  <c r="J235" i="25"/>
  <c r="B234" i="26"/>
  <c r="H234" i="26" s="1"/>
  <c r="J234" i="25"/>
  <c r="B233" i="26"/>
  <c r="H233" i="26" s="1"/>
  <c r="J233" i="25"/>
  <c r="B232" i="26"/>
  <c r="H232" i="26" s="1"/>
  <c r="J232" i="25"/>
  <c r="B231" i="26"/>
  <c r="H231" i="26" s="1"/>
  <c r="J231" i="25"/>
  <c r="B230" i="26"/>
  <c r="H230" i="26" s="1"/>
  <c r="J230" i="25"/>
  <c r="B229" i="26"/>
  <c r="H229" i="26" s="1"/>
  <c r="J229" i="25"/>
  <c r="B228" i="26"/>
  <c r="H228" i="26" s="1"/>
  <c r="J228" i="25"/>
  <c r="B227" i="26"/>
  <c r="H227" i="26" s="1"/>
  <c r="J227" i="25"/>
  <c r="B226" i="26"/>
  <c r="H226" i="26" s="1"/>
  <c r="J226" i="25"/>
  <c r="B225" i="26"/>
  <c r="H225" i="26" s="1"/>
  <c r="J225" i="25"/>
  <c r="B224" i="26"/>
  <c r="H224" i="26" s="1"/>
  <c r="J224" i="25"/>
  <c r="B223" i="26"/>
  <c r="H223" i="26" s="1"/>
  <c r="J223" i="25"/>
  <c r="B222" i="26"/>
  <c r="H222" i="26" s="1"/>
  <c r="J222" i="25"/>
  <c r="B221" i="26"/>
  <c r="H221" i="26" s="1"/>
  <c r="J221" i="25"/>
  <c r="B220" i="26"/>
  <c r="H220" i="26" s="1"/>
  <c r="J220" i="25"/>
  <c r="B219" i="26"/>
  <c r="H219" i="26" s="1"/>
  <c r="J219" i="25"/>
  <c r="B218" i="26"/>
  <c r="H218" i="26" s="1"/>
  <c r="J218" i="25"/>
  <c r="B213" i="26"/>
  <c r="H213" i="26" s="1"/>
  <c r="J213" i="25"/>
  <c r="B212" i="26"/>
  <c r="H212" i="26" s="1"/>
  <c r="J212" i="25"/>
  <c r="B211" i="26"/>
  <c r="H211" i="26" s="1"/>
  <c r="J211" i="25"/>
  <c r="B210" i="26"/>
  <c r="H210" i="26" s="1"/>
  <c r="J210" i="25"/>
  <c r="B209" i="26"/>
  <c r="H209" i="26" s="1"/>
  <c r="J209" i="25"/>
  <c r="B208" i="26"/>
  <c r="H208" i="26" s="1"/>
  <c r="J208" i="25"/>
  <c r="B207" i="26"/>
  <c r="H207" i="26" s="1"/>
  <c r="J207" i="25"/>
  <c r="B206" i="26"/>
  <c r="H206" i="26" s="1"/>
  <c r="J206" i="25"/>
  <c r="B205" i="26"/>
  <c r="H205" i="26" s="1"/>
  <c r="J205" i="25"/>
  <c r="B204" i="26"/>
  <c r="H204" i="26" s="1"/>
  <c r="J204" i="25"/>
  <c r="B203" i="26"/>
  <c r="H203" i="26" s="1"/>
  <c r="J203" i="25"/>
  <c r="B202" i="26"/>
  <c r="H202" i="26" s="1"/>
  <c r="J202" i="25"/>
  <c r="B201" i="26"/>
  <c r="H201" i="26" s="1"/>
  <c r="J201" i="25"/>
  <c r="B200" i="26"/>
  <c r="H200" i="26" s="1"/>
  <c r="J200" i="25"/>
  <c r="B199" i="26"/>
  <c r="H199" i="26" s="1"/>
  <c r="J199" i="25"/>
  <c r="B198" i="26"/>
  <c r="H198" i="26" s="1"/>
  <c r="J198" i="25"/>
  <c r="B197" i="26"/>
  <c r="H197" i="26" s="1"/>
  <c r="J197" i="25"/>
  <c r="B196" i="26"/>
  <c r="H196" i="26" s="1"/>
  <c r="J196" i="25"/>
  <c r="B195" i="26"/>
  <c r="H195" i="26" s="1"/>
  <c r="J195" i="25"/>
  <c r="B194" i="26"/>
  <c r="H194" i="26" s="1"/>
  <c r="J194" i="25"/>
  <c r="B193" i="26"/>
  <c r="H193" i="26" s="1"/>
  <c r="J193" i="25"/>
  <c r="B192" i="26"/>
  <c r="H192" i="26" s="1"/>
  <c r="J192" i="25"/>
  <c r="B191" i="26"/>
  <c r="H191" i="26" s="1"/>
  <c r="J191" i="25"/>
  <c r="B190" i="26"/>
  <c r="H190" i="26" s="1"/>
  <c r="J190" i="25"/>
  <c r="B189" i="26"/>
  <c r="H189" i="26" s="1"/>
  <c r="J189" i="25"/>
  <c r="B188" i="26"/>
  <c r="H188" i="26" s="1"/>
  <c r="J188" i="25"/>
  <c r="B187" i="26"/>
  <c r="H187" i="26" s="1"/>
  <c r="J187" i="25"/>
  <c r="B186" i="26"/>
  <c r="H186" i="26" s="1"/>
  <c r="J186" i="25"/>
  <c r="B185" i="26"/>
  <c r="H185" i="26" s="1"/>
  <c r="J185" i="25"/>
  <c r="B184" i="26"/>
  <c r="H184" i="26" s="1"/>
  <c r="J184" i="25"/>
  <c r="B183" i="26"/>
  <c r="H183" i="26" s="1"/>
  <c r="J183" i="25"/>
  <c r="B182" i="26"/>
  <c r="H182" i="26" s="1"/>
  <c r="J182" i="25"/>
  <c r="B181" i="26"/>
  <c r="H181" i="26" s="1"/>
  <c r="J181" i="25"/>
  <c r="B179" i="26"/>
  <c r="H179" i="26" s="1"/>
  <c r="J179" i="25"/>
  <c r="B178" i="26"/>
  <c r="H178" i="26" s="1"/>
  <c r="J178" i="25"/>
  <c r="B177" i="26"/>
  <c r="H177" i="26" s="1"/>
  <c r="J177" i="25"/>
  <c r="B176" i="26"/>
  <c r="H176" i="26" s="1"/>
  <c r="J176" i="25"/>
  <c r="B175" i="26"/>
  <c r="H175" i="26" s="1"/>
  <c r="J175" i="25"/>
  <c r="B174" i="26"/>
  <c r="H174" i="26" s="1"/>
  <c r="J174" i="25"/>
  <c r="B173" i="26"/>
  <c r="H173" i="26" s="1"/>
  <c r="J173" i="25"/>
  <c r="B172" i="26"/>
  <c r="H172" i="26" s="1"/>
  <c r="J172" i="25"/>
  <c r="B171" i="26"/>
  <c r="H171" i="26" s="1"/>
  <c r="J171" i="25"/>
  <c r="B170" i="26"/>
  <c r="H170" i="26" s="1"/>
  <c r="J170" i="25"/>
  <c r="B169" i="26"/>
  <c r="H169" i="26" s="1"/>
  <c r="J169" i="25"/>
  <c r="B168" i="26"/>
  <c r="H168" i="26" s="1"/>
  <c r="J168" i="25"/>
  <c r="B167" i="26"/>
  <c r="H167" i="26" s="1"/>
  <c r="J167" i="25"/>
  <c r="B166" i="26"/>
  <c r="H166" i="26" s="1"/>
  <c r="J166" i="25"/>
  <c r="B165" i="26"/>
  <c r="H165" i="26" s="1"/>
  <c r="J165" i="25"/>
  <c r="B164" i="26"/>
  <c r="H164" i="26" s="1"/>
  <c r="J164" i="25"/>
  <c r="B163" i="26"/>
  <c r="H163" i="26" s="1"/>
  <c r="J163" i="25"/>
  <c r="B162" i="26"/>
  <c r="H162" i="26" s="1"/>
  <c r="J162" i="25"/>
  <c r="B161" i="26"/>
  <c r="H161" i="26" s="1"/>
  <c r="J161" i="25"/>
  <c r="B160" i="26"/>
  <c r="H160" i="26" s="1"/>
  <c r="J160" i="25"/>
  <c r="B159" i="26"/>
  <c r="H159" i="26" s="1"/>
  <c r="J159" i="25"/>
  <c r="B157" i="26"/>
  <c r="H157" i="26" s="1"/>
  <c r="J157" i="25"/>
  <c r="B156" i="26"/>
  <c r="H156" i="26" s="1"/>
  <c r="J156" i="25"/>
  <c r="B155" i="26"/>
  <c r="H155" i="26" s="1"/>
  <c r="J155" i="25"/>
  <c r="B154" i="26"/>
  <c r="H154" i="26" s="1"/>
  <c r="J154" i="25"/>
  <c r="B153" i="15"/>
  <c r="J153" i="14"/>
  <c r="U153" i="14"/>
  <c r="B149" i="26"/>
  <c r="H149" i="26" s="1"/>
  <c r="J149" i="25"/>
  <c r="U149" i="25"/>
  <c r="B148" i="26"/>
  <c r="H148" i="26" s="1"/>
  <c r="J148" i="25"/>
  <c r="U148" i="25"/>
  <c r="B147" i="26"/>
  <c r="H147" i="26" s="1"/>
  <c r="J147" i="25"/>
  <c r="U147" i="25"/>
  <c r="B146" i="26"/>
  <c r="H146" i="26" s="1"/>
  <c r="J146" i="25"/>
  <c r="U146" i="25"/>
  <c r="B145" i="26"/>
  <c r="H145" i="26" s="1"/>
  <c r="J145" i="25"/>
  <c r="U145" i="25"/>
  <c r="B144" i="26"/>
  <c r="H144" i="26" s="1"/>
  <c r="J144" i="25"/>
  <c r="U144" i="25"/>
  <c r="B143" i="26"/>
  <c r="H143" i="26" s="1"/>
  <c r="J143" i="25"/>
  <c r="U143" i="25"/>
  <c r="B142" i="26"/>
  <c r="H142" i="26" s="1"/>
  <c r="J142" i="25"/>
  <c r="U142" i="25"/>
  <c r="B141" i="26"/>
  <c r="H141" i="26" s="1"/>
  <c r="J141" i="25"/>
  <c r="U141" i="25"/>
  <c r="B140" i="26"/>
  <c r="H140" i="26" s="1"/>
  <c r="J140" i="25"/>
  <c r="U140" i="25"/>
  <c r="B139" i="26"/>
  <c r="H139" i="26" s="1"/>
  <c r="J139" i="25"/>
  <c r="U139" i="25"/>
  <c r="B138" i="26"/>
  <c r="H138" i="26" s="1"/>
  <c r="J138" i="25"/>
  <c r="U138" i="25"/>
  <c r="B137" i="26"/>
  <c r="H137" i="26" s="1"/>
  <c r="J137" i="25"/>
  <c r="U137" i="25"/>
  <c r="B136" i="26"/>
  <c r="H136" i="26" s="1"/>
  <c r="J136" i="25"/>
  <c r="U136" i="25"/>
  <c r="B135" i="26"/>
  <c r="H135" i="26" s="1"/>
  <c r="J135" i="25"/>
  <c r="U135" i="25"/>
  <c r="B134" i="26"/>
  <c r="H134" i="26" s="1"/>
  <c r="J134" i="25"/>
  <c r="U134" i="25"/>
  <c r="B133" i="26"/>
  <c r="H133" i="26" s="1"/>
  <c r="J133" i="25"/>
  <c r="U133" i="25"/>
  <c r="B132" i="26"/>
  <c r="H132" i="26" s="1"/>
  <c r="J132" i="25"/>
  <c r="U132" i="25"/>
  <c r="B131" i="26"/>
  <c r="H131" i="26" s="1"/>
  <c r="J131" i="25"/>
  <c r="U131" i="25"/>
  <c r="B130" i="26"/>
  <c r="H130" i="26" s="1"/>
  <c r="J130" i="25"/>
  <c r="U130" i="25"/>
  <c r="B129" i="26"/>
  <c r="H129" i="26" s="1"/>
  <c r="J129" i="25"/>
  <c r="U129" i="25"/>
  <c r="B124" i="26"/>
  <c r="H124" i="26" s="1"/>
  <c r="J124" i="25"/>
  <c r="U124" i="25"/>
  <c r="B123" i="26"/>
  <c r="H123" i="26" s="1"/>
  <c r="J123" i="25"/>
  <c r="U123" i="25"/>
  <c r="B122" i="26"/>
  <c r="H122" i="26" s="1"/>
  <c r="J122" i="25"/>
  <c r="U122" i="25"/>
  <c r="B121" i="26"/>
  <c r="H121" i="26" s="1"/>
  <c r="J121" i="25"/>
  <c r="U121" i="25"/>
  <c r="B120" i="26"/>
  <c r="H120" i="26" s="1"/>
  <c r="J120" i="25"/>
  <c r="U120" i="25"/>
  <c r="B119" i="26"/>
  <c r="H119" i="26" s="1"/>
  <c r="J119" i="25"/>
  <c r="U119" i="25"/>
  <c r="B118" i="26"/>
  <c r="H118" i="26" s="1"/>
  <c r="J118" i="25"/>
  <c r="U118" i="25"/>
  <c r="B103" i="15"/>
  <c r="H114" i="14"/>
  <c r="U114" i="14" s="1"/>
  <c r="J103" i="14"/>
  <c r="J114" i="14" s="1"/>
  <c r="U103" i="14"/>
  <c r="B99" i="26"/>
  <c r="H99" i="26" s="1"/>
  <c r="J99" i="25"/>
  <c r="B98" i="26"/>
  <c r="H98" i="26" s="1"/>
  <c r="J98" i="25"/>
  <c r="B97" i="26"/>
  <c r="H97" i="26" s="1"/>
  <c r="J97" i="25"/>
  <c r="B96" i="26"/>
  <c r="H96" i="26" s="1"/>
  <c r="J96" i="25"/>
  <c r="B95" i="26"/>
  <c r="H95" i="26" s="1"/>
  <c r="J95" i="25"/>
  <c r="B94" i="26"/>
  <c r="H94" i="26" s="1"/>
  <c r="J94" i="25"/>
  <c r="B93" i="26"/>
  <c r="H93" i="26" s="1"/>
  <c r="J93" i="25"/>
  <c r="B92" i="26"/>
  <c r="H92" i="26" s="1"/>
  <c r="J92" i="25"/>
  <c r="B91" i="26"/>
  <c r="H91" i="26" s="1"/>
  <c r="J91" i="25"/>
  <c r="B90" i="26"/>
  <c r="H90" i="26" s="1"/>
  <c r="J90" i="25"/>
  <c r="B89" i="26"/>
  <c r="H89" i="26" s="1"/>
  <c r="J89" i="25"/>
  <c r="B88" i="26"/>
  <c r="H88" i="26" s="1"/>
  <c r="J88" i="25"/>
  <c r="B87" i="26"/>
  <c r="H87" i="26" s="1"/>
  <c r="J87" i="25"/>
  <c r="B86" i="26"/>
  <c r="H86" i="26" s="1"/>
  <c r="J86" i="25"/>
  <c r="B85" i="26"/>
  <c r="H85" i="26" s="1"/>
  <c r="J85" i="25"/>
  <c r="B84" i="26"/>
  <c r="H84" i="26" s="1"/>
  <c r="J84" i="25"/>
  <c r="B59" i="26"/>
  <c r="H59" i="26" s="1"/>
  <c r="J59" i="25"/>
  <c r="B58" i="26"/>
  <c r="H58" i="26" s="1"/>
  <c r="J58" i="25"/>
  <c r="B57" i="26"/>
  <c r="H57" i="26" s="1"/>
  <c r="J57" i="25"/>
  <c r="B56" i="26"/>
  <c r="H56" i="26" s="1"/>
  <c r="J56" i="25"/>
  <c r="B55" i="26"/>
  <c r="H55" i="26" s="1"/>
  <c r="J55" i="25"/>
  <c r="B54" i="26"/>
  <c r="H54" i="26" s="1"/>
  <c r="J54" i="25"/>
  <c r="B53" i="26"/>
  <c r="H53" i="26" s="1"/>
  <c r="J53" i="25"/>
  <c r="B52" i="26"/>
  <c r="H52" i="26" s="1"/>
  <c r="J52" i="25"/>
  <c r="B51" i="26"/>
  <c r="H51" i="26" s="1"/>
  <c r="J51" i="25"/>
  <c r="B50" i="26"/>
  <c r="H50" i="26" s="1"/>
  <c r="J50" i="25"/>
  <c r="B49" i="26"/>
  <c r="H49" i="26" s="1"/>
  <c r="J49" i="25"/>
  <c r="B48" i="26"/>
  <c r="H48" i="26" s="1"/>
  <c r="J48" i="25"/>
  <c r="B47" i="26"/>
  <c r="H47" i="26" s="1"/>
  <c r="J47" i="25"/>
  <c r="B46" i="26"/>
  <c r="H46" i="26" s="1"/>
  <c r="J46" i="25"/>
  <c r="B45" i="26"/>
  <c r="H45" i="26" s="1"/>
  <c r="J45" i="25"/>
  <c r="B44" i="26"/>
  <c r="H44" i="26" s="1"/>
  <c r="J44" i="25"/>
  <c r="T5" i="25"/>
  <c r="O5" i="26"/>
  <c r="O20" i="25"/>
  <c r="S5" i="24"/>
  <c r="S20" i="24" s="1"/>
  <c r="N5" i="25"/>
  <c r="N20" i="24"/>
  <c r="R5" i="24"/>
  <c r="R20" i="24" s="1"/>
  <c r="M5" i="25"/>
  <c r="M20" i="24"/>
  <c r="T43" i="23"/>
  <c r="T60" i="23" s="1"/>
  <c r="O43" i="24"/>
  <c r="O60" i="23"/>
  <c r="S43" i="23"/>
  <c r="S60" i="23" s="1"/>
  <c r="N43" i="24"/>
  <c r="N60" i="23"/>
  <c r="R43" i="23"/>
  <c r="R60" i="23" s="1"/>
  <c r="M43" i="24"/>
  <c r="M60" i="23"/>
  <c r="P43" i="23"/>
  <c r="P60" i="23" s="1"/>
  <c r="K43" i="24"/>
  <c r="K60" i="23"/>
  <c r="Q43" i="23"/>
  <c r="Q60" i="23" s="1"/>
  <c r="L43" i="24"/>
  <c r="L60" i="23"/>
  <c r="Q29" i="23"/>
  <c r="L29" i="24"/>
  <c r="P29" i="23"/>
  <c r="K29" i="24"/>
  <c r="Q39" i="23"/>
  <c r="L39" i="24"/>
  <c r="P39" i="23"/>
  <c r="K39" i="24"/>
  <c r="U39" i="22"/>
  <c r="B39" i="24"/>
  <c r="H39" i="24" s="1"/>
  <c r="J39" i="23"/>
  <c r="U39" i="23"/>
  <c r="Q38" i="23"/>
  <c r="L38" i="24"/>
  <c r="P38" i="23"/>
  <c r="K38" i="24"/>
  <c r="U38" i="22"/>
  <c r="B38" i="24"/>
  <c r="H38" i="24" s="1"/>
  <c r="J38" i="23"/>
  <c r="U38" i="23"/>
  <c r="Q37" i="23"/>
  <c r="L37" i="24"/>
  <c r="P37" i="23"/>
  <c r="K37" i="24"/>
  <c r="U37" i="22"/>
  <c r="B37" i="24"/>
  <c r="H37" i="24" s="1"/>
  <c r="J37" i="23"/>
  <c r="U37" i="23"/>
  <c r="Q36" i="23"/>
  <c r="L36" i="24"/>
  <c r="P36" i="23"/>
  <c r="K36" i="24"/>
  <c r="U36" i="22"/>
  <c r="B36" i="24"/>
  <c r="H36" i="24" s="1"/>
  <c r="J36" i="23"/>
  <c r="U36" i="23"/>
  <c r="Q35" i="23"/>
  <c r="L35" i="24"/>
  <c r="P35" i="23"/>
  <c r="K35" i="24"/>
  <c r="U35" i="22"/>
  <c r="B35" i="24"/>
  <c r="H35" i="24" s="1"/>
  <c r="J35" i="23"/>
  <c r="U35" i="23"/>
  <c r="Q34" i="23"/>
  <c r="L34" i="24"/>
  <c r="P34" i="23"/>
  <c r="K34" i="24"/>
  <c r="U34" i="22"/>
  <c r="B34" i="24"/>
  <c r="H34" i="24" s="1"/>
  <c r="J34" i="23"/>
  <c r="U34" i="23"/>
  <c r="Q33" i="23"/>
  <c r="L33" i="24"/>
  <c r="P33" i="23"/>
  <c r="K33" i="24"/>
  <c r="U33" i="22"/>
  <c r="B33" i="24"/>
  <c r="H33" i="24" s="1"/>
  <c r="J33" i="23"/>
  <c r="U33" i="23"/>
  <c r="Q32" i="23"/>
  <c r="L32" i="24"/>
  <c r="P32" i="23"/>
  <c r="K32" i="24"/>
  <c r="U32" i="22"/>
  <c r="B32" i="24"/>
  <c r="H32" i="24" s="1"/>
  <c r="J32" i="23"/>
  <c r="U32" i="23"/>
  <c r="Q31" i="23"/>
  <c r="L31" i="24"/>
  <c r="P31" i="23"/>
  <c r="K31" i="24"/>
  <c r="U31" i="22"/>
  <c r="B31" i="24"/>
  <c r="H31" i="24" s="1"/>
  <c r="J31" i="23"/>
  <c r="U31" i="23"/>
  <c r="Q30" i="23"/>
  <c r="L30" i="24"/>
  <c r="P30" i="23"/>
  <c r="K30" i="24"/>
  <c r="U30" i="22"/>
  <c r="B30" i="24"/>
  <c r="H30" i="24" s="1"/>
  <c r="J30" i="23"/>
  <c r="U30" i="23"/>
  <c r="Q28" i="23"/>
  <c r="L28" i="24"/>
  <c r="P28" i="23"/>
  <c r="K28" i="24"/>
  <c r="U28" i="22"/>
  <c r="B28" i="24"/>
  <c r="H28" i="24" s="1"/>
  <c r="J28" i="23"/>
  <c r="U28" i="23"/>
  <c r="Q27" i="23"/>
  <c r="L27" i="24"/>
  <c r="P27" i="23"/>
  <c r="K27" i="24"/>
  <c r="U27" i="22"/>
  <c r="B27" i="24"/>
  <c r="H27" i="24" s="1"/>
  <c r="J27" i="23"/>
  <c r="U27" i="23"/>
  <c r="Q26" i="23"/>
  <c r="L26" i="24"/>
  <c r="P26" i="23"/>
  <c r="K26" i="24"/>
  <c r="U26" i="22"/>
  <c r="B26" i="24"/>
  <c r="H26" i="24" s="1"/>
  <c r="J26" i="23"/>
  <c r="U26" i="23"/>
  <c r="Q25" i="23"/>
  <c r="L25" i="24"/>
  <c r="P25" i="23"/>
  <c r="K25" i="24"/>
  <c r="U25" i="22"/>
  <c r="B25" i="24"/>
  <c r="H25" i="24" s="1"/>
  <c r="J25" i="23"/>
  <c r="U25" i="23"/>
  <c r="Q24" i="23"/>
  <c r="L24" i="24"/>
  <c r="P24" i="23"/>
  <c r="K24" i="24"/>
  <c r="U24" i="22"/>
  <c r="B24" i="24"/>
  <c r="H24" i="24" s="1"/>
  <c r="J24" i="23"/>
  <c r="U24" i="23"/>
  <c r="B29" i="14"/>
  <c r="J29" i="13"/>
  <c r="J40" i="13" s="1"/>
  <c r="U29" i="13"/>
  <c r="H40" i="13"/>
  <c r="U40" i="13" s="1"/>
  <c r="B23" i="18"/>
  <c r="J23" i="17"/>
  <c r="U23" i="17"/>
  <c r="P23" i="23"/>
  <c r="P40" i="23" s="1"/>
  <c r="K23" i="24"/>
  <c r="K40" i="23"/>
  <c r="Q23" i="23"/>
  <c r="Q40" i="23" s="1"/>
  <c r="L23" i="24"/>
  <c r="L40" i="23"/>
  <c r="Q19" i="23"/>
  <c r="L19" i="24"/>
  <c r="P19" i="23"/>
  <c r="K19" i="24"/>
  <c r="Q18" i="23"/>
  <c r="L18" i="24"/>
  <c r="P18" i="23"/>
  <c r="K18" i="24"/>
  <c r="Q17" i="23"/>
  <c r="L17" i="24"/>
  <c r="P17" i="23"/>
  <c r="K17" i="24"/>
  <c r="Q16" i="23"/>
  <c r="L16" i="24"/>
  <c r="P16" i="23"/>
  <c r="K16" i="24"/>
  <c r="Q15" i="23"/>
  <c r="L15" i="24"/>
  <c r="P15" i="23"/>
  <c r="K15" i="24"/>
  <c r="Q14" i="23"/>
  <c r="L14" i="24"/>
  <c r="P14" i="23"/>
  <c r="K14" i="24"/>
  <c r="Q13" i="23"/>
  <c r="L13" i="24"/>
  <c r="P13" i="23"/>
  <c r="K13" i="24"/>
  <c r="Q12" i="23"/>
  <c r="L12" i="24"/>
  <c r="P12" i="23"/>
  <c r="K12" i="24"/>
  <c r="Q11" i="23"/>
  <c r="L11" i="24"/>
  <c r="P11" i="23"/>
  <c r="K11" i="24"/>
  <c r="Q10" i="23"/>
  <c r="L10" i="24"/>
  <c r="P10" i="23"/>
  <c r="K10" i="24"/>
  <c r="Q9" i="23"/>
  <c r="L9" i="24"/>
  <c r="P9" i="23"/>
  <c r="K9" i="24"/>
  <c r="Q8" i="23"/>
  <c r="L8" i="24"/>
  <c r="P8" i="23"/>
  <c r="K8" i="24"/>
  <c r="Q7" i="23"/>
  <c r="L7" i="24"/>
  <c r="P7" i="23"/>
  <c r="K7" i="24"/>
  <c r="Q6" i="23"/>
  <c r="Q20" i="23" s="1"/>
  <c r="L6" i="24"/>
  <c r="Q20" i="22"/>
  <c r="P6" i="23"/>
  <c r="P20" i="23" s="1"/>
  <c r="K6" i="24"/>
  <c r="P20" i="22"/>
  <c r="B6" i="18"/>
  <c r="H6" i="18" s="1"/>
  <c r="U6" i="17"/>
  <c r="J6" i="17"/>
  <c r="B7" i="18"/>
  <c r="H7" i="18" s="1"/>
  <c r="U7" i="17"/>
  <c r="J7" i="17"/>
  <c r="B8" i="18"/>
  <c r="H8" i="18" s="1"/>
  <c r="U8" i="17"/>
  <c r="J8" i="17"/>
  <c r="B9" i="18"/>
  <c r="H9" i="18" s="1"/>
  <c r="U9" i="17"/>
  <c r="J9" i="17"/>
  <c r="B10" i="18"/>
  <c r="H10" i="18" s="1"/>
  <c r="U10" i="17"/>
  <c r="J10" i="17"/>
  <c r="B11" i="18"/>
  <c r="H11" i="18" s="1"/>
  <c r="U11" i="17"/>
  <c r="J11" i="17"/>
  <c r="B13" i="18"/>
  <c r="H13" i="18" s="1"/>
  <c r="U13" i="17"/>
  <c r="J13" i="17"/>
  <c r="B14" i="18"/>
  <c r="H14" i="18" s="1"/>
  <c r="U14" i="17"/>
  <c r="J14" i="17"/>
  <c r="B15" i="18"/>
  <c r="H15" i="18" s="1"/>
  <c r="U15" i="17"/>
  <c r="J15" i="17"/>
  <c r="B16" i="18"/>
  <c r="H16" i="18" s="1"/>
  <c r="U16" i="17"/>
  <c r="J16" i="17"/>
  <c r="B17" i="18"/>
  <c r="H17" i="18" s="1"/>
  <c r="U17" i="17"/>
  <c r="J17" i="17"/>
  <c r="B18" i="18"/>
  <c r="H18" i="18" s="1"/>
  <c r="U18" i="17"/>
  <c r="J18" i="17"/>
  <c r="B19" i="18"/>
  <c r="H19" i="18" s="1"/>
  <c r="U19" i="17"/>
  <c r="J19" i="17"/>
  <c r="B43" i="13"/>
  <c r="H60" i="12"/>
  <c r="U60" i="12" s="1"/>
  <c r="J43" i="12"/>
  <c r="J60" i="12" s="1"/>
  <c r="U43" i="12"/>
  <c r="P5" i="24"/>
  <c r="K5" i="25"/>
  <c r="K20" i="24"/>
  <c r="Q5" i="24"/>
  <c r="L5" i="25"/>
  <c r="L20" i="24"/>
  <c r="B12" i="19"/>
  <c r="H12" i="19" s="1"/>
  <c r="U12" i="18"/>
  <c r="J12" i="18"/>
  <c r="H240" i="5"/>
  <c r="U20" i="5"/>
  <c r="B20" i="6"/>
  <c r="B240" i="6" s="1"/>
  <c r="B104" i="28" l="1"/>
  <c r="H104" i="28" s="1"/>
  <c r="J104" i="27"/>
  <c r="B105" i="28"/>
  <c r="H105" i="28" s="1"/>
  <c r="J105" i="27"/>
  <c r="B106" i="28"/>
  <c r="H106" i="28" s="1"/>
  <c r="J106" i="27"/>
  <c r="B109" i="28"/>
  <c r="H109" i="28" s="1"/>
  <c r="J109" i="27"/>
  <c r="B110" i="28"/>
  <c r="H110" i="28" s="1"/>
  <c r="J110" i="27"/>
  <c r="B111" i="28"/>
  <c r="H111" i="28" s="1"/>
  <c r="J111" i="27"/>
  <c r="B112" i="28"/>
  <c r="H112" i="28" s="1"/>
  <c r="J112" i="27"/>
  <c r="B113" i="28"/>
  <c r="H113" i="28" s="1"/>
  <c r="J113" i="27"/>
  <c r="B180" i="25"/>
  <c r="H180" i="25" s="1"/>
  <c r="J180" i="24"/>
  <c r="B108" i="28"/>
  <c r="H108" i="28" s="1"/>
  <c r="J108" i="27"/>
  <c r="H107" i="25"/>
  <c r="P129" i="27"/>
  <c r="K129" i="28"/>
  <c r="Q129" i="27"/>
  <c r="L129" i="28"/>
  <c r="R129" i="27"/>
  <c r="M129" i="28"/>
  <c r="S129" i="27"/>
  <c r="N129" i="28"/>
  <c r="T129" i="26"/>
  <c r="O129" i="27"/>
  <c r="P130" i="27"/>
  <c r="K130" i="28"/>
  <c r="Q130" i="27"/>
  <c r="L130" i="28"/>
  <c r="R130" i="27"/>
  <c r="M130" i="28"/>
  <c r="S130" i="27"/>
  <c r="N130" i="28"/>
  <c r="T130" i="26"/>
  <c r="O130" i="27"/>
  <c r="P131" i="27"/>
  <c r="K131" i="28"/>
  <c r="Q131" i="27"/>
  <c r="L131" i="28"/>
  <c r="R131" i="27"/>
  <c r="M131" i="28"/>
  <c r="S131" i="27"/>
  <c r="N131" i="28"/>
  <c r="T131" i="26"/>
  <c r="O131" i="27"/>
  <c r="P132" i="27"/>
  <c r="K132" i="28"/>
  <c r="Q132" i="27"/>
  <c r="L132" i="28"/>
  <c r="R132" i="27"/>
  <c r="M132" i="28"/>
  <c r="S132" i="27"/>
  <c r="N132" i="28"/>
  <c r="T132" i="26"/>
  <c r="O132" i="27"/>
  <c r="P133" i="27"/>
  <c r="K133" i="28"/>
  <c r="Q133" i="27"/>
  <c r="L133" i="28"/>
  <c r="R133" i="27"/>
  <c r="M133" i="28"/>
  <c r="S133" i="27"/>
  <c r="N133" i="28"/>
  <c r="T133" i="26"/>
  <c r="O133" i="27"/>
  <c r="P134" i="27"/>
  <c r="K134" i="28"/>
  <c r="Q134" i="27"/>
  <c r="L134" i="28"/>
  <c r="R134" i="27"/>
  <c r="M134" i="28"/>
  <c r="S134" i="27"/>
  <c r="N134" i="28"/>
  <c r="T134" i="26"/>
  <c r="O134" i="27"/>
  <c r="P135" i="27"/>
  <c r="K135" i="28"/>
  <c r="Q135" i="27"/>
  <c r="L135" i="28"/>
  <c r="R135" i="27"/>
  <c r="M135" i="28"/>
  <c r="S135" i="27"/>
  <c r="N135" i="28"/>
  <c r="T135" i="26"/>
  <c r="O135" i="27"/>
  <c r="P136" i="27"/>
  <c r="K136" i="28"/>
  <c r="Q136" i="27"/>
  <c r="L136" i="28"/>
  <c r="R136" i="27"/>
  <c r="M136" i="28"/>
  <c r="S136" i="27"/>
  <c r="N136" i="28"/>
  <c r="T136" i="26"/>
  <c r="O136" i="27"/>
  <c r="P137" i="27"/>
  <c r="K137" i="28"/>
  <c r="Q137" i="27"/>
  <c r="L137" i="28"/>
  <c r="R137" i="27"/>
  <c r="M137" i="28"/>
  <c r="S137" i="27"/>
  <c r="N137" i="28"/>
  <c r="T137" i="26"/>
  <c r="O137" i="27"/>
  <c r="P138" i="27"/>
  <c r="K138" i="28"/>
  <c r="Q138" i="27"/>
  <c r="L138" i="28"/>
  <c r="R138" i="27"/>
  <c r="M138" i="28"/>
  <c r="S138" i="27"/>
  <c r="N138" i="28"/>
  <c r="T138" i="26"/>
  <c r="O138" i="27"/>
  <c r="P139" i="27"/>
  <c r="K139" i="28"/>
  <c r="Q139" i="27"/>
  <c r="L139" i="28"/>
  <c r="R139" i="27"/>
  <c r="M139" i="28"/>
  <c r="S139" i="27"/>
  <c r="N139" i="28"/>
  <c r="T139" i="26"/>
  <c r="O139" i="27"/>
  <c r="P140" i="27"/>
  <c r="K140" i="28"/>
  <c r="Q140" i="27"/>
  <c r="L140" i="28"/>
  <c r="R140" i="27"/>
  <c r="M140" i="28"/>
  <c r="S140" i="27"/>
  <c r="N140" i="28"/>
  <c r="T140" i="26"/>
  <c r="O140" i="27"/>
  <c r="P141" i="27"/>
  <c r="K141" i="28"/>
  <c r="Q141" i="27"/>
  <c r="L141" i="28"/>
  <c r="R141" i="27"/>
  <c r="M141" i="28"/>
  <c r="S141" i="27"/>
  <c r="N141" i="28"/>
  <c r="T141" i="26"/>
  <c r="O141" i="27"/>
  <c r="P142" i="27"/>
  <c r="K142" i="28"/>
  <c r="Q142" i="27"/>
  <c r="L142" i="28"/>
  <c r="R142" i="27"/>
  <c r="M142" i="28"/>
  <c r="S142" i="27"/>
  <c r="N142" i="28"/>
  <c r="T142" i="26"/>
  <c r="O142" i="27"/>
  <c r="P143" i="27"/>
  <c r="K143" i="28"/>
  <c r="Q143" i="27"/>
  <c r="L143" i="28"/>
  <c r="R143" i="27"/>
  <c r="M143" i="28"/>
  <c r="S143" i="27"/>
  <c r="N143" i="28"/>
  <c r="T143" i="26"/>
  <c r="O143" i="27"/>
  <c r="P144" i="27"/>
  <c r="K144" i="28"/>
  <c r="Q144" i="27"/>
  <c r="L144" i="28"/>
  <c r="R144" i="27"/>
  <c r="M144" i="28"/>
  <c r="S144" i="27"/>
  <c r="N144" i="28"/>
  <c r="T144" i="26"/>
  <c r="O144" i="27"/>
  <c r="P145" i="27"/>
  <c r="K145" i="28"/>
  <c r="Q145" i="27"/>
  <c r="L145" i="28"/>
  <c r="R145" i="27"/>
  <c r="M145" i="28"/>
  <c r="S145" i="27"/>
  <c r="N145" i="28"/>
  <c r="T145" i="26"/>
  <c r="O145" i="27"/>
  <c r="P146" i="27"/>
  <c r="K146" i="28"/>
  <c r="Q146" i="27"/>
  <c r="L146" i="28"/>
  <c r="R146" i="27"/>
  <c r="M146" i="28"/>
  <c r="S146" i="27"/>
  <c r="N146" i="28"/>
  <c r="T146" i="26"/>
  <c r="O146" i="27"/>
  <c r="P147" i="27"/>
  <c r="K147" i="28"/>
  <c r="Q147" i="27"/>
  <c r="L147" i="28"/>
  <c r="R147" i="27"/>
  <c r="M147" i="28"/>
  <c r="S147" i="27"/>
  <c r="N147" i="28"/>
  <c r="T147" i="26"/>
  <c r="O147" i="27"/>
  <c r="P148" i="27"/>
  <c r="K148" i="28"/>
  <c r="Q148" i="27"/>
  <c r="L148" i="28"/>
  <c r="R148" i="27"/>
  <c r="M148" i="28"/>
  <c r="S148" i="27"/>
  <c r="N148" i="28"/>
  <c r="T148" i="26"/>
  <c r="O148" i="27"/>
  <c r="P149" i="27"/>
  <c r="K149" i="28"/>
  <c r="Q149" i="27"/>
  <c r="L149" i="28"/>
  <c r="R149" i="27"/>
  <c r="M149" i="28"/>
  <c r="S149" i="27"/>
  <c r="N149" i="28"/>
  <c r="T149" i="26"/>
  <c r="O149" i="27"/>
  <c r="Q84" i="15"/>
  <c r="L84" i="16"/>
  <c r="L100" i="15"/>
  <c r="L240" i="15" s="1"/>
  <c r="P84" i="15"/>
  <c r="K84" i="16"/>
  <c r="K100" i="15"/>
  <c r="K240" i="15" s="1"/>
  <c r="U84" i="14"/>
  <c r="P100" i="14"/>
  <c r="P240" i="14" s="1"/>
  <c r="P109" i="18"/>
  <c r="K109" i="19"/>
  <c r="Q109" i="18"/>
  <c r="L109" i="19"/>
  <c r="P108" i="18"/>
  <c r="K108" i="19"/>
  <c r="Q108" i="18"/>
  <c r="L108" i="19"/>
  <c r="P107" i="18"/>
  <c r="K107" i="19"/>
  <c r="Q107" i="18"/>
  <c r="L107" i="19"/>
  <c r="P106" i="18"/>
  <c r="K106" i="19"/>
  <c r="Q106" i="18"/>
  <c r="L106" i="19"/>
  <c r="P105" i="18"/>
  <c r="K105" i="19"/>
  <c r="Q105" i="18"/>
  <c r="L105" i="19"/>
  <c r="P104" i="18"/>
  <c r="K104" i="19"/>
  <c r="K114" i="18"/>
  <c r="U104" i="17"/>
  <c r="P114" i="17"/>
  <c r="Q104" i="18"/>
  <c r="L104" i="19"/>
  <c r="L114" i="18"/>
  <c r="Q114" i="17"/>
  <c r="Q103" i="19"/>
  <c r="L103" i="20"/>
  <c r="L114" i="19"/>
  <c r="Q114" i="18"/>
  <c r="P103" i="19"/>
  <c r="K103" i="20"/>
  <c r="K114" i="19"/>
  <c r="P114" i="18"/>
  <c r="T98" i="22"/>
  <c r="O98" i="23"/>
  <c r="S98" i="22"/>
  <c r="N98" i="23"/>
  <c r="R98" i="22"/>
  <c r="M98" i="23"/>
  <c r="T97" i="22"/>
  <c r="O97" i="23"/>
  <c r="S97" i="22"/>
  <c r="N97" i="23"/>
  <c r="R97" i="22"/>
  <c r="M97" i="23"/>
  <c r="T96" i="22"/>
  <c r="O96" i="23"/>
  <c r="S96" i="22"/>
  <c r="N96" i="23"/>
  <c r="R96" i="22"/>
  <c r="M96" i="23"/>
  <c r="T95" i="22"/>
  <c r="O95" i="23"/>
  <c r="S95" i="22"/>
  <c r="N95" i="23"/>
  <c r="R95" i="22"/>
  <c r="M95" i="23"/>
  <c r="T94" i="22"/>
  <c r="O94" i="23"/>
  <c r="S94" i="22"/>
  <c r="N94" i="23"/>
  <c r="R94" i="22"/>
  <c r="M94" i="23"/>
  <c r="T93" i="22"/>
  <c r="O93" i="23"/>
  <c r="S93" i="22"/>
  <c r="N93" i="23"/>
  <c r="R93" i="22"/>
  <c r="M93" i="23"/>
  <c r="T92" i="22"/>
  <c r="O92" i="23"/>
  <c r="S92" i="22"/>
  <c r="N92" i="23"/>
  <c r="R92" i="22"/>
  <c r="M92" i="23"/>
  <c r="T91" i="22"/>
  <c r="O91" i="23"/>
  <c r="S91" i="22"/>
  <c r="N91" i="23"/>
  <c r="R91" i="22"/>
  <c r="M91" i="23"/>
  <c r="T90" i="22"/>
  <c r="O90" i="23"/>
  <c r="S90" i="22"/>
  <c r="N90" i="23"/>
  <c r="R90" i="22"/>
  <c r="M90" i="23"/>
  <c r="T89" i="22"/>
  <c r="O89" i="23"/>
  <c r="S89" i="22"/>
  <c r="N89" i="23"/>
  <c r="R89" i="22"/>
  <c r="M89" i="23"/>
  <c r="T88" i="22"/>
  <c r="O88" i="23"/>
  <c r="S88" i="22"/>
  <c r="N88" i="23"/>
  <c r="R88" i="22"/>
  <c r="M88" i="23"/>
  <c r="T87" i="22"/>
  <c r="O87" i="23"/>
  <c r="S87" i="22"/>
  <c r="N87" i="23"/>
  <c r="R87" i="22"/>
  <c r="M87" i="23"/>
  <c r="T86" i="22"/>
  <c r="O86" i="23"/>
  <c r="S86" i="22"/>
  <c r="N86" i="23"/>
  <c r="R86" i="22"/>
  <c r="M86" i="23"/>
  <c r="T85" i="22"/>
  <c r="O85" i="23"/>
  <c r="O100" i="22"/>
  <c r="T100" i="21"/>
  <c r="S85" i="22"/>
  <c r="N85" i="23"/>
  <c r="N100" i="22"/>
  <c r="S100" i="21"/>
  <c r="R85" i="22"/>
  <c r="M85" i="23"/>
  <c r="T84" i="23"/>
  <c r="O84" i="24"/>
  <c r="O100" i="23"/>
  <c r="T100" i="22"/>
  <c r="S84" i="23"/>
  <c r="N84" i="24"/>
  <c r="N100" i="23"/>
  <c r="S100" i="22"/>
  <c r="T109" i="23"/>
  <c r="O109" i="24"/>
  <c r="S109" i="22"/>
  <c r="N109" i="23"/>
  <c r="R109" i="22"/>
  <c r="M109" i="23"/>
  <c r="T108" i="23"/>
  <c r="O108" i="24"/>
  <c r="S108" i="22"/>
  <c r="N108" i="23"/>
  <c r="R108" i="22"/>
  <c r="M108" i="23"/>
  <c r="T107" i="23"/>
  <c r="O107" i="24"/>
  <c r="S107" i="22"/>
  <c r="N107" i="23"/>
  <c r="R107" i="22"/>
  <c r="M107" i="23"/>
  <c r="T106" i="23"/>
  <c r="O106" i="24"/>
  <c r="S106" i="22"/>
  <c r="N106" i="23"/>
  <c r="R106" i="22"/>
  <c r="M106" i="23"/>
  <c r="T105" i="23"/>
  <c r="O105" i="24"/>
  <c r="S105" i="22"/>
  <c r="N105" i="23"/>
  <c r="R105" i="22"/>
  <c r="M105" i="23"/>
  <c r="T104" i="22"/>
  <c r="T114" i="22" s="1"/>
  <c r="T240" i="22" s="1"/>
  <c r="O104" i="23"/>
  <c r="O114" i="22"/>
  <c r="O240" i="22" s="1"/>
  <c r="T240" i="21"/>
  <c r="S104" i="22"/>
  <c r="N104" i="23"/>
  <c r="N114" i="22"/>
  <c r="N240" i="22" s="1"/>
  <c r="S114" i="21"/>
  <c r="S240" i="21" s="1"/>
  <c r="R104" i="22"/>
  <c r="M104" i="23"/>
  <c r="M114" i="22"/>
  <c r="R114" i="21"/>
  <c r="T103" i="24"/>
  <c r="O103" i="25"/>
  <c r="S103" i="23"/>
  <c r="N103" i="24"/>
  <c r="S114" i="22"/>
  <c r="S240" i="22" s="1"/>
  <c r="R103" i="23"/>
  <c r="M103" i="24"/>
  <c r="R114" i="22"/>
  <c r="T79" i="24"/>
  <c r="O79" i="25"/>
  <c r="S79" i="24"/>
  <c r="N79" i="25"/>
  <c r="R79" i="24"/>
  <c r="M79" i="25"/>
  <c r="P79" i="24"/>
  <c r="K79" i="25"/>
  <c r="U79" i="23"/>
  <c r="Q79" i="24"/>
  <c r="L79" i="25"/>
  <c r="T78" i="24"/>
  <c r="O78" i="25"/>
  <c r="S78" i="24"/>
  <c r="N78" i="25"/>
  <c r="R78" i="24"/>
  <c r="M78" i="25"/>
  <c r="P78" i="24"/>
  <c r="K78" i="25"/>
  <c r="U78" i="23"/>
  <c r="Q78" i="24"/>
  <c r="L78" i="25"/>
  <c r="T77" i="24"/>
  <c r="O77" i="25"/>
  <c r="S77" i="24"/>
  <c r="N77" i="25"/>
  <c r="R77" i="24"/>
  <c r="M77" i="25"/>
  <c r="P77" i="24"/>
  <c r="K77" i="25"/>
  <c r="U77" i="23"/>
  <c r="Q77" i="24"/>
  <c r="L77" i="25"/>
  <c r="T76" i="24"/>
  <c r="O76" i="25"/>
  <c r="S76" i="24"/>
  <c r="N76" i="25"/>
  <c r="R76" i="24"/>
  <c r="M76" i="25"/>
  <c r="P76" i="24"/>
  <c r="K76" i="25"/>
  <c r="U76" i="23"/>
  <c r="Q76" i="24"/>
  <c r="L76" i="25"/>
  <c r="T75" i="24"/>
  <c r="O75" i="25"/>
  <c r="S75" i="24"/>
  <c r="N75" i="25"/>
  <c r="R75" i="24"/>
  <c r="M75" i="25"/>
  <c r="P75" i="24"/>
  <c r="K75" i="25"/>
  <c r="U75" i="23"/>
  <c r="Q75" i="24"/>
  <c r="L75" i="25"/>
  <c r="T74" i="24"/>
  <c r="O74" i="25"/>
  <c r="S74" i="24"/>
  <c r="N74" i="25"/>
  <c r="R74" i="24"/>
  <c r="M74" i="25"/>
  <c r="P74" i="24"/>
  <c r="K74" i="25"/>
  <c r="U74" i="23"/>
  <c r="Q74" i="24"/>
  <c r="L74" i="25"/>
  <c r="T73" i="24"/>
  <c r="O73" i="25"/>
  <c r="S73" i="24"/>
  <c r="N73" i="25"/>
  <c r="R73" i="24"/>
  <c r="M73" i="25"/>
  <c r="P73" i="24"/>
  <c r="K73" i="25"/>
  <c r="U73" i="23"/>
  <c r="Q73" i="24"/>
  <c r="L73" i="25"/>
  <c r="T72" i="24"/>
  <c r="O72" i="25"/>
  <c r="S72" i="24"/>
  <c r="N72" i="25"/>
  <c r="R72" i="24"/>
  <c r="M72" i="25"/>
  <c r="P72" i="24"/>
  <c r="K72" i="25"/>
  <c r="U72" i="23"/>
  <c r="Q72" i="24"/>
  <c r="L72" i="25"/>
  <c r="T71" i="24"/>
  <c r="O71" i="25"/>
  <c r="S71" i="24"/>
  <c r="N71" i="25"/>
  <c r="R71" i="24"/>
  <c r="M71" i="25"/>
  <c r="P71" i="24"/>
  <c r="K71" i="25"/>
  <c r="U71" i="23"/>
  <c r="Q71" i="24"/>
  <c r="L71" i="25"/>
  <c r="T70" i="24"/>
  <c r="O70" i="25"/>
  <c r="S70" i="24"/>
  <c r="N70" i="25"/>
  <c r="R70" i="24"/>
  <c r="M70" i="25"/>
  <c r="P70" i="24"/>
  <c r="K70" i="25"/>
  <c r="U70" i="23"/>
  <c r="Q70" i="24"/>
  <c r="L70" i="25"/>
  <c r="T69" i="24"/>
  <c r="O69" i="25"/>
  <c r="S69" i="24"/>
  <c r="N69" i="25"/>
  <c r="R69" i="24"/>
  <c r="M69" i="25"/>
  <c r="P69" i="24"/>
  <c r="K69" i="25"/>
  <c r="U69" i="23"/>
  <c r="Q69" i="24"/>
  <c r="L69" i="25"/>
  <c r="T68" i="24"/>
  <c r="O68" i="25"/>
  <c r="S68" i="24"/>
  <c r="N68" i="25"/>
  <c r="R68" i="24"/>
  <c r="M68" i="25"/>
  <c r="P68" i="24"/>
  <c r="K68" i="25"/>
  <c r="U68" i="23"/>
  <c r="Q68" i="24"/>
  <c r="L68" i="25"/>
  <c r="T67" i="24"/>
  <c r="O67" i="25"/>
  <c r="S67" i="24"/>
  <c r="N67" i="25"/>
  <c r="R67" i="24"/>
  <c r="M67" i="25"/>
  <c r="P67" i="24"/>
  <c r="K67" i="25"/>
  <c r="U67" i="23"/>
  <c r="Q67" i="24"/>
  <c r="L67" i="25"/>
  <c r="T66" i="24"/>
  <c r="O66" i="25"/>
  <c r="S66" i="24"/>
  <c r="N66" i="25"/>
  <c r="R66" i="24"/>
  <c r="M66" i="25"/>
  <c r="P66" i="24"/>
  <c r="K66" i="25"/>
  <c r="U66" i="23"/>
  <c r="Q66" i="24"/>
  <c r="L66" i="25"/>
  <c r="T65" i="24"/>
  <c r="O65" i="25"/>
  <c r="S65" i="24"/>
  <c r="N65" i="25"/>
  <c r="R65" i="24"/>
  <c r="M65" i="25"/>
  <c r="P65" i="24"/>
  <c r="K65" i="25"/>
  <c r="U65" i="23"/>
  <c r="Q65" i="24"/>
  <c r="L65" i="25"/>
  <c r="T64" i="25"/>
  <c r="O64" i="26"/>
  <c r="S64" i="25"/>
  <c r="N64" i="26"/>
  <c r="R64" i="25"/>
  <c r="M64" i="26"/>
  <c r="Q64" i="25"/>
  <c r="L64" i="26"/>
  <c r="P64" i="25"/>
  <c r="U64" i="25" s="1"/>
  <c r="K64" i="26"/>
  <c r="U64" i="24"/>
  <c r="R23" i="24"/>
  <c r="R40" i="24" s="1"/>
  <c r="M23" i="25"/>
  <c r="M40" i="24"/>
  <c r="S23" i="24"/>
  <c r="S40" i="24" s="1"/>
  <c r="N23" i="25"/>
  <c r="N40" i="24"/>
  <c r="T217" i="24"/>
  <c r="T238" i="24" s="1"/>
  <c r="O238" i="24"/>
  <c r="O217" i="25"/>
  <c r="S217" i="24"/>
  <c r="S238" i="24" s="1"/>
  <c r="N217" i="25"/>
  <c r="N238" i="24"/>
  <c r="R217" i="24"/>
  <c r="R238" i="24" s="1"/>
  <c r="M217" i="25"/>
  <c r="M238" i="24"/>
  <c r="Q217" i="24"/>
  <c r="Q238" i="24" s="1"/>
  <c r="L217" i="25"/>
  <c r="L238" i="24"/>
  <c r="P217" i="24"/>
  <c r="P238" i="24" s="1"/>
  <c r="K217" i="25"/>
  <c r="K238" i="24"/>
  <c r="T153" i="24"/>
  <c r="T214" i="24" s="1"/>
  <c r="O153" i="25"/>
  <c r="S153" i="24"/>
  <c r="S214" i="24" s="1"/>
  <c r="N153" i="25"/>
  <c r="R153" i="24"/>
  <c r="R214" i="24" s="1"/>
  <c r="M153" i="25"/>
  <c r="Q153" i="24"/>
  <c r="Q214" i="24" s="1"/>
  <c r="L153" i="25"/>
  <c r="P153" i="24"/>
  <c r="P214" i="24" s="1"/>
  <c r="K153" i="25"/>
  <c r="T128" i="24"/>
  <c r="T150" i="24" s="1"/>
  <c r="O150" i="24"/>
  <c r="O128" i="25"/>
  <c r="S128" i="24"/>
  <c r="S150" i="24" s="1"/>
  <c r="N128" i="25"/>
  <c r="N150" i="24"/>
  <c r="R128" i="24"/>
  <c r="R150" i="24" s="1"/>
  <c r="M128" i="25"/>
  <c r="M150" i="24"/>
  <c r="Q128" i="24"/>
  <c r="Q150" i="24" s="1"/>
  <c r="L128" i="25"/>
  <c r="L150" i="24"/>
  <c r="P128" i="24"/>
  <c r="P150" i="24" s="1"/>
  <c r="K128" i="25"/>
  <c r="K150" i="24"/>
  <c r="T117" i="24"/>
  <c r="T125" i="24" s="1"/>
  <c r="O117" i="25"/>
  <c r="O125" i="24"/>
  <c r="S117" i="24"/>
  <c r="S125" i="24" s="1"/>
  <c r="N117" i="25"/>
  <c r="N125" i="24"/>
  <c r="R117" i="24"/>
  <c r="R125" i="24" s="1"/>
  <c r="M117" i="25"/>
  <c r="M125" i="24"/>
  <c r="Q117" i="24"/>
  <c r="Q125" i="24" s="1"/>
  <c r="L117" i="25"/>
  <c r="L125" i="24"/>
  <c r="P117" i="24"/>
  <c r="P125" i="24" s="1"/>
  <c r="K117" i="25"/>
  <c r="K125" i="24"/>
  <c r="T83" i="24"/>
  <c r="O83" i="25"/>
  <c r="S83" i="24"/>
  <c r="N83" i="25"/>
  <c r="R83" i="24"/>
  <c r="M83" i="25"/>
  <c r="Q83" i="24"/>
  <c r="L83" i="25"/>
  <c r="P83" i="24"/>
  <c r="K83" i="25"/>
  <c r="T63" i="24"/>
  <c r="T80" i="24" s="1"/>
  <c r="O80" i="24"/>
  <c r="O63" i="25"/>
  <c r="T80" i="23"/>
  <c r="S63" i="24"/>
  <c r="S80" i="24" s="1"/>
  <c r="N63" i="25"/>
  <c r="N80" i="24"/>
  <c r="S80" i="23"/>
  <c r="R63" i="24"/>
  <c r="R80" i="24" s="1"/>
  <c r="M63" i="25"/>
  <c r="M80" i="24"/>
  <c r="R80" i="23"/>
  <c r="Q63" i="24"/>
  <c r="Q80" i="24" s="1"/>
  <c r="L63" i="25"/>
  <c r="L80" i="24"/>
  <c r="Q80" i="23"/>
  <c r="P63" i="24"/>
  <c r="P80" i="24" s="1"/>
  <c r="K63" i="25"/>
  <c r="K80" i="24"/>
  <c r="P80" i="23"/>
  <c r="T6" i="25"/>
  <c r="O6" i="26"/>
  <c r="J238" i="12"/>
  <c r="U238" i="12"/>
  <c r="H217" i="13"/>
  <c r="B238" i="13"/>
  <c r="H128" i="13"/>
  <c r="B150" i="13"/>
  <c r="H117" i="13"/>
  <c r="B125" i="13"/>
  <c r="H83" i="13"/>
  <c r="B100" i="13"/>
  <c r="H63" i="13"/>
  <c r="B80" i="13"/>
  <c r="Q154" i="25"/>
  <c r="L154" i="26"/>
  <c r="P154" i="25"/>
  <c r="K154" i="26"/>
  <c r="U154" i="24"/>
  <c r="R154" i="25"/>
  <c r="M154" i="26"/>
  <c r="S154" i="25"/>
  <c r="N154" i="26"/>
  <c r="T154" i="25"/>
  <c r="O154" i="26"/>
  <c r="Q155" i="25"/>
  <c r="L155" i="26"/>
  <c r="P155" i="25"/>
  <c r="K155" i="26"/>
  <c r="U155" i="24"/>
  <c r="R155" i="25"/>
  <c r="M155" i="26"/>
  <c r="S155" i="25"/>
  <c r="N155" i="26"/>
  <c r="T155" i="25"/>
  <c r="O155" i="26"/>
  <c r="Q156" i="25"/>
  <c r="L156" i="26"/>
  <c r="P156" i="25"/>
  <c r="K156" i="26"/>
  <c r="U156" i="24"/>
  <c r="R156" i="25"/>
  <c r="M156" i="26"/>
  <c r="S156" i="25"/>
  <c r="N156" i="26"/>
  <c r="T156" i="25"/>
  <c r="O156" i="26"/>
  <c r="Q157" i="25"/>
  <c r="L157" i="26"/>
  <c r="P157" i="25"/>
  <c r="K157" i="26"/>
  <c r="U157" i="24"/>
  <c r="R157" i="25"/>
  <c r="M157" i="26"/>
  <c r="S157" i="25"/>
  <c r="N157" i="26"/>
  <c r="T157" i="25"/>
  <c r="O157" i="26"/>
  <c r="Q159" i="25"/>
  <c r="L159" i="26"/>
  <c r="P159" i="25"/>
  <c r="K159" i="26"/>
  <c r="U159" i="24"/>
  <c r="R159" i="25"/>
  <c r="M159" i="26"/>
  <c r="S159" i="25"/>
  <c r="N159" i="26"/>
  <c r="T159" i="25"/>
  <c r="O159" i="26"/>
  <c r="Q160" i="25"/>
  <c r="L160" i="26"/>
  <c r="P160" i="25"/>
  <c r="K160" i="26"/>
  <c r="U160" i="24"/>
  <c r="R160" i="25"/>
  <c r="M160" i="26"/>
  <c r="S160" i="25"/>
  <c r="N160" i="26"/>
  <c r="T160" i="25"/>
  <c r="O160" i="26"/>
  <c r="Q161" i="25"/>
  <c r="L161" i="26"/>
  <c r="P161" i="25"/>
  <c r="K161" i="26"/>
  <c r="U161" i="24"/>
  <c r="R161" i="25"/>
  <c r="M161" i="26"/>
  <c r="S161" i="25"/>
  <c r="N161" i="26"/>
  <c r="T161" i="25"/>
  <c r="O161" i="26"/>
  <c r="Q162" i="25"/>
  <c r="L162" i="26"/>
  <c r="P162" i="25"/>
  <c r="K162" i="26"/>
  <c r="U162" i="24"/>
  <c r="R162" i="25"/>
  <c r="M162" i="26"/>
  <c r="S162" i="25"/>
  <c r="N162" i="26"/>
  <c r="T162" i="25"/>
  <c r="O162" i="26"/>
  <c r="Q163" i="25"/>
  <c r="L163" i="26"/>
  <c r="P163" i="25"/>
  <c r="K163" i="26"/>
  <c r="U163" i="24"/>
  <c r="R163" i="25"/>
  <c r="M163" i="26"/>
  <c r="S163" i="25"/>
  <c r="N163" i="26"/>
  <c r="T163" i="25"/>
  <c r="O163" i="26"/>
  <c r="Q164" i="25"/>
  <c r="L164" i="26"/>
  <c r="P164" i="25"/>
  <c r="K164" i="26"/>
  <c r="U164" i="24"/>
  <c r="R164" i="25"/>
  <c r="M164" i="26"/>
  <c r="S164" i="25"/>
  <c r="N164" i="26"/>
  <c r="T164" i="25"/>
  <c r="O164" i="26"/>
  <c r="Q165" i="25"/>
  <c r="L165" i="26"/>
  <c r="P165" i="25"/>
  <c r="K165" i="26"/>
  <c r="U165" i="24"/>
  <c r="R165" i="25"/>
  <c r="M165" i="26"/>
  <c r="S165" i="25"/>
  <c r="N165" i="26"/>
  <c r="T165" i="25"/>
  <c r="O165" i="26"/>
  <c r="Q166" i="25"/>
  <c r="L166" i="26"/>
  <c r="P166" i="25"/>
  <c r="K166" i="26"/>
  <c r="U166" i="24"/>
  <c r="R166" i="25"/>
  <c r="M166" i="26"/>
  <c r="S166" i="25"/>
  <c r="N166" i="26"/>
  <c r="T166" i="25"/>
  <c r="O166" i="26"/>
  <c r="Q167" i="25"/>
  <c r="L167" i="26"/>
  <c r="P167" i="25"/>
  <c r="K167" i="26"/>
  <c r="U167" i="24"/>
  <c r="R167" i="25"/>
  <c r="M167" i="26"/>
  <c r="S167" i="25"/>
  <c r="N167" i="26"/>
  <c r="T167" i="25"/>
  <c r="O167" i="26"/>
  <c r="Q168" i="25"/>
  <c r="L168" i="26"/>
  <c r="P168" i="25"/>
  <c r="K168" i="26"/>
  <c r="U168" i="24"/>
  <c r="R168" i="25"/>
  <c r="M168" i="26"/>
  <c r="S168" i="25"/>
  <c r="N168" i="26"/>
  <c r="T168" i="25"/>
  <c r="O168" i="26"/>
  <c r="Q169" i="25"/>
  <c r="L169" i="26"/>
  <c r="P169" i="25"/>
  <c r="K169" i="26"/>
  <c r="U169" i="24"/>
  <c r="R169" i="25"/>
  <c r="M169" i="26"/>
  <c r="S169" i="25"/>
  <c r="N169" i="26"/>
  <c r="T169" i="25"/>
  <c r="O169" i="26"/>
  <c r="Q170" i="25"/>
  <c r="L170" i="26"/>
  <c r="P170" i="25"/>
  <c r="K170" i="26"/>
  <c r="U170" i="24"/>
  <c r="R170" i="25"/>
  <c r="M170" i="26"/>
  <c r="S170" i="25"/>
  <c r="N170" i="26"/>
  <c r="T170" i="25"/>
  <c r="O170" i="26"/>
  <c r="Q171" i="25"/>
  <c r="L171" i="26"/>
  <c r="P171" i="25"/>
  <c r="K171" i="26"/>
  <c r="U171" i="24"/>
  <c r="R171" i="25"/>
  <c r="M171" i="26"/>
  <c r="S171" i="25"/>
  <c r="N171" i="26"/>
  <c r="T171" i="25"/>
  <c r="O171" i="26"/>
  <c r="Q172" i="25"/>
  <c r="L172" i="26"/>
  <c r="P172" i="25"/>
  <c r="K172" i="26"/>
  <c r="U172" i="24"/>
  <c r="R172" i="25"/>
  <c r="M172" i="26"/>
  <c r="S172" i="25"/>
  <c r="N172" i="26"/>
  <c r="T172" i="25"/>
  <c r="O172" i="26"/>
  <c r="Q173" i="25"/>
  <c r="L173" i="26"/>
  <c r="P173" i="25"/>
  <c r="K173" i="26"/>
  <c r="U173" i="24"/>
  <c r="R173" i="25"/>
  <c r="M173" i="26"/>
  <c r="S173" i="25"/>
  <c r="N173" i="26"/>
  <c r="T173" i="25"/>
  <c r="O173" i="26"/>
  <c r="Q174" i="25"/>
  <c r="L174" i="26"/>
  <c r="P174" i="25"/>
  <c r="K174" i="26"/>
  <c r="U174" i="24"/>
  <c r="R174" i="25"/>
  <c r="M174" i="26"/>
  <c r="S174" i="25"/>
  <c r="N174" i="26"/>
  <c r="T174" i="25"/>
  <c r="O174" i="26"/>
  <c r="Q175" i="25"/>
  <c r="L175" i="26"/>
  <c r="P175" i="25"/>
  <c r="K175" i="26"/>
  <c r="U175" i="24"/>
  <c r="R175" i="25"/>
  <c r="M175" i="26"/>
  <c r="S175" i="25"/>
  <c r="N175" i="26"/>
  <c r="T175" i="25"/>
  <c r="O175" i="26"/>
  <c r="Q176" i="25"/>
  <c r="L176" i="26"/>
  <c r="P176" i="25"/>
  <c r="K176" i="26"/>
  <c r="U176" i="24"/>
  <c r="R176" i="25"/>
  <c r="M176" i="26"/>
  <c r="S176" i="25"/>
  <c r="N176" i="26"/>
  <c r="T176" i="25"/>
  <c r="O176" i="26"/>
  <c r="Q177" i="25"/>
  <c r="L177" i="26"/>
  <c r="P177" i="25"/>
  <c r="K177" i="26"/>
  <c r="U177" i="24"/>
  <c r="R177" i="25"/>
  <c r="M177" i="26"/>
  <c r="S177" i="25"/>
  <c r="N177" i="26"/>
  <c r="T177" i="25"/>
  <c r="O177" i="26"/>
  <c r="Q178" i="25"/>
  <c r="L178" i="26"/>
  <c r="P178" i="25"/>
  <c r="K178" i="26"/>
  <c r="U178" i="24"/>
  <c r="R178" i="25"/>
  <c r="M178" i="26"/>
  <c r="S178" i="25"/>
  <c r="N178" i="26"/>
  <c r="T178" i="25"/>
  <c r="O178" i="26"/>
  <c r="Q179" i="25"/>
  <c r="L179" i="26"/>
  <c r="P179" i="25"/>
  <c r="K179" i="26"/>
  <c r="U179" i="24"/>
  <c r="R179" i="25"/>
  <c r="M179" i="26"/>
  <c r="S179" i="25"/>
  <c r="N179" i="26"/>
  <c r="T179" i="25"/>
  <c r="O179" i="26"/>
  <c r="Q180" i="25"/>
  <c r="L180" i="26"/>
  <c r="P180" i="25"/>
  <c r="K180" i="26"/>
  <c r="U180" i="24"/>
  <c r="R180" i="25"/>
  <c r="M180" i="26"/>
  <c r="S180" i="25"/>
  <c r="N180" i="26"/>
  <c r="T180" i="25"/>
  <c r="O180" i="26"/>
  <c r="Q181" i="25"/>
  <c r="L181" i="26"/>
  <c r="P181" i="25"/>
  <c r="K181" i="26"/>
  <c r="U181" i="24"/>
  <c r="R181" i="25"/>
  <c r="M181" i="26"/>
  <c r="S181" i="25"/>
  <c r="N181" i="26"/>
  <c r="T181" i="25"/>
  <c r="O181" i="26"/>
  <c r="Q182" i="25"/>
  <c r="L182" i="26"/>
  <c r="P182" i="25"/>
  <c r="K182" i="26"/>
  <c r="U182" i="24"/>
  <c r="R182" i="25"/>
  <c r="M182" i="26"/>
  <c r="S182" i="25"/>
  <c r="N182" i="26"/>
  <c r="T182" i="25"/>
  <c r="O182" i="26"/>
  <c r="Q183" i="25"/>
  <c r="L183" i="26"/>
  <c r="P183" i="25"/>
  <c r="K183" i="26"/>
  <c r="U183" i="24"/>
  <c r="R183" i="25"/>
  <c r="M183" i="26"/>
  <c r="S183" i="25"/>
  <c r="N183" i="26"/>
  <c r="T183" i="25"/>
  <c r="O183" i="26"/>
  <c r="Q184" i="25"/>
  <c r="L184" i="26"/>
  <c r="P184" i="25"/>
  <c r="K184" i="26"/>
  <c r="U184" i="24"/>
  <c r="R184" i="25"/>
  <c r="M184" i="26"/>
  <c r="S184" i="25"/>
  <c r="N184" i="26"/>
  <c r="T184" i="25"/>
  <c r="O184" i="26"/>
  <c r="Q185" i="25"/>
  <c r="L185" i="26"/>
  <c r="P185" i="25"/>
  <c r="K185" i="26"/>
  <c r="U185" i="24"/>
  <c r="R185" i="25"/>
  <c r="M185" i="26"/>
  <c r="S185" i="25"/>
  <c r="N185" i="26"/>
  <c r="T185" i="25"/>
  <c r="O185" i="26"/>
  <c r="Q186" i="25"/>
  <c r="L186" i="26"/>
  <c r="P186" i="25"/>
  <c r="K186" i="26"/>
  <c r="U186" i="24"/>
  <c r="R186" i="25"/>
  <c r="M186" i="26"/>
  <c r="S186" i="25"/>
  <c r="N186" i="26"/>
  <c r="T186" i="25"/>
  <c r="O186" i="26"/>
  <c r="Q187" i="25"/>
  <c r="L187" i="26"/>
  <c r="P187" i="25"/>
  <c r="K187" i="26"/>
  <c r="U187" i="24"/>
  <c r="R187" i="25"/>
  <c r="M187" i="26"/>
  <c r="S187" i="25"/>
  <c r="N187" i="26"/>
  <c r="T187" i="25"/>
  <c r="O187" i="26"/>
  <c r="Q188" i="25"/>
  <c r="L188" i="26"/>
  <c r="P188" i="25"/>
  <c r="K188" i="26"/>
  <c r="U188" i="24"/>
  <c r="R188" i="25"/>
  <c r="M188" i="26"/>
  <c r="S188" i="25"/>
  <c r="N188" i="26"/>
  <c r="T188" i="25"/>
  <c r="O188" i="26"/>
  <c r="Q189" i="25"/>
  <c r="L189" i="26"/>
  <c r="P189" i="25"/>
  <c r="K189" i="26"/>
  <c r="U189" i="24"/>
  <c r="R189" i="25"/>
  <c r="M189" i="26"/>
  <c r="S189" i="25"/>
  <c r="N189" i="26"/>
  <c r="T189" i="25"/>
  <c r="O189" i="26"/>
  <c r="Q190" i="25"/>
  <c r="L190" i="26"/>
  <c r="P190" i="25"/>
  <c r="K190" i="26"/>
  <c r="U190" i="24"/>
  <c r="R190" i="25"/>
  <c r="M190" i="26"/>
  <c r="S190" i="25"/>
  <c r="N190" i="26"/>
  <c r="T190" i="25"/>
  <c r="O190" i="26"/>
  <c r="Q191" i="25"/>
  <c r="L191" i="26"/>
  <c r="P191" i="25"/>
  <c r="K191" i="26"/>
  <c r="U191" i="24"/>
  <c r="R191" i="25"/>
  <c r="M191" i="26"/>
  <c r="S191" i="25"/>
  <c r="N191" i="26"/>
  <c r="T191" i="25"/>
  <c r="O191" i="26"/>
  <c r="Q192" i="25"/>
  <c r="L192" i="26"/>
  <c r="P192" i="25"/>
  <c r="K192" i="26"/>
  <c r="U192" i="24"/>
  <c r="R192" i="25"/>
  <c r="M192" i="26"/>
  <c r="S192" i="25"/>
  <c r="N192" i="26"/>
  <c r="T192" i="25"/>
  <c r="O192" i="26"/>
  <c r="Q193" i="25"/>
  <c r="L193" i="26"/>
  <c r="P193" i="25"/>
  <c r="K193" i="26"/>
  <c r="U193" i="24"/>
  <c r="R193" i="25"/>
  <c r="M193" i="26"/>
  <c r="S193" i="25"/>
  <c r="N193" i="26"/>
  <c r="T193" i="25"/>
  <c r="O193" i="26"/>
  <c r="Q194" i="25"/>
  <c r="L194" i="26"/>
  <c r="P194" i="25"/>
  <c r="K194" i="26"/>
  <c r="U194" i="24"/>
  <c r="R194" i="25"/>
  <c r="M194" i="26"/>
  <c r="S194" i="25"/>
  <c r="N194" i="26"/>
  <c r="T194" i="25"/>
  <c r="O194" i="26"/>
  <c r="Q195" i="25"/>
  <c r="L195" i="26"/>
  <c r="P195" i="25"/>
  <c r="K195" i="26"/>
  <c r="U195" i="24"/>
  <c r="R195" i="25"/>
  <c r="M195" i="26"/>
  <c r="S195" i="25"/>
  <c r="N195" i="26"/>
  <c r="T195" i="25"/>
  <c r="O195" i="26"/>
  <c r="Q196" i="25"/>
  <c r="L196" i="26"/>
  <c r="P196" i="25"/>
  <c r="K196" i="26"/>
  <c r="U196" i="24"/>
  <c r="R196" i="25"/>
  <c r="M196" i="26"/>
  <c r="S196" i="25"/>
  <c r="N196" i="26"/>
  <c r="T196" i="25"/>
  <c r="O196" i="26"/>
  <c r="Q197" i="25"/>
  <c r="L197" i="26"/>
  <c r="P197" i="25"/>
  <c r="K197" i="26"/>
  <c r="U197" i="24"/>
  <c r="R197" i="25"/>
  <c r="M197" i="26"/>
  <c r="S197" i="25"/>
  <c r="N197" i="26"/>
  <c r="T197" i="25"/>
  <c r="O197" i="26"/>
  <c r="Q198" i="25"/>
  <c r="L198" i="26"/>
  <c r="P198" i="25"/>
  <c r="K198" i="26"/>
  <c r="U198" i="24"/>
  <c r="R198" i="25"/>
  <c r="M198" i="26"/>
  <c r="S198" i="25"/>
  <c r="N198" i="26"/>
  <c r="T198" i="25"/>
  <c r="O198" i="26"/>
  <c r="Q199" i="25"/>
  <c r="L199" i="26"/>
  <c r="P199" i="25"/>
  <c r="K199" i="26"/>
  <c r="U199" i="24"/>
  <c r="R199" i="25"/>
  <c r="M199" i="26"/>
  <c r="S199" i="25"/>
  <c r="N199" i="26"/>
  <c r="T199" i="25"/>
  <c r="O199" i="26"/>
  <c r="Q200" i="25"/>
  <c r="L200" i="26"/>
  <c r="P200" i="25"/>
  <c r="K200" i="26"/>
  <c r="U200" i="24"/>
  <c r="R200" i="25"/>
  <c r="M200" i="26"/>
  <c r="S200" i="25"/>
  <c r="N200" i="26"/>
  <c r="T200" i="25"/>
  <c r="O200" i="26"/>
  <c r="Q201" i="25"/>
  <c r="L201" i="26"/>
  <c r="P201" i="25"/>
  <c r="K201" i="26"/>
  <c r="U201" i="24"/>
  <c r="R201" i="25"/>
  <c r="M201" i="26"/>
  <c r="S201" i="25"/>
  <c r="N201" i="26"/>
  <c r="T201" i="25"/>
  <c r="O201" i="26"/>
  <c r="Q202" i="25"/>
  <c r="L202" i="26"/>
  <c r="P202" i="25"/>
  <c r="K202" i="26"/>
  <c r="U202" i="24"/>
  <c r="R202" i="25"/>
  <c r="M202" i="26"/>
  <c r="S202" i="25"/>
  <c r="N202" i="26"/>
  <c r="T202" i="25"/>
  <c r="O202" i="26"/>
  <c r="Q203" i="25"/>
  <c r="L203" i="26"/>
  <c r="P203" i="25"/>
  <c r="K203" i="26"/>
  <c r="U203" i="24"/>
  <c r="R203" i="25"/>
  <c r="M203" i="26"/>
  <c r="S203" i="25"/>
  <c r="N203" i="26"/>
  <c r="T203" i="25"/>
  <c r="O203" i="26"/>
  <c r="Q204" i="25"/>
  <c r="L204" i="26"/>
  <c r="P204" i="25"/>
  <c r="K204" i="26"/>
  <c r="U204" i="24"/>
  <c r="R204" i="25"/>
  <c r="M204" i="26"/>
  <c r="S204" i="25"/>
  <c r="N204" i="26"/>
  <c r="T204" i="25"/>
  <c r="O204" i="26"/>
  <c r="Q205" i="25"/>
  <c r="L205" i="26"/>
  <c r="P205" i="25"/>
  <c r="K205" i="26"/>
  <c r="U205" i="24"/>
  <c r="R205" i="25"/>
  <c r="M205" i="26"/>
  <c r="S205" i="25"/>
  <c r="N205" i="26"/>
  <c r="T205" i="25"/>
  <c r="O205" i="26"/>
  <c r="Q206" i="25"/>
  <c r="L206" i="26"/>
  <c r="P206" i="25"/>
  <c r="K206" i="26"/>
  <c r="U206" i="24"/>
  <c r="R206" i="25"/>
  <c r="M206" i="26"/>
  <c r="S206" i="25"/>
  <c r="N206" i="26"/>
  <c r="T206" i="25"/>
  <c r="O206" i="26"/>
  <c r="Q207" i="25"/>
  <c r="L207" i="26"/>
  <c r="P207" i="25"/>
  <c r="K207" i="26"/>
  <c r="U207" i="24"/>
  <c r="R207" i="25"/>
  <c r="M207" i="26"/>
  <c r="S207" i="25"/>
  <c r="N207" i="26"/>
  <c r="T207" i="25"/>
  <c r="O207" i="26"/>
  <c r="Q208" i="25"/>
  <c r="L208" i="26"/>
  <c r="P208" i="25"/>
  <c r="K208" i="26"/>
  <c r="U208" i="24"/>
  <c r="R208" i="25"/>
  <c r="M208" i="26"/>
  <c r="S208" i="25"/>
  <c r="N208" i="26"/>
  <c r="T208" i="25"/>
  <c r="O208" i="26"/>
  <c r="Q209" i="25"/>
  <c r="L209" i="26"/>
  <c r="P209" i="25"/>
  <c r="K209" i="26"/>
  <c r="U209" i="24"/>
  <c r="R209" i="25"/>
  <c r="M209" i="26"/>
  <c r="S209" i="25"/>
  <c r="N209" i="26"/>
  <c r="T209" i="25"/>
  <c r="O209" i="26"/>
  <c r="Q210" i="25"/>
  <c r="L210" i="26"/>
  <c r="P210" i="25"/>
  <c r="K210" i="26"/>
  <c r="U210" i="24"/>
  <c r="R210" i="25"/>
  <c r="M210" i="26"/>
  <c r="S210" i="25"/>
  <c r="N210" i="26"/>
  <c r="T210" i="25"/>
  <c r="O210" i="26"/>
  <c r="Q211" i="25"/>
  <c r="L211" i="26"/>
  <c r="P211" i="25"/>
  <c r="K211" i="26"/>
  <c r="U211" i="24"/>
  <c r="R211" i="25"/>
  <c r="M211" i="26"/>
  <c r="S211" i="25"/>
  <c r="N211" i="26"/>
  <c r="T211" i="25"/>
  <c r="O211" i="26"/>
  <c r="Q212" i="25"/>
  <c r="L212" i="26"/>
  <c r="P212" i="25"/>
  <c r="K212" i="26"/>
  <c r="U212" i="24"/>
  <c r="R212" i="25"/>
  <c r="M212" i="26"/>
  <c r="S212" i="25"/>
  <c r="N212" i="26"/>
  <c r="T212" i="25"/>
  <c r="O212" i="26"/>
  <c r="Q213" i="25"/>
  <c r="L213" i="26"/>
  <c r="P213" i="25"/>
  <c r="K213" i="26"/>
  <c r="U213" i="24"/>
  <c r="R213" i="25"/>
  <c r="M213" i="26"/>
  <c r="S213" i="25"/>
  <c r="N213" i="26"/>
  <c r="T213" i="25"/>
  <c r="O213" i="26"/>
  <c r="Q218" i="25"/>
  <c r="L218" i="26"/>
  <c r="P218" i="25"/>
  <c r="K218" i="26"/>
  <c r="U218" i="24"/>
  <c r="R218" i="25"/>
  <c r="M218" i="26"/>
  <c r="S218" i="25"/>
  <c r="N218" i="26"/>
  <c r="T218" i="25"/>
  <c r="O218" i="26"/>
  <c r="Q219" i="25"/>
  <c r="L219" i="26"/>
  <c r="P219" i="25"/>
  <c r="K219" i="26"/>
  <c r="U219" i="24"/>
  <c r="R219" i="25"/>
  <c r="M219" i="26"/>
  <c r="S219" i="25"/>
  <c r="N219" i="26"/>
  <c r="T219" i="25"/>
  <c r="O219" i="26"/>
  <c r="Q220" i="25"/>
  <c r="L220" i="26"/>
  <c r="P220" i="25"/>
  <c r="K220" i="26"/>
  <c r="U220" i="24"/>
  <c r="R220" i="25"/>
  <c r="M220" i="26"/>
  <c r="S220" i="25"/>
  <c r="N220" i="26"/>
  <c r="T220" i="25"/>
  <c r="O220" i="26"/>
  <c r="Q221" i="25"/>
  <c r="L221" i="26"/>
  <c r="P221" i="25"/>
  <c r="K221" i="26"/>
  <c r="U221" i="24"/>
  <c r="R221" i="25"/>
  <c r="M221" i="26"/>
  <c r="S221" i="25"/>
  <c r="N221" i="26"/>
  <c r="T221" i="25"/>
  <c r="O221" i="26"/>
  <c r="Q222" i="25"/>
  <c r="L222" i="26"/>
  <c r="P222" i="25"/>
  <c r="K222" i="26"/>
  <c r="U222" i="24"/>
  <c r="R222" i="25"/>
  <c r="M222" i="26"/>
  <c r="S222" i="25"/>
  <c r="N222" i="26"/>
  <c r="T222" i="25"/>
  <c r="O222" i="26"/>
  <c r="Q223" i="25"/>
  <c r="L223" i="26"/>
  <c r="P223" i="25"/>
  <c r="K223" i="26"/>
  <c r="U223" i="24"/>
  <c r="R223" i="25"/>
  <c r="M223" i="26"/>
  <c r="S223" i="25"/>
  <c r="N223" i="26"/>
  <c r="T223" i="25"/>
  <c r="O223" i="26"/>
  <c r="Q224" i="25"/>
  <c r="L224" i="26"/>
  <c r="P224" i="25"/>
  <c r="K224" i="26"/>
  <c r="U224" i="24"/>
  <c r="R224" i="25"/>
  <c r="M224" i="26"/>
  <c r="S224" i="25"/>
  <c r="N224" i="26"/>
  <c r="T224" i="25"/>
  <c r="O224" i="26"/>
  <c r="Q225" i="25"/>
  <c r="L225" i="26"/>
  <c r="P225" i="25"/>
  <c r="K225" i="26"/>
  <c r="U225" i="24"/>
  <c r="R225" i="25"/>
  <c r="M225" i="26"/>
  <c r="S225" i="25"/>
  <c r="N225" i="26"/>
  <c r="T225" i="25"/>
  <c r="O225" i="26"/>
  <c r="Q226" i="25"/>
  <c r="L226" i="26"/>
  <c r="P226" i="25"/>
  <c r="K226" i="26"/>
  <c r="U226" i="24"/>
  <c r="R226" i="25"/>
  <c r="M226" i="26"/>
  <c r="S226" i="25"/>
  <c r="N226" i="26"/>
  <c r="T226" i="25"/>
  <c r="O226" i="26"/>
  <c r="Q227" i="25"/>
  <c r="L227" i="26"/>
  <c r="P227" i="25"/>
  <c r="K227" i="26"/>
  <c r="U227" i="24"/>
  <c r="R227" i="25"/>
  <c r="M227" i="26"/>
  <c r="S227" i="25"/>
  <c r="N227" i="26"/>
  <c r="T227" i="25"/>
  <c r="O227" i="26"/>
  <c r="Q228" i="25"/>
  <c r="L228" i="26"/>
  <c r="P228" i="25"/>
  <c r="K228" i="26"/>
  <c r="U228" i="24"/>
  <c r="R228" i="25"/>
  <c r="M228" i="26"/>
  <c r="S228" i="25"/>
  <c r="N228" i="26"/>
  <c r="T228" i="25"/>
  <c r="O228" i="26"/>
  <c r="Q229" i="25"/>
  <c r="L229" i="26"/>
  <c r="P229" i="25"/>
  <c r="K229" i="26"/>
  <c r="U229" i="24"/>
  <c r="R229" i="25"/>
  <c r="M229" i="26"/>
  <c r="S229" i="25"/>
  <c r="N229" i="26"/>
  <c r="T229" i="25"/>
  <c r="O229" i="26"/>
  <c r="Q230" i="25"/>
  <c r="L230" i="26"/>
  <c r="P230" i="25"/>
  <c r="K230" i="26"/>
  <c r="U230" i="24"/>
  <c r="R230" i="25"/>
  <c r="M230" i="26"/>
  <c r="S230" i="25"/>
  <c r="N230" i="26"/>
  <c r="T230" i="25"/>
  <c r="O230" i="26"/>
  <c r="Q231" i="25"/>
  <c r="L231" i="26"/>
  <c r="P231" i="25"/>
  <c r="K231" i="26"/>
  <c r="U231" i="24"/>
  <c r="R231" i="25"/>
  <c r="M231" i="26"/>
  <c r="S231" i="25"/>
  <c r="N231" i="26"/>
  <c r="T231" i="25"/>
  <c r="O231" i="26"/>
  <c r="Q232" i="25"/>
  <c r="L232" i="26"/>
  <c r="P232" i="25"/>
  <c r="K232" i="26"/>
  <c r="U232" i="24"/>
  <c r="R232" i="25"/>
  <c r="M232" i="26"/>
  <c r="S232" i="25"/>
  <c r="N232" i="26"/>
  <c r="T232" i="25"/>
  <c r="O232" i="26"/>
  <c r="Q233" i="25"/>
  <c r="L233" i="26"/>
  <c r="P233" i="25"/>
  <c r="K233" i="26"/>
  <c r="U233" i="24"/>
  <c r="R233" i="25"/>
  <c r="M233" i="26"/>
  <c r="S233" i="25"/>
  <c r="N233" i="26"/>
  <c r="T233" i="25"/>
  <c r="O233" i="26"/>
  <c r="Q234" i="25"/>
  <c r="L234" i="26"/>
  <c r="P234" i="25"/>
  <c r="K234" i="26"/>
  <c r="U234" i="24"/>
  <c r="R234" i="25"/>
  <c r="M234" i="26"/>
  <c r="S234" i="25"/>
  <c r="N234" i="26"/>
  <c r="T234" i="25"/>
  <c r="O234" i="26"/>
  <c r="Q235" i="25"/>
  <c r="L235" i="26"/>
  <c r="P235" i="25"/>
  <c r="K235" i="26"/>
  <c r="U235" i="24"/>
  <c r="R235" i="25"/>
  <c r="M235" i="26"/>
  <c r="S235" i="25"/>
  <c r="N235" i="26"/>
  <c r="T235" i="25"/>
  <c r="O235" i="26"/>
  <c r="Q236" i="25"/>
  <c r="L236" i="26"/>
  <c r="P236" i="25"/>
  <c r="K236" i="26"/>
  <c r="U236" i="24"/>
  <c r="R236" i="25"/>
  <c r="M236" i="26"/>
  <c r="S236" i="25"/>
  <c r="N236" i="26"/>
  <c r="T236" i="25"/>
  <c r="O236" i="26"/>
  <c r="Q237" i="25"/>
  <c r="L237" i="26"/>
  <c r="P237" i="25"/>
  <c r="K237" i="26"/>
  <c r="U237" i="24"/>
  <c r="R237" i="25"/>
  <c r="M237" i="26"/>
  <c r="S237" i="25"/>
  <c r="N237" i="26"/>
  <c r="T237" i="25"/>
  <c r="O237" i="26"/>
  <c r="Q44" i="25"/>
  <c r="L44" i="26"/>
  <c r="P44" i="25"/>
  <c r="K44" i="26"/>
  <c r="U44" i="24"/>
  <c r="R44" i="25"/>
  <c r="M44" i="26"/>
  <c r="S44" i="25"/>
  <c r="N44" i="26"/>
  <c r="T44" i="25"/>
  <c r="O44" i="26"/>
  <c r="Q45" i="25"/>
  <c r="L45" i="26"/>
  <c r="P45" i="25"/>
  <c r="K45" i="26"/>
  <c r="U45" i="24"/>
  <c r="R45" i="25"/>
  <c r="M45" i="26"/>
  <c r="S45" i="25"/>
  <c r="N45" i="26"/>
  <c r="T45" i="25"/>
  <c r="O45" i="26"/>
  <c r="Q46" i="25"/>
  <c r="L46" i="26"/>
  <c r="P46" i="25"/>
  <c r="K46" i="26"/>
  <c r="U46" i="24"/>
  <c r="R46" i="25"/>
  <c r="M46" i="26"/>
  <c r="S46" i="25"/>
  <c r="N46" i="26"/>
  <c r="T46" i="25"/>
  <c r="O46" i="26"/>
  <c r="Q47" i="25"/>
  <c r="L47" i="26"/>
  <c r="P47" i="25"/>
  <c r="K47" i="26"/>
  <c r="U47" i="24"/>
  <c r="R47" i="25"/>
  <c r="M47" i="26"/>
  <c r="S47" i="25"/>
  <c r="N47" i="26"/>
  <c r="T47" i="25"/>
  <c r="O47" i="26"/>
  <c r="Q48" i="25"/>
  <c r="L48" i="26"/>
  <c r="P48" i="25"/>
  <c r="K48" i="26"/>
  <c r="U48" i="24"/>
  <c r="R48" i="25"/>
  <c r="M48" i="26"/>
  <c r="S48" i="25"/>
  <c r="N48" i="26"/>
  <c r="T48" i="25"/>
  <c r="O48" i="26"/>
  <c r="Q49" i="25"/>
  <c r="L49" i="26"/>
  <c r="P49" i="25"/>
  <c r="K49" i="26"/>
  <c r="U49" i="24"/>
  <c r="R49" i="25"/>
  <c r="M49" i="26"/>
  <c r="S49" i="25"/>
  <c r="N49" i="26"/>
  <c r="T49" i="25"/>
  <c r="O49" i="26"/>
  <c r="Q50" i="25"/>
  <c r="L50" i="26"/>
  <c r="P50" i="25"/>
  <c r="K50" i="26"/>
  <c r="U50" i="24"/>
  <c r="R50" i="25"/>
  <c r="M50" i="26"/>
  <c r="S50" i="25"/>
  <c r="N50" i="26"/>
  <c r="T50" i="25"/>
  <c r="O50" i="26"/>
  <c r="Q51" i="25"/>
  <c r="L51" i="26"/>
  <c r="P51" i="25"/>
  <c r="K51" i="26"/>
  <c r="U51" i="24"/>
  <c r="R51" i="25"/>
  <c r="M51" i="26"/>
  <c r="S51" i="25"/>
  <c r="N51" i="26"/>
  <c r="T51" i="25"/>
  <c r="O51" i="26"/>
  <c r="Q52" i="25"/>
  <c r="L52" i="26"/>
  <c r="P52" i="25"/>
  <c r="K52" i="26"/>
  <c r="U52" i="24"/>
  <c r="R52" i="25"/>
  <c r="M52" i="26"/>
  <c r="S52" i="25"/>
  <c r="N52" i="26"/>
  <c r="T52" i="25"/>
  <c r="O52" i="26"/>
  <c r="Q53" i="25"/>
  <c r="L53" i="26"/>
  <c r="P53" i="25"/>
  <c r="K53" i="26"/>
  <c r="U53" i="24"/>
  <c r="R53" i="25"/>
  <c r="M53" i="26"/>
  <c r="S53" i="25"/>
  <c r="N53" i="26"/>
  <c r="T53" i="25"/>
  <c r="O53" i="26"/>
  <c r="Q54" i="25"/>
  <c r="L54" i="26"/>
  <c r="P54" i="25"/>
  <c r="K54" i="26"/>
  <c r="U54" i="24"/>
  <c r="R54" i="25"/>
  <c r="M54" i="26"/>
  <c r="S54" i="25"/>
  <c r="N54" i="26"/>
  <c r="T54" i="25"/>
  <c r="O54" i="26"/>
  <c r="Q55" i="25"/>
  <c r="L55" i="26"/>
  <c r="P55" i="25"/>
  <c r="K55" i="26"/>
  <c r="U55" i="24"/>
  <c r="R55" i="25"/>
  <c r="M55" i="26"/>
  <c r="S55" i="25"/>
  <c r="N55" i="26"/>
  <c r="T55" i="25"/>
  <c r="O55" i="26"/>
  <c r="Q56" i="25"/>
  <c r="L56" i="26"/>
  <c r="P56" i="25"/>
  <c r="K56" i="26"/>
  <c r="U56" i="24"/>
  <c r="R56" i="25"/>
  <c r="M56" i="26"/>
  <c r="S56" i="25"/>
  <c r="N56" i="26"/>
  <c r="T56" i="25"/>
  <c r="O56" i="26"/>
  <c r="Q57" i="25"/>
  <c r="L57" i="26"/>
  <c r="P57" i="25"/>
  <c r="K57" i="26"/>
  <c r="U57" i="24"/>
  <c r="R57" i="25"/>
  <c r="M57" i="26"/>
  <c r="S57" i="25"/>
  <c r="N57" i="26"/>
  <c r="T57" i="25"/>
  <c r="O57" i="26"/>
  <c r="Q58" i="25"/>
  <c r="L58" i="26"/>
  <c r="P58" i="25"/>
  <c r="K58" i="26"/>
  <c r="U58" i="24"/>
  <c r="R58" i="25"/>
  <c r="M58" i="26"/>
  <c r="S58" i="25"/>
  <c r="N58" i="26"/>
  <c r="T58" i="25"/>
  <c r="O58" i="26"/>
  <c r="Q59" i="25"/>
  <c r="L59" i="26"/>
  <c r="P59" i="25"/>
  <c r="K59" i="26"/>
  <c r="U59" i="24"/>
  <c r="R59" i="25"/>
  <c r="M59" i="26"/>
  <c r="S59" i="25"/>
  <c r="N59" i="26"/>
  <c r="T59" i="25"/>
  <c r="O59" i="26"/>
  <c r="R24" i="25"/>
  <c r="M24" i="26"/>
  <c r="S24" i="25"/>
  <c r="N24" i="26"/>
  <c r="T24" i="25"/>
  <c r="O24" i="26"/>
  <c r="R25" i="25"/>
  <c r="M25" i="26"/>
  <c r="S25" i="25"/>
  <c r="N25" i="26"/>
  <c r="T25" i="25"/>
  <c r="O25" i="26"/>
  <c r="R26" i="25"/>
  <c r="M26" i="26"/>
  <c r="S26" i="25"/>
  <c r="N26" i="26"/>
  <c r="T26" i="25"/>
  <c r="O26" i="26"/>
  <c r="R27" i="25"/>
  <c r="M27" i="26"/>
  <c r="S27" i="25"/>
  <c r="N27" i="26"/>
  <c r="T27" i="25"/>
  <c r="O27" i="26"/>
  <c r="R28" i="25"/>
  <c r="M28" i="26"/>
  <c r="S28" i="25"/>
  <c r="N28" i="26"/>
  <c r="T28" i="25"/>
  <c r="O28" i="26"/>
  <c r="R29" i="25"/>
  <c r="M29" i="26"/>
  <c r="S29" i="25"/>
  <c r="N29" i="26"/>
  <c r="T29" i="25"/>
  <c r="O29" i="26"/>
  <c r="R30" i="25"/>
  <c r="M30" i="26"/>
  <c r="S30" i="25"/>
  <c r="N30" i="26"/>
  <c r="T30" i="25"/>
  <c r="O30" i="26"/>
  <c r="R31" i="25"/>
  <c r="M31" i="26"/>
  <c r="S31" i="25"/>
  <c r="N31" i="26"/>
  <c r="T31" i="25"/>
  <c r="O31" i="26"/>
  <c r="R32" i="25"/>
  <c r="M32" i="26"/>
  <c r="S32" i="25"/>
  <c r="N32" i="26"/>
  <c r="T32" i="25"/>
  <c r="O32" i="26"/>
  <c r="R33" i="25"/>
  <c r="M33" i="26"/>
  <c r="S33" i="25"/>
  <c r="N33" i="26"/>
  <c r="T33" i="25"/>
  <c r="O33" i="26"/>
  <c r="R34" i="25"/>
  <c r="M34" i="26"/>
  <c r="S34" i="25"/>
  <c r="N34" i="26"/>
  <c r="T34" i="25"/>
  <c r="O34" i="26"/>
  <c r="R35" i="25"/>
  <c r="M35" i="26"/>
  <c r="S35" i="25"/>
  <c r="N35" i="26"/>
  <c r="T35" i="25"/>
  <c r="O35" i="26"/>
  <c r="R36" i="25"/>
  <c r="M36" i="26"/>
  <c r="S36" i="25"/>
  <c r="N36" i="26"/>
  <c r="T36" i="25"/>
  <c r="O36" i="26"/>
  <c r="R37" i="25"/>
  <c r="M37" i="26"/>
  <c r="S37" i="25"/>
  <c r="N37" i="26"/>
  <c r="T37" i="25"/>
  <c r="O37" i="26"/>
  <c r="R38" i="25"/>
  <c r="M38" i="26"/>
  <c r="S38" i="25"/>
  <c r="N38" i="26"/>
  <c r="T38" i="25"/>
  <c r="O38" i="26"/>
  <c r="R39" i="25"/>
  <c r="M39" i="26"/>
  <c r="S39" i="25"/>
  <c r="N39" i="26"/>
  <c r="T39" i="25"/>
  <c r="O39" i="26"/>
  <c r="T23" i="25"/>
  <c r="T40" i="25" s="1"/>
  <c r="O23" i="26"/>
  <c r="O40" i="25"/>
  <c r="T40" i="24"/>
  <c r="R6" i="25"/>
  <c r="M6" i="26"/>
  <c r="S6" i="25"/>
  <c r="N6" i="26"/>
  <c r="R7" i="25"/>
  <c r="M7" i="26"/>
  <c r="S7" i="25"/>
  <c r="N7" i="26"/>
  <c r="T7" i="25"/>
  <c r="O7" i="26"/>
  <c r="R8" i="25"/>
  <c r="M8" i="26"/>
  <c r="S8" i="25"/>
  <c r="N8" i="26"/>
  <c r="T8" i="25"/>
  <c r="O8" i="26"/>
  <c r="R9" i="25"/>
  <c r="M9" i="26"/>
  <c r="S9" i="25"/>
  <c r="N9" i="26"/>
  <c r="T9" i="25"/>
  <c r="O9" i="26"/>
  <c r="R10" i="25"/>
  <c r="M10" i="26"/>
  <c r="S10" i="25"/>
  <c r="N10" i="26"/>
  <c r="T10" i="25"/>
  <c r="O10" i="26"/>
  <c r="R11" i="25"/>
  <c r="M11" i="26"/>
  <c r="S11" i="25"/>
  <c r="N11" i="26"/>
  <c r="T11" i="25"/>
  <c r="O11" i="26"/>
  <c r="R12" i="25"/>
  <c r="M12" i="26"/>
  <c r="S12" i="25"/>
  <c r="N12" i="26"/>
  <c r="T12" i="25"/>
  <c r="O12" i="26"/>
  <c r="R13" i="25"/>
  <c r="M13" i="26"/>
  <c r="S13" i="25"/>
  <c r="N13" i="26"/>
  <c r="T13" i="25"/>
  <c r="O13" i="26"/>
  <c r="R14" i="25"/>
  <c r="M14" i="26"/>
  <c r="S14" i="25"/>
  <c r="N14" i="26"/>
  <c r="T14" i="25"/>
  <c r="O14" i="26"/>
  <c r="R15" i="25"/>
  <c r="M15" i="26"/>
  <c r="S15" i="25"/>
  <c r="N15" i="26"/>
  <c r="T15" i="25"/>
  <c r="O15" i="26"/>
  <c r="R16" i="25"/>
  <c r="M16" i="26"/>
  <c r="S16" i="25"/>
  <c r="N16" i="26"/>
  <c r="T16" i="25"/>
  <c r="O16" i="26"/>
  <c r="R17" i="25"/>
  <c r="M17" i="26"/>
  <c r="S17" i="25"/>
  <c r="N17" i="26"/>
  <c r="T17" i="25"/>
  <c r="O17" i="26"/>
  <c r="R18" i="25"/>
  <c r="M18" i="26"/>
  <c r="S18" i="25"/>
  <c r="N18" i="26"/>
  <c r="T18" i="25"/>
  <c r="O18" i="26"/>
  <c r="R19" i="25"/>
  <c r="M19" i="26"/>
  <c r="S19" i="25"/>
  <c r="N19" i="26"/>
  <c r="T19" i="25"/>
  <c r="O19" i="26"/>
  <c r="R99" i="25"/>
  <c r="M99" i="26"/>
  <c r="S99" i="25"/>
  <c r="N99" i="26"/>
  <c r="T99" i="25"/>
  <c r="O99" i="26"/>
  <c r="Q99" i="25"/>
  <c r="L99" i="26"/>
  <c r="P99" i="25"/>
  <c r="U99" i="25" s="1"/>
  <c r="K99" i="26"/>
  <c r="U99" i="24"/>
  <c r="Q110" i="25"/>
  <c r="L110" i="26"/>
  <c r="P110" i="25"/>
  <c r="K110" i="26"/>
  <c r="U110" i="24"/>
  <c r="R110" i="25"/>
  <c r="M110" i="26"/>
  <c r="S110" i="25"/>
  <c r="N110" i="26"/>
  <c r="T110" i="26"/>
  <c r="O110" i="27"/>
  <c r="Q111" i="25"/>
  <c r="L111" i="26"/>
  <c r="P111" i="25"/>
  <c r="K111" i="26"/>
  <c r="U111" i="24"/>
  <c r="R111" i="25"/>
  <c r="M111" i="26"/>
  <c r="S111" i="25"/>
  <c r="N111" i="26"/>
  <c r="T111" i="26"/>
  <c r="O111" i="27"/>
  <c r="Q112" i="25"/>
  <c r="L112" i="26"/>
  <c r="P112" i="25"/>
  <c r="K112" i="26"/>
  <c r="U112" i="24"/>
  <c r="R112" i="25"/>
  <c r="M112" i="26"/>
  <c r="S112" i="25"/>
  <c r="N112" i="26"/>
  <c r="T112" i="26"/>
  <c r="O112" i="27"/>
  <c r="Q113" i="25"/>
  <c r="L113" i="26"/>
  <c r="P113" i="25"/>
  <c r="K113" i="26"/>
  <c r="U113" i="24"/>
  <c r="R113" i="25"/>
  <c r="M113" i="26"/>
  <c r="S113" i="25"/>
  <c r="N113" i="26"/>
  <c r="T113" i="26"/>
  <c r="O113" i="27"/>
  <c r="R84" i="22"/>
  <c r="R100" i="22" s="1"/>
  <c r="M84" i="23"/>
  <c r="M100" i="22"/>
  <c r="R100" i="21"/>
  <c r="Q98" i="15"/>
  <c r="L98" i="16"/>
  <c r="P98" i="15"/>
  <c r="U98" i="15" s="1"/>
  <c r="K98" i="16"/>
  <c r="U98" i="14"/>
  <c r="Q97" i="15"/>
  <c r="L97" i="16"/>
  <c r="P97" i="15"/>
  <c r="U97" i="15" s="1"/>
  <c r="K97" i="16"/>
  <c r="U97" i="14"/>
  <c r="Q96" i="15"/>
  <c r="L96" i="16"/>
  <c r="P96" i="15"/>
  <c r="U96" i="15" s="1"/>
  <c r="K96" i="16"/>
  <c r="U96" i="14"/>
  <c r="Q95" i="15"/>
  <c r="L95" i="16"/>
  <c r="P95" i="15"/>
  <c r="U95" i="15" s="1"/>
  <c r="K95" i="16"/>
  <c r="U95" i="14"/>
  <c r="Q94" i="15"/>
  <c r="L94" i="16"/>
  <c r="P94" i="15"/>
  <c r="U94" i="15" s="1"/>
  <c r="K94" i="16"/>
  <c r="U94" i="14"/>
  <c r="Q93" i="15"/>
  <c r="L93" i="16"/>
  <c r="P93" i="15"/>
  <c r="U93" i="15" s="1"/>
  <c r="K93" i="16"/>
  <c r="U93" i="14"/>
  <c r="Q92" i="15"/>
  <c r="L92" i="16"/>
  <c r="P92" i="15"/>
  <c r="U92" i="15" s="1"/>
  <c r="K92" i="16"/>
  <c r="U92" i="14"/>
  <c r="Q91" i="15"/>
  <c r="L91" i="16"/>
  <c r="P91" i="15"/>
  <c r="U91" i="15" s="1"/>
  <c r="K91" i="16"/>
  <c r="U91" i="14"/>
  <c r="Q90" i="15"/>
  <c r="L90" i="16"/>
  <c r="P90" i="15"/>
  <c r="U90" i="15" s="1"/>
  <c r="K90" i="16"/>
  <c r="U90" i="14"/>
  <c r="Q89" i="15"/>
  <c r="L89" i="16"/>
  <c r="P89" i="15"/>
  <c r="U89" i="15" s="1"/>
  <c r="K89" i="16"/>
  <c r="U89" i="14"/>
  <c r="Q88" i="15"/>
  <c r="L88" i="16"/>
  <c r="P88" i="15"/>
  <c r="U88" i="15" s="1"/>
  <c r="K88" i="16"/>
  <c r="U88" i="14"/>
  <c r="Q87" i="15"/>
  <c r="L87" i="16"/>
  <c r="P87" i="15"/>
  <c r="U87" i="15" s="1"/>
  <c r="K87" i="16"/>
  <c r="U87" i="14"/>
  <c r="Q86" i="15"/>
  <c r="L86" i="16"/>
  <c r="P86" i="15"/>
  <c r="U86" i="15" s="1"/>
  <c r="K86" i="16"/>
  <c r="U86" i="14"/>
  <c r="Q85" i="15"/>
  <c r="L85" i="16"/>
  <c r="P85" i="15"/>
  <c r="U85" i="15" s="1"/>
  <c r="K85" i="16"/>
  <c r="U85" i="14"/>
  <c r="T158" i="25"/>
  <c r="O158" i="26"/>
  <c r="O214" i="25"/>
  <c r="N214" i="25"/>
  <c r="S158" i="25"/>
  <c r="N158" i="26"/>
  <c r="M214" i="25"/>
  <c r="R158" i="25"/>
  <c r="M158" i="26"/>
  <c r="L214" i="25"/>
  <c r="Q158" i="25"/>
  <c r="L158" i="26"/>
  <c r="P158" i="25"/>
  <c r="K158" i="26"/>
  <c r="K214" i="25"/>
  <c r="H158" i="13"/>
  <c r="B214" i="13"/>
  <c r="T102" i="24"/>
  <c r="O102" i="25"/>
  <c r="S102" i="24"/>
  <c r="N102" i="25"/>
  <c r="R102" i="24"/>
  <c r="M102" i="25"/>
  <c r="Q102" i="24"/>
  <c r="L102" i="25"/>
  <c r="P102" i="24"/>
  <c r="K102" i="25"/>
  <c r="U102" i="23"/>
  <c r="B218" i="27"/>
  <c r="H218" i="27" s="1"/>
  <c r="J218" i="26"/>
  <c r="B219" i="27"/>
  <c r="H219" i="27" s="1"/>
  <c r="J219" i="26"/>
  <c r="B220" i="27"/>
  <c r="H220" i="27" s="1"/>
  <c r="J220" i="26"/>
  <c r="B221" i="27"/>
  <c r="H221" i="27" s="1"/>
  <c r="J221" i="26"/>
  <c r="B222" i="27"/>
  <c r="H222" i="27" s="1"/>
  <c r="J222" i="26"/>
  <c r="B223" i="27"/>
  <c r="H223" i="27" s="1"/>
  <c r="J223" i="26"/>
  <c r="B224" i="27"/>
  <c r="H224" i="27" s="1"/>
  <c r="J224" i="26"/>
  <c r="B225" i="27"/>
  <c r="H225" i="27" s="1"/>
  <c r="J225" i="26"/>
  <c r="B226" i="27"/>
  <c r="H226" i="27" s="1"/>
  <c r="J226" i="26"/>
  <c r="B227" i="27"/>
  <c r="H227" i="27" s="1"/>
  <c r="J227" i="26"/>
  <c r="B228" i="27"/>
  <c r="H228" i="27" s="1"/>
  <c r="J228" i="26"/>
  <c r="B229" i="27"/>
  <c r="H229" i="27" s="1"/>
  <c r="J229" i="26"/>
  <c r="B230" i="27"/>
  <c r="H230" i="27" s="1"/>
  <c r="J230" i="26"/>
  <c r="B231" i="27"/>
  <c r="H231" i="27" s="1"/>
  <c r="J231" i="26"/>
  <c r="B232" i="27"/>
  <c r="H232" i="27" s="1"/>
  <c r="J232" i="26"/>
  <c r="B233" i="27"/>
  <c r="H233" i="27" s="1"/>
  <c r="J233" i="26"/>
  <c r="B234" i="27"/>
  <c r="H234" i="27" s="1"/>
  <c r="J234" i="26"/>
  <c r="B235" i="27"/>
  <c r="H235" i="27" s="1"/>
  <c r="J235" i="26"/>
  <c r="B236" i="27"/>
  <c r="H236" i="27" s="1"/>
  <c r="J236" i="26"/>
  <c r="B237" i="27"/>
  <c r="H237" i="27" s="1"/>
  <c r="J237" i="26"/>
  <c r="B154" i="27"/>
  <c r="H154" i="27" s="1"/>
  <c r="J154" i="26"/>
  <c r="B155" i="27"/>
  <c r="H155" i="27" s="1"/>
  <c r="J155" i="26"/>
  <c r="B156" i="27"/>
  <c r="H156" i="27" s="1"/>
  <c r="J156" i="26"/>
  <c r="B157" i="27"/>
  <c r="H157" i="27" s="1"/>
  <c r="J157" i="26"/>
  <c r="B159" i="27"/>
  <c r="H159" i="27" s="1"/>
  <c r="J159" i="26"/>
  <c r="B160" i="27"/>
  <c r="H160" i="27" s="1"/>
  <c r="J160" i="26"/>
  <c r="B161" i="27"/>
  <c r="H161" i="27" s="1"/>
  <c r="J161" i="26"/>
  <c r="B162" i="27"/>
  <c r="H162" i="27" s="1"/>
  <c r="J162" i="26"/>
  <c r="B163" i="27"/>
  <c r="H163" i="27" s="1"/>
  <c r="J163" i="26"/>
  <c r="B164" i="27"/>
  <c r="H164" i="27" s="1"/>
  <c r="J164" i="26"/>
  <c r="B165" i="27"/>
  <c r="H165" i="27" s="1"/>
  <c r="J165" i="26"/>
  <c r="B166" i="27"/>
  <c r="H166" i="27" s="1"/>
  <c r="J166" i="26"/>
  <c r="B167" i="27"/>
  <c r="H167" i="27" s="1"/>
  <c r="J167" i="26"/>
  <c r="B168" i="27"/>
  <c r="H168" i="27" s="1"/>
  <c r="J168" i="26"/>
  <c r="B169" i="27"/>
  <c r="H169" i="27" s="1"/>
  <c r="J169" i="26"/>
  <c r="B170" i="27"/>
  <c r="H170" i="27" s="1"/>
  <c r="J170" i="26"/>
  <c r="B171" i="27"/>
  <c r="H171" i="27" s="1"/>
  <c r="J171" i="26"/>
  <c r="B172" i="27"/>
  <c r="H172" i="27" s="1"/>
  <c r="J172" i="26"/>
  <c r="B173" i="27"/>
  <c r="H173" i="27" s="1"/>
  <c r="J173" i="26"/>
  <c r="B174" i="27"/>
  <c r="H174" i="27" s="1"/>
  <c r="J174" i="26"/>
  <c r="B175" i="27"/>
  <c r="H175" i="27" s="1"/>
  <c r="J175" i="26"/>
  <c r="B176" i="27"/>
  <c r="H176" i="27" s="1"/>
  <c r="J176" i="26"/>
  <c r="B177" i="27"/>
  <c r="H177" i="27" s="1"/>
  <c r="J177" i="26"/>
  <c r="B178" i="27"/>
  <c r="H178" i="27" s="1"/>
  <c r="J178" i="26"/>
  <c r="B179" i="27"/>
  <c r="H179" i="27" s="1"/>
  <c r="J179" i="26"/>
  <c r="B181" i="27"/>
  <c r="H181" i="27" s="1"/>
  <c r="J181" i="26"/>
  <c r="B182" i="27"/>
  <c r="H182" i="27" s="1"/>
  <c r="J182" i="26"/>
  <c r="B183" i="27"/>
  <c r="H183" i="27" s="1"/>
  <c r="J183" i="26"/>
  <c r="B184" i="27"/>
  <c r="H184" i="27" s="1"/>
  <c r="J184" i="26"/>
  <c r="B185" i="27"/>
  <c r="H185" i="27" s="1"/>
  <c r="J185" i="26"/>
  <c r="B186" i="27"/>
  <c r="H186" i="27" s="1"/>
  <c r="J186" i="26"/>
  <c r="B187" i="27"/>
  <c r="H187" i="27" s="1"/>
  <c r="J187" i="26"/>
  <c r="B188" i="27"/>
  <c r="H188" i="27" s="1"/>
  <c r="J188" i="26"/>
  <c r="B189" i="27"/>
  <c r="H189" i="27" s="1"/>
  <c r="J189" i="26"/>
  <c r="B190" i="27"/>
  <c r="H190" i="27" s="1"/>
  <c r="J190" i="26"/>
  <c r="B191" i="27"/>
  <c r="H191" i="27" s="1"/>
  <c r="J191" i="26"/>
  <c r="B192" i="27"/>
  <c r="H192" i="27" s="1"/>
  <c r="J192" i="26"/>
  <c r="B193" i="27"/>
  <c r="H193" i="27" s="1"/>
  <c r="J193" i="26"/>
  <c r="B194" i="27"/>
  <c r="H194" i="27" s="1"/>
  <c r="J194" i="26"/>
  <c r="B195" i="27"/>
  <c r="H195" i="27" s="1"/>
  <c r="J195" i="26"/>
  <c r="B196" i="27"/>
  <c r="H196" i="27" s="1"/>
  <c r="J196" i="26"/>
  <c r="B197" i="27"/>
  <c r="H197" i="27" s="1"/>
  <c r="J197" i="26"/>
  <c r="B198" i="27"/>
  <c r="H198" i="27" s="1"/>
  <c r="J198" i="26"/>
  <c r="B199" i="27"/>
  <c r="H199" i="27" s="1"/>
  <c r="J199" i="26"/>
  <c r="B200" i="27"/>
  <c r="H200" i="27" s="1"/>
  <c r="J200" i="26"/>
  <c r="B201" i="27"/>
  <c r="H201" i="27" s="1"/>
  <c r="J201" i="26"/>
  <c r="B202" i="27"/>
  <c r="H202" i="27" s="1"/>
  <c r="J202" i="26"/>
  <c r="B203" i="27"/>
  <c r="H203" i="27" s="1"/>
  <c r="J203" i="26"/>
  <c r="B204" i="27"/>
  <c r="H204" i="27" s="1"/>
  <c r="J204" i="26"/>
  <c r="B205" i="27"/>
  <c r="H205" i="27" s="1"/>
  <c r="J205" i="26"/>
  <c r="B206" i="27"/>
  <c r="H206" i="27" s="1"/>
  <c r="J206" i="26"/>
  <c r="B207" i="27"/>
  <c r="H207" i="27" s="1"/>
  <c r="J207" i="26"/>
  <c r="B208" i="27"/>
  <c r="H208" i="27" s="1"/>
  <c r="J208" i="26"/>
  <c r="B209" i="27"/>
  <c r="H209" i="27" s="1"/>
  <c r="J209" i="26"/>
  <c r="B210" i="27"/>
  <c r="H210" i="27" s="1"/>
  <c r="J210" i="26"/>
  <c r="B211" i="27"/>
  <c r="H211" i="27" s="1"/>
  <c r="J211" i="26"/>
  <c r="B212" i="27"/>
  <c r="H212" i="27" s="1"/>
  <c r="J212" i="26"/>
  <c r="B213" i="27"/>
  <c r="H213" i="27" s="1"/>
  <c r="J213" i="26"/>
  <c r="H153" i="15"/>
  <c r="B129" i="27"/>
  <c r="H129" i="27" s="1"/>
  <c r="J129" i="26"/>
  <c r="U129" i="26"/>
  <c r="B130" i="27"/>
  <c r="H130" i="27" s="1"/>
  <c r="J130" i="26"/>
  <c r="U130" i="26"/>
  <c r="B131" i="27"/>
  <c r="H131" i="27" s="1"/>
  <c r="J131" i="26"/>
  <c r="U131" i="26"/>
  <c r="B132" i="27"/>
  <c r="H132" i="27" s="1"/>
  <c r="J132" i="26"/>
  <c r="U132" i="26"/>
  <c r="B133" i="27"/>
  <c r="H133" i="27" s="1"/>
  <c r="J133" i="26"/>
  <c r="U133" i="26"/>
  <c r="B134" i="27"/>
  <c r="H134" i="27" s="1"/>
  <c r="J134" i="26"/>
  <c r="U134" i="26"/>
  <c r="B135" i="27"/>
  <c r="H135" i="27" s="1"/>
  <c r="J135" i="26"/>
  <c r="U135" i="26"/>
  <c r="B136" i="27"/>
  <c r="H136" i="27" s="1"/>
  <c r="J136" i="26"/>
  <c r="U136" i="26"/>
  <c r="B137" i="27"/>
  <c r="H137" i="27" s="1"/>
  <c r="J137" i="26"/>
  <c r="U137" i="26"/>
  <c r="B138" i="27"/>
  <c r="H138" i="27" s="1"/>
  <c r="J138" i="26"/>
  <c r="U138" i="26"/>
  <c r="B139" i="27"/>
  <c r="H139" i="27" s="1"/>
  <c r="J139" i="26"/>
  <c r="U139" i="26"/>
  <c r="B140" i="27"/>
  <c r="H140" i="27" s="1"/>
  <c r="J140" i="26"/>
  <c r="U140" i="26"/>
  <c r="B141" i="27"/>
  <c r="H141" i="27" s="1"/>
  <c r="J141" i="26"/>
  <c r="U141" i="26"/>
  <c r="B142" i="27"/>
  <c r="H142" i="27" s="1"/>
  <c r="J142" i="26"/>
  <c r="U142" i="26"/>
  <c r="B143" i="27"/>
  <c r="H143" i="27" s="1"/>
  <c r="J143" i="26"/>
  <c r="U143" i="26"/>
  <c r="B144" i="27"/>
  <c r="H144" i="27" s="1"/>
  <c r="J144" i="26"/>
  <c r="U144" i="26"/>
  <c r="B145" i="27"/>
  <c r="H145" i="27" s="1"/>
  <c r="J145" i="26"/>
  <c r="U145" i="26"/>
  <c r="B146" i="27"/>
  <c r="H146" i="27" s="1"/>
  <c r="J146" i="26"/>
  <c r="U146" i="26"/>
  <c r="B147" i="27"/>
  <c r="H147" i="27" s="1"/>
  <c r="J147" i="26"/>
  <c r="U147" i="26"/>
  <c r="B148" i="27"/>
  <c r="H148" i="27" s="1"/>
  <c r="J148" i="26"/>
  <c r="U148" i="26"/>
  <c r="B149" i="27"/>
  <c r="H149" i="27" s="1"/>
  <c r="J149" i="26"/>
  <c r="U149" i="26"/>
  <c r="B118" i="27"/>
  <c r="H118" i="27" s="1"/>
  <c r="J118" i="26"/>
  <c r="U118" i="26"/>
  <c r="B119" i="27"/>
  <c r="H119" i="27" s="1"/>
  <c r="J119" i="26"/>
  <c r="U119" i="26"/>
  <c r="B120" i="27"/>
  <c r="H120" i="27" s="1"/>
  <c r="J120" i="26"/>
  <c r="U120" i="26"/>
  <c r="B121" i="27"/>
  <c r="H121" i="27" s="1"/>
  <c r="J121" i="26"/>
  <c r="U121" i="26"/>
  <c r="B122" i="27"/>
  <c r="H122" i="27" s="1"/>
  <c r="J122" i="26"/>
  <c r="U122" i="26"/>
  <c r="B123" i="27"/>
  <c r="H123" i="27" s="1"/>
  <c r="J123" i="26"/>
  <c r="U123" i="26"/>
  <c r="B124" i="27"/>
  <c r="H124" i="27" s="1"/>
  <c r="J124" i="26"/>
  <c r="U124" i="26"/>
  <c r="H103" i="15"/>
  <c r="B114" i="15"/>
  <c r="B84" i="27"/>
  <c r="H84" i="27" s="1"/>
  <c r="J84" i="26"/>
  <c r="B85" i="27"/>
  <c r="H85" i="27" s="1"/>
  <c r="J85" i="26"/>
  <c r="B86" i="27"/>
  <c r="H86" i="27" s="1"/>
  <c r="J86" i="26"/>
  <c r="B87" i="27"/>
  <c r="H87" i="27" s="1"/>
  <c r="J87" i="26"/>
  <c r="B88" i="27"/>
  <c r="H88" i="27" s="1"/>
  <c r="J88" i="26"/>
  <c r="B89" i="27"/>
  <c r="H89" i="27" s="1"/>
  <c r="J89" i="26"/>
  <c r="B90" i="27"/>
  <c r="H90" i="27" s="1"/>
  <c r="J90" i="26"/>
  <c r="B91" i="27"/>
  <c r="H91" i="27" s="1"/>
  <c r="J91" i="26"/>
  <c r="B92" i="27"/>
  <c r="H92" i="27" s="1"/>
  <c r="J92" i="26"/>
  <c r="B93" i="27"/>
  <c r="H93" i="27" s="1"/>
  <c r="J93" i="26"/>
  <c r="B94" i="27"/>
  <c r="H94" i="27" s="1"/>
  <c r="J94" i="26"/>
  <c r="B95" i="27"/>
  <c r="H95" i="27" s="1"/>
  <c r="J95" i="26"/>
  <c r="B96" i="27"/>
  <c r="H96" i="27" s="1"/>
  <c r="J96" i="26"/>
  <c r="B97" i="27"/>
  <c r="H97" i="27" s="1"/>
  <c r="J97" i="26"/>
  <c r="B98" i="27"/>
  <c r="H98" i="27" s="1"/>
  <c r="J98" i="26"/>
  <c r="B99" i="27"/>
  <c r="H99" i="27" s="1"/>
  <c r="J99" i="26"/>
  <c r="B44" i="27"/>
  <c r="H44" i="27" s="1"/>
  <c r="J44" i="26"/>
  <c r="B45" i="27"/>
  <c r="H45" i="27" s="1"/>
  <c r="J45" i="26"/>
  <c r="B46" i="27"/>
  <c r="H46" i="27" s="1"/>
  <c r="J46" i="26"/>
  <c r="B47" i="27"/>
  <c r="H47" i="27" s="1"/>
  <c r="J47" i="26"/>
  <c r="B48" i="27"/>
  <c r="H48" i="27" s="1"/>
  <c r="J48" i="26"/>
  <c r="B49" i="27"/>
  <c r="H49" i="27" s="1"/>
  <c r="J49" i="26"/>
  <c r="B50" i="27"/>
  <c r="H50" i="27" s="1"/>
  <c r="J50" i="26"/>
  <c r="B51" i="27"/>
  <c r="H51" i="27" s="1"/>
  <c r="J51" i="26"/>
  <c r="B52" i="27"/>
  <c r="H52" i="27" s="1"/>
  <c r="J52" i="26"/>
  <c r="B53" i="27"/>
  <c r="H53" i="27" s="1"/>
  <c r="J53" i="26"/>
  <c r="B54" i="27"/>
  <c r="H54" i="27" s="1"/>
  <c r="J54" i="26"/>
  <c r="B55" i="27"/>
  <c r="H55" i="27" s="1"/>
  <c r="J55" i="26"/>
  <c r="B56" i="27"/>
  <c r="H56" i="27" s="1"/>
  <c r="J56" i="26"/>
  <c r="B57" i="27"/>
  <c r="H57" i="27" s="1"/>
  <c r="J57" i="26"/>
  <c r="B58" i="27"/>
  <c r="H58" i="27" s="1"/>
  <c r="J58" i="26"/>
  <c r="B59" i="27"/>
  <c r="H59" i="27" s="1"/>
  <c r="J59" i="26"/>
  <c r="T5" i="26"/>
  <c r="O5" i="27"/>
  <c r="O20" i="26"/>
  <c r="S5" i="25"/>
  <c r="S20" i="25" s="1"/>
  <c r="N5" i="26"/>
  <c r="N20" i="25"/>
  <c r="R5" i="25"/>
  <c r="R20" i="25" s="1"/>
  <c r="M5" i="26"/>
  <c r="M20" i="25"/>
  <c r="T43" i="24"/>
  <c r="T60" i="24" s="1"/>
  <c r="O60" i="24"/>
  <c r="O43" i="25"/>
  <c r="S43" i="24"/>
  <c r="S60" i="24" s="1"/>
  <c r="N43" i="25"/>
  <c r="N60" i="24"/>
  <c r="R43" i="24"/>
  <c r="R60" i="24" s="1"/>
  <c r="M43" i="25"/>
  <c r="M60" i="24"/>
  <c r="Q43" i="24"/>
  <c r="Q60" i="24" s="1"/>
  <c r="L43" i="25"/>
  <c r="L60" i="24"/>
  <c r="P43" i="24"/>
  <c r="P60" i="24" s="1"/>
  <c r="K43" i="25"/>
  <c r="K60" i="24"/>
  <c r="H29" i="14"/>
  <c r="B40" i="14"/>
  <c r="B24" i="25"/>
  <c r="H24" i="25" s="1"/>
  <c r="J24" i="24"/>
  <c r="P24" i="24"/>
  <c r="K24" i="25"/>
  <c r="Q24" i="24"/>
  <c r="L24" i="25"/>
  <c r="B25" i="25"/>
  <c r="H25" i="25" s="1"/>
  <c r="J25" i="24"/>
  <c r="P25" i="24"/>
  <c r="K25" i="25"/>
  <c r="Q25" i="24"/>
  <c r="L25" i="25"/>
  <c r="B26" i="25"/>
  <c r="H26" i="25" s="1"/>
  <c r="J26" i="24"/>
  <c r="P26" i="24"/>
  <c r="K26" i="25"/>
  <c r="Q26" i="24"/>
  <c r="L26" i="25"/>
  <c r="B27" i="25"/>
  <c r="H27" i="25" s="1"/>
  <c r="J27" i="24"/>
  <c r="P27" i="24"/>
  <c r="K27" i="25"/>
  <c r="Q27" i="24"/>
  <c r="L27" i="25"/>
  <c r="B28" i="25"/>
  <c r="H28" i="25" s="1"/>
  <c r="J28" i="24"/>
  <c r="P28" i="24"/>
  <c r="K28" i="25"/>
  <c r="Q28" i="24"/>
  <c r="L28" i="25"/>
  <c r="B30" i="25"/>
  <c r="H30" i="25" s="1"/>
  <c r="J30" i="24"/>
  <c r="P30" i="24"/>
  <c r="K30" i="25"/>
  <c r="Q30" i="24"/>
  <c r="L30" i="25"/>
  <c r="B31" i="25"/>
  <c r="H31" i="25" s="1"/>
  <c r="J31" i="24"/>
  <c r="P31" i="24"/>
  <c r="K31" i="25"/>
  <c r="Q31" i="24"/>
  <c r="L31" i="25"/>
  <c r="B32" i="25"/>
  <c r="H32" i="25" s="1"/>
  <c r="J32" i="24"/>
  <c r="P32" i="24"/>
  <c r="K32" i="25"/>
  <c r="Q32" i="24"/>
  <c r="L32" i="25"/>
  <c r="B33" i="25"/>
  <c r="H33" i="25" s="1"/>
  <c r="J33" i="24"/>
  <c r="P33" i="24"/>
  <c r="K33" i="25"/>
  <c r="Q33" i="24"/>
  <c r="L33" i="25"/>
  <c r="B34" i="25"/>
  <c r="H34" i="25" s="1"/>
  <c r="J34" i="24"/>
  <c r="P34" i="24"/>
  <c r="K34" i="25"/>
  <c r="Q34" i="24"/>
  <c r="L34" i="25"/>
  <c r="B35" i="25"/>
  <c r="H35" i="25" s="1"/>
  <c r="J35" i="24"/>
  <c r="P35" i="24"/>
  <c r="K35" i="25"/>
  <c r="Q35" i="24"/>
  <c r="L35" i="25"/>
  <c r="B36" i="25"/>
  <c r="H36" i="25" s="1"/>
  <c r="J36" i="24"/>
  <c r="P36" i="24"/>
  <c r="K36" i="25"/>
  <c r="Q36" i="24"/>
  <c r="L36" i="25"/>
  <c r="B37" i="25"/>
  <c r="H37" i="25" s="1"/>
  <c r="J37" i="24"/>
  <c r="P37" i="24"/>
  <c r="K37" i="25"/>
  <c r="Q37" i="24"/>
  <c r="L37" i="25"/>
  <c r="B38" i="25"/>
  <c r="H38" i="25" s="1"/>
  <c r="J38" i="24"/>
  <c r="P38" i="24"/>
  <c r="K38" i="25"/>
  <c r="Q38" i="24"/>
  <c r="L38" i="25"/>
  <c r="B39" i="25"/>
  <c r="H39" i="25" s="1"/>
  <c r="J39" i="24"/>
  <c r="P39" i="24"/>
  <c r="K39" i="25"/>
  <c r="Q39" i="24"/>
  <c r="L39" i="25"/>
  <c r="P29" i="24"/>
  <c r="K29" i="25"/>
  <c r="Q29" i="24"/>
  <c r="L29" i="25"/>
  <c r="Q23" i="24"/>
  <c r="Q40" i="24" s="1"/>
  <c r="L23" i="25"/>
  <c r="L40" i="24"/>
  <c r="P23" i="24"/>
  <c r="P40" i="24" s="1"/>
  <c r="K23" i="25"/>
  <c r="K40" i="24"/>
  <c r="H23" i="18"/>
  <c r="U19" i="18"/>
  <c r="J19" i="18"/>
  <c r="B19" i="19"/>
  <c r="H19" i="19" s="1"/>
  <c r="U18" i="18"/>
  <c r="J18" i="18"/>
  <c r="B18" i="19"/>
  <c r="H18" i="19" s="1"/>
  <c r="U17" i="18"/>
  <c r="J17" i="18"/>
  <c r="B17" i="19"/>
  <c r="H17" i="19" s="1"/>
  <c r="U16" i="18"/>
  <c r="J16" i="18"/>
  <c r="B16" i="19"/>
  <c r="H16" i="19" s="1"/>
  <c r="U15" i="18"/>
  <c r="J15" i="18"/>
  <c r="B15" i="19"/>
  <c r="H15" i="19" s="1"/>
  <c r="U14" i="18"/>
  <c r="J14" i="18"/>
  <c r="B14" i="19"/>
  <c r="H14" i="19" s="1"/>
  <c r="U13" i="18"/>
  <c r="J13" i="18"/>
  <c r="B13" i="19"/>
  <c r="H13" i="19" s="1"/>
  <c r="U11" i="18"/>
  <c r="J11" i="18"/>
  <c r="B11" i="19"/>
  <c r="H11" i="19" s="1"/>
  <c r="U10" i="18"/>
  <c r="J10" i="18"/>
  <c r="B10" i="19"/>
  <c r="H10" i="19" s="1"/>
  <c r="U9" i="18"/>
  <c r="J9" i="18"/>
  <c r="B9" i="19"/>
  <c r="H9" i="19" s="1"/>
  <c r="U8" i="18"/>
  <c r="J8" i="18"/>
  <c r="B8" i="19"/>
  <c r="H8" i="19" s="1"/>
  <c r="U7" i="18"/>
  <c r="J7" i="18"/>
  <c r="B7" i="19"/>
  <c r="H7" i="19" s="1"/>
  <c r="U6" i="18"/>
  <c r="J6" i="18"/>
  <c r="B6" i="19"/>
  <c r="H6" i="19" s="1"/>
  <c r="P6" i="24"/>
  <c r="K6" i="25"/>
  <c r="Q6" i="24"/>
  <c r="L6" i="25"/>
  <c r="P7" i="24"/>
  <c r="K7" i="25"/>
  <c r="Q7" i="24"/>
  <c r="L7" i="25"/>
  <c r="P8" i="24"/>
  <c r="K8" i="25"/>
  <c r="Q8" i="24"/>
  <c r="L8" i="25"/>
  <c r="P9" i="24"/>
  <c r="K9" i="25"/>
  <c r="Q9" i="24"/>
  <c r="L9" i="25"/>
  <c r="P10" i="24"/>
  <c r="K10" i="25"/>
  <c r="Q10" i="24"/>
  <c r="L10" i="25"/>
  <c r="P11" i="24"/>
  <c r="K11" i="25"/>
  <c r="Q11" i="24"/>
  <c r="L11" i="25"/>
  <c r="P12" i="24"/>
  <c r="K12" i="25"/>
  <c r="Q12" i="24"/>
  <c r="L12" i="25"/>
  <c r="P13" i="24"/>
  <c r="K13" i="25"/>
  <c r="Q13" i="24"/>
  <c r="L13" i="25"/>
  <c r="P14" i="24"/>
  <c r="K14" i="25"/>
  <c r="Q14" i="24"/>
  <c r="L14" i="25"/>
  <c r="P15" i="24"/>
  <c r="K15" i="25"/>
  <c r="Q15" i="24"/>
  <c r="L15" i="25"/>
  <c r="P16" i="24"/>
  <c r="K16" i="25"/>
  <c r="Q16" i="24"/>
  <c r="L16" i="25"/>
  <c r="P17" i="24"/>
  <c r="K17" i="25"/>
  <c r="Q17" i="24"/>
  <c r="L17" i="25"/>
  <c r="P18" i="24"/>
  <c r="K18" i="25"/>
  <c r="Q18" i="24"/>
  <c r="L18" i="25"/>
  <c r="P19" i="24"/>
  <c r="K19" i="25"/>
  <c r="Q19" i="24"/>
  <c r="L19" i="25"/>
  <c r="H43" i="13"/>
  <c r="B60" i="13"/>
  <c r="Q5" i="25"/>
  <c r="L5" i="26"/>
  <c r="L20" i="25"/>
  <c r="P5" i="25"/>
  <c r="K5" i="26"/>
  <c r="K20" i="25"/>
  <c r="B5" i="7"/>
  <c r="H5" i="7" s="1"/>
  <c r="B5" i="8" s="1"/>
  <c r="H20" i="6"/>
  <c r="J20" i="6" s="1"/>
  <c r="J5" i="6"/>
  <c r="U5" i="6"/>
  <c r="J240" i="5"/>
  <c r="U240" i="5"/>
  <c r="B113" i="29" l="1"/>
  <c r="H113" i="29" s="1"/>
  <c r="J113" i="28"/>
  <c r="B112" i="29"/>
  <c r="H112" i="29" s="1"/>
  <c r="J112" i="28"/>
  <c r="B111" i="29"/>
  <c r="H111" i="29" s="1"/>
  <c r="J111" i="28"/>
  <c r="B110" i="29"/>
  <c r="H110" i="29" s="1"/>
  <c r="J110" i="28"/>
  <c r="B109" i="29"/>
  <c r="H109" i="29" s="1"/>
  <c r="J109" i="28"/>
  <c r="B106" i="29"/>
  <c r="H106" i="29" s="1"/>
  <c r="J106" i="28"/>
  <c r="B105" i="29"/>
  <c r="H105" i="29" s="1"/>
  <c r="J105" i="28"/>
  <c r="B104" i="29"/>
  <c r="H104" i="29" s="1"/>
  <c r="J104" i="28"/>
  <c r="B180" i="26"/>
  <c r="H180" i="26" s="1"/>
  <c r="J180" i="25"/>
  <c r="B108" i="29"/>
  <c r="H108" i="29" s="1"/>
  <c r="J108" i="28"/>
  <c r="B107" i="26"/>
  <c r="J107" i="25"/>
  <c r="T149" i="27"/>
  <c r="O149" i="28"/>
  <c r="S149" i="28"/>
  <c r="N149" i="29"/>
  <c r="R149" i="28"/>
  <c r="M149" i="29"/>
  <c r="Q149" i="28"/>
  <c r="L149" i="29"/>
  <c r="P149" i="28"/>
  <c r="K149" i="29"/>
  <c r="T148" i="27"/>
  <c r="O148" i="28"/>
  <c r="S148" i="28"/>
  <c r="N148" i="29"/>
  <c r="R148" i="28"/>
  <c r="M148" i="29"/>
  <c r="Q148" i="28"/>
  <c r="L148" i="29"/>
  <c r="P148" i="28"/>
  <c r="K148" i="29"/>
  <c r="T147" i="27"/>
  <c r="O147" i="28"/>
  <c r="S147" i="28"/>
  <c r="N147" i="29"/>
  <c r="R147" i="28"/>
  <c r="M147" i="29"/>
  <c r="Q147" i="28"/>
  <c r="L147" i="29"/>
  <c r="P147" i="28"/>
  <c r="K147" i="29"/>
  <c r="T146" i="27"/>
  <c r="O146" i="28"/>
  <c r="S146" i="28"/>
  <c r="N146" i="29"/>
  <c r="R146" i="28"/>
  <c r="M146" i="29"/>
  <c r="Q146" i="28"/>
  <c r="L146" i="29"/>
  <c r="P146" i="28"/>
  <c r="K146" i="29"/>
  <c r="T145" i="27"/>
  <c r="O145" i="28"/>
  <c r="S145" i="28"/>
  <c r="N145" i="29"/>
  <c r="R145" i="28"/>
  <c r="M145" i="29"/>
  <c r="Q145" i="28"/>
  <c r="L145" i="29"/>
  <c r="P145" i="28"/>
  <c r="K145" i="29"/>
  <c r="T144" i="27"/>
  <c r="O144" i="28"/>
  <c r="S144" i="28"/>
  <c r="N144" i="29"/>
  <c r="R144" i="28"/>
  <c r="M144" i="29"/>
  <c r="Q144" i="28"/>
  <c r="L144" i="29"/>
  <c r="P144" i="28"/>
  <c r="K144" i="29"/>
  <c r="T143" i="27"/>
  <c r="O143" i="28"/>
  <c r="S143" i="28"/>
  <c r="N143" i="29"/>
  <c r="R143" i="28"/>
  <c r="M143" i="29"/>
  <c r="Q143" i="28"/>
  <c r="L143" i="29"/>
  <c r="P143" i="28"/>
  <c r="K143" i="29"/>
  <c r="T142" i="27"/>
  <c r="O142" i="28"/>
  <c r="S142" i="28"/>
  <c r="N142" i="29"/>
  <c r="R142" i="28"/>
  <c r="M142" i="29"/>
  <c r="Q142" i="28"/>
  <c r="L142" i="29"/>
  <c r="P142" i="28"/>
  <c r="K142" i="29"/>
  <c r="T141" i="27"/>
  <c r="O141" i="28"/>
  <c r="S141" i="28"/>
  <c r="N141" i="29"/>
  <c r="R141" i="28"/>
  <c r="M141" i="29"/>
  <c r="Q141" i="28"/>
  <c r="L141" i="29"/>
  <c r="P141" i="28"/>
  <c r="K141" i="29"/>
  <c r="T140" i="27"/>
  <c r="O140" i="28"/>
  <c r="S140" i="28"/>
  <c r="N140" i="29"/>
  <c r="R140" i="28"/>
  <c r="M140" i="29"/>
  <c r="Q140" i="28"/>
  <c r="L140" i="29"/>
  <c r="P140" i="28"/>
  <c r="K140" i="29"/>
  <c r="T139" i="27"/>
  <c r="O139" i="28"/>
  <c r="S139" i="28"/>
  <c r="N139" i="29"/>
  <c r="R139" i="28"/>
  <c r="M139" i="29"/>
  <c r="Q139" i="28"/>
  <c r="L139" i="29"/>
  <c r="P139" i="28"/>
  <c r="K139" i="29"/>
  <c r="T138" i="27"/>
  <c r="O138" i="28"/>
  <c r="S138" i="28"/>
  <c r="N138" i="29"/>
  <c r="R138" i="28"/>
  <c r="M138" i="29"/>
  <c r="Q138" i="28"/>
  <c r="L138" i="29"/>
  <c r="P138" i="28"/>
  <c r="K138" i="29"/>
  <c r="T137" i="27"/>
  <c r="O137" i="28"/>
  <c r="S137" i="28"/>
  <c r="N137" i="29"/>
  <c r="R137" i="28"/>
  <c r="M137" i="29"/>
  <c r="Q137" i="28"/>
  <c r="L137" i="29"/>
  <c r="P137" i="28"/>
  <c r="K137" i="29"/>
  <c r="T136" i="27"/>
  <c r="O136" i="28"/>
  <c r="S136" i="28"/>
  <c r="N136" i="29"/>
  <c r="R136" i="28"/>
  <c r="M136" i="29"/>
  <c r="Q136" i="28"/>
  <c r="L136" i="29"/>
  <c r="P136" i="28"/>
  <c r="K136" i="29"/>
  <c r="T135" i="27"/>
  <c r="O135" i="28"/>
  <c r="S135" i="28"/>
  <c r="N135" i="29"/>
  <c r="R135" i="28"/>
  <c r="M135" i="29"/>
  <c r="Q135" i="28"/>
  <c r="L135" i="29"/>
  <c r="P135" i="28"/>
  <c r="K135" i="29"/>
  <c r="T134" i="27"/>
  <c r="O134" i="28"/>
  <c r="S134" i="28"/>
  <c r="N134" i="29"/>
  <c r="R134" i="28"/>
  <c r="M134" i="29"/>
  <c r="Q134" i="28"/>
  <c r="L134" i="29"/>
  <c r="P134" i="28"/>
  <c r="K134" i="29"/>
  <c r="T133" i="27"/>
  <c r="O133" i="28"/>
  <c r="S133" i="28"/>
  <c r="N133" i="29"/>
  <c r="R133" i="28"/>
  <c r="M133" i="29"/>
  <c r="Q133" i="28"/>
  <c r="L133" i="29"/>
  <c r="P133" i="28"/>
  <c r="K133" i="29"/>
  <c r="T132" i="27"/>
  <c r="O132" i="28"/>
  <c r="S132" i="28"/>
  <c r="N132" i="29"/>
  <c r="R132" i="28"/>
  <c r="M132" i="29"/>
  <c r="Q132" i="28"/>
  <c r="L132" i="29"/>
  <c r="P132" i="28"/>
  <c r="K132" i="29"/>
  <c r="T131" i="27"/>
  <c r="O131" i="28"/>
  <c r="S131" i="28"/>
  <c r="N131" i="29"/>
  <c r="R131" i="28"/>
  <c r="M131" i="29"/>
  <c r="Q131" i="28"/>
  <c r="L131" i="29"/>
  <c r="P131" i="28"/>
  <c r="K131" i="29"/>
  <c r="T130" i="27"/>
  <c r="O130" i="28"/>
  <c r="S130" i="28"/>
  <c r="N130" i="29"/>
  <c r="R130" i="28"/>
  <c r="M130" i="29"/>
  <c r="Q130" i="28"/>
  <c r="L130" i="29"/>
  <c r="P130" i="28"/>
  <c r="K130" i="29"/>
  <c r="T129" i="27"/>
  <c r="O129" i="28"/>
  <c r="S129" i="28"/>
  <c r="N129" i="29"/>
  <c r="R129" i="28"/>
  <c r="M129" i="29"/>
  <c r="Q129" i="28"/>
  <c r="L129" i="29"/>
  <c r="P129" i="28"/>
  <c r="K129" i="29"/>
  <c r="P85" i="16"/>
  <c r="K85" i="17"/>
  <c r="Q85" i="16"/>
  <c r="L85" i="17"/>
  <c r="P86" i="16"/>
  <c r="K86" i="17"/>
  <c r="Q86" i="16"/>
  <c r="L86" i="17"/>
  <c r="P87" i="16"/>
  <c r="K87" i="17"/>
  <c r="Q87" i="16"/>
  <c r="L87" i="17"/>
  <c r="P88" i="16"/>
  <c r="K88" i="17"/>
  <c r="Q88" i="16"/>
  <c r="L88" i="17"/>
  <c r="P89" i="16"/>
  <c r="K89" i="17"/>
  <c r="Q89" i="16"/>
  <c r="L89" i="17"/>
  <c r="P90" i="16"/>
  <c r="K90" i="17"/>
  <c r="Q90" i="16"/>
  <c r="L90" i="17"/>
  <c r="P91" i="16"/>
  <c r="K91" i="17"/>
  <c r="Q91" i="16"/>
  <c r="L91" i="17"/>
  <c r="P92" i="16"/>
  <c r="K92" i="17"/>
  <c r="Q92" i="16"/>
  <c r="L92" i="17"/>
  <c r="P93" i="16"/>
  <c r="K93" i="17"/>
  <c r="Q93" i="16"/>
  <c r="L93" i="17"/>
  <c r="P94" i="16"/>
  <c r="K94" i="17"/>
  <c r="Q94" i="16"/>
  <c r="L94" i="17"/>
  <c r="P95" i="16"/>
  <c r="K95" i="17"/>
  <c r="Q95" i="16"/>
  <c r="L95" i="17"/>
  <c r="P96" i="16"/>
  <c r="K96" i="17"/>
  <c r="Q96" i="16"/>
  <c r="L96" i="17"/>
  <c r="P97" i="16"/>
  <c r="K97" i="17"/>
  <c r="Q97" i="16"/>
  <c r="L97" i="17"/>
  <c r="P98" i="16"/>
  <c r="K98" i="17"/>
  <c r="Q98" i="16"/>
  <c r="L98" i="17"/>
  <c r="R84" i="23"/>
  <c r="M84" i="24"/>
  <c r="M100" i="23"/>
  <c r="T113" i="27"/>
  <c r="O113" i="28"/>
  <c r="S113" i="26"/>
  <c r="N113" i="27"/>
  <c r="R113" i="26"/>
  <c r="M113" i="27"/>
  <c r="P113" i="26"/>
  <c r="K113" i="27"/>
  <c r="Q113" i="26"/>
  <c r="L113" i="27"/>
  <c r="U113" i="25"/>
  <c r="T112" i="27"/>
  <c r="O112" i="28"/>
  <c r="S112" i="26"/>
  <c r="N112" i="27"/>
  <c r="R112" i="26"/>
  <c r="M112" i="27"/>
  <c r="P112" i="26"/>
  <c r="K112" i="27"/>
  <c r="Q112" i="26"/>
  <c r="L112" i="27"/>
  <c r="U112" i="25"/>
  <c r="T111" i="27"/>
  <c r="O111" i="28"/>
  <c r="S111" i="26"/>
  <c r="N111" i="27"/>
  <c r="R111" i="26"/>
  <c r="M111" i="27"/>
  <c r="P111" i="26"/>
  <c r="K111" i="27"/>
  <c r="Q111" i="26"/>
  <c r="L111" i="27"/>
  <c r="U111" i="25"/>
  <c r="T110" i="27"/>
  <c r="O110" i="28"/>
  <c r="S110" i="26"/>
  <c r="N110" i="27"/>
  <c r="R110" i="26"/>
  <c r="M110" i="27"/>
  <c r="P110" i="26"/>
  <c r="K110" i="27"/>
  <c r="Q110" i="26"/>
  <c r="L110" i="27"/>
  <c r="U110" i="25"/>
  <c r="P99" i="26"/>
  <c r="K99" i="27"/>
  <c r="Q99" i="26"/>
  <c r="L99" i="27"/>
  <c r="T99" i="26"/>
  <c r="O99" i="27"/>
  <c r="S99" i="26"/>
  <c r="N99" i="27"/>
  <c r="R99" i="26"/>
  <c r="M99" i="27"/>
  <c r="T19" i="26"/>
  <c r="O19" i="27"/>
  <c r="S19" i="26"/>
  <c r="N19" i="27"/>
  <c r="R19" i="26"/>
  <c r="M19" i="27"/>
  <c r="T18" i="26"/>
  <c r="O18" i="27"/>
  <c r="S18" i="26"/>
  <c r="N18" i="27"/>
  <c r="R18" i="26"/>
  <c r="M18" i="27"/>
  <c r="T17" i="26"/>
  <c r="O17" i="27"/>
  <c r="S17" i="26"/>
  <c r="N17" i="27"/>
  <c r="R17" i="26"/>
  <c r="M17" i="27"/>
  <c r="T16" i="26"/>
  <c r="O16" i="27"/>
  <c r="S16" i="26"/>
  <c r="N16" i="27"/>
  <c r="R16" i="26"/>
  <c r="M16" i="27"/>
  <c r="T15" i="26"/>
  <c r="O15" i="27"/>
  <c r="S15" i="26"/>
  <c r="N15" i="27"/>
  <c r="R15" i="26"/>
  <c r="M15" i="27"/>
  <c r="T14" i="26"/>
  <c r="O14" i="27"/>
  <c r="S14" i="26"/>
  <c r="N14" i="27"/>
  <c r="R14" i="26"/>
  <c r="M14" i="27"/>
  <c r="T13" i="26"/>
  <c r="O13" i="27"/>
  <c r="S13" i="26"/>
  <c r="N13" i="27"/>
  <c r="R13" i="26"/>
  <c r="M13" i="27"/>
  <c r="T12" i="26"/>
  <c r="O12" i="27"/>
  <c r="S12" i="26"/>
  <c r="N12" i="27"/>
  <c r="R12" i="26"/>
  <c r="M12" i="27"/>
  <c r="T11" i="26"/>
  <c r="O11" i="27"/>
  <c r="S11" i="26"/>
  <c r="N11" i="27"/>
  <c r="R11" i="26"/>
  <c r="M11" i="27"/>
  <c r="T10" i="26"/>
  <c r="O10" i="27"/>
  <c r="S10" i="26"/>
  <c r="N10" i="27"/>
  <c r="R10" i="26"/>
  <c r="M10" i="27"/>
  <c r="T9" i="26"/>
  <c r="O9" i="27"/>
  <c r="S9" i="26"/>
  <c r="N9" i="27"/>
  <c r="R9" i="26"/>
  <c r="M9" i="27"/>
  <c r="T8" i="26"/>
  <c r="O8" i="27"/>
  <c r="S8" i="26"/>
  <c r="N8" i="27"/>
  <c r="R8" i="26"/>
  <c r="M8" i="27"/>
  <c r="T7" i="26"/>
  <c r="O7" i="27"/>
  <c r="S7" i="26"/>
  <c r="N7" i="27"/>
  <c r="R7" i="26"/>
  <c r="M7" i="27"/>
  <c r="S6" i="26"/>
  <c r="N6" i="27"/>
  <c r="R6" i="26"/>
  <c r="M6" i="27"/>
  <c r="T23" i="26"/>
  <c r="O40" i="26"/>
  <c r="O23" i="27"/>
  <c r="T39" i="26"/>
  <c r="O39" i="27"/>
  <c r="S39" i="26"/>
  <c r="N39" i="27"/>
  <c r="R39" i="26"/>
  <c r="M39" i="27"/>
  <c r="T38" i="26"/>
  <c r="O38" i="27"/>
  <c r="S38" i="26"/>
  <c r="N38" i="27"/>
  <c r="R38" i="26"/>
  <c r="M38" i="27"/>
  <c r="T37" i="26"/>
  <c r="O37" i="27"/>
  <c r="S37" i="26"/>
  <c r="N37" i="27"/>
  <c r="R37" i="26"/>
  <c r="M37" i="27"/>
  <c r="T36" i="26"/>
  <c r="O36" i="27"/>
  <c r="S36" i="26"/>
  <c r="N36" i="27"/>
  <c r="R36" i="26"/>
  <c r="M36" i="27"/>
  <c r="T35" i="26"/>
  <c r="O35" i="27"/>
  <c r="S35" i="26"/>
  <c r="N35" i="27"/>
  <c r="R35" i="26"/>
  <c r="M35" i="27"/>
  <c r="T34" i="26"/>
  <c r="O34" i="27"/>
  <c r="S34" i="26"/>
  <c r="N34" i="27"/>
  <c r="R34" i="26"/>
  <c r="M34" i="27"/>
  <c r="T33" i="26"/>
  <c r="O33" i="27"/>
  <c r="S33" i="26"/>
  <c r="N33" i="27"/>
  <c r="R33" i="26"/>
  <c r="M33" i="27"/>
  <c r="T32" i="26"/>
  <c r="O32" i="27"/>
  <c r="S32" i="26"/>
  <c r="N32" i="27"/>
  <c r="R32" i="26"/>
  <c r="M32" i="27"/>
  <c r="T31" i="26"/>
  <c r="O31" i="27"/>
  <c r="S31" i="26"/>
  <c r="N31" i="27"/>
  <c r="R31" i="26"/>
  <c r="M31" i="27"/>
  <c r="T30" i="26"/>
  <c r="O30" i="27"/>
  <c r="S30" i="26"/>
  <c r="N30" i="27"/>
  <c r="R30" i="26"/>
  <c r="M30" i="27"/>
  <c r="T29" i="26"/>
  <c r="O29" i="27"/>
  <c r="S29" i="26"/>
  <c r="N29" i="27"/>
  <c r="R29" i="26"/>
  <c r="M29" i="27"/>
  <c r="T28" i="26"/>
  <c r="O28" i="27"/>
  <c r="S28" i="26"/>
  <c r="N28" i="27"/>
  <c r="R28" i="26"/>
  <c r="M28" i="27"/>
  <c r="T27" i="26"/>
  <c r="O27" i="27"/>
  <c r="S27" i="26"/>
  <c r="N27" i="27"/>
  <c r="R27" i="26"/>
  <c r="M27" i="27"/>
  <c r="T26" i="26"/>
  <c r="O26" i="27"/>
  <c r="S26" i="26"/>
  <c r="N26" i="27"/>
  <c r="R26" i="26"/>
  <c r="M26" i="27"/>
  <c r="T25" i="26"/>
  <c r="O25" i="27"/>
  <c r="S25" i="26"/>
  <c r="N25" i="27"/>
  <c r="R25" i="26"/>
  <c r="M25" i="27"/>
  <c r="T24" i="26"/>
  <c r="O24" i="27"/>
  <c r="S24" i="26"/>
  <c r="N24" i="27"/>
  <c r="R24" i="26"/>
  <c r="M24" i="27"/>
  <c r="T59" i="26"/>
  <c r="O59" i="27"/>
  <c r="S59" i="26"/>
  <c r="N59" i="27"/>
  <c r="R59" i="26"/>
  <c r="M59" i="27"/>
  <c r="P59" i="26"/>
  <c r="K59" i="27"/>
  <c r="U59" i="25"/>
  <c r="Q59" i="26"/>
  <c r="L59" i="27"/>
  <c r="T58" i="26"/>
  <c r="O58" i="27"/>
  <c r="S58" i="26"/>
  <c r="N58" i="27"/>
  <c r="R58" i="26"/>
  <c r="M58" i="27"/>
  <c r="P58" i="26"/>
  <c r="K58" i="27"/>
  <c r="U58" i="25"/>
  <c r="Q58" i="26"/>
  <c r="L58" i="27"/>
  <c r="T57" i="26"/>
  <c r="O57" i="27"/>
  <c r="S57" i="26"/>
  <c r="N57" i="27"/>
  <c r="R57" i="26"/>
  <c r="M57" i="27"/>
  <c r="P57" i="26"/>
  <c r="K57" i="27"/>
  <c r="U57" i="25"/>
  <c r="Q57" i="26"/>
  <c r="L57" i="27"/>
  <c r="T56" i="26"/>
  <c r="O56" i="27"/>
  <c r="S56" i="26"/>
  <c r="N56" i="27"/>
  <c r="R56" i="26"/>
  <c r="M56" i="27"/>
  <c r="P56" i="26"/>
  <c r="K56" i="27"/>
  <c r="U56" i="25"/>
  <c r="Q56" i="26"/>
  <c r="L56" i="27"/>
  <c r="T55" i="26"/>
  <c r="O55" i="27"/>
  <c r="S55" i="26"/>
  <c r="N55" i="27"/>
  <c r="R55" i="26"/>
  <c r="M55" i="27"/>
  <c r="P55" i="26"/>
  <c r="K55" i="27"/>
  <c r="U55" i="25"/>
  <c r="Q55" i="26"/>
  <c r="L55" i="27"/>
  <c r="T54" i="26"/>
  <c r="O54" i="27"/>
  <c r="S54" i="26"/>
  <c r="N54" i="27"/>
  <c r="R54" i="26"/>
  <c r="M54" i="27"/>
  <c r="P54" i="26"/>
  <c r="K54" i="27"/>
  <c r="U54" i="25"/>
  <c r="Q54" i="26"/>
  <c r="L54" i="27"/>
  <c r="T53" i="26"/>
  <c r="O53" i="27"/>
  <c r="S53" i="26"/>
  <c r="N53" i="27"/>
  <c r="R53" i="26"/>
  <c r="M53" i="27"/>
  <c r="P53" i="26"/>
  <c r="K53" i="27"/>
  <c r="U53" i="25"/>
  <c r="Q53" i="26"/>
  <c r="L53" i="27"/>
  <c r="T52" i="26"/>
  <c r="O52" i="27"/>
  <c r="S52" i="26"/>
  <c r="N52" i="27"/>
  <c r="R52" i="26"/>
  <c r="M52" i="27"/>
  <c r="P52" i="26"/>
  <c r="K52" i="27"/>
  <c r="U52" i="25"/>
  <c r="Q52" i="26"/>
  <c r="L52" i="27"/>
  <c r="T51" i="26"/>
  <c r="O51" i="27"/>
  <c r="S51" i="26"/>
  <c r="N51" i="27"/>
  <c r="R51" i="26"/>
  <c r="M51" i="27"/>
  <c r="P51" i="26"/>
  <c r="K51" i="27"/>
  <c r="U51" i="25"/>
  <c r="Q51" i="26"/>
  <c r="L51" i="27"/>
  <c r="T50" i="26"/>
  <c r="O50" i="27"/>
  <c r="S50" i="26"/>
  <c r="N50" i="27"/>
  <c r="R50" i="26"/>
  <c r="M50" i="27"/>
  <c r="P50" i="26"/>
  <c r="K50" i="27"/>
  <c r="U50" i="25"/>
  <c r="Q50" i="26"/>
  <c r="L50" i="27"/>
  <c r="T49" i="26"/>
  <c r="O49" i="27"/>
  <c r="S49" i="26"/>
  <c r="N49" i="27"/>
  <c r="R49" i="26"/>
  <c r="M49" i="27"/>
  <c r="P49" i="26"/>
  <c r="K49" i="27"/>
  <c r="U49" i="25"/>
  <c r="Q49" i="26"/>
  <c r="L49" i="27"/>
  <c r="T48" i="26"/>
  <c r="O48" i="27"/>
  <c r="S48" i="26"/>
  <c r="N48" i="27"/>
  <c r="R48" i="26"/>
  <c r="M48" i="27"/>
  <c r="P48" i="26"/>
  <c r="K48" i="27"/>
  <c r="U48" i="25"/>
  <c r="Q48" i="26"/>
  <c r="L48" i="27"/>
  <c r="T47" i="26"/>
  <c r="O47" i="27"/>
  <c r="S47" i="26"/>
  <c r="N47" i="27"/>
  <c r="R47" i="26"/>
  <c r="M47" i="27"/>
  <c r="P47" i="26"/>
  <c r="K47" i="27"/>
  <c r="U47" i="25"/>
  <c r="Q47" i="26"/>
  <c r="L47" i="27"/>
  <c r="T46" i="26"/>
  <c r="O46" i="27"/>
  <c r="S46" i="26"/>
  <c r="N46" i="27"/>
  <c r="R46" i="26"/>
  <c r="M46" i="27"/>
  <c r="P46" i="26"/>
  <c r="K46" i="27"/>
  <c r="U46" i="25"/>
  <c r="Q46" i="26"/>
  <c r="L46" i="27"/>
  <c r="T45" i="26"/>
  <c r="O45" i="27"/>
  <c r="S45" i="26"/>
  <c r="N45" i="27"/>
  <c r="R45" i="26"/>
  <c r="M45" i="27"/>
  <c r="P45" i="26"/>
  <c r="K45" i="27"/>
  <c r="U45" i="25"/>
  <c r="Q45" i="26"/>
  <c r="L45" i="27"/>
  <c r="T44" i="26"/>
  <c r="O44" i="27"/>
  <c r="S44" i="26"/>
  <c r="N44" i="27"/>
  <c r="R44" i="26"/>
  <c r="M44" i="27"/>
  <c r="P44" i="26"/>
  <c r="K44" i="27"/>
  <c r="U44" i="25"/>
  <c r="Q44" i="26"/>
  <c r="L44" i="27"/>
  <c r="T237" i="26"/>
  <c r="O237" i="27"/>
  <c r="S237" i="26"/>
  <c r="N237" i="27"/>
  <c r="R237" i="26"/>
  <c r="M237" i="27"/>
  <c r="P237" i="26"/>
  <c r="K237" i="27"/>
  <c r="U237" i="25"/>
  <c r="Q237" i="26"/>
  <c r="L237" i="27"/>
  <c r="T236" i="26"/>
  <c r="O236" i="27"/>
  <c r="S236" i="26"/>
  <c r="N236" i="27"/>
  <c r="R236" i="26"/>
  <c r="M236" i="27"/>
  <c r="P236" i="26"/>
  <c r="K236" i="27"/>
  <c r="U236" i="25"/>
  <c r="Q236" i="26"/>
  <c r="L236" i="27"/>
  <c r="T235" i="26"/>
  <c r="O235" i="27"/>
  <c r="S235" i="26"/>
  <c r="N235" i="27"/>
  <c r="R235" i="26"/>
  <c r="M235" i="27"/>
  <c r="P235" i="26"/>
  <c r="K235" i="27"/>
  <c r="U235" i="25"/>
  <c r="Q235" i="26"/>
  <c r="L235" i="27"/>
  <c r="T234" i="26"/>
  <c r="O234" i="27"/>
  <c r="S234" i="26"/>
  <c r="N234" i="27"/>
  <c r="R234" i="26"/>
  <c r="M234" i="27"/>
  <c r="P234" i="26"/>
  <c r="K234" i="27"/>
  <c r="U234" i="25"/>
  <c r="Q234" i="26"/>
  <c r="L234" i="27"/>
  <c r="T233" i="26"/>
  <c r="O233" i="27"/>
  <c r="S233" i="26"/>
  <c r="N233" i="27"/>
  <c r="R233" i="26"/>
  <c r="M233" i="27"/>
  <c r="P233" i="26"/>
  <c r="K233" i="27"/>
  <c r="U233" i="25"/>
  <c r="Q233" i="26"/>
  <c r="L233" i="27"/>
  <c r="T232" i="26"/>
  <c r="O232" i="27"/>
  <c r="S232" i="26"/>
  <c r="N232" i="27"/>
  <c r="R232" i="26"/>
  <c r="M232" i="27"/>
  <c r="P232" i="26"/>
  <c r="K232" i="27"/>
  <c r="U232" i="25"/>
  <c r="Q232" i="26"/>
  <c r="L232" i="27"/>
  <c r="T231" i="26"/>
  <c r="O231" i="27"/>
  <c r="S231" i="26"/>
  <c r="N231" i="27"/>
  <c r="R231" i="26"/>
  <c r="M231" i="27"/>
  <c r="P231" i="26"/>
  <c r="K231" i="27"/>
  <c r="U231" i="25"/>
  <c r="Q231" i="26"/>
  <c r="L231" i="27"/>
  <c r="T230" i="26"/>
  <c r="O230" i="27"/>
  <c r="S230" i="26"/>
  <c r="N230" i="27"/>
  <c r="R230" i="26"/>
  <c r="M230" i="27"/>
  <c r="P230" i="26"/>
  <c r="K230" i="27"/>
  <c r="U230" i="25"/>
  <c r="Q230" i="26"/>
  <c r="L230" i="27"/>
  <c r="T229" i="26"/>
  <c r="O229" i="27"/>
  <c r="S229" i="26"/>
  <c r="N229" i="27"/>
  <c r="R229" i="26"/>
  <c r="M229" i="27"/>
  <c r="P229" i="26"/>
  <c r="K229" i="27"/>
  <c r="U229" i="25"/>
  <c r="Q229" i="26"/>
  <c r="L229" i="27"/>
  <c r="T228" i="26"/>
  <c r="O228" i="27"/>
  <c r="S228" i="26"/>
  <c r="N228" i="27"/>
  <c r="R228" i="26"/>
  <c r="M228" i="27"/>
  <c r="P228" i="26"/>
  <c r="K228" i="27"/>
  <c r="U228" i="25"/>
  <c r="Q228" i="26"/>
  <c r="L228" i="27"/>
  <c r="T227" i="26"/>
  <c r="O227" i="27"/>
  <c r="S227" i="26"/>
  <c r="N227" i="27"/>
  <c r="R227" i="26"/>
  <c r="M227" i="27"/>
  <c r="P227" i="26"/>
  <c r="K227" i="27"/>
  <c r="U227" i="25"/>
  <c r="Q227" i="26"/>
  <c r="L227" i="27"/>
  <c r="T226" i="26"/>
  <c r="O226" i="27"/>
  <c r="S226" i="26"/>
  <c r="N226" i="27"/>
  <c r="R226" i="26"/>
  <c r="M226" i="27"/>
  <c r="P226" i="26"/>
  <c r="K226" i="27"/>
  <c r="U226" i="25"/>
  <c r="Q226" i="26"/>
  <c r="L226" i="27"/>
  <c r="T225" i="26"/>
  <c r="O225" i="27"/>
  <c r="S225" i="26"/>
  <c r="N225" i="27"/>
  <c r="R225" i="26"/>
  <c r="M225" i="27"/>
  <c r="P225" i="26"/>
  <c r="K225" i="27"/>
  <c r="U225" i="25"/>
  <c r="Q225" i="26"/>
  <c r="L225" i="27"/>
  <c r="T224" i="26"/>
  <c r="O224" i="27"/>
  <c r="S224" i="26"/>
  <c r="N224" i="27"/>
  <c r="R224" i="26"/>
  <c r="M224" i="27"/>
  <c r="P224" i="26"/>
  <c r="K224" i="27"/>
  <c r="U224" i="25"/>
  <c r="Q224" i="26"/>
  <c r="L224" i="27"/>
  <c r="T223" i="26"/>
  <c r="O223" i="27"/>
  <c r="S223" i="26"/>
  <c r="N223" i="27"/>
  <c r="R223" i="26"/>
  <c r="M223" i="27"/>
  <c r="P223" i="26"/>
  <c r="K223" i="27"/>
  <c r="U223" i="25"/>
  <c r="Q223" i="26"/>
  <c r="L223" i="27"/>
  <c r="T222" i="26"/>
  <c r="O222" i="27"/>
  <c r="S222" i="26"/>
  <c r="N222" i="27"/>
  <c r="R222" i="26"/>
  <c r="M222" i="27"/>
  <c r="P222" i="26"/>
  <c r="K222" i="27"/>
  <c r="U222" i="25"/>
  <c r="Q222" i="26"/>
  <c r="L222" i="27"/>
  <c r="T221" i="26"/>
  <c r="O221" i="27"/>
  <c r="S221" i="26"/>
  <c r="N221" i="27"/>
  <c r="R221" i="26"/>
  <c r="M221" i="27"/>
  <c r="P221" i="26"/>
  <c r="K221" i="27"/>
  <c r="U221" i="25"/>
  <c r="Q221" i="26"/>
  <c r="L221" i="27"/>
  <c r="T220" i="26"/>
  <c r="O220" i="27"/>
  <c r="S220" i="26"/>
  <c r="N220" i="27"/>
  <c r="R220" i="26"/>
  <c r="M220" i="27"/>
  <c r="P220" i="26"/>
  <c r="K220" i="27"/>
  <c r="U220" i="25"/>
  <c r="Q220" i="26"/>
  <c r="L220" i="27"/>
  <c r="T219" i="26"/>
  <c r="O219" i="27"/>
  <c r="S219" i="26"/>
  <c r="N219" i="27"/>
  <c r="R219" i="26"/>
  <c r="M219" i="27"/>
  <c r="P219" i="26"/>
  <c r="K219" i="27"/>
  <c r="U219" i="25"/>
  <c r="Q219" i="26"/>
  <c r="L219" i="27"/>
  <c r="T218" i="26"/>
  <c r="O218" i="27"/>
  <c r="S218" i="26"/>
  <c r="N218" i="27"/>
  <c r="R218" i="26"/>
  <c r="M218" i="27"/>
  <c r="P218" i="26"/>
  <c r="K218" i="27"/>
  <c r="U218" i="25"/>
  <c r="Q218" i="26"/>
  <c r="L218" i="27"/>
  <c r="T213" i="26"/>
  <c r="O213" i="27"/>
  <c r="S213" i="26"/>
  <c r="N213" i="27"/>
  <c r="R213" i="26"/>
  <c r="M213" i="27"/>
  <c r="P213" i="26"/>
  <c r="K213" i="27"/>
  <c r="U213" i="25"/>
  <c r="Q213" i="26"/>
  <c r="L213" i="27"/>
  <c r="T212" i="26"/>
  <c r="O212" i="27"/>
  <c r="S212" i="26"/>
  <c r="N212" i="27"/>
  <c r="R212" i="26"/>
  <c r="M212" i="27"/>
  <c r="P212" i="26"/>
  <c r="K212" i="27"/>
  <c r="U212" i="25"/>
  <c r="Q212" i="26"/>
  <c r="L212" i="27"/>
  <c r="T211" i="26"/>
  <c r="O211" i="27"/>
  <c r="S211" i="26"/>
  <c r="N211" i="27"/>
  <c r="R211" i="26"/>
  <c r="M211" i="27"/>
  <c r="P211" i="26"/>
  <c r="K211" i="27"/>
  <c r="U211" i="25"/>
  <c r="Q211" i="26"/>
  <c r="L211" i="27"/>
  <c r="T210" i="26"/>
  <c r="O210" i="27"/>
  <c r="S210" i="26"/>
  <c r="N210" i="27"/>
  <c r="R210" i="26"/>
  <c r="M210" i="27"/>
  <c r="P210" i="26"/>
  <c r="K210" i="27"/>
  <c r="U210" i="25"/>
  <c r="Q210" i="26"/>
  <c r="L210" i="27"/>
  <c r="T209" i="26"/>
  <c r="O209" i="27"/>
  <c r="S209" i="26"/>
  <c r="N209" i="27"/>
  <c r="R209" i="26"/>
  <c r="M209" i="27"/>
  <c r="P209" i="26"/>
  <c r="K209" i="27"/>
  <c r="U209" i="25"/>
  <c r="Q209" i="26"/>
  <c r="L209" i="27"/>
  <c r="T208" i="26"/>
  <c r="O208" i="27"/>
  <c r="S208" i="26"/>
  <c r="N208" i="27"/>
  <c r="R208" i="26"/>
  <c r="M208" i="27"/>
  <c r="P208" i="26"/>
  <c r="K208" i="27"/>
  <c r="U208" i="25"/>
  <c r="Q208" i="26"/>
  <c r="L208" i="27"/>
  <c r="T207" i="26"/>
  <c r="O207" i="27"/>
  <c r="S207" i="26"/>
  <c r="N207" i="27"/>
  <c r="R207" i="26"/>
  <c r="M207" i="27"/>
  <c r="P207" i="26"/>
  <c r="K207" i="27"/>
  <c r="U207" i="25"/>
  <c r="Q207" i="26"/>
  <c r="L207" i="27"/>
  <c r="T206" i="26"/>
  <c r="O206" i="27"/>
  <c r="S206" i="26"/>
  <c r="N206" i="27"/>
  <c r="R206" i="26"/>
  <c r="M206" i="27"/>
  <c r="P206" i="26"/>
  <c r="K206" i="27"/>
  <c r="U206" i="25"/>
  <c r="Q206" i="26"/>
  <c r="L206" i="27"/>
  <c r="T205" i="26"/>
  <c r="O205" i="27"/>
  <c r="S205" i="26"/>
  <c r="N205" i="27"/>
  <c r="R205" i="26"/>
  <c r="M205" i="27"/>
  <c r="P205" i="26"/>
  <c r="K205" i="27"/>
  <c r="U205" i="25"/>
  <c r="Q205" i="26"/>
  <c r="L205" i="27"/>
  <c r="T204" i="26"/>
  <c r="O204" i="27"/>
  <c r="S204" i="26"/>
  <c r="N204" i="27"/>
  <c r="R204" i="26"/>
  <c r="M204" i="27"/>
  <c r="P204" i="26"/>
  <c r="K204" i="27"/>
  <c r="U204" i="25"/>
  <c r="Q204" i="26"/>
  <c r="L204" i="27"/>
  <c r="T203" i="26"/>
  <c r="O203" i="27"/>
  <c r="S203" i="26"/>
  <c r="N203" i="27"/>
  <c r="R203" i="26"/>
  <c r="M203" i="27"/>
  <c r="P203" i="26"/>
  <c r="K203" i="27"/>
  <c r="U203" i="25"/>
  <c r="Q203" i="26"/>
  <c r="L203" i="27"/>
  <c r="T202" i="26"/>
  <c r="O202" i="27"/>
  <c r="S202" i="26"/>
  <c r="N202" i="27"/>
  <c r="R202" i="26"/>
  <c r="M202" i="27"/>
  <c r="P202" i="26"/>
  <c r="K202" i="27"/>
  <c r="U202" i="25"/>
  <c r="Q202" i="26"/>
  <c r="L202" i="27"/>
  <c r="T201" i="26"/>
  <c r="O201" i="27"/>
  <c r="S201" i="26"/>
  <c r="N201" i="27"/>
  <c r="R201" i="26"/>
  <c r="M201" i="27"/>
  <c r="P201" i="26"/>
  <c r="K201" i="27"/>
  <c r="U201" i="25"/>
  <c r="Q201" i="26"/>
  <c r="L201" i="27"/>
  <c r="T200" i="26"/>
  <c r="O200" i="27"/>
  <c r="S200" i="26"/>
  <c r="N200" i="27"/>
  <c r="R200" i="26"/>
  <c r="M200" i="27"/>
  <c r="P200" i="26"/>
  <c r="K200" i="27"/>
  <c r="U200" i="25"/>
  <c r="Q200" i="26"/>
  <c r="L200" i="27"/>
  <c r="T199" i="26"/>
  <c r="O199" i="27"/>
  <c r="S199" i="26"/>
  <c r="N199" i="27"/>
  <c r="R199" i="26"/>
  <c r="M199" i="27"/>
  <c r="P199" i="26"/>
  <c r="K199" i="27"/>
  <c r="U199" i="25"/>
  <c r="Q199" i="26"/>
  <c r="L199" i="27"/>
  <c r="T198" i="26"/>
  <c r="O198" i="27"/>
  <c r="S198" i="26"/>
  <c r="N198" i="27"/>
  <c r="R198" i="26"/>
  <c r="M198" i="27"/>
  <c r="P198" i="26"/>
  <c r="K198" i="27"/>
  <c r="U198" i="25"/>
  <c r="Q198" i="26"/>
  <c r="L198" i="27"/>
  <c r="T197" i="26"/>
  <c r="O197" i="27"/>
  <c r="S197" i="26"/>
  <c r="N197" i="27"/>
  <c r="R197" i="26"/>
  <c r="M197" i="27"/>
  <c r="P197" i="26"/>
  <c r="K197" i="27"/>
  <c r="U197" i="25"/>
  <c r="Q197" i="26"/>
  <c r="L197" i="27"/>
  <c r="T196" i="26"/>
  <c r="O196" i="27"/>
  <c r="S196" i="26"/>
  <c r="N196" i="27"/>
  <c r="R196" i="26"/>
  <c r="M196" i="27"/>
  <c r="P196" i="26"/>
  <c r="K196" i="27"/>
  <c r="U196" i="25"/>
  <c r="Q196" i="26"/>
  <c r="L196" i="27"/>
  <c r="T195" i="26"/>
  <c r="O195" i="27"/>
  <c r="S195" i="26"/>
  <c r="N195" i="27"/>
  <c r="R195" i="26"/>
  <c r="M195" i="27"/>
  <c r="P195" i="26"/>
  <c r="K195" i="27"/>
  <c r="U195" i="25"/>
  <c r="Q195" i="26"/>
  <c r="L195" i="27"/>
  <c r="T194" i="26"/>
  <c r="O194" i="27"/>
  <c r="S194" i="26"/>
  <c r="N194" i="27"/>
  <c r="R194" i="26"/>
  <c r="M194" i="27"/>
  <c r="P194" i="26"/>
  <c r="K194" i="27"/>
  <c r="U194" i="25"/>
  <c r="Q194" i="26"/>
  <c r="L194" i="27"/>
  <c r="T193" i="26"/>
  <c r="O193" i="27"/>
  <c r="S193" i="26"/>
  <c r="N193" i="27"/>
  <c r="R193" i="26"/>
  <c r="M193" i="27"/>
  <c r="P193" i="26"/>
  <c r="K193" i="27"/>
  <c r="U193" i="25"/>
  <c r="Q193" i="26"/>
  <c r="L193" i="27"/>
  <c r="T192" i="26"/>
  <c r="O192" i="27"/>
  <c r="S192" i="26"/>
  <c r="N192" i="27"/>
  <c r="R192" i="26"/>
  <c r="M192" i="27"/>
  <c r="P192" i="26"/>
  <c r="K192" i="27"/>
  <c r="U192" i="25"/>
  <c r="Q192" i="26"/>
  <c r="L192" i="27"/>
  <c r="T191" i="26"/>
  <c r="O191" i="27"/>
  <c r="S191" i="26"/>
  <c r="N191" i="27"/>
  <c r="R191" i="26"/>
  <c r="M191" i="27"/>
  <c r="P191" i="26"/>
  <c r="K191" i="27"/>
  <c r="U191" i="25"/>
  <c r="Q191" i="26"/>
  <c r="L191" i="27"/>
  <c r="T190" i="26"/>
  <c r="O190" i="27"/>
  <c r="S190" i="26"/>
  <c r="N190" i="27"/>
  <c r="R190" i="26"/>
  <c r="M190" i="27"/>
  <c r="P190" i="26"/>
  <c r="K190" i="27"/>
  <c r="U190" i="25"/>
  <c r="Q190" i="26"/>
  <c r="L190" i="27"/>
  <c r="T189" i="26"/>
  <c r="O189" i="27"/>
  <c r="S189" i="26"/>
  <c r="N189" i="27"/>
  <c r="R189" i="26"/>
  <c r="M189" i="27"/>
  <c r="P189" i="26"/>
  <c r="K189" i="27"/>
  <c r="U189" i="25"/>
  <c r="Q189" i="26"/>
  <c r="L189" i="27"/>
  <c r="T188" i="26"/>
  <c r="O188" i="27"/>
  <c r="S188" i="26"/>
  <c r="N188" i="27"/>
  <c r="R188" i="26"/>
  <c r="M188" i="27"/>
  <c r="P188" i="26"/>
  <c r="K188" i="27"/>
  <c r="U188" i="25"/>
  <c r="Q188" i="26"/>
  <c r="L188" i="27"/>
  <c r="T187" i="26"/>
  <c r="O187" i="27"/>
  <c r="S187" i="26"/>
  <c r="N187" i="27"/>
  <c r="R187" i="26"/>
  <c r="M187" i="27"/>
  <c r="P187" i="26"/>
  <c r="K187" i="27"/>
  <c r="U187" i="25"/>
  <c r="Q187" i="26"/>
  <c r="L187" i="27"/>
  <c r="T186" i="26"/>
  <c r="O186" i="27"/>
  <c r="S186" i="26"/>
  <c r="N186" i="27"/>
  <c r="R186" i="26"/>
  <c r="M186" i="27"/>
  <c r="P186" i="26"/>
  <c r="K186" i="27"/>
  <c r="U186" i="25"/>
  <c r="Q186" i="26"/>
  <c r="L186" i="27"/>
  <c r="T185" i="26"/>
  <c r="O185" i="27"/>
  <c r="S185" i="26"/>
  <c r="N185" i="27"/>
  <c r="R185" i="26"/>
  <c r="M185" i="27"/>
  <c r="P185" i="26"/>
  <c r="K185" i="27"/>
  <c r="U185" i="25"/>
  <c r="Q185" i="26"/>
  <c r="L185" i="27"/>
  <c r="T184" i="26"/>
  <c r="O184" i="27"/>
  <c r="S184" i="26"/>
  <c r="N184" i="27"/>
  <c r="R184" i="26"/>
  <c r="M184" i="27"/>
  <c r="P184" i="26"/>
  <c r="K184" i="27"/>
  <c r="U184" i="25"/>
  <c r="Q184" i="26"/>
  <c r="L184" i="27"/>
  <c r="T183" i="26"/>
  <c r="O183" i="27"/>
  <c r="S183" i="26"/>
  <c r="N183" i="27"/>
  <c r="R183" i="26"/>
  <c r="M183" i="27"/>
  <c r="P183" i="26"/>
  <c r="K183" i="27"/>
  <c r="U183" i="25"/>
  <c r="Q183" i="26"/>
  <c r="L183" i="27"/>
  <c r="T182" i="26"/>
  <c r="O182" i="27"/>
  <c r="S182" i="26"/>
  <c r="N182" i="27"/>
  <c r="R182" i="26"/>
  <c r="M182" i="27"/>
  <c r="P182" i="26"/>
  <c r="K182" i="27"/>
  <c r="U182" i="25"/>
  <c r="Q182" i="26"/>
  <c r="L182" i="27"/>
  <c r="T181" i="26"/>
  <c r="O181" i="27"/>
  <c r="S181" i="26"/>
  <c r="N181" i="27"/>
  <c r="R181" i="26"/>
  <c r="M181" i="27"/>
  <c r="P181" i="26"/>
  <c r="K181" i="27"/>
  <c r="U181" i="25"/>
  <c r="Q181" i="26"/>
  <c r="L181" i="27"/>
  <c r="T180" i="26"/>
  <c r="O180" i="27"/>
  <c r="S180" i="26"/>
  <c r="N180" i="27"/>
  <c r="R180" i="26"/>
  <c r="M180" i="27"/>
  <c r="P180" i="26"/>
  <c r="K180" i="27"/>
  <c r="U180" i="25"/>
  <c r="Q180" i="26"/>
  <c r="L180" i="27"/>
  <c r="T179" i="26"/>
  <c r="O179" i="27"/>
  <c r="S179" i="26"/>
  <c r="N179" i="27"/>
  <c r="R179" i="26"/>
  <c r="M179" i="27"/>
  <c r="P179" i="26"/>
  <c r="K179" i="27"/>
  <c r="U179" i="25"/>
  <c r="Q179" i="26"/>
  <c r="L179" i="27"/>
  <c r="T178" i="26"/>
  <c r="O178" i="27"/>
  <c r="S178" i="26"/>
  <c r="N178" i="27"/>
  <c r="R178" i="26"/>
  <c r="M178" i="27"/>
  <c r="P178" i="26"/>
  <c r="K178" i="27"/>
  <c r="U178" i="25"/>
  <c r="Q178" i="26"/>
  <c r="L178" i="27"/>
  <c r="T177" i="26"/>
  <c r="O177" i="27"/>
  <c r="S177" i="26"/>
  <c r="N177" i="27"/>
  <c r="R177" i="26"/>
  <c r="M177" i="27"/>
  <c r="P177" i="26"/>
  <c r="K177" i="27"/>
  <c r="U177" i="25"/>
  <c r="Q177" i="26"/>
  <c r="L177" i="27"/>
  <c r="T176" i="26"/>
  <c r="O176" i="27"/>
  <c r="S176" i="26"/>
  <c r="N176" i="27"/>
  <c r="R176" i="26"/>
  <c r="M176" i="27"/>
  <c r="P176" i="26"/>
  <c r="K176" i="27"/>
  <c r="U176" i="25"/>
  <c r="Q176" i="26"/>
  <c r="L176" i="27"/>
  <c r="T175" i="26"/>
  <c r="O175" i="27"/>
  <c r="S175" i="26"/>
  <c r="N175" i="27"/>
  <c r="R175" i="26"/>
  <c r="M175" i="27"/>
  <c r="P175" i="26"/>
  <c r="K175" i="27"/>
  <c r="U175" i="25"/>
  <c r="Q175" i="26"/>
  <c r="L175" i="27"/>
  <c r="T174" i="26"/>
  <c r="O174" i="27"/>
  <c r="S174" i="26"/>
  <c r="N174" i="27"/>
  <c r="R174" i="26"/>
  <c r="M174" i="27"/>
  <c r="P174" i="26"/>
  <c r="K174" i="27"/>
  <c r="U174" i="25"/>
  <c r="Q174" i="26"/>
  <c r="L174" i="27"/>
  <c r="T173" i="26"/>
  <c r="O173" i="27"/>
  <c r="S173" i="26"/>
  <c r="N173" i="27"/>
  <c r="R173" i="26"/>
  <c r="M173" i="27"/>
  <c r="P173" i="26"/>
  <c r="K173" i="27"/>
  <c r="U173" i="25"/>
  <c r="Q173" i="26"/>
  <c r="L173" i="27"/>
  <c r="T172" i="26"/>
  <c r="O172" i="27"/>
  <c r="S172" i="26"/>
  <c r="N172" i="27"/>
  <c r="R172" i="26"/>
  <c r="M172" i="27"/>
  <c r="P172" i="26"/>
  <c r="K172" i="27"/>
  <c r="U172" i="25"/>
  <c r="Q172" i="26"/>
  <c r="L172" i="27"/>
  <c r="T171" i="26"/>
  <c r="O171" i="27"/>
  <c r="S171" i="26"/>
  <c r="N171" i="27"/>
  <c r="R171" i="26"/>
  <c r="M171" i="27"/>
  <c r="P171" i="26"/>
  <c r="K171" i="27"/>
  <c r="U171" i="25"/>
  <c r="Q171" i="26"/>
  <c r="L171" i="27"/>
  <c r="T170" i="26"/>
  <c r="O170" i="27"/>
  <c r="S170" i="26"/>
  <c r="N170" i="27"/>
  <c r="R170" i="26"/>
  <c r="M170" i="27"/>
  <c r="P170" i="26"/>
  <c r="K170" i="27"/>
  <c r="U170" i="25"/>
  <c r="Q170" i="26"/>
  <c r="L170" i="27"/>
  <c r="T169" i="26"/>
  <c r="O169" i="27"/>
  <c r="S169" i="26"/>
  <c r="N169" i="27"/>
  <c r="R169" i="26"/>
  <c r="M169" i="27"/>
  <c r="P169" i="26"/>
  <c r="K169" i="27"/>
  <c r="U169" i="25"/>
  <c r="Q169" i="26"/>
  <c r="L169" i="27"/>
  <c r="T168" i="26"/>
  <c r="O168" i="27"/>
  <c r="S168" i="26"/>
  <c r="N168" i="27"/>
  <c r="R168" i="26"/>
  <c r="M168" i="27"/>
  <c r="P168" i="26"/>
  <c r="K168" i="27"/>
  <c r="U168" i="25"/>
  <c r="Q168" i="26"/>
  <c r="L168" i="27"/>
  <c r="T167" i="26"/>
  <c r="O167" i="27"/>
  <c r="S167" i="26"/>
  <c r="N167" i="27"/>
  <c r="R167" i="26"/>
  <c r="M167" i="27"/>
  <c r="P167" i="26"/>
  <c r="K167" i="27"/>
  <c r="U167" i="25"/>
  <c r="Q167" i="26"/>
  <c r="L167" i="27"/>
  <c r="T166" i="26"/>
  <c r="O166" i="27"/>
  <c r="S166" i="26"/>
  <c r="N166" i="27"/>
  <c r="R166" i="26"/>
  <c r="M166" i="27"/>
  <c r="P166" i="26"/>
  <c r="K166" i="27"/>
  <c r="U166" i="25"/>
  <c r="Q166" i="26"/>
  <c r="L166" i="27"/>
  <c r="T165" i="26"/>
  <c r="O165" i="27"/>
  <c r="S165" i="26"/>
  <c r="N165" i="27"/>
  <c r="R165" i="26"/>
  <c r="M165" i="27"/>
  <c r="P165" i="26"/>
  <c r="K165" i="27"/>
  <c r="U165" i="25"/>
  <c r="Q165" i="26"/>
  <c r="L165" i="27"/>
  <c r="T164" i="26"/>
  <c r="O164" i="27"/>
  <c r="S164" i="26"/>
  <c r="N164" i="27"/>
  <c r="R164" i="26"/>
  <c r="M164" i="27"/>
  <c r="P164" i="26"/>
  <c r="K164" i="27"/>
  <c r="U164" i="25"/>
  <c r="Q164" i="26"/>
  <c r="L164" i="27"/>
  <c r="T163" i="26"/>
  <c r="O163" i="27"/>
  <c r="S163" i="26"/>
  <c r="N163" i="27"/>
  <c r="R163" i="26"/>
  <c r="M163" i="27"/>
  <c r="P163" i="26"/>
  <c r="K163" i="27"/>
  <c r="U163" i="25"/>
  <c r="Q163" i="26"/>
  <c r="L163" i="27"/>
  <c r="T162" i="26"/>
  <c r="O162" i="27"/>
  <c r="S162" i="26"/>
  <c r="N162" i="27"/>
  <c r="R162" i="26"/>
  <c r="M162" i="27"/>
  <c r="P162" i="26"/>
  <c r="K162" i="27"/>
  <c r="U162" i="25"/>
  <c r="Q162" i="26"/>
  <c r="L162" i="27"/>
  <c r="T161" i="26"/>
  <c r="O161" i="27"/>
  <c r="S161" i="26"/>
  <c r="N161" i="27"/>
  <c r="R161" i="26"/>
  <c r="M161" i="27"/>
  <c r="P161" i="26"/>
  <c r="K161" i="27"/>
  <c r="U161" i="25"/>
  <c r="Q161" i="26"/>
  <c r="L161" i="27"/>
  <c r="T160" i="26"/>
  <c r="O160" i="27"/>
  <c r="S160" i="26"/>
  <c r="N160" i="27"/>
  <c r="R160" i="26"/>
  <c r="M160" i="27"/>
  <c r="P160" i="26"/>
  <c r="K160" i="27"/>
  <c r="U160" i="25"/>
  <c r="Q160" i="26"/>
  <c r="L160" i="27"/>
  <c r="T159" i="26"/>
  <c r="O159" i="27"/>
  <c r="S159" i="26"/>
  <c r="N159" i="27"/>
  <c r="R159" i="26"/>
  <c r="M159" i="27"/>
  <c r="P159" i="26"/>
  <c r="K159" i="27"/>
  <c r="U159" i="25"/>
  <c r="Q159" i="26"/>
  <c r="L159" i="27"/>
  <c r="T157" i="26"/>
  <c r="O157" i="27"/>
  <c r="S157" i="26"/>
  <c r="N157" i="27"/>
  <c r="R157" i="26"/>
  <c r="M157" i="27"/>
  <c r="P157" i="26"/>
  <c r="K157" i="27"/>
  <c r="U157" i="25"/>
  <c r="Q157" i="26"/>
  <c r="L157" i="27"/>
  <c r="T156" i="26"/>
  <c r="O156" i="27"/>
  <c r="S156" i="26"/>
  <c r="N156" i="27"/>
  <c r="R156" i="26"/>
  <c r="M156" i="27"/>
  <c r="P156" i="26"/>
  <c r="K156" i="27"/>
  <c r="U156" i="25"/>
  <c r="Q156" i="26"/>
  <c r="L156" i="27"/>
  <c r="T155" i="26"/>
  <c r="O155" i="27"/>
  <c r="S155" i="26"/>
  <c r="N155" i="27"/>
  <c r="R155" i="26"/>
  <c r="M155" i="27"/>
  <c r="P155" i="26"/>
  <c r="K155" i="27"/>
  <c r="U155" i="25"/>
  <c r="Q155" i="26"/>
  <c r="L155" i="27"/>
  <c r="T154" i="26"/>
  <c r="O154" i="27"/>
  <c r="S154" i="26"/>
  <c r="N154" i="27"/>
  <c r="R154" i="26"/>
  <c r="M154" i="27"/>
  <c r="P154" i="26"/>
  <c r="K154" i="27"/>
  <c r="U154" i="25"/>
  <c r="Q154" i="26"/>
  <c r="L154" i="27"/>
  <c r="B63" i="14"/>
  <c r="H80" i="13"/>
  <c r="U80" i="13" s="1"/>
  <c r="J63" i="13"/>
  <c r="J80" i="13" s="1"/>
  <c r="U63" i="13"/>
  <c r="B83" i="14"/>
  <c r="H100" i="13"/>
  <c r="U100" i="13" s="1"/>
  <c r="J83" i="13"/>
  <c r="J100" i="13" s="1"/>
  <c r="U83" i="13"/>
  <c r="B117" i="14"/>
  <c r="H125" i="13"/>
  <c r="U125" i="13" s="1"/>
  <c r="J117" i="13"/>
  <c r="J125" i="13" s="1"/>
  <c r="U117" i="13"/>
  <c r="B128" i="14"/>
  <c r="H150" i="13"/>
  <c r="U150" i="13" s="1"/>
  <c r="J128" i="13"/>
  <c r="J150" i="13" s="1"/>
  <c r="U128" i="13"/>
  <c r="B217" i="14"/>
  <c r="H238" i="13"/>
  <c r="J217" i="13"/>
  <c r="U217" i="13"/>
  <c r="T6" i="26"/>
  <c r="T20" i="26" s="1"/>
  <c r="O6" i="27"/>
  <c r="T20" i="25"/>
  <c r="P63" i="25"/>
  <c r="K63" i="26"/>
  <c r="K80" i="25"/>
  <c r="Q63" i="25"/>
  <c r="L63" i="26"/>
  <c r="L80" i="25"/>
  <c r="R63" i="25"/>
  <c r="M63" i="26"/>
  <c r="M80" i="25"/>
  <c r="S63" i="25"/>
  <c r="N63" i="26"/>
  <c r="N80" i="25"/>
  <c r="T63" i="25"/>
  <c r="O63" i="26"/>
  <c r="O80" i="25"/>
  <c r="P83" i="25"/>
  <c r="K83" i="26"/>
  <c r="Q83" i="25"/>
  <c r="L83" i="26"/>
  <c r="R83" i="25"/>
  <c r="M83" i="26"/>
  <c r="S83" i="25"/>
  <c r="N83" i="26"/>
  <c r="T83" i="25"/>
  <c r="O83" i="26"/>
  <c r="P117" i="25"/>
  <c r="P125" i="25" s="1"/>
  <c r="K117" i="26"/>
  <c r="K125" i="25"/>
  <c r="Q117" i="25"/>
  <c r="Q125" i="25" s="1"/>
  <c r="L117" i="26"/>
  <c r="L125" i="25"/>
  <c r="R117" i="25"/>
  <c r="R125" i="25" s="1"/>
  <c r="M117" i="26"/>
  <c r="M125" i="25"/>
  <c r="S117" i="25"/>
  <c r="S125" i="25" s="1"/>
  <c r="N117" i="26"/>
  <c r="N125" i="25"/>
  <c r="T117" i="25"/>
  <c r="T125" i="25" s="1"/>
  <c r="O117" i="26"/>
  <c r="O125" i="25"/>
  <c r="P128" i="25"/>
  <c r="P150" i="25" s="1"/>
  <c r="K128" i="26"/>
  <c r="K150" i="25"/>
  <c r="Q128" i="25"/>
  <c r="Q150" i="25" s="1"/>
  <c r="L128" i="26"/>
  <c r="L150" i="25"/>
  <c r="R128" i="25"/>
  <c r="R150" i="25" s="1"/>
  <c r="M128" i="26"/>
  <c r="M150" i="25"/>
  <c r="S128" i="25"/>
  <c r="S150" i="25" s="1"/>
  <c r="N128" i="26"/>
  <c r="N150" i="25"/>
  <c r="T128" i="25"/>
  <c r="T150" i="25" s="1"/>
  <c r="O128" i="26"/>
  <c r="O150" i="25"/>
  <c r="P153" i="25"/>
  <c r="P214" i="25" s="1"/>
  <c r="K153" i="26"/>
  <c r="Q153" i="25"/>
  <c r="Q214" i="25" s="1"/>
  <c r="L153" i="26"/>
  <c r="R153" i="25"/>
  <c r="R214" i="25" s="1"/>
  <c r="M153" i="26"/>
  <c r="S153" i="25"/>
  <c r="S214" i="25" s="1"/>
  <c r="N153" i="26"/>
  <c r="T153" i="25"/>
  <c r="T214" i="25" s="1"/>
  <c r="O153" i="26"/>
  <c r="P217" i="25"/>
  <c r="P238" i="25" s="1"/>
  <c r="K217" i="26"/>
  <c r="K238" i="25"/>
  <c r="Q217" i="25"/>
  <c r="Q238" i="25" s="1"/>
  <c r="L217" i="26"/>
  <c r="L238" i="25"/>
  <c r="R217" i="25"/>
  <c r="R238" i="25" s="1"/>
  <c r="M217" i="26"/>
  <c r="M238" i="25"/>
  <c r="S217" i="25"/>
  <c r="S238" i="25" s="1"/>
  <c r="N217" i="26"/>
  <c r="N238" i="25"/>
  <c r="T217" i="25"/>
  <c r="T238" i="25" s="1"/>
  <c r="O217" i="26"/>
  <c r="O238" i="25"/>
  <c r="S23" i="25"/>
  <c r="S40" i="25" s="1"/>
  <c r="N23" i="26"/>
  <c r="N40" i="25"/>
  <c r="R23" i="25"/>
  <c r="R40" i="25" s="1"/>
  <c r="M23" i="26"/>
  <c r="M40" i="25"/>
  <c r="P64" i="26"/>
  <c r="K64" i="27"/>
  <c r="Q64" i="26"/>
  <c r="L64" i="27"/>
  <c r="R64" i="26"/>
  <c r="M64" i="27"/>
  <c r="S64" i="26"/>
  <c r="N64" i="27"/>
  <c r="T64" i="26"/>
  <c r="O64" i="27"/>
  <c r="Q65" i="25"/>
  <c r="L65" i="26"/>
  <c r="P65" i="25"/>
  <c r="K65" i="26"/>
  <c r="U65" i="24"/>
  <c r="R65" i="25"/>
  <c r="M65" i="26"/>
  <c r="S65" i="25"/>
  <c r="N65" i="26"/>
  <c r="T65" i="25"/>
  <c r="O65" i="26"/>
  <c r="Q66" i="25"/>
  <c r="L66" i="26"/>
  <c r="P66" i="25"/>
  <c r="K66" i="26"/>
  <c r="U66" i="24"/>
  <c r="R66" i="25"/>
  <c r="M66" i="26"/>
  <c r="S66" i="25"/>
  <c r="N66" i="26"/>
  <c r="T66" i="25"/>
  <c r="O66" i="26"/>
  <c r="Q67" i="25"/>
  <c r="L67" i="26"/>
  <c r="P67" i="25"/>
  <c r="K67" i="26"/>
  <c r="U67" i="24"/>
  <c r="R67" i="25"/>
  <c r="M67" i="26"/>
  <c r="S67" i="25"/>
  <c r="N67" i="26"/>
  <c r="T67" i="25"/>
  <c r="O67" i="26"/>
  <c r="Q68" i="25"/>
  <c r="L68" i="26"/>
  <c r="P68" i="25"/>
  <c r="K68" i="26"/>
  <c r="U68" i="24"/>
  <c r="R68" i="25"/>
  <c r="M68" i="26"/>
  <c r="S68" i="25"/>
  <c r="N68" i="26"/>
  <c r="T68" i="25"/>
  <c r="O68" i="26"/>
  <c r="Q69" i="25"/>
  <c r="L69" i="26"/>
  <c r="P69" i="25"/>
  <c r="K69" i="26"/>
  <c r="U69" i="24"/>
  <c r="R69" i="25"/>
  <c r="M69" i="26"/>
  <c r="S69" i="25"/>
  <c r="N69" i="26"/>
  <c r="T69" i="25"/>
  <c r="O69" i="26"/>
  <c r="Q70" i="25"/>
  <c r="L70" i="26"/>
  <c r="P70" i="25"/>
  <c r="K70" i="26"/>
  <c r="U70" i="24"/>
  <c r="R70" i="25"/>
  <c r="M70" i="26"/>
  <c r="S70" i="25"/>
  <c r="N70" i="26"/>
  <c r="T70" i="25"/>
  <c r="O70" i="26"/>
  <c r="Q71" i="25"/>
  <c r="L71" i="26"/>
  <c r="P71" i="25"/>
  <c r="K71" i="26"/>
  <c r="U71" i="24"/>
  <c r="R71" i="25"/>
  <c r="M71" i="26"/>
  <c r="S71" i="25"/>
  <c r="N71" i="26"/>
  <c r="T71" i="25"/>
  <c r="O71" i="26"/>
  <c r="Q72" i="25"/>
  <c r="L72" i="26"/>
  <c r="P72" i="25"/>
  <c r="K72" i="26"/>
  <c r="U72" i="24"/>
  <c r="R72" i="25"/>
  <c r="M72" i="26"/>
  <c r="S72" i="25"/>
  <c r="N72" i="26"/>
  <c r="T72" i="25"/>
  <c r="O72" i="26"/>
  <c r="Q73" i="25"/>
  <c r="L73" i="26"/>
  <c r="P73" i="25"/>
  <c r="K73" i="26"/>
  <c r="U73" i="24"/>
  <c r="R73" i="25"/>
  <c r="M73" i="26"/>
  <c r="S73" i="25"/>
  <c r="N73" i="26"/>
  <c r="T73" i="25"/>
  <c r="O73" i="26"/>
  <c r="Q74" i="25"/>
  <c r="L74" i="26"/>
  <c r="P74" i="25"/>
  <c r="K74" i="26"/>
  <c r="U74" i="24"/>
  <c r="R74" i="25"/>
  <c r="M74" i="26"/>
  <c r="S74" i="25"/>
  <c r="N74" i="26"/>
  <c r="T74" i="25"/>
  <c r="O74" i="26"/>
  <c r="Q75" i="25"/>
  <c r="L75" i="26"/>
  <c r="P75" i="25"/>
  <c r="K75" i="26"/>
  <c r="U75" i="24"/>
  <c r="R75" i="25"/>
  <c r="M75" i="26"/>
  <c r="S75" i="25"/>
  <c r="N75" i="26"/>
  <c r="T75" i="25"/>
  <c r="O75" i="26"/>
  <c r="Q76" i="25"/>
  <c r="L76" i="26"/>
  <c r="P76" i="25"/>
  <c r="K76" i="26"/>
  <c r="U76" i="24"/>
  <c r="R76" i="25"/>
  <c r="M76" i="26"/>
  <c r="S76" i="25"/>
  <c r="N76" i="26"/>
  <c r="T76" i="25"/>
  <c r="O76" i="26"/>
  <c r="Q77" i="25"/>
  <c r="L77" i="26"/>
  <c r="P77" i="25"/>
  <c r="K77" i="26"/>
  <c r="U77" i="24"/>
  <c r="R77" i="25"/>
  <c r="M77" i="26"/>
  <c r="S77" i="25"/>
  <c r="N77" i="26"/>
  <c r="T77" i="25"/>
  <c r="O77" i="26"/>
  <c r="Q78" i="25"/>
  <c r="L78" i="26"/>
  <c r="P78" i="25"/>
  <c r="K78" i="26"/>
  <c r="U78" i="24"/>
  <c r="R78" i="25"/>
  <c r="M78" i="26"/>
  <c r="S78" i="25"/>
  <c r="N78" i="26"/>
  <c r="T78" i="25"/>
  <c r="O78" i="26"/>
  <c r="Q79" i="25"/>
  <c r="L79" i="26"/>
  <c r="P79" i="25"/>
  <c r="K79" i="26"/>
  <c r="U79" i="24"/>
  <c r="R79" i="25"/>
  <c r="M79" i="26"/>
  <c r="S79" i="25"/>
  <c r="N79" i="26"/>
  <c r="T79" i="25"/>
  <c r="O79" i="26"/>
  <c r="R240" i="22"/>
  <c r="R103" i="24"/>
  <c r="M103" i="25"/>
  <c r="S103" i="24"/>
  <c r="N103" i="25"/>
  <c r="T103" i="25"/>
  <c r="O103" i="26"/>
  <c r="R240" i="21"/>
  <c r="M240" i="22"/>
  <c r="R104" i="23"/>
  <c r="M104" i="24"/>
  <c r="M114" i="23"/>
  <c r="M240" i="23" s="1"/>
  <c r="S104" i="23"/>
  <c r="N104" i="24"/>
  <c r="N114" i="23"/>
  <c r="N240" i="23" s="1"/>
  <c r="T104" i="23"/>
  <c r="T114" i="23" s="1"/>
  <c r="O104" i="24"/>
  <c r="O114" i="23"/>
  <c r="O240" i="23" s="1"/>
  <c r="R105" i="23"/>
  <c r="M105" i="24"/>
  <c r="S105" i="23"/>
  <c r="N105" i="24"/>
  <c r="T105" i="24"/>
  <c r="O105" i="25"/>
  <c r="R106" i="23"/>
  <c r="M106" i="24"/>
  <c r="S106" i="23"/>
  <c r="N106" i="24"/>
  <c r="T106" i="24"/>
  <c r="O106" i="25"/>
  <c r="R107" i="23"/>
  <c r="M107" i="24"/>
  <c r="S107" i="23"/>
  <c r="N107" i="24"/>
  <c r="T107" i="24"/>
  <c r="O107" i="25"/>
  <c r="R108" i="23"/>
  <c r="M108" i="24"/>
  <c r="S108" i="23"/>
  <c r="N108" i="24"/>
  <c r="T108" i="24"/>
  <c r="O108" i="25"/>
  <c r="R109" i="23"/>
  <c r="M109" i="24"/>
  <c r="S109" i="23"/>
  <c r="N109" i="24"/>
  <c r="T109" i="24"/>
  <c r="O109" i="25"/>
  <c r="S84" i="24"/>
  <c r="N84" i="25"/>
  <c r="T84" i="24"/>
  <c r="O84" i="25"/>
  <c r="R85" i="23"/>
  <c r="M85" i="24"/>
  <c r="S85" i="23"/>
  <c r="N85" i="24"/>
  <c r="T85" i="23"/>
  <c r="O85" i="24"/>
  <c r="R86" i="23"/>
  <c r="M86" i="24"/>
  <c r="S86" i="23"/>
  <c r="N86" i="24"/>
  <c r="T86" i="23"/>
  <c r="O86" i="24"/>
  <c r="R87" i="23"/>
  <c r="M87" i="24"/>
  <c r="S87" i="23"/>
  <c r="N87" i="24"/>
  <c r="T87" i="23"/>
  <c r="O87" i="24"/>
  <c r="R88" i="23"/>
  <c r="M88" i="24"/>
  <c r="S88" i="23"/>
  <c r="N88" i="24"/>
  <c r="T88" i="23"/>
  <c r="O88" i="24"/>
  <c r="R89" i="23"/>
  <c r="M89" i="24"/>
  <c r="S89" i="23"/>
  <c r="N89" i="24"/>
  <c r="T89" i="23"/>
  <c r="O89" i="24"/>
  <c r="R90" i="23"/>
  <c r="M90" i="24"/>
  <c r="S90" i="23"/>
  <c r="N90" i="24"/>
  <c r="T90" i="23"/>
  <c r="O90" i="24"/>
  <c r="R91" i="23"/>
  <c r="M91" i="24"/>
  <c r="S91" i="23"/>
  <c r="N91" i="24"/>
  <c r="T91" i="23"/>
  <c r="O91" i="24"/>
  <c r="R92" i="23"/>
  <c r="M92" i="24"/>
  <c r="S92" i="23"/>
  <c r="N92" i="24"/>
  <c r="T92" i="23"/>
  <c r="O92" i="24"/>
  <c r="R93" i="23"/>
  <c r="M93" i="24"/>
  <c r="S93" i="23"/>
  <c r="N93" i="24"/>
  <c r="T93" i="23"/>
  <c r="O93" i="24"/>
  <c r="R94" i="23"/>
  <c r="M94" i="24"/>
  <c r="S94" i="23"/>
  <c r="N94" i="24"/>
  <c r="T94" i="23"/>
  <c r="O94" i="24"/>
  <c r="R95" i="23"/>
  <c r="M95" i="24"/>
  <c r="S95" i="23"/>
  <c r="N95" i="24"/>
  <c r="T95" i="23"/>
  <c r="O95" i="24"/>
  <c r="R96" i="23"/>
  <c r="M96" i="24"/>
  <c r="S96" i="23"/>
  <c r="N96" i="24"/>
  <c r="T96" i="23"/>
  <c r="O96" i="24"/>
  <c r="R97" i="23"/>
  <c r="M97" i="24"/>
  <c r="S97" i="23"/>
  <c r="N97" i="24"/>
  <c r="T97" i="23"/>
  <c r="O97" i="24"/>
  <c r="R98" i="23"/>
  <c r="M98" i="24"/>
  <c r="S98" i="23"/>
  <c r="N98" i="24"/>
  <c r="T98" i="23"/>
  <c r="O98" i="24"/>
  <c r="T103" i="20"/>
  <c r="P103" i="20"/>
  <c r="K103" i="21"/>
  <c r="Q103" i="20"/>
  <c r="L103" i="21"/>
  <c r="Q104" i="19"/>
  <c r="L104" i="20"/>
  <c r="P104" i="19"/>
  <c r="K104" i="20"/>
  <c r="U104" i="18"/>
  <c r="Q105" i="19"/>
  <c r="L105" i="20"/>
  <c r="P105" i="19"/>
  <c r="U105" i="19" s="1"/>
  <c r="K105" i="20"/>
  <c r="U105" i="18"/>
  <c r="Q106" i="19"/>
  <c r="L106" i="20"/>
  <c r="P106" i="19"/>
  <c r="U106" i="19" s="1"/>
  <c r="K106" i="20"/>
  <c r="U106" i="18"/>
  <c r="Q107" i="19"/>
  <c r="L107" i="20"/>
  <c r="P107" i="19"/>
  <c r="U107" i="19" s="1"/>
  <c r="K107" i="20"/>
  <c r="U107" i="18"/>
  <c r="Q108" i="19"/>
  <c r="L108" i="20"/>
  <c r="P108" i="19"/>
  <c r="U108" i="19" s="1"/>
  <c r="K108" i="20"/>
  <c r="U108" i="18"/>
  <c r="Q109" i="19"/>
  <c r="L109" i="20"/>
  <c r="P109" i="19"/>
  <c r="U109" i="19" s="1"/>
  <c r="K109" i="20"/>
  <c r="U109" i="18"/>
  <c r="P84" i="16"/>
  <c r="K84" i="17"/>
  <c r="K100" i="16"/>
  <c r="K240" i="16" s="1"/>
  <c r="U84" i="15"/>
  <c r="P100" i="15"/>
  <c r="P240" i="15" s="1"/>
  <c r="Q84" i="16"/>
  <c r="Q100" i="16" s="1"/>
  <c r="Q240" i="16" s="1"/>
  <c r="L84" i="17"/>
  <c r="L100" i="16"/>
  <c r="L240" i="16" s="1"/>
  <c r="Q100" i="15"/>
  <c r="Q240" i="15" s="1"/>
  <c r="T158" i="26"/>
  <c r="O158" i="27"/>
  <c r="O214" i="26"/>
  <c r="N214" i="26"/>
  <c r="S158" i="26"/>
  <c r="N158" i="27"/>
  <c r="M214" i="26"/>
  <c r="R158" i="26"/>
  <c r="M158" i="27"/>
  <c r="K214" i="26"/>
  <c r="P158" i="26"/>
  <c r="K158" i="27"/>
  <c r="L214" i="26"/>
  <c r="Q158" i="26"/>
  <c r="L158" i="27"/>
  <c r="B158" i="14"/>
  <c r="J158" i="13"/>
  <c r="J214" i="13" s="1"/>
  <c r="U158" i="13"/>
  <c r="H214" i="13"/>
  <c r="U214" i="13" s="1"/>
  <c r="T102" i="25"/>
  <c r="O102" i="26"/>
  <c r="S102" i="25"/>
  <c r="N102" i="26"/>
  <c r="R102" i="25"/>
  <c r="M102" i="26"/>
  <c r="P102" i="25"/>
  <c r="K102" i="26"/>
  <c r="U102" i="24"/>
  <c r="Q102" i="25"/>
  <c r="L102" i="26"/>
  <c r="B237" i="28"/>
  <c r="H237" i="28" s="1"/>
  <c r="J237" i="27"/>
  <c r="B236" i="28"/>
  <c r="H236" i="28" s="1"/>
  <c r="J236" i="27"/>
  <c r="B235" i="28"/>
  <c r="H235" i="28" s="1"/>
  <c r="J235" i="27"/>
  <c r="B234" i="28"/>
  <c r="H234" i="28" s="1"/>
  <c r="J234" i="27"/>
  <c r="B233" i="28"/>
  <c r="H233" i="28" s="1"/>
  <c r="J233" i="27"/>
  <c r="B232" i="28"/>
  <c r="H232" i="28" s="1"/>
  <c r="J232" i="27"/>
  <c r="B231" i="28"/>
  <c r="H231" i="28" s="1"/>
  <c r="J231" i="27"/>
  <c r="B230" i="28"/>
  <c r="H230" i="28" s="1"/>
  <c r="J230" i="27"/>
  <c r="B229" i="28"/>
  <c r="H229" i="28" s="1"/>
  <c r="J229" i="27"/>
  <c r="B228" i="28"/>
  <c r="H228" i="28" s="1"/>
  <c r="J228" i="27"/>
  <c r="B227" i="28"/>
  <c r="H227" i="28" s="1"/>
  <c r="J227" i="27"/>
  <c r="B226" i="28"/>
  <c r="H226" i="28" s="1"/>
  <c r="J226" i="27"/>
  <c r="B225" i="28"/>
  <c r="H225" i="28" s="1"/>
  <c r="J225" i="27"/>
  <c r="B224" i="28"/>
  <c r="H224" i="28" s="1"/>
  <c r="J224" i="27"/>
  <c r="B223" i="28"/>
  <c r="H223" i="28" s="1"/>
  <c r="J223" i="27"/>
  <c r="B222" i="28"/>
  <c r="H222" i="28" s="1"/>
  <c r="J222" i="27"/>
  <c r="B221" i="28"/>
  <c r="H221" i="28" s="1"/>
  <c r="J221" i="27"/>
  <c r="B220" i="28"/>
  <c r="H220" i="28" s="1"/>
  <c r="J220" i="27"/>
  <c r="B219" i="28"/>
  <c r="H219" i="28" s="1"/>
  <c r="J219" i="27"/>
  <c r="B218" i="28"/>
  <c r="H218" i="28" s="1"/>
  <c r="J218" i="27"/>
  <c r="B213" i="28"/>
  <c r="H213" i="28" s="1"/>
  <c r="J213" i="27"/>
  <c r="B212" i="28"/>
  <c r="H212" i="28" s="1"/>
  <c r="J212" i="27"/>
  <c r="B211" i="28"/>
  <c r="H211" i="28" s="1"/>
  <c r="J211" i="27"/>
  <c r="B210" i="28"/>
  <c r="H210" i="28" s="1"/>
  <c r="J210" i="27"/>
  <c r="B209" i="28"/>
  <c r="H209" i="28" s="1"/>
  <c r="J209" i="27"/>
  <c r="B208" i="28"/>
  <c r="H208" i="28" s="1"/>
  <c r="J208" i="27"/>
  <c r="B207" i="28"/>
  <c r="H207" i="28" s="1"/>
  <c r="J207" i="27"/>
  <c r="B206" i="28"/>
  <c r="H206" i="28" s="1"/>
  <c r="J206" i="27"/>
  <c r="B205" i="28"/>
  <c r="H205" i="28" s="1"/>
  <c r="J205" i="27"/>
  <c r="B204" i="28"/>
  <c r="H204" i="28" s="1"/>
  <c r="J204" i="27"/>
  <c r="B203" i="28"/>
  <c r="H203" i="28" s="1"/>
  <c r="J203" i="27"/>
  <c r="B202" i="28"/>
  <c r="H202" i="28" s="1"/>
  <c r="J202" i="27"/>
  <c r="B201" i="28"/>
  <c r="H201" i="28" s="1"/>
  <c r="J201" i="27"/>
  <c r="B200" i="28"/>
  <c r="H200" i="28" s="1"/>
  <c r="J200" i="27"/>
  <c r="B199" i="28"/>
  <c r="H199" i="28" s="1"/>
  <c r="J199" i="27"/>
  <c r="B198" i="28"/>
  <c r="H198" i="28" s="1"/>
  <c r="J198" i="27"/>
  <c r="B197" i="28"/>
  <c r="H197" i="28" s="1"/>
  <c r="J197" i="27"/>
  <c r="B196" i="28"/>
  <c r="H196" i="28" s="1"/>
  <c r="J196" i="27"/>
  <c r="B195" i="28"/>
  <c r="H195" i="28" s="1"/>
  <c r="J195" i="27"/>
  <c r="B194" i="28"/>
  <c r="H194" i="28" s="1"/>
  <c r="J194" i="27"/>
  <c r="B193" i="28"/>
  <c r="H193" i="28" s="1"/>
  <c r="J193" i="27"/>
  <c r="B192" i="28"/>
  <c r="H192" i="28" s="1"/>
  <c r="J192" i="27"/>
  <c r="B191" i="28"/>
  <c r="H191" i="28" s="1"/>
  <c r="J191" i="27"/>
  <c r="B190" i="28"/>
  <c r="H190" i="28" s="1"/>
  <c r="J190" i="27"/>
  <c r="B189" i="28"/>
  <c r="H189" i="28" s="1"/>
  <c r="J189" i="27"/>
  <c r="B188" i="28"/>
  <c r="H188" i="28" s="1"/>
  <c r="J188" i="27"/>
  <c r="B187" i="28"/>
  <c r="H187" i="28" s="1"/>
  <c r="J187" i="27"/>
  <c r="B186" i="28"/>
  <c r="H186" i="28" s="1"/>
  <c r="J186" i="27"/>
  <c r="B185" i="28"/>
  <c r="H185" i="28" s="1"/>
  <c r="J185" i="27"/>
  <c r="B184" i="28"/>
  <c r="H184" i="28" s="1"/>
  <c r="J184" i="27"/>
  <c r="B183" i="28"/>
  <c r="H183" i="28" s="1"/>
  <c r="J183" i="27"/>
  <c r="B182" i="28"/>
  <c r="H182" i="28" s="1"/>
  <c r="J182" i="27"/>
  <c r="B181" i="28"/>
  <c r="H181" i="28" s="1"/>
  <c r="J181" i="27"/>
  <c r="B179" i="28"/>
  <c r="H179" i="28" s="1"/>
  <c r="J179" i="27"/>
  <c r="B178" i="28"/>
  <c r="H178" i="28" s="1"/>
  <c r="J178" i="27"/>
  <c r="B177" i="28"/>
  <c r="H177" i="28" s="1"/>
  <c r="J177" i="27"/>
  <c r="B176" i="28"/>
  <c r="H176" i="28" s="1"/>
  <c r="J176" i="27"/>
  <c r="B175" i="28"/>
  <c r="H175" i="28" s="1"/>
  <c r="J175" i="27"/>
  <c r="B174" i="28"/>
  <c r="H174" i="28" s="1"/>
  <c r="J174" i="27"/>
  <c r="B173" i="28"/>
  <c r="H173" i="28" s="1"/>
  <c r="J173" i="27"/>
  <c r="B172" i="28"/>
  <c r="H172" i="28" s="1"/>
  <c r="J172" i="27"/>
  <c r="B171" i="28"/>
  <c r="H171" i="28" s="1"/>
  <c r="J171" i="27"/>
  <c r="B170" i="28"/>
  <c r="H170" i="28" s="1"/>
  <c r="J170" i="27"/>
  <c r="B169" i="28"/>
  <c r="H169" i="28" s="1"/>
  <c r="J169" i="27"/>
  <c r="B168" i="28"/>
  <c r="H168" i="28" s="1"/>
  <c r="J168" i="27"/>
  <c r="B167" i="28"/>
  <c r="H167" i="28" s="1"/>
  <c r="J167" i="27"/>
  <c r="B166" i="28"/>
  <c r="H166" i="28" s="1"/>
  <c r="J166" i="27"/>
  <c r="B165" i="28"/>
  <c r="H165" i="28" s="1"/>
  <c r="J165" i="27"/>
  <c r="B164" i="28"/>
  <c r="H164" i="28" s="1"/>
  <c r="J164" i="27"/>
  <c r="B163" i="28"/>
  <c r="H163" i="28" s="1"/>
  <c r="J163" i="27"/>
  <c r="B162" i="28"/>
  <c r="H162" i="28" s="1"/>
  <c r="J162" i="27"/>
  <c r="B161" i="28"/>
  <c r="H161" i="28" s="1"/>
  <c r="J161" i="27"/>
  <c r="B160" i="28"/>
  <c r="H160" i="28" s="1"/>
  <c r="J160" i="27"/>
  <c r="B159" i="28"/>
  <c r="H159" i="28" s="1"/>
  <c r="J159" i="27"/>
  <c r="B157" i="28"/>
  <c r="H157" i="28" s="1"/>
  <c r="J157" i="27"/>
  <c r="B156" i="28"/>
  <c r="H156" i="28" s="1"/>
  <c r="J156" i="27"/>
  <c r="B155" i="28"/>
  <c r="H155" i="28" s="1"/>
  <c r="J155" i="27"/>
  <c r="B154" i="28"/>
  <c r="H154" i="28" s="1"/>
  <c r="J154" i="27"/>
  <c r="B153" i="16"/>
  <c r="J153" i="15"/>
  <c r="U153" i="15"/>
  <c r="B149" i="28"/>
  <c r="H149" i="28" s="1"/>
  <c r="J149" i="27"/>
  <c r="U149" i="27"/>
  <c r="B148" i="28"/>
  <c r="H148" i="28" s="1"/>
  <c r="J148" i="27"/>
  <c r="U148" i="27"/>
  <c r="B147" i="28"/>
  <c r="H147" i="28" s="1"/>
  <c r="J147" i="27"/>
  <c r="U147" i="27"/>
  <c r="B146" i="28"/>
  <c r="H146" i="28" s="1"/>
  <c r="J146" i="27"/>
  <c r="U146" i="27"/>
  <c r="B145" i="28"/>
  <c r="H145" i="28" s="1"/>
  <c r="J145" i="27"/>
  <c r="U145" i="27"/>
  <c r="B144" i="28"/>
  <c r="H144" i="28" s="1"/>
  <c r="J144" i="27"/>
  <c r="U144" i="27"/>
  <c r="B143" i="28"/>
  <c r="H143" i="28" s="1"/>
  <c r="J143" i="27"/>
  <c r="U143" i="27"/>
  <c r="B142" i="28"/>
  <c r="H142" i="28" s="1"/>
  <c r="J142" i="27"/>
  <c r="U142" i="27"/>
  <c r="B141" i="28"/>
  <c r="H141" i="28" s="1"/>
  <c r="J141" i="27"/>
  <c r="U141" i="27"/>
  <c r="B140" i="28"/>
  <c r="H140" i="28" s="1"/>
  <c r="J140" i="27"/>
  <c r="U140" i="27"/>
  <c r="B139" i="28"/>
  <c r="H139" i="28" s="1"/>
  <c r="J139" i="27"/>
  <c r="U139" i="27"/>
  <c r="B138" i="28"/>
  <c r="H138" i="28" s="1"/>
  <c r="J138" i="27"/>
  <c r="U138" i="27"/>
  <c r="B137" i="28"/>
  <c r="H137" i="28" s="1"/>
  <c r="J137" i="27"/>
  <c r="U137" i="27"/>
  <c r="B136" i="28"/>
  <c r="H136" i="28" s="1"/>
  <c r="J136" i="27"/>
  <c r="U136" i="27"/>
  <c r="B135" i="28"/>
  <c r="H135" i="28" s="1"/>
  <c r="J135" i="27"/>
  <c r="U135" i="27"/>
  <c r="B134" i="28"/>
  <c r="H134" i="28" s="1"/>
  <c r="J134" i="27"/>
  <c r="U134" i="27"/>
  <c r="B133" i="28"/>
  <c r="H133" i="28" s="1"/>
  <c r="J133" i="27"/>
  <c r="U133" i="27"/>
  <c r="B132" i="28"/>
  <c r="H132" i="28" s="1"/>
  <c r="J132" i="27"/>
  <c r="U132" i="27"/>
  <c r="B131" i="28"/>
  <c r="H131" i="28" s="1"/>
  <c r="J131" i="27"/>
  <c r="U131" i="27"/>
  <c r="B130" i="28"/>
  <c r="H130" i="28" s="1"/>
  <c r="J130" i="27"/>
  <c r="U130" i="27"/>
  <c r="B129" i="28"/>
  <c r="H129" i="28" s="1"/>
  <c r="J129" i="27"/>
  <c r="U129" i="27"/>
  <c r="B124" i="28"/>
  <c r="H124" i="28" s="1"/>
  <c r="J124" i="27"/>
  <c r="U124" i="27"/>
  <c r="B123" i="28"/>
  <c r="H123" i="28" s="1"/>
  <c r="J123" i="27"/>
  <c r="U123" i="27"/>
  <c r="B122" i="28"/>
  <c r="H122" i="28" s="1"/>
  <c r="J122" i="27"/>
  <c r="U122" i="27"/>
  <c r="B121" i="28"/>
  <c r="H121" i="28" s="1"/>
  <c r="J121" i="27"/>
  <c r="U121" i="27"/>
  <c r="B120" i="28"/>
  <c r="H120" i="28" s="1"/>
  <c r="J120" i="27"/>
  <c r="U120" i="27"/>
  <c r="B119" i="28"/>
  <c r="H119" i="28" s="1"/>
  <c r="J119" i="27"/>
  <c r="U119" i="27"/>
  <c r="B118" i="28"/>
  <c r="H118" i="28" s="1"/>
  <c r="J118" i="27"/>
  <c r="U118" i="27"/>
  <c r="B103" i="16"/>
  <c r="H114" i="15"/>
  <c r="U114" i="15" s="1"/>
  <c r="J103" i="15"/>
  <c r="J114" i="15" s="1"/>
  <c r="U103" i="15"/>
  <c r="B99" i="28"/>
  <c r="H99" i="28" s="1"/>
  <c r="J99" i="27"/>
  <c r="B98" i="28"/>
  <c r="H98" i="28" s="1"/>
  <c r="J98" i="27"/>
  <c r="B97" i="28"/>
  <c r="H97" i="28" s="1"/>
  <c r="J97" i="27"/>
  <c r="B96" i="28"/>
  <c r="H96" i="28" s="1"/>
  <c r="J96" i="27"/>
  <c r="B95" i="28"/>
  <c r="H95" i="28" s="1"/>
  <c r="J95" i="27"/>
  <c r="B94" i="28"/>
  <c r="H94" i="28" s="1"/>
  <c r="J94" i="27"/>
  <c r="B93" i="28"/>
  <c r="H93" i="28" s="1"/>
  <c r="J93" i="27"/>
  <c r="B92" i="28"/>
  <c r="H92" i="28" s="1"/>
  <c r="J92" i="27"/>
  <c r="B91" i="28"/>
  <c r="H91" i="28" s="1"/>
  <c r="J91" i="27"/>
  <c r="B90" i="28"/>
  <c r="H90" i="28" s="1"/>
  <c r="J90" i="27"/>
  <c r="B89" i="28"/>
  <c r="H89" i="28" s="1"/>
  <c r="J89" i="27"/>
  <c r="B88" i="28"/>
  <c r="H88" i="28" s="1"/>
  <c r="J88" i="27"/>
  <c r="B87" i="28"/>
  <c r="H87" i="28" s="1"/>
  <c r="J87" i="27"/>
  <c r="B86" i="28"/>
  <c r="H86" i="28" s="1"/>
  <c r="J86" i="27"/>
  <c r="B85" i="28"/>
  <c r="H85" i="28" s="1"/>
  <c r="J85" i="27"/>
  <c r="B84" i="28"/>
  <c r="H84" i="28" s="1"/>
  <c r="J84" i="27"/>
  <c r="B59" i="28"/>
  <c r="H59" i="28" s="1"/>
  <c r="J59" i="27"/>
  <c r="B58" i="28"/>
  <c r="H58" i="28" s="1"/>
  <c r="J58" i="27"/>
  <c r="B57" i="28"/>
  <c r="H57" i="28" s="1"/>
  <c r="J57" i="27"/>
  <c r="B56" i="28"/>
  <c r="H56" i="28" s="1"/>
  <c r="J56" i="27"/>
  <c r="B55" i="28"/>
  <c r="H55" i="28" s="1"/>
  <c r="J55" i="27"/>
  <c r="B54" i="28"/>
  <c r="H54" i="28" s="1"/>
  <c r="J54" i="27"/>
  <c r="B53" i="28"/>
  <c r="H53" i="28" s="1"/>
  <c r="J53" i="27"/>
  <c r="B52" i="28"/>
  <c r="H52" i="28" s="1"/>
  <c r="J52" i="27"/>
  <c r="B51" i="28"/>
  <c r="H51" i="28" s="1"/>
  <c r="J51" i="27"/>
  <c r="B50" i="28"/>
  <c r="H50" i="28" s="1"/>
  <c r="J50" i="27"/>
  <c r="B49" i="28"/>
  <c r="H49" i="28" s="1"/>
  <c r="J49" i="27"/>
  <c r="B48" i="28"/>
  <c r="H48" i="28" s="1"/>
  <c r="J48" i="27"/>
  <c r="B47" i="28"/>
  <c r="H47" i="28" s="1"/>
  <c r="J47" i="27"/>
  <c r="B46" i="28"/>
  <c r="H46" i="28" s="1"/>
  <c r="J46" i="27"/>
  <c r="B45" i="28"/>
  <c r="H45" i="28" s="1"/>
  <c r="J45" i="27"/>
  <c r="B44" i="28"/>
  <c r="H44" i="28" s="1"/>
  <c r="J44" i="27"/>
  <c r="T5" i="27"/>
  <c r="O5" i="28"/>
  <c r="O20" i="27"/>
  <c r="S5" i="26"/>
  <c r="S20" i="26" s="1"/>
  <c r="N5" i="27"/>
  <c r="N20" i="26"/>
  <c r="R5" i="26"/>
  <c r="R20" i="26" s="1"/>
  <c r="M5" i="27"/>
  <c r="M20" i="26"/>
  <c r="T43" i="25"/>
  <c r="T60" i="25" s="1"/>
  <c r="O43" i="26"/>
  <c r="O60" i="25"/>
  <c r="S43" i="25"/>
  <c r="S60" i="25" s="1"/>
  <c r="N43" i="26"/>
  <c r="N60" i="25"/>
  <c r="R43" i="25"/>
  <c r="R60" i="25" s="1"/>
  <c r="M43" i="26"/>
  <c r="M60" i="25"/>
  <c r="P43" i="25"/>
  <c r="P60" i="25" s="1"/>
  <c r="K43" i="26"/>
  <c r="K60" i="25"/>
  <c r="Q43" i="25"/>
  <c r="Q60" i="25" s="1"/>
  <c r="L43" i="26"/>
  <c r="L60" i="25"/>
  <c r="Q29" i="25"/>
  <c r="L29" i="26"/>
  <c r="P29" i="25"/>
  <c r="K29" i="26"/>
  <c r="Q39" i="25"/>
  <c r="L39" i="26"/>
  <c r="P39" i="25"/>
  <c r="K39" i="26"/>
  <c r="U39" i="24"/>
  <c r="B39" i="26"/>
  <c r="H39" i="26" s="1"/>
  <c r="J39" i="25"/>
  <c r="Q38" i="25"/>
  <c r="L38" i="26"/>
  <c r="P38" i="25"/>
  <c r="K38" i="26"/>
  <c r="U38" i="24"/>
  <c r="B38" i="26"/>
  <c r="H38" i="26" s="1"/>
  <c r="J38" i="25"/>
  <c r="Q37" i="25"/>
  <c r="L37" i="26"/>
  <c r="P37" i="25"/>
  <c r="K37" i="26"/>
  <c r="U37" i="24"/>
  <c r="B37" i="26"/>
  <c r="H37" i="26" s="1"/>
  <c r="J37" i="25"/>
  <c r="Q36" i="25"/>
  <c r="L36" i="26"/>
  <c r="P36" i="25"/>
  <c r="K36" i="26"/>
  <c r="U36" i="24"/>
  <c r="B36" i="26"/>
  <c r="H36" i="26" s="1"/>
  <c r="J36" i="25"/>
  <c r="Q35" i="25"/>
  <c r="L35" i="26"/>
  <c r="P35" i="25"/>
  <c r="K35" i="26"/>
  <c r="U35" i="24"/>
  <c r="B35" i="26"/>
  <c r="H35" i="26" s="1"/>
  <c r="J35" i="25"/>
  <c r="Q34" i="25"/>
  <c r="L34" i="26"/>
  <c r="P34" i="25"/>
  <c r="K34" i="26"/>
  <c r="U34" i="24"/>
  <c r="B34" i="26"/>
  <c r="H34" i="26" s="1"/>
  <c r="J34" i="25"/>
  <c r="Q33" i="25"/>
  <c r="L33" i="26"/>
  <c r="P33" i="25"/>
  <c r="K33" i="26"/>
  <c r="U33" i="24"/>
  <c r="B33" i="26"/>
  <c r="H33" i="26" s="1"/>
  <c r="J33" i="25"/>
  <c r="Q32" i="25"/>
  <c r="L32" i="26"/>
  <c r="P32" i="25"/>
  <c r="K32" i="26"/>
  <c r="U32" i="24"/>
  <c r="B32" i="26"/>
  <c r="H32" i="26" s="1"/>
  <c r="J32" i="25"/>
  <c r="Q31" i="25"/>
  <c r="L31" i="26"/>
  <c r="P31" i="25"/>
  <c r="K31" i="26"/>
  <c r="U31" i="24"/>
  <c r="B31" i="26"/>
  <c r="H31" i="26" s="1"/>
  <c r="J31" i="25"/>
  <c r="Q30" i="25"/>
  <c r="L30" i="26"/>
  <c r="P30" i="25"/>
  <c r="K30" i="26"/>
  <c r="U30" i="24"/>
  <c r="B30" i="26"/>
  <c r="H30" i="26" s="1"/>
  <c r="J30" i="25"/>
  <c r="Q28" i="25"/>
  <c r="L28" i="26"/>
  <c r="P28" i="25"/>
  <c r="K28" i="26"/>
  <c r="U28" i="24"/>
  <c r="B28" i="26"/>
  <c r="H28" i="26" s="1"/>
  <c r="J28" i="25"/>
  <c r="Q27" i="25"/>
  <c r="L27" i="26"/>
  <c r="P27" i="25"/>
  <c r="K27" i="26"/>
  <c r="U27" i="24"/>
  <c r="B27" i="26"/>
  <c r="H27" i="26" s="1"/>
  <c r="J27" i="25"/>
  <c r="Q26" i="25"/>
  <c r="L26" i="26"/>
  <c r="P26" i="25"/>
  <c r="K26" i="26"/>
  <c r="U26" i="24"/>
  <c r="B26" i="26"/>
  <c r="H26" i="26" s="1"/>
  <c r="J26" i="25"/>
  <c r="Q25" i="25"/>
  <c r="L25" i="26"/>
  <c r="P25" i="25"/>
  <c r="K25" i="26"/>
  <c r="U25" i="24"/>
  <c r="B25" i="26"/>
  <c r="H25" i="26" s="1"/>
  <c r="J25" i="25"/>
  <c r="Q24" i="25"/>
  <c r="L24" i="26"/>
  <c r="P24" i="25"/>
  <c r="K24" i="26"/>
  <c r="U24" i="24"/>
  <c r="B24" i="26"/>
  <c r="H24" i="26" s="1"/>
  <c r="J24" i="25"/>
  <c r="U24" i="25"/>
  <c r="B29" i="15"/>
  <c r="J29" i="14"/>
  <c r="J40" i="14" s="1"/>
  <c r="U29" i="14"/>
  <c r="H40" i="14"/>
  <c r="U40" i="14" s="1"/>
  <c r="B23" i="19"/>
  <c r="J23" i="18"/>
  <c r="U23" i="18"/>
  <c r="P23" i="25"/>
  <c r="P40" i="25" s="1"/>
  <c r="K23" i="26"/>
  <c r="K40" i="25"/>
  <c r="Q23" i="25"/>
  <c r="Q40" i="25" s="1"/>
  <c r="L23" i="26"/>
  <c r="L40" i="25"/>
  <c r="Q19" i="25"/>
  <c r="L19" i="26"/>
  <c r="P19" i="25"/>
  <c r="K19" i="26"/>
  <c r="Q18" i="25"/>
  <c r="L18" i="26"/>
  <c r="P18" i="25"/>
  <c r="K18" i="26"/>
  <c r="Q17" i="25"/>
  <c r="L17" i="26"/>
  <c r="P17" i="25"/>
  <c r="K17" i="26"/>
  <c r="Q16" i="25"/>
  <c r="L16" i="26"/>
  <c r="P16" i="25"/>
  <c r="K16" i="26"/>
  <c r="Q15" i="25"/>
  <c r="L15" i="26"/>
  <c r="P15" i="25"/>
  <c r="K15" i="26"/>
  <c r="Q14" i="25"/>
  <c r="L14" i="26"/>
  <c r="P14" i="25"/>
  <c r="K14" i="26"/>
  <c r="Q13" i="25"/>
  <c r="L13" i="26"/>
  <c r="P13" i="25"/>
  <c r="K13" i="26"/>
  <c r="Q12" i="25"/>
  <c r="L12" i="26"/>
  <c r="P12" i="25"/>
  <c r="K12" i="26"/>
  <c r="Q11" i="25"/>
  <c r="L11" i="26"/>
  <c r="P11" i="25"/>
  <c r="K11" i="26"/>
  <c r="Q10" i="25"/>
  <c r="L10" i="26"/>
  <c r="P10" i="25"/>
  <c r="K10" i="26"/>
  <c r="Q9" i="25"/>
  <c r="L9" i="26"/>
  <c r="P9" i="25"/>
  <c r="K9" i="26"/>
  <c r="Q8" i="25"/>
  <c r="L8" i="26"/>
  <c r="P8" i="25"/>
  <c r="K8" i="26"/>
  <c r="Q7" i="25"/>
  <c r="L7" i="26"/>
  <c r="P7" i="25"/>
  <c r="K7" i="26"/>
  <c r="Q6" i="25"/>
  <c r="Q20" i="25" s="1"/>
  <c r="L6" i="26"/>
  <c r="Q20" i="24"/>
  <c r="P6" i="25"/>
  <c r="P20" i="25" s="1"/>
  <c r="K6" i="26"/>
  <c r="P20" i="24"/>
  <c r="U6" i="19"/>
  <c r="J6" i="19"/>
  <c r="B6" i="20"/>
  <c r="H6" i="20" s="1"/>
  <c r="U7" i="19"/>
  <c r="J7" i="19"/>
  <c r="B7" i="20"/>
  <c r="H7" i="20" s="1"/>
  <c r="U8" i="19"/>
  <c r="J8" i="19"/>
  <c r="B8" i="20"/>
  <c r="H8" i="20" s="1"/>
  <c r="U9" i="19"/>
  <c r="J9" i="19"/>
  <c r="B9" i="20"/>
  <c r="H9" i="20" s="1"/>
  <c r="U10" i="19"/>
  <c r="J10" i="19"/>
  <c r="B10" i="20"/>
  <c r="H10" i="20" s="1"/>
  <c r="U11" i="19"/>
  <c r="J11" i="19"/>
  <c r="B11" i="20"/>
  <c r="H11" i="20" s="1"/>
  <c r="U13" i="19"/>
  <c r="J13" i="19"/>
  <c r="B13" i="20"/>
  <c r="H13" i="20" s="1"/>
  <c r="U14" i="19"/>
  <c r="J14" i="19"/>
  <c r="B14" i="20"/>
  <c r="H14" i="20" s="1"/>
  <c r="U15" i="19"/>
  <c r="J15" i="19"/>
  <c r="B15" i="20"/>
  <c r="H15" i="20" s="1"/>
  <c r="U16" i="19"/>
  <c r="J16" i="19"/>
  <c r="B16" i="20"/>
  <c r="H16" i="20" s="1"/>
  <c r="U17" i="19"/>
  <c r="J17" i="19"/>
  <c r="B17" i="20"/>
  <c r="H17" i="20" s="1"/>
  <c r="U18" i="19"/>
  <c r="J18" i="19"/>
  <c r="B18" i="20"/>
  <c r="H18" i="20" s="1"/>
  <c r="U19" i="19"/>
  <c r="J19" i="19"/>
  <c r="B19" i="20"/>
  <c r="H19" i="20" s="1"/>
  <c r="B43" i="14"/>
  <c r="H60" i="13"/>
  <c r="U60" i="13" s="1"/>
  <c r="J43" i="13"/>
  <c r="J60" i="13" s="1"/>
  <c r="U43" i="13"/>
  <c r="P5" i="26"/>
  <c r="K5" i="27"/>
  <c r="K20" i="26"/>
  <c r="Q5" i="26"/>
  <c r="L5" i="27"/>
  <c r="L20" i="26"/>
  <c r="H5" i="8"/>
  <c r="B20" i="8"/>
  <c r="B240" i="8" s="1"/>
  <c r="B12" i="20"/>
  <c r="H12" i="20" s="1"/>
  <c r="U12" i="19"/>
  <c r="J12" i="19"/>
  <c r="H240" i="6"/>
  <c r="U20" i="6"/>
  <c r="B20" i="7"/>
  <c r="B240" i="7" s="1"/>
  <c r="B104" i="30" l="1"/>
  <c r="H104" i="30" s="1"/>
  <c r="J104" i="30" s="1"/>
  <c r="J104" i="29"/>
  <c r="B105" i="30"/>
  <c r="H105" i="30" s="1"/>
  <c r="J105" i="30" s="1"/>
  <c r="J105" i="29"/>
  <c r="B106" i="30"/>
  <c r="H106" i="30" s="1"/>
  <c r="J106" i="30" s="1"/>
  <c r="J106" i="29"/>
  <c r="B109" i="30"/>
  <c r="H109" i="30" s="1"/>
  <c r="J109" i="30" s="1"/>
  <c r="J109" i="29"/>
  <c r="B110" i="30"/>
  <c r="H110" i="30" s="1"/>
  <c r="J110" i="30" s="1"/>
  <c r="J110" i="29"/>
  <c r="B111" i="30"/>
  <c r="H111" i="30" s="1"/>
  <c r="J111" i="30" s="1"/>
  <c r="J111" i="29"/>
  <c r="B112" i="30"/>
  <c r="H112" i="30" s="1"/>
  <c r="J112" i="30" s="1"/>
  <c r="J112" i="29"/>
  <c r="B113" i="30"/>
  <c r="H113" i="30" s="1"/>
  <c r="J113" i="30" s="1"/>
  <c r="J113" i="29"/>
  <c r="B180" i="27"/>
  <c r="H180" i="27" s="1"/>
  <c r="J180" i="26"/>
  <c r="B108" i="30"/>
  <c r="H108" i="30" s="1"/>
  <c r="J108" i="30" s="1"/>
  <c r="J108" i="29"/>
  <c r="H107" i="26"/>
  <c r="P129" i="29"/>
  <c r="K129" i="30"/>
  <c r="Q129" i="29"/>
  <c r="L129" i="30"/>
  <c r="Q129" i="30" s="1"/>
  <c r="R129" i="29"/>
  <c r="M129" i="30"/>
  <c r="R129" i="30" s="1"/>
  <c r="S129" i="29"/>
  <c r="N129" i="30"/>
  <c r="S129" i="30" s="1"/>
  <c r="T129" i="28"/>
  <c r="O129" i="29"/>
  <c r="P130" i="29"/>
  <c r="K130" i="30"/>
  <c r="Q130" i="29"/>
  <c r="L130" i="30"/>
  <c r="Q130" i="30" s="1"/>
  <c r="R130" i="29"/>
  <c r="M130" i="30"/>
  <c r="R130" i="30" s="1"/>
  <c r="S130" i="29"/>
  <c r="N130" i="30"/>
  <c r="S130" i="30" s="1"/>
  <c r="T130" i="28"/>
  <c r="O130" i="29"/>
  <c r="P131" i="29"/>
  <c r="K131" i="30"/>
  <c r="Q131" i="29"/>
  <c r="L131" i="30"/>
  <c r="Q131" i="30" s="1"/>
  <c r="R131" i="29"/>
  <c r="M131" i="30"/>
  <c r="R131" i="30" s="1"/>
  <c r="S131" i="29"/>
  <c r="N131" i="30"/>
  <c r="S131" i="30" s="1"/>
  <c r="T131" i="28"/>
  <c r="O131" i="29"/>
  <c r="P132" i="29"/>
  <c r="K132" i="30"/>
  <c r="Q132" i="29"/>
  <c r="L132" i="30"/>
  <c r="Q132" i="30" s="1"/>
  <c r="R132" i="29"/>
  <c r="M132" i="30"/>
  <c r="R132" i="30" s="1"/>
  <c r="S132" i="29"/>
  <c r="N132" i="30"/>
  <c r="S132" i="30" s="1"/>
  <c r="T132" i="28"/>
  <c r="O132" i="29"/>
  <c r="P133" i="29"/>
  <c r="K133" i="30"/>
  <c r="Q133" i="29"/>
  <c r="L133" i="30"/>
  <c r="Q133" i="30" s="1"/>
  <c r="R133" i="29"/>
  <c r="M133" i="30"/>
  <c r="R133" i="30" s="1"/>
  <c r="S133" i="29"/>
  <c r="N133" i="30"/>
  <c r="S133" i="30" s="1"/>
  <c r="T133" i="28"/>
  <c r="O133" i="29"/>
  <c r="P134" i="29"/>
  <c r="K134" i="30"/>
  <c r="Q134" i="29"/>
  <c r="L134" i="30"/>
  <c r="Q134" i="30" s="1"/>
  <c r="R134" i="29"/>
  <c r="M134" i="30"/>
  <c r="R134" i="30" s="1"/>
  <c r="S134" i="29"/>
  <c r="N134" i="30"/>
  <c r="S134" i="30" s="1"/>
  <c r="T134" i="28"/>
  <c r="O134" i="29"/>
  <c r="P135" i="29"/>
  <c r="K135" i="30"/>
  <c r="Q135" i="29"/>
  <c r="L135" i="30"/>
  <c r="Q135" i="30" s="1"/>
  <c r="R135" i="29"/>
  <c r="M135" i="30"/>
  <c r="R135" i="30" s="1"/>
  <c r="S135" i="29"/>
  <c r="N135" i="30"/>
  <c r="S135" i="30" s="1"/>
  <c r="T135" i="28"/>
  <c r="O135" i="29"/>
  <c r="P136" i="29"/>
  <c r="K136" i="30"/>
  <c r="Q136" i="29"/>
  <c r="L136" i="30"/>
  <c r="Q136" i="30" s="1"/>
  <c r="R136" i="29"/>
  <c r="M136" i="30"/>
  <c r="R136" i="30" s="1"/>
  <c r="S136" i="29"/>
  <c r="N136" i="30"/>
  <c r="S136" i="30" s="1"/>
  <c r="T136" i="28"/>
  <c r="O136" i="29"/>
  <c r="P137" i="29"/>
  <c r="K137" i="30"/>
  <c r="Q137" i="29"/>
  <c r="L137" i="30"/>
  <c r="Q137" i="30" s="1"/>
  <c r="R137" i="29"/>
  <c r="M137" i="30"/>
  <c r="R137" i="30" s="1"/>
  <c r="S137" i="29"/>
  <c r="N137" i="30"/>
  <c r="S137" i="30" s="1"/>
  <c r="T137" i="28"/>
  <c r="O137" i="29"/>
  <c r="P138" i="29"/>
  <c r="K138" i="30"/>
  <c r="Q138" i="29"/>
  <c r="L138" i="30"/>
  <c r="Q138" i="30" s="1"/>
  <c r="R138" i="29"/>
  <c r="M138" i="30"/>
  <c r="R138" i="30" s="1"/>
  <c r="S138" i="29"/>
  <c r="N138" i="30"/>
  <c r="S138" i="30" s="1"/>
  <c r="T138" i="28"/>
  <c r="O138" i="29"/>
  <c r="P139" i="29"/>
  <c r="K139" i="30"/>
  <c r="Q139" i="29"/>
  <c r="L139" i="30"/>
  <c r="Q139" i="30" s="1"/>
  <c r="R139" i="29"/>
  <c r="M139" i="30"/>
  <c r="R139" i="30" s="1"/>
  <c r="S139" i="29"/>
  <c r="N139" i="30"/>
  <c r="S139" i="30" s="1"/>
  <c r="T139" i="28"/>
  <c r="O139" i="29"/>
  <c r="P140" i="29"/>
  <c r="K140" i="30"/>
  <c r="Q140" i="29"/>
  <c r="L140" i="30"/>
  <c r="Q140" i="30" s="1"/>
  <c r="R140" i="29"/>
  <c r="M140" i="30"/>
  <c r="R140" i="30" s="1"/>
  <c r="S140" i="29"/>
  <c r="N140" i="30"/>
  <c r="S140" i="30" s="1"/>
  <c r="T140" i="28"/>
  <c r="O140" i="29"/>
  <c r="P141" i="29"/>
  <c r="K141" i="30"/>
  <c r="Q141" i="29"/>
  <c r="L141" i="30"/>
  <c r="Q141" i="30" s="1"/>
  <c r="R141" i="29"/>
  <c r="M141" i="30"/>
  <c r="R141" i="30" s="1"/>
  <c r="S141" i="29"/>
  <c r="N141" i="30"/>
  <c r="S141" i="30" s="1"/>
  <c r="T141" i="28"/>
  <c r="O141" i="29"/>
  <c r="P142" i="29"/>
  <c r="K142" i="30"/>
  <c r="Q142" i="29"/>
  <c r="L142" i="30"/>
  <c r="Q142" i="30" s="1"/>
  <c r="R142" i="29"/>
  <c r="M142" i="30"/>
  <c r="R142" i="30" s="1"/>
  <c r="S142" i="29"/>
  <c r="N142" i="30"/>
  <c r="S142" i="30" s="1"/>
  <c r="T142" i="28"/>
  <c r="O142" i="29"/>
  <c r="P143" i="29"/>
  <c r="K143" i="30"/>
  <c r="Q143" i="29"/>
  <c r="L143" i="30"/>
  <c r="Q143" i="30" s="1"/>
  <c r="R143" i="29"/>
  <c r="M143" i="30"/>
  <c r="R143" i="30" s="1"/>
  <c r="S143" i="29"/>
  <c r="N143" i="30"/>
  <c r="S143" i="30" s="1"/>
  <c r="T143" i="28"/>
  <c r="O143" i="29"/>
  <c r="P144" i="29"/>
  <c r="K144" i="30"/>
  <c r="Q144" i="29"/>
  <c r="L144" i="30"/>
  <c r="Q144" i="30" s="1"/>
  <c r="R144" i="29"/>
  <c r="M144" i="30"/>
  <c r="R144" i="30" s="1"/>
  <c r="S144" i="29"/>
  <c r="N144" i="30"/>
  <c r="S144" i="30" s="1"/>
  <c r="T144" i="28"/>
  <c r="O144" i="29"/>
  <c r="P145" i="29"/>
  <c r="K145" i="30"/>
  <c r="Q145" i="29"/>
  <c r="L145" i="30"/>
  <c r="Q145" i="30" s="1"/>
  <c r="R145" i="29"/>
  <c r="M145" i="30"/>
  <c r="R145" i="30" s="1"/>
  <c r="S145" i="29"/>
  <c r="N145" i="30"/>
  <c r="S145" i="30" s="1"/>
  <c r="T145" i="28"/>
  <c r="O145" i="29"/>
  <c r="P146" i="29"/>
  <c r="K146" i="30"/>
  <c r="Q146" i="29"/>
  <c r="L146" i="30"/>
  <c r="Q146" i="30" s="1"/>
  <c r="R146" i="29"/>
  <c r="M146" i="30"/>
  <c r="R146" i="30" s="1"/>
  <c r="S146" i="29"/>
  <c r="N146" i="30"/>
  <c r="S146" i="30" s="1"/>
  <c r="T146" i="28"/>
  <c r="O146" i="29"/>
  <c r="P147" i="29"/>
  <c r="K147" i="30"/>
  <c r="Q147" i="29"/>
  <c r="L147" i="30"/>
  <c r="Q147" i="30" s="1"/>
  <c r="R147" i="29"/>
  <c r="M147" i="30"/>
  <c r="R147" i="30" s="1"/>
  <c r="S147" i="29"/>
  <c r="N147" i="30"/>
  <c r="S147" i="30" s="1"/>
  <c r="T147" i="28"/>
  <c r="O147" i="29"/>
  <c r="P148" i="29"/>
  <c r="K148" i="30"/>
  <c r="Q148" i="29"/>
  <c r="L148" i="30"/>
  <c r="Q148" i="30" s="1"/>
  <c r="R148" i="29"/>
  <c r="M148" i="30"/>
  <c r="R148" i="30" s="1"/>
  <c r="S148" i="29"/>
  <c r="N148" i="30"/>
  <c r="S148" i="30" s="1"/>
  <c r="T148" i="28"/>
  <c r="O148" i="29"/>
  <c r="P149" i="29"/>
  <c r="K149" i="30"/>
  <c r="Q149" i="29"/>
  <c r="L149" i="30"/>
  <c r="Q149" i="30" s="1"/>
  <c r="R149" i="29"/>
  <c r="M149" i="30"/>
  <c r="R149" i="30" s="1"/>
  <c r="S149" i="29"/>
  <c r="N149" i="30"/>
  <c r="S149" i="30" s="1"/>
  <c r="T149" i="28"/>
  <c r="O149" i="29"/>
  <c r="Q84" i="17"/>
  <c r="L84" i="18"/>
  <c r="L100" i="17"/>
  <c r="L240" i="17" s="1"/>
  <c r="P84" i="17"/>
  <c r="K84" i="18"/>
  <c r="K100" i="17"/>
  <c r="K240" i="17" s="1"/>
  <c r="U84" i="16"/>
  <c r="P100" i="16"/>
  <c r="P240" i="16" s="1"/>
  <c r="T109" i="20"/>
  <c r="P109" i="20"/>
  <c r="K109" i="21"/>
  <c r="Q109" i="20"/>
  <c r="L109" i="21"/>
  <c r="T108" i="20"/>
  <c r="P108" i="20"/>
  <c r="K108" i="21"/>
  <c r="Q108" i="20"/>
  <c r="L108" i="21"/>
  <c r="T107" i="20"/>
  <c r="P107" i="20"/>
  <c r="K107" i="21"/>
  <c r="Q107" i="20"/>
  <c r="L107" i="21"/>
  <c r="T106" i="20"/>
  <c r="P106" i="20"/>
  <c r="K106" i="21"/>
  <c r="Q106" i="20"/>
  <c r="L106" i="21"/>
  <c r="T105" i="20"/>
  <c r="P105" i="20"/>
  <c r="K105" i="21"/>
  <c r="Q105" i="20"/>
  <c r="L105" i="21"/>
  <c r="T104" i="20"/>
  <c r="P104" i="20"/>
  <c r="K104" i="21"/>
  <c r="K114" i="20"/>
  <c r="U104" i="19"/>
  <c r="P114" i="19"/>
  <c r="Q104" i="20"/>
  <c r="L104" i="21"/>
  <c r="L114" i="20"/>
  <c r="Q114" i="19"/>
  <c r="Q103" i="21"/>
  <c r="L103" i="22"/>
  <c r="L114" i="21"/>
  <c r="Q114" i="20"/>
  <c r="P103" i="21"/>
  <c r="K103" i="22"/>
  <c r="K114" i="21"/>
  <c r="P114" i="20"/>
  <c r="T114" i="20"/>
  <c r="T240" i="20" s="1"/>
  <c r="T98" i="24"/>
  <c r="O98" i="25"/>
  <c r="S98" i="24"/>
  <c r="N98" i="25"/>
  <c r="R98" i="24"/>
  <c r="M98" i="25"/>
  <c r="T97" i="24"/>
  <c r="O97" i="25"/>
  <c r="S97" i="24"/>
  <c r="N97" i="25"/>
  <c r="R97" i="24"/>
  <c r="M97" i="25"/>
  <c r="T96" i="24"/>
  <c r="O96" i="25"/>
  <c r="S96" i="24"/>
  <c r="N96" i="25"/>
  <c r="R96" i="24"/>
  <c r="M96" i="25"/>
  <c r="T95" i="24"/>
  <c r="O95" i="25"/>
  <c r="S95" i="24"/>
  <c r="N95" i="25"/>
  <c r="R95" i="24"/>
  <c r="M95" i="25"/>
  <c r="T94" i="24"/>
  <c r="O94" i="25"/>
  <c r="S94" i="24"/>
  <c r="N94" i="25"/>
  <c r="R94" i="24"/>
  <c r="M94" i="25"/>
  <c r="T93" i="24"/>
  <c r="O93" i="25"/>
  <c r="S93" i="24"/>
  <c r="N93" i="25"/>
  <c r="R93" i="24"/>
  <c r="M93" i="25"/>
  <c r="T92" i="24"/>
  <c r="O92" i="25"/>
  <c r="S92" i="24"/>
  <c r="N92" i="25"/>
  <c r="R92" i="24"/>
  <c r="M92" i="25"/>
  <c r="T91" i="24"/>
  <c r="O91" i="25"/>
  <c r="S91" i="24"/>
  <c r="N91" i="25"/>
  <c r="R91" i="24"/>
  <c r="M91" i="25"/>
  <c r="T90" i="24"/>
  <c r="O90" i="25"/>
  <c r="S90" i="24"/>
  <c r="N90" i="25"/>
  <c r="R90" i="24"/>
  <c r="M90" i="25"/>
  <c r="T89" i="24"/>
  <c r="O89" i="25"/>
  <c r="S89" i="24"/>
  <c r="N89" i="25"/>
  <c r="R89" i="24"/>
  <c r="M89" i="25"/>
  <c r="T88" i="24"/>
  <c r="O88" i="25"/>
  <c r="S88" i="24"/>
  <c r="N88" i="25"/>
  <c r="R88" i="24"/>
  <c r="M88" i="25"/>
  <c r="T87" i="24"/>
  <c r="O87" i="25"/>
  <c r="S87" i="24"/>
  <c r="N87" i="25"/>
  <c r="R87" i="24"/>
  <c r="M87" i="25"/>
  <c r="T86" i="24"/>
  <c r="O86" i="25"/>
  <c r="S86" i="24"/>
  <c r="N86" i="25"/>
  <c r="R86" i="24"/>
  <c r="M86" i="25"/>
  <c r="T85" i="24"/>
  <c r="O85" i="25"/>
  <c r="O100" i="24"/>
  <c r="T100" i="23"/>
  <c r="S85" i="24"/>
  <c r="N85" i="25"/>
  <c r="N100" i="24"/>
  <c r="S100" i="23"/>
  <c r="R85" i="24"/>
  <c r="M85" i="25"/>
  <c r="T84" i="25"/>
  <c r="O84" i="26"/>
  <c r="O100" i="25"/>
  <c r="T100" i="24"/>
  <c r="S84" i="25"/>
  <c r="N84" i="26"/>
  <c r="N100" i="25"/>
  <c r="S100" i="24"/>
  <c r="T109" i="25"/>
  <c r="O109" i="26"/>
  <c r="S109" i="24"/>
  <c r="N109" i="25"/>
  <c r="R109" i="24"/>
  <c r="M109" i="25"/>
  <c r="T108" i="25"/>
  <c r="O108" i="26"/>
  <c r="S108" i="24"/>
  <c r="N108" i="25"/>
  <c r="R108" i="24"/>
  <c r="M108" i="25"/>
  <c r="T107" i="25"/>
  <c r="O107" i="26"/>
  <c r="S107" i="24"/>
  <c r="N107" i="25"/>
  <c r="R107" i="24"/>
  <c r="M107" i="25"/>
  <c r="T106" i="25"/>
  <c r="O106" i="26"/>
  <c r="S106" i="24"/>
  <c r="N106" i="25"/>
  <c r="R106" i="24"/>
  <c r="M106" i="25"/>
  <c r="T105" i="25"/>
  <c r="O105" i="26"/>
  <c r="S105" i="24"/>
  <c r="N105" i="25"/>
  <c r="R105" i="24"/>
  <c r="M105" i="25"/>
  <c r="T104" i="24"/>
  <c r="T114" i="24" s="1"/>
  <c r="T240" i="24" s="1"/>
  <c r="O104" i="25"/>
  <c r="O114" i="24"/>
  <c r="O240" i="24" s="1"/>
  <c r="T240" i="23"/>
  <c r="S104" i="24"/>
  <c r="N104" i="25"/>
  <c r="N114" i="24"/>
  <c r="N240" i="24" s="1"/>
  <c r="S114" i="23"/>
  <c r="S240" i="23" s="1"/>
  <c r="R104" i="24"/>
  <c r="M104" i="25"/>
  <c r="M114" i="24"/>
  <c r="R114" i="23"/>
  <c r="T103" i="26"/>
  <c r="O103" i="27"/>
  <c r="S103" i="25"/>
  <c r="N103" i="26"/>
  <c r="S114" i="24"/>
  <c r="S240" i="24" s="1"/>
  <c r="R103" i="25"/>
  <c r="M103" i="26"/>
  <c r="R114" i="24"/>
  <c r="T79" i="26"/>
  <c r="O79" i="27"/>
  <c r="S79" i="26"/>
  <c r="N79" i="27"/>
  <c r="R79" i="26"/>
  <c r="M79" i="27"/>
  <c r="P79" i="26"/>
  <c r="K79" i="27"/>
  <c r="Q79" i="26"/>
  <c r="L79" i="27"/>
  <c r="U79" i="25"/>
  <c r="T78" i="26"/>
  <c r="O78" i="27"/>
  <c r="S78" i="26"/>
  <c r="N78" i="27"/>
  <c r="R78" i="26"/>
  <c r="M78" i="27"/>
  <c r="P78" i="26"/>
  <c r="K78" i="27"/>
  <c r="Q78" i="26"/>
  <c r="L78" i="27"/>
  <c r="U78" i="25"/>
  <c r="T77" i="26"/>
  <c r="O77" i="27"/>
  <c r="S77" i="26"/>
  <c r="N77" i="27"/>
  <c r="R77" i="26"/>
  <c r="M77" i="27"/>
  <c r="P77" i="26"/>
  <c r="K77" i="27"/>
  <c r="Q77" i="26"/>
  <c r="L77" i="27"/>
  <c r="U77" i="25"/>
  <c r="T76" i="26"/>
  <c r="O76" i="27"/>
  <c r="S76" i="26"/>
  <c r="N76" i="27"/>
  <c r="R76" i="26"/>
  <c r="M76" i="27"/>
  <c r="P76" i="26"/>
  <c r="K76" i="27"/>
  <c r="Q76" i="26"/>
  <c r="L76" i="27"/>
  <c r="U76" i="25"/>
  <c r="T75" i="26"/>
  <c r="O75" i="27"/>
  <c r="S75" i="26"/>
  <c r="N75" i="27"/>
  <c r="R75" i="26"/>
  <c r="M75" i="27"/>
  <c r="P75" i="26"/>
  <c r="K75" i="27"/>
  <c r="Q75" i="26"/>
  <c r="L75" i="27"/>
  <c r="U75" i="25"/>
  <c r="T74" i="26"/>
  <c r="O74" i="27"/>
  <c r="S74" i="26"/>
  <c r="N74" i="27"/>
  <c r="R74" i="26"/>
  <c r="M74" i="27"/>
  <c r="P74" i="26"/>
  <c r="K74" i="27"/>
  <c r="Q74" i="26"/>
  <c r="L74" i="27"/>
  <c r="U74" i="25"/>
  <c r="T73" i="26"/>
  <c r="O73" i="27"/>
  <c r="S73" i="26"/>
  <c r="N73" i="27"/>
  <c r="R73" i="26"/>
  <c r="M73" i="27"/>
  <c r="P73" i="26"/>
  <c r="K73" i="27"/>
  <c r="Q73" i="26"/>
  <c r="L73" i="27"/>
  <c r="U73" i="25"/>
  <c r="T72" i="26"/>
  <c r="O72" i="27"/>
  <c r="S72" i="26"/>
  <c r="N72" i="27"/>
  <c r="R72" i="26"/>
  <c r="M72" i="27"/>
  <c r="P72" i="26"/>
  <c r="K72" i="27"/>
  <c r="Q72" i="26"/>
  <c r="L72" i="27"/>
  <c r="U72" i="25"/>
  <c r="T71" i="26"/>
  <c r="O71" i="27"/>
  <c r="S71" i="26"/>
  <c r="N71" i="27"/>
  <c r="R71" i="26"/>
  <c r="M71" i="27"/>
  <c r="P71" i="26"/>
  <c r="K71" i="27"/>
  <c r="Q71" i="26"/>
  <c r="L71" i="27"/>
  <c r="U71" i="25"/>
  <c r="T70" i="26"/>
  <c r="O70" i="27"/>
  <c r="S70" i="26"/>
  <c r="N70" i="27"/>
  <c r="R70" i="26"/>
  <c r="M70" i="27"/>
  <c r="P70" i="26"/>
  <c r="K70" i="27"/>
  <c r="Q70" i="26"/>
  <c r="L70" i="27"/>
  <c r="U70" i="25"/>
  <c r="T69" i="26"/>
  <c r="O69" i="27"/>
  <c r="S69" i="26"/>
  <c r="N69" i="27"/>
  <c r="R69" i="26"/>
  <c r="M69" i="27"/>
  <c r="P69" i="26"/>
  <c r="K69" i="27"/>
  <c r="Q69" i="26"/>
  <c r="L69" i="27"/>
  <c r="U69" i="25"/>
  <c r="T68" i="26"/>
  <c r="O68" i="27"/>
  <c r="S68" i="26"/>
  <c r="N68" i="27"/>
  <c r="R68" i="26"/>
  <c r="M68" i="27"/>
  <c r="P68" i="26"/>
  <c r="K68" i="27"/>
  <c r="Q68" i="26"/>
  <c r="L68" i="27"/>
  <c r="U68" i="25"/>
  <c r="T67" i="26"/>
  <c r="O67" i="27"/>
  <c r="S67" i="26"/>
  <c r="N67" i="27"/>
  <c r="R67" i="26"/>
  <c r="M67" i="27"/>
  <c r="P67" i="26"/>
  <c r="K67" i="27"/>
  <c r="Q67" i="26"/>
  <c r="L67" i="27"/>
  <c r="U67" i="25"/>
  <c r="T66" i="26"/>
  <c r="O66" i="27"/>
  <c r="S66" i="26"/>
  <c r="N66" i="27"/>
  <c r="R66" i="26"/>
  <c r="M66" i="27"/>
  <c r="P66" i="26"/>
  <c r="K66" i="27"/>
  <c r="Q66" i="26"/>
  <c r="L66" i="27"/>
  <c r="U66" i="25"/>
  <c r="T65" i="26"/>
  <c r="O65" i="27"/>
  <c r="S65" i="26"/>
  <c r="N65" i="27"/>
  <c r="S80" i="25"/>
  <c r="R65" i="26"/>
  <c r="M65" i="27"/>
  <c r="R80" i="25"/>
  <c r="P65" i="26"/>
  <c r="K65" i="27"/>
  <c r="Q65" i="26"/>
  <c r="L65" i="27"/>
  <c r="U65" i="25"/>
  <c r="T64" i="27"/>
  <c r="O64" i="28"/>
  <c r="T64" i="28" s="1"/>
  <c r="S64" i="27"/>
  <c r="N64" i="28"/>
  <c r="S64" i="28" s="1"/>
  <c r="R64" i="27"/>
  <c r="M64" i="28"/>
  <c r="R64" i="28" s="1"/>
  <c r="Q64" i="27"/>
  <c r="L64" i="28"/>
  <c r="Q64" i="28" s="1"/>
  <c r="P64" i="27"/>
  <c r="U64" i="27" s="1"/>
  <c r="K64" i="28"/>
  <c r="P64" i="28" s="1"/>
  <c r="U64" i="28" s="1"/>
  <c r="U64" i="26"/>
  <c r="R23" i="26"/>
  <c r="R40" i="26" s="1"/>
  <c r="M23" i="27"/>
  <c r="M40" i="26"/>
  <c r="S23" i="26"/>
  <c r="S40" i="26" s="1"/>
  <c r="N23" i="27"/>
  <c r="N40" i="26"/>
  <c r="T217" i="26"/>
  <c r="T238" i="26" s="1"/>
  <c r="O238" i="26"/>
  <c r="O217" i="27"/>
  <c r="S217" i="26"/>
  <c r="S238" i="26" s="1"/>
  <c r="N217" i="27"/>
  <c r="N238" i="26"/>
  <c r="R217" i="26"/>
  <c r="R238" i="26" s="1"/>
  <c r="M217" i="27"/>
  <c r="M238" i="26"/>
  <c r="Q217" i="26"/>
  <c r="Q238" i="26" s="1"/>
  <c r="L217" i="27"/>
  <c r="L238" i="26"/>
  <c r="K238" i="26"/>
  <c r="P217" i="26"/>
  <c r="P238" i="26" s="1"/>
  <c r="K217" i="27"/>
  <c r="T153" i="26"/>
  <c r="T214" i="26" s="1"/>
  <c r="O153" i="27"/>
  <c r="S153" i="26"/>
  <c r="S214" i="26" s="1"/>
  <c r="N153" i="27"/>
  <c r="R153" i="26"/>
  <c r="R214" i="26" s="1"/>
  <c r="M153" i="27"/>
  <c r="Q153" i="26"/>
  <c r="Q214" i="26" s="1"/>
  <c r="L153" i="27"/>
  <c r="P153" i="26"/>
  <c r="P214" i="26" s="1"/>
  <c r="K153" i="27"/>
  <c r="T128" i="26"/>
  <c r="T150" i="26" s="1"/>
  <c r="O150" i="26"/>
  <c r="O128" i="27"/>
  <c r="S128" i="26"/>
  <c r="S150" i="26" s="1"/>
  <c r="N128" i="27"/>
  <c r="N150" i="26"/>
  <c r="R128" i="26"/>
  <c r="R150" i="26" s="1"/>
  <c r="M128" i="27"/>
  <c r="M150" i="26"/>
  <c r="Q128" i="26"/>
  <c r="Q150" i="26" s="1"/>
  <c r="L128" i="27"/>
  <c r="L150" i="26"/>
  <c r="K150" i="26"/>
  <c r="P128" i="26"/>
  <c r="P150" i="26" s="1"/>
  <c r="K128" i="27"/>
  <c r="T117" i="26"/>
  <c r="T125" i="26" s="1"/>
  <c r="O117" i="27"/>
  <c r="O125" i="26"/>
  <c r="S117" i="26"/>
  <c r="S125" i="26" s="1"/>
  <c r="N117" i="27"/>
  <c r="N125" i="26"/>
  <c r="R117" i="26"/>
  <c r="R125" i="26" s="1"/>
  <c r="M117" i="27"/>
  <c r="M125" i="26"/>
  <c r="Q117" i="26"/>
  <c r="Q125" i="26" s="1"/>
  <c r="L117" i="27"/>
  <c r="L125" i="26"/>
  <c r="P117" i="26"/>
  <c r="P125" i="26" s="1"/>
  <c r="K117" i="27"/>
  <c r="K125" i="26"/>
  <c r="T83" i="26"/>
  <c r="O83" i="27"/>
  <c r="N83" i="27"/>
  <c r="S83" i="26"/>
  <c r="M83" i="27"/>
  <c r="R83" i="26"/>
  <c r="L83" i="27"/>
  <c r="Q83" i="26"/>
  <c r="K83" i="27"/>
  <c r="P83" i="26"/>
  <c r="T63" i="26"/>
  <c r="T80" i="26" s="1"/>
  <c r="O80" i="26"/>
  <c r="O63" i="27"/>
  <c r="T80" i="25"/>
  <c r="S63" i="26"/>
  <c r="S80" i="26" s="1"/>
  <c r="N63" i="27"/>
  <c r="N80" i="26"/>
  <c r="R63" i="26"/>
  <c r="R80" i="26" s="1"/>
  <c r="M63" i="27"/>
  <c r="M80" i="26"/>
  <c r="Q63" i="26"/>
  <c r="Q80" i="26" s="1"/>
  <c r="L63" i="27"/>
  <c r="L80" i="26"/>
  <c r="Q80" i="25"/>
  <c r="K80" i="26"/>
  <c r="P63" i="26"/>
  <c r="P80" i="26" s="1"/>
  <c r="K63" i="27"/>
  <c r="P80" i="25"/>
  <c r="T6" i="27"/>
  <c r="O6" i="28"/>
  <c r="J238" i="13"/>
  <c r="U238" i="13"/>
  <c r="H217" i="14"/>
  <c r="B238" i="14"/>
  <c r="H128" i="14"/>
  <c r="B150" i="14"/>
  <c r="H117" i="14"/>
  <c r="B125" i="14"/>
  <c r="H83" i="14"/>
  <c r="B100" i="14"/>
  <c r="H63" i="14"/>
  <c r="B80" i="14"/>
  <c r="Q154" i="27"/>
  <c r="L154" i="28"/>
  <c r="P154" i="27"/>
  <c r="K154" i="28"/>
  <c r="U154" i="26"/>
  <c r="R154" i="27"/>
  <c r="M154" i="28"/>
  <c r="S154" i="27"/>
  <c r="N154" i="28"/>
  <c r="T154" i="27"/>
  <c r="O154" i="28"/>
  <c r="Q155" i="27"/>
  <c r="L155" i="28"/>
  <c r="P155" i="27"/>
  <c r="K155" i="28"/>
  <c r="U155" i="26"/>
  <c r="R155" i="27"/>
  <c r="M155" i="28"/>
  <c r="S155" i="27"/>
  <c r="N155" i="28"/>
  <c r="T155" i="27"/>
  <c r="O155" i="28"/>
  <c r="Q156" i="27"/>
  <c r="L156" i="28"/>
  <c r="P156" i="27"/>
  <c r="K156" i="28"/>
  <c r="U156" i="26"/>
  <c r="R156" i="27"/>
  <c r="M156" i="28"/>
  <c r="S156" i="27"/>
  <c r="N156" i="28"/>
  <c r="T156" i="27"/>
  <c r="O156" i="28"/>
  <c r="Q157" i="27"/>
  <c r="L157" i="28"/>
  <c r="P157" i="27"/>
  <c r="K157" i="28"/>
  <c r="U157" i="26"/>
  <c r="R157" i="27"/>
  <c r="M157" i="28"/>
  <c r="S157" i="27"/>
  <c r="N157" i="28"/>
  <c r="T157" i="27"/>
  <c r="O157" i="28"/>
  <c r="Q159" i="27"/>
  <c r="L159" i="28"/>
  <c r="P159" i="27"/>
  <c r="K159" i="28"/>
  <c r="U159" i="26"/>
  <c r="R159" i="27"/>
  <c r="M159" i="28"/>
  <c r="S159" i="27"/>
  <c r="N159" i="28"/>
  <c r="T159" i="27"/>
  <c r="O159" i="28"/>
  <c r="Q160" i="27"/>
  <c r="L160" i="28"/>
  <c r="P160" i="27"/>
  <c r="K160" i="28"/>
  <c r="U160" i="26"/>
  <c r="R160" i="27"/>
  <c r="M160" i="28"/>
  <c r="S160" i="27"/>
  <c r="N160" i="28"/>
  <c r="T160" i="27"/>
  <c r="O160" i="28"/>
  <c r="Q161" i="27"/>
  <c r="L161" i="28"/>
  <c r="P161" i="27"/>
  <c r="K161" i="28"/>
  <c r="U161" i="26"/>
  <c r="R161" i="27"/>
  <c r="M161" i="28"/>
  <c r="S161" i="27"/>
  <c r="N161" i="28"/>
  <c r="T161" i="27"/>
  <c r="O161" i="28"/>
  <c r="Q162" i="27"/>
  <c r="L162" i="28"/>
  <c r="P162" i="27"/>
  <c r="K162" i="28"/>
  <c r="U162" i="26"/>
  <c r="R162" i="27"/>
  <c r="M162" i="28"/>
  <c r="S162" i="27"/>
  <c r="N162" i="28"/>
  <c r="T162" i="27"/>
  <c r="O162" i="28"/>
  <c r="Q163" i="27"/>
  <c r="L163" i="28"/>
  <c r="P163" i="27"/>
  <c r="K163" i="28"/>
  <c r="U163" i="26"/>
  <c r="R163" i="27"/>
  <c r="M163" i="28"/>
  <c r="S163" i="27"/>
  <c r="N163" i="28"/>
  <c r="T163" i="27"/>
  <c r="O163" i="28"/>
  <c r="Q164" i="27"/>
  <c r="L164" i="28"/>
  <c r="P164" i="27"/>
  <c r="K164" i="28"/>
  <c r="U164" i="26"/>
  <c r="R164" i="27"/>
  <c r="M164" i="28"/>
  <c r="S164" i="27"/>
  <c r="N164" i="28"/>
  <c r="T164" i="27"/>
  <c r="O164" i="28"/>
  <c r="Q165" i="27"/>
  <c r="L165" i="28"/>
  <c r="P165" i="27"/>
  <c r="K165" i="28"/>
  <c r="U165" i="26"/>
  <c r="R165" i="27"/>
  <c r="M165" i="28"/>
  <c r="S165" i="27"/>
  <c r="N165" i="28"/>
  <c r="T165" i="27"/>
  <c r="O165" i="28"/>
  <c r="Q166" i="27"/>
  <c r="L166" i="28"/>
  <c r="P166" i="27"/>
  <c r="K166" i="28"/>
  <c r="U166" i="26"/>
  <c r="R166" i="27"/>
  <c r="M166" i="28"/>
  <c r="S166" i="27"/>
  <c r="N166" i="28"/>
  <c r="T166" i="27"/>
  <c r="O166" i="28"/>
  <c r="Q167" i="27"/>
  <c r="L167" i="28"/>
  <c r="P167" i="27"/>
  <c r="K167" i="28"/>
  <c r="U167" i="26"/>
  <c r="R167" i="27"/>
  <c r="M167" i="28"/>
  <c r="S167" i="27"/>
  <c r="N167" i="28"/>
  <c r="T167" i="27"/>
  <c r="O167" i="28"/>
  <c r="Q168" i="27"/>
  <c r="L168" i="28"/>
  <c r="P168" i="27"/>
  <c r="K168" i="28"/>
  <c r="U168" i="26"/>
  <c r="R168" i="27"/>
  <c r="M168" i="28"/>
  <c r="S168" i="27"/>
  <c r="N168" i="28"/>
  <c r="T168" i="27"/>
  <c r="O168" i="28"/>
  <c r="Q169" i="27"/>
  <c r="L169" i="28"/>
  <c r="P169" i="27"/>
  <c r="K169" i="28"/>
  <c r="U169" i="26"/>
  <c r="R169" i="27"/>
  <c r="M169" i="28"/>
  <c r="S169" i="27"/>
  <c r="N169" i="28"/>
  <c r="T169" i="27"/>
  <c r="O169" i="28"/>
  <c r="Q170" i="27"/>
  <c r="L170" i="28"/>
  <c r="P170" i="27"/>
  <c r="K170" i="28"/>
  <c r="U170" i="26"/>
  <c r="R170" i="27"/>
  <c r="M170" i="28"/>
  <c r="S170" i="27"/>
  <c r="N170" i="28"/>
  <c r="T170" i="27"/>
  <c r="O170" i="28"/>
  <c r="Q171" i="27"/>
  <c r="L171" i="28"/>
  <c r="P171" i="27"/>
  <c r="K171" i="28"/>
  <c r="U171" i="26"/>
  <c r="R171" i="27"/>
  <c r="M171" i="28"/>
  <c r="S171" i="27"/>
  <c r="N171" i="28"/>
  <c r="T171" i="27"/>
  <c r="O171" i="28"/>
  <c r="Q172" i="27"/>
  <c r="L172" i="28"/>
  <c r="P172" i="27"/>
  <c r="K172" i="28"/>
  <c r="U172" i="26"/>
  <c r="R172" i="27"/>
  <c r="M172" i="28"/>
  <c r="S172" i="27"/>
  <c r="N172" i="28"/>
  <c r="T172" i="27"/>
  <c r="O172" i="28"/>
  <c r="Q173" i="27"/>
  <c r="L173" i="28"/>
  <c r="P173" i="27"/>
  <c r="K173" i="28"/>
  <c r="U173" i="26"/>
  <c r="R173" i="27"/>
  <c r="M173" i="28"/>
  <c r="S173" i="27"/>
  <c r="N173" i="28"/>
  <c r="T173" i="27"/>
  <c r="O173" i="28"/>
  <c r="Q174" i="27"/>
  <c r="L174" i="28"/>
  <c r="P174" i="27"/>
  <c r="K174" i="28"/>
  <c r="U174" i="26"/>
  <c r="R174" i="27"/>
  <c r="M174" i="28"/>
  <c r="S174" i="27"/>
  <c r="N174" i="28"/>
  <c r="T174" i="27"/>
  <c r="O174" i="28"/>
  <c r="Q175" i="27"/>
  <c r="L175" i="28"/>
  <c r="P175" i="27"/>
  <c r="K175" i="28"/>
  <c r="U175" i="26"/>
  <c r="R175" i="27"/>
  <c r="M175" i="28"/>
  <c r="S175" i="27"/>
  <c r="N175" i="28"/>
  <c r="T175" i="27"/>
  <c r="O175" i="28"/>
  <c r="Q176" i="27"/>
  <c r="L176" i="28"/>
  <c r="P176" i="27"/>
  <c r="K176" i="28"/>
  <c r="U176" i="26"/>
  <c r="R176" i="27"/>
  <c r="M176" i="28"/>
  <c r="S176" i="27"/>
  <c r="N176" i="28"/>
  <c r="T176" i="27"/>
  <c r="O176" i="28"/>
  <c r="Q177" i="27"/>
  <c r="L177" i="28"/>
  <c r="P177" i="27"/>
  <c r="K177" i="28"/>
  <c r="U177" i="26"/>
  <c r="R177" i="27"/>
  <c r="M177" i="28"/>
  <c r="S177" i="27"/>
  <c r="N177" i="28"/>
  <c r="T177" i="27"/>
  <c r="O177" i="28"/>
  <c r="Q178" i="27"/>
  <c r="L178" i="28"/>
  <c r="P178" i="27"/>
  <c r="K178" i="28"/>
  <c r="U178" i="26"/>
  <c r="R178" i="27"/>
  <c r="M178" i="28"/>
  <c r="S178" i="27"/>
  <c r="N178" i="28"/>
  <c r="T178" i="27"/>
  <c r="O178" i="28"/>
  <c r="Q179" i="27"/>
  <c r="L179" i="28"/>
  <c r="P179" i="27"/>
  <c r="K179" i="28"/>
  <c r="U179" i="26"/>
  <c r="R179" i="27"/>
  <c r="M179" i="28"/>
  <c r="S179" i="27"/>
  <c r="N179" i="28"/>
  <c r="T179" i="27"/>
  <c r="O179" i="28"/>
  <c r="Q180" i="27"/>
  <c r="L180" i="28"/>
  <c r="P180" i="27"/>
  <c r="K180" i="28"/>
  <c r="U180" i="26"/>
  <c r="R180" i="27"/>
  <c r="M180" i="28"/>
  <c r="S180" i="27"/>
  <c r="N180" i="28"/>
  <c r="T180" i="27"/>
  <c r="O180" i="28"/>
  <c r="Q181" i="27"/>
  <c r="L181" i="28"/>
  <c r="P181" i="27"/>
  <c r="K181" i="28"/>
  <c r="U181" i="26"/>
  <c r="R181" i="27"/>
  <c r="M181" i="28"/>
  <c r="S181" i="27"/>
  <c r="N181" i="28"/>
  <c r="T181" i="27"/>
  <c r="O181" i="28"/>
  <c r="Q182" i="27"/>
  <c r="L182" i="28"/>
  <c r="P182" i="27"/>
  <c r="K182" i="28"/>
  <c r="U182" i="26"/>
  <c r="R182" i="27"/>
  <c r="M182" i="28"/>
  <c r="S182" i="27"/>
  <c r="N182" i="28"/>
  <c r="T182" i="27"/>
  <c r="O182" i="28"/>
  <c r="Q183" i="27"/>
  <c r="L183" i="28"/>
  <c r="P183" i="27"/>
  <c r="K183" i="28"/>
  <c r="U183" i="26"/>
  <c r="R183" i="27"/>
  <c r="M183" i="28"/>
  <c r="S183" i="27"/>
  <c r="N183" i="28"/>
  <c r="T183" i="27"/>
  <c r="O183" i="28"/>
  <c r="Q184" i="27"/>
  <c r="L184" i="28"/>
  <c r="P184" i="27"/>
  <c r="K184" i="28"/>
  <c r="U184" i="26"/>
  <c r="R184" i="27"/>
  <c r="M184" i="28"/>
  <c r="S184" i="27"/>
  <c r="N184" i="28"/>
  <c r="T184" i="27"/>
  <c r="O184" i="28"/>
  <c r="Q185" i="27"/>
  <c r="L185" i="28"/>
  <c r="P185" i="27"/>
  <c r="K185" i="28"/>
  <c r="U185" i="26"/>
  <c r="R185" i="27"/>
  <c r="M185" i="28"/>
  <c r="S185" i="27"/>
  <c r="N185" i="28"/>
  <c r="T185" i="27"/>
  <c r="O185" i="28"/>
  <c r="Q186" i="27"/>
  <c r="L186" i="28"/>
  <c r="P186" i="27"/>
  <c r="K186" i="28"/>
  <c r="U186" i="26"/>
  <c r="R186" i="27"/>
  <c r="M186" i="28"/>
  <c r="S186" i="27"/>
  <c r="N186" i="28"/>
  <c r="T186" i="27"/>
  <c r="O186" i="28"/>
  <c r="Q187" i="27"/>
  <c r="L187" i="28"/>
  <c r="P187" i="27"/>
  <c r="K187" i="28"/>
  <c r="U187" i="26"/>
  <c r="R187" i="27"/>
  <c r="M187" i="28"/>
  <c r="S187" i="27"/>
  <c r="N187" i="28"/>
  <c r="T187" i="27"/>
  <c r="O187" i="28"/>
  <c r="Q188" i="27"/>
  <c r="L188" i="28"/>
  <c r="P188" i="27"/>
  <c r="K188" i="28"/>
  <c r="U188" i="26"/>
  <c r="R188" i="27"/>
  <c r="M188" i="28"/>
  <c r="S188" i="27"/>
  <c r="N188" i="28"/>
  <c r="T188" i="27"/>
  <c r="O188" i="28"/>
  <c r="Q189" i="27"/>
  <c r="L189" i="28"/>
  <c r="P189" i="27"/>
  <c r="K189" i="28"/>
  <c r="U189" i="26"/>
  <c r="R189" i="27"/>
  <c r="M189" i="28"/>
  <c r="S189" i="27"/>
  <c r="N189" i="28"/>
  <c r="T189" i="27"/>
  <c r="O189" i="28"/>
  <c r="Q190" i="27"/>
  <c r="L190" i="28"/>
  <c r="P190" i="27"/>
  <c r="K190" i="28"/>
  <c r="U190" i="26"/>
  <c r="R190" i="27"/>
  <c r="M190" i="28"/>
  <c r="S190" i="27"/>
  <c r="N190" i="28"/>
  <c r="T190" i="27"/>
  <c r="O190" i="28"/>
  <c r="Q191" i="27"/>
  <c r="L191" i="28"/>
  <c r="P191" i="27"/>
  <c r="K191" i="28"/>
  <c r="U191" i="26"/>
  <c r="R191" i="27"/>
  <c r="M191" i="28"/>
  <c r="S191" i="27"/>
  <c r="N191" i="28"/>
  <c r="T191" i="27"/>
  <c r="O191" i="28"/>
  <c r="Q192" i="27"/>
  <c r="L192" i="28"/>
  <c r="P192" i="27"/>
  <c r="K192" i="28"/>
  <c r="U192" i="26"/>
  <c r="R192" i="27"/>
  <c r="M192" i="28"/>
  <c r="S192" i="27"/>
  <c r="N192" i="28"/>
  <c r="T192" i="27"/>
  <c r="O192" i="28"/>
  <c r="Q193" i="27"/>
  <c r="L193" i="28"/>
  <c r="P193" i="27"/>
  <c r="K193" i="28"/>
  <c r="U193" i="26"/>
  <c r="R193" i="27"/>
  <c r="M193" i="28"/>
  <c r="S193" i="27"/>
  <c r="N193" i="28"/>
  <c r="T193" i="27"/>
  <c r="O193" i="28"/>
  <c r="Q194" i="27"/>
  <c r="L194" i="28"/>
  <c r="P194" i="27"/>
  <c r="K194" i="28"/>
  <c r="U194" i="26"/>
  <c r="R194" i="27"/>
  <c r="M194" i="28"/>
  <c r="S194" i="27"/>
  <c r="N194" i="28"/>
  <c r="T194" i="27"/>
  <c r="O194" i="28"/>
  <c r="Q195" i="27"/>
  <c r="L195" i="28"/>
  <c r="P195" i="27"/>
  <c r="K195" i="28"/>
  <c r="U195" i="26"/>
  <c r="R195" i="27"/>
  <c r="M195" i="28"/>
  <c r="S195" i="27"/>
  <c r="N195" i="28"/>
  <c r="T195" i="27"/>
  <c r="O195" i="28"/>
  <c r="Q196" i="27"/>
  <c r="L196" i="28"/>
  <c r="P196" i="27"/>
  <c r="K196" i="28"/>
  <c r="U196" i="26"/>
  <c r="R196" i="27"/>
  <c r="M196" i="28"/>
  <c r="S196" i="27"/>
  <c r="N196" i="28"/>
  <c r="T196" i="27"/>
  <c r="O196" i="28"/>
  <c r="Q197" i="27"/>
  <c r="L197" i="28"/>
  <c r="P197" i="27"/>
  <c r="K197" i="28"/>
  <c r="U197" i="26"/>
  <c r="R197" i="27"/>
  <c r="M197" i="28"/>
  <c r="S197" i="27"/>
  <c r="N197" i="28"/>
  <c r="T197" i="27"/>
  <c r="O197" i="28"/>
  <c r="Q198" i="27"/>
  <c r="L198" i="28"/>
  <c r="P198" i="27"/>
  <c r="K198" i="28"/>
  <c r="U198" i="26"/>
  <c r="R198" i="27"/>
  <c r="M198" i="28"/>
  <c r="S198" i="27"/>
  <c r="N198" i="28"/>
  <c r="T198" i="27"/>
  <c r="O198" i="28"/>
  <c r="Q199" i="27"/>
  <c r="L199" i="28"/>
  <c r="P199" i="27"/>
  <c r="K199" i="28"/>
  <c r="U199" i="26"/>
  <c r="R199" i="27"/>
  <c r="M199" i="28"/>
  <c r="S199" i="27"/>
  <c r="N199" i="28"/>
  <c r="T199" i="27"/>
  <c r="O199" i="28"/>
  <c r="Q200" i="27"/>
  <c r="L200" i="28"/>
  <c r="P200" i="27"/>
  <c r="K200" i="28"/>
  <c r="U200" i="26"/>
  <c r="R200" i="27"/>
  <c r="M200" i="28"/>
  <c r="S200" i="27"/>
  <c r="N200" i="28"/>
  <c r="T200" i="27"/>
  <c r="O200" i="28"/>
  <c r="Q201" i="27"/>
  <c r="L201" i="28"/>
  <c r="P201" i="27"/>
  <c r="K201" i="28"/>
  <c r="U201" i="26"/>
  <c r="R201" i="27"/>
  <c r="M201" i="28"/>
  <c r="S201" i="27"/>
  <c r="N201" i="28"/>
  <c r="T201" i="27"/>
  <c r="O201" i="28"/>
  <c r="Q202" i="27"/>
  <c r="L202" i="28"/>
  <c r="P202" i="27"/>
  <c r="K202" i="28"/>
  <c r="U202" i="26"/>
  <c r="R202" i="27"/>
  <c r="M202" i="28"/>
  <c r="S202" i="27"/>
  <c r="N202" i="28"/>
  <c r="T202" i="27"/>
  <c r="O202" i="28"/>
  <c r="Q203" i="27"/>
  <c r="L203" i="28"/>
  <c r="P203" i="27"/>
  <c r="K203" i="28"/>
  <c r="U203" i="26"/>
  <c r="R203" i="27"/>
  <c r="M203" i="28"/>
  <c r="S203" i="27"/>
  <c r="N203" i="28"/>
  <c r="T203" i="27"/>
  <c r="O203" i="28"/>
  <c r="Q204" i="27"/>
  <c r="L204" i="28"/>
  <c r="P204" i="27"/>
  <c r="K204" i="28"/>
  <c r="U204" i="26"/>
  <c r="R204" i="27"/>
  <c r="M204" i="28"/>
  <c r="S204" i="27"/>
  <c r="N204" i="28"/>
  <c r="T204" i="27"/>
  <c r="O204" i="28"/>
  <c r="Q205" i="27"/>
  <c r="L205" i="28"/>
  <c r="P205" i="27"/>
  <c r="K205" i="28"/>
  <c r="U205" i="26"/>
  <c r="R205" i="27"/>
  <c r="M205" i="28"/>
  <c r="S205" i="27"/>
  <c r="N205" i="28"/>
  <c r="T205" i="27"/>
  <c r="O205" i="28"/>
  <c r="Q206" i="27"/>
  <c r="L206" i="28"/>
  <c r="P206" i="27"/>
  <c r="K206" i="28"/>
  <c r="U206" i="26"/>
  <c r="R206" i="27"/>
  <c r="M206" i="28"/>
  <c r="S206" i="27"/>
  <c r="N206" i="28"/>
  <c r="T206" i="27"/>
  <c r="O206" i="28"/>
  <c r="Q207" i="27"/>
  <c r="L207" i="28"/>
  <c r="P207" i="27"/>
  <c r="K207" i="28"/>
  <c r="U207" i="26"/>
  <c r="R207" i="27"/>
  <c r="M207" i="28"/>
  <c r="S207" i="27"/>
  <c r="N207" i="28"/>
  <c r="T207" i="27"/>
  <c r="O207" i="28"/>
  <c r="Q208" i="27"/>
  <c r="L208" i="28"/>
  <c r="P208" i="27"/>
  <c r="K208" i="28"/>
  <c r="U208" i="26"/>
  <c r="R208" i="27"/>
  <c r="M208" i="28"/>
  <c r="S208" i="27"/>
  <c r="N208" i="28"/>
  <c r="T208" i="27"/>
  <c r="O208" i="28"/>
  <c r="Q209" i="27"/>
  <c r="L209" i="28"/>
  <c r="P209" i="27"/>
  <c r="K209" i="28"/>
  <c r="U209" i="26"/>
  <c r="R209" i="27"/>
  <c r="M209" i="28"/>
  <c r="S209" i="27"/>
  <c r="N209" i="28"/>
  <c r="T209" i="27"/>
  <c r="O209" i="28"/>
  <c r="Q210" i="27"/>
  <c r="L210" i="28"/>
  <c r="P210" i="27"/>
  <c r="K210" i="28"/>
  <c r="U210" i="26"/>
  <c r="R210" i="27"/>
  <c r="M210" i="28"/>
  <c r="S210" i="27"/>
  <c r="N210" i="28"/>
  <c r="T210" i="27"/>
  <c r="O210" i="28"/>
  <c r="Q211" i="27"/>
  <c r="L211" i="28"/>
  <c r="P211" i="27"/>
  <c r="K211" i="28"/>
  <c r="U211" i="26"/>
  <c r="R211" i="27"/>
  <c r="M211" i="28"/>
  <c r="S211" i="27"/>
  <c r="N211" i="28"/>
  <c r="T211" i="27"/>
  <c r="O211" i="28"/>
  <c r="Q212" i="27"/>
  <c r="L212" i="28"/>
  <c r="P212" i="27"/>
  <c r="K212" i="28"/>
  <c r="U212" i="26"/>
  <c r="R212" i="27"/>
  <c r="M212" i="28"/>
  <c r="S212" i="27"/>
  <c r="N212" i="28"/>
  <c r="T212" i="27"/>
  <c r="O212" i="28"/>
  <c r="Q213" i="27"/>
  <c r="L213" i="28"/>
  <c r="P213" i="27"/>
  <c r="K213" i="28"/>
  <c r="U213" i="26"/>
  <c r="R213" i="27"/>
  <c r="M213" i="28"/>
  <c r="S213" i="27"/>
  <c r="N213" i="28"/>
  <c r="T213" i="27"/>
  <c r="O213" i="28"/>
  <c r="Q218" i="27"/>
  <c r="L218" i="28"/>
  <c r="P218" i="27"/>
  <c r="K218" i="28"/>
  <c r="U218" i="26"/>
  <c r="R218" i="27"/>
  <c r="M218" i="28"/>
  <c r="S218" i="27"/>
  <c r="N218" i="28"/>
  <c r="T218" i="27"/>
  <c r="O218" i="28"/>
  <c r="Q219" i="27"/>
  <c r="L219" i="28"/>
  <c r="P219" i="27"/>
  <c r="K219" i="28"/>
  <c r="U219" i="26"/>
  <c r="R219" i="27"/>
  <c r="M219" i="28"/>
  <c r="S219" i="27"/>
  <c r="N219" i="28"/>
  <c r="T219" i="27"/>
  <c r="O219" i="28"/>
  <c r="Q220" i="27"/>
  <c r="L220" i="28"/>
  <c r="P220" i="27"/>
  <c r="K220" i="28"/>
  <c r="U220" i="26"/>
  <c r="R220" i="27"/>
  <c r="M220" i="28"/>
  <c r="S220" i="27"/>
  <c r="N220" i="28"/>
  <c r="T220" i="27"/>
  <c r="O220" i="28"/>
  <c r="Q221" i="27"/>
  <c r="L221" i="28"/>
  <c r="P221" i="27"/>
  <c r="K221" i="28"/>
  <c r="U221" i="26"/>
  <c r="R221" i="27"/>
  <c r="M221" i="28"/>
  <c r="S221" i="27"/>
  <c r="N221" i="28"/>
  <c r="T221" i="27"/>
  <c r="O221" i="28"/>
  <c r="Q222" i="27"/>
  <c r="L222" i="28"/>
  <c r="P222" i="27"/>
  <c r="K222" i="28"/>
  <c r="U222" i="26"/>
  <c r="R222" i="27"/>
  <c r="M222" i="28"/>
  <c r="S222" i="27"/>
  <c r="N222" i="28"/>
  <c r="T222" i="27"/>
  <c r="O222" i="28"/>
  <c r="Q223" i="27"/>
  <c r="L223" i="28"/>
  <c r="P223" i="27"/>
  <c r="K223" i="28"/>
  <c r="U223" i="26"/>
  <c r="R223" i="27"/>
  <c r="M223" i="28"/>
  <c r="S223" i="27"/>
  <c r="N223" i="28"/>
  <c r="T223" i="27"/>
  <c r="O223" i="28"/>
  <c r="Q224" i="27"/>
  <c r="L224" i="28"/>
  <c r="P224" i="27"/>
  <c r="K224" i="28"/>
  <c r="U224" i="26"/>
  <c r="R224" i="27"/>
  <c r="M224" i="28"/>
  <c r="S224" i="27"/>
  <c r="N224" i="28"/>
  <c r="T224" i="27"/>
  <c r="O224" i="28"/>
  <c r="Q225" i="27"/>
  <c r="L225" i="28"/>
  <c r="P225" i="27"/>
  <c r="K225" i="28"/>
  <c r="U225" i="26"/>
  <c r="R225" i="27"/>
  <c r="M225" i="28"/>
  <c r="S225" i="27"/>
  <c r="N225" i="28"/>
  <c r="T225" i="27"/>
  <c r="O225" i="28"/>
  <c r="Q226" i="27"/>
  <c r="L226" i="28"/>
  <c r="P226" i="27"/>
  <c r="K226" i="28"/>
  <c r="U226" i="26"/>
  <c r="R226" i="27"/>
  <c r="M226" i="28"/>
  <c r="S226" i="27"/>
  <c r="N226" i="28"/>
  <c r="T226" i="27"/>
  <c r="O226" i="28"/>
  <c r="Q227" i="27"/>
  <c r="L227" i="28"/>
  <c r="P227" i="27"/>
  <c r="K227" i="28"/>
  <c r="U227" i="26"/>
  <c r="R227" i="27"/>
  <c r="M227" i="28"/>
  <c r="S227" i="27"/>
  <c r="N227" i="28"/>
  <c r="T227" i="27"/>
  <c r="O227" i="28"/>
  <c r="Q228" i="27"/>
  <c r="L228" i="28"/>
  <c r="P228" i="27"/>
  <c r="K228" i="28"/>
  <c r="U228" i="26"/>
  <c r="R228" i="27"/>
  <c r="M228" i="28"/>
  <c r="S228" i="27"/>
  <c r="N228" i="28"/>
  <c r="T228" i="27"/>
  <c r="O228" i="28"/>
  <c r="Q229" i="27"/>
  <c r="L229" i="28"/>
  <c r="P229" i="27"/>
  <c r="K229" i="28"/>
  <c r="U229" i="26"/>
  <c r="R229" i="27"/>
  <c r="M229" i="28"/>
  <c r="S229" i="27"/>
  <c r="N229" i="28"/>
  <c r="T229" i="27"/>
  <c r="O229" i="28"/>
  <c r="Q230" i="27"/>
  <c r="L230" i="28"/>
  <c r="P230" i="27"/>
  <c r="K230" i="28"/>
  <c r="U230" i="26"/>
  <c r="R230" i="27"/>
  <c r="M230" i="28"/>
  <c r="S230" i="27"/>
  <c r="N230" i="28"/>
  <c r="T230" i="27"/>
  <c r="O230" i="28"/>
  <c r="Q231" i="27"/>
  <c r="L231" i="28"/>
  <c r="P231" i="27"/>
  <c r="K231" i="28"/>
  <c r="U231" i="26"/>
  <c r="R231" i="27"/>
  <c r="M231" i="28"/>
  <c r="S231" i="27"/>
  <c r="N231" i="28"/>
  <c r="T231" i="27"/>
  <c r="O231" i="28"/>
  <c r="Q232" i="27"/>
  <c r="L232" i="28"/>
  <c r="P232" i="27"/>
  <c r="K232" i="28"/>
  <c r="U232" i="26"/>
  <c r="R232" i="27"/>
  <c r="M232" i="28"/>
  <c r="S232" i="27"/>
  <c r="N232" i="28"/>
  <c r="T232" i="27"/>
  <c r="O232" i="28"/>
  <c r="Q233" i="27"/>
  <c r="L233" i="28"/>
  <c r="P233" i="27"/>
  <c r="K233" i="28"/>
  <c r="U233" i="26"/>
  <c r="R233" i="27"/>
  <c r="M233" i="28"/>
  <c r="S233" i="27"/>
  <c r="N233" i="28"/>
  <c r="T233" i="27"/>
  <c r="O233" i="28"/>
  <c r="Q234" i="27"/>
  <c r="L234" i="28"/>
  <c r="P234" i="27"/>
  <c r="K234" i="28"/>
  <c r="U234" i="26"/>
  <c r="R234" i="27"/>
  <c r="M234" i="28"/>
  <c r="S234" i="27"/>
  <c r="N234" i="28"/>
  <c r="T234" i="27"/>
  <c r="O234" i="28"/>
  <c r="Q235" i="27"/>
  <c r="L235" i="28"/>
  <c r="P235" i="27"/>
  <c r="K235" i="28"/>
  <c r="U235" i="26"/>
  <c r="R235" i="27"/>
  <c r="M235" i="28"/>
  <c r="S235" i="27"/>
  <c r="N235" i="28"/>
  <c r="T235" i="27"/>
  <c r="O235" i="28"/>
  <c r="Q236" i="27"/>
  <c r="L236" i="28"/>
  <c r="P236" i="27"/>
  <c r="K236" i="28"/>
  <c r="U236" i="26"/>
  <c r="R236" i="27"/>
  <c r="M236" i="28"/>
  <c r="S236" i="27"/>
  <c r="N236" i="28"/>
  <c r="T236" i="27"/>
  <c r="O236" i="28"/>
  <c r="Q237" i="27"/>
  <c r="L237" i="28"/>
  <c r="P237" i="27"/>
  <c r="K237" i="28"/>
  <c r="U237" i="26"/>
  <c r="R237" i="27"/>
  <c r="M237" i="28"/>
  <c r="S237" i="27"/>
  <c r="N237" i="28"/>
  <c r="T237" i="27"/>
  <c r="O237" i="28"/>
  <c r="Q44" i="27"/>
  <c r="L44" i="28"/>
  <c r="P44" i="27"/>
  <c r="K44" i="28"/>
  <c r="U44" i="26"/>
  <c r="R44" i="27"/>
  <c r="M44" i="28"/>
  <c r="S44" i="27"/>
  <c r="N44" i="28"/>
  <c r="T44" i="27"/>
  <c r="O44" i="28"/>
  <c r="Q45" i="27"/>
  <c r="L45" i="28"/>
  <c r="P45" i="27"/>
  <c r="K45" i="28"/>
  <c r="U45" i="26"/>
  <c r="R45" i="27"/>
  <c r="M45" i="28"/>
  <c r="S45" i="27"/>
  <c r="N45" i="28"/>
  <c r="T45" i="27"/>
  <c r="O45" i="28"/>
  <c r="Q46" i="27"/>
  <c r="L46" i="28"/>
  <c r="P46" i="27"/>
  <c r="K46" i="28"/>
  <c r="U46" i="26"/>
  <c r="R46" i="27"/>
  <c r="M46" i="28"/>
  <c r="S46" i="27"/>
  <c r="N46" i="28"/>
  <c r="T46" i="27"/>
  <c r="O46" i="28"/>
  <c r="Q47" i="27"/>
  <c r="L47" i="28"/>
  <c r="P47" i="27"/>
  <c r="K47" i="28"/>
  <c r="U47" i="26"/>
  <c r="R47" i="27"/>
  <c r="M47" i="28"/>
  <c r="S47" i="27"/>
  <c r="N47" i="28"/>
  <c r="T47" i="27"/>
  <c r="O47" i="28"/>
  <c r="Q48" i="27"/>
  <c r="L48" i="28"/>
  <c r="P48" i="27"/>
  <c r="K48" i="28"/>
  <c r="U48" i="26"/>
  <c r="R48" i="27"/>
  <c r="M48" i="28"/>
  <c r="S48" i="27"/>
  <c r="N48" i="28"/>
  <c r="T48" i="27"/>
  <c r="O48" i="28"/>
  <c r="Q49" i="27"/>
  <c r="L49" i="28"/>
  <c r="P49" i="27"/>
  <c r="K49" i="28"/>
  <c r="U49" i="26"/>
  <c r="R49" i="27"/>
  <c r="M49" i="28"/>
  <c r="S49" i="27"/>
  <c r="N49" i="28"/>
  <c r="T49" i="27"/>
  <c r="O49" i="28"/>
  <c r="Q50" i="27"/>
  <c r="L50" i="28"/>
  <c r="P50" i="27"/>
  <c r="K50" i="28"/>
  <c r="U50" i="26"/>
  <c r="R50" i="27"/>
  <c r="M50" i="28"/>
  <c r="S50" i="27"/>
  <c r="N50" i="28"/>
  <c r="T50" i="27"/>
  <c r="O50" i="28"/>
  <c r="Q51" i="27"/>
  <c r="L51" i="28"/>
  <c r="P51" i="27"/>
  <c r="K51" i="28"/>
  <c r="U51" i="26"/>
  <c r="R51" i="27"/>
  <c r="M51" i="28"/>
  <c r="S51" i="27"/>
  <c r="N51" i="28"/>
  <c r="T51" i="27"/>
  <c r="O51" i="28"/>
  <c r="Q52" i="27"/>
  <c r="L52" i="28"/>
  <c r="P52" i="27"/>
  <c r="K52" i="28"/>
  <c r="U52" i="26"/>
  <c r="R52" i="27"/>
  <c r="M52" i="28"/>
  <c r="S52" i="27"/>
  <c r="N52" i="28"/>
  <c r="T52" i="27"/>
  <c r="O52" i="28"/>
  <c r="Q53" i="27"/>
  <c r="L53" i="28"/>
  <c r="P53" i="27"/>
  <c r="K53" i="28"/>
  <c r="U53" i="26"/>
  <c r="R53" i="27"/>
  <c r="M53" i="28"/>
  <c r="S53" i="27"/>
  <c r="N53" i="28"/>
  <c r="T53" i="27"/>
  <c r="O53" i="28"/>
  <c r="Q54" i="27"/>
  <c r="L54" i="28"/>
  <c r="P54" i="27"/>
  <c r="K54" i="28"/>
  <c r="U54" i="26"/>
  <c r="R54" i="27"/>
  <c r="M54" i="28"/>
  <c r="S54" i="27"/>
  <c r="N54" i="28"/>
  <c r="T54" i="27"/>
  <c r="O54" i="28"/>
  <c r="Q55" i="27"/>
  <c r="L55" i="28"/>
  <c r="P55" i="27"/>
  <c r="K55" i="28"/>
  <c r="U55" i="26"/>
  <c r="R55" i="27"/>
  <c r="M55" i="28"/>
  <c r="S55" i="27"/>
  <c r="N55" i="28"/>
  <c r="T55" i="27"/>
  <c r="O55" i="28"/>
  <c r="Q56" i="27"/>
  <c r="L56" i="28"/>
  <c r="P56" i="27"/>
  <c r="K56" i="28"/>
  <c r="U56" i="26"/>
  <c r="R56" i="27"/>
  <c r="M56" i="28"/>
  <c r="S56" i="27"/>
  <c r="N56" i="28"/>
  <c r="T56" i="27"/>
  <c r="O56" i="28"/>
  <c r="Q57" i="27"/>
  <c r="L57" i="28"/>
  <c r="P57" i="27"/>
  <c r="K57" i="28"/>
  <c r="U57" i="26"/>
  <c r="R57" i="27"/>
  <c r="M57" i="28"/>
  <c r="S57" i="27"/>
  <c r="N57" i="28"/>
  <c r="T57" i="27"/>
  <c r="O57" i="28"/>
  <c r="Q58" i="27"/>
  <c r="L58" i="28"/>
  <c r="P58" i="27"/>
  <c r="K58" i="28"/>
  <c r="U58" i="26"/>
  <c r="R58" i="27"/>
  <c r="M58" i="28"/>
  <c r="S58" i="27"/>
  <c r="N58" i="28"/>
  <c r="T58" i="27"/>
  <c r="O58" i="28"/>
  <c r="Q59" i="27"/>
  <c r="L59" i="28"/>
  <c r="P59" i="27"/>
  <c r="K59" i="28"/>
  <c r="U59" i="26"/>
  <c r="R59" i="27"/>
  <c r="M59" i="28"/>
  <c r="S59" i="27"/>
  <c r="N59" i="28"/>
  <c r="T59" i="27"/>
  <c r="O59" i="28"/>
  <c r="R24" i="27"/>
  <c r="M24" i="28"/>
  <c r="S24" i="27"/>
  <c r="N24" i="28"/>
  <c r="T24" i="27"/>
  <c r="O24" i="28"/>
  <c r="R25" i="27"/>
  <c r="M25" i="28"/>
  <c r="S25" i="27"/>
  <c r="N25" i="28"/>
  <c r="T25" i="27"/>
  <c r="O25" i="28"/>
  <c r="R26" i="27"/>
  <c r="M26" i="28"/>
  <c r="S26" i="27"/>
  <c r="N26" i="28"/>
  <c r="T26" i="27"/>
  <c r="O26" i="28"/>
  <c r="R27" i="27"/>
  <c r="M27" i="28"/>
  <c r="S27" i="27"/>
  <c r="N27" i="28"/>
  <c r="T27" i="27"/>
  <c r="O27" i="28"/>
  <c r="R28" i="27"/>
  <c r="M28" i="28"/>
  <c r="S28" i="27"/>
  <c r="N28" i="28"/>
  <c r="T28" i="27"/>
  <c r="O28" i="28"/>
  <c r="R29" i="27"/>
  <c r="M29" i="28"/>
  <c r="S29" i="27"/>
  <c r="N29" i="28"/>
  <c r="T29" i="27"/>
  <c r="O29" i="28"/>
  <c r="R30" i="27"/>
  <c r="M30" i="28"/>
  <c r="S30" i="27"/>
  <c r="N30" i="28"/>
  <c r="T30" i="27"/>
  <c r="O30" i="28"/>
  <c r="R31" i="27"/>
  <c r="M31" i="28"/>
  <c r="S31" i="27"/>
  <c r="N31" i="28"/>
  <c r="T31" i="27"/>
  <c r="O31" i="28"/>
  <c r="R32" i="27"/>
  <c r="M32" i="28"/>
  <c r="S32" i="27"/>
  <c r="N32" i="28"/>
  <c r="T32" i="27"/>
  <c r="O32" i="28"/>
  <c r="R33" i="27"/>
  <c r="M33" i="28"/>
  <c r="S33" i="27"/>
  <c r="N33" i="28"/>
  <c r="T33" i="27"/>
  <c r="O33" i="28"/>
  <c r="R34" i="27"/>
  <c r="M34" i="28"/>
  <c r="S34" i="27"/>
  <c r="N34" i="28"/>
  <c r="T34" i="27"/>
  <c r="O34" i="28"/>
  <c r="R35" i="27"/>
  <c r="M35" i="28"/>
  <c r="S35" i="27"/>
  <c r="N35" i="28"/>
  <c r="T35" i="27"/>
  <c r="O35" i="28"/>
  <c r="R36" i="27"/>
  <c r="M36" i="28"/>
  <c r="S36" i="27"/>
  <c r="N36" i="28"/>
  <c r="T36" i="27"/>
  <c r="O36" i="28"/>
  <c r="R37" i="27"/>
  <c r="M37" i="28"/>
  <c r="S37" i="27"/>
  <c r="N37" i="28"/>
  <c r="T37" i="27"/>
  <c r="O37" i="28"/>
  <c r="R38" i="27"/>
  <c r="M38" i="28"/>
  <c r="S38" i="27"/>
  <c r="N38" i="28"/>
  <c r="T38" i="27"/>
  <c r="O38" i="28"/>
  <c r="R39" i="27"/>
  <c r="M39" i="28"/>
  <c r="S39" i="27"/>
  <c r="N39" i="28"/>
  <c r="T39" i="27"/>
  <c r="O39" i="28"/>
  <c r="T23" i="27"/>
  <c r="T40" i="27" s="1"/>
  <c r="O40" i="27"/>
  <c r="O23" i="28"/>
  <c r="T40" i="26"/>
  <c r="R6" i="27"/>
  <c r="M6" i="28"/>
  <c r="S6" i="27"/>
  <c r="N6" i="28"/>
  <c r="R7" i="27"/>
  <c r="M7" i="28"/>
  <c r="S7" i="27"/>
  <c r="N7" i="28"/>
  <c r="T7" i="27"/>
  <c r="O7" i="28"/>
  <c r="R8" i="27"/>
  <c r="M8" i="28"/>
  <c r="S8" i="27"/>
  <c r="N8" i="28"/>
  <c r="T8" i="27"/>
  <c r="O8" i="28"/>
  <c r="R9" i="27"/>
  <c r="M9" i="28"/>
  <c r="S9" i="27"/>
  <c r="N9" i="28"/>
  <c r="T9" i="27"/>
  <c r="O9" i="28"/>
  <c r="R10" i="27"/>
  <c r="M10" i="28"/>
  <c r="S10" i="27"/>
  <c r="N10" i="28"/>
  <c r="T10" i="27"/>
  <c r="O10" i="28"/>
  <c r="R11" i="27"/>
  <c r="M11" i="28"/>
  <c r="S11" i="27"/>
  <c r="N11" i="28"/>
  <c r="T11" i="27"/>
  <c r="O11" i="28"/>
  <c r="R12" i="27"/>
  <c r="M12" i="28"/>
  <c r="S12" i="27"/>
  <c r="N12" i="28"/>
  <c r="T12" i="27"/>
  <c r="O12" i="28"/>
  <c r="R13" i="27"/>
  <c r="M13" i="28"/>
  <c r="S13" i="27"/>
  <c r="N13" i="28"/>
  <c r="T13" i="27"/>
  <c r="O13" i="28"/>
  <c r="R14" i="27"/>
  <c r="M14" i="28"/>
  <c r="S14" i="27"/>
  <c r="N14" i="28"/>
  <c r="T14" i="27"/>
  <c r="O14" i="28"/>
  <c r="R15" i="27"/>
  <c r="M15" i="28"/>
  <c r="S15" i="27"/>
  <c r="N15" i="28"/>
  <c r="T15" i="27"/>
  <c r="O15" i="28"/>
  <c r="R16" i="27"/>
  <c r="M16" i="28"/>
  <c r="S16" i="27"/>
  <c r="N16" i="28"/>
  <c r="T16" i="27"/>
  <c r="O16" i="28"/>
  <c r="R17" i="27"/>
  <c r="M17" i="28"/>
  <c r="S17" i="27"/>
  <c r="N17" i="28"/>
  <c r="T17" i="27"/>
  <c r="O17" i="28"/>
  <c r="R18" i="27"/>
  <c r="M18" i="28"/>
  <c r="S18" i="27"/>
  <c r="N18" i="28"/>
  <c r="T18" i="27"/>
  <c r="O18" i="28"/>
  <c r="R19" i="27"/>
  <c r="M19" i="28"/>
  <c r="S19" i="27"/>
  <c r="N19" i="28"/>
  <c r="T19" i="27"/>
  <c r="O19" i="28"/>
  <c r="R99" i="27"/>
  <c r="M99" i="28"/>
  <c r="R99" i="28" s="1"/>
  <c r="S99" i="27"/>
  <c r="N99" i="28"/>
  <c r="S99" i="28" s="1"/>
  <c r="T99" i="27"/>
  <c r="O99" i="28"/>
  <c r="T99" i="28" s="1"/>
  <c r="Q99" i="27"/>
  <c r="L99" i="28"/>
  <c r="Q99" i="28" s="1"/>
  <c r="P99" i="27"/>
  <c r="U99" i="27" s="1"/>
  <c r="K99" i="28"/>
  <c r="P99" i="28" s="1"/>
  <c r="U99" i="26"/>
  <c r="Q110" i="27"/>
  <c r="L110" i="28"/>
  <c r="P110" i="27"/>
  <c r="K110" i="28"/>
  <c r="U110" i="26"/>
  <c r="R110" i="27"/>
  <c r="M110" i="28"/>
  <c r="S110" i="27"/>
  <c r="N110" i="28"/>
  <c r="T110" i="28"/>
  <c r="O110" i="29"/>
  <c r="Q111" i="27"/>
  <c r="L111" i="28"/>
  <c r="P111" i="27"/>
  <c r="K111" i="28"/>
  <c r="U111" i="26"/>
  <c r="R111" i="27"/>
  <c r="M111" i="28"/>
  <c r="S111" i="27"/>
  <c r="N111" i="28"/>
  <c r="T111" i="28"/>
  <c r="O111" i="29"/>
  <c r="Q112" i="27"/>
  <c r="L112" i="28"/>
  <c r="P112" i="27"/>
  <c r="K112" i="28"/>
  <c r="U112" i="26"/>
  <c r="R112" i="27"/>
  <c r="M112" i="28"/>
  <c r="S112" i="27"/>
  <c r="N112" i="28"/>
  <c r="T112" i="28"/>
  <c r="O112" i="29"/>
  <c r="Q113" i="27"/>
  <c r="L113" i="28"/>
  <c r="P113" i="27"/>
  <c r="K113" i="28"/>
  <c r="U113" i="26"/>
  <c r="R113" i="27"/>
  <c r="M113" i="28"/>
  <c r="S113" i="27"/>
  <c r="N113" i="28"/>
  <c r="T113" i="28"/>
  <c r="O113" i="29"/>
  <c r="R84" i="24"/>
  <c r="R100" i="24" s="1"/>
  <c r="M84" i="25"/>
  <c r="M100" i="24"/>
  <c r="R100" i="23"/>
  <c r="Q98" i="17"/>
  <c r="L98" i="18"/>
  <c r="P98" i="17"/>
  <c r="U98" i="17" s="1"/>
  <c r="K98" i="18"/>
  <c r="U98" i="16"/>
  <c r="Q97" i="17"/>
  <c r="L97" i="18"/>
  <c r="P97" i="17"/>
  <c r="U97" i="17" s="1"/>
  <c r="K97" i="18"/>
  <c r="U97" i="16"/>
  <c r="Q96" i="17"/>
  <c r="L96" i="18"/>
  <c r="P96" i="17"/>
  <c r="U96" i="17" s="1"/>
  <c r="K96" i="18"/>
  <c r="U96" i="16"/>
  <c r="Q95" i="17"/>
  <c r="L95" i="18"/>
  <c r="P95" i="17"/>
  <c r="U95" i="17" s="1"/>
  <c r="K95" i="18"/>
  <c r="U95" i="16"/>
  <c r="Q94" i="17"/>
  <c r="L94" i="18"/>
  <c r="P94" i="17"/>
  <c r="U94" i="17" s="1"/>
  <c r="K94" i="18"/>
  <c r="U94" i="16"/>
  <c r="Q93" i="17"/>
  <c r="L93" i="18"/>
  <c r="P93" i="17"/>
  <c r="U93" i="17" s="1"/>
  <c r="K93" i="18"/>
  <c r="U93" i="16"/>
  <c r="Q92" i="17"/>
  <c r="L92" i="18"/>
  <c r="P92" i="17"/>
  <c r="U92" i="17" s="1"/>
  <c r="K92" i="18"/>
  <c r="U92" i="16"/>
  <c r="Q91" i="17"/>
  <c r="L91" i="18"/>
  <c r="P91" i="17"/>
  <c r="U91" i="17" s="1"/>
  <c r="K91" i="18"/>
  <c r="U91" i="16"/>
  <c r="Q90" i="17"/>
  <c r="L90" i="18"/>
  <c r="P90" i="17"/>
  <c r="U90" i="17" s="1"/>
  <c r="K90" i="18"/>
  <c r="U90" i="16"/>
  <c r="Q89" i="17"/>
  <c r="L89" i="18"/>
  <c r="P89" i="17"/>
  <c r="U89" i="17" s="1"/>
  <c r="K89" i="18"/>
  <c r="U89" i="16"/>
  <c r="Q88" i="17"/>
  <c r="L88" i="18"/>
  <c r="P88" i="17"/>
  <c r="U88" i="17" s="1"/>
  <c r="K88" i="18"/>
  <c r="U88" i="16"/>
  <c r="Q87" i="17"/>
  <c r="L87" i="18"/>
  <c r="P87" i="17"/>
  <c r="U87" i="17" s="1"/>
  <c r="K87" i="18"/>
  <c r="U87" i="16"/>
  <c r="Q86" i="17"/>
  <c r="L86" i="18"/>
  <c r="P86" i="17"/>
  <c r="U86" i="17" s="1"/>
  <c r="K86" i="18"/>
  <c r="U86" i="16"/>
  <c r="Q85" i="17"/>
  <c r="L85" i="18"/>
  <c r="P85" i="17"/>
  <c r="U85" i="17" s="1"/>
  <c r="K85" i="18"/>
  <c r="U85" i="16"/>
  <c r="T158" i="27"/>
  <c r="O158" i="28"/>
  <c r="O214" i="27"/>
  <c r="N214" i="27"/>
  <c r="S158" i="27"/>
  <c r="N158" i="28"/>
  <c r="M214" i="27"/>
  <c r="R158" i="27"/>
  <c r="M158" i="28"/>
  <c r="L214" i="27"/>
  <c r="Q158" i="27"/>
  <c r="L158" i="28"/>
  <c r="P158" i="27"/>
  <c r="K158" i="28"/>
  <c r="K214" i="27"/>
  <c r="H158" i="14"/>
  <c r="B214" i="14"/>
  <c r="T102" i="26"/>
  <c r="O102" i="27"/>
  <c r="S102" i="26"/>
  <c r="N102" i="27"/>
  <c r="R102" i="26"/>
  <c r="M102" i="27"/>
  <c r="Q102" i="26"/>
  <c r="L102" i="27"/>
  <c r="P102" i="26"/>
  <c r="K102" i="27"/>
  <c r="U102" i="25"/>
  <c r="B218" i="29"/>
  <c r="H218" i="29" s="1"/>
  <c r="J218" i="28"/>
  <c r="B219" i="29"/>
  <c r="H219" i="29" s="1"/>
  <c r="J219" i="28"/>
  <c r="B220" i="29"/>
  <c r="H220" i="29" s="1"/>
  <c r="J220" i="28"/>
  <c r="B221" i="29"/>
  <c r="H221" i="29" s="1"/>
  <c r="J221" i="28"/>
  <c r="B222" i="29"/>
  <c r="H222" i="29" s="1"/>
  <c r="J222" i="28"/>
  <c r="B223" i="29"/>
  <c r="H223" i="29" s="1"/>
  <c r="J223" i="28"/>
  <c r="B224" i="29"/>
  <c r="H224" i="29" s="1"/>
  <c r="J224" i="28"/>
  <c r="B225" i="29"/>
  <c r="H225" i="29" s="1"/>
  <c r="J225" i="28"/>
  <c r="B226" i="29"/>
  <c r="H226" i="29" s="1"/>
  <c r="J226" i="28"/>
  <c r="B227" i="29"/>
  <c r="H227" i="29" s="1"/>
  <c r="J227" i="28"/>
  <c r="B228" i="29"/>
  <c r="H228" i="29" s="1"/>
  <c r="J228" i="28"/>
  <c r="B229" i="29"/>
  <c r="H229" i="29" s="1"/>
  <c r="J229" i="28"/>
  <c r="B230" i="29"/>
  <c r="H230" i="29" s="1"/>
  <c r="J230" i="28"/>
  <c r="B231" i="29"/>
  <c r="H231" i="29" s="1"/>
  <c r="J231" i="28"/>
  <c r="B232" i="29"/>
  <c r="H232" i="29" s="1"/>
  <c r="J232" i="28"/>
  <c r="B233" i="29"/>
  <c r="H233" i="29" s="1"/>
  <c r="J233" i="28"/>
  <c r="B234" i="29"/>
  <c r="H234" i="29" s="1"/>
  <c r="J234" i="28"/>
  <c r="B235" i="29"/>
  <c r="H235" i="29" s="1"/>
  <c r="J235" i="28"/>
  <c r="B236" i="29"/>
  <c r="H236" i="29" s="1"/>
  <c r="J236" i="28"/>
  <c r="B237" i="29"/>
  <c r="H237" i="29" s="1"/>
  <c r="J237" i="28"/>
  <c r="B154" i="29"/>
  <c r="H154" i="29" s="1"/>
  <c r="J154" i="28"/>
  <c r="B155" i="29"/>
  <c r="H155" i="29" s="1"/>
  <c r="J155" i="28"/>
  <c r="B156" i="29"/>
  <c r="H156" i="29" s="1"/>
  <c r="J156" i="28"/>
  <c r="B157" i="29"/>
  <c r="H157" i="29" s="1"/>
  <c r="J157" i="28"/>
  <c r="B159" i="29"/>
  <c r="H159" i="29" s="1"/>
  <c r="J159" i="28"/>
  <c r="B160" i="29"/>
  <c r="H160" i="29" s="1"/>
  <c r="J160" i="28"/>
  <c r="B161" i="29"/>
  <c r="H161" i="29" s="1"/>
  <c r="J161" i="28"/>
  <c r="B162" i="29"/>
  <c r="H162" i="29" s="1"/>
  <c r="J162" i="28"/>
  <c r="B163" i="29"/>
  <c r="H163" i="29" s="1"/>
  <c r="J163" i="28"/>
  <c r="B164" i="29"/>
  <c r="H164" i="29" s="1"/>
  <c r="J164" i="28"/>
  <c r="B165" i="29"/>
  <c r="H165" i="29" s="1"/>
  <c r="J165" i="28"/>
  <c r="B166" i="29"/>
  <c r="H166" i="29" s="1"/>
  <c r="J166" i="28"/>
  <c r="B167" i="29"/>
  <c r="H167" i="29" s="1"/>
  <c r="J167" i="28"/>
  <c r="B168" i="29"/>
  <c r="H168" i="29" s="1"/>
  <c r="J168" i="28"/>
  <c r="B169" i="29"/>
  <c r="H169" i="29" s="1"/>
  <c r="J169" i="28"/>
  <c r="B170" i="29"/>
  <c r="H170" i="29" s="1"/>
  <c r="J170" i="28"/>
  <c r="B171" i="29"/>
  <c r="H171" i="29" s="1"/>
  <c r="J171" i="28"/>
  <c r="B172" i="29"/>
  <c r="H172" i="29" s="1"/>
  <c r="J172" i="28"/>
  <c r="B173" i="29"/>
  <c r="H173" i="29" s="1"/>
  <c r="J173" i="28"/>
  <c r="B174" i="29"/>
  <c r="H174" i="29" s="1"/>
  <c r="J174" i="28"/>
  <c r="B175" i="29"/>
  <c r="H175" i="29" s="1"/>
  <c r="J175" i="28"/>
  <c r="B176" i="29"/>
  <c r="H176" i="29" s="1"/>
  <c r="J176" i="28"/>
  <c r="B177" i="29"/>
  <c r="H177" i="29" s="1"/>
  <c r="J177" i="28"/>
  <c r="B178" i="29"/>
  <c r="H178" i="29" s="1"/>
  <c r="J178" i="28"/>
  <c r="B179" i="29"/>
  <c r="H179" i="29" s="1"/>
  <c r="J179" i="28"/>
  <c r="B181" i="29"/>
  <c r="H181" i="29" s="1"/>
  <c r="J181" i="28"/>
  <c r="B182" i="29"/>
  <c r="H182" i="29" s="1"/>
  <c r="J182" i="28"/>
  <c r="B183" i="29"/>
  <c r="H183" i="29" s="1"/>
  <c r="J183" i="28"/>
  <c r="B184" i="29"/>
  <c r="H184" i="29" s="1"/>
  <c r="J184" i="28"/>
  <c r="B185" i="29"/>
  <c r="H185" i="29" s="1"/>
  <c r="J185" i="28"/>
  <c r="B186" i="29"/>
  <c r="H186" i="29" s="1"/>
  <c r="J186" i="28"/>
  <c r="B187" i="29"/>
  <c r="H187" i="29" s="1"/>
  <c r="J187" i="28"/>
  <c r="B188" i="29"/>
  <c r="H188" i="29" s="1"/>
  <c r="J188" i="28"/>
  <c r="B189" i="29"/>
  <c r="H189" i="29" s="1"/>
  <c r="J189" i="28"/>
  <c r="B190" i="29"/>
  <c r="H190" i="29" s="1"/>
  <c r="J190" i="28"/>
  <c r="B191" i="29"/>
  <c r="H191" i="29" s="1"/>
  <c r="J191" i="28"/>
  <c r="B192" i="29"/>
  <c r="H192" i="29" s="1"/>
  <c r="J192" i="28"/>
  <c r="B193" i="29"/>
  <c r="H193" i="29" s="1"/>
  <c r="J193" i="28"/>
  <c r="B194" i="29"/>
  <c r="H194" i="29" s="1"/>
  <c r="J194" i="28"/>
  <c r="B195" i="29"/>
  <c r="H195" i="29" s="1"/>
  <c r="J195" i="28"/>
  <c r="B196" i="29"/>
  <c r="H196" i="29" s="1"/>
  <c r="J196" i="28"/>
  <c r="B197" i="29"/>
  <c r="H197" i="29" s="1"/>
  <c r="J197" i="28"/>
  <c r="B198" i="29"/>
  <c r="H198" i="29" s="1"/>
  <c r="J198" i="28"/>
  <c r="B199" i="29"/>
  <c r="H199" i="29" s="1"/>
  <c r="J199" i="28"/>
  <c r="B200" i="29"/>
  <c r="H200" i="29" s="1"/>
  <c r="J200" i="28"/>
  <c r="B201" i="29"/>
  <c r="H201" i="29" s="1"/>
  <c r="J201" i="28"/>
  <c r="B202" i="29"/>
  <c r="H202" i="29" s="1"/>
  <c r="J202" i="28"/>
  <c r="B203" i="29"/>
  <c r="H203" i="29" s="1"/>
  <c r="J203" i="28"/>
  <c r="B204" i="29"/>
  <c r="H204" i="29" s="1"/>
  <c r="J204" i="28"/>
  <c r="B205" i="29"/>
  <c r="H205" i="29" s="1"/>
  <c r="J205" i="28"/>
  <c r="B206" i="29"/>
  <c r="H206" i="29" s="1"/>
  <c r="J206" i="28"/>
  <c r="B207" i="29"/>
  <c r="H207" i="29" s="1"/>
  <c r="J207" i="28"/>
  <c r="B208" i="29"/>
  <c r="H208" i="29" s="1"/>
  <c r="J208" i="28"/>
  <c r="B209" i="29"/>
  <c r="H209" i="29" s="1"/>
  <c r="J209" i="28"/>
  <c r="B210" i="29"/>
  <c r="H210" i="29" s="1"/>
  <c r="J210" i="28"/>
  <c r="B211" i="29"/>
  <c r="H211" i="29" s="1"/>
  <c r="J211" i="28"/>
  <c r="B212" i="29"/>
  <c r="H212" i="29" s="1"/>
  <c r="J212" i="28"/>
  <c r="B213" i="29"/>
  <c r="H213" i="29" s="1"/>
  <c r="J213" i="28"/>
  <c r="H153" i="16"/>
  <c r="B129" i="29"/>
  <c r="H129" i="29" s="1"/>
  <c r="J129" i="28"/>
  <c r="U129" i="28"/>
  <c r="B130" i="29"/>
  <c r="H130" i="29" s="1"/>
  <c r="J130" i="28"/>
  <c r="U130" i="28"/>
  <c r="B131" i="29"/>
  <c r="H131" i="29" s="1"/>
  <c r="J131" i="28"/>
  <c r="U131" i="28"/>
  <c r="B132" i="29"/>
  <c r="H132" i="29" s="1"/>
  <c r="J132" i="28"/>
  <c r="U132" i="28"/>
  <c r="B133" i="29"/>
  <c r="H133" i="29" s="1"/>
  <c r="J133" i="28"/>
  <c r="U133" i="28"/>
  <c r="B134" i="29"/>
  <c r="H134" i="29" s="1"/>
  <c r="J134" i="28"/>
  <c r="U134" i="28"/>
  <c r="B135" i="29"/>
  <c r="H135" i="29" s="1"/>
  <c r="J135" i="28"/>
  <c r="U135" i="28"/>
  <c r="B136" i="29"/>
  <c r="H136" i="29" s="1"/>
  <c r="J136" i="28"/>
  <c r="U136" i="28"/>
  <c r="B137" i="29"/>
  <c r="H137" i="29" s="1"/>
  <c r="J137" i="28"/>
  <c r="U137" i="28"/>
  <c r="B138" i="29"/>
  <c r="H138" i="29" s="1"/>
  <c r="J138" i="28"/>
  <c r="U138" i="28"/>
  <c r="B139" i="29"/>
  <c r="H139" i="29" s="1"/>
  <c r="J139" i="28"/>
  <c r="U139" i="28"/>
  <c r="B140" i="29"/>
  <c r="H140" i="29" s="1"/>
  <c r="J140" i="28"/>
  <c r="U140" i="28"/>
  <c r="B141" i="29"/>
  <c r="H141" i="29" s="1"/>
  <c r="J141" i="28"/>
  <c r="U141" i="28"/>
  <c r="B142" i="29"/>
  <c r="H142" i="29" s="1"/>
  <c r="J142" i="28"/>
  <c r="U142" i="28"/>
  <c r="B143" i="29"/>
  <c r="H143" i="29" s="1"/>
  <c r="J143" i="28"/>
  <c r="U143" i="28"/>
  <c r="B144" i="29"/>
  <c r="H144" i="29" s="1"/>
  <c r="J144" i="28"/>
  <c r="U144" i="28"/>
  <c r="B145" i="29"/>
  <c r="H145" i="29" s="1"/>
  <c r="J145" i="28"/>
  <c r="U145" i="28"/>
  <c r="B146" i="29"/>
  <c r="H146" i="29" s="1"/>
  <c r="J146" i="28"/>
  <c r="U146" i="28"/>
  <c r="B147" i="29"/>
  <c r="H147" i="29" s="1"/>
  <c r="J147" i="28"/>
  <c r="U147" i="28"/>
  <c r="B148" i="29"/>
  <c r="H148" i="29" s="1"/>
  <c r="J148" i="28"/>
  <c r="U148" i="28"/>
  <c r="B149" i="29"/>
  <c r="H149" i="29" s="1"/>
  <c r="J149" i="28"/>
  <c r="U149" i="28"/>
  <c r="B118" i="29"/>
  <c r="H118" i="29" s="1"/>
  <c r="J118" i="28"/>
  <c r="U118" i="28"/>
  <c r="B119" i="29"/>
  <c r="H119" i="29" s="1"/>
  <c r="J119" i="28"/>
  <c r="U119" i="28"/>
  <c r="B120" i="29"/>
  <c r="H120" i="29" s="1"/>
  <c r="J120" i="28"/>
  <c r="U120" i="28"/>
  <c r="B121" i="29"/>
  <c r="H121" i="29" s="1"/>
  <c r="J121" i="28"/>
  <c r="U121" i="28"/>
  <c r="B122" i="29"/>
  <c r="H122" i="29" s="1"/>
  <c r="J122" i="28"/>
  <c r="U122" i="28"/>
  <c r="B123" i="29"/>
  <c r="H123" i="29" s="1"/>
  <c r="J123" i="28"/>
  <c r="U123" i="28"/>
  <c r="B124" i="29"/>
  <c r="H124" i="29" s="1"/>
  <c r="J124" i="28"/>
  <c r="U124" i="28"/>
  <c r="H103" i="16"/>
  <c r="B114" i="16"/>
  <c r="B84" i="29"/>
  <c r="H84" i="29" s="1"/>
  <c r="J84" i="28"/>
  <c r="B85" i="29"/>
  <c r="H85" i="29" s="1"/>
  <c r="J85" i="28"/>
  <c r="B86" i="29"/>
  <c r="H86" i="29" s="1"/>
  <c r="J86" i="28"/>
  <c r="B87" i="29"/>
  <c r="H87" i="29" s="1"/>
  <c r="J87" i="28"/>
  <c r="B88" i="29"/>
  <c r="H88" i="29" s="1"/>
  <c r="J88" i="28"/>
  <c r="B89" i="29"/>
  <c r="H89" i="29" s="1"/>
  <c r="J89" i="28"/>
  <c r="B90" i="29"/>
  <c r="H90" i="29" s="1"/>
  <c r="J90" i="28"/>
  <c r="B91" i="29"/>
  <c r="H91" i="29" s="1"/>
  <c r="J91" i="28"/>
  <c r="B92" i="29"/>
  <c r="H92" i="29" s="1"/>
  <c r="J92" i="28"/>
  <c r="B93" i="29"/>
  <c r="H93" i="29" s="1"/>
  <c r="J93" i="28"/>
  <c r="B94" i="29"/>
  <c r="H94" i="29" s="1"/>
  <c r="J94" i="28"/>
  <c r="B95" i="29"/>
  <c r="H95" i="29" s="1"/>
  <c r="J95" i="28"/>
  <c r="B96" i="29"/>
  <c r="H96" i="29" s="1"/>
  <c r="J96" i="28"/>
  <c r="B97" i="29"/>
  <c r="H97" i="29" s="1"/>
  <c r="J97" i="28"/>
  <c r="B98" i="29"/>
  <c r="H98" i="29" s="1"/>
  <c r="J98" i="28"/>
  <c r="B99" i="29"/>
  <c r="H99" i="29" s="1"/>
  <c r="J99" i="28"/>
  <c r="U99" i="28"/>
  <c r="B44" i="29"/>
  <c r="H44" i="29" s="1"/>
  <c r="J44" i="28"/>
  <c r="B45" i="29"/>
  <c r="H45" i="29" s="1"/>
  <c r="J45" i="28"/>
  <c r="B46" i="29"/>
  <c r="H46" i="29" s="1"/>
  <c r="J46" i="28"/>
  <c r="B47" i="29"/>
  <c r="H47" i="29" s="1"/>
  <c r="J47" i="28"/>
  <c r="B48" i="29"/>
  <c r="H48" i="29" s="1"/>
  <c r="J48" i="28"/>
  <c r="B49" i="29"/>
  <c r="H49" i="29" s="1"/>
  <c r="J49" i="28"/>
  <c r="B50" i="29"/>
  <c r="H50" i="29" s="1"/>
  <c r="J50" i="28"/>
  <c r="B51" i="29"/>
  <c r="H51" i="29" s="1"/>
  <c r="J51" i="28"/>
  <c r="B52" i="29"/>
  <c r="H52" i="29" s="1"/>
  <c r="J52" i="28"/>
  <c r="B53" i="29"/>
  <c r="H53" i="29" s="1"/>
  <c r="J53" i="28"/>
  <c r="B54" i="29"/>
  <c r="H54" i="29" s="1"/>
  <c r="J54" i="28"/>
  <c r="B55" i="29"/>
  <c r="H55" i="29" s="1"/>
  <c r="J55" i="28"/>
  <c r="B56" i="29"/>
  <c r="H56" i="29" s="1"/>
  <c r="J56" i="28"/>
  <c r="B57" i="29"/>
  <c r="H57" i="29" s="1"/>
  <c r="J57" i="28"/>
  <c r="B58" i="29"/>
  <c r="H58" i="29" s="1"/>
  <c r="J58" i="28"/>
  <c r="B59" i="29"/>
  <c r="H59" i="29" s="1"/>
  <c r="J59" i="28"/>
  <c r="T5" i="28"/>
  <c r="O5" i="29"/>
  <c r="O20" i="28"/>
  <c r="S5" i="27"/>
  <c r="S20" i="27" s="1"/>
  <c r="N5" i="28"/>
  <c r="N20" i="27"/>
  <c r="R5" i="27"/>
  <c r="R20" i="27" s="1"/>
  <c r="M5" i="28"/>
  <c r="M20" i="27"/>
  <c r="T43" i="26"/>
  <c r="T60" i="26" s="1"/>
  <c r="O60" i="26"/>
  <c r="O43" i="27"/>
  <c r="S43" i="26"/>
  <c r="S60" i="26" s="1"/>
  <c r="N43" i="27"/>
  <c r="N60" i="26"/>
  <c r="R43" i="26"/>
  <c r="R60" i="26" s="1"/>
  <c r="M43" i="27"/>
  <c r="M60" i="26"/>
  <c r="Q43" i="26"/>
  <c r="Q60" i="26" s="1"/>
  <c r="L43" i="27"/>
  <c r="L60" i="26"/>
  <c r="K60" i="26"/>
  <c r="P43" i="26"/>
  <c r="P60" i="26" s="1"/>
  <c r="K43" i="27"/>
  <c r="H29" i="15"/>
  <c r="B40" i="15"/>
  <c r="B24" i="27"/>
  <c r="H24" i="27" s="1"/>
  <c r="J24" i="26"/>
  <c r="P24" i="26"/>
  <c r="K24" i="27"/>
  <c r="Q24" i="26"/>
  <c r="L24" i="27"/>
  <c r="B25" i="27"/>
  <c r="H25" i="27" s="1"/>
  <c r="J25" i="26"/>
  <c r="P25" i="26"/>
  <c r="K25" i="27"/>
  <c r="Q25" i="26"/>
  <c r="L25" i="27"/>
  <c r="U25" i="25"/>
  <c r="B26" i="27"/>
  <c r="H26" i="27" s="1"/>
  <c r="J26" i="26"/>
  <c r="P26" i="26"/>
  <c r="K26" i="27"/>
  <c r="Q26" i="26"/>
  <c r="L26" i="27"/>
  <c r="U26" i="25"/>
  <c r="B27" i="27"/>
  <c r="H27" i="27" s="1"/>
  <c r="J27" i="26"/>
  <c r="P27" i="26"/>
  <c r="K27" i="27"/>
  <c r="Q27" i="26"/>
  <c r="L27" i="27"/>
  <c r="U27" i="25"/>
  <c r="B28" i="27"/>
  <c r="H28" i="27" s="1"/>
  <c r="J28" i="26"/>
  <c r="P28" i="26"/>
  <c r="K28" i="27"/>
  <c r="Q28" i="26"/>
  <c r="L28" i="27"/>
  <c r="U28" i="25"/>
  <c r="B30" i="27"/>
  <c r="H30" i="27" s="1"/>
  <c r="J30" i="26"/>
  <c r="P30" i="26"/>
  <c r="K30" i="27"/>
  <c r="Q30" i="26"/>
  <c r="L30" i="27"/>
  <c r="U30" i="25"/>
  <c r="B31" i="27"/>
  <c r="H31" i="27" s="1"/>
  <c r="J31" i="26"/>
  <c r="P31" i="26"/>
  <c r="K31" i="27"/>
  <c r="Q31" i="26"/>
  <c r="L31" i="27"/>
  <c r="U31" i="25"/>
  <c r="B32" i="27"/>
  <c r="H32" i="27" s="1"/>
  <c r="J32" i="26"/>
  <c r="P32" i="26"/>
  <c r="K32" i="27"/>
  <c r="Q32" i="26"/>
  <c r="L32" i="27"/>
  <c r="U32" i="25"/>
  <c r="B33" i="27"/>
  <c r="H33" i="27" s="1"/>
  <c r="J33" i="26"/>
  <c r="P33" i="26"/>
  <c r="K33" i="27"/>
  <c r="Q33" i="26"/>
  <c r="L33" i="27"/>
  <c r="U33" i="25"/>
  <c r="B34" i="27"/>
  <c r="H34" i="27" s="1"/>
  <c r="J34" i="26"/>
  <c r="P34" i="26"/>
  <c r="K34" i="27"/>
  <c r="Q34" i="26"/>
  <c r="L34" i="27"/>
  <c r="U34" i="25"/>
  <c r="B35" i="27"/>
  <c r="H35" i="27" s="1"/>
  <c r="J35" i="26"/>
  <c r="P35" i="26"/>
  <c r="K35" i="27"/>
  <c r="Q35" i="26"/>
  <c r="L35" i="27"/>
  <c r="U35" i="25"/>
  <c r="B36" i="27"/>
  <c r="H36" i="27" s="1"/>
  <c r="J36" i="26"/>
  <c r="P36" i="26"/>
  <c r="K36" i="27"/>
  <c r="Q36" i="26"/>
  <c r="L36" i="27"/>
  <c r="U36" i="25"/>
  <c r="B37" i="27"/>
  <c r="H37" i="27" s="1"/>
  <c r="J37" i="26"/>
  <c r="P37" i="26"/>
  <c r="K37" i="27"/>
  <c r="Q37" i="26"/>
  <c r="L37" i="27"/>
  <c r="U37" i="25"/>
  <c r="B38" i="27"/>
  <c r="H38" i="27" s="1"/>
  <c r="J38" i="26"/>
  <c r="P38" i="26"/>
  <c r="K38" i="27"/>
  <c r="Q38" i="26"/>
  <c r="L38" i="27"/>
  <c r="U38" i="25"/>
  <c r="B39" i="27"/>
  <c r="H39" i="27" s="1"/>
  <c r="J39" i="26"/>
  <c r="P39" i="26"/>
  <c r="K39" i="27"/>
  <c r="Q39" i="26"/>
  <c r="L39" i="27"/>
  <c r="U39" i="25"/>
  <c r="P29" i="26"/>
  <c r="K29" i="27"/>
  <c r="Q29" i="26"/>
  <c r="L29" i="27"/>
  <c r="Q23" i="26"/>
  <c r="Q40" i="26" s="1"/>
  <c r="L23" i="27"/>
  <c r="L40" i="26"/>
  <c r="K40" i="26"/>
  <c r="P23" i="26"/>
  <c r="P40" i="26" s="1"/>
  <c r="K23" i="27"/>
  <c r="H23" i="19"/>
  <c r="U19" i="20"/>
  <c r="J19" i="20"/>
  <c r="B19" i="21"/>
  <c r="H19" i="21" s="1"/>
  <c r="U18" i="20"/>
  <c r="J18" i="20"/>
  <c r="B18" i="21"/>
  <c r="H18" i="21" s="1"/>
  <c r="U17" i="20"/>
  <c r="J17" i="20"/>
  <c r="B17" i="21"/>
  <c r="H17" i="21" s="1"/>
  <c r="U16" i="20"/>
  <c r="J16" i="20"/>
  <c r="B16" i="21"/>
  <c r="H16" i="21" s="1"/>
  <c r="U15" i="20"/>
  <c r="J15" i="20"/>
  <c r="B15" i="21"/>
  <c r="H15" i="21" s="1"/>
  <c r="U14" i="20"/>
  <c r="J14" i="20"/>
  <c r="B14" i="21"/>
  <c r="H14" i="21" s="1"/>
  <c r="U13" i="20"/>
  <c r="J13" i="20"/>
  <c r="B13" i="21"/>
  <c r="H13" i="21" s="1"/>
  <c r="U11" i="20"/>
  <c r="J11" i="20"/>
  <c r="B11" i="21"/>
  <c r="H11" i="21" s="1"/>
  <c r="U10" i="20"/>
  <c r="J10" i="20"/>
  <c r="B10" i="21"/>
  <c r="H10" i="21" s="1"/>
  <c r="U9" i="20"/>
  <c r="J9" i="20"/>
  <c r="B9" i="21"/>
  <c r="H9" i="21" s="1"/>
  <c r="U8" i="20"/>
  <c r="J8" i="20"/>
  <c r="B8" i="21"/>
  <c r="H8" i="21" s="1"/>
  <c r="U7" i="20"/>
  <c r="J7" i="20"/>
  <c r="B7" i="21"/>
  <c r="H7" i="21" s="1"/>
  <c r="U6" i="20"/>
  <c r="J6" i="20"/>
  <c r="B6" i="21"/>
  <c r="H6" i="21" s="1"/>
  <c r="P6" i="26"/>
  <c r="K6" i="27"/>
  <c r="Q6" i="26"/>
  <c r="L6" i="27"/>
  <c r="P7" i="26"/>
  <c r="K7" i="27"/>
  <c r="Q7" i="26"/>
  <c r="L7" i="27"/>
  <c r="P8" i="26"/>
  <c r="K8" i="27"/>
  <c r="Q8" i="26"/>
  <c r="L8" i="27"/>
  <c r="P9" i="26"/>
  <c r="K9" i="27"/>
  <c r="Q9" i="26"/>
  <c r="L9" i="27"/>
  <c r="P10" i="26"/>
  <c r="K10" i="27"/>
  <c r="Q10" i="26"/>
  <c r="L10" i="27"/>
  <c r="P11" i="26"/>
  <c r="K11" i="27"/>
  <c r="Q11" i="26"/>
  <c r="L11" i="27"/>
  <c r="P12" i="26"/>
  <c r="K12" i="27"/>
  <c r="Q12" i="26"/>
  <c r="L12" i="27"/>
  <c r="P13" i="26"/>
  <c r="K13" i="27"/>
  <c r="Q13" i="26"/>
  <c r="L13" i="27"/>
  <c r="P14" i="26"/>
  <c r="K14" i="27"/>
  <c r="Q14" i="26"/>
  <c r="L14" i="27"/>
  <c r="P15" i="26"/>
  <c r="K15" i="27"/>
  <c r="Q15" i="26"/>
  <c r="L15" i="27"/>
  <c r="P16" i="26"/>
  <c r="K16" i="27"/>
  <c r="Q16" i="26"/>
  <c r="L16" i="27"/>
  <c r="P17" i="26"/>
  <c r="K17" i="27"/>
  <c r="Q17" i="26"/>
  <c r="L17" i="27"/>
  <c r="P18" i="26"/>
  <c r="K18" i="27"/>
  <c r="Q18" i="26"/>
  <c r="L18" i="27"/>
  <c r="P19" i="26"/>
  <c r="K19" i="27"/>
  <c r="Q19" i="26"/>
  <c r="L19" i="27"/>
  <c r="H43" i="14"/>
  <c r="B60" i="14"/>
  <c r="Q5" i="27"/>
  <c r="L5" i="28"/>
  <c r="L20" i="27"/>
  <c r="P5" i="27"/>
  <c r="K5" i="28"/>
  <c r="K20" i="27"/>
  <c r="B5" i="9"/>
  <c r="J5" i="8"/>
  <c r="U5" i="8"/>
  <c r="H20" i="8"/>
  <c r="H20" i="7"/>
  <c r="J20" i="7" s="1"/>
  <c r="J5" i="7"/>
  <c r="U5" i="7"/>
  <c r="J240" i="6"/>
  <c r="U240" i="6"/>
  <c r="B180" i="28" l="1"/>
  <c r="H180" i="28" s="1"/>
  <c r="J180" i="27"/>
  <c r="B107" i="27"/>
  <c r="J107" i="26"/>
  <c r="T149" i="29"/>
  <c r="O149" i="30"/>
  <c r="P149" i="30"/>
  <c r="T149" i="30"/>
  <c r="T148" i="29"/>
  <c r="O148" i="30"/>
  <c r="P148" i="30"/>
  <c r="T148" i="30"/>
  <c r="T147" i="29"/>
  <c r="O147" i="30"/>
  <c r="P147" i="30"/>
  <c r="T147" i="30"/>
  <c r="T146" i="29"/>
  <c r="O146" i="30"/>
  <c r="P146" i="30"/>
  <c r="T146" i="30"/>
  <c r="T145" i="29"/>
  <c r="O145" i="30"/>
  <c r="P145" i="30"/>
  <c r="T145" i="30"/>
  <c r="T144" i="29"/>
  <c r="O144" i="30"/>
  <c r="P144" i="30"/>
  <c r="T144" i="30"/>
  <c r="T143" i="29"/>
  <c r="O143" i="30"/>
  <c r="P143" i="30"/>
  <c r="T143" i="30"/>
  <c r="T142" i="29"/>
  <c r="O142" i="30"/>
  <c r="P142" i="30"/>
  <c r="T142" i="30"/>
  <c r="T141" i="29"/>
  <c r="O141" i="30"/>
  <c r="P141" i="30"/>
  <c r="T141" i="30"/>
  <c r="T140" i="29"/>
  <c r="O140" i="30"/>
  <c r="P140" i="30"/>
  <c r="T140" i="30"/>
  <c r="T139" i="29"/>
  <c r="O139" i="30"/>
  <c r="P139" i="30"/>
  <c r="T139" i="30"/>
  <c r="T138" i="29"/>
  <c r="O138" i="30"/>
  <c r="P138" i="30"/>
  <c r="T138" i="30"/>
  <c r="T137" i="29"/>
  <c r="O137" i="30"/>
  <c r="P137" i="30"/>
  <c r="T137" i="30"/>
  <c r="T136" i="29"/>
  <c r="O136" i="30"/>
  <c r="P136" i="30"/>
  <c r="T136" i="30"/>
  <c r="T135" i="29"/>
  <c r="O135" i="30"/>
  <c r="P135" i="30"/>
  <c r="T135" i="30"/>
  <c r="T134" i="29"/>
  <c r="O134" i="30"/>
  <c r="P134" i="30"/>
  <c r="T134" i="30"/>
  <c r="T133" i="29"/>
  <c r="O133" i="30"/>
  <c r="P133" i="30"/>
  <c r="T133" i="30"/>
  <c r="T132" i="29"/>
  <c r="O132" i="30"/>
  <c r="P132" i="30"/>
  <c r="T132" i="30"/>
  <c r="T131" i="29"/>
  <c r="O131" i="30"/>
  <c r="P131" i="30"/>
  <c r="T131" i="30"/>
  <c r="T130" i="29"/>
  <c r="O130" i="30"/>
  <c r="P130" i="30"/>
  <c r="T130" i="30"/>
  <c r="T129" i="29"/>
  <c r="O129" i="30"/>
  <c r="P129" i="30"/>
  <c r="T129" i="30"/>
  <c r="P85" i="18"/>
  <c r="K85" i="19"/>
  <c r="Q85" i="18"/>
  <c r="L85" i="19"/>
  <c r="P86" i="18"/>
  <c r="K86" i="19"/>
  <c r="Q86" i="18"/>
  <c r="L86" i="19"/>
  <c r="P87" i="18"/>
  <c r="K87" i="19"/>
  <c r="Q87" i="18"/>
  <c r="L87" i="19"/>
  <c r="P88" i="18"/>
  <c r="K88" i="19"/>
  <c r="Q88" i="18"/>
  <c r="L88" i="19"/>
  <c r="P89" i="18"/>
  <c r="K89" i="19"/>
  <c r="Q89" i="18"/>
  <c r="L89" i="19"/>
  <c r="P90" i="18"/>
  <c r="K90" i="19"/>
  <c r="Q90" i="18"/>
  <c r="L90" i="19"/>
  <c r="P91" i="18"/>
  <c r="K91" i="19"/>
  <c r="Q91" i="18"/>
  <c r="L91" i="19"/>
  <c r="P92" i="18"/>
  <c r="K92" i="19"/>
  <c r="Q92" i="18"/>
  <c r="L92" i="19"/>
  <c r="P93" i="18"/>
  <c r="K93" i="19"/>
  <c r="Q93" i="18"/>
  <c r="L93" i="19"/>
  <c r="P94" i="18"/>
  <c r="K94" i="19"/>
  <c r="Q94" i="18"/>
  <c r="L94" i="19"/>
  <c r="P95" i="18"/>
  <c r="K95" i="19"/>
  <c r="Q95" i="18"/>
  <c r="L95" i="19"/>
  <c r="P96" i="18"/>
  <c r="K96" i="19"/>
  <c r="Q96" i="18"/>
  <c r="L96" i="19"/>
  <c r="P97" i="18"/>
  <c r="K97" i="19"/>
  <c r="Q97" i="18"/>
  <c r="L97" i="19"/>
  <c r="P98" i="18"/>
  <c r="K98" i="19"/>
  <c r="Q98" i="18"/>
  <c r="L98" i="19"/>
  <c r="R84" i="25"/>
  <c r="M84" i="26"/>
  <c r="M100" i="25"/>
  <c r="T113" i="29"/>
  <c r="O113" i="30"/>
  <c r="S113" i="28"/>
  <c r="N113" i="29"/>
  <c r="R113" i="28"/>
  <c r="M113" i="29"/>
  <c r="P113" i="28"/>
  <c r="K113" i="29"/>
  <c r="U113" i="27"/>
  <c r="Q113" i="28"/>
  <c r="L113" i="29"/>
  <c r="T112" i="29"/>
  <c r="O112" i="30"/>
  <c r="S112" i="28"/>
  <c r="N112" i="29"/>
  <c r="R112" i="28"/>
  <c r="M112" i="29"/>
  <c r="P112" i="28"/>
  <c r="K112" i="29"/>
  <c r="U112" i="27"/>
  <c r="Q112" i="28"/>
  <c r="L112" i="29"/>
  <c r="T111" i="29"/>
  <c r="O111" i="30"/>
  <c r="S111" i="28"/>
  <c r="N111" i="29"/>
  <c r="R111" i="28"/>
  <c r="M111" i="29"/>
  <c r="P111" i="28"/>
  <c r="K111" i="29"/>
  <c r="U111" i="27"/>
  <c r="Q111" i="28"/>
  <c r="L111" i="29"/>
  <c r="T110" i="29"/>
  <c r="O110" i="30"/>
  <c r="S110" i="28"/>
  <c r="N110" i="29"/>
  <c r="R110" i="28"/>
  <c r="M110" i="29"/>
  <c r="P110" i="28"/>
  <c r="K110" i="29"/>
  <c r="U110" i="27"/>
  <c r="Q110" i="28"/>
  <c r="L110" i="29"/>
  <c r="T19" i="28"/>
  <c r="O19" i="29"/>
  <c r="S19" i="28"/>
  <c r="N19" i="29"/>
  <c r="R19" i="28"/>
  <c r="M19" i="29"/>
  <c r="T18" i="28"/>
  <c r="O18" i="29"/>
  <c r="S18" i="28"/>
  <c r="N18" i="29"/>
  <c r="R18" i="28"/>
  <c r="M18" i="29"/>
  <c r="T17" i="28"/>
  <c r="O17" i="29"/>
  <c r="S17" i="28"/>
  <c r="N17" i="29"/>
  <c r="R17" i="28"/>
  <c r="M17" i="29"/>
  <c r="T16" i="28"/>
  <c r="O16" i="29"/>
  <c r="S16" i="28"/>
  <c r="N16" i="29"/>
  <c r="R16" i="28"/>
  <c r="M16" i="29"/>
  <c r="T15" i="28"/>
  <c r="O15" i="29"/>
  <c r="S15" i="28"/>
  <c r="N15" i="29"/>
  <c r="R15" i="28"/>
  <c r="M15" i="29"/>
  <c r="T14" i="28"/>
  <c r="O14" i="29"/>
  <c r="S14" i="28"/>
  <c r="N14" i="29"/>
  <c r="R14" i="28"/>
  <c r="M14" i="29"/>
  <c r="T13" i="28"/>
  <c r="O13" i="29"/>
  <c r="S13" i="28"/>
  <c r="N13" i="29"/>
  <c r="R13" i="28"/>
  <c r="M13" i="29"/>
  <c r="T12" i="28"/>
  <c r="O12" i="29"/>
  <c r="S12" i="28"/>
  <c r="N12" i="29"/>
  <c r="R12" i="28"/>
  <c r="M12" i="29"/>
  <c r="T11" i="28"/>
  <c r="O11" i="29"/>
  <c r="S11" i="28"/>
  <c r="N11" i="29"/>
  <c r="R11" i="28"/>
  <c r="M11" i="29"/>
  <c r="T10" i="28"/>
  <c r="O10" i="29"/>
  <c r="S10" i="28"/>
  <c r="N10" i="29"/>
  <c r="R10" i="28"/>
  <c r="M10" i="29"/>
  <c r="T9" i="28"/>
  <c r="O9" i="29"/>
  <c r="S9" i="28"/>
  <c r="N9" i="29"/>
  <c r="R9" i="28"/>
  <c r="M9" i="29"/>
  <c r="T8" i="28"/>
  <c r="O8" i="29"/>
  <c r="S8" i="28"/>
  <c r="N8" i="29"/>
  <c r="R8" i="28"/>
  <c r="M8" i="29"/>
  <c r="T7" i="28"/>
  <c r="O7" i="29"/>
  <c r="S7" i="28"/>
  <c r="N7" i="29"/>
  <c r="R7" i="28"/>
  <c r="M7" i="29"/>
  <c r="S6" i="28"/>
  <c r="N6" i="29"/>
  <c r="R6" i="28"/>
  <c r="M6" i="29"/>
  <c r="T23" i="28"/>
  <c r="O40" i="28"/>
  <c r="O23" i="29"/>
  <c r="T39" i="28"/>
  <c r="O39" i="29"/>
  <c r="S39" i="28"/>
  <c r="N39" i="29"/>
  <c r="R39" i="28"/>
  <c r="M39" i="29"/>
  <c r="T38" i="28"/>
  <c r="O38" i="29"/>
  <c r="S38" i="28"/>
  <c r="N38" i="29"/>
  <c r="R38" i="28"/>
  <c r="M38" i="29"/>
  <c r="T37" i="28"/>
  <c r="O37" i="29"/>
  <c r="S37" i="28"/>
  <c r="N37" i="29"/>
  <c r="R37" i="28"/>
  <c r="M37" i="29"/>
  <c r="T36" i="28"/>
  <c r="O36" i="29"/>
  <c r="S36" i="28"/>
  <c r="N36" i="29"/>
  <c r="R36" i="28"/>
  <c r="M36" i="29"/>
  <c r="T35" i="28"/>
  <c r="O35" i="29"/>
  <c r="S35" i="28"/>
  <c r="N35" i="29"/>
  <c r="R35" i="28"/>
  <c r="M35" i="29"/>
  <c r="T34" i="28"/>
  <c r="O34" i="29"/>
  <c r="S34" i="28"/>
  <c r="N34" i="29"/>
  <c r="R34" i="28"/>
  <c r="M34" i="29"/>
  <c r="T33" i="28"/>
  <c r="O33" i="29"/>
  <c r="S33" i="28"/>
  <c r="N33" i="29"/>
  <c r="R33" i="28"/>
  <c r="M33" i="29"/>
  <c r="T32" i="28"/>
  <c r="O32" i="29"/>
  <c r="S32" i="28"/>
  <c r="N32" i="29"/>
  <c r="R32" i="28"/>
  <c r="M32" i="29"/>
  <c r="T31" i="28"/>
  <c r="O31" i="29"/>
  <c r="S31" i="28"/>
  <c r="N31" i="29"/>
  <c r="R31" i="28"/>
  <c r="M31" i="29"/>
  <c r="T30" i="28"/>
  <c r="O30" i="29"/>
  <c r="S30" i="28"/>
  <c r="N30" i="29"/>
  <c r="R30" i="28"/>
  <c r="M30" i="29"/>
  <c r="T29" i="28"/>
  <c r="O29" i="29"/>
  <c r="S29" i="28"/>
  <c r="N29" i="29"/>
  <c r="R29" i="28"/>
  <c r="M29" i="29"/>
  <c r="T28" i="28"/>
  <c r="O28" i="29"/>
  <c r="S28" i="28"/>
  <c r="N28" i="29"/>
  <c r="R28" i="28"/>
  <c r="M28" i="29"/>
  <c r="T27" i="28"/>
  <c r="O27" i="29"/>
  <c r="S27" i="28"/>
  <c r="N27" i="29"/>
  <c r="R27" i="28"/>
  <c r="M27" i="29"/>
  <c r="T26" i="28"/>
  <c r="O26" i="29"/>
  <c r="S26" i="28"/>
  <c r="N26" i="29"/>
  <c r="R26" i="28"/>
  <c r="M26" i="29"/>
  <c r="T25" i="28"/>
  <c r="O25" i="29"/>
  <c r="S25" i="28"/>
  <c r="N25" i="29"/>
  <c r="R25" i="28"/>
  <c r="M25" i="29"/>
  <c r="T24" i="28"/>
  <c r="O24" i="29"/>
  <c r="S24" i="28"/>
  <c r="N24" i="29"/>
  <c r="R24" i="28"/>
  <c r="M24" i="29"/>
  <c r="T59" i="28"/>
  <c r="O59" i="29"/>
  <c r="S59" i="28"/>
  <c r="N59" i="29"/>
  <c r="R59" i="28"/>
  <c r="M59" i="29"/>
  <c r="P59" i="28"/>
  <c r="K59" i="29"/>
  <c r="U59" i="27"/>
  <c r="Q59" i="28"/>
  <c r="L59" i="29"/>
  <c r="T58" i="28"/>
  <c r="O58" i="29"/>
  <c r="S58" i="28"/>
  <c r="N58" i="29"/>
  <c r="R58" i="28"/>
  <c r="M58" i="29"/>
  <c r="P58" i="28"/>
  <c r="K58" i="29"/>
  <c r="U58" i="27"/>
  <c r="Q58" i="28"/>
  <c r="L58" i="29"/>
  <c r="T57" i="28"/>
  <c r="O57" i="29"/>
  <c r="S57" i="28"/>
  <c r="N57" i="29"/>
  <c r="R57" i="28"/>
  <c r="M57" i="29"/>
  <c r="P57" i="28"/>
  <c r="K57" i="29"/>
  <c r="U57" i="27"/>
  <c r="Q57" i="28"/>
  <c r="L57" i="29"/>
  <c r="T56" i="28"/>
  <c r="O56" i="29"/>
  <c r="S56" i="28"/>
  <c r="N56" i="29"/>
  <c r="R56" i="28"/>
  <c r="M56" i="29"/>
  <c r="P56" i="28"/>
  <c r="K56" i="29"/>
  <c r="U56" i="27"/>
  <c r="Q56" i="28"/>
  <c r="L56" i="29"/>
  <c r="T55" i="28"/>
  <c r="O55" i="29"/>
  <c r="S55" i="28"/>
  <c r="N55" i="29"/>
  <c r="R55" i="28"/>
  <c r="M55" i="29"/>
  <c r="P55" i="28"/>
  <c r="K55" i="29"/>
  <c r="U55" i="27"/>
  <c r="Q55" i="28"/>
  <c r="L55" i="29"/>
  <c r="T54" i="28"/>
  <c r="O54" i="29"/>
  <c r="S54" i="28"/>
  <c r="N54" i="29"/>
  <c r="R54" i="28"/>
  <c r="M54" i="29"/>
  <c r="P54" i="28"/>
  <c r="K54" i="29"/>
  <c r="U54" i="27"/>
  <c r="Q54" i="28"/>
  <c r="L54" i="29"/>
  <c r="T53" i="28"/>
  <c r="O53" i="29"/>
  <c r="S53" i="28"/>
  <c r="N53" i="29"/>
  <c r="R53" i="28"/>
  <c r="M53" i="29"/>
  <c r="P53" i="28"/>
  <c r="K53" i="29"/>
  <c r="U53" i="27"/>
  <c r="Q53" i="28"/>
  <c r="L53" i="29"/>
  <c r="T52" i="28"/>
  <c r="O52" i="29"/>
  <c r="S52" i="28"/>
  <c r="N52" i="29"/>
  <c r="R52" i="28"/>
  <c r="M52" i="29"/>
  <c r="P52" i="28"/>
  <c r="K52" i="29"/>
  <c r="U52" i="27"/>
  <c r="Q52" i="28"/>
  <c r="L52" i="29"/>
  <c r="T51" i="28"/>
  <c r="O51" i="29"/>
  <c r="S51" i="28"/>
  <c r="N51" i="29"/>
  <c r="R51" i="28"/>
  <c r="M51" i="29"/>
  <c r="P51" i="28"/>
  <c r="K51" i="29"/>
  <c r="U51" i="27"/>
  <c r="Q51" i="28"/>
  <c r="L51" i="29"/>
  <c r="T50" i="28"/>
  <c r="O50" i="29"/>
  <c r="S50" i="28"/>
  <c r="N50" i="29"/>
  <c r="R50" i="28"/>
  <c r="M50" i="29"/>
  <c r="P50" i="28"/>
  <c r="K50" i="29"/>
  <c r="U50" i="27"/>
  <c r="Q50" i="28"/>
  <c r="L50" i="29"/>
  <c r="T49" i="28"/>
  <c r="O49" i="29"/>
  <c r="S49" i="28"/>
  <c r="N49" i="29"/>
  <c r="R49" i="28"/>
  <c r="M49" i="29"/>
  <c r="P49" i="28"/>
  <c r="K49" i="29"/>
  <c r="U49" i="27"/>
  <c r="Q49" i="28"/>
  <c r="L49" i="29"/>
  <c r="T48" i="28"/>
  <c r="O48" i="29"/>
  <c r="S48" i="28"/>
  <c r="N48" i="29"/>
  <c r="R48" i="28"/>
  <c r="M48" i="29"/>
  <c r="P48" i="28"/>
  <c r="K48" i="29"/>
  <c r="U48" i="27"/>
  <c r="Q48" i="28"/>
  <c r="L48" i="29"/>
  <c r="T47" i="28"/>
  <c r="O47" i="29"/>
  <c r="S47" i="28"/>
  <c r="N47" i="29"/>
  <c r="R47" i="28"/>
  <c r="M47" i="29"/>
  <c r="P47" i="28"/>
  <c r="K47" i="29"/>
  <c r="U47" i="27"/>
  <c r="Q47" i="28"/>
  <c r="L47" i="29"/>
  <c r="T46" i="28"/>
  <c r="O46" i="29"/>
  <c r="S46" i="28"/>
  <c r="N46" i="29"/>
  <c r="R46" i="28"/>
  <c r="M46" i="29"/>
  <c r="P46" i="28"/>
  <c r="K46" i="29"/>
  <c r="U46" i="27"/>
  <c r="Q46" i="28"/>
  <c r="L46" i="29"/>
  <c r="T45" i="28"/>
  <c r="O45" i="29"/>
  <c r="S45" i="28"/>
  <c r="N45" i="29"/>
  <c r="R45" i="28"/>
  <c r="M45" i="29"/>
  <c r="P45" i="28"/>
  <c r="K45" i="29"/>
  <c r="U45" i="27"/>
  <c r="Q45" i="28"/>
  <c r="L45" i="29"/>
  <c r="T44" i="28"/>
  <c r="O44" i="29"/>
  <c r="S44" i="28"/>
  <c r="N44" i="29"/>
  <c r="R44" i="28"/>
  <c r="M44" i="29"/>
  <c r="P44" i="28"/>
  <c r="K44" i="29"/>
  <c r="U44" i="27"/>
  <c r="Q44" i="28"/>
  <c r="L44" i="29"/>
  <c r="T237" i="28"/>
  <c r="O237" i="29"/>
  <c r="S237" i="28"/>
  <c r="N237" i="29"/>
  <c r="R237" i="28"/>
  <c r="M237" i="29"/>
  <c r="P237" i="28"/>
  <c r="K237" i="29"/>
  <c r="U237" i="27"/>
  <c r="Q237" i="28"/>
  <c r="L237" i="29"/>
  <c r="T236" i="28"/>
  <c r="O236" i="29"/>
  <c r="S236" i="28"/>
  <c r="N236" i="29"/>
  <c r="R236" i="28"/>
  <c r="M236" i="29"/>
  <c r="P236" i="28"/>
  <c r="K236" i="29"/>
  <c r="U236" i="27"/>
  <c r="Q236" i="28"/>
  <c r="L236" i="29"/>
  <c r="T235" i="28"/>
  <c r="O235" i="29"/>
  <c r="S235" i="28"/>
  <c r="N235" i="29"/>
  <c r="R235" i="28"/>
  <c r="M235" i="29"/>
  <c r="P235" i="28"/>
  <c r="K235" i="29"/>
  <c r="U235" i="27"/>
  <c r="Q235" i="28"/>
  <c r="L235" i="29"/>
  <c r="T234" i="28"/>
  <c r="O234" i="29"/>
  <c r="S234" i="28"/>
  <c r="N234" i="29"/>
  <c r="R234" i="28"/>
  <c r="M234" i="29"/>
  <c r="P234" i="28"/>
  <c r="K234" i="29"/>
  <c r="U234" i="27"/>
  <c r="Q234" i="28"/>
  <c r="L234" i="29"/>
  <c r="T233" i="28"/>
  <c r="O233" i="29"/>
  <c r="S233" i="28"/>
  <c r="N233" i="29"/>
  <c r="R233" i="28"/>
  <c r="M233" i="29"/>
  <c r="P233" i="28"/>
  <c r="K233" i="29"/>
  <c r="U233" i="27"/>
  <c r="Q233" i="28"/>
  <c r="L233" i="29"/>
  <c r="T232" i="28"/>
  <c r="O232" i="29"/>
  <c r="S232" i="28"/>
  <c r="N232" i="29"/>
  <c r="R232" i="28"/>
  <c r="M232" i="29"/>
  <c r="P232" i="28"/>
  <c r="K232" i="29"/>
  <c r="U232" i="27"/>
  <c r="Q232" i="28"/>
  <c r="L232" i="29"/>
  <c r="T231" i="28"/>
  <c r="O231" i="29"/>
  <c r="S231" i="28"/>
  <c r="N231" i="29"/>
  <c r="R231" i="28"/>
  <c r="M231" i="29"/>
  <c r="P231" i="28"/>
  <c r="K231" i="29"/>
  <c r="U231" i="27"/>
  <c r="Q231" i="28"/>
  <c r="L231" i="29"/>
  <c r="T230" i="28"/>
  <c r="O230" i="29"/>
  <c r="S230" i="28"/>
  <c r="N230" i="29"/>
  <c r="R230" i="28"/>
  <c r="M230" i="29"/>
  <c r="P230" i="28"/>
  <c r="K230" i="29"/>
  <c r="U230" i="27"/>
  <c r="Q230" i="28"/>
  <c r="L230" i="29"/>
  <c r="T229" i="28"/>
  <c r="O229" i="29"/>
  <c r="S229" i="28"/>
  <c r="N229" i="29"/>
  <c r="R229" i="28"/>
  <c r="M229" i="29"/>
  <c r="P229" i="28"/>
  <c r="K229" i="29"/>
  <c r="U229" i="27"/>
  <c r="Q229" i="28"/>
  <c r="L229" i="29"/>
  <c r="T228" i="28"/>
  <c r="O228" i="29"/>
  <c r="S228" i="28"/>
  <c r="N228" i="29"/>
  <c r="R228" i="28"/>
  <c r="M228" i="29"/>
  <c r="P228" i="28"/>
  <c r="K228" i="29"/>
  <c r="U228" i="27"/>
  <c r="Q228" i="28"/>
  <c r="L228" i="29"/>
  <c r="T227" i="28"/>
  <c r="O227" i="29"/>
  <c r="S227" i="28"/>
  <c r="N227" i="29"/>
  <c r="R227" i="28"/>
  <c r="M227" i="29"/>
  <c r="P227" i="28"/>
  <c r="K227" i="29"/>
  <c r="U227" i="27"/>
  <c r="Q227" i="28"/>
  <c r="L227" i="29"/>
  <c r="T226" i="28"/>
  <c r="O226" i="29"/>
  <c r="S226" i="28"/>
  <c r="N226" i="29"/>
  <c r="R226" i="28"/>
  <c r="M226" i="29"/>
  <c r="P226" i="28"/>
  <c r="K226" i="29"/>
  <c r="U226" i="27"/>
  <c r="Q226" i="28"/>
  <c r="L226" i="29"/>
  <c r="T225" i="28"/>
  <c r="O225" i="29"/>
  <c r="S225" i="28"/>
  <c r="N225" i="29"/>
  <c r="R225" i="28"/>
  <c r="M225" i="29"/>
  <c r="P225" i="28"/>
  <c r="K225" i="29"/>
  <c r="U225" i="27"/>
  <c r="Q225" i="28"/>
  <c r="L225" i="29"/>
  <c r="T224" i="28"/>
  <c r="O224" i="29"/>
  <c r="S224" i="28"/>
  <c r="N224" i="29"/>
  <c r="R224" i="28"/>
  <c r="M224" i="29"/>
  <c r="P224" i="28"/>
  <c r="K224" i="29"/>
  <c r="U224" i="27"/>
  <c r="Q224" i="28"/>
  <c r="L224" i="29"/>
  <c r="T223" i="28"/>
  <c r="O223" i="29"/>
  <c r="S223" i="28"/>
  <c r="N223" i="29"/>
  <c r="R223" i="28"/>
  <c r="M223" i="29"/>
  <c r="P223" i="28"/>
  <c r="K223" i="29"/>
  <c r="U223" i="27"/>
  <c r="Q223" i="28"/>
  <c r="L223" i="29"/>
  <c r="T222" i="28"/>
  <c r="O222" i="29"/>
  <c r="S222" i="28"/>
  <c r="N222" i="29"/>
  <c r="R222" i="28"/>
  <c r="M222" i="29"/>
  <c r="P222" i="28"/>
  <c r="K222" i="29"/>
  <c r="U222" i="27"/>
  <c r="Q222" i="28"/>
  <c r="L222" i="29"/>
  <c r="T221" i="28"/>
  <c r="O221" i="29"/>
  <c r="S221" i="28"/>
  <c r="N221" i="29"/>
  <c r="R221" i="28"/>
  <c r="M221" i="29"/>
  <c r="P221" i="28"/>
  <c r="K221" i="29"/>
  <c r="U221" i="27"/>
  <c r="Q221" i="28"/>
  <c r="L221" i="29"/>
  <c r="T220" i="28"/>
  <c r="O220" i="29"/>
  <c r="S220" i="28"/>
  <c r="N220" i="29"/>
  <c r="R220" i="28"/>
  <c r="M220" i="29"/>
  <c r="P220" i="28"/>
  <c r="K220" i="29"/>
  <c r="U220" i="27"/>
  <c r="Q220" i="28"/>
  <c r="L220" i="29"/>
  <c r="T219" i="28"/>
  <c r="O219" i="29"/>
  <c r="S219" i="28"/>
  <c r="N219" i="29"/>
  <c r="R219" i="28"/>
  <c r="M219" i="29"/>
  <c r="P219" i="28"/>
  <c r="K219" i="29"/>
  <c r="U219" i="27"/>
  <c r="Q219" i="28"/>
  <c r="L219" i="29"/>
  <c r="T218" i="28"/>
  <c r="O218" i="29"/>
  <c r="S218" i="28"/>
  <c r="N218" i="29"/>
  <c r="R218" i="28"/>
  <c r="M218" i="29"/>
  <c r="P218" i="28"/>
  <c r="K218" i="29"/>
  <c r="U218" i="27"/>
  <c r="Q218" i="28"/>
  <c r="L218" i="29"/>
  <c r="T213" i="28"/>
  <c r="O213" i="29"/>
  <c r="S213" i="28"/>
  <c r="N213" i="29"/>
  <c r="R213" i="28"/>
  <c r="M213" i="29"/>
  <c r="P213" i="28"/>
  <c r="K213" i="29"/>
  <c r="U213" i="27"/>
  <c r="Q213" i="28"/>
  <c r="L213" i="29"/>
  <c r="T212" i="28"/>
  <c r="O212" i="29"/>
  <c r="S212" i="28"/>
  <c r="N212" i="29"/>
  <c r="R212" i="28"/>
  <c r="M212" i="29"/>
  <c r="P212" i="28"/>
  <c r="K212" i="29"/>
  <c r="U212" i="27"/>
  <c r="Q212" i="28"/>
  <c r="L212" i="29"/>
  <c r="T211" i="28"/>
  <c r="O211" i="29"/>
  <c r="S211" i="28"/>
  <c r="N211" i="29"/>
  <c r="R211" i="28"/>
  <c r="M211" i="29"/>
  <c r="P211" i="28"/>
  <c r="K211" i="29"/>
  <c r="U211" i="27"/>
  <c r="Q211" i="28"/>
  <c r="L211" i="29"/>
  <c r="T210" i="28"/>
  <c r="O210" i="29"/>
  <c r="S210" i="28"/>
  <c r="N210" i="29"/>
  <c r="R210" i="28"/>
  <c r="M210" i="29"/>
  <c r="P210" i="28"/>
  <c r="K210" i="29"/>
  <c r="U210" i="27"/>
  <c r="Q210" i="28"/>
  <c r="L210" i="29"/>
  <c r="T209" i="28"/>
  <c r="O209" i="29"/>
  <c r="S209" i="28"/>
  <c r="N209" i="29"/>
  <c r="R209" i="28"/>
  <c r="M209" i="29"/>
  <c r="P209" i="28"/>
  <c r="K209" i="29"/>
  <c r="U209" i="27"/>
  <c r="Q209" i="28"/>
  <c r="L209" i="29"/>
  <c r="T208" i="28"/>
  <c r="O208" i="29"/>
  <c r="S208" i="28"/>
  <c r="N208" i="29"/>
  <c r="R208" i="28"/>
  <c r="M208" i="29"/>
  <c r="P208" i="28"/>
  <c r="K208" i="29"/>
  <c r="U208" i="27"/>
  <c r="Q208" i="28"/>
  <c r="L208" i="29"/>
  <c r="T207" i="28"/>
  <c r="O207" i="29"/>
  <c r="S207" i="28"/>
  <c r="N207" i="29"/>
  <c r="R207" i="28"/>
  <c r="M207" i="29"/>
  <c r="P207" i="28"/>
  <c r="K207" i="29"/>
  <c r="U207" i="27"/>
  <c r="Q207" i="28"/>
  <c r="L207" i="29"/>
  <c r="T206" i="28"/>
  <c r="O206" i="29"/>
  <c r="S206" i="28"/>
  <c r="N206" i="29"/>
  <c r="R206" i="28"/>
  <c r="M206" i="29"/>
  <c r="P206" i="28"/>
  <c r="K206" i="29"/>
  <c r="U206" i="27"/>
  <c r="Q206" i="28"/>
  <c r="L206" i="29"/>
  <c r="T205" i="28"/>
  <c r="O205" i="29"/>
  <c r="S205" i="28"/>
  <c r="N205" i="29"/>
  <c r="R205" i="28"/>
  <c r="M205" i="29"/>
  <c r="P205" i="28"/>
  <c r="K205" i="29"/>
  <c r="U205" i="27"/>
  <c r="Q205" i="28"/>
  <c r="L205" i="29"/>
  <c r="T204" i="28"/>
  <c r="O204" i="29"/>
  <c r="S204" i="28"/>
  <c r="N204" i="29"/>
  <c r="R204" i="28"/>
  <c r="M204" i="29"/>
  <c r="P204" i="28"/>
  <c r="K204" i="29"/>
  <c r="U204" i="27"/>
  <c r="Q204" i="28"/>
  <c r="L204" i="29"/>
  <c r="T203" i="28"/>
  <c r="O203" i="29"/>
  <c r="S203" i="28"/>
  <c r="N203" i="29"/>
  <c r="R203" i="28"/>
  <c r="M203" i="29"/>
  <c r="P203" i="28"/>
  <c r="K203" i="29"/>
  <c r="U203" i="27"/>
  <c r="Q203" i="28"/>
  <c r="L203" i="29"/>
  <c r="T202" i="28"/>
  <c r="O202" i="29"/>
  <c r="S202" i="28"/>
  <c r="N202" i="29"/>
  <c r="R202" i="28"/>
  <c r="M202" i="29"/>
  <c r="P202" i="28"/>
  <c r="K202" i="29"/>
  <c r="U202" i="27"/>
  <c r="Q202" i="28"/>
  <c r="L202" i="29"/>
  <c r="T201" i="28"/>
  <c r="O201" i="29"/>
  <c r="S201" i="28"/>
  <c r="N201" i="29"/>
  <c r="R201" i="28"/>
  <c r="M201" i="29"/>
  <c r="P201" i="28"/>
  <c r="K201" i="29"/>
  <c r="U201" i="27"/>
  <c r="Q201" i="28"/>
  <c r="L201" i="29"/>
  <c r="T200" i="28"/>
  <c r="O200" i="29"/>
  <c r="S200" i="28"/>
  <c r="N200" i="29"/>
  <c r="R200" i="28"/>
  <c r="M200" i="29"/>
  <c r="P200" i="28"/>
  <c r="K200" i="29"/>
  <c r="U200" i="27"/>
  <c r="Q200" i="28"/>
  <c r="L200" i="29"/>
  <c r="T199" i="28"/>
  <c r="O199" i="29"/>
  <c r="S199" i="28"/>
  <c r="N199" i="29"/>
  <c r="R199" i="28"/>
  <c r="M199" i="29"/>
  <c r="P199" i="28"/>
  <c r="K199" i="29"/>
  <c r="U199" i="27"/>
  <c r="Q199" i="28"/>
  <c r="L199" i="29"/>
  <c r="T198" i="28"/>
  <c r="O198" i="29"/>
  <c r="S198" i="28"/>
  <c r="N198" i="29"/>
  <c r="R198" i="28"/>
  <c r="M198" i="29"/>
  <c r="P198" i="28"/>
  <c r="K198" i="29"/>
  <c r="U198" i="27"/>
  <c r="Q198" i="28"/>
  <c r="L198" i="29"/>
  <c r="T197" i="28"/>
  <c r="O197" i="29"/>
  <c r="S197" i="28"/>
  <c r="N197" i="29"/>
  <c r="R197" i="28"/>
  <c r="M197" i="29"/>
  <c r="P197" i="28"/>
  <c r="K197" i="29"/>
  <c r="U197" i="27"/>
  <c r="Q197" i="28"/>
  <c r="L197" i="29"/>
  <c r="T196" i="28"/>
  <c r="O196" i="29"/>
  <c r="S196" i="28"/>
  <c r="N196" i="29"/>
  <c r="R196" i="28"/>
  <c r="M196" i="29"/>
  <c r="P196" i="28"/>
  <c r="K196" i="29"/>
  <c r="U196" i="27"/>
  <c r="Q196" i="28"/>
  <c r="L196" i="29"/>
  <c r="T195" i="28"/>
  <c r="O195" i="29"/>
  <c r="S195" i="28"/>
  <c r="N195" i="29"/>
  <c r="R195" i="28"/>
  <c r="M195" i="29"/>
  <c r="P195" i="28"/>
  <c r="K195" i="29"/>
  <c r="U195" i="27"/>
  <c r="Q195" i="28"/>
  <c r="L195" i="29"/>
  <c r="T194" i="28"/>
  <c r="O194" i="29"/>
  <c r="S194" i="28"/>
  <c r="N194" i="29"/>
  <c r="R194" i="28"/>
  <c r="M194" i="29"/>
  <c r="P194" i="28"/>
  <c r="K194" i="29"/>
  <c r="U194" i="27"/>
  <c r="Q194" i="28"/>
  <c r="L194" i="29"/>
  <c r="T193" i="28"/>
  <c r="O193" i="29"/>
  <c r="S193" i="28"/>
  <c r="N193" i="29"/>
  <c r="R193" i="28"/>
  <c r="M193" i="29"/>
  <c r="P193" i="28"/>
  <c r="K193" i="29"/>
  <c r="U193" i="27"/>
  <c r="Q193" i="28"/>
  <c r="L193" i="29"/>
  <c r="T192" i="28"/>
  <c r="O192" i="29"/>
  <c r="S192" i="28"/>
  <c r="N192" i="29"/>
  <c r="R192" i="28"/>
  <c r="M192" i="29"/>
  <c r="P192" i="28"/>
  <c r="K192" i="29"/>
  <c r="U192" i="27"/>
  <c r="Q192" i="28"/>
  <c r="L192" i="29"/>
  <c r="T191" i="28"/>
  <c r="O191" i="29"/>
  <c r="S191" i="28"/>
  <c r="N191" i="29"/>
  <c r="R191" i="28"/>
  <c r="M191" i="29"/>
  <c r="P191" i="28"/>
  <c r="K191" i="29"/>
  <c r="U191" i="27"/>
  <c r="Q191" i="28"/>
  <c r="L191" i="29"/>
  <c r="T190" i="28"/>
  <c r="O190" i="29"/>
  <c r="S190" i="28"/>
  <c r="N190" i="29"/>
  <c r="R190" i="28"/>
  <c r="M190" i="29"/>
  <c r="P190" i="28"/>
  <c r="K190" i="29"/>
  <c r="U190" i="27"/>
  <c r="Q190" i="28"/>
  <c r="L190" i="29"/>
  <c r="T189" i="28"/>
  <c r="O189" i="29"/>
  <c r="S189" i="28"/>
  <c r="N189" i="29"/>
  <c r="R189" i="28"/>
  <c r="M189" i="29"/>
  <c r="P189" i="28"/>
  <c r="K189" i="29"/>
  <c r="U189" i="27"/>
  <c r="Q189" i="28"/>
  <c r="L189" i="29"/>
  <c r="T188" i="28"/>
  <c r="O188" i="29"/>
  <c r="S188" i="28"/>
  <c r="N188" i="29"/>
  <c r="R188" i="28"/>
  <c r="M188" i="29"/>
  <c r="P188" i="28"/>
  <c r="K188" i="29"/>
  <c r="U188" i="27"/>
  <c r="Q188" i="28"/>
  <c r="L188" i="29"/>
  <c r="T187" i="28"/>
  <c r="O187" i="29"/>
  <c r="S187" i="28"/>
  <c r="N187" i="29"/>
  <c r="R187" i="28"/>
  <c r="M187" i="29"/>
  <c r="P187" i="28"/>
  <c r="K187" i="29"/>
  <c r="U187" i="27"/>
  <c r="Q187" i="28"/>
  <c r="L187" i="29"/>
  <c r="T186" i="28"/>
  <c r="O186" i="29"/>
  <c r="S186" i="28"/>
  <c r="N186" i="29"/>
  <c r="R186" i="28"/>
  <c r="M186" i="29"/>
  <c r="P186" i="28"/>
  <c r="K186" i="29"/>
  <c r="U186" i="27"/>
  <c r="Q186" i="28"/>
  <c r="L186" i="29"/>
  <c r="T185" i="28"/>
  <c r="O185" i="29"/>
  <c r="S185" i="28"/>
  <c r="N185" i="29"/>
  <c r="R185" i="28"/>
  <c r="M185" i="29"/>
  <c r="P185" i="28"/>
  <c r="K185" i="29"/>
  <c r="U185" i="27"/>
  <c r="Q185" i="28"/>
  <c r="L185" i="29"/>
  <c r="T184" i="28"/>
  <c r="O184" i="29"/>
  <c r="S184" i="28"/>
  <c r="N184" i="29"/>
  <c r="R184" i="28"/>
  <c r="M184" i="29"/>
  <c r="P184" i="28"/>
  <c r="K184" i="29"/>
  <c r="U184" i="27"/>
  <c r="Q184" i="28"/>
  <c r="L184" i="29"/>
  <c r="T183" i="28"/>
  <c r="O183" i="29"/>
  <c r="S183" i="28"/>
  <c r="N183" i="29"/>
  <c r="R183" i="28"/>
  <c r="M183" i="29"/>
  <c r="P183" i="28"/>
  <c r="K183" i="29"/>
  <c r="U183" i="27"/>
  <c r="Q183" i="28"/>
  <c r="L183" i="29"/>
  <c r="T182" i="28"/>
  <c r="O182" i="29"/>
  <c r="S182" i="28"/>
  <c r="N182" i="29"/>
  <c r="R182" i="28"/>
  <c r="M182" i="29"/>
  <c r="P182" i="28"/>
  <c r="K182" i="29"/>
  <c r="U182" i="27"/>
  <c r="Q182" i="28"/>
  <c r="L182" i="29"/>
  <c r="T181" i="28"/>
  <c r="O181" i="29"/>
  <c r="S181" i="28"/>
  <c r="N181" i="29"/>
  <c r="R181" i="28"/>
  <c r="M181" i="29"/>
  <c r="P181" i="28"/>
  <c r="K181" i="29"/>
  <c r="U181" i="27"/>
  <c r="Q181" i="28"/>
  <c r="L181" i="29"/>
  <c r="T180" i="28"/>
  <c r="O180" i="29"/>
  <c r="S180" i="28"/>
  <c r="N180" i="29"/>
  <c r="R180" i="28"/>
  <c r="M180" i="29"/>
  <c r="P180" i="28"/>
  <c r="K180" i="29"/>
  <c r="U180" i="27"/>
  <c r="Q180" i="28"/>
  <c r="L180" i="29"/>
  <c r="T179" i="28"/>
  <c r="O179" i="29"/>
  <c r="S179" i="28"/>
  <c r="N179" i="29"/>
  <c r="R179" i="28"/>
  <c r="M179" i="29"/>
  <c r="P179" i="28"/>
  <c r="K179" i="29"/>
  <c r="U179" i="27"/>
  <c r="Q179" i="28"/>
  <c r="L179" i="29"/>
  <c r="T178" i="28"/>
  <c r="O178" i="29"/>
  <c r="S178" i="28"/>
  <c r="N178" i="29"/>
  <c r="R178" i="28"/>
  <c r="M178" i="29"/>
  <c r="P178" i="28"/>
  <c r="K178" i="29"/>
  <c r="U178" i="27"/>
  <c r="Q178" i="28"/>
  <c r="L178" i="29"/>
  <c r="T177" i="28"/>
  <c r="O177" i="29"/>
  <c r="S177" i="28"/>
  <c r="N177" i="29"/>
  <c r="R177" i="28"/>
  <c r="M177" i="29"/>
  <c r="P177" i="28"/>
  <c r="K177" i="29"/>
  <c r="U177" i="27"/>
  <c r="Q177" i="28"/>
  <c r="L177" i="29"/>
  <c r="T176" i="28"/>
  <c r="O176" i="29"/>
  <c r="S176" i="28"/>
  <c r="N176" i="29"/>
  <c r="R176" i="28"/>
  <c r="M176" i="29"/>
  <c r="P176" i="28"/>
  <c r="K176" i="29"/>
  <c r="U176" i="27"/>
  <c r="Q176" i="28"/>
  <c r="L176" i="29"/>
  <c r="T175" i="28"/>
  <c r="O175" i="29"/>
  <c r="S175" i="28"/>
  <c r="N175" i="29"/>
  <c r="R175" i="28"/>
  <c r="M175" i="29"/>
  <c r="P175" i="28"/>
  <c r="K175" i="29"/>
  <c r="U175" i="27"/>
  <c r="Q175" i="28"/>
  <c r="L175" i="29"/>
  <c r="T174" i="28"/>
  <c r="O174" i="29"/>
  <c r="S174" i="28"/>
  <c r="N174" i="29"/>
  <c r="R174" i="28"/>
  <c r="M174" i="29"/>
  <c r="P174" i="28"/>
  <c r="K174" i="29"/>
  <c r="U174" i="27"/>
  <c r="Q174" i="28"/>
  <c r="L174" i="29"/>
  <c r="T173" i="28"/>
  <c r="O173" i="29"/>
  <c r="S173" i="28"/>
  <c r="N173" i="29"/>
  <c r="R173" i="28"/>
  <c r="M173" i="29"/>
  <c r="P173" i="28"/>
  <c r="K173" i="29"/>
  <c r="U173" i="27"/>
  <c r="Q173" i="28"/>
  <c r="L173" i="29"/>
  <c r="T172" i="28"/>
  <c r="O172" i="29"/>
  <c r="S172" i="28"/>
  <c r="N172" i="29"/>
  <c r="R172" i="28"/>
  <c r="M172" i="29"/>
  <c r="P172" i="28"/>
  <c r="K172" i="29"/>
  <c r="U172" i="27"/>
  <c r="Q172" i="28"/>
  <c r="L172" i="29"/>
  <c r="T171" i="28"/>
  <c r="O171" i="29"/>
  <c r="S171" i="28"/>
  <c r="N171" i="29"/>
  <c r="R171" i="28"/>
  <c r="M171" i="29"/>
  <c r="P171" i="28"/>
  <c r="K171" i="29"/>
  <c r="U171" i="27"/>
  <c r="Q171" i="28"/>
  <c r="L171" i="29"/>
  <c r="T170" i="28"/>
  <c r="O170" i="29"/>
  <c r="S170" i="28"/>
  <c r="N170" i="29"/>
  <c r="R170" i="28"/>
  <c r="M170" i="29"/>
  <c r="P170" i="28"/>
  <c r="K170" i="29"/>
  <c r="U170" i="27"/>
  <c r="Q170" i="28"/>
  <c r="L170" i="29"/>
  <c r="T169" i="28"/>
  <c r="O169" i="29"/>
  <c r="S169" i="28"/>
  <c r="N169" i="29"/>
  <c r="R169" i="28"/>
  <c r="M169" i="29"/>
  <c r="P169" i="28"/>
  <c r="K169" i="29"/>
  <c r="U169" i="27"/>
  <c r="Q169" i="28"/>
  <c r="L169" i="29"/>
  <c r="T168" i="28"/>
  <c r="O168" i="29"/>
  <c r="S168" i="28"/>
  <c r="N168" i="29"/>
  <c r="R168" i="28"/>
  <c r="M168" i="29"/>
  <c r="P168" i="28"/>
  <c r="K168" i="29"/>
  <c r="U168" i="27"/>
  <c r="Q168" i="28"/>
  <c r="L168" i="29"/>
  <c r="T167" i="28"/>
  <c r="O167" i="29"/>
  <c r="S167" i="28"/>
  <c r="N167" i="29"/>
  <c r="R167" i="28"/>
  <c r="M167" i="29"/>
  <c r="P167" i="28"/>
  <c r="K167" i="29"/>
  <c r="U167" i="27"/>
  <c r="Q167" i="28"/>
  <c r="L167" i="29"/>
  <c r="T166" i="28"/>
  <c r="O166" i="29"/>
  <c r="S166" i="28"/>
  <c r="N166" i="29"/>
  <c r="R166" i="28"/>
  <c r="M166" i="29"/>
  <c r="P166" i="28"/>
  <c r="K166" i="29"/>
  <c r="U166" i="27"/>
  <c r="Q166" i="28"/>
  <c r="L166" i="29"/>
  <c r="T165" i="28"/>
  <c r="O165" i="29"/>
  <c r="S165" i="28"/>
  <c r="N165" i="29"/>
  <c r="R165" i="28"/>
  <c r="M165" i="29"/>
  <c r="P165" i="28"/>
  <c r="K165" i="29"/>
  <c r="U165" i="27"/>
  <c r="Q165" i="28"/>
  <c r="L165" i="29"/>
  <c r="T164" i="28"/>
  <c r="O164" i="29"/>
  <c r="S164" i="28"/>
  <c r="N164" i="29"/>
  <c r="R164" i="28"/>
  <c r="M164" i="29"/>
  <c r="P164" i="28"/>
  <c r="K164" i="29"/>
  <c r="U164" i="27"/>
  <c r="Q164" i="28"/>
  <c r="L164" i="29"/>
  <c r="T163" i="28"/>
  <c r="O163" i="29"/>
  <c r="S163" i="28"/>
  <c r="N163" i="29"/>
  <c r="R163" i="28"/>
  <c r="M163" i="29"/>
  <c r="P163" i="28"/>
  <c r="K163" i="29"/>
  <c r="U163" i="27"/>
  <c r="Q163" i="28"/>
  <c r="L163" i="29"/>
  <c r="T162" i="28"/>
  <c r="O162" i="29"/>
  <c r="S162" i="28"/>
  <c r="N162" i="29"/>
  <c r="R162" i="28"/>
  <c r="M162" i="29"/>
  <c r="P162" i="28"/>
  <c r="K162" i="29"/>
  <c r="U162" i="27"/>
  <c r="Q162" i="28"/>
  <c r="L162" i="29"/>
  <c r="T161" i="28"/>
  <c r="O161" i="29"/>
  <c r="S161" i="28"/>
  <c r="N161" i="29"/>
  <c r="R161" i="28"/>
  <c r="M161" i="29"/>
  <c r="P161" i="28"/>
  <c r="K161" i="29"/>
  <c r="U161" i="27"/>
  <c r="Q161" i="28"/>
  <c r="L161" i="29"/>
  <c r="T160" i="28"/>
  <c r="O160" i="29"/>
  <c r="S160" i="28"/>
  <c r="N160" i="29"/>
  <c r="R160" i="28"/>
  <c r="M160" i="29"/>
  <c r="P160" i="28"/>
  <c r="K160" i="29"/>
  <c r="U160" i="27"/>
  <c r="Q160" i="28"/>
  <c r="L160" i="29"/>
  <c r="T159" i="28"/>
  <c r="O159" i="29"/>
  <c r="S159" i="28"/>
  <c r="N159" i="29"/>
  <c r="R159" i="28"/>
  <c r="M159" i="29"/>
  <c r="P159" i="28"/>
  <c r="K159" i="29"/>
  <c r="U159" i="27"/>
  <c r="Q159" i="28"/>
  <c r="L159" i="29"/>
  <c r="T157" i="28"/>
  <c r="O157" i="29"/>
  <c r="S157" i="28"/>
  <c r="N157" i="29"/>
  <c r="R157" i="28"/>
  <c r="M157" i="29"/>
  <c r="P157" i="28"/>
  <c r="K157" i="29"/>
  <c r="U157" i="27"/>
  <c r="Q157" i="28"/>
  <c r="L157" i="29"/>
  <c r="T156" i="28"/>
  <c r="O156" i="29"/>
  <c r="S156" i="28"/>
  <c r="N156" i="29"/>
  <c r="R156" i="28"/>
  <c r="M156" i="29"/>
  <c r="P156" i="28"/>
  <c r="K156" i="29"/>
  <c r="U156" i="27"/>
  <c r="Q156" i="28"/>
  <c r="L156" i="29"/>
  <c r="T155" i="28"/>
  <c r="O155" i="29"/>
  <c r="S155" i="28"/>
  <c r="N155" i="29"/>
  <c r="R155" i="28"/>
  <c r="M155" i="29"/>
  <c r="P155" i="28"/>
  <c r="K155" i="29"/>
  <c r="U155" i="27"/>
  <c r="Q155" i="28"/>
  <c r="L155" i="29"/>
  <c r="T154" i="28"/>
  <c r="O154" i="29"/>
  <c r="S154" i="28"/>
  <c r="N154" i="29"/>
  <c r="R154" i="28"/>
  <c r="M154" i="29"/>
  <c r="P154" i="28"/>
  <c r="K154" i="29"/>
  <c r="U154" i="27"/>
  <c r="Q154" i="28"/>
  <c r="L154" i="29"/>
  <c r="B63" i="15"/>
  <c r="H80" i="14"/>
  <c r="U80" i="14" s="1"/>
  <c r="J63" i="14"/>
  <c r="J80" i="14" s="1"/>
  <c r="U63" i="14"/>
  <c r="B83" i="15"/>
  <c r="H100" i="14"/>
  <c r="U100" i="14" s="1"/>
  <c r="J83" i="14"/>
  <c r="J100" i="14" s="1"/>
  <c r="U83" i="14"/>
  <c r="B117" i="15"/>
  <c r="H125" i="14"/>
  <c r="U125" i="14" s="1"/>
  <c r="J117" i="14"/>
  <c r="J125" i="14" s="1"/>
  <c r="U117" i="14"/>
  <c r="B128" i="15"/>
  <c r="H150" i="14"/>
  <c r="U150" i="14" s="1"/>
  <c r="J128" i="14"/>
  <c r="J150" i="14" s="1"/>
  <c r="U128" i="14"/>
  <c r="B217" i="15"/>
  <c r="H238" i="14"/>
  <c r="J217" i="14"/>
  <c r="U217" i="14"/>
  <c r="T6" i="28"/>
  <c r="T20" i="28" s="1"/>
  <c r="O6" i="29"/>
  <c r="T20" i="27"/>
  <c r="P63" i="27"/>
  <c r="K63" i="28"/>
  <c r="K80" i="27"/>
  <c r="Q63" i="27"/>
  <c r="L63" i="28"/>
  <c r="L80" i="27"/>
  <c r="R63" i="27"/>
  <c r="M63" i="28"/>
  <c r="M80" i="27"/>
  <c r="S63" i="27"/>
  <c r="N63" i="28"/>
  <c r="N80" i="27"/>
  <c r="T63" i="27"/>
  <c r="O80" i="27"/>
  <c r="O63" i="28"/>
  <c r="P83" i="27"/>
  <c r="K83" i="28"/>
  <c r="Q83" i="27"/>
  <c r="L83" i="28"/>
  <c r="R83" i="27"/>
  <c r="M83" i="28"/>
  <c r="S83" i="27"/>
  <c r="N83" i="28"/>
  <c r="T83" i="27"/>
  <c r="O83" i="28"/>
  <c r="P117" i="27"/>
  <c r="P125" i="27" s="1"/>
  <c r="K117" i="28"/>
  <c r="K125" i="27"/>
  <c r="Q117" i="27"/>
  <c r="Q125" i="27" s="1"/>
  <c r="L117" i="28"/>
  <c r="L125" i="27"/>
  <c r="R117" i="27"/>
  <c r="R125" i="27" s="1"/>
  <c r="M117" i="28"/>
  <c r="M125" i="27"/>
  <c r="S117" i="27"/>
  <c r="S125" i="27" s="1"/>
  <c r="N117" i="28"/>
  <c r="N125" i="27"/>
  <c r="T117" i="27"/>
  <c r="T125" i="27" s="1"/>
  <c r="O117" i="28"/>
  <c r="O125" i="27"/>
  <c r="P128" i="27"/>
  <c r="P150" i="27" s="1"/>
  <c r="K128" i="28"/>
  <c r="K150" i="27"/>
  <c r="Q128" i="27"/>
  <c r="Q150" i="27" s="1"/>
  <c r="L128" i="28"/>
  <c r="L150" i="27"/>
  <c r="R128" i="27"/>
  <c r="R150" i="27" s="1"/>
  <c r="M128" i="28"/>
  <c r="M150" i="27"/>
  <c r="S128" i="27"/>
  <c r="S150" i="27" s="1"/>
  <c r="N128" i="28"/>
  <c r="N150" i="27"/>
  <c r="T128" i="27"/>
  <c r="T150" i="27" s="1"/>
  <c r="O150" i="27"/>
  <c r="O128" i="28"/>
  <c r="P153" i="27"/>
  <c r="P214" i="27" s="1"/>
  <c r="K153" i="28"/>
  <c r="Q153" i="27"/>
  <c r="Q214" i="27" s="1"/>
  <c r="L153" i="28"/>
  <c r="R153" i="27"/>
  <c r="R214" i="27" s="1"/>
  <c r="M153" i="28"/>
  <c r="S153" i="27"/>
  <c r="S214" i="27" s="1"/>
  <c r="N153" i="28"/>
  <c r="T153" i="27"/>
  <c r="T214" i="27" s="1"/>
  <c r="O153" i="28"/>
  <c r="P217" i="27"/>
  <c r="P238" i="27" s="1"/>
  <c r="K217" i="28"/>
  <c r="K238" i="27"/>
  <c r="Q217" i="27"/>
  <c r="Q238" i="27" s="1"/>
  <c r="L217" i="28"/>
  <c r="L238" i="27"/>
  <c r="R217" i="27"/>
  <c r="R238" i="27" s="1"/>
  <c r="M217" i="28"/>
  <c r="M238" i="27"/>
  <c r="S217" i="27"/>
  <c r="S238" i="27" s="1"/>
  <c r="N217" i="28"/>
  <c r="N238" i="27"/>
  <c r="T217" i="27"/>
  <c r="T238" i="27" s="1"/>
  <c r="O238" i="27"/>
  <c r="O217" i="28"/>
  <c r="S23" i="27"/>
  <c r="S40" i="27" s="1"/>
  <c r="N23" i="28"/>
  <c r="N40" i="27"/>
  <c r="R23" i="27"/>
  <c r="R40" i="27" s="1"/>
  <c r="M23" i="28"/>
  <c r="M40" i="27"/>
  <c r="Q65" i="27"/>
  <c r="L65" i="28"/>
  <c r="Q65" i="28" s="1"/>
  <c r="P65" i="27"/>
  <c r="K65" i="28"/>
  <c r="P65" i="28" s="1"/>
  <c r="U65" i="26"/>
  <c r="R65" i="27"/>
  <c r="M65" i="28"/>
  <c r="R65" i="28" s="1"/>
  <c r="S65" i="27"/>
  <c r="N65" i="28"/>
  <c r="S65" i="28" s="1"/>
  <c r="T65" i="27"/>
  <c r="O65" i="28"/>
  <c r="T65" i="28" s="1"/>
  <c r="Q66" i="27"/>
  <c r="L66" i="28"/>
  <c r="Q66" i="28" s="1"/>
  <c r="P66" i="27"/>
  <c r="K66" i="28"/>
  <c r="P66" i="28" s="1"/>
  <c r="U66" i="26"/>
  <c r="R66" i="27"/>
  <c r="M66" i="28"/>
  <c r="R66" i="28" s="1"/>
  <c r="S66" i="27"/>
  <c r="N66" i="28"/>
  <c r="S66" i="28" s="1"/>
  <c r="T66" i="27"/>
  <c r="O66" i="28"/>
  <c r="T66" i="28" s="1"/>
  <c r="Q67" i="27"/>
  <c r="L67" i="28"/>
  <c r="Q67" i="28" s="1"/>
  <c r="P67" i="27"/>
  <c r="K67" i="28"/>
  <c r="P67" i="28" s="1"/>
  <c r="U67" i="26"/>
  <c r="R67" i="27"/>
  <c r="M67" i="28"/>
  <c r="R67" i="28" s="1"/>
  <c r="S67" i="27"/>
  <c r="N67" i="28"/>
  <c r="S67" i="28" s="1"/>
  <c r="T67" i="27"/>
  <c r="O67" i="28"/>
  <c r="T67" i="28" s="1"/>
  <c r="Q68" i="27"/>
  <c r="L68" i="28"/>
  <c r="Q68" i="28" s="1"/>
  <c r="P68" i="27"/>
  <c r="K68" i="28"/>
  <c r="P68" i="28" s="1"/>
  <c r="U68" i="26"/>
  <c r="R68" i="27"/>
  <c r="M68" i="28"/>
  <c r="R68" i="28" s="1"/>
  <c r="S68" i="27"/>
  <c r="N68" i="28"/>
  <c r="S68" i="28" s="1"/>
  <c r="T68" i="27"/>
  <c r="O68" i="28"/>
  <c r="T68" i="28" s="1"/>
  <c r="Q69" i="27"/>
  <c r="L69" i="28"/>
  <c r="Q69" i="28" s="1"/>
  <c r="P69" i="27"/>
  <c r="K69" i="28"/>
  <c r="P69" i="28" s="1"/>
  <c r="U69" i="26"/>
  <c r="R69" i="27"/>
  <c r="M69" i="28"/>
  <c r="R69" i="28" s="1"/>
  <c r="S69" i="27"/>
  <c r="N69" i="28"/>
  <c r="S69" i="28" s="1"/>
  <c r="T69" i="27"/>
  <c r="O69" i="28"/>
  <c r="T69" i="28" s="1"/>
  <c r="Q70" i="27"/>
  <c r="L70" i="28"/>
  <c r="Q70" i="28" s="1"/>
  <c r="P70" i="27"/>
  <c r="K70" i="28"/>
  <c r="P70" i="28" s="1"/>
  <c r="U70" i="26"/>
  <c r="R70" i="27"/>
  <c r="M70" i="28"/>
  <c r="R70" i="28" s="1"/>
  <c r="S70" i="27"/>
  <c r="N70" i="28"/>
  <c r="S70" i="28" s="1"/>
  <c r="T70" i="27"/>
  <c r="O70" i="28"/>
  <c r="T70" i="28" s="1"/>
  <c r="Q71" i="27"/>
  <c r="L71" i="28"/>
  <c r="Q71" i="28" s="1"/>
  <c r="P71" i="27"/>
  <c r="K71" i="28"/>
  <c r="P71" i="28" s="1"/>
  <c r="U71" i="26"/>
  <c r="R71" i="27"/>
  <c r="M71" i="28"/>
  <c r="R71" i="28" s="1"/>
  <c r="S71" i="27"/>
  <c r="N71" i="28"/>
  <c r="S71" i="28" s="1"/>
  <c r="T71" i="27"/>
  <c r="O71" i="28"/>
  <c r="T71" i="28" s="1"/>
  <c r="Q72" i="27"/>
  <c r="L72" i="28"/>
  <c r="Q72" i="28" s="1"/>
  <c r="P72" i="27"/>
  <c r="K72" i="28"/>
  <c r="P72" i="28" s="1"/>
  <c r="U72" i="26"/>
  <c r="R72" i="27"/>
  <c r="M72" i="28"/>
  <c r="R72" i="28" s="1"/>
  <c r="S72" i="27"/>
  <c r="N72" i="28"/>
  <c r="S72" i="28" s="1"/>
  <c r="T72" i="27"/>
  <c r="O72" i="28"/>
  <c r="T72" i="28" s="1"/>
  <c r="Q73" i="27"/>
  <c r="L73" i="28"/>
  <c r="Q73" i="28" s="1"/>
  <c r="P73" i="27"/>
  <c r="K73" i="28"/>
  <c r="P73" i="28" s="1"/>
  <c r="U73" i="26"/>
  <c r="R73" i="27"/>
  <c r="M73" i="28"/>
  <c r="R73" i="28" s="1"/>
  <c r="S73" i="27"/>
  <c r="N73" i="28"/>
  <c r="S73" i="28" s="1"/>
  <c r="T73" i="27"/>
  <c r="O73" i="28"/>
  <c r="T73" i="28" s="1"/>
  <c r="Q74" i="27"/>
  <c r="L74" i="28"/>
  <c r="Q74" i="28" s="1"/>
  <c r="P74" i="27"/>
  <c r="K74" i="28"/>
  <c r="P74" i="28" s="1"/>
  <c r="U74" i="26"/>
  <c r="R74" i="27"/>
  <c r="M74" i="28"/>
  <c r="R74" i="28" s="1"/>
  <c r="S74" i="27"/>
  <c r="N74" i="28"/>
  <c r="S74" i="28" s="1"/>
  <c r="T74" i="27"/>
  <c r="O74" i="28"/>
  <c r="T74" i="28" s="1"/>
  <c r="Q75" i="27"/>
  <c r="L75" i="28"/>
  <c r="Q75" i="28" s="1"/>
  <c r="P75" i="27"/>
  <c r="K75" i="28"/>
  <c r="P75" i="28" s="1"/>
  <c r="U75" i="26"/>
  <c r="R75" i="27"/>
  <c r="M75" i="28"/>
  <c r="R75" i="28" s="1"/>
  <c r="S75" i="27"/>
  <c r="N75" i="28"/>
  <c r="S75" i="28" s="1"/>
  <c r="T75" i="27"/>
  <c r="O75" i="28"/>
  <c r="T75" i="28" s="1"/>
  <c r="Q76" i="27"/>
  <c r="L76" i="28"/>
  <c r="Q76" i="28" s="1"/>
  <c r="P76" i="27"/>
  <c r="K76" i="28"/>
  <c r="P76" i="28" s="1"/>
  <c r="U76" i="26"/>
  <c r="R76" i="27"/>
  <c r="M76" i="28"/>
  <c r="R76" i="28" s="1"/>
  <c r="S76" i="27"/>
  <c r="N76" i="28"/>
  <c r="S76" i="28" s="1"/>
  <c r="T76" i="27"/>
  <c r="O76" i="28"/>
  <c r="T76" i="28" s="1"/>
  <c r="Q77" i="27"/>
  <c r="L77" i="28"/>
  <c r="Q77" i="28" s="1"/>
  <c r="P77" i="27"/>
  <c r="K77" i="28"/>
  <c r="P77" i="28" s="1"/>
  <c r="U77" i="26"/>
  <c r="R77" i="27"/>
  <c r="M77" i="28"/>
  <c r="R77" i="28" s="1"/>
  <c r="S77" i="27"/>
  <c r="N77" i="28"/>
  <c r="S77" i="28" s="1"/>
  <c r="T77" i="27"/>
  <c r="O77" i="28"/>
  <c r="T77" i="28" s="1"/>
  <c r="Q78" i="27"/>
  <c r="L78" i="28"/>
  <c r="Q78" i="28" s="1"/>
  <c r="P78" i="27"/>
  <c r="K78" i="28"/>
  <c r="P78" i="28" s="1"/>
  <c r="U78" i="26"/>
  <c r="R78" i="27"/>
  <c r="M78" i="28"/>
  <c r="R78" i="28" s="1"/>
  <c r="S78" i="27"/>
  <c r="N78" i="28"/>
  <c r="S78" i="28" s="1"/>
  <c r="T78" i="27"/>
  <c r="O78" i="28"/>
  <c r="T78" i="28" s="1"/>
  <c r="Q79" i="27"/>
  <c r="L79" i="28"/>
  <c r="Q79" i="28" s="1"/>
  <c r="P79" i="27"/>
  <c r="K79" i="28"/>
  <c r="P79" i="28" s="1"/>
  <c r="U79" i="26"/>
  <c r="R79" i="27"/>
  <c r="M79" i="28"/>
  <c r="R79" i="28" s="1"/>
  <c r="S79" i="27"/>
  <c r="N79" i="28"/>
  <c r="S79" i="28" s="1"/>
  <c r="T79" i="27"/>
  <c r="O79" i="28"/>
  <c r="T79" i="28" s="1"/>
  <c r="R240" i="24"/>
  <c r="R103" i="26"/>
  <c r="M103" i="27"/>
  <c r="S103" i="26"/>
  <c r="N103" i="27"/>
  <c r="T103" i="27"/>
  <c r="O103" i="28"/>
  <c r="R240" i="23"/>
  <c r="M240" i="24"/>
  <c r="R104" i="25"/>
  <c r="M104" i="26"/>
  <c r="M114" i="25"/>
  <c r="M240" i="25" s="1"/>
  <c r="S104" i="25"/>
  <c r="N104" i="26"/>
  <c r="N114" i="25"/>
  <c r="N240" i="25" s="1"/>
  <c r="T104" i="25"/>
  <c r="T114" i="25" s="1"/>
  <c r="O104" i="26"/>
  <c r="O114" i="25"/>
  <c r="O240" i="25" s="1"/>
  <c r="R105" i="25"/>
  <c r="M105" i="26"/>
  <c r="S105" i="25"/>
  <c r="N105" i="26"/>
  <c r="T105" i="26"/>
  <c r="O105" i="27"/>
  <c r="R106" i="25"/>
  <c r="M106" i="26"/>
  <c r="S106" i="25"/>
  <c r="N106" i="26"/>
  <c r="T106" i="26"/>
  <c r="O106" i="27"/>
  <c r="R107" i="25"/>
  <c r="M107" i="26"/>
  <c r="S107" i="25"/>
  <c r="N107" i="26"/>
  <c r="T107" i="26"/>
  <c r="O107" i="27"/>
  <c r="R108" i="25"/>
  <c r="M108" i="26"/>
  <c r="S108" i="25"/>
  <c r="N108" i="26"/>
  <c r="T108" i="26"/>
  <c r="O108" i="27"/>
  <c r="R109" i="25"/>
  <c r="M109" i="26"/>
  <c r="S109" i="25"/>
  <c r="N109" i="26"/>
  <c r="T109" i="26"/>
  <c r="O109" i="27"/>
  <c r="S84" i="26"/>
  <c r="N84" i="27"/>
  <c r="T84" i="26"/>
  <c r="O84" i="27"/>
  <c r="R85" i="25"/>
  <c r="M85" i="26"/>
  <c r="S85" i="25"/>
  <c r="N85" i="26"/>
  <c r="T85" i="25"/>
  <c r="O85" i="26"/>
  <c r="R86" i="25"/>
  <c r="M86" i="26"/>
  <c r="S86" i="25"/>
  <c r="N86" i="26"/>
  <c r="T86" i="25"/>
  <c r="O86" i="26"/>
  <c r="R87" i="25"/>
  <c r="M87" i="26"/>
  <c r="S87" i="25"/>
  <c r="N87" i="26"/>
  <c r="T87" i="25"/>
  <c r="O87" i="26"/>
  <c r="R88" i="25"/>
  <c r="M88" i="26"/>
  <c r="S88" i="25"/>
  <c r="N88" i="26"/>
  <c r="T88" i="25"/>
  <c r="O88" i="26"/>
  <c r="R89" i="25"/>
  <c r="M89" i="26"/>
  <c r="S89" i="25"/>
  <c r="N89" i="26"/>
  <c r="T89" i="25"/>
  <c r="O89" i="26"/>
  <c r="R90" i="25"/>
  <c r="M90" i="26"/>
  <c r="S90" i="25"/>
  <c r="N90" i="26"/>
  <c r="T90" i="25"/>
  <c r="O90" i="26"/>
  <c r="R91" i="25"/>
  <c r="M91" i="26"/>
  <c r="S91" i="25"/>
  <c r="N91" i="26"/>
  <c r="T91" i="25"/>
  <c r="O91" i="26"/>
  <c r="R92" i="25"/>
  <c r="M92" i="26"/>
  <c r="S92" i="25"/>
  <c r="N92" i="26"/>
  <c r="T92" i="25"/>
  <c r="O92" i="26"/>
  <c r="R93" i="25"/>
  <c r="M93" i="26"/>
  <c r="S93" i="25"/>
  <c r="N93" i="26"/>
  <c r="T93" i="25"/>
  <c r="O93" i="26"/>
  <c r="R94" i="25"/>
  <c r="M94" i="26"/>
  <c r="S94" i="25"/>
  <c r="N94" i="26"/>
  <c r="T94" i="25"/>
  <c r="O94" i="26"/>
  <c r="R95" i="25"/>
  <c r="M95" i="26"/>
  <c r="S95" i="25"/>
  <c r="N95" i="26"/>
  <c r="T95" i="25"/>
  <c r="O95" i="26"/>
  <c r="R96" i="25"/>
  <c r="M96" i="26"/>
  <c r="S96" i="25"/>
  <c r="N96" i="26"/>
  <c r="T96" i="25"/>
  <c r="O96" i="26"/>
  <c r="R97" i="25"/>
  <c r="M97" i="26"/>
  <c r="S97" i="25"/>
  <c r="N97" i="26"/>
  <c r="T97" i="25"/>
  <c r="O97" i="26"/>
  <c r="R98" i="25"/>
  <c r="M98" i="26"/>
  <c r="S98" i="25"/>
  <c r="N98" i="26"/>
  <c r="T98" i="25"/>
  <c r="O98" i="26"/>
  <c r="P103" i="22"/>
  <c r="K103" i="23"/>
  <c r="Q103" i="22"/>
  <c r="L103" i="23"/>
  <c r="Q104" i="21"/>
  <c r="L104" i="22"/>
  <c r="P104" i="21"/>
  <c r="K104" i="22"/>
  <c r="U104" i="20"/>
  <c r="Q105" i="21"/>
  <c r="L105" i="22"/>
  <c r="P105" i="21"/>
  <c r="U105" i="21" s="1"/>
  <c r="K105" i="22"/>
  <c r="U105" i="20"/>
  <c r="Q106" i="21"/>
  <c r="L106" i="22"/>
  <c r="P106" i="21"/>
  <c r="U106" i="21" s="1"/>
  <c r="K106" i="22"/>
  <c r="U106" i="20"/>
  <c r="Q107" i="21"/>
  <c r="L107" i="22"/>
  <c r="P107" i="21"/>
  <c r="U107" i="21" s="1"/>
  <c r="K107" i="22"/>
  <c r="U107" i="20"/>
  <c r="Q108" i="21"/>
  <c r="L108" i="22"/>
  <c r="P108" i="21"/>
  <c r="U108" i="21" s="1"/>
  <c r="K108" i="22"/>
  <c r="U108" i="20"/>
  <c r="Q109" i="21"/>
  <c r="L109" i="22"/>
  <c r="P109" i="21"/>
  <c r="U109" i="21" s="1"/>
  <c r="K109" i="22"/>
  <c r="U109" i="20"/>
  <c r="P84" i="18"/>
  <c r="K84" i="19"/>
  <c r="K100" i="18"/>
  <c r="K240" i="18" s="1"/>
  <c r="U84" i="17"/>
  <c r="P100" i="17"/>
  <c r="P240" i="17" s="1"/>
  <c r="Q84" i="18"/>
  <c r="Q100" i="18" s="1"/>
  <c r="Q240" i="18" s="1"/>
  <c r="L84" i="19"/>
  <c r="L100" i="18"/>
  <c r="L240" i="18" s="1"/>
  <c r="Q100" i="17"/>
  <c r="Q240" i="17" s="1"/>
  <c r="T158" i="28"/>
  <c r="O158" i="29"/>
  <c r="O214" i="28"/>
  <c r="N214" i="28"/>
  <c r="S158" i="28"/>
  <c r="N158" i="29"/>
  <c r="M214" i="28"/>
  <c r="R158" i="28"/>
  <c r="M158" i="29"/>
  <c r="P158" i="28"/>
  <c r="K158" i="29"/>
  <c r="K214" i="28"/>
  <c r="L214" i="28"/>
  <c r="Q158" i="28"/>
  <c r="L158" i="29"/>
  <c r="B158" i="15"/>
  <c r="J158" i="14"/>
  <c r="J214" i="14" s="1"/>
  <c r="U158" i="14"/>
  <c r="H214" i="14"/>
  <c r="U214" i="14" s="1"/>
  <c r="T102" i="27"/>
  <c r="O102" i="28"/>
  <c r="S102" i="27"/>
  <c r="N102" i="28"/>
  <c r="R102" i="27"/>
  <c r="M102" i="28"/>
  <c r="P102" i="27"/>
  <c r="K102" i="28"/>
  <c r="U102" i="26"/>
  <c r="Q102" i="27"/>
  <c r="L102" i="28"/>
  <c r="B237" i="30"/>
  <c r="H237" i="30" s="1"/>
  <c r="J237" i="29"/>
  <c r="B236" i="30"/>
  <c r="H236" i="30" s="1"/>
  <c r="J236" i="29"/>
  <c r="B235" i="30"/>
  <c r="H235" i="30" s="1"/>
  <c r="J235" i="29"/>
  <c r="B234" i="30"/>
  <c r="H234" i="30" s="1"/>
  <c r="J234" i="29"/>
  <c r="B233" i="30"/>
  <c r="H233" i="30" s="1"/>
  <c r="J233" i="29"/>
  <c r="B232" i="30"/>
  <c r="H232" i="30" s="1"/>
  <c r="J232" i="29"/>
  <c r="B231" i="30"/>
  <c r="H231" i="30" s="1"/>
  <c r="J231" i="29"/>
  <c r="B230" i="30"/>
  <c r="H230" i="30" s="1"/>
  <c r="J230" i="29"/>
  <c r="B229" i="30"/>
  <c r="H229" i="30" s="1"/>
  <c r="J229" i="29"/>
  <c r="B228" i="30"/>
  <c r="H228" i="30" s="1"/>
  <c r="J228" i="29"/>
  <c r="B227" i="30"/>
  <c r="H227" i="30" s="1"/>
  <c r="J227" i="29"/>
  <c r="B226" i="30"/>
  <c r="H226" i="30" s="1"/>
  <c r="J226" i="29"/>
  <c r="B225" i="30"/>
  <c r="H225" i="30" s="1"/>
  <c r="J225" i="29"/>
  <c r="B224" i="30"/>
  <c r="H224" i="30" s="1"/>
  <c r="J224" i="29"/>
  <c r="B223" i="30"/>
  <c r="H223" i="30" s="1"/>
  <c r="J223" i="29"/>
  <c r="B222" i="30"/>
  <c r="H222" i="30" s="1"/>
  <c r="J222" i="29"/>
  <c r="B221" i="30"/>
  <c r="H221" i="30" s="1"/>
  <c r="J221" i="29"/>
  <c r="B220" i="30"/>
  <c r="H220" i="30" s="1"/>
  <c r="J220" i="29"/>
  <c r="B219" i="30"/>
  <c r="H219" i="30" s="1"/>
  <c r="J219" i="29"/>
  <c r="B218" i="30"/>
  <c r="H218" i="30" s="1"/>
  <c r="J218" i="29"/>
  <c r="B213" i="30"/>
  <c r="H213" i="30" s="1"/>
  <c r="J213" i="29"/>
  <c r="B212" i="30"/>
  <c r="H212" i="30" s="1"/>
  <c r="J212" i="29"/>
  <c r="B211" i="30"/>
  <c r="H211" i="30" s="1"/>
  <c r="J211" i="29"/>
  <c r="B210" i="30"/>
  <c r="H210" i="30" s="1"/>
  <c r="J210" i="29"/>
  <c r="B209" i="30"/>
  <c r="H209" i="30" s="1"/>
  <c r="J209" i="29"/>
  <c r="B208" i="30"/>
  <c r="H208" i="30" s="1"/>
  <c r="J208" i="29"/>
  <c r="B207" i="30"/>
  <c r="H207" i="30" s="1"/>
  <c r="J207" i="29"/>
  <c r="B206" i="30"/>
  <c r="H206" i="30" s="1"/>
  <c r="J206" i="29"/>
  <c r="B205" i="30"/>
  <c r="H205" i="30" s="1"/>
  <c r="J205" i="29"/>
  <c r="B204" i="30"/>
  <c r="H204" i="30" s="1"/>
  <c r="J204" i="29"/>
  <c r="B203" i="30"/>
  <c r="H203" i="30" s="1"/>
  <c r="J203" i="29"/>
  <c r="B202" i="30"/>
  <c r="H202" i="30" s="1"/>
  <c r="J202" i="29"/>
  <c r="B201" i="30"/>
  <c r="H201" i="30" s="1"/>
  <c r="J201" i="29"/>
  <c r="B200" i="30"/>
  <c r="H200" i="30" s="1"/>
  <c r="J200" i="29"/>
  <c r="B199" i="30"/>
  <c r="H199" i="30" s="1"/>
  <c r="J199" i="29"/>
  <c r="B198" i="30"/>
  <c r="H198" i="30" s="1"/>
  <c r="J198" i="29"/>
  <c r="B197" i="30"/>
  <c r="H197" i="30" s="1"/>
  <c r="J197" i="29"/>
  <c r="B196" i="30"/>
  <c r="H196" i="30" s="1"/>
  <c r="J196" i="29"/>
  <c r="B195" i="30"/>
  <c r="H195" i="30" s="1"/>
  <c r="J195" i="29"/>
  <c r="B194" i="30"/>
  <c r="H194" i="30" s="1"/>
  <c r="J194" i="29"/>
  <c r="B193" i="30"/>
  <c r="H193" i="30" s="1"/>
  <c r="J193" i="29"/>
  <c r="B192" i="30"/>
  <c r="H192" i="30" s="1"/>
  <c r="J192" i="29"/>
  <c r="B191" i="30"/>
  <c r="H191" i="30" s="1"/>
  <c r="J191" i="29"/>
  <c r="B190" i="30"/>
  <c r="H190" i="30" s="1"/>
  <c r="J190" i="29"/>
  <c r="B189" i="30"/>
  <c r="H189" i="30" s="1"/>
  <c r="J189" i="29"/>
  <c r="B188" i="30"/>
  <c r="H188" i="30" s="1"/>
  <c r="J188" i="29"/>
  <c r="B187" i="30"/>
  <c r="H187" i="30" s="1"/>
  <c r="J187" i="29"/>
  <c r="B186" i="30"/>
  <c r="H186" i="30" s="1"/>
  <c r="J186" i="29"/>
  <c r="B185" i="30"/>
  <c r="H185" i="30" s="1"/>
  <c r="J185" i="29"/>
  <c r="B184" i="30"/>
  <c r="H184" i="30" s="1"/>
  <c r="J184" i="29"/>
  <c r="B183" i="30"/>
  <c r="H183" i="30" s="1"/>
  <c r="J183" i="29"/>
  <c r="B182" i="30"/>
  <c r="H182" i="30" s="1"/>
  <c r="J182" i="29"/>
  <c r="B181" i="30"/>
  <c r="H181" i="30" s="1"/>
  <c r="J181" i="29"/>
  <c r="B179" i="30"/>
  <c r="H179" i="30" s="1"/>
  <c r="J179" i="29"/>
  <c r="B178" i="30"/>
  <c r="H178" i="30" s="1"/>
  <c r="J178" i="29"/>
  <c r="B177" i="30"/>
  <c r="H177" i="30" s="1"/>
  <c r="J177" i="29"/>
  <c r="B176" i="30"/>
  <c r="H176" i="30" s="1"/>
  <c r="J176" i="29"/>
  <c r="B175" i="30"/>
  <c r="H175" i="30" s="1"/>
  <c r="J175" i="29"/>
  <c r="B174" i="30"/>
  <c r="H174" i="30" s="1"/>
  <c r="J174" i="29"/>
  <c r="B173" i="30"/>
  <c r="H173" i="30" s="1"/>
  <c r="J173" i="29"/>
  <c r="B172" i="30"/>
  <c r="H172" i="30" s="1"/>
  <c r="J172" i="29"/>
  <c r="B171" i="30"/>
  <c r="H171" i="30" s="1"/>
  <c r="J171" i="29"/>
  <c r="B170" i="30"/>
  <c r="H170" i="30" s="1"/>
  <c r="J170" i="29"/>
  <c r="B169" i="30"/>
  <c r="H169" i="30" s="1"/>
  <c r="J169" i="29"/>
  <c r="B168" i="30"/>
  <c r="H168" i="30" s="1"/>
  <c r="J168" i="29"/>
  <c r="B167" i="30"/>
  <c r="H167" i="30" s="1"/>
  <c r="J167" i="29"/>
  <c r="B166" i="30"/>
  <c r="H166" i="30" s="1"/>
  <c r="J166" i="29"/>
  <c r="B165" i="30"/>
  <c r="H165" i="30" s="1"/>
  <c r="J165" i="29"/>
  <c r="B164" i="30"/>
  <c r="H164" i="30" s="1"/>
  <c r="J164" i="29"/>
  <c r="B163" i="30"/>
  <c r="H163" i="30" s="1"/>
  <c r="J163" i="29"/>
  <c r="B162" i="30"/>
  <c r="H162" i="30" s="1"/>
  <c r="J162" i="29"/>
  <c r="B161" i="30"/>
  <c r="H161" i="30" s="1"/>
  <c r="J161" i="29"/>
  <c r="B160" i="30"/>
  <c r="H160" i="30" s="1"/>
  <c r="J160" i="29"/>
  <c r="B159" i="30"/>
  <c r="H159" i="30" s="1"/>
  <c r="J159" i="29"/>
  <c r="B157" i="30"/>
  <c r="H157" i="30" s="1"/>
  <c r="J157" i="29"/>
  <c r="B156" i="30"/>
  <c r="H156" i="30" s="1"/>
  <c r="J156" i="29"/>
  <c r="B155" i="30"/>
  <c r="H155" i="30" s="1"/>
  <c r="J155" i="29"/>
  <c r="B154" i="30"/>
  <c r="H154" i="30" s="1"/>
  <c r="J154" i="29"/>
  <c r="B153" i="17"/>
  <c r="J153" i="16"/>
  <c r="U153" i="16"/>
  <c r="B149" i="30"/>
  <c r="H149" i="30" s="1"/>
  <c r="J149" i="29"/>
  <c r="U149" i="29"/>
  <c r="B148" i="30"/>
  <c r="H148" i="30" s="1"/>
  <c r="J148" i="29"/>
  <c r="U148" i="29"/>
  <c r="B147" i="30"/>
  <c r="H147" i="30" s="1"/>
  <c r="J147" i="29"/>
  <c r="U147" i="29"/>
  <c r="B146" i="30"/>
  <c r="H146" i="30" s="1"/>
  <c r="J146" i="29"/>
  <c r="U146" i="29"/>
  <c r="B145" i="30"/>
  <c r="H145" i="30" s="1"/>
  <c r="J145" i="29"/>
  <c r="U145" i="29"/>
  <c r="B144" i="30"/>
  <c r="H144" i="30" s="1"/>
  <c r="J144" i="29"/>
  <c r="U144" i="29"/>
  <c r="B143" i="30"/>
  <c r="H143" i="30" s="1"/>
  <c r="J143" i="29"/>
  <c r="U143" i="29"/>
  <c r="B142" i="30"/>
  <c r="H142" i="30" s="1"/>
  <c r="J142" i="29"/>
  <c r="U142" i="29"/>
  <c r="B141" i="30"/>
  <c r="H141" i="30" s="1"/>
  <c r="J141" i="29"/>
  <c r="U141" i="29"/>
  <c r="B140" i="30"/>
  <c r="H140" i="30" s="1"/>
  <c r="J140" i="29"/>
  <c r="U140" i="29"/>
  <c r="B139" i="30"/>
  <c r="H139" i="30" s="1"/>
  <c r="J139" i="29"/>
  <c r="U139" i="29"/>
  <c r="B138" i="30"/>
  <c r="H138" i="30" s="1"/>
  <c r="J138" i="29"/>
  <c r="U138" i="29"/>
  <c r="B137" i="30"/>
  <c r="H137" i="30" s="1"/>
  <c r="J137" i="29"/>
  <c r="U137" i="29"/>
  <c r="B136" i="30"/>
  <c r="H136" i="30" s="1"/>
  <c r="J136" i="29"/>
  <c r="U136" i="29"/>
  <c r="B135" i="30"/>
  <c r="H135" i="30" s="1"/>
  <c r="J135" i="29"/>
  <c r="U135" i="29"/>
  <c r="B134" i="30"/>
  <c r="H134" i="30" s="1"/>
  <c r="J134" i="29"/>
  <c r="U134" i="29"/>
  <c r="B133" i="30"/>
  <c r="H133" i="30" s="1"/>
  <c r="J133" i="29"/>
  <c r="U133" i="29"/>
  <c r="B132" i="30"/>
  <c r="H132" i="30" s="1"/>
  <c r="J132" i="29"/>
  <c r="U132" i="29"/>
  <c r="B131" i="30"/>
  <c r="H131" i="30" s="1"/>
  <c r="J131" i="29"/>
  <c r="U131" i="29"/>
  <c r="B130" i="30"/>
  <c r="H130" i="30" s="1"/>
  <c r="J130" i="29"/>
  <c r="U130" i="29"/>
  <c r="B129" i="30"/>
  <c r="H129" i="30" s="1"/>
  <c r="J129" i="29"/>
  <c r="U129" i="29"/>
  <c r="B124" i="30"/>
  <c r="H124" i="30" s="1"/>
  <c r="J124" i="29"/>
  <c r="U124" i="29"/>
  <c r="B123" i="30"/>
  <c r="H123" i="30" s="1"/>
  <c r="J123" i="29"/>
  <c r="U123" i="29"/>
  <c r="B122" i="30"/>
  <c r="H122" i="30" s="1"/>
  <c r="J122" i="29"/>
  <c r="U122" i="29"/>
  <c r="B121" i="30"/>
  <c r="H121" i="30" s="1"/>
  <c r="J121" i="29"/>
  <c r="U121" i="29"/>
  <c r="B120" i="30"/>
  <c r="H120" i="30" s="1"/>
  <c r="J120" i="29"/>
  <c r="U120" i="29"/>
  <c r="B119" i="30"/>
  <c r="H119" i="30" s="1"/>
  <c r="J119" i="29"/>
  <c r="U119" i="29"/>
  <c r="B118" i="30"/>
  <c r="H118" i="30" s="1"/>
  <c r="J118" i="29"/>
  <c r="U118" i="29"/>
  <c r="B103" i="17"/>
  <c r="H114" i="16"/>
  <c r="U114" i="16" s="1"/>
  <c r="J103" i="16"/>
  <c r="J114" i="16" s="1"/>
  <c r="U103" i="16"/>
  <c r="B99" i="30"/>
  <c r="H99" i="30" s="1"/>
  <c r="J99" i="29"/>
  <c r="U99" i="29"/>
  <c r="B98" i="30"/>
  <c r="H98" i="30" s="1"/>
  <c r="J98" i="29"/>
  <c r="U98" i="29"/>
  <c r="B97" i="30"/>
  <c r="H97" i="30" s="1"/>
  <c r="J97" i="29"/>
  <c r="U97" i="29"/>
  <c r="B96" i="30"/>
  <c r="H96" i="30" s="1"/>
  <c r="J96" i="29"/>
  <c r="U96" i="29"/>
  <c r="B95" i="30"/>
  <c r="H95" i="30" s="1"/>
  <c r="J95" i="29"/>
  <c r="U95" i="29"/>
  <c r="B94" i="30"/>
  <c r="H94" i="30" s="1"/>
  <c r="J94" i="29"/>
  <c r="U94" i="29"/>
  <c r="B93" i="30"/>
  <c r="H93" i="30" s="1"/>
  <c r="J93" i="29"/>
  <c r="U93" i="29"/>
  <c r="B92" i="30"/>
  <c r="H92" i="30" s="1"/>
  <c r="J92" i="29"/>
  <c r="U92" i="29"/>
  <c r="B91" i="30"/>
  <c r="H91" i="30" s="1"/>
  <c r="J91" i="29"/>
  <c r="U91" i="29"/>
  <c r="B90" i="30"/>
  <c r="H90" i="30" s="1"/>
  <c r="J90" i="29"/>
  <c r="U90" i="29"/>
  <c r="B89" i="30"/>
  <c r="H89" i="30" s="1"/>
  <c r="J89" i="29"/>
  <c r="U89" i="29"/>
  <c r="B88" i="30"/>
  <c r="H88" i="30" s="1"/>
  <c r="J88" i="29"/>
  <c r="U88" i="29"/>
  <c r="B87" i="30"/>
  <c r="H87" i="30" s="1"/>
  <c r="J87" i="29"/>
  <c r="U87" i="29"/>
  <c r="B86" i="30"/>
  <c r="H86" i="30" s="1"/>
  <c r="J86" i="29"/>
  <c r="U86" i="29"/>
  <c r="B85" i="30"/>
  <c r="H85" i="30" s="1"/>
  <c r="J85" i="29"/>
  <c r="U85" i="29"/>
  <c r="B84" i="30"/>
  <c r="H84" i="30" s="1"/>
  <c r="J84" i="29"/>
  <c r="U84" i="29"/>
  <c r="B59" i="30"/>
  <c r="H59" i="30" s="1"/>
  <c r="J59" i="29"/>
  <c r="B58" i="30"/>
  <c r="H58" i="30" s="1"/>
  <c r="J58" i="29"/>
  <c r="B57" i="30"/>
  <c r="H57" i="30" s="1"/>
  <c r="J57" i="29"/>
  <c r="B56" i="30"/>
  <c r="H56" i="30" s="1"/>
  <c r="J56" i="29"/>
  <c r="B55" i="30"/>
  <c r="H55" i="30" s="1"/>
  <c r="J55" i="29"/>
  <c r="B54" i="30"/>
  <c r="H54" i="30" s="1"/>
  <c r="J54" i="29"/>
  <c r="B53" i="30"/>
  <c r="H53" i="30" s="1"/>
  <c r="J53" i="29"/>
  <c r="B52" i="30"/>
  <c r="H52" i="30" s="1"/>
  <c r="J52" i="29"/>
  <c r="B51" i="30"/>
  <c r="H51" i="30" s="1"/>
  <c r="J51" i="29"/>
  <c r="B50" i="30"/>
  <c r="H50" i="30" s="1"/>
  <c r="J50" i="29"/>
  <c r="B49" i="30"/>
  <c r="H49" i="30" s="1"/>
  <c r="J49" i="29"/>
  <c r="B48" i="30"/>
  <c r="H48" i="30" s="1"/>
  <c r="J48" i="29"/>
  <c r="B47" i="30"/>
  <c r="H47" i="30" s="1"/>
  <c r="J47" i="29"/>
  <c r="B46" i="30"/>
  <c r="H46" i="30" s="1"/>
  <c r="J46" i="29"/>
  <c r="B45" i="30"/>
  <c r="H45" i="30" s="1"/>
  <c r="J45" i="29"/>
  <c r="B44" i="30"/>
  <c r="H44" i="30" s="1"/>
  <c r="J44" i="29"/>
  <c r="T5" i="29"/>
  <c r="O5" i="30"/>
  <c r="O20" i="29"/>
  <c r="S5" i="28"/>
  <c r="S20" i="28" s="1"/>
  <c r="N5" i="29"/>
  <c r="N20" i="28"/>
  <c r="R5" i="28"/>
  <c r="R20" i="28" s="1"/>
  <c r="M5" i="29"/>
  <c r="M20" i="28"/>
  <c r="T43" i="27"/>
  <c r="T60" i="27" s="1"/>
  <c r="O60" i="27"/>
  <c r="O43" i="28"/>
  <c r="S43" i="27"/>
  <c r="S60" i="27" s="1"/>
  <c r="N43" i="28"/>
  <c r="N60" i="27"/>
  <c r="R43" i="27"/>
  <c r="R60" i="27" s="1"/>
  <c r="M43" i="28"/>
  <c r="M60" i="27"/>
  <c r="P43" i="27"/>
  <c r="P60" i="27" s="1"/>
  <c r="K43" i="28"/>
  <c r="K60" i="27"/>
  <c r="Q43" i="27"/>
  <c r="Q60" i="27" s="1"/>
  <c r="L43" i="28"/>
  <c r="L60" i="27"/>
  <c r="Q29" i="27"/>
  <c r="L29" i="28"/>
  <c r="P29" i="27"/>
  <c r="K29" i="28"/>
  <c r="Q39" i="27"/>
  <c r="L39" i="28"/>
  <c r="P39" i="27"/>
  <c r="K39" i="28"/>
  <c r="U39" i="26"/>
  <c r="B39" i="28"/>
  <c r="H39" i="28" s="1"/>
  <c r="J39" i="27"/>
  <c r="U39" i="27"/>
  <c r="Q38" i="27"/>
  <c r="L38" i="28"/>
  <c r="P38" i="27"/>
  <c r="K38" i="28"/>
  <c r="U38" i="26"/>
  <c r="B38" i="28"/>
  <c r="H38" i="28" s="1"/>
  <c r="J38" i="27"/>
  <c r="U38" i="27"/>
  <c r="Q37" i="27"/>
  <c r="L37" i="28"/>
  <c r="P37" i="27"/>
  <c r="K37" i="28"/>
  <c r="U37" i="26"/>
  <c r="B37" i="28"/>
  <c r="H37" i="28" s="1"/>
  <c r="J37" i="27"/>
  <c r="U37" i="27"/>
  <c r="Q36" i="27"/>
  <c r="L36" i="28"/>
  <c r="P36" i="27"/>
  <c r="K36" i="28"/>
  <c r="U36" i="26"/>
  <c r="B36" i="28"/>
  <c r="H36" i="28" s="1"/>
  <c r="J36" i="27"/>
  <c r="U36" i="27"/>
  <c r="Q35" i="27"/>
  <c r="L35" i="28"/>
  <c r="P35" i="27"/>
  <c r="K35" i="28"/>
  <c r="U35" i="26"/>
  <c r="B35" i="28"/>
  <c r="H35" i="28" s="1"/>
  <c r="J35" i="27"/>
  <c r="U35" i="27"/>
  <c r="Q34" i="27"/>
  <c r="L34" i="28"/>
  <c r="P34" i="27"/>
  <c r="K34" i="28"/>
  <c r="U34" i="26"/>
  <c r="B34" i="28"/>
  <c r="H34" i="28" s="1"/>
  <c r="J34" i="27"/>
  <c r="U34" i="27"/>
  <c r="Q33" i="27"/>
  <c r="L33" i="28"/>
  <c r="P33" i="27"/>
  <c r="K33" i="28"/>
  <c r="U33" i="26"/>
  <c r="B33" i="28"/>
  <c r="H33" i="28" s="1"/>
  <c r="J33" i="27"/>
  <c r="U33" i="27"/>
  <c r="Q32" i="27"/>
  <c r="L32" i="28"/>
  <c r="P32" i="27"/>
  <c r="K32" i="28"/>
  <c r="U32" i="26"/>
  <c r="B32" i="28"/>
  <c r="H32" i="28" s="1"/>
  <c r="J32" i="27"/>
  <c r="U32" i="27"/>
  <c r="Q31" i="27"/>
  <c r="L31" i="28"/>
  <c r="P31" i="27"/>
  <c r="K31" i="28"/>
  <c r="U31" i="26"/>
  <c r="B31" i="28"/>
  <c r="H31" i="28" s="1"/>
  <c r="J31" i="27"/>
  <c r="U31" i="27"/>
  <c r="Q30" i="27"/>
  <c r="L30" i="28"/>
  <c r="P30" i="27"/>
  <c r="K30" i="28"/>
  <c r="U30" i="26"/>
  <c r="B30" i="28"/>
  <c r="H30" i="28" s="1"/>
  <c r="J30" i="27"/>
  <c r="U30" i="27"/>
  <c r="Q28" i="27"/>
  <c r="L28" i="28"/>
  <c r="P28" i="27"/>
  <c r="K28" i="28"/>
  <c r="U28" i="26"/>
  <c r="B28" i="28"/>
  <c r="H28" i="28" s="1"/>
  <c r="J28" i="27"/>
  <c r="U28" i="27"/>
  <c r="Q27" i="27"/>
  <c r="L27" i="28"/>
  <c r="P27" i="27"/>
  <c r="K27" i="28"/>
  <c r="U27" i="26"/>
  <c r="B27" i="28"/>
  <c r="H27" i="28" s="1"/>
  <c r="J27" i="27"/>
  <c r="U27" i="27"/>
  <c r="Q26" i="27"/>
  <c r="L26" i="28"/>
  <c r="P26" i="27"/>
  <c r="K26" i="28"/>
  <c r="U26" i="26"/>
  <c r="B26" i="28"/>
  <c r="H26" i="28" s="1"/>
  <c r="J26" i="27"/>
  <c r="U26" i="27"/>
  <c r="Q25" i="27"/>
  <c r="L25" i="28"/>
  <c r="P25" i="27"/>
  <c r="K25" i="28"/>
  <c r="U25" i="26"/>
  <c r="B25" i="28"/>
  <c r="H25" i="28" s="1"/>
  <c r="J25" i="27"/>
  <c r="U25" i="27"/>
  <c r="Q24" i="27"/>
  <c r="L24" i="28"/>
  <c r="P24" i="27"/>
  <c r="K24" i="28"/>
  <c r="U24" i="26"/>
  <c r="B24" i="28"/>
  <c r="H24" i="28" s="1"/>
  <c r="J24" i="27"/>
  <c r="U24" i="27"/>
  <c r="B29" i="16"/>
  <c r="J29" i="15"/>
  <c r="J40" i="15" s="1"/>
  <c r="U29" i="15"/>
  <c r="H40" i="15"/>
  <c r="U40" i="15" s="1"/>
  <c r="B23" i="20"/>
  <c r="J23" i="19"/>
  <c r="U23" i="19"/>
  <c r="P23" i="27"/>
  <c r="P40" i="27" s="1"/>
  <c r="K23" i="28"/>
  <c r="K40" i="27"/>
  <c r="Q23" i="27"/>
  <c r="Q40" i="27" s="1"/>
  <c r="L23" i="28"/>
  <c r="L40" i="27"/>
  <c r="Q19" i="27"/>
  <c r="L19" i="28"/>
  <c r="P19" i="27"/>
  <c r="K19" i="28"/>
  <c r="Q18" i="27"/>
  <c r="L18" i="28"/>
  <c r="P18" i="27"/>
  <c r="K18" i="28"/>
  <c r="Q17" i="27"/>
  <c r="L17" i="28"/>
  <c r="P17" i="27"/>
  <c r="K17" i="28"/>
  <c r="Q16" i="27"/>
  <c r="L16" i="28"/>
  <c r="P16" i="27"/>
  <c r="K16" i="28"/>
  <c r="Q15" i="27"/>
  <c r="L15" i="28"/>
  <c r="P15" i="27"/>
  <c r="K15" i="28"/>
  <c r="Q14" i="27"/>
  <c r="L14" i="28"/>
  <c r="P14" i="27"/>
  <c r="K14" i="28"/>
  <c r="Q13" i="27"/>
  <c r="L13" i="28"/>
  <c r="P13" i="27"/>
  <c r="K13" i="28"/>
  <c r="Q12" i="27"/>
  <c r="L12" i="28"/>
  <c r="P12" i="27"/>
  <c r="K12" i="28"/>
  <c r="Q11" i="27"/>
  <c r="L11" i="28"/>
  <c r="P11" i="27"/>
  <c r="K11" i="28"/>
  <c r="Q10" i="27"/>
  <c r="L10" i="28"/>
  <c r="P10" i="27"/>
  <c r="K10" i="28"/>
  <c r="Q9" i="27"/>
  <c r="L9" i="28"/>
  <c r="P9" i="27"/>
  <c r="K9" i="28"/>
  <c r="Q8" i="27"/>
  <c r="L8" i="28"/>
  <c r="P8" i="27"/>
  <c r="K8" i="28"/>
  <c r="Q7" i="27"/>
  <c r="L7" i="28"/>
  <c r="P7" i="27"/>
  <c r="K7" i="28"/>
  <c r="Q6" i="27"/>
  <c r="Q20" i="27" s="1"/>
  <c r="L6" i="28"/>
  <c r="Q20" i="26"/>
  <c r="P6" i="27"/>
  <c r="P20" i="27" s="1"/>
  <c r="K6" i="28"/>
  <c r="P20" i="26"/>
  <c r="U6" i="21"/>
  <c r="J6" i="21"/>
  <c r="B6" i="22"/>
  <c r="H6" i="22" s="1"/>
  <c r="U7" i="21"/>
  <c r="J7" i="21"/>
  <c r="B7" i="22"/>
  <c r="H7" i="22" s="1"/>
  <c r="U8" i="21"/>
  <c r="J8" i="21"/>
  <c r="B8" i="22"/>
  <c r="H8" i="22" s="1"/>
  <c r="U9" i="21"/>
  <c r="J9" i="21"/>
  <c r="B9" i="22"/>
  <c r="H9" i="22" s="1"/>
  <c r="U10" i="21"/>
  <c r="J10" i="21"/>
  <c r="B10" i="22"/>
  <c r="H10" i="22" s="1"/>
  <c r="U11" i="21"/>
  <c r="J11" i="21"/>
  <c r="B11" i="22"/>
  <c r="H11" i="22" s="1"/>
  <c r="U13" i="21"/>
  <c r="J13" i="21"/>
  <c r="B13" i="22"/>
  <c r="H13" i="22" s="1"/>
  <c r="U14" i="21"/>
  <c r="J14" i="21"/>
  <c r="B14" i="22"/>
  <c r="H14" i="22" s="1"/>
  <c r="U15" i="21"/>
  <c r="J15" i="21"/>
  <c r="B15" i="22"/>
  <c r="H15" i="22" s="1"/>
  <c r="U16" i="21"/>
  <c r="J16" i="21"/>
  <c r="B16" i="22"/>
  <c r="H16" i="22" s="1"/>
  <c r="U17" i="21"/>
  <c r="J17" i="21"/>
  <c r="B17" i="22"/>
  <c r="H17" i="22" s="1"/>
  <c r="U18" i="21"/>
  <c r="J18" i="21"/>
  <c r="B18" i="22"/>
  <c r="H18" i="22" s="1"/>
  <c r="U19" i="21"/>
  <c r="J19" i="21"/>
  <c r="B19" i="22"/>
  <c r="H19" i="22" s="1"/>
  <c r="B43" i="15"/>
  <c r="H60" i="14"/>
  <c r="U60" i="14" s="1"/>
  <c r="J43" i="14"/>
  <c r="J60" i="14" s="1"/>
  <c r="U43" i="14"/>
  <c r="P5" i="28"/>
  <c r="K5" i="29"/>
  <c r="K20" i="28"/>
  <c r="Q5" i="28"/>
  <c r="L5" i="29"/>
  <c r="L20" i="28"/>
  <c r="J20" i="8"/>
  <c r="H240" i="8"/>
  <c r="U20" i="8"/>
  <c r="H5" i="9"/>
  <c r="B20" i="9"/>
  <c r="B240" i="9" s="1"/>
  <c r="B12" i="21"/>
  <c r="H12" i="21" s="1"/>
  <c r="U12" i="20"/>
  <c r="J12" i="20"/>
  <c r="H240" i="7"/>
  <c r="U20" i="7"/>
  <c r="B180" i="29" l="1"/>
  <c r="H180" i="29" s="1"/>
  <c r="J180" i="28"/>
  <c r="H107" i="27"/>
  <c r="Q84" i="19"/>
  <c r="L84" i="20"/>
  <c r="L100" i="19"/>
  <c r="L240" i="19" s="1"/>
  <c r="P84" i="19"/>
  <c r="K84" i="20"/>
  <c r="K100" i="19"/>
  <c r="K240" i="19" s="1"/>
  <c r="U84" i="18"/>
  <c r="P100" i="18"/>
  <c r="P240" i="18" s="1"/>
  <c r="P109" i="22"/>
  <c r="K109" i="23"/>
  <c r="Q109" i="22"/>
  <c r="L109" i="23"/>
  <c r="P108" i="22"/>
  <c r="K108" i="23"/>
  <c r="Q108" i="22"/>
  <c r="L108" i="23"/>
  <c r="P107" i="22"/>
  <c r="K107" i="23"/>
  <c r="Q107" i="22"/>
  <c r="L107" i="23"/>
  <c r="P106" i="22"/>
  <c r="K106" i="23"/>
  <c r="Q106" i="22"/>
  <c r="L106" i="23"/>
  <c r="P105" i="22"/>
  <c r="K105" i="23"/>
  <c r="Q105" i="22"/>
  <c r="L105" i="23"/>
  <c r="P104" i="22"/>
  <c r="K104" i="23"/>
  <c r="K114" i="22"/>
  <c r="U104" i="21"/>
  <c r="P114" i="21"/>
  <c r="Q104" i="22"/>
  <c r="L104" i="23"/>
  <c r="L114" i="22"/>
  <c r="Q114" i="21"/>
  <c r="Q103" i="23"/>
  <c r="L103" i="24"/>
  <c r="L114" i="23"/>
  <c r="Q114" i="22"/>
  <c r="P103" i="23"/>
  <c r="K103" i="24"/>
  <c r="K114" i="23"/>
  <c r="P114" i="22"/>
  <c r="T98" i="26"/>
  <c r="O98" i="27"/>
  <c r="S98" i="26"/>
  <c r="N98" i="27"/>
  <c r="R98" i="26"/>
  <c r="M98" i="27"/>
  <c r="T97" i="26"/>
  <c r="O97" i="27"/>
  <c r="S97" i="26"/>
  <c r="N97" i="27"/>
  <c r="R97" i="26"/>
  <c r="M97" i="27"/>
  <c r="T96" i="26"/>
  <c r="O96" i="27"/>
  <c r="S96" i="26"/>
  <c r="N96" i="27"/>
  <c r="R96" i="26"/>
  <c r="M96" i="27"/>
  <c r="T95" i="26"/>
  <c r="O95" i="27"/>
  <c r="S95" i="26"/>
  <c r="N95" i="27"/>
  <c r="R95" i="26"/>
  <c r="M95" i="27"/>
  <c r="T94" i="26"/>
  <c r="O94" i="27"/>
  <c r="S94" i="26"/>
  <c r="N94" i="27"/>
  <c r="R94" i="26"/>
  <c r="M94" i="27"/>
  <c r="T93" i="26"/>
  <c r="O93" i="27"/>
  <c r="S93" i="26"/>
  <c r="N93" i="27"/>
  <c r="R93" i="26"/>
  <c r="M93" i="27"/>
  <c r="T92" i="26"/>
  <c r="O92" i="27"/>
  <c r="S92" i="26"/>
  <c r="N92" i="27"/>
  <c r="R92" i="26"/>
  <c r="M92" i="27"/>
  <c r="T91" i="26"/>
  <c r="O91" i="27"/>
  <c r="S91" i="26"/>
  <c r="N91" i="27"/>
  <c r="R91" i="26"/>
  <c r="M91" i="27"/>
  <c r="T90" i="26"/>
  <c r="O90" i="27"/>
  <c r="S90" i="26"/>
  <c r="N90" i="27"/>
  <c r="R90" i="26"/>
  <c r="M90" i="27"/>
  <c r="T89" i="26"/>
  <c r="O89" i="27"/>
  <c r="S89" i="26"/>
  <c r="N89" i="27"/>
  <c r="R89" i="26"/>
  <c r="M89" i="27"/>
  <c r="T88" i="26"/>
  <c r="O88" i="27"/>
  <c r="S88" i="26"/>
  <c r="N88" i="27"/>
  <c r="R88" i="26"/>
  <c r="M88" i="27"/>
  <c r="T87" i="26"/>
  <c r="O87" i="27"/>
  <c r="S87" i="26"/>
  <c r="N87" i="27"/>
  <c r="R87" i="26"/>
  <c r="M87" i="27"/>
  <c r="T86" i="26"/>
  <c r="O86" i="27"/>
  <c r="S86" i="26"/>
  <c r="N86" i="27"/>
  <c r="R86" i="26"/>
  <c r="M86" i="27"/>
  <c r="T85" i="26"/>
  <c r="O85" i="27"/>
  <c r="O100" i="26"/>
  <c r="T100" i="25"/>
  <c r="S85" i="26"/>
  <c r="N85" i="27"/>
  <c r="N100" i="26"/>
  <c r="S100" i="25"/>
  <c r="R85" i="26"/>
  <c r="M85" i="27"/>
  <c r="T84" i="27"/>
  <c r="O84" i="28"/>
  <c r="T84" i="28" s="1"/>
  <c r="O100" i="27"/>
  <c r="T100" i="26"/>
  <c r="S84" i="27"/>
  <c r="N84" i="28"/>
  <c r="S84" i="28" s="1"/>
  <c r="N100" i="27"/>
  <c r="S100" i="26"/>
  <c r="T109" i="27"/>
  <c r="O109" i="28"/>
  <c r="S109" i="26"/>
  <c r="N109" i="27"/>
  <c r="R109" i="26"/>
  <c r="M109" i="27"/>
  <c r="T108" i="27"/>
  <c r="O108" i="28"/>
  <c r="S108" i="26"/>
  <c r="N108" i="27"/>
  <c r="R108" i="26"/>
  <c r="M108" i="27"/>
  <c r="T107" i="27"/>
  <c r="O107" i="28"/>
  <c r="S107" i="26"/>
  <c r="N107" i="27"/>
  <c r="R107" i="26"/>
  <c r="M107" i="27"/>
  <c r="T106" i="27"/>
  <c r="O106" i="28"/>
  <c r="S106" i="26"/>
  <c r="N106" i="27"/>
  <c r="R106" i="26"/>
  <c r="M106" i="27"/>
  <c r="T105" i="27"/>
  <c r="O105" i="28"/>
  <c r="S105" i="26"/>
  <c r="N105" i="27"/>
  <c r="R105" i="26"/>
  <c r="M105" i="27"/>
  <c r="T104" i="26"/>
  <c r="T114" i="26" s="1"/>
  <c r="T240" i="26" s="1"/>
  <c r="O104" i="27"/>
  <c r="O114" i="26"/>
  <c r="O240" i="26" s="1"/>
  <c r="T240" i="25"/>
  <c r="S104" i="26"/>
  <c r="N104" i="27"/>
  <c r="N114" i="26"/>
  <c r="N240" i="26" s="1"/>
  <c r="S114" i="25"/>
  <c r="S240" i="25" s="1"/>
  <c r="R104" i="26"/>
  <c r="M104" i="27"/>
  <c r="M114" i="26"/>
  <c r="R114" i="25"/>
  <c r="T103" i="28"/>
  <c r="O103" i="29"/>
  <c r="S103" i="27"/>
  <c r="N103" i="28"/>
  <c r="S114" i="26"/>
  <c r="S240" i="26" s="1"/>
  <c r="R103" i="27"/>
  <c r="M103" i="28"/>
  <c r="R114" i="26"/>
  <c r="U79" i="28"/>
  <c r="U79" i="27"/>
  <c r="U78" i="28"/>
  <c r="U78" i="27"/>
  <c r="U77" i="28"/>
  <c r="U77" i="27"/>
  <c r="U76" i="28"/>
  <c r="U76" i="27"/>
  <c r="U75" i="28"/>
  <c r="U75" i="27"/>
  <c r="U74" i="28"/>
  <c r="U74" i="27"/>
  <c r="U73" i="28"/>
  <c r="U73" i="27"/>
  <c r="U72" i="28"/>
  <c r="U72" i="27"/>
  <c r="U71" i="28"/>
  <c r="U71" i="27"/>
  <c r="U70" i="28"/>
  <c r="U70" i="27"/>
  <c r="U69" i="28"/>
  <c r="U69" i="27"/>
  <c r="U68" i="28"/>
  <c r="U68" i="27"/>
  <c r="U67" i="28"/>
  <c r="U67" i="27"/>
  <c r="U66" i="28"/>
  <c r="U66" i="27"/>
  <c r="S80" i="27"/>
  <c r="R80" i="27"/>
  <c r="U65" i="28"/>
  <c r="U65" i="27"/>
  <c r="Q80" i="27"/>
  <c r="R23" i="28"/>
  <c r="R40" i="28" s="1"/>
  <c r="M23" i="29"/>
  <c r="M40" i="28"/>
  <c r="S23" i="28"/>
  <c r="S40" i="28" s="1"/>
  <c r="N23" i="29"/>
  <c r="N40" i="28"/>
  <c r="T217" i="28"/>
  <c r="T238" i="28" s="1"/>
  <c r="O238" i="28"/>
  <c r="O217" i="29"/>
  <c r="S217" i="28"/>
  <c r="S238" i="28" s="1"/>
  <c r="N217" i="29"/>
  <c r="N238" i="28"/>
  <c r="R217" i="28"/>
  <c r="R238" i="28" s="1"/>
  <c r="M217" i="29"/>
  <c r="M238" i="28"/>
  <c r="Q217" i="28"/>
  <c r="Q238" i="28" s="1"/>
  <c r="L217" i="29"/>
  <c r="L238" i="28"/>
  <c r="P217" i="28"/>
  <c r="P238" i="28" s="1"/>
  <c r="K217" i="29"/>
  <c r="K238" i="28"/>
  <c r="T153" i="28"/>
  <c r="T214" i="28" s="1"/>
  <c r="O153" i="29"/>
  <c r="S153" i="28"/>
  <c r="S214" i="28" s="1"/>
  <c r="N153" i="29"/>
  <c r="R153" i="28"/>
  <c r="R214" i="28" s="1"/>
  <c r="M153" i="29"/>
  <c r="Q153" i="28"/>
  <c r="Q214" i="28" s="1"/>
  <c r="L153" i="29"/>
  <c r="P153" i="28"/>
  <c r="P214" i="28" s="1"/>
  <c r="K153" i="29"/>
  <c r="T128" i="28"/>
  <c r="T150" i="28" s="1"/>
  <c r="O150" i="28"/>
  <c r="O128" i="29"/>
  <c r="S128" i="28"/>
  <c r="S150" i="28" s="1"/>
  <c r="N128" i="29"/>
  <c r="N150" i="28"/>
  <c r="R128" i="28"/>
  <c r="R150" i="28" s="1"/>
  <c r="M128" i="29"/>
  <c r="M150" i="28"/>
  <c r="Q128" i="28"/>
  <c r="Q150" i="28" s="1"/>
  <c r="L128" i="29"/>
  <c r="L150" i="28"/>
  <c r="P128" i="28"/>
  <c r="P150" i="28" s="1"/>
  <c r="K128" i="29"/>
  <c r="K150" i="28"/>
  <c r="T117" i="28"/>
  <c r="T125" i="28" s="1"/>
  <c r="O117" i="29"/>
  <c r="O125" i="28"/>
  <c r="S117" i="28"/>
  <c r="S125" i="28" s="1"/>
  <c r="N117" i="29"/>
  <c r="N125" i="28"/>
  <c r="R117" i="28"/>
  <c r="R125" i="28" s="1"/>
  <c r="M117" i="29"/>
  <c r="M125" i="28"/>
  <c r="Q117" i="28"/>
  <c r="Q125" i="28" s="1"/>
  <c r="L117" i="29"/>
  <c r="L125" i="28"/>
  <c r="P117" i="28"/>
  <c r="P125" i="28" s="1"/>
  <c r="K117" i="29"/>
  <c r="K125" i="28"/>
  <c r="T83" i="28"/>
  <c r="O83" i="29"/>
  <c r="S83" i="28"/>
  <c r="N83" i="29"/>
  <c r="R83" i="28"/>
  <c r="M83" i="29"/>
  <c r="Q83" i="28"/>
  <c r="L83" i="29"/>
  <c r="P83" i="28"/>
  <c r="K83" i="29"/>
  <c r="T63" i="28"/>
  <c r="T80" i="28" s="1"/>
  <c r="O80" i="28"/>
  <c r="O63" i="29"/>
  <c r="T80" i="27"/>
  <c r="S63" i="28"/>
  <c r="S80" i="28" s="1"/>
  <c r="N63" i="29"/>
  <c r="N80" i="28"/>
  <c r="R63" i="28"/>
  <c r="R80" i="28" s="1"/>
  <c r="M63" i="29"/>
  <c r="M80" i="28"/>
  <c r="Q63" i="28"/>
  <c r="Q80" i="28" s="1"/>
  <c r="L63" i="29"/>
  <c r="L80" i="28"/>
  <c r="P63" i="28"/>
  <c r="P80" i="28" s="1"/>
  <c r="K63" i="29"/>
  <c r="K80" i="28"/>
  <c r="P80" i="27"/>
  <c r="T6" i="29"/>
  <c r="O6" i="30"/>
  <c r="J238" i="14"/>
  <c r="U238" i="14"/>
  <c r="H217" i="15"/>
  <c r="B238" i="15"/>
  <c r="H128" i="15"/>
  <c r="B150" i="15"/>
  <c r="H117" i="15"/>
  <c r="B125" i="15"/>
  <c r="H83" i="15"/>
  <c r="B100" i="15"/>
  <c r="H63" i="15"/>
  <c r="B80" i="15"/>
  <c r="Q154" i="29"/>
  <c r="L154" i="30"/>
  <c r="Q154" i="30" s="1"/>
  <c r="P154" i="29"/>
  <c r="K154" i="30"/>
  <c r="U154" i="28"/>
  <c r="R154" i="29"/>
  <c r="M154" i="30"/>
  <c r="R154" i="30" s="1"/>
  <c r="S154" i="29"/>
  <c r="N154" i="30"/>
  <c r="S154" i="30" s="1"/>
  <c r="T154" i="29"/>
  <c r="O154" i="30"/>
  <c r="Q155" i="29"/>
  <c r="L155" i="30"/>
  <c r="Q155" i="30" s="1"/>
  <c r="P155" i="29"/>
  <c r="K155" i="30"/>
  <c r="U155" i="28"/>
  <c r="R155" i="29"/>
  <c r="M155" i="30"/>
  <c r="R155" i="30" s="1"/>
  <c r="S155" i="29"/>
  <c r="N155" i="30"/>
  <c r="S155" i="30" s="1"/>
  <c r="T155" i="29"/>
  <c r="O155" i="30"/>
  <c r="Q156" i="29"/>
  <c r="L156" i="30"/>
  <c r="Q156" i="30" s="1"/>
  <c r="P156" i="29"/>
  <c r="K156" i="30"/>
  <c r="U156" i="28"/>
  <c r="R156" i="29"/>
  <c r="M156" i="30"/>
  <c r="R156" i="30" s="1"/>
  <c r="S156" i="29"/>
  <c r="N156" i="30"/>
  <c r="S156" i="30" s="1"/>
  <c r="T156" i="29"/>
  <c r="O156" i="30"/>
  <c r="Q157" i="29"/>
  <c r="L157" i="30"/>
  <c r="Q157" i="30" s="1"/>
  <c r="P157" i="29"/>
  <c r="K157" i="30"/>
  <c r="U157" i="28"/>
  <c r="R157" i="29"/>
  <c r="M157" i="30"/>
  <c r="R157" i="30" s="1"/>
  <c r="S157" i="29"/>
  <c r="N157" i="30"/>
  <c r="S157" i="30" s="1"/>
  <c r="T157" i="29"/>
  <c r="O157" i="30"/>
  <c r="Q159" i="29"/>
  <c r="L159" i="30"/>
  <c r="Q159" i="30" s="1"/>
  <c r="P159" i="29"/>
  <c r="K159" i="30"/>
  <c r="U159" i="28"/>
  <c r="R159" i="29"/>
  <c r="M159" i="30"/>
  <c r="R159" i="30" s="1"/>
  <c r="S159" i="29"/>
  <c r="N159" i="30"/>
  <c r="S159" i="30" s="1"/>
  <c r="T159" i="29"/>
  <c r="O159" i="30"/>
  <c r="Q160" i="29"/>
  <c r="L160" i="30"/>
  <c r="Q160" i="30" s="1"/>
  <c r="P160" i="29"/>
  <c r="K160" i="30"/>
  <c r="U160" i="28"/>
  <c r="R160" i="29"/>
  <c r="M160" i="30"/>
  <c r="R160" i="30" s="1"/>
  <c r="S160" i="29"/>
  <c r="N160" i="30"/>
  <c r="S160" i="30" s="1"/>
  <c r="T160" i="29"/>
  <c r="O160" i="30"/>
  <c r="Q161" i="29"/>
  <c r="L161" i="30"/>
  <c r="Q161" i="30" s="1"/>
  <c r="P161" i="29"/>
  <c r="K161" i="30"/>
  <c r="U161" i="28"/>
  <c r="R161" i="29"/>
  <c r="M161" i="30"/>
  <c r="R161" i="30" s="1"/>
  <c r="S161" i="29"/>
  <c r="N161" i="30"/>
  <c r="S161" i="30" s="1"/>
  <c r="T161" i="29"/>
  <c r="O161" i="30"/>
  <c r="Q162" i="29"/>
  <c r="L162" i="30"/>
  <c r="Q162" i="30" s="1"/>
  <c r="P162" i="29"/>
  <c r="K162" i="30"/>
  <c r="U162" i="28"/>
  <c r="R162" i="29"/>
  <c r="M162" i="30"/>
  <c r="R162" i="30" s="1"/>
  <c r="S162" i="29"/>
  <c r="N162" i="30"/>
  <c r="S162" i="30" s="1"/>
  <c r="T162" i="29"/>
  <c r="O162" i="30"/>
  <c r="Q163" i="29"/>
  <c r="L163" i="30"/>
  <c r="Q163" i="30" s="1"/>
  <c r="P163" i="29"/>
  <c r="K163" i="30"/>
  <c r="U163" i="28"/>
  <c r="R163" i="29"/>
  <c r="M163" i="30"/>
  <c r="R163" i="30" s="1"/>
  <c r="S163" i="29"/>
  <c r="N163" i="30"/>
  <c r="S163" i="30" s="1"/>
  <c r="T163" i="29"/>
  <c r="O163" i="30"/>
  <c r="Q164" i="29"/>
  <c r="L164" i="30"/>
  <c r="Q164" i="30" s="1"/>
  <c r="P164" i="29"/>
  <c r="K164" i="30"/>
  <c r="U164" i="28"/>
  <c r="R164" i="29"/>
  <c r="M164" i="30"/>
  <c r="R164" i="30" s="1"/>
  <c r="S164" i="29"/>
  <c r="N164" i="30"/>
  <c r="S164" i="30" s="1"/>
  <c r="T164" i="29"/>
  <c r="O164" i="30"/>
  <c r="Q165" i="29"/>
  <c r="L165" i="30"/>
  <c r="Q165" i="30" s="1"/>
  <c r="P165" i="29"/>
  <c r="K165" i="30"/>
  <c r="U165" i="28"/>
  <c r="R165" i="29"/>
  <c r="M165" i="30"/>
  <c r="R165" i="30" s="1"/>
  <c r="S165" i="29"/>
  <c r="N165" i="30"/>
  <c r="S165" i="30" s="1"/>
  <c r="T165" i="29"/>
  <c r="O165" i="30"/>
  <c r="Q166" i="29"/>
  <c r="L166" i="30"/>
  <c r="Q166" i="30" s="1"/>
  <c r="P166" i="29"/>
  <c r="K166" i="30"/>
  <c r="U166" i="28"/>
  <c r="R166" i="29"/>
  <c r="M166" i="30"/>
  <c r="R166" i="30" s="1"/>
  <c r="S166" i="29"/>
  <c r="N166" i="30"/>
  <c r="S166" i="30" s="1"/>
  <c r="T166" i="29"/>
  <c r="O166" i="30"/>
  <c r="Q167" i="29"/>
  <c r="L167" i="30"/>
  <c r="Q167" i="30" s="1"/>
  <c r="P167" i="29"/>
  <c r="K167" i="30"/>
  <c r="U167" i="28"/>
  <c r="R167" i="29"/>
  <c r="M167" i="30"/>
  <c r="R167" i="30" s="1"/>
  <c r="S167" i="29"/>
  <c r="N167" i="30"/>
  <c r="S167" i="30" s="1"/>
  <c r="T167" i="29"/>
  <c r="O167" i="30"/>
  <c r="Q168" i="29"/>
  <c r="L168" i="30"/>
  <c r="Q168" i="30" s="1"/>
  <c r="P168" i="29"/>
  <c r="K168" i="30"/>
  <c r="U168" i="28"/>
  <c r="R168" i="29"/>
  <c r="M168" i="30"/>
  <c r="R168" i="30" s="1"/>
  <c r="S168" i="29"/>
  <c r="N168" i="30"/>
  <c r="S168" i="30" s="1"/>
  <c r="T168" i="29"/>
  <c r="O168" i="30"/>
  <c r="Q169" i="29"/>
  <c r="L169" i="30"/>
  <c r="Q169" i="30" s="1"/>
  <c r="P169" i="29"/>
  <c r="K169" i="30"/>
  <c r="U169" i="28"/>
  <c r="R169" i="29"/>
  <c r="M169" i="30"/>
  <c r="R169" i="30" s="1"/>
  <c r="S169" i="29"/>
  <c r="N169" i="30"/>
  <c r="S169" i="30" s="1"/>
  <c r="T169" i="29"/>
  <c r="O169" i="30"/>
  <c r="Q170" i="29"/>
  <c r="L170" i="30"/>
  <c r="Q170" i="30" s="1"/>
  <c r="P170" i="29"/>
  <c r="K170" i="30"/>
  <c r="U170" i="28"/>
  <c r="R170" i="29"/>
  <c r="M170" i="30"/>
  <c r="R170" i="30" s="1"/>
  <c r="S170" i="29"/>
  <c r="N170" i="30"/>
  <c r="S170" i="30" s="1"/>
  <c r="T170" i="29"/>
  <c r="O170" i="30"/>
  <c r="Q171" i="29"/>
  <c r="L171" i="30"/>
  <c r="Q171" i="30" s="1"/>
  <c r="P171" i="29"/>
  <c r="K171" i="30"/>
  <c r="U171" i="28"/>
  <c r="R171" i="29"/>
  <c r="M171" i="30"/>
  <c r="R171" i="30" s="1"/>
  <c r="S171" i="29"/>
  <c r="N171" i="30"/>
  <c r="S171" i="30" s="1"/>
  <c r="T171" i="29"/>
  <c r="O171" i="30"/>
  <c r="Q172" i="29"/>
  <c r="L172" i="30"/>
  <c r="Q172" i="30" s="1"/>
  <c r="P172" i="29"/>
  <c r="K172" i="30"/>
  <c r="U172" i="28"/>
  <c r="R172" i="29"/>
  <c r="M172" i="30"/>
  <c r="R172" i="30" s="1"/>
  <c r="S172" i="29"/>
  <c r="N172" i="30"/>
  <c r="S172" i="30" s="1"/>
  <c r="T172" i="29"/>
  <c r="O172" i="30"/>
  <c r="Q173" i="29"/>
  <c r="L173" i="30"/>
  <c r="Q173" i="30" s="1"/>
  <c r="P173" i="29"/>
  <c r="K173" i="30"/>
  <c r="U173" i="28"/>
  <c r="R173" i="29"/>
  <c r="M173" i="30"/>
  <c r="R173" i="30" s="1"/>
  <c r="S173" i="29"/>
  <c r="N173" i="30"/>
  <c r="S173" i="30" s="1"/>
  <c r="T173" i="29"/>
  <c r="O173" i="30"/>
  <c r="Q174" i="29"/>
  <c r="L174" i="30"/>
  <c r="Q174" i="30" s="1"/>
  <c r="P174" i="29"/>
  <c r="K174" i="30"/>
  <c r="U174" i="28"/>
  <c r="R174" i="29"/>
  <c r="M174" i="30"/>
  <c r="R174" i="30" s="1"/>
  <c r="S174" i="29"/>
  <c r="N174" i="30"/>
  <c r="S174" i="30" s="1"/>
  <c r="T174" i="29"/>
  <c r="O174" i="30"/>
  <c r="Q175" i="29"/>
  <c r="L175" i="30"/>
  <c r="Q175" i="30" s="1"/>
  <c r="P175" i="29"/>
  <c r="K175" i="30"/>
  <c r="U175" i="28"/>
  <c r="R175" i="29"/>
  <c r="M175" i="30"/>
  <c r="R175" i="30" s="1"/>
  <c r="S175" i="29"/>
  <c r="N175" i="30"/>
  <c r="S175" i="30" s="1"/>
  <c r="T175" i="29"/>
  <c r="O175" i="30"/>
  <c r="Q176" i="29"/>
  <c r="L176" i="30"/>
  <c r="Q176" i="30" s="1"/>
  <c r="P176" i="29"/>
  <c r="K176" i="30"/>
  <c r="U176" i="28"/>
  <c r="R176" i="29"/>
  <c r="M176" i="30"/>
  <c r="R176" i="30" s="1"/>
  <c r="S176" i="29"/>
  <c r="N176" i="30"/>
  <c r="S176" i="30" s="1"/>
  <c r="T176" i="29"/>
  <c r="O176" i="30"/>
  <c r="Q177" i="29"/>
  <c r="L177" i="30"/>
  <c r="Q177" i="30" s="1"/>
  <c r="P177" i="29"/>
  <c r="K177" i="30"/>
  <c r="U177" i="28"/>
  <c r="R177" i="29"/>
  <c r="M177" i="30"/>
  <c r="R177" i="30" s="1"/>
  <c r="S177" i="29"/>
  <c r="N177" i="30"/>
  <c r="S177" i="30" s="1"/>
  <c r="T177" i="29"/>
  <c r="O177" i="30"/>
  <c r="Q178" i="29"/>
  <c r="L178" i="30"/>
  <c r="Q178" i="30" s="1"/>
  <c r="P178" i="29"/>
  <c r="K178" i="30"/>
  <c r="U178" i="28"/>
  <c r="R178" i="29"/>
  <c r="M178" i="30"/>
  <c r="R178" i="30" s="1"/>
  <c r="S178" i="29"/>
  <c r="N178" i="30"/>
  <c r="S178" i="30" s="1"/>
  <c r="T178" i="29"/>
  <c r="O178" i="30"/>
  <c r="Q179" i="29"/>
  <c r="L179" i="30"/>
  <c r="Q179" i="30" s="1"/>
  <c r="P179" i="29"/>
  <c r="K179" i="30"/>
  <c r="U179" i="28"/>
  <c r="R179" i="29"/>
  <c r="M179" i="30"/>
  <c r="R179" i="30" s="1"/>
  <c r="S179" i="29"/>
  <c r="N179" i="30"/>
  <c r="S179" i="30" s="1"/>
  <c r="T179" i="29"/>
  <c r="O179" i="30"/>
  <c r="Q180" i="29"/>
  <c r="L180" i="30"/>
  <c r="Q180" i="30" s="1"/>
  <c r="P180" i="29"/>
  <c r="K180" i="30"/>
  <c r="U180" i="28"/>
  <c r="R180" i="29"/>
  <c r="M180" i="30"/>
  <c r="R180" i="30" s="1"/>
  <c r="S180" i="29"/>
  <c r="N180" i="30"/>
  <c r="S180" i="30" s="1"/>
  <c r="T180" i="29"/>
  <c r="O180" i="30"/>
  <c r="Q181" i="29"/>
  <c r="L181" i="30"/>
  <c r="Q181" i="30" s="1"/>
  <c r="P181" i="29"/>
  <c r="K181" i="30"/>
  <c r="U181" i="28"/>
  <c r="R181" i="29"/>
  <c r="M181" i="30"/>
  <c r="R181" i="30" s="1"/>
  <c r="S181" i="29"/>
  <c r="N181" i="30"/>
  <c r="S181" i="30" s="1"/>
  <c r="T181" i="29"/>
  <c r="O181" i="30"/>
  <c r="Q182" i="29"/>
  <c r="L182" i="30"/>
  <c r="Q182" i="30" s="1"/>
  <c r="P182" i="29"/>
  <c r="K182" i="30"/>
  <c r="U182" i="28"/>
  <c r="R182" i="29"/>
  <c r="M182" i="30"/>
  <c r="R182" i="30" s="1"/>
  <c r="S182" i="29"/>
  <c r="N182" i="30"/>
  <c r="S182" i="30" s="1"/>
  <c r="T182" i="29"/>
  <c r="O182" i="30"/>
  <c r="Q183" i="29"/>
  <c r="L183" i="30"/>
  <c r="Q183" i="30" s="1"/>
  <c r="P183" i="29"/>
  <c r="K183" i="30"/>
  <c r="U183" i="28"/>
  <c r="R183" i="29"/>
  <c r="M183" i="30"/>
  <c r="R183" i="30" s="1"/>
  <c r="S183" i="29"/>
  <c r="N183" i="30"/>
  <c r="S183" i="30" s="1"/>
  <c r="T183" i="29"/>
  <c r="O183" i="30"/>
  <c r="Q184" i="29"/>
  <c r="L184" i="30"/>
  <c r="Q184" i="30" s="1"/>
  <c r="P184" i="29"/>
  <c r="K184" i="30"/>
  <c r="U184" i="28"/>
  <c r="R184" i="29"/>
  <c r="M184" i="30"/>
  <c r="R184" i="30" s="1"/>
  <c r="S184" i="29"/>
  <c r="N184" i="30"/>
  <c r="S184" i="30" s="1"/>
  <c r="T184" i="29"/>
  <c r="O184" i="30"/>
  <c r="Q185" i="29"/>
  <c r="L185" i="30"/>
  <c r="Q185" i="30" s="1"/>
  <c r="P185" i="29"/>
  <c r="K185" i="30"/>
  <c r="U185" i="28"/>
  <c r="R185" i="29"/>
  <c r="M185" i="30"/>
  <c r="R185" i="30" s="1"/>
  <c r="S185" i="29"/>
  <c r="N185" i="30"/>
  <c r="S185" i="30" s="1"/>
  <c r="T185" i="29"/>
  <c r="O185" i="30"/>
  <c r="Q186" i="29"/>
  <c r="L186" i="30"/>
  <c r="Q186" i="30" s="1"/>
  <c r="P186" i="29"/>
  <c r="K186" i="30"/>
  <c r="U186" i="28"/>
  <c r="R186" i="29"/>
  <c r="M186" i="30"/>
  <c r="R186" i="30" s="1"/>
  <c r="S186" i="29"/>
  <c r="N186" i="30"/>
  <c r="S186" i="30" s="1"/>
  <c r="T186" i="29"/>
  <c r="O186" i="30"/>
  <c r="Q187" i="29"/>
  <c r="L187" i="30"/>
  <c r="Q187" i="30" s="1"/>
  <c r="P187" i="29"/>
  <c r="K187" i="30"/>
  <c r="U187" i="28"/>
  <c r="R187" i="29"/>
  <c r="M187" i="30"/>
  <c r="R187" i="30" s="1"/>
  <c r="S187" i="29"/>
  <c r="N187" i="30"/>
  <c r="S187" i="30" s="1"/>
  <c r="T187" i="29"/>
  <c r="O187" i="30"/>
  <c r="Q188" i="29"/>
  <c r="L188" i="30"/>
  <c r="Q188" i="30" s="1"/>
  <c r="P188" i="29"/>
  <c r="K188" i="30"/>
  <c r="U188" i="28"/>
  <c r="R188" i="29"/>
  <c r="M188" i="30"/>
  <c r="R188" i="30" s="1"/>
  <c r="S188" i="29"/>
  <c r="N188" i="30"/>
  <c r="S188" i="30" s="1"/>
  <c r="T188" i="29"/>
  <c r="O188" i="30"/>
  <c r="Q189" i="29"/>
  <c r="L189" i="30"/>
  <c r="Q189" i="30" s="1"/>
  <c r="P189" i="29"/>
  <c r="K189" i="30"/>
  <c r="U189" i="28"/>
  <c r="R189" i="29"/>
  <c r="M189" i="30"/>
  <c r="R189" i="30" s="1"/>
  <c r="S189" i="29"/>
  <c r="N189" i="30"/>
  <c r="S189" i="30" s="1"/>
  <c r="T189" i="29"/>
  <c r="O189" i="30"/>
  <c r="Q190" i="29"/>
  <c r="L190" i="30"/>
  <c r="Q190" i="30" s="1"/>
  <c r="P190" i="29"/>
  <c r="K190" i="30"/>
  <c r="U190" i="28"/>
  <c r="R190" i="29"/>
  <c r="M190" i="30"/>
  <c r="R190" i="30" s="1"/>
  <c r="S190" i="29"/>
  <c r="N190" i="30"/>
  <c r="S190" i="30" s="1"/>
  <c r="T190" i="29"/>
  <c r="O190" i="30"/>
  <c r="Q191" i="29"/>
  <c r="L191" i="30"/>
  <c r="Q191" i="30" s="1"/>
  <c r="P191" i="29"/>
  <c r="K191" i="30"/>
  <c r="U191" i="28"/>
  <c r="R191" i="29"/>
  <c r="M191" i="30"/>
  <c r="R191" i="30" s="1"/>
  <c r="S191" i="29"/>
  <c r="N191" i="30"/>
  <c r="S191" i="30" s="1"/>
  <c r="T191" i="29"/>
  <c r="O191" i="30"/>
  <c r="Q192" i="29"/>
  <c r="L192" i="30"/>
  <c r="Q192" i="30" s="1"/>
  <c r="P192" i="29"/>
  <c r="K192" i="30"/>
  <c r="U192" i="28"/>
  <c r="R192" i="29"/>
  <c r="M192" i="30"/>
  <c r="R192" i="30" s="1"/>
  <c r="S192" i="29"/>
  <c r="N192" i="30"/>
  <c r="S192" i="30" s="1"/>
  <c r="T192" i="29"/>
  <c r="O192" i="30"/>
  <c r="Q193" i="29"/>
  <c r="L193" i="30"/>
  <c r="Q193" i="30" s="1"/>
  <c r="P193" i="29"/>
  <c r="K193" i="30"/>
  <c r="U193" i="28"/>
  <c r="R193" i="29"/>
  <c r="M193" i="30"/>
  <c r="R193" i="30" s="1"/>
  <c r="S193" i="29"/>
  <c r="N193" i="30"/>
  <c r="S193" i="30" s="1"/>
  <c r="T193" i="29"/>
  <c r="O193" i="30"/>
  <c r="Q194" i="29"/>
  <c r="L194" i="30"/>
  <c r="Q194" i="30" s="1"/>
  <c r="P194" i="29"/>
  <c r="K194" i="30"/>
  <c r="U194" i="28"/>
  <c r="R194" i="29"/>
  <c r="M194" i="30"/>
  <c r="R194" i="30" s="1"/>
  <c r="S194" i="29"/>
  <c r="N194" i="30"/>
  <c r="S194" i="30" s="1"/>
  <c r="T194" i="29"/>
  <c r="O194" i="30"/>
  <c r="Q195" i="29"/>
  <c r="L195" i="30"/>
  <c r="Q195" i="30" s="1"/>
  <c r="P195" i="29"/>
  <c r="K195" i="30"/>
  <c r="U195" i="28"/>
  <c r="R195" i="29"/>
  <c r="M195" i="30"/>
  <c r="R195" i="30" s="1"/>
  <c r="S195" i="29"/>
  <c r="N195" i="30"/>
  <c r="S195" i="30" s="1"/>
  <c r="T195" i="29"/>
  <c r="O195" i="30"/>
  <c r="Q196" i="29"/>
  <c r="L196" i="30"/>
  <c r="Q196" i="30" s="1"/>
  <c r="P196" i="29"/>
  <c r="K196" i="30"/>
  <c r="U196" i="28"/>
  <c r="R196" i="29"/>
  <c r="M196" i="30"/>
  <c r="R196" i="30" s="1"/>
  <c r="S196" i="29"/>
  <c r="N196" i="30"/>
  <c r="S196" i="30" s="1"/>
  <c r="T196" i="29"/>
  <c r="O196" i="30"/>
  <c r="Q197" i="29"/>
  <c r="L197" i="30"/>
  <c r="Q197" i="30" s="1"/>
  <c r="P197" i="29"/>
  <c r="K197" i="30"/>
  <c r="U197" i="28"/>
  <c r="R197" i="29"/>
  <c r="M197" i="30"/>
  <c r="R197" i="30" s="1"/>
  <c r="S197" i="29"/>
  <c r="N197" i="30"/>
  <c r="S197" i="30" s="1"/>
  <c r="T197" i="29"/>
  <c r="O197" i="30"/>
  <c r="Q198" i="29"/>
  <c r="L198" i="30"/>
  <c r="Q198" i="30" s="1"/>
  <c r="P198" i="29"/>
  <c r="K198" i="30"/>
  <c r="U198" i="28"/>
  <c r="R198" i="29"/>
  <c r="M198" i="30"/>
  <c r="R198" i="30" s="1"/>
  <c r="S198" i="29"/>
  <c r="N198" i="30"/>
  <c r="S198" i="30" s="1"/>
  <c r="T198" i="29"/>
  <c r="O198" i="30"/>
  <c r="Q199" i="29"/>
  <c r="L199" i="30"/>
  <c r="Q199" i="30" s="1"/>
  <c r="P199" i="29"/>
  <c r="K199" i="30"/>
  <c r="U199" i="28"/>
  <c r="R199" i="29"/>
  <c r="M199" i="30"/>
  <c r="R199" i="30" s="1"/>
  <c r="S199" i="29"/>
  <c r="N199" i="30"/>
  <c r="S199" i="30" s="1"/>
  <c r="T199" i="29"/>
  <c r="O199" i="30"/>
  <c r="Q200" i="29"/>
  <c r="L200" i="30"/>
  <c r="Q200" i="30" s="1"/>
  <c r="P200" i="29"/>
  <c r="K200" i="30"/>
  <c r="U200" i="28"/>
  <c r="R200" i="29"/>
  <c r="M200" i="30"/>
  <c r="R200" i="30" s="1"/>
  <c r="S200" i="29"/>
  <c r="N200" i="30"/>
  <c r="S200" i="30" s="1"/>
  <c r="T200" i="29"/>
  <c r="O200" i="30"/>
  <c r="Q201" i="29"/>
  <c r="L201" i="30"/>
  <c r="Q201" i="30" s="1"/>
  <c r="P201" i="29"/>
  <c r="K201" i="30"/>
  <c r="U201" i="28"/>
  <c r="R201" i="29"/>
  <c r="M201" i="30"/>
  <c r="R201" i="30" s="1"/>
  <c r="S201" i="29"/>
  <c r="N201" i="30"/>
  <c r="S201" i="30" s="1"/>
  <c r="T201" i="29"/>
  <c r="O201" i="30"/>
  <c r="Q202" i="29"/>
  <c r="L202" i="30"/>
  <c r="Q202" i="30" s="1"/>
  <c r="P202" i="29"/>
  <c r="K202" i="30"/>
  <c r="U202" i="28"/>
  <c r="R202" i="29"/>
  <c r="M202" i="30"/>
  <c r="R202" i="30" s="1"/>
  <c r="S202" i="29"/>
  <c r="N202" i="30"/>
  <c r="S202" i="30" s="1"/>
  <c r="T202" i="29"/>
  <c r="O202" i="30"/>
  <c r="Q203" i="29"/>
  <c r="L203" i="30"/>
  <c r="Q203" i="30" s="1"/>
  <c r="P203" i="29"/>
  <c r="K203" i="30"/>
  <c r="U203" i="28"/>
  <c r="R203" i="29"/>
  <c r="M203" i="30"/>
  <c r="R203" i="30" s="1"/>
  <c r="S203" i="29"/>
  <c r="N203" i="30"/>
  <c r="S203" i="30" s="1"/>
  <c r="T203" i="29"/>
  <c r="O203" i="30"/>
  <c r="Q204" i="29"/>
  <c r="L204" i="30"/>
  <c r="Q204" i="30" s="1"/>
  <c r="P204" i="29"/>
  <c r="K204" i="30"/>
  <c r="U204" i="28"/>
  <c r="R204" i="29"/>
  <c r="M204" i="30"/>
  <c r="R204" i="30" s="1"/>
  <c r="S204" i="29"/>
  <c r="N204" i="30"/>
  <c r="S204" i="30" s="1"/>
  <c r="T204" i="29"/>
  <c r="O204" i="30"/>
  <c r="Q205" i="29"/>
  <c r="L205" i="30"/>
  <c r="Q205" i="30" s="1"/>
  <c r="P205" i="29"/>
  <c r="K205" i="30"/>
  <c r="U205" i="28"/>
  <c r="R205" i="29"/>
  <c r="M205" i="30"/>
  <c r="R205" i="30" s="1"/>
  <c r="S205" i="29"/>
  <c r="N205" i="30"/>
  <c r="S205" i="30" s="1"/>
  <c r="T205" i="29"/>
  <c r="O205" i="30"/>
  <c r="Q206" i="29"/>
  <c r="L206" i="30"/>
  <c r="Q206" i="30" s="1"/>
  <c r="P206" i="29"/>
  <c r="K206" i="30"/>
  <c r="U206" i="28"/>
  <c r="R206" i="29"/>
  <c r="M206" i="30"/>
  <c r="R206" i="30" s="1"/>
  <c r="S206" i="29"/>
  <c r="N206" i="30"/>
  <c r="S206" i="30" s="1"/>
  <c r="T206" i="29"/>
  <c r="O206" i="30"/>
  <c r="Q207" i="29"/>
  <c r="L207" i="30"/>
  <c r="Q207" i="30" s="1"/>
  <c r="P207" i="29"/>
  <c r="K207" i="30"/>
  <c r="U207" i="28"/>
  <c r="R207" i="29"/>
  <c r="M207" i="30"/>
  <c r="R207" i="30" s="1"/>
  <c r="S207" i="29"/>
  <c r="N207" i="30"/>
  <c r="S207" i="30" s="1"/>
  <c r="T207" i="29"/>
  <c r="O207" i="30"/>
  <c r="Q208" i="29"/>
  <c r="L208" i="30"/>
  <c r="Q208" i="30" s="1"/>
  <c r="P208" i="29"/>
  <c r="K208" i="30"/>
  <c r="U208" i="28"/>
  <c r="R208" i="29"/>
  <c r="M208" i="30"/>
  <c r="R208" i="30" s="1"/>
  <c r="S208" i="29"/>
  <c r="N208" i="30"/>
  <c r="S208" i="30" s="1"/>
  <c r="T208" i="29"/>
  <c r="O208" i="30"/>
  <c r="Q209" i="29"/>
  <c r="L209" i="30"/>
  <c r="Q209" i="30" s="1"/>
  <c r="P209" i="29"/>
  <c r="K209" i="30"/>
  <c r="U209" i="28"/>
  <c r="R209" i="29"/>
  <c r="M209" i="30"/>
  <c r="R209" i="30" s="1"/>
  <c r="S209" i="29"/>
  <c r="N209" i="30"/>
  <c r="S209" i="30" s="1"/>
  <c r="T209" i="29"/>
  <c r="O209" i="30"/>
  <c r="Q210" i="29"/>
  <c r="L210" i="30"/>
  <c r="Q210" i="30" s="1"/>
  <c r="P210" i="29"/>
  <c r="K210" i="30"/>
  <c r="U210" i="28"/>
  <c r="R210" i="29"/>
  <c r="M210" i="30"/>
  <c r="R210" i="30" s="1"/>
  <c r="S210" i="29"/>
  <c r="N210" i="30"/>
  <c r="S210" i="30" s="1"/>
  <c r="T210" i="29"/>
  <c r="O210" i="30"/>
  <c r="Q211" i="29"/>
  <c r="L211" i="30"/>
  <c r="Q211" i="30" s="1"/>
  <c r="P211" i="29"/>
  <c r="K211" i="30"/>
  <c r="U211" i="28"/>
  <c r="R211" i="29"/>
  <c r="M211" i="30"/>
  <c r="R211" i="30" s="1"/>
  <c r="S211" i="29"/>
  <c r="N211" i="30"/>
  <c r="S211" i="30" s="1"/>
  <c r="T211" i="29"/>
  <c r="O211" i="30"/>
  <c r="Q212" i="29"/>
  <c r="L212" i="30"/>
  <c r="Q212" i="30" s="1"/>
  <c r="P212" i="29"/>
  <c r="K212" i="30"/>
  <c r="U212" i="28"/>
  <c r="R212" i="29"/>
  <c r="M212" i="30"/>
  <c r="R212" i="30" s="1"/>
  <c r="S212" i="29"/>
  <c r="N212" i="30"/>
  <c r="S212" i="30" s="1"/>
  <c r="T212" i="29"/>
  <c r="O212" i="30"/>
  <c r="Q213" i="29"/>
  <c r="L213" i="30"/>
  <c r="Q213" i="30" s="1"/>
  <c r="P213" i="29"/>
  <c r="K213" i="30"/>
  <c r="U213" i="28"/>
  <c r="R213" i="29"/>
  <c r="M213" i="30"/>
  <c r="R213" i="30" s="1"/>
  <c r="S213" i="29"/>
  <c r="N213" i="30"/>
  <c r="S213" i="30" s="1"/>
  <c r="T213" i="29"/>
  <c r="O213" i="30"/>
  <c r="Q218" i="29"/>
  <c r="L218" i="30"/>
  <c r="Q218" i="30" s="1"/>
  <c r="P218" i="29"/>
  <c r="K218" i="30"/>
  <c r="U218" i="28"/>
  <c r="R218" i="29"/>
  <c r="M218" i="30"/>
  <c r="R218" i="30" s="1"/>
  <c r="S218" i="29"/>
  <c r="N218" i="30"/>
  <c r="S218" i="30" s="1"/>
  <c r="T218" i="29"/>
  <c r="O218" i="30"/>
  <c r="Q219" i="29"/>
  <c r="L219" i="30"/>
  <c r="Q219" i="30" s="1"/>
  <c r="P219" i="29"/>
  <c r="K219" i="30"/>
  <c r="U219" i="28"/>
  <c r="R219" i="29"/>
  <c r="M219" i="30"/>
  <c r="R219" i="30" s="1"/>
  <c r="S219" i="29"/>
  <c r="N219" i="30"/>
  <c r="S219" i="30" s="1"/>
  <c r="T219" i="29"/>
  <c r="O219" i="30"/>
  <c r="Q220" i="29"/>
  <c r="L220" i="30"/>
  <c r="Q220" i="30" s="1"/>
  <c r="P220" i="29"/>
  <c r="K220" i="30"/>
  <c r="U220" i="28"/>
  <c r="R220" i="29"/>
  <c r="M220" i="30"/>
  <c r="R220" i="30" s="1"/>
  <c r="S220" i="29"/>
  <c r="N220" i="30"/>
  <c r="S220" i="30" s="1"/>
  <c r="T220" i="29"/>
  <c r="O220" i="30"/>
  <c r="Q221" i="29"/>
  <c r="L221" i="30"/>
  <c r="Q221" i="30" s="1"/>
  <c r="P221" i="29"/>
  <c r="K221" i="30"/>
  <c r="U221" i="28"/>
  <c r="R221" i="29"/>
  <c r="M221" i="30"/>
  <c r="R221" i="30" s="1"/>
  <c r="S221" i="29"/>
  <c r="N221" i="30"/>
  <c r="S221" i="30" s="1"/>
  <c r="T221" i="29"/>
  <c r="O221" i="30"/>
  <c r="Q222" i="29"/>
  <c r="L222" i="30"/>
  <c r="Q222" i="30" s="1"/>
  <c r="P222" i="29"/>
  <c r="K222" i="30"/>
  <c r="U222" i="28"/>
  <c r="R222" i="29"/>
  <c r="M222" i="30"/>
  <c r="R222" i="30" s="1"/>
  <c r="S222" i="29"/>
  <c r="N222" i="30"/>
  <c r="S222" i="30" s="1"/>
  <c r="T222" i="29"/>
  <c r="O222" i="30"/>
  <c r="Q223" i="29"/>
  <c r="L223" i="30"/>
  <c r="Q223" i="30" s="1"/>
  <c r="P223" i="29"/>
  <c r="K223" i="30"/>
  <c r="U223" i="28"/>
  <c r="R223" i="29"/>
  <c r="M223" i="30"/>
  <c r="R223" i="30" s="1"/>
  <c r="S223" i="29"/>
  <c r="N223" i="30"/>
  <c r="S223" i="30" s="1"/>
  <c r="T223" i="29"/>
  <c r="O223" i="30"/>
  <c r="Q224" i="29"/>
  <c r="L224" i="30"/>
  <c r="Q224" i="30" s="1"/>
  <c r="P224" i="29"/>
  <c r="K224" i="30"/>
  <c r="U224" i="28"/>
  <c r="R224" i="29"/>
  <c r="M224" i="30"/>
  <c r="R224" i="30" s="1"/>
  <c r="S224" i="29"/>
  <c r="N224" i="30"/>
  <c r="S224" i="30" s="1"/>
  <c r="T224" i="29"/>
  <c r="O224" i="30"/>
  <c r="Q225" i="29"/>
  <c r="L225" i="30"/>
  <c r="Q225" i="30" s="1"/>
  <c r="P225" i="29"/>
  <c r="K225" i="30"/>
  <c r="U225" i="28"/>
  <c r="R225" i="29"/>
  <c r="M225" i="30"/>
  <c r="R225" i="30" s="1"/>
  <c r="S225" i="29"/>
  <c r="N225" i="30"/>
  <c r="S225" i="30" s="1"/>
  <c r="T225" i="29"/>
  <c r="O225" i="30"/>
  <c r="Q226" i="29"/>
  <c r="L226" i="30"/>
  <c r="Q226" i="30" s="1"/>
  <c r="P226" i="29"/>
  <c r="K226" i="30"/>
  <c r="U226" i="28"/>
  <c r="R226" i="29"/>
  <c r="M226" i="30"/>
  <c r="R226" i="30" s="1"/>
  <c r="S226" i="29"/>
  <c r="N226" i="30"/>
  <c r="S226" i="30" s="1"/>
  <c r="T226" i="29"/>
  <c r="O226" i="30"/>
  <c r="Q227" i="29"/>
  <c r="L227" i="30"/>
  <c r="Q227" i="30" s="1"/>
  <c r="P227" i="29"/>
  <c r="K227" i="30"/>
  <c r="U227" i="28"/>
  <c r="R227" i="29"/>
  <c r="M227" i="30"/>
  <c r="R227" i="30" s="1"/>
  <c r="S227" i="29"/>
  <c r="N227" i="30"/>
  <c r="S227" i="30" s="1"/>
  <c r="T227" i="29"/>
  <c r="O227" i="30"/>
  <c r="Q228" i="29"/>
  <c r="L228" i="30"/>
  <c r="Q228" i="30" s="1"/>
  <c r="P228" i="29"/>
  <c r="K228" i="30"/>
  <c r="U228" i="28"/>
  <c r="R228" i="29"/>
  <c r="M228" i="30"/>
  <c r="R228" i="30" s="1"/>
  <c r="S228" i="29"/>
  <c r="N228" i="30"/>
  <c r="S228" i="30" s="1"/>
  <c r="T228" i="29"/>
  <c r="O228" i="30"/>
  <c r="Q229" i="29"/>
  <c r="L229" i="30"/>
  <c r="Q229" i="30" s="1"/>
  <c r="P229" i="29"/>
  <c r="K229" i="30"/>
  <c r="U229" i="28"/>
  <c r="R229" i="29"/>
  <c r="M229" i="30"/>
  <c r="R229" i="30" s="1"/>
  <c r="S229" i="29"/>
  <c r="N229" i="30"/>
  <c r="S229" i="30" s="1"/>
  <c r="T229" i="29"/>
  <c r="O229" i="30"/>
  <c r="Q230" i="29"/>
  <c r="L230" i="30"/>
  <c r="Q230" i="30" s="1"/>
  <c r="P230" i="29"/>
  <c r="K230" i="30"/>
  <c r="U230" i="28"/>
  <c r="R230" i="29"/>
  <c r="M230" i="30"/>
  <c r="R230" i="30" s="1"/>
  <c r="S230" i="29"/>
  <c r="N230" i="30"/>
  <c r="S230" i="30" s="1"/>
  <c r="T230" i="29"/>
  <c r="O230" i="30"/>
  <c r="Q231" i="29"/>
  <c r="L231" i="30"/>
  <c r="Q231" i="30" s="1"/>
  <c r="P231" i="29"/>
  <c r="K231" i="30"/>
  <c r="U231" i="28"/>
  <c r="R231" i="29"/>
  <c r="M231" i="30"/>
  <c r="R231" i="30" s="1"/>
  <c r="S231" i="29"/>
  <c r="N231" i="30"/>
  <c r="S231" i="30" s="1"/>
  <c r="T231" i="29"/>
  <c r="O231" i="30"/>
  <c r="Q232" i="29"/>
  <c r="L232" i="30"/>
  <c r="Q232" i="30" s="1"/>
  <c r="P232" i="29"/>
  <c r="K232" i="30"/>
  <c r="U232" i="28"/>
  <c r="R232" i="29"/>
  <c r="M232" i="30"/>
  <c r="R232" i="30" s="1"/>
  <c r="S232" i="29"/>
  <c r="N232" i="30"/>
  <c r="S232" i="30" s="1"/>
  <c r="T232" i="29"/>
  <c r="O232" i="30"/>
  <c r="Q233" i="29"/>
  <c r="L233" i="30"/>
  <c r="Q233" i="30" s="1"/>
  <c r="P233" i="29"/>
  <c r="K233" i="30"/>
  <c r="U233" i="28"/>
  <c r="R233" i="29"/>
  <c r="M233" i="30"/>
  <c r="R233" i="30" s="1"/>
  <c r="S233" i="29"/>
  <c r="N233" i="30"/>
  <c r="S233" i="30" s="1"/>
  <c r="T233" i="29"/>
  <c r="O233" i="30"/>
  <c r="Q234" i="29"/>
  <c r="L234" i="30"/>
  <c r="Q234" i="30" s="1"/>
  <c r="P234" i="29"/>
  <c r="K234" i="30"/>
  <c r="U234" i="28"/>
  <c r="R234" i="29"/>
  <c r="M234" i="30"/>
  <c r="R234" i="30" s="1"/>
  <c r="S234" i="29"/>
  <c r="N234" i="30"/>
  <c r="S234" i="30" s="1"/>
  <c r="T234" i="29"/>
  <c r="O234" i="30"/>
  <c r="Q235" i="29"/>
  <c r="L235" i="30"/>
  <c r="Q235" i="30" s="1"/>
  <c r="P235" i="29"/>
  <c r="K235" i="30"/>
  <c r="U235" i="28"/>
  <c r="R235" i="29"/>
  <c r="M235" i="30"/>
  <c r="R235" i="30" s="1"/>
  <c r="S235" i="29"/>
  <c r="N235" i="30"/>
  <c r="S235" i="30" s="1"/>
  <c r="T235" i="29"/>
  <c r="O235" i="30"/>
  <c r="Q236" i="29"/>
  <c r="L236" i="30"/>
  <c r="Q236" i="30" s="1"/>
  <c r="P236" i="29"/>
  <c r="K236" i="30"/>
  <c r="U236" i="28"/>
  <c r="R236" i="29"/>
  <c r="M236" i="30"/>
  <c r="R236" i="30" s="1"/>
  <c r="S236" i="29"/>
  <c r="N236" i="30"/>
  <c r="S236" i="30" s="1"/>
  <c r="T236" i="29"/>
  <c r="O236" i="30"/>
  <c r="Q237" i="29"/>
  <c r="L237" i="30"/>
  <c r="Q237" i="30" s="1"/>
  <c r="P237" i="29"/>
  <c r="K237" i="30"/>
  <c r="U237" i="28"/>
  <c r="R237" i="29"/>
  <c r="M237" i="30"/>
  <c r="R237" i="30" s="1"/>
  <c r="S237" i="29"/>
  <c r="N237" i="30"/>
  <c r="S237" i="30" s="1"/>
  <c r="T237" i="29"/>
  <c r="O237" i="30"/>
  <c r="Q44" i="29"/>
  <c r="L44" i="30"/>
  <c r="Q44" i="30" s="1"/>
  <c r="P44" i="29"/>
  <c r="K44" i="30"/>
  <c r="U44" i="28"/>
  <c r="R44" i="29"/>
  <c r="M44" i="30"/>
  <c r="R44" i="30" s="1"/>
  <c r="S44" i="29"/>
  <c r="N44" i="30"/>
  <c r="S44" i="30" s="1"/>
  <c r="T44" i="29"/>
  <c r="O44" i="30"/>
  <c r="Q45" i="29"/>
  <c r="L45" i="30"/>
  <c r="Q45" i="30" s="1"/>
  <c r="P45" i="29"/>
  <c r="K45" i="30"/>
  <c r="U45" i="28"/>
  <c r="R45" i="29"/>
  <c r="M45" i="30"/>
  <c r="R45" i="30" s="1"/>
  <c r="S45" i="29"/>
  <c r="N45" i="30"/>
  <c r="S45" i="30" s="1"/>
  <c r="T45" i="29"/>
  <c r="O45" i="30"/>
  <c r="Q46" i="29"/>
  <c r="L46" i="30"/>
  <c r="Q46" i="30" s="1"/>
  <c r="P46" i="29"/>
  <c r="K46" i="30"/>
  <c r="U46" i="28"/>
  <c r="R46" i="29"/>
  <c r="M46" i="30"/>
  <c r="R46" i="30" s="1"/>
  <c r="S46" i="29"/>
  <c r="N46" i="30"/>
  <c r="S46" i="30" s="1"/>
  <c r="T46" i="29"/>
  <c r="O46" i="30"/>
  <c r="Q47" i="29"/>
  <c r="L47" i="30"/>
  <c r="Q47" i="30" s="1"/>
  <c r="P47" i="29"/>
  <c r="K47" i="30"/>
  <c r="U47" i="28"/>
  <c r="R47" i="29"/>
  <c r="M47" i="30"/>
  <c r="R47" i="30" s="1"/>
  <c r="S47" i="29"/>
  <c r="N47" i="30"/>
  <c r="S47" i="30" s="1"/>
  <c r="T47" i="29"/>
  <c r="O47" i="30"/>
  <c r="Q48" i="29"/>
  <c r="L48" i="30"/>
  <c r="Q48" i="30" s="1"/>
  <c r="P48" i="29"/>
  <c r="K48" i="30"/>
  <c r="U48" i="28"/>
  <c r="R48" i="29"/>
  <c r="M48" i="30"/>
  <c r="R48" i="30" s="1"/>
  <c r="S48" i="29"/>
  <c r="N48" i="30"/>
  <c r="S48" i="30" s="1"/>
  <c r="T48" i="29"/>
  <c r="O48" i="30"/>
  <c r="Q49" i="29"/>
  <c r="L49" i="30"/>
  <c r="Q49" i="30" s="1"/>
  <c r="P49" i="29"/>
  <c r="K49" i="30"/>
  <c r="U49" i="28"/>
  <c r="R49" i="29"/>
  <c r="M49" i="30"/>
  <c r="R49" i="30" s="1"/>
  <c r="S49" i="29"/>
  <c r="N49" i="30"/>
  <c r="S49" i="30" s="1"/>
  <c r="T49" i="29"/>
  <c r="O49" i="30"/>
  <c r="Q50" i="29"/>
  <c r="L50" i="30"/>
  <c r="Q50" i="30" s="1"/>
  <c r="P50" i="29"/>
  <c r="K50" i="30"/>
  <c r="U50" i="28"/>
  <c r="R50" i="29"/>
  <c r="M50" i="30"/>
  <c r="R50" i="30" s="1"/>
  <c r="S50" i="29"/>
  <c r="N50" i="30"/>
  <c r="S50" i="30" s="1"/>
  <c r="T50" i="29"/>
  <c r="O50" i="30"/>
  <c r="Q51" i="29"/>
  <c r="L51" i="30"/>
  <c r="Q51" i="30" s="1"/>
  <c r="P51" i="29"/>
  <c r="K51" i="30"/>
  <c r="U51" i="28"/>
  <c r="R51" i="29"/>
  <c r="M51" i="30"/>
  <c r="R51" i="30" s="1"/>
  <c r="S51" i="29"/>
  <c r="N51" i="30"/>
  <c r="S51" i="30" s="1"/>
  <c r="T51" i="29"/>
  <c r="O51" i="30"/>
  <c r="Q52" i="29"/>
  <c r="L52" i="30"/>
  <c r="Q52" i="30" s="1"/>
  <c r="P52" i="29"/>
  <c r="K52" i="30"/>
  <c r="U52" i="28"/>
  <c r="R52" i="29"/>
  <c r="M52" i="30"/>
  <c r="R52" i="30" s="1"/>
  <c r="S52" i="29"/>
  <c r="N52" i="30"/>
  <c r="S52" i="30" s="1"/>
  <c r="T52" i="29"/>
  <c r="O52" i="30"/>
  <c r="Q53" i="29"/>
  <c r="L53" i="30"/>
  <c r="Q53" i="30" s="1"/>
  <c r="P53" i="29"/>
  <c r="K53" i="30"/>
  <c r="U53" i="28"/>
  <c r="R53" i="29"/>
  <c r="M53" i="30"/>
  <c r="R53" i="30" s="1"/>
  <c r="S53" i="29"/>
  <c r="N53" i="30"/>
  <c r="S53" i="30" s="1"/>
  <c r="T53" i="29"/>
  <c r="O53" i="30"/>
  <c r="Q54" i="29"/>
  <c r="L54" i="30"/>
  <c r="Q54" i="30" s="1"/>
  <c r="P54" i="29"/>
  <c r="K54" i="30"/>
  <c r="U54" i="28"/>
  <c r="R54" i="29"/>
  <c r="M54" i="30"/>
  <c r="R54" i="30" s="1"/>
  <c r="S54" i="29"/>
  <c r="N54" i="30"/>
  <c r="S54" i="30" s="1"/>
  <c r="T54" i="29"/>
  <c r="O54" i="30"/>
  <c r="Q55" i="29"/>
  <c r="L55" i="30"/>
  <c r="Q55" i="30" s="1"/>
  <c r="P55" i="29"/>
  <c r="K55" i="30"/>
  <c r="U55" i="28"/>
  <c r="R55" i="29"/>
  <c r="M55" i="30"/>
  <c r="R55" i="30" s="1"/>
  <c r="S55" i="29"/>
  <c r="N55" i="30"/>
  <c r="S55" i="30" s="1"/>
  <c r="T55" i="29"/>
  <c r="O55" i="30"/>
  <c r="Q56" i="29"/>
  <c r="L56" i="30"/>
  <c r="Q56" i="30" s="1"/>
  <c r="P56" i="29"/>
  <c r="K56" i="30"/>
  <c r="U56" i="28"/>
  <c r="R56" i="29"/>
  <c r="M56" i="30"/>
  <c r="R56" i="30" s="1"/>
  <c r="S56" i="29"/>
  <c r="N56" i="30"/>
  <c r="S56" i="30" s="1"/>
  <c r="T56" i="29"/>
  <c r="O56" i="30"/>
  <c r="Q57" i="29"/>
  <c r="L57" i="30"/>
  <c r="Q57" i="30" s="1"/>
  <c r="P57" i="29"/>
  <c r="K57" i="30"/>
  <c r="U57" i="28"/>
  <c r="R57" i="29"/>
  <c r="M57" i="30"/>
  <c r="R57" i="30" s="1"/>
  <c r="S57" i="29"/>
  <c r="N57" i="30"/>
  <c r="S57" i="30" s="1"/>
  <c r="T57" i="29"/>
  <c r="O57" i="30"/>
  <c r="Q58" i="29"/>
  <c r="L58" i="30"/>
  <c r="Q58" i="30" s="1"/>
  <c r="P58" i="29"/>
  <c r="K58" i="30"/>
  <c r="U58" i="28"/>
  <c r="R58" i="29"/>
  <c r="M58" i="30"/>
  <c r="R58" i="30" s="1"/>
  <c r="S58" i="29"/>
  <c r="N58" i="30"/>
  <c r="S58" i="30" s="1"/>
  <c r="T58" i="29"/>
  <c r="O58" i="30"/>
  <c r="Q59" i="29"/>
  <c r="L59" i="30"/>
  <c r="Q59" i="30" s="1"/>
  <c r="P59" i="29"/>
  <c r="K59" i="30"/>
  <c r="U59" i="28"/>
  <c r="R59" i="29"/>
  <c r="M59" i="30"/>
  <c r="R59" i="30" s="1"/>
  <c r="S59" i="29"/>
  <c r="N59" i="30"/>
  <c r="S59" i="30" s="1"/>
  <c r="T59" i="29"/>
  <c r="O59" i="30"/>
  <c r="R24" i="29"/>
  <c r="M24" i="30"/>
  <c r="R24" i="30" s="1"/>
  <c r="S24" i="29"/>
  <c r="N24" i="30"/>
  <c r="S24" i="30" s="1"/>
  <c r="T24" i="29"/>
  <c r="O24" i="30"/>
  <c r="R25" i="29"/>
  <c r="M25" i="30"/>
  <c r="R25" i="30" s="1"/>
  <c r="S25" i="29"/>
  <c r="N25" i="30"/>
  <c r="S25" i="30" s="1"/>
  <c r="T25" i="29"/>
  <c r="O25" i="30"/>
  <c r="R26" i="29"/>
  <c r="M26" i="30"/>
  <c r="R26" i="30" s="1"/>
  <c r="S26" i="29"/>
  <c r="N26" i="30"/>
  <c r="S26" i="30" s="1"/>
  <c r="T26" i="29"/>
  <c r="O26" i="30"/>
  <c r="R27" i="29"/>
  <c r="M27" i="30"/>
  <c r="R27" i="30" s="1"/>
  <c r="S27" i="29"/>
  <c r="N27" i="30"/>
  <c r="S27" i="30" s="1"/>
  <c r="T27" i="29"/>
  <c r="O27" i="30"/>
  <c r="R28" i="29"/>
  <c r="M28" i="30"/>
  <c r="R28" i="30" s="1"/>
  <c r="S28" i="29"/>
  <c r="N28" i="30"/>
  <c r="S28" i="30" s="1"/>
  <c r="T28" i="29"/>
  <c r="O28" i="30"/>
  <c r="R29" i="29"/>
  <c r="M29" i="30"/>
  <c r="R29" i="30" s="1"/>
  <c r="S29" i="29"/>
  <c r="N29" i="30"/>
  <c r="S29" i="30" s="1"/>
  <c r="T29" i="29"/>
  <c r="O29" i="30"/>
  <c r="R30" i="29"/>
  <c r="M30" i="30"/>
  <c r="R30" i="30" s="1"/>
  <c r="S30" i="29"/>
  <c r="N30" i="30"/>
  <c r="S30" i="30" s="1"/>
  <c r="T30" i="29"/>
  <c r="O30" i="30"/>
  <c r="R31" i="29"/>
  <c r="M31" i="30"/>
  <c r="R31" i="30" s="1"/>
  <c r="S31" i="29"/>
  <c r="N31" i="30"/>
  <c r="S31" i="30" s="1"/>
  <c r="T31" i="29"/>
  <c r="O31" i="30"/>
  <c r="R32" i="29"/>
  <c r="M32" i="30"/>
  <c r="R32" i="30" s="1"/>
  <c r="S32" i="29"/>
  <c r="N32" i="30"/>
  <c r="S32" i="30" s="1"/>
  <c r="T32" i="29"/>
  <c r="O32" i="30"/>
  <c r="R33" i="29"/>
  <c r="M33" i="30"/>
  <c r="R33" i="30" s="1"/>
  <c r="S33" i="29"/>
  <c r="N33" i="30"/>
  <c r="S33" i="30" s="1"/>
  <c r="T33" i="29"/>
  <c r="O33" i="30"/>
  <c r="R34" i="29"/>
  <c r="M34" i="30"/>
  <c r="R34" i="30" s="1"/>
  <c r="S34" i="29"/>
  <c r="N34" i="30"/>
  <c r="S34" i="30" s="1"/>
  <c r="T34" i="29"/>
  <c r="O34" i="30"/>
  <c r="R35" i="29"/>
  <c r="M35" i="30"/>
  <c r="R35" i="30" s="1"/>
  <c r="S35" i="29"/>
  <c r="N35" i="30"/>
  <c r="S35" i="30" s="1"/>
  <c r="T35" i="29"/>
  <c r="O35" i="30"/>
  <c r="R36" i="29"/>
  <c r="M36" i="30"/>
  <c r="R36" i="30" s="1"/>
  <c r="S36" i="29"/>
  <c r="N36" i="30"/>
  <c r="S36" i="30" s="1"/>
  <c r="T36" i="29"/>
  <c r="O36" i="30"/>
  <c r="R37" i="29"/>
  <c r="M37" i="30"/>
  <c r="R37" i="30" s="1"/>
  <c r="S37" i="29"/>
  <c r="N37" i="30"/>
  <c r="S37" i="30" s="1"/>
  <c r="T37" i="29"/>
  <c r="O37" i="30"/>
  <c r="R38" i="29"/>
  <c r="M38" i="30"/>
  <c r="R38" i="30" s="1"/>
  <c r="S38" i="29"/>
  <c r="N38" i="30"/>
  <c r="S38" i="30" s="1"/>
  <c r="T38" i="29"/>
  <c r="O38" i="30"/>
  <c r="R39" i="29"/>
  <c r="M39" i="30"/>
  <c r="R39" i="30" s="1"/>
  <c r="S39" i="29"/>
  <c r="N39" i="30"/>
  <c r="S39" i="30" s="1"/>
  <c r="T39" i="29"/>
  <c r="O39" i="30"/>
  <c r="T23" i="29"/>
  <c r="T40" i="29" s="1"/>
  <c r="O23" i="30"/>
  <c r="O40" i="30" s="1"/>
  <c r="O40" i="29"/>
  <c r="T40" i="28"/>
  <c r="R6" i="29"/>
  <c r="M6" i="30"/>
  <c r="R6" i="30" s="1"/>
  <c r="S6" i="29"/>
  <c r="N6" i="30"/>
  <c r="S6" i="30" s="1"/>
  <c r="R7" i="29"/>
  <c r="M7" i="30"/>
  <c r="R7" i="30" s="1"/>
  <c r="S7" i="29"/>
  <c r="N7" i="30"/>
  <c r="S7" i="30" s="1"/>
  <c r="T7" i="29"/>
  <c r="O7" i="30"/>
  <c r="R8" i="29"/>
  <c r="M8" i="30"/>
  <c r="R8" i="30" s="1"/>
  <c r="S8" i="29"/>
  <c r="N8" i="30"/>
  <c r="S8" i="30" s="1"/>
  <c r="T8" i="29"/>
  <c r="O8" i="30"/>
  <c r="R9" i="29"/>
  <c r="M9" i="30"/>
  <c r="R9" i="30" s="1"/>
  <c r="S9" i="29"/>
  <c r="N9" i="30"/>
  <c r="S9" i="30" s="1"/>
  <c r="T9" i="29"/>
  <c r="O9" i="30"/>
  <c r="R10" i="29"/>
  <c r="M10" i="30"/>
  <c r="R10" i="30" s="1"/>
  <c r="S10" i="29"/>
  <c r="N10" i="30"/>
  <c r="S10" i="30" s="1"/>
  <c r="T10" i="29"/>
  <c r="O10" i="30"/>
  <c r="R11" i="29"/>
  <c r="M11" i="30"/>
  <c r="R11" i="30" s="1"/>
  <c r="S11" i="29"/>
  <c r="N11" i="30"/>
  <c r="S11" i="30" s="1"/>
  <c r="T11" i="29"/>
  <c r="O11" i="30"/>
  <c r="R12" i="29"/>
  <c r="M12" i="30"/>
  <c r="R12" i="30" s="1"/>
  <c r="S12" i="29"/>
  <c r="N12" i="30"/>
  <c r="S12" i="30" s="1"/>
  <c r="T12" i="29"/>
  <c r="O12" i="30"/>
  <c r="R13" i="29"/>
  <c r="M13" i="30"/>
  <c r="R13" i="30" s="1"/>
  <c r="S13" i="29"/>
  <c r="N13" i="30"/>
  <c r="S13" i="30" s="1"/>
  <c r="T13" i="29"/>
  <c r="O13" i="30"/>
  <c r="R14" i="29"/>
  <c r="M14" i="30"/>
  <c r="R14" i="30" s="1"/>
  <c r="S14" i="29"/>
  <c r="N14" i="30"/>
  <c r="S14" i="30" s="1"/>
  <c r="T14" i="29"/>
  <c r="O14" i="30"/>
  <c r="R15" i="29"/>
  <c r="M15" i="30"/>
  <c r="R15" i="30" s="1"/>
  <c r="S15" i="29"/>
  <c r="N15" i="30"/>
  <c r="S15" i="30" s="1"/>
  <c r="T15" i="29"/>
  <c r="O15" i="30"/>
  <c r="R16" i="29"/>
  <c r="M16" i="30"/>
  <c r="R16" i="30" s="1"/>
  <c r="S16" i="29"/>
  <c r="N16" i="30"/>
  <c r="S16" i="30" s="1"/>
  <c r="T16" i="29"/>
  <c r="O16" i="30"/>
  <c r="R17" i="29"/>
  <c r="M17" i="30"/>
  <c r="R17" i="30" s="1"/>
  <c r="S17" i="29"/>
  <c r="N17" i="30"/>
  <c r="S17" i="30" s="1"/>
  <c r="T17" i="29"/>
  <c r="O17" i="30"/>
  <c r="R18" i="29"/>
  <c r="M18" i="30"/>
  <c r="R18" i="30" s="1"/>
  <c r="S18" i="29"/>
  <c r="N18" i="30"/>
  <c r="S18" i="30" s="1"/>
  <c r="T18" i="29"/>
  <c r="O18" i="30"/>
  <c r="R19" i="29"/>
  <c r="M19" i="30"/>
  <c r="R19" i="30" s="1"/>
  <c r="S19" i="29"/>
  <c r="N19" i="30"/>
  <c r="S19" i="30" s="1"/>
  <c r="T19" i="29"/>
  <c r="O19" i="30"/>
  <c r="Q110" i="29"/>
  <c r="L110" i="30"/>
  <c r="Q110" i="30" s="1"/>
  <c r="P110" i="29"/>
  <c r="K110" i="30"/>
  <c r="U110" i="28"/>
  <c r="R110" i="29"/>
  <c r="M110" i="30"/>
  <c r="R110" i="30" s="1"/>
  <c r="S110" i="29"/>
  <c r="N110" i="30"/>
  <c r="S110" i="30" s="1"/>
  <c r="Q111" i="29"/>
  <c r="L111" i="30"/>
  <c r="Q111" i="30" s="1"/>
  <c r="P111" i="29"/>
  <c r="K111" i="30"/>
  <c r="U111" i="28"/>
  <c r="R111" i="29"/>
  <c r="M111" i="30"/>
  <c r="R111" i="30" s="1"/>
  <c r="S111" i="29"/>
  <c r="N111" i="30"/>
  <c r="S111" i="30" s="1"/>
  <c r="Q112" i="29"/>
  <c r="L112" i="30"/>
  <c r="Q112" i="30" s="1"/>
  <c r="P112" i="29"/>
  <c r="K112" i="30"/>
  <c r="U112" i="28"/>
  <c r="R112" i="29"/>
  <c r="M112" i="30"/>
  <c r="R112" i="30" s="1"/>
  <c r="S112" i="29"/>
  <c r="N112" i="30"/>
  <c r="S112" i="30" s="1"/>
  <c r="Q113" i="29"/>
  <c r="L113" i="30"/>
  <c r="Q113" i="30" s="1"/>
  <c r="P113" i="29"/>
  <c r="K113" i="30"/>
  <c r="U113" i="28"/>
  <c r="R113" i="29"/>
  <c r="M113" i="30"/>
  <c r="R113" i="30" s="1"/>
  <c r="S113" i="29"/>
  <c r="N113" i="30"/>
  <c r="S113" i="30" s="1"/>
  <c r="R84" i="26"/>
  <c r="R100" i="26" s="1"/>
  <c r="M84" i="27"/>
  <c r="M100" i="26"/>
  <c r="R100" i="25"/>
  <c r="Q98" i="19"/>
  <c r="L98" i="20"/>
  <c r="P98" i="19"/>
  <c r="U98" i="19" s="1"/>
  <c r="K98" i="20"/>
  <c r="U98" i="18"/>
  <c r="Q97" i="19"/>
  <c r="L97" i="20"/>
  <c r="P97" i="19"/>
  <c r="U97" i="19" s="1"/>
  <c r="K97" i="20"/>
  <c r="U97" i="18"/>
  <c r="Q96" i="19"/>
  <c r="L96" i="20"/>
  <c r="P96" i="19"/>
  <c r="U96" i="19" s="1"/>
  <c r="K96" i="20"/>
  <c r="U96" i="18"/>
  <c r="Q95" i="19"/>
  <c r="L95" i="20"/>
  <c r="P95" i="19"/>
  <c r="U95" i="19" s="1"/>
  <c r="K95" i="20"/>
  <c r="U95" i="18"/>
  <c r="Q94" i="19"/>
  <c r="L94" i="20"/>
  <c r="P94" i="19"/>
  <c r="U94" i="19" s="1"/>
  <c r="K94" i="20"/>
  <c r="U94" i="18"/>
  <c r="Q93" i="19"/>
  <c r="L93" i="20"/>
  <c r="P93" i="19"/>
  <c r="U93" i="19" s="1"/>
  <c r="K93" i="20"/>
  <c r="U93" i="18"/>
  <c r="Q92" i="19"/>
  <c r="L92" i="20"/>
  <c r="P92" i="19"/>
  <c r="U92" i="19" s="1"/>
  <c r="K92" i="20"/>
  <c r="U92" i="18"/>
  <c r="Q91" i="19"/>
  <c r="L91" i="20"/>
  <c r="P91" i="19"/>
  <c r="U91" i="19" s="1"/>
  <c r="K91" i="20"/>
  <c r="U91" i="18"/>
  <c r="Q90" i="19"/>
  <c r="L90" i="20"/>
  <c r="P90" i="19"/>
  <c r="U90" i="19" s="1"/>
  <c r="K90" i="20"/>
  <c r="U90" i="18"/>
  <c r="Q89" i="19"/>
  <c r="L89" i="20"/>
  <c r="P89" i="19"/>
  <c r="U89" i="19" s="1"/>
  <c r="K89" i="20"/>
  <c r="U89" i="18"/>
  <c r="Q88" i="19"/>
  <c r="L88" i="20"/>
  <c r="P88" i="19"/>
  <c r="U88" i="19" s="1"/>
  <c r="K88" i="20"/>
  <c r="U88" i="18"/>
  <c r="Q87" i="19"/>
  <c r="L87" i="20"/>
  <c r="P87" i="19"/>
  <c r="U87" i="19" s="1"/>
  <c r="K87" i="20"/>
  <c r="U87" i="18"/>
  <c r="Q86" i="19"/>
  <c r="L86" i="20"/>
  <c r="P86" i="19"/>
  <c r="U86" i="19" s="1"/>
  <c r="K86" i="20"/>
  <c r="U86" i="18"/>
  <c r="Q85" i="19"/>
  <c r="L85" i="20"/>
  <c r="P85" i="19"/>
  <c r="U85" i="19" s="1"/>
  <c r="K85" i="20"/>
  <c r="U85" i="18"/>
  <c r="T158" i="29"/>
  <c r="O158" i="30"/>
  <c r="O214" i="29"/>
  <c r="N214" i="29"/>
  <c r="S158" i="29"/>
  <c r="N158" i="30"/>
  <c r="M214" i="29"/>
  <c r="R158" i="29"/>
  <c r="M158" i="30"/>
  <c r="L214" i="29"/>
  <c r="Q158" i="29"/>
  <c r="L158" i="30"/>
  <c r="P158" i="29"/>
  <c r="K158" i="30"/>
  <c r="K214" i="29"/>
  <c r="H158" i="15"/>
  <c r="B214" i="15"/>
  <c r="T102" i="28"/>
  <c r="O102" i="29"/>
  <c r="S102" i="28"/>
  <c r="N102" i="29"/>
  <c r="R102" i="28"/>
  <c r="M102" i="29"/>
  <c r="Q102" i="28"/>
  <c r="L102" i="29"/>
  <c r="P102" i="28"/>
  <c r="K102" i="29"/>
  <c r="U102" i="27"/>
  <c r="J218" i="30"/>
  <c r="J219" i="30"/>
  <c r="J220" i="30"/>
  <c r="J221" i="30"/>
  <c r="J222" i="30"/>
  <c r="J223" i="30"/>
  <c r="J224" i="30"/>
  <c r="J225" i="30"/>
  <c r="J226" i="30"/>
  <c r="J227" i="30"/>
  <c r="J228" i="30"/>
  <c r="J229" i="30"/>
  <c r="J230" i="30"/>
  <c r="J231" i="30"/>
  <c r="J232" i="30"/>
  <c r="J233" i="30"/>
  <c r="J234" i="30"/>
  <c r="J235" i="30"/>
  <c r="J236" i="30"/>
  <c r="J237" i="30"/>
  <c r="J154" i="30"/>
  <c r="J155" i="30"/>
  <c r="J156" i="30"/>
  <c r="J157" i="30"/>
  <c r="J159" i="30"/>
  <c r="J160" i="30"/>
  <c r="J161" i="30"/>
  <c r="J162" i="30"/>
  <c r="J163" i="30"/>
  <c r="J164" i="30"/>
  <c r="J165" i="30"/>
  <c r="J166" i="30"/>
  <c r="J167" i="30"/>
  <c r="J168" i="30"/>
  <c r="J169" i="30"/>
  <c r="J170" i="30"/>
  <c r="J171" i="30"/>
  <c r="J172" i="30"/>
  <c r="J173" i="30"/>
  <c r="J174" i="30"/>
  <c r="J175" i="30"/>
  <c r="J176" i="30"/>
  <c r="J177" i="30"/>
  <c r="J178" i="30"/>
  <c r="J179" i="30"/>
  <c r="J181" i="30"/>
  <c r="J182" i="30"/>
  <c r="J183" i="30"/>
  <c r="J184" i="30"/>
  <c r="J185" i="30"/>
  <c r="J186" i="30"/>
  <c r="J187" i="30"/>
  <c r="J188" i="30"/>
  <c r="J189" i="30"/>
  <c r="J190" i="30"/>
  <c r="J191" i="30"/>
  <c r="J192" i="30"/>
  <c r="J193" i="30"/>
  <c r="J194" i="30"/>
  <c r="J195" i="30"/>
  <c r="J196" i="30"/>
  <c r="J197" i="30"/>
  <c r="J198" i="30"/>
  <c r="J199" i="30"/>
  <c r="J200" i="30"/>
  <c r="J201" i="30"/>
  <c r="J202" i="30"/>
  <c r="J203" i="30"/>
  <c r="J204" i="30"/>
  <c r="J205" i="30"/>
  <c r="J206" i="30"/>
  <c r="J207" i="30"/>
  <c r="J208" i="30"/>
  <c r="J209" i="30"/>
  <c r="J210" i="30"/>
  <c r="J211" i="30"/>
  <c r="J212" i="30"/>
  <c r="J213" i="30"/>
  <c r="H153" i="17"/>
  <c r="J129" i="30"/>
  <c r="U129" i="30"/>
  <c r="J130" i="30"/>
  <c r="U130" i="30"/>
  <c r="J131" i="30"/>
  <c r="U131" i="30"/>
  <c r="J132" i="30"/>
  <c r="U132" i="30"/>
  <c r="J133" i="30"/>
  <c r="U133" i="30"/>
  <c r="J134" i="30"/>
  <c r="U134" i="30"/>
  <c r="J135" i="30"/>
  <c r="U135" i="30"/>
  <c r="J136" i="30"/>
  <c r="U136" i="30"/>
  <c r="J137" i="30"/>
  <c r="U137" i="30"/>
  <c r="J138" i="30"/>
  <c r="U138" i="30"/>
  <c r="J139" i="30"/>
  <c r="U139" i="30"/>
  <c r="J140" i="30"/>
  <c r="U140" i="30"/>
  <c r="J141" i="30"/>
  <c r="U141" i="30"/>
  <c r="J142" i="30"/>
  <c r="U142" i="30"/>
  <c r="J143" i="30"/>
  <c r="U143" i="30"/>
  <c r="J144" i="30"/>
  <c r="U144" i="30"/>
  <c r="J145" i="30"/>
  <c r="U145" i="30"/>
  <c r="J146" i="30"/>
  <c r="U146" i="30"/>
  <c r="J147" i="30"/>
  <c r="U147" i="30"/>
  <c r="J148" i="30"/>
  <c r="U148" i="30"/>
  <c r="J149" i="30"/>
  <c r="U149" i="30"/>
  <c r="J118" i="30"/>
  <c r="U118" i="30"/>
  <c r="J119" i="30"/>
  <c r="U119" i="30"/>
  <c r="J120" i="30"/>
  <c r="U120" i="30"/>
  <c r="J121" i="30"/>
  <c r="U121" i="30"/>
  <c r="J122" i="30"/>
  <c r="U122" i="30"/>
  <c r="J123" i="30"/>
  <c r="U123" i="30"/>
  <c r="J124" i="30"/>
  <c r="U124" i="30"/>
  <c r="H103" i="17"/>
  <c r="B114" i="17"/>
  <c r="J84" i="30"/>
  <c r="U84" i="30"/>
  <c r="J85" i="30"/>
  <c r="U85" i="30"/>
  <c r="J86" i="30"/>
  <c r="U86" i="30"/>
  <c r="J87" i="30"/>
  <c r="U87" i="30"/>
  <c r="J88" i="30"/>
  <c r="U88" i="30"/>
  <c r="J89" i="30"/>
  <c r="U89" i="30"/>
  <c r="J90" i="30"/>
  <c r="U90" i="30"/>
  <c r="J91" i="30"/>
  <c r="U91" i="30"/>
  <c r="J92" i="30"/>
  <c r="U92" i="30"/>
  <c r="J93" i="30"/>
  <c r="U93" i="30"/>
  <c r="J94" i="30"/>
  <c r="U94" i="30"/>
  <c r="J95" i="30"/>
  <c r="U95" i="30"/>
  <c r="J96" i="30"/>
  <c r="U96" i="30"/>
  <c r="J97" i="30"/>
  <c r="U97" i="30"/>
  <c r="J98" i="30"/>
  <c r="U98" i="30"/>
  <c r="J99" i="30"/>
  <c r="U99" i="30"/>
  <c r="J44" i="30"/>
  <c r="J45" i="30"/>
  <c r="J46" i="30"/>
  <c r="J47" i="30"/>
  <c r="J48" i="30"/>
  <c r="J49" i="30"/>
  <c r="J50" i="30"/>
  <c r="J51" i="30"/>
  <c r="J52" i="30"/>
  <c r="J53" i="30"/>
  <c r="J54" i="30"/>
  <c r="J55" i="30"/>
  <c r="J56" i="30"/>
  <c r="J57" i="30"/>
  <c r="J58" i="30"/>
  <c r="J59" i="30"/>
  <c r="S5" i="29"/>
  <c r="S20" i="29" s="1"/>
  <c r="N5" i="30"/>
  <c r="N20" i="29"/>
  <c r="R5" i="29"/>
  <c r="R20" i="29" s="1"/>
  <c r="M5" i="30"/>
  <c r="M20" i="29"/>
  <c r="T43" i="28"/>
  <c r="T60" i="28" s="1"/>
  <c r="O60" i="28"/>
  <c r="O43" i="29"/>
  <c r="S43" i="28"/>
  <c r="S60" i="28" s="1"/>
  <c r="N43" i="29"/>
  <c r="N60" i="28"/>
  <c r="R43" i="28"/>
  <c r="R60" i="28" s="1"/>
  <c r="M43" i="29"/>
  <c r="M60" i="28"/>
  <c r="Q43" i="28"/>
  <c r="Q60" i="28" s="1"/>
  <c r="L43" i="29"/>
  <c r="L60" i="28"/>
  <c r="P43" i="28"/>
  <c r="P60" i="28" s="1"/>
  <c r="K43" i="29"/>
  <c r="K60" i="28"/>
  <c r="H29" i="16"/>
  <c r="B40" i="16"/>
  <c r="B24" i="29"/>
  <c r="H24" i="29" s="1"/>
  <c r="J24" i="28"/>
  <c r="P24" i="28"/>
  <c r="K24" i="29"/>
  <c r="Q24" i="28"/>
  <c r="L24" i="29"/>
  <c r="B25" i="29"/>
  <c r="H25" i="29" s="1"/>
  <c r="J25" i="28"/>
  <c r="P25" i="28"/>
  <c r="K25" i="29"/>
  <c r="Q25" i="28"/>
  <c r="L25" i="29"/>
  <c r="B26" i="29"/>
  <c r="H26" i="29" s="1"/>
  <c r="J26" i="28"/>
  <c r="P26" i="28"/>
  <c r="K26" i="29"/>
  <c r="Q26" i="28"/>
  <c r="L26" i="29"/>
  <c r="B27" i="29"/>
  <c r="H27" i="29" s="1"/>
  <c r="J27" i="28"/>
  <c r="P27" i="28"/>
  <c r="K27" i="29"/>
  <c r="Q27" i="28"/>
  <c r="L27" i="29"/>
  <c r="B28" i="29"/>
  <c r="H28" i="29" s="1"/>
  <c r="J28" i="28"/>
  <c r="P28" i="28"/>
  <c r="K28" i="29"/>
  <c r="Q28" i="28"/>
  <c r="L28" i="29"/>
  <c r="B30" i="29"/>
  <c r="H30" i="29" s="1"/>
  <c r="J30" i="28"/>
  <c r="P30" i="28"/>
  <c r="K30" i="29"/>
  <c r="Q30" i="28"/>
  <c r="L30" i="29"/>
  <c r="B31" i="29"/>
  <c r="H31" i="29" s="1"/>
  <c r="J31" i="28"/>
  <c r="P31" i="28"/>
  <c r="K31" i="29"/>
  <c r="Q31" i="28"/>
  <c r="L31" i="29"/>
  <c r="B32" i="29"/>
  <c r="H32" i="29" s="1"/>
  <c r="J32" i="28"/>
  <c r="P32" i="28"/>
  <c r="K32" i="29"/>
  <c r="Q32" i="28"/>
  <c r="L32" i="29"/>
  <c r="B33" i="29"/>
  <c r="H33" i="29" s="1"/>
  <c r="J33" i="28"/>
  <c r="P33" i="28"/>
  <c r="K33" i="29"/>
  <c r="Q33" i="28"/>
  <c r="L33" i="29"/>
  <c r="B34" i="29"/>
  <c r="H34" i="29" s="1"/>
  <c r="J34" i="28"/>
  <c r="P34" i="28"/>
  <c r="K34" i="29"/>
  <c r="Q34" i="28"/>
  <c r="L34" i="29"/>
  <c r="B35" i="29"/>
  <c r="H35" i="29" s="1"/>
  <c r="J35" i="28"/>
  <c r="P35" i="28"/>
  <c r="K35" i="29"/>
  <c r="Q35" i="28"/>
  <c r="L35" i="29"/>
  <c r="B36" i="29"/>
  <c r="H36" i="29" s="1"/>
  <c r="J36" i="28"/>
  <c r="P36" i="28"/>
  <c r="K36" i="29"/>
  <c r="Q36" i="28"/>
  <c r="L36" i="29"/>
  <c r="B37" i="29"/>
  <c r="H37" i="29" s="1"/>
  <c r="J37" i="28"/>
  <c r="P37" i="28"/>
  <c r="K37" i="29"/>
  <c r="Q37" i="28"/>
  <c r="L37" i="29"/>
  <c r="B38" i="29"/>
  <c r="H38" i="29" s="1"/>
  <c r="J38" i="28"/>
  <c r="P38" i="28"/>
  <c r="K38" i="29"/>
  <c r="Q38" i="28"/>
  <c r="L38" i="29"/>
  <c r="B39" i="29"/>
  <c r="H39" i="29" s="1"/>
  <c r="J39" i="28"/>
  <c r="P39" i="28"/>
  <c r="K39" i="29"/>
  <c r="Q39" i="28"/>
  <c r="L39" i="29"/>
  <c r="P29" i="28"/>
  <c r="K29" i="29"/>
  <c r="Q29" i="28"/>
  <c r="L29" i="29"/>
  <c r="Q23" i="28"/>
  <c r="Q40" i="28" s="1"/>
  <c r="L23" i="29"/>
  <c r="L40" i="28"/>
  <c r="P23" i="28"/>
  <c r="P40" i="28" s="1"/>
  <c r="K23" i="29"/>
  <c r="K40" i="28"/>
  <c r="H23" i="20"/>
  <c r="U19" i="22"/>
  <c r="J19" i="22"/>
  <c r="B19" i="23"/>
  <c r="H19" i="23" s="1"/>
  <c r="U18" i="22"/>
  <c r="J18" i="22"/>
  <c r="B18" i="23"/>
  <c r="H18" i="23" s="1"/>
  <c r="U17" i="22"/>
  <c r="J17" i="22"/>
  <c r="B17" i="23"/>
  <c r="H17" i="23" s="1"/>
  <c r="U16" i="22"/>
  <c r="J16" i="22"/>
  <c r="B16" i="23"/>
  <c r="H16" i="23" s="1"/>
  <c r="U15" i="22"/>
  <c r="J15" i="22"/>
  <c r="B15" i="23"/>
  <c r="H15" i="23" s="1"/>
  <c r="U14" i="22"/>
  <c r="J14" i="22"/>
  <c r="B14" i="23"/>
  <c r="H14" i="23" s="1"/>
  <c r="U13" i="22"/>
  <c r="J13" i="22"/>
  <c r="B13" i="23"/>
  <c r="H13" i="23" s="1"/>
  <c r="U11" i="22"/>
  <c r="J11" i="22"/>
  <c r="B11" i="23"/>
  <c r="H11" i="23" s="1"/>
  <c r="U10" i="22"/>
  <c r="J10" i="22"/>
  <c r="B10" i="23"/>
  <c r="H10" i="23" s="1"/>
  <c r="U9" i="22"/>
  <c r="J9" i="22"/>
  <c r="B9" i="23"/>
  <c r="H9" i="23" s="1"/>
  <c r="U8" i="22"/>
  <c r="J8" i="22"/>
  <c r="B8" i="23"/>
  <c r="H8" i="23" s="1"/>
  <c r="U7" i="22"/>
  <c r="J7" i="22"/>
  <c r="B7" i="23"/>
  <c r="H7" i="23" s="1"/>
  <c r="U6" i="22"/>
  <c r="J6" i="22"/>
  <c r="B6" i="23"/>
  <c r="H6" i="23" s="1"/>
  <c r="P6" i="28"/>
  <c r="K6" i="29"/>
  <c r="Q6" i="28"/>
  <c r="L6" i="29"/>
  <c r="P7" i="28"/>
  <c r="K7" i="29"/>
  <c r="Q7" i="28"/>
  <c r="L7" i="29"/>
  <c r="P8" i="28"/>
  <c r="K8" i="29"/>
  <c r="Q8" i="28"/>
  <c r="L8" i="29"/>
  <c r="P9" i="28"/>
  <c r="K9" i="29"/>
  <c r="Q9" i="28"/>
  <c r="L9" i="29"/>
  <c r="P10" i="28"/>
  <c r="K10" i="29"/>
  <c r="Q10" i="28"/>
  <c r="L10" i="29"/>
  <c r="P11" i="28"/>
  <c r="K11" i="29"/>
  <c r="Q11" i="28"/>
  <c r="L11" i="29"/>
  <c r="P12" i="28"/>
  <c r="K12" i="29"/>
  <c r="Q12" i="28"/>
  <c r="L12" i="29"/>
  <c r="P13" i="28"/>
  <c r="K13" i="29"/>
  <c r="Q13" i="28"/>
  <c r="L13" i="29"/>
  <c r="P14" i="28"/>
  <c r="K14" i="29"/>
  <c r="Q14" i="28"/>
  <c r="L14" i="29"/>
  <c r="P15" i="28"/>
  <c r="K15" i="29"/>
  <c r="Q15" i="28"/>
  <c r="L15" i="29"/>
  <c r="P16" i="28"/>
  <c r="K16" i="29"/>
  <c r="Q16" i="28"/>
  <c r="L16" i="29"/>
  <c r="P17" i="28"/>
  <c r="K17" i="29"/>
  <c r="Q17" i="28"/>
  <c r="L17" i="29"/>
  <c r="P18" i="28"/>
  <c r="K18" i="29"/>
  <c r="Q18" i="28"/>
  <c r="L18" i="29"/>
  <c r="P19" i="28"/>
  <c r="K19" i="29"/>
  <c r="Q19" i="28"/>
  <c r="L19" i="29"/>
  <c r="H43" i="15"/>
  <c r="B60" i="15"/>
  <c r="Q5" i="29"/>
  <c r="L5" i="30"/>
  <c r="L20" i="29"/>
  <c r="P5" i="29"/>
  <c r="K5" i="30"/>
  <c r="K20" i="29"/>
  <c r="B5" i="10"/>
  <c r="J5" i="9"/>
  <c r="U5" i="9"/>
  <c r="H20" i="9"/>
  <c r="J240" i="8"/>
  <c r="U240" i="8"/>
  <c r="J240" i="7"/>
  <c r="U240" i="7"/>
  <c r="B180" i="30" l="1"/>
  <c r="H180" i="30" s="1"/>
  <c r="J180" i="30" s="1"/>
  <c r="J180" i="29"/>
  <c r="B107" i="28"/>
  <c r="J107" i="27"/>
  <c r="P85" i="20"/>
  <c r="K85" i="21"/>
  <c r="Q85" i="20"/>
  <c r="L85" i="21"/>
  <c r="P86" i="20"/>
  <c r="K86" i="21"/>
  <c r="Q86" i="20"/>
  <c r="L86" i="21"/>
  <c r="P87" i="20"/>
  <c r="K87" i="21"/>
  <c r="Q87" i="20"/>
  <c r="L87" i="21"/>
  <c r="P88" i="20"/>
  <c r="K88" i="21"/>
  <c r="Q88" i="20"/>
  <c r="L88" i="21"/>
  <c r="P89" i="20"/>
  <c r="K89" i="21"/>
  <c r="Q89" i="20"/>
  <c r="L89" i="21"/>
  <c r="P90" i="20"/>
  <c r="K90" i="21"/>
  <c r="Q90" i="20"/>
  <c r="L90" i="21"/>
  <c r="P91" i="20"/>
  <c r="K91" i="21"/>
  <c r="Q91" i="20"/>
  <c r="L91" i="21"/>
  <c r="P92" i="20"/>
  <c r="K92" i="21"/>
  <c r="Q92" i="20"/>
  <c r="L92" i="21"/>
  <c r="P93" i="20"/>
  <c r="K93" i="21"/>
  <c r="Q93" i="20"/>
  <c r="L93" i="21"/>
  <c r="P94" i="20"/>
  <c r="K94" i="21"/>
  <c r="Q94" i="20"/>
  <c r="L94" i="21"/>
  <c r="P95" i="20"/>
  <c r="K95" i="21"/>
  <c r="Q95" i="20"/>
  <c r="L95" i="21"/>
  <c r="P96" i="20"/>
  <c r="K96" i="21"/>
  <c r="Q96" i="20"/>
  <c r="L96" i="21"/>
  <c r="P97" i="20"/>
  <c r="K97" i="21"/>
  <c r="Q97" i="20"/>
  <c r="L97" i="21"/>
  <c r="P98" i="20"/>
  <c r="K98" i="21"/>
  <c r="Q98" i="20"/>
  <c r="L98" i="21"/>
  <c r="R84" i="27"/>
  <c r="M84" i="28"/>
  <c r="M100" i="27"/>
  <c r="P113" i="30"/>
  <c r="T113" i="30"/>
  <c r="U113" i="29"/>
  <c r="P112" i="30"/>
  <c r="T112" i="30"/>
  <c r="U112" i="29"/>
  <c r="P111" i="30"/>
  <c r="T111" i="30"/>
  <c r="U111" i="29"/>
  <c r="P110" i="30"/>
  <c r="T110" i="30"/>
  <c r="U110" i="29"/>
  <c r="P59" i="30"/>
  <c r="T59" i="30"/>
  <c r="U59" i="29"/>
  <c r="P58" i="30"/>
  <c r="T58" i="30"/>
  <c r="U58" i="29"/>
  <c r="P57" i="30"/>
  <c r="T57" i="30"/>
  <c r="U57" i="29"/>
  <c r="P56" i="30"/>
  <c r="T56" i="30"/>
  <c r="U56" i="29"/>
  <c r="P55" i="30"/>
  <c r="T55" i="30"/>
  <c r="U55" i="29"/>
  <c r="P54" i="30"/>
  <c r="T54" i="30"/>
  <c r="U54" i="29"/>
  <c r="P53" i="30"/>
  <c r="T53" i="30"/>
  <c r="U53" i="29"/>
  <c r="P52" i="30"/>
  <c r="T52" i="30"/>
  <c r="U52" i="29"/>
  <c r="P51" i="30"/>
  <c r="T51" i="30"/>
  <c r="U51" i="29"/>
  <c r="P50" i="30"/>
  <c r="T50" i="30"/>
  <c r="U50" i="29"/>
  <c r="P49" i="30"/>
  <c r="T49" i="30"/>
  <c r="U49" i="29"/>
  <c r="P48" i="30"/>
  <c r="T48" i="30"/>
  <c r="U48" i="29"/>
  <c r="P47" i="30"/>
  <c r="T47" i="30"/>
  <c r="U47" i="29"/>
  <c r="P46" i="30"/>
  <c r="T46" i="30"/>
  <c r="U46" i="29"/>
  <c r="P45" i="30"/>
  <c r="T45" i="30"/>
  <c r="U45" i="29"/>
  <c r="P44" i="30"/>
  <c r="T44" i="30"/>
  <c r="U44" i="29"/>
  <c r="P237" i="30"/>
  <c r="T237" i="30"/>
  <c r="U237" i="29"/>
  <c r="P236" i="30"/>
  <c r="T236" i="30"/>
  <c r="U236" i="29"/>
  <c r="P235" i="30"/>
  <c r="T235" i="30"/>
  <c r="U235" i="29"/>
  <c r="P234" i="30"/>
  <c r="T234" i="30"/>
  <c r="U234" i="29"/>
  <c r="P233" i="30"/>
  <c r="T233" i="30"/>
  <c r="U233" i="29"/>
  <c r="P232" i="30"/>
  <c r="T232" i="30"/>
  <c r="U232" i="29"/>
  <c r="P231" i="30"/>
  <c r="T231" i="30"/>
  <c r="U231" i="29"/>
  <c r="P230" i="30"/>
  <c r="T230" i="30"/>
  <c r="U230" i="29"/>
  <c r="P229" i="30"/>
  <c r="T229" i="30"/>
  <c r="U229" i="29"/>
  <c r="P228" i="30"/>
  <c r="T228" i="30"/>
  <c r="U228" i="29"/>
  <c r="P227" i="30"/>
  <c r="T227" i="30"/>
  <c r="U227" i="29"/>
  <c r="P226" i="30"/>
  <c r="T226" i="30"/>
  <c r="U226" i="29"/>
  <c r="P225" i="30"/>
  <c r="T225" i="30"/>
  <c r="U225" i="29"/>
  <c r="P224" i="30"/>
  <c r="T224" i="30"/>
  <c r="U224" i="29"/>
  <c r="P223" i="30"/>
  <c r="T223" i="30"/>
  <c r="U223" i="29"/>
  <c r="P222" i="30"/>
  <c r="T222" i="30"/>
  <c r="U222" i="29"/>
  <c r="P221" i="30"/>
  <c r="T221" i="30"/>
  <c r="U221" i="29"/>
  <c r="P220" i="30"/>
  <c r="T220" i="30"/>
  <c r="U220" i="29"/>
  <c r="P219" i="30"/>
  <c r="T219" i="30"/>
  <c r="U219" i="29"/>
  <c r="P218" i="30"/>
  <c r="T218" i="30"/>
  <c r="U218" i="29"/>
  <c r="P213" i="30"/>
  <c r="T213" i="30"/>
  <c r="U213" i="29"/>
  <c r="P212" i="30"/>
  <c r="T212" i="30"/>
  <c r="U212" i="29"/>
  <c r="P211" i="30"/>
  <c r="T211" i="30"/>
  <c r="U211" i="29"/>
  <c r="P210" i="30"/>
  <c r="T210" i="30"/>
  <c r="U210" i="29"/>
  <c r="P209" i="30"/>
  <c r="T209" i="30"/>
  <c r="U209" i="29"/>
  <c r="P208" i="30"/>
  <c r="T208" i="30"/>
  <c r="U208" i="29"/>
  <c r="P207" i="30"/>
  <c r="T207" i="30"/>
  <c r="U207" i="29"/>
  <c r="P206" i="30"/>
  <c r="T206" i="30"/>
  <c r="U206" i="29"/>
  <c r="P205" i="30"/>
  <c r="T205" i="30"/>
  <c r="U205" i="29"/>
  <c r="P204" i="30"/>
  <c r="T204" i="30"/>
  <c r="U204" i="29"/>
  <c r="P203" i="30"/>
  <c r="T203" i="30"/>
  <c r="U203" i="29"/>
  <c r="P202" i="30"/>
  <c r="T202" i="30"/>
  <c r="U202" i="29"/>
  <c r="P201" i="30"/>
  <c r="T201" i="30"/>
  <c r="U201" i="29"/>
  <c r="P200" i="30"/>
  <c r="T200" i="30"/>
  <c r="U200" i="29"/>
  <c r="P199" i="30"/>
  <c r="T199" i="30"/>
  <c r="U199" i="29"/>
  <c r="P198" i="30"/>
  <c r="T198" i="30"/>
  <c r="U198" i="29"/>
  <c r="P197" i="30"/>
  <c r="T197" i="30"/>
  <c r="U197" i="29"/>
  <c r="P196" i="30"/>
  <c r="T196" i="30"/>
  <c r="U196" i="29"/>
  <c r="P195" i="30"/>
  <c r="T195" i="30"/>
  <c r="U195" i="29"/>
  <c r="P194" i="30"/>
  <c r="T194" i="30"/>
  <c r="U194" i="29"/>
  <c r="P193" i="30"/>
  <c r="T193" i="30"/>
  <c r="U193" i="29"/>
  <c r="P192" i="30"/>
  <c r="T192" i="30"/>
  <c r="U192" i="29"/>
  <c r="P191" i="30"/>
  <c r="T191" i="30"/>
  <c r="U191" i="29"/>
  <c r="P190" i="30"/>
  <c r="T190" i="30"/>
  <c r="U190" i="29"/>
  <c r="P189" i="30"/>
  <c r="T189" i="30"/>
  <c r="U189" i="29"/>
  <c r="P188" i="30"/>
  <c r="T188" i="30"/>
  <c r="U188" i="29"/>
  <c r="P187" i="30"/>
  <c r="T187" i="30"/>
  <c r="U187" i="29"/>
  <c r="P186" i="30"/>
  <c r="T186" i="30"/>
  <c r="U186" i="29"/>
  <c r="P185" i="30"/>
  <c r="T185" i="30"/>
  <c r="U185" i="29"/>
  <c r="P184" i="30"/>
  <c r="T184" i="30"/>
  <c r="U184" i="29"/>
  <c r="P183" i="30"/>
  <c r="T183" i="30"/>
  <c r="U183" i="29"/>
  <c r="P182" i="30"/>
  <c r="T182" i="30"/>
  <c r="U182" i="29"/>
  <c r="P181" i="30"/>
  <c r="T181" i="30"/>
  <c r="U181" i="29"/>
  <c r="P180" i="30"/>
  <c r="T180" i="30"/>
  <c r="U180" i="29"/>
  <c r="P179" i="30"/>
  <c r="T179" i="30"/>
  <c r="U179" i="29"/>
  <c r="P178" i="30"/>
  <c r="T178" i="30"/>
  <c r="U178" i="29"/>
  <c r="P177" i="30"/>
  <c r="T177" i="30"/>
  <c r="U177" i="29"/>
  <c r="P176" i="30"/>
  <c r="T176" i="30"/>
  <c r="U176" i="29"/>
  <c r="P175" i="30"/>
  <c r="T175" i="30"/>
  <c r="U175" i="29"/>
  <c r="P174" i="30"/>
  <c r="T174" i="30"/>
  <c r="U174" i="29"/>
  <c r="P173" i="30"/>
  <c r="T173" i="30"/>
  <c r="U173" i="29"/>
  <c r="P172" i="30"/>
  <c r="T172" i="30"/>
  <c r="U172" i="29"/>
  <c r="P171" i="30"/>
  <c r="T171" i="30"/>
  <c r="U171" i="29"/>
  <c r="P170" i="30"/>
  <c r="T170" i="30"/>
  <c r="U170" i="29"/>
  <c r="P169" i="30"/>
  <c r="T169" i="30"/>
  <c r="U169" i="29"/>
  <c r="P168" i="30"/>
  <c r="T168" i="30"/>
  <c r="U168" i="29"/>
  <c r="P167" i="30"/>
  <c r="T167" i="30"/>
  <c r="U167" i="29"/>
  <c r="P166" i="30"/>
  <c r="T166" i="30"/>
  <c r="U166" i="29"/>
  <c r="P165" i="30"/>
  <c r="T165" i="30"/>
  <c r="U165" i="29"/>
  <c r="P164" i="30"/>
  <c r="T164" i="30"/>
  <c r="U164" i="29"/>
  <c r="P163" i="30"/>
  <c r="T163" i="30"/>
  <c r="U163" i="29"/>
  <c r="P162" i="30"/>
  <c r="T162" i="30"/>
  <c r="U162" i="29"/>
  <c r="P161" i="30"/>
  <c r="T161" i="30"/>
  <c r="U161" i="29"/>
  <c r="P160" i="30"/>
  <c r="T160" i="30"/>
  <c r="U160" i="29"/>
  <c r="P159" i="30"/>
  <c r="T159" i="30"/>
  <c r="U159" i="29"/>
  <c r="P157" i="30"/>
  <c r="T157" i="30"/>
  <c r="U157" i="29"/>
  <c r="P156" i="30"/>
  <c r="T156" i="30"/>
  <c r="U156" i="29"/>
  <c r="P155" i="30"/>
  <c r="T155" i="30"/>
  <c r="U155" i="29"/>
  <c r="P154" i="30"/>
  <c r="T154" i="30"/>
  <c r="U154" i="29"/>
  <c r="B63" i="16"/>
  <c r="H80" i="15"/>
  <c r="U80" i="15" s="1"/>
  <c r="J63" i="15"/>
  <c r="J80" i="15" s="1"/>
  <c r="U63" i="15"/>
  <c r="B83" i="16"/>
  <c r="H100" i="15"/>
  <c r="U100" i="15" s="1"/>
  <c r="J83" i="15"/>
  <c r="J100" i="15" s="1"/>
  <c r="U83" i="15"/>
  <c r="B117" i="16"/>
  <c r="H125" i="15"/>
  <c r="U125" i="15" s="1"/>
  <c r="J117" i="15"/>
  <c r="J125" i="15" s="1"/>
  <c r="U117" i="15"/>
  <c r="B128" i="16"/>
  <c r="H150" i="15"/>
  <c r="U150" i="15" s="1"/>
  <c r="J128" i="15"/>
  <c r="J150" i="15" s="1"/>
  <c r="U128" i="15"/>
  <c r="B217" i="16"/>
  <c r="H238" i="15"/>
  <c r="J217" i="15"/>
  <c r="U217" i="15"/>
  <c r="O20" i="30"/>
  <c r="T20" i="29"/>
  <c r="P63" i="29"/>
  <c r="P80" i="29" s="1"/>
  <c r="K63" i="30"/>
  <c r="K80" i="29"/>
  <c r="Q63" i="29"/>
  <c r="Q80" i="29" s="1"/>
  <c r="L63" i="30"/>
  <c r="L80" i="29"/>
  <c r="R63" i="29"/>
  <c r="R80" i="29" s="1"/>
  <c r="M63" i="30"/>
  <c r="M80" i="29"/>
  <c r="S63" i="29"/>
  <c r="S80" i="29" s="1"/>
  <c r="N63" i="30"/>
  <c r="N80" i="29"/>
  <c r="T63" i="29"/>
  <c r="T80" i="29" s="1"/>
  <c r="O63" i="30"/>
  <c r="O80" i="30" s="1"/>
  <c r="O80" i="29"/>
  <c r="P83" i="29"/>
  <c r="P100" i="29" s="1"/>
  <c r="K83" i="30"/>
  <c r="K100" i="29"/>
  <c r="Q83" i="29"/>
  <c r="Q100" i="29" s="1"/>
  <c r="L83" i="30"/>
  <c r="L100" i="29"/>
  <c r="R83" i="29"/>
  <c r="R100" i="29" s="1"/>
  <c r="M83" i="30"/>
  <c r="M100" i="29"/>
  <c r="S83" i="29"/>
  <c r="S100" i="29" s="1"/>
  <c r="N83" i="30"/>
  <c r="N100" i="29"/>
  <c r="T83" i="29"/>
  <c r="T100" i="29" s="1"/>
  <c r="O83" i="30"/>
  <c r="O100" i="30" s="1"/>
  <c r="O100" i="29"/>
  <c r="P117" i="29"/>
  <c r="P125" i="29" s="1"/>
  <c r="K117" i="30"/>
  <c r="K125" i="29"/>
  <c r="Q117" i="29"/>
  <c r="Q125" i="29" s="1"/>
  <c r="L117" i="30"/>
  <c r="L125" i="29"/>
  <c r="R117" i="29"/>
  <c r="R125" i="29" s="1"/>
  <c r="M117" i="30"/>
  <c r="M125" i="29"/>
  <c r="S117" i="29"/>
  <c r="S125" i="29" s="1"/>
  <c r="N117" i="30"/>
  <c r="N125" i="29"/>
  <c r="T117" i="29"/>
  <c r="T125" i="29" s="1"/>
  <c r="O117" i="30"/>
  <c r="O125" i="30" s="1"/>
  <c r="O125" i="29"/>
  <c r="P128" i="29"/>
  <c r="P150" i="29" s="1"/>
  <c r="K128" i="30"/>
  <c r="K150" i="29"/>
  <c r="Q128" i="29"/>
  <c r="Q150" i="29" s="1"/>
  <c r="L128" i="30"/>
  <c r="L150" i="29"/>
  <c r="R128" i="29"/>
  <c r="R150" i="29" s="1"/>
  <c r="M128" i="30"/>
  <c r="M150" i="29"/>
  <c r="S128" i="29"/>
  <c r="S150" i="29" s="1"/>
  <c r="N128" i="30"/>
  <c r="N150" i="29"/>
  <c r="T128" i="29"/>
  <c r="T150" i="29" s="1"/>
  <c r="O128" i="30"/>
  <c r="O150" i="30" s="1"/>
  <c r="O150" i="29"/>
  <c r="P153" i="29"/>
  <c r="P214" i="29" s="1"/>
  <c r="K153" i="30"/>
  <c r="Q153" i="29"/>
  <c r="Q214" i="29" s="1"/>
  <c r="L153" i="30"/>
  <c r="Q153" i="30" s="1"/>
  <c r="R153" i="29"/>
  <c r="R214" i="29" s="1"/>
  <c r="M153" i="30"/>
  <c r="R153" i="30" s="1"/>
  <c r="S153" i="29"/>
  <c r="S214" i="29" s="1"/>
  <c r="N153" i="30"/>
  <c r="S153" i="30" s="1"/>
  <c r="T153" i="29"/>
  <c r="T214" i="29" s="1"/>
  <c r="O153" i="30"/>
  <c r="O214" i="30" s="1"/>
  <c r="P217" i="29"/>
  <c r="P238" i="29" s="1"/>
  <c r="K217" i="30"/>
  <c r="K238" i="29"/>
  <c r="Q217" i="29"/>
  <c r="Q238" i="29" s="1"/>
  <c r="L217" i="30"/>
  <c r="L238" i="29"/>
  <c r="R217" i="29"/>
  <c r="R238" i="29" s="1"/>
  <c r="M217" i="30"/>
  <c r="M238" i="29"/>
  <c r="S217" i="29"/>
  <c r="S238" i="29" s="1"/>
  <c r="N217" i="30"/>
  <c r="N238" i="29"/>
  <c r="T217" i="29"/>
  <c r="T238" i="29" s="1"/>
  <c r="O217" i="30"/>
  <c r="O238" i="30" s="1"/>
  <c r="O238" i="29"/>
  <c r="S23" i="29"/>
  <c r="S40" i="29" s="1"/>
  <c r="N23" i="30"/>
  <c r="N40" i="29"/>
  <c r="R23" i="29"/>
  <c r="R40" i="29" s="1"/>
  <c r="M23" i="30"/>
  <c r="M40" i="29"/>
  <c r="R240" i="26"/>
  <c r="R103" i="28"/>
  <c r="M103" i="29"/>
  <c r="S103" i="28"/>
  <c r="N103" i="29"/>
  <c r="T103" i="29"/>
  <c r="O103" i="30"/>
  <c r="R240" i="25"/>
  <c r="M240" i="26"/>
  <c r="R104" i="27"/>
  <c r="M104" i="28"/>
  <c r="M114" i="27"/>
  <c r="M240" i="27" s="1"/>
  <c r="S104" i="27"/>
  <c r="N104" i="28"/>
  <c r="N114" i="27"/>
  <c r="N240" i="27" s="1"/>
  <c r="T104" i="27"/>
  <c r="T114" i="27" s="1"/>
  <c r="O104" i="28"/>
  <c r="O114" i="27"/>
  <c r="O240" i="27" s="1"/>
  <c r="R105" i="27"/>
  <c r="M105" i="28"/>
  <c r="S105" i="27"/>
  <c r="N105" i="28"/>
  <c r="T105" i="28"/>
  <c r="O105" i="29"/>
  <c r="R106" i="27"/>
  <c r="M106" i="28"/>
  <c r="S106" i="27"/>
  <c r="N106" i="28"/>
  <c r="T106" i="28"/>
  <c r="O106" i="29"/>
  <c r="R107" i="27"/>
  <c r="M107" i="28"/>
  <c r="S107" i="27"/>
  <c r="N107" i="28"/>
  <c r="T107" i="28"/>
  <c r="O107" i="29"/>
  <c r="R108" i="27"/>
  <c r="M108" i="28"/>
  <c r="S108" i="27"/>
  <c r="N108" i="28"/>
  <c r="T108" i="28"/>
  <c r="O108" i="29"/>
  <c r="R109" i="27"/>
  <c r="M109" i="28"/>
  <c r="S109" i="27"/>
  <c r="N109" i="28"/>
  <c r="T109" i="28"/>
  <c r="O109" i="29"/>
  <c r="R85" i="27"/>
  <c r="M85" i="28"/>
  <c r="R85" i="28" s="1"/>
  <c r="S85" i="27"/>
  <c r="N85" i="28"/>
  <c r="T85" i="27"/>
  <c r="O85" i="28"/>
  <c r="R86" i="27"/>
  <c r="M86" i="28"/>
  <c r="R86" i="28" s="1"/>
  <c r="S86" i="27"/>
  <c r="N86" i="28"/>
  <c r="S86" i="28" s="1"/>
  <c r="T86" i="27"/>
  <c r="O86" i="28"/>
  <c r="T86" i="28" s="1"/>
  <c r="R87" i="27"/>
  <c r="M87" i="28"/>
  <c r="R87" i="28" s="1"/>
  <c r="S87" i="27"/>
  <c r="N87" i="28"/>
  <c r="S87" i="28" s="1"/>
  <c r="T87" i="27"/>
  <c r="O87" i="28"/>
  <c r="T87" i="28" s="1"/>
  <c r="R88" i="27"/>
  <c r="M88" i="28"/>
  <c r="R88" i="28" s="1"/>
  <c r="S88" i="27"/>
  <c r="N88" i="28"/>
  <c r="S88" i="28" s="1"/>
  <c r="T88" i="27"/>
  <c r="O88" i="28"/>
  <c r="T88" i="28" s="1"/>
  <c r="R89" i="27"/>
  <c r="M89" i="28"/>
  <c r="R89" i="28" s="1"/>
  <c r="S89" i="27"/>
  <c r="N89" i="28"/>
  <c r="S89" i="28" s="1"/>
  <c r="T89" i="27"/>
  <c r="O89" i="28"/>
  <c r="T89" i="28" s="1"/>
  <c r="R90" i="27"/>
  <c r="M90" i="28"/>
  <c r="R90" i="28" s="1"/>
  <c r="S90" i="27"/>
  <c r="N90" i="28"/>
  <c r="S90" i="28" s="1"/>
  <c r="T90" i="27"/>
  <c r="O90" i="28"/>
  <c r="T90" i="28" s="1"/>
  <c r="R91" i="27"/>
  <c r="M91" i="28"/>
  <c r="R91" i="28" s="1"/>
  <c r="S91" i="27"/>
  <c r="N91" i="28"/>
  <c r="S91" i="28" s="1"/>
  <c r="T91" i="27"/>
  <c r="O91" i="28"/>
  <c r="T91" i="28" s="1"/>
  <c r="R92" i="27"/>
  <c r="M92" i="28"/>
  <c r="R92" i="28" s="1"/>
  <c r="S92" i="27"/>
  <c r="N92" i="28"/>
  <c r="S92" i="28" s="1"/>
  <c r="T92" i="27"/>
  <c r="O92" i="28"/>
  <c r="T92" i="28" s="1"/>
  <c r="R93" i="27"/>
  <c r="M93" i="28"/>
  <c r="R93" i="28" s="1"/>
  <c r="S93" i="27"/>
  <c r="N93" i="28"/>
  <c r="S93" i="28" s="1"/>
  <c r="T93" i="27"/>
  <c r="O93" i="28"/>
  <c r="T93" i="28" s="1"/>
  <c r="R94" i="27"/>
  <c r="M94" i="28"/>
  <c r="R94" i="28" s="1"/>
  <c r="S94" i="27"/>
  <c r="N94" i="28"/>
  <c r="S94" i="28" s="1"/>
  <c r="T94" i="27"/>
  <c r="O94" i="28"/>
  <c r="T94" i="28" s="1"/>
  <c r="R95" i="27"/>
  <c r="M95" i="28"/>
  <c r="R95" i="28" s="1"/>
  <c r="S95" i="27"/>
  <c r="N95" i="28"/>
  <c r="S95" i="28" s="1"/>
  <c r="T95" i="27"/>
  <c r="O95" i="28"/>
  <c r="T95" i="28" s="1"/>
  <c r="R96" i="27"/>
  <c r="M96" i="28"/>
  <c r="R96" i="28" s="1"/>
  <c r="S96" i="27"/>
  <c r="N96" i="28"/>
  <c r="S96" i="28" s="1"/>
  <c r="T96" i="27"/>
  <c r="O96" i="28"/>
  <c r="T96" i="28" s="1"/>
  <c r="R97" i="27"/>
  <c r="M97" i="28"/>
  <c r="R97" i="28" s="1"/>
  <c r="S97" i="27"/>
  <c r="N97" i="28"/>
  <c r="S97" i="28" s="1"/>
  <c r="T97" i="27"/>
  <c r="O97" i="28"/>
  <c r="T97" i="28" s="1"/>
  <c r="R98" i="27"/>
  <c r="M98" i="28"/>
  <c r="R98" i="28" s="1"/>
  <c r="S98" i="27"/>
  <c r="N98" i="28"/>
  <c r="S98" i="28" s="1"/>
  <c r="T98" i="27"/>
  <c r="O98" i="28"/>
  <c r="T98" i="28" s="1"/>
  <c r="P103" i="24"/>
  <c r="K103" i="25"/>
  <c r="Q103" i="24"/>
  <c r="L103" i="25"/>
  <c r="Q104" i="23"/>
  <c r="L104" i="24"/>
  <c r="P104" i="23"/>
  <c r="K104" i="24"/>
  <c r="U104" i="22"/>
  <c r="Q105" i="23"/>
  <c r="L105" i="24"/>
  <c r="P105" i="23"/>
  <c r="U105" i="23" s="1"/>
  <c r="K105" i="24"/>
  <c r="U105" i="22"/>
  <c r="Q106" i="23"/>
  <c r="L106" i="24"/>
  <c r="P106" i="23"/>
  <c r="U106" i="23" s="1"/>
  <c r="K106" i="24"/>
  <c r="U106" i="22"/>
  <c r="Q107" i="23"/>
  <c r="L107" i="24"/>
  <c r="P107" i="23"/>
  <c r="U107" i="23" s="1"/>
  <c r="K107" i="24"/>
  <c r="U107" i="22"/>
  <c r="Q108" i="23"/>
  <c r="L108" i="24"/>
  <c r="P108" i="23"/>
  <c r="U108" i="23" s="1"/>
  <c r="K108" i="24"/>
  <c r="U108" i="22"/>
  <c r="Q109" i="23"/>
  <c r="L109" i="24"/>
  <c r="P109" i="23"/>
  <c r="U109" i="23" s="1"/>
  <c r="K109" i="24"/>
  <c r="U109" i="22"/>
  <c r="P84" i="20"/>
  <c r="K84" i="21"/>
  <c r="K100" i="20"/>
  <c r="K240" i="20" s="1"/>
  <c r="U84" i="19"/>
  <c r="P100" i="19"/>
  <c r="P240" i="19" s="1"/>
  <c r="Q84" i="20"/>
  <c r="Q100" i="20" s="1"/>
  <c r="Q240" i="20" s="1"/>
  <c r="L84" i="21"/>
  <c r="L100" i="20"/>
  <c r="L240" i="20" s="1"/>
  <c r="Q100" i="19"/>
  <c r="Q240" i="19" s="1"/>
  <c r="S158" i="30"/>
  <c r="S214" i="30" s="1"/>
  <c r="N214" i="30"/>
  <c r="R158" i="30"/>
  <c r="R214" i="30" s="1"/>
  <c r="M214" i="30"/>
  <c r="P158" i="30"/>
  <c r="T158" i="30"/>
  <c r="K214" i="30"/>
  <c r="Q158" i="30"/>
  <c r="Q214" i="30" s="1"/>
  <c r="L214" i="30"/>
  <c r="B158" i="16"/>
  <c r="J158" i="15"/>
  <c r="J214" i="15" s="1"/>
  <c r="U158" i="15"/>
  <c r="H214" i="15"/>
  <c r="U214" i="15" s="1"/>
  <c r="T102" i="29"/>
  <c r="O102" i="30"/>
  <c r="S102" i="29"/>
  <c r="N102" i="30"/>
  <c r="R102" i="29"/>
  <c r="M102" i="30"/>
  <c r="P102" i="29"/>
  <c r="K102" i="30"/>
  <c r="U102" i="28"/>
  <c r="Q102" i="29"/>
  <c r="L102" i="30"/>
  <c r="B153" i="18"/>
  <c r="J153" i="17"/>
  <c r="U153" i="17"/>
  <c r="B103" i="18"/>
  <c r="H114" i="17"/>
  <c r="U114" i="17" s="1"/>
  <c r="J103" i="17"/>
  <c r="J114" i="17" s="1"/>
  <c r="U103" i="17"/>
  <c r="S5" i="30"/>
  <c r="S20" i="30" s="1"/>
  <c r="N20" i="30"/>
  <c r="R5" i="30"/>
  <c r="R20" i="30" s="1"/>
  <c r="M20" i="30"/>
  <c r="T43" i="29"/>
  <c r="T60" i="29" s="1"/>
  <c r="O43" i="30"/>
  <c r="O60" i="30" s="1"/>
  <c r="O60" i="29"/>
  <c r="S43" i="29"/>
  <c r="S60" i="29" s="1"/>
  <c r="N43" i="30"/>
  <c r="N60" i="29"/>
  <c r="R43" i="29"/>
  <c r="R60" i="29" s="1"/>
  <c r="M43" i="30"/>
  <c r="M60" i="29"/>
  <c r="P43" i="29"/>
  <c r="P60" i="29" s="1"/>
  <c r="K43" i="30"/>
  <c r="K60" i="29"/>
  <c r="Q43" i="29"/>
  <c r="Q60" i="29" s="1"/>
  <c r="L43" i="30"/>
  <c r="L60" i="29"/>
  <c r="Q29" i="29"/>
  <c r="L29" i="30"/>
  <c r="Q29" i="30" s="1"/>
  <c r="P29" i="29"/>
  <c r="K29" i="30"/>
  <c r="Q39" i="29"/>
  <c r="L39" i="30"/>
  <c r="Q39" i="30" s="1"/>
  <c r="P39" i="29"/>
  <c r="K39" i="30"/>
  <c r="U39" i="28"/>
  <c r="B39" i="30"/>
  <c r="H39" i="30" s="1"/>
  <c r="J39" i="29"/>
  <c r="Q38" i="29"/>
  <c r="L38" i="30"/>
  <c r="Q38" i="30" s="1"/>
  <c r="P38" i="29"/>
  <c r="K38" i="30"/>
  <c r="U38" i="28"/>
  <c r="B38" i="30"/>
  <c r="H38" i="30" s="1"/>
  <c r="J38" i="29"/>
  <c r="Q37" i="29"/>
  <c r="L37" i="30"/>
  <c r="Q37" i="30" s="1"/>
  <c r="P37" i="29"/>
  <c r="K37" i="30"/>
  <c r="U37" i="28"/>
  <c r="B37" i="30"/>
  <c r="H37" i="30" s="1"/>
  <c r="J37" i="29"/>
  <c r="Q36" i="29"/>
  <c r="L36" i="30"/>
  <c r="Q36" i="30" s="1"/>
  <c r="P36" i="29"/>
  <c r="K36" i="30"/>
  <c r="U36" i="28"/>
  <c r="B36" i="30"/>
  <c r="H36" i="30" s="1"/>
  <c r="J36" i="29"/>
  <c r="Q35" i="29"/>
  <c r="L35" i="30"/>
  <c r="Q35" i="30" s="1"/>
  <c r="P35" i="29"/>
  <c r="K35" i="30"/>
  <c r="U35" i="28"/>
  <c r="B35" i="30"/>
  <c r="H35" i="30" s="1"/>
  <c r="J35" i="29"/>
  <c r="Q34" i="29"/>
  <c r="L34" i="30"/>
  <c r="Q34" i="30" s="1"/>
  <c r="P34" i="29"/>
  <c r="K34" i="30"/>
  <c r="U34" i="28"/>
  <c r="B34" i="30"/>
  <c r="H34" i="30" s="1"/>
  <c r="J34" i="29"/>
  <c r="Q33" i="29"/>
  <c r="L33" i="30"/>
  <c r="Q33" i="30" s="1"/>
  <c r="P33" i="29"/>
  <c r="K33" i="30"/>
  <c r="U33" i="28"/>
  <c r="B33" i="30"/>
  <c r="H33" i="30" s="1"/>
  <c r="J33" i="29"/>
  <c r="Q32" i="29"/>
  <c r="L32" i="30"/>
  <c r="Q32" i="30" s="1"/>
  <c r="P32" i="29"/>
  <c r="K32" i="30"/>
  <c r="U32" i="28"/>
  <c r="B32" i="30"/>
  <c r="H32" i="30" s="1"/>
  <c r="J32" i="29"/>
  <c r="Q31" i="29"/>
  <c r="L31" i="30"/>
  <c r="Q31" i="30" s="1"/>
  <c r="P31" i="29"/>
  <c r="K31" i="30"/>
  <c r="U31" i="28"/>
  <c r="B31" i="30"/>
  <c r="H31" i="30" s="1"/>
  <c r="J31" i="29"/>
  <c r="Q30" i="29"/>
  <c r="L30" i="30"/>
  <c r="Q30" i="30" s="1"/>
  <c r="P30" i="29"/>
  <c r="K30" i="30"/>
  <c r="U30" i="28"/>
  <c r="B30" i="30"/>
  <c r="H30" i="30" s="1"/>
  <c r="J30" i="29"/>
  <c r="Q28" i="29"/>
  <c r="L28" i="30"/>
  <c r="Q28" i="30" s="1"/>
  <c r="P28" i="29"/>
  <c r="K28" i="30"/>
  <c r="U28" i="28"/>
  <c r="B28" i="30"/>
  <c r="H28" i="30" s="1"/>
  <c r="J28" i="29"/>
  <c r="Q27" i="29"/>
  <c r="L27" i="30"/>
  <c r="Q27" i="30" s="1"/>
  <c r="P27" i="29"/>
  <c r="K27" i="30"/>
  <c r="U27" i="28"/>
  <c r="B27" i="30"/>
  <c r="H27" i="30" s="1"/>
  <c r="J27" i="29"/>
  <c r="Q26" i="29"/>
  <c r="L26" i="30"/>
  <c r="Q26" i="30" s="1"/>
  <c r="P26" i="29"/>
  <c r="K26" i="30"/>
  <c r="U26" i="28"/>
  <c r="B26" i="30"/>
  <c r="H26" i="30" s="1"/>
  <c r="J26" i="29"/>
  <c r="Q25" i="29"/>
  <c r="L25" i="30"/>
  <c r="Q25" i="30" s="1"/>
  <c r="P25" i="29"/>
  <c r="K25" i="30"/>
  <c r="U25" i="28"/>
  <c r="B25" i="30"/>
  <c r="H25" i="30" s="1"/>
  <c r="J25" i="29"/>
  <c r="Q24" i="29"/>
  <c r="L24" i="30"/>
  <c r="Q24" i="30" s="1"/>
  <c r="P24" i="29"/>
  <c r="K24" i="30"/>
  <c r="U24" i="28"/>
  <c r="B24" i="30"/>
  <c r="H24" i="30" s="1"/>
  <c r="J24" i="29"/>
  <c r="U24" i="29"/>
  <c r="B29" i="17"/>
  <c r="J29" i="16"/>
  <c r="J40" i="16" s="1"/>
  <c r="U29" i="16"/>
  <c r="H40" i="16"/>
  <c r="U40" i="16" s="1"/>
  <c r="B23" i="21"/>
  <c r="J23" i="20"/>
  <c r="U23" i="20"/>
  <c r="P23" i="29"/>
  <c r="P40" i="29" s="1"/>
  <c r="K23" i="30"/>
  <c r="K40" i="29"/>
  <c r="Q23" i="29"/>
  <c r="Q40" i="29" s="1"/>
  <c r="L23" i="30"/>
  <c r="L40" i="29"/>
  <c r="Q19" i="29"/>
  <c r="L19" i="30"/>
  <c r="Q19" i="30" s="1"/>
  <c r="P19" i="29"/>
  <c r="K19" i="30"/>
  <c r="Q18" i="29"/>
  <c r="L18" i="30"/>
  <c r="Q18" i="30" s="1"/>
  <c r="P18" i="29"/>
  <c r="K18" i="30"/>
  <c r="Q17" i="29"/>
  <c r="L17" i="30"/>
  <c r="Q17" i="30" s="1"/>
  <c r="P17" i="29"/>
  <c r="K17" i="30"/>
  <c r="Q16" i="29"/>
  <c r="L16" i="30"/>
  <c r="Q16" i="30" s="1"/>
  <c r="P16" i="29"/>
  <c r="K16" i="30"/>
  <c r="Q15" i="29"/>
  <c r="L15" i="30"/>
  <c r="Q15" i="30" s="1"/>
  <c r="P15" i="29"/>
  <c r="K15" i="30"/>
  <c r="Q14" i="29"/>
  <c r="L14" i="30"/>
  <c r="Q14" i="30" s="1"/>
  <c r="P14" i="29"/>
  <c r="K14" i="30"/>
  <c r="Q13" i="29"/>
  <c r="L13" i="30"/>
  <c r="Q13" i="30" s="1"/>
  <c r="P13" i="29"/>
  <c r="K13" i="30"/>
  <c r="Q12" i="29"/>
  <c r="L12" i="30"/>
  <c r="Q12" i="30" s="1"/>
  <c r="P12" i="29"/>
  <c r="K12" i="30"/>
  <c r="Q11" i="29"/>
  <c r="L11" i="30"/>
  <c r="Q11" i="30" s="1"/>
  <c r="P11" i="29"/>
  <c r="K11" i="30"/>
  <c r="Q10" i="29"/>
  <c r="L10" i="30"/>
  <c r="Q10" i="30" s="1"/>
  <c r="P10" i="29"/>
  <c r="K10" i="30"/>
  <c r="Q9" i="29"/>
  <c r="L9" i="30"/>
  <c r="Q9" i="30" s="1"/>
  <c r="P9" i="29"/>
  <c r="K9" i="30"/>
  <c r="Q8" i="29"/>
  <c r="L8" i="30"/>
  <c r="Q8" i="30" s="1"/>
  <c r="P8" i="29"/>
  <c r="K8" i="30"/>
  <c r="Q7" i="29"/>
  <c r="L7" i="30"/>
  <c r="Q7" i="30" s="1"/>
  <c r="P7" i="29"/>
  <c r="K7" i="30"/>
  <c r="Q6" i="29"/>
  <c r="Q20" i="29" s="1"/>
  <c r="L6" i="30"/>
  <c r="Q6" i="30" s="1"/>
  <c r="Q20" i="28"/>
  <c r="P6" i="29"/>
  <c r="P20" i="29" s="1"/>
  <c r="K6" i="30"/>
  <c r="P20" i="28"/>
  <c r="B6" i="24"/>
  <c r="H6" i="24" s="1"/>
  <c r="U6" i="23"/>
  <c r="J6" i="23"/>
  <c r="U7" i="23"/>
  <c r="J7" i="23"/>
  <c r="B7" i="24"/>
  <c r="H7" i="24" s="1"/>
  <c r="U8" i="23"/>
  <c r="J8" i="23"/>
  <c r="B8" i="24"/>
  <c r="H8" i="24" s="1"/>
  <c r="U9" i="23"/>
  <c r="J9" i="23"/>
  <c r="B9" i="24"/>
  <c r="H9" i="24" s="1"/>
  <c r="U10" i="23"/>
  <c r="J10" i="23"/>
  <c r="B10" i="24"/>
  <c r="H10" i="24" s="1"/>
  <c r="U11" i="23"/>
  <c r="J11" i="23"/>
  <c r="B11" i="24"/>
  <c r="H11" i="24" s="1"/>
  <c r="U13" i="23"/>
  <c r="J13" i="23"/>
  <c r="B13" i="24"/>
  <c r="H13" i="24" s="1"/>
  <c r="U14" i="23"/>
  <c r="J14" i="23"/>
  <c r="B14" i="24"/>
  <c r="H14" i="24" s="1"/>
  <c r="U15" i="23"/>
  <c r="J15" i="23"/>
  <c r="B15" i="24"/>
  <c r="H15" i="24" s="1"/>
  <c r="U16" i="23"/>
  <c r="J16" i="23"/>
  <c r="B16" i="24"/>
  <c r="H16" i="24" s="1"/>
  <c r="U17" i="23"/>
  <c r="J17" i="23"/>
  <c r="B17" i="24"/>
  <c r="H17" i="24" s="1"/>
  <c r="U18" i="23"/>
  <c r="J18" i="23"/>
  <c r="B18" i="24"/>
  <c r="H18" i="24" s="1"/>
  <c r="U19" i="23"/>
  <c r="J19" i="23"/>
  <c r="B19" i="24"/>
  <c r="H19" i="24" s="1"/>
  <c r="B43" i="16"/>
  <c r="H60" i="15"/>
  <c r="U60" i="15" s="1"/>
  <c r="J43" i="15"/>
  <c r="J60" i="15" s="1"/>
  <c r="U43" i="15"/>
  <c r="T5" i="30"/>
  <c r="P5" i="30"/>
  <c r="K20" i="30"/>
  <c r="Q5" i="30"/>
  <c r="Q20" i="30" s="1"/>
  <c r="L20" i="30"/>
  <c r="J20" i="9"/>
  <c r="H240" i="9"/>
  <c r="U20" i="9"/>
  <c r="H5" i="10"/>
  <c r="B20" i="10"/>
  <c r="B240" i="10" s="1"/>
  <c r="B12" i="22"/>
  <c r="H12" i="22" s="1"/>
  <c r="U12" i="21"/>
  <c r="J12" i="21"/>
  <c r="H107" i="28" l="1"/>
  <c r="Q84" i="21"/>
  <c r="L84" i="22"/>
  <c r="L100" i="21"/>
  <c r="L240" i="21" s="1"/>
  <c r="P84" i="21"/>
  <c r="K84" i="22"/>
  <c r="K100" i="21"/>
  <c r="K240" i="21" s="1"/>
  <c r="U84" i="20"/>
  <c r="P100" i="20"/>
  <c r="P240" i="20" s="1"/>
  <c r="P109" i="24"/>
  <c r="K109" i="25"/>
  <c r="Q109" i="24"/>
  <c r="L109" i="25"/>
  <c r="P108" i="24"/>
  <c r="K108" i="25"/>
  <c r="Q108" i="24"/>
  <c r="L108" i="25"/>
  <c r="P107" i="24"/>
  <c r="K107" i="25"/>
  <c r="Q107" i="24"/>
  <c r="L107" i="25"/>
  <c r="P106" i="24"/>
  <c r="K106" i="25"/>
  <c r="Q106" i="24"/>
  <c r="L106" i="25"/>
  <c r="P105" i="24"/>
  <c r="K105" i="25"/>
  <c r="Q105" i="24"/>
  <c r="L105" i="25"/>
  <c r="P104" i="24"/>
  <c r="K104" i="25"/>
  <c r="K114" i="24"/>
  <c r="U104" i="23"/>
  <c r="P114" i="23"/>
  <c r="Q104" i="24"/>
  <c r="L104" i="25"/>
  <c r="L114" i="24"/>
  <c r="Q114" i="23"/>
  <c r="Q103" i="25"/>
  <c r="L103" i="26"/>
  <c r="L114" i="25"/>
  <c r="Q114" i="24"/>
  <c r="P103" i="25"/>
  <c r="K103" i="26"/>
  <c r="K114" i="25"/>
  <c r="P114" i="24"/>
  <c r="T85" i="28"/>
  <c r="T100" i="28" s="1"/>
  <c r="O100" i="28"/>
  <c r="T100" i="27"/>
  <c r="S85" i="28"/>
  <c r="S100" i="28" s="1"/>
  <c r="N100" i="28"/>
  <c r="S100" i="27"/>
  <c r="T109" i="29"/>
  <c r="O109" i="30"/>
  <c r="S109" i="28"/>
  <c r="N109" i="29"/>
  <c r="R109" i="28"/>
  <c r="M109" i="29"/>
  <c r="T108" i="29"/>
  <c r="O108" i="30"/>
  <c r="S108" i="28"/>
  <c r="N108" i="29"/>
  <c r="R108" i="28"/>
  <c r="M108" i="29"/>
  <c r="T107" i="29"/>
  <c r="O107" i="30"/>
  <c r="S107" i="28"/>
  <c r="N107" i="29"/>
  <c r="R107" i="28"/>
  <c r="M107" i="29"/>
  <c r="T106" i="29"/>
  <c r="O106" i="30"/>
  <c r="S106" i="28"/>
  <c r="N106" i="29"/>
  <c r="R106" i="28"/>
  <c r="M106" i="29"/>
  <c r="T105" i="29"/>
  <c r="O105" i="30"/>
  <c r="S105" i="28"/>
  <c r="N105" i="29"/>
  <c r="R105" i="28"/>
  <c r="M105" i="29"/>
  <c r="T104" i="28"/>
  <c r="T114" i="28" s="1"/>
  <c r="T240" i="28" s="1"/>
  <c r="O104" i="29"/>
  <c r="O114" i="28"/>
  <c r="O240" i="28" s="1"/>
  <c r="T240" i="27"/>
  <c r="S104" i="28"/>
  <c r="N104" i="29"/>
  <c r="N114" i="28"/>
  <c r="N240" i="28" s="1"/>
  <c r="S114" i="27"/>
  <c r="S240" i="27" s="1"/>
  <c r="R104" i="28"/>
  <c r="M104" i="29"/>
  <c r="M114" i="28"/>
  <c r="R114" i="27"/>
  <c r="S103" i="29"/>
  <c r="N103" i="30"/>
  <c r="S103" i="30" s="1"/>
  <c r="S114" i="28"/>
  <c r="S240" i="28" s="1"/>
  <c r="R103" i="29"/>
  <c r="M103" i="30"/>
  <c r="R103" i="30" s="1"/>
  <c r="R114" i="28"/>
  <c r="R23" i="30"/>
  <c r="R40" i="30" s="1"/>
  <c r="M40" i="30"/>
  <c r="S23" i="30"/>
  <c r="S40" i="30" s="1"/>
  <c r="N40" i="30"/>
  <c r="S217" i="30"/>
  <c r="S238" i="30" s="1"/>
  <c r="N238" i="30"/>
  <c r="R217" i="30"/>
  <c r="R238" i="30" s="1"/>
  <c r="M238" i="30"/>
  <c r="Q217" i="30"/>
  <c r="Q238" i="30" s="1"/>
  <c r="L238" i="30"/>
  <c r="T217" i="30"/>
  <c r="T238" i="30" s="1"/>
  <c r="P217" i="30"/>
  <c r="P238" i="30" s="1"/>
  <c r="K238" i="30"/>
  <c r="T153" i="30"/>
  <c r="T214" i="30" s="1"/>
  <c r="P153" i="30"/>
  <c r="P214" i="30" s="1"/>
  <c r="S128" i="30"/>
  <c r="S150" i="30" s="1"/>
  <c r="N150" i="30"/>
  <c r="R128" i="30"/>
  <c r="R150" i="30" s="1"/>
  <c r="M150" i="30"/>
  <c r="Q128" i="30"/>
  <c r="Q150" i="30" s="1"/>
  <c r="L150" i="30"/>
  <c r="T128" i="30"/>
  <c r="T150" i="30" s="1"/>
  <c r="P128" i="30"/>
  <c r="P150" i="30" s="1"/>
  <c r="K150" i="30"/>
  <c r="S117" i="30"/>
  <c r="S125" i="30" s="1"/>
  <c r="N125" i="30"/>
  <c r="R117" i="30"/>
  <c r="R125" i="30" s="1"/>
  <c r="M125" i="30"/>
  <c r="Q117" i="30"/>
  <c r="Q125" i="30" s="1"/>
  <c r="L125" i="30"/>
  <c r="T117" i="30"/>
  <c r="T125" i="30" s="1"/>
  <c r="P117" i="30"/>
  <c r="P125" i="30" s="1"/>
  <c r="K125" i="30"/>
  <c r="S83" i="30"/>
  <c r="S100" i="30" s="1"/>
  <c r="N100" i="30"/>
  <c r="R83" i="30"/>
  <c r="R100" i="30" s="1"/>
  <c r="M100" i="30"/>
  <c r="Q83" i="30"/>
  <c r="Q100" i="30" s="1"/>
  <c r="L100" i="30"/>
  <c r="T83" i="30"/>
  <c r="T100" i="30" s="1"/>
  <c r="P83" i="30"/>
  <c r="P100" i="30" s="1"/>
  <c r="K100" i="30"/>
  <c r="S63" i="30"/>
  <c r="S80" i="30" s="1"/>
  <c r="N80" i="30"/>
  <c r="R63" i="30"/>
  <c r="R80" i="30" s="1"/>
  <c r="M80" i="30"/>
  <c r="Q63" i="30"/>
  <c r="Q80" i="30" s="1"/>
  <c r="L80" i="30"/>
  <c r="T63" i="30"/>
  <c r="T80" i="30" s="1"/>
  <c r="P63" i="30"/>
  <c r="P80" i="30" s="1"/>
  <c r="K80" i="30"/>
  <c r="J238" i="15"/>
  <c r="U238" i="15"/>
  <c r="H217" i="16"/>
  <c r="B238" i="16"/>
  <c r="H128" i="16"/>
  <c r="B150" i="16"/>
  <c r="H117" i="16"/>
  <c r="B125" i="16"/>
  <c r="H83" i="16"/>
  <c r="B100" i="16"/>
  <c r="H63" i="16"/>
  <c r="B80" i="16"/>
  <c r="U154" i="30"/>
  <c r="U155" i="30"/>
  <c r="U156" i="30"/>
  <c r="U157" i="30"/>
  <c r="U159" i="30"/>
  <c r="U160" i="30"/>
  <c r="U161" i="30"/>
  <c r="U162" i="30"/>
  <c r="U163" i="30"/>
  <c r="U164" i="30"/>
  <c r="U165" i="30"/>
  <c r="U166" i="30"/>
  <c r="U167" i="30"/>
  <c r="U168" i="30"/>
  <c r="U169" i="30"/>
  <c r="U170" i="30"/>
  <c r="U171" i="30"/>
  <c r="U172" i="30"/>
  <c r="U173" i="30"/>
  <c r="U174" i="30"/>
  <c r="U175" i="30"/>
  <c r="U176" i="30"/>
  <c r="U177" i="30"/>
  <c r="U178" i="30"/>
  <c r="U179" i="30"/>
  <c r="U180" i="30"/>
  <c r="U181" i="30"/>
  <c r="U182" i="30"/>
  <c r="U183" i="30"/>
  <c r="U184" i="30"/>
  <c r="U185" i="30"/>
  <c r="U186" i="30"/>
  <c r="U187" i="30"/>
  <c r="U188" i="30"/>
  <c r="U189" i="30"/>
  <c r="U190" i="30"/>
  <c r="U191" i="30"/>
  <c r="U192" i="30"/>
  <c r="U193" i="30"/>
  <c r="U194" i="30"/>
  <c r="U195" i="30"/>
  <c r="U196" i="30"/>
  <c r="U197" i="30"/>
  <c r="U198" i="30"/>
  <c r="U199" i="30"/>
  <c r="U200" i="30"/>
  <c r="U201" i="30"/>
  <c r="U202" i="30"/>
  <c r="U203" i="30"/>
  <c r="U204" i="30"/>
  <c r="U205" i="30"/>
  <c r="U206" i="30"/>
  <c r="U207" i="30"/>
  <c r="U208" i="30"/>
  <c r="U209" i="30"/>
  <c r="U210" i="30"/>
  <c r="U211" i="30"/>
  <c r="U212" i="30"/>
  <c r="U213" i="30"/>
  <c r="U218" i="30"/>
  <c r="U219" i="30"/>
  <c r="U220" i="30"/>
  <c r="U221" i="30"/>
  <c r="U222" i="30"/>
  <c r="U223" i="30"/>
  <c r="U224" i="30"/>
  <c r="U225" i="30"/>
  <c r="U226" i="30"/>
  <c r="U227" i="30"/>
  <c r="U228" i="30"/>
  <c r="U229" i="30"/>
  <c r="U230" i="30"/>
  <c r="U231" i="30"/>
  <c r="U232" i="30"/>
  <c r="U233" i="30"/>
  <c r="U234" i="30"/>
  <c r="U235" i="30"/>
  <c r="U236" i="30"/>
  <c r="U237" i="30"/>
  <c r="U44" i="30"/>
  <c r="U45" i="30"/>
  <c r="U46" i="30"/>
  <c r="U47" i="30"/>
  <c r="U48" i="30"/>
  <c r="U49" i="30"/>
  <c r="U50" i="30"/>
  <c r="U51" i="30"/>
  <c r="U52" i="30"/>
  <c r="U53" i="30"/>
  <c r="U54" i="30"/>
  <c r="U55" i="30"/>
  <c r="U56" i="30"/>
  <c r="U57" i="30"/>
  <c r="U58" i="30"/>
  <c r="U59" i="30"/>
  <c r="U110" i="30"/>
  <c r="U111" i="30"/>
  <c r="U112" i="30"/>
  <c r="U113" i="30"/>
  <c r="R84" i="28"/>
  <c r="R100" i="28" s="1"/>
  <c r="M100" i="28"/>
  <c r="R100" i="27"/>
  <c r="Q98" i="21"/>
  <c r="L98" i="22"/>
  <c r="P98" i="21"/>
  <c r="U98" i="21" s="1"/>
  <c r="K98" i="22"/>
  <c r="U98" i="20"/>
  <c r="Q97" i="21"/>
  <c r="L97" i="22"/>
  <c r="P97" i="21"/>
  <c r="U97" i="21" s="1"/>
  <c r="K97" i="22"/>
  <c r="U97" i="20"/>
  <c r="Q96" i="21"/>
  <c r="L96" i="22"/>
  <c r="P96" i="21"/>
  <c r="U96" i="21" s="1"/>
  <c r="K96" i="22"/>
  <c r="U96" i="20"/>
  <c r="Q95" i="21"/>
  <c r="L95" i="22"/>
  <c r="P95" i="21"/>
  <c r="U95" i="21" s="1"/>
  <c r="K95" i="22"/>
  <c r="U95" i="20"/>
  <c r="Q94" i="21"/>
  <c r="L94" i="22"/>
  <c r="P94" i="21"/>
  <c r="U94" i="21" s="1"/>
  <c r="K94" i="22"/>
  <c r="U94" i="20"/>
  <c r="Q93" i="21"/>
  <c r="L93" i="22"/>
  <c r="P93" i="21"/>
  <c r="U93" i="21" s="1"/>
  <c r="K93" i="22"/>
  <c r="U93" i="20"/>
  <c r="Q92" i="21"/>
  <c r="L92" i="22"/>
  <c r="P92" i="21"/>
  <c r="U92" i="21" s="1"/>
  <c r="K92" i="22"/>
  <c r="U92" i="20"/>
  <c r="Q91" i="21"/>
  <c r="L91" i="22"/>
  <c r="P91" i="21"/>
  <c r="U91" i="21" s="1"/>
  <c r="K91" i="22"/>
  <c r="U91" i="20"/>
  <c r="Q90" i="21"/>
  <c r="L90" i="22"/>
  <c r="P90" i="21"/>
  <c r="U90" i="21" s="1"/>
  <c r="K90" i="22"/>
  <c r="U90" i="20"/>
  <c r="Q89" i="21"/>
  <c r="L89" i="22"/>
  <c r="P89" i="21"/>
  <c r="U89" i="21" s="1"/>
  <c r="K89" i="22"/>
  <c r="U89" i="20"/>
  <c r="Q88" i="21"/>
  <c r="L88" i="22"/>
  <c r="P88" i="21"/>
  <c r="U88" i="21" s="1"/>
  <c r="K88" i="22"/>
  <c r="U88" i="20"/>
  <c r="Q87" i="21"/>
  <c r="L87" i="22"/>
  <c r="P87" i="21"/>
  <c r="U87" i="21" s="1"/>
  <c r="K87" i="22"/>
  <c r="U87" i="20"/>
  <c r="Q86" i="21"/>
  <c r="L86" i="22"/>
  <c r="P86" i="21"/>
  <c r="U86" i="21" s="1"/>
  <c r="K86" i="22"/>
  <c r="U86" i="20"/>
  <c r="Q85" i="21"/>
  <c r="L85" i="22"/>
  <c r="P85" i="21"/>
  <c r="U85" i="21" s="1"/>
  <c r="K85" i="22"/>
  <c r="U85" i="20"/>
  <c r="H158" i="16"/>
  <c r="B214" i="16"/>
  <c r="S102" i="30"/>
  <c r="R102" i="30"/>
  <c r="Q102" i="30"/>
  <c r="T102" i="30"/>
  <c r="P102" i="30"/>
  <c r="U102" i="29"/>
  <c r="H153" i="18"/>
  <c r="H103" i="18"/>
  <c r="B114" i="18"/>
  <c r="S43" i="30"/>
  <c r="S60" i="30" s="1"/>
  <c r="N60" i="30"/>
  <c r="R43" i="30"/>
  <c r="R60" i="30" s="1"/>
  <c r="M60" i="30"/>
  <c r="Q43" i="30"/>
  <c r="Q60" i="30" s="1"/>
  <c r="L60" i="30"/>
  <c r="T43" i="30"/>
  <c r="T60" i="30" s="1"/>
  <c r="P43" i="30"/>
  <c r="P60" i="30" s="1"/>
  <c r="K60" i="30"/>
  <c r="H29" i="17"/>
  <c r="B40" i="17"/>
  <c r="J24" i="30"/>
  <c r="P24" i="30"/>
  <c r="T24" i="30"/>
  <c r="J25" i="30"/>
  <c r="P25" i="30"/>
  <c r="T25" i="30"/>
  <c r="U25" i="29"/>
  <c r="J26" i="30"/>
  <c r="P26" i="30"/>
  <c r="T26" i="30"/>
  <c r="U26" i="29"/>
  <c r="J27" i="30"/>
  <c r="P27" i="30"/>
  <c r="T27" i="30"/>
  <c r="U27" i="29"/>
  <c r="J28" i="30"/>
  <c r="P28" i="30"/>
  <c r="T28" i="30"/>
  <c r="U28" i="29"/>
  <c r="J30" i="30"/>
  <c r="P30" i="30"/>
  <c r="T30" i="30"/>
  <c r="U30" i="29"/>
  <c r="J31" i="30"/>
  <c r="P31" i="30"/>
  <c r="T31" i="30"/>
  <c r="U31" i="29"/>
  <c r="J32" i="30"/>
  <c r="P32" i="30"/>
  <c r="T32" i="30"/>
  <c r="U32" i="29"/>
  <c r="J33" i="30"/>
  <c r="P33" i="30"/>
  <c r="T33" i="30"/>
  <c r="U33" i="29"/>
  <c r="J34" i="30"/>
  <c r="P34" i="30"/>
  <c r="T34" i="30"/>
  <c r="U34" i="29"/>
  <c r="J35" i="30"/>
  <c r="P35" i="30"/>
  <c r="T35" i="30"/>
  <c r="U35" i="29"/>
  <c r="J36" i="30"/>
  <c r="P36" i="30"/>
  <c r="T36" i="30"/>
  <c r="U36" i="29"/>
  <c r="J37" i="30"/>
  <c r="P37" i="30"/>
  <c r="T37" i="30"/>
  <c r="U37" i="29"/>
  <c r="J38" i="30"/>
  <c r="P38" i="30"/>
  <c r="T38" i="30"/>
  <c r="U38" i="29"/>
  <c r="J39" i="30"/>
  <c r="P39" i="30"/>
  <c r="T39" i="30"/>
  <c r="U39" i="29"/>
  <c r="P29" i="30"/>
  <c r="T29" i="30"/>
  <c r="Q23" i="30"/>
  <c r="Q40" i="30" s="1"/>
  <c r="L40" i="30"/>
  <c r="T23" i="30"/>
  <c r="T40" i="30" s="1"/>
  <c r="P23" i="30"/>
  <c r="P40" i="30" s="1"/>
  <c r="K40" i="30"/>
  <c r="H23" i="21"/>
  <c r="B19" i="25"/>
  <c r="H19" i="25" s="1"/>
  <c r="U19" i="24"/>
  <c r="J19" i="24"/>
  <c r="B18" i="25"/>
  <c r="H18" i="25" s="1"/>
  <c r="U18" i="24"/>
  <c r="J18" i="24"/>
  <c r="B17" i="25"/>
  <c r="H17" i="25" s="1"/>
  <c r="U17" i="24"/>
  <c r="J17" i="24"/>
  <c r="B16" i="25"/>
  <c r="H16" i="25" s="1"/>
  <c r="U16" i="24"/>
  <c r="J16" i="24"/>
  <c r="B15" i="25"/>
  <c r="H15" i="25" s="1"/>
  <c r="U15" i="24"/>
  <c r="J15" i="24"/>
  <c r="B14" i="25"/>
  <c r="H14" i="25" s="1"/>
  <c r="U14" i="24"/>
  <c r="J14" i="24"/>
  <c r="B13" i="25"/>
  <c r="H13" i="25" s="1"/>
  <c r="U13" i="24"/>
  <c r="J13" i="24"/>
  <c r="B11" i="25"/>
  <c r="H11" i="25" s="1"/>
  <c r="U11" i="24"/>
  <c r="J11" i="24"/>
  <c r="B10" i="25"/>
  <c r="H10" i="25" s="1"/>
  <c r="U10" i="24"/>
  <c r="J10" i="24"/>
  <c r="B9" i="25"/>
  <c r="H9" i="25" s="1"/>
  <c r="U9" i="24"/>
  <c r="J9" i="24"/>
  <c r="B8" i="25"/>
  <c r="H8" i="25" s="1"/>
  <c r="U8" i="24"/>
  <c r="J8" i="24"/>
  <c r="B7" i="25"/>
  <c r="H7" i="25" s="1"/>
  <c r="U7" i="24"/>
  <c r="J7" i="24"/>
  <c r="B6" i="25"/>
  <c r="H6" i="25" s="1"/>
  <c r="U6" i="24"/>
  <c r="J6" i="24"/>
  <c r="P6" i="30"/>
  <c r="T6" i="30"/>
  <c r="P7" i="30"/>
  <c r="T7" i="30"/>
  <c r="P8" i="30"/>
  <c r="T8" i="30"/>
  <c r="P9" i="30"/>
  <c r="T9" i="30"/>
  <c r="P10" i="30"/>
  <c r="T10" i="30"/>
  <c r="P11" i="30"/>
  <c r="T11" i="30"/>
  <c r="P12" i="30"/>
  <c r="T12" i="30"/>
  <c r="P13" i="30"/>
  <c r="T13" i="30"/>
  <c r="P14" i="30"/>
  <c r="T14" i="30"/>
  <c r="P15" i="30"/>
  <c r="T15" i="30"/>
  <c r="P16" i="30"/>
  <c r="T16" i="30"/>
  <c r="P17" i="30"/>
  <c r="T17" i="30"/>
  <c r="P18" i="30"/>
  <c r="T18" i="30"/>
  <c r="P19" i="30"/>
  <c r="T19" i="30"/>
  <c r="H43" i="16"/>
  <c r="B60" i="16"/>
  <c r="B5" i="11"/>
  <c r="J5" i="10"/>
  <c r="U5" i="10"/>
  <c r="H20" i="10"/>
  <c r="J240" i="9"/>
  <c r="U240" i="9"/>
  <c r="B107" i="29" l="1"/>
  <c r="J107" i="28"/>
  <c r="P85" i="22"/>
  <c r="K85" i="23"/>
  <c r="Q85" i="22"/>
  <c r="L85" i="23"/>
  <c r="P86" i="22"/>
  <c r="K86" i="23"/>
  <c r="Q86" i="22"/>
  <c r="L86" i="23"/>
  <c r="P87" i="22"/>
  <c r="K87" i="23"/>
  <c r="Q87" i="22"/>
  <c r="L87" i="23"/>
  <c r="P88" i="22"/>
  <c r="K88" i="23"/>
  <c r="Q88" i="22"/>
  <c r="L88" i="23"/>
  <c r="P89" i="22"/>
  <c r="K89" i="23"/>
  <c r="Q89" i="22"/>
  <c r="L89" i="23"/>
  <c r="P90" i="22"/>
  <c r="K90" i="23"/>
  <c r="Q90" i="22"/>
  <c r="L90" i="23"/>
  <c r="P91" i="22"/>
  <c r="K91" i="23"/>
  <c r="Q91" i="22"/>
  <c r="L91" i="23"/>
  <c r="P92" i="22"/>
  <c r="K92" i="23"/>
  <c r="Q92" i="22"/>
  <c r="L92" i="23"/>
  <c r="P93" i="22"/>
  <c r="K93" i="23"/>
  <c r="Q93" i="22"/>
  <c r="L93" i="23"/>
  <c r="P94" i="22"/>
  <c r="K94" i="23"/>
  <c r="Q94" i="22"/>
  <c r="L94" i="23"/>
  <c r="P95" i="22"/>
  <c r="K95" i="23"/>
  <c r="Q95" i="22"/>
  <c r="L95" i="23"/>
  <c r="P96" i="22"/>
  <c r="K96" i="23"/>
  <c r="Q96" i="22"/>
  <c r="L96" i="23"/>
  <c r="P97" i="22"/>
  <c r="K97" i="23"/>
  <c r="Q97" i="22"/>
  <c r="L97" i="23"/>
  <c r="P98" i="22"/>
  <c r="K98" i="23"/>
  <c r="Q98" i="22"/>
  <c r="L98" i="23"/>
  <c r="B63" i="17"/>
  <c r="H80" i="16"/>
  <c r="U80" i="16" s="1"/>
  <c r="J63" i="16"/>
  <c r="J80" i="16" s="1"/>
  <c r="U63" i="16"/>
  <c r="B83" i="17"/>
  <c r="H100" i="16"/>
  <c r="U100" i="16" s="1"/>
  <c r="J83" i="16"/>
  <c r="J100" i="16" s="1"/>
  <c r="U83" i="16"/>
  <c r="B117" i="17"/>
  <c r="H125" i="16"/>
  <c r="U125" i="16" s="1"/>
  <c r="J117" i="16"/>
  <c r="J125" i="16" s="1"/>
  <c r="U117" i="16"/>
  <c r="B128" i="17"/>
  <c r="H150" i="16"/>
  <c r="U150" i="16" s="1"/>
  <c r="J128" i="16"/>
  <c r="J150" i="16" s="1"/>
  <c r="U128" i="16"/>
  <c r="B217" i="17"/>
  <c r="H238" i="16"/>
  <c r="J217" i="16"/>
  <c r="U217" i="16"/>
  <c r="R240" i="28"/>
  <c r="R240" i="27"/>
  <c r="M240" i="28"/>
  <c r="R104" i="29"/>
  <c r="M104" i="30"/>
  <c r="M114" i="29"/>
  <c r="M240" i="29" s="1"/>
  <c r="S104" i="29"/>
  <c r="N104" i="30"/>
  <c r="N114" i="29"/>
  <c r="N240" i="29" s="1"/>
  <c r="T104" i="29"/>
  <c r="T114" i="29" s="1"/>
  <c r="T240" i="29" s="1"/>
  <c r="O104" i="30"/>
  <c r="O114" i="30" s="1"/>
  <c r="O240" i="30" s="1"/>
  <c r="O114" i="29"/>
  <c r="O240" i="29" s="1"/>
  <c r="R105" i="29"/>
  <c r="M105" i="30"/>
  <c r="R105" i="30" s="1"/>
  <c r="S105" i="29"/>
  <c r="N105" i="30"/>
  <c r="S105" i="30" s="1"/>
  <c r="R106" i="29"/>
  <c r="M106" i="30"/>
  <c r="R106" i="30" s="1"/>
  <c r="S106" i="29"/>
  <c r="N106" i="30"/>
  <c r="S106" i="30" s="1"/>
  <c r="R107" i="29"/>
  <c r="M107" i="30"/>
  <c r="R107" i="30" s="1"/>
  <c r="S107" i="29"/>
  <c r="N107" i="30"/>
  <c r="S107" i="30" s="1"/>
  <c r="R108" i="29"/>
  <c r="M108" i="30"/>
  <c r="R108" i="30" s="1"/>
  <c r="S108" i="29"/>
  <c r="N108" i="30"/>
  <c r="S108" i="30" s="1"/>
  <c r="R109" i="29"/>
  <c r="M109" i="30"/>
  <c r="R109" i="30" s="1"/>
  <c r="S109" i="29"/>
  <c r="N109" i="30"/>
  <c r="S109" i="30" s="1"/>
  <c r="P103" i="26"/>
  <c r="K103" i="27"/>
  <c r="Q103" i="26"/>
  <c r="L103" i="27"/>
  <c r="Q104" i="25"/>
  <c r="L104" i="26"/>
  <c r="P104" i="25"/>
  <c r="K104" i="26"/>
  <c r="U104" i="24"/>
  <c r="Q105" i="25"/>
  <c r="L105" i="26"/>
  <c r="P105" i="25"/>
  <c r="K105" i="26"/>
  <c r="U105" i="24"/>
  <c r="Q106" i="25"/>
  <c r="L106" i="26"/>
  <c r="P106" i="25"/>
  <c r="K106" i="26"/>
  <c r="U106" i="24"/>
  <c r="Q107" i="25"/>
  <c r="L107" i="26"/>
  <c r="P107" i="25"/>
  <c r="K107" i="26"/>
  <c r="U107" i="24"/>
  <c r="Q108" i="25"/>
  <c r="L108" i="26"/>
  <c r="P108" i="25"/>
  <c r="K108" i="26"/>
  <c r="U108" i="24"/>
  <c r="Q109" i="25"/>
  <c r="L109" i="26"/>
  <c r="P109" i="25"/>
  <c r="K109" i="26"/>
  <c r="U109" i="24"/>
  <c r="P84" i="22"/>
  <c r="K84" i="23"/>
  <c r="K100" i="22"/>
  <c r="K240" i="22" s="1"/>
  <c r="U84" i="21"/>
  <c r="P100" i="21"/>
  <c r="P240" i="21" s="1"/>
  <c r="Q84" i="22"/>
  <c r="Q100" i="22" s="1"/>
  <c r="Q240" i="22" s="1"/>
  <c r="L84" i="23"/>
  <c r="L100" i="22"/>
  <c r="L240" i="22" s="1"/>
  <c r="Q100" i="21"/>
  <c r="Q240" i="21" s="1"/>
  <c r="B158" i="17"/>
  <c r="J158" i="16"/>
  <c r="J214" i="16" s="1"/>
  <c r="U158" i="16"/>
  <c r="H214" i="16"/>
  <c r="U214" i="16" s="1"/>
  <c r="U102" i="30"/>
  <c r="B153" i="19"/>
  <c r="J153" i="18"/>
  <c r="U153" i="18"/>
  <c r="B103" i="19"/>
  <c r="H114" i="18"/>
  <c r="U114" i="18" s="1"/>
  <c r="J103" i="18"/>
  <c r="J114" i="18" s="1"/>
  <c r="U103" i="18"/>
  <c r="U39" i="30"/>
  <c r="U38" i="30"/>
  <c r="U37" i="30"/>
  <c r="U36" i="30"/>
  <c r="U35" i="30"/>
  <c r="U34" i="30"/>
  <c r="U33" i="30"/>
  <c r="U32" i="30"/>
  <c r="U31" i="30"/>
  <c r="U30" i="30"/>
  <c r="U28" i="30"/>
  <c r="U27" i="30"/>
  <c r="U26" i="30"/>
  <c r="U25" i="30"/>
  <c r="U24" i="30"/>
  <c r="B29" i="18"/>
  <c r="J29" i="17"/>
  <c r="J40" i="17" s="1"/>
  <c r="U29" i="17"/>
  <c r="H40" i="17"/>
  <c r="U40" i="17" s="1"/>
  <c r="B23" i="22"/>
  <c r="J23" i="21"/>
  <c r="U23" i="21"/>
  <c r="T20" i="30"/>
  <c r="P20" i="30"/>
  <c r="B6" i="26"/>
  <c r="H6" i="26" s="1"/>
  <c r="U6" i="25"/>
  <c r="J6" i="25"/>
  <c r="B7" i="26"/>
  <c r="H7" i="26" s="1"/>
  <c r="U7" i="25"/>
  <c r="J7" i="25"/>
  <c r="B8" i="26"/>
  <c r="H8" i="26" s="1"/>
  <c r="U8" i="25"/>
  <c r="J8" i="25"/>
  <c r="B9" i="26"/>
  <c r="H9" i="26" s="1"/>
  <c r="U9" i="25"/>
  <c r="J9" i="25"/>
  <c r="B10" i="26"/>
  <c r="H10" i="26" s="1"/>
  <c r="U10" i="25"/>
  <c r="J10" i="25"/>
  <c r="B11" i="26"/>
  <c r="H11" i="26" s="1"/>
  <c r="U11" i="25"/>
  <c r="J11" i="25"/>
  <c r="B13" i="26"/>
  <c r="H13" i="26" s="1"/>
  <c r="U13" i="25"/>
  <c r="J13" i="25"/>
  <c r="B14" i="26"/>
  <c r="H14" i="26" s="1"/>
  <c r="U14" i="25"/>
  <c r="J14" i="25"/>
  <c r="B15" i="26"/>
  <c r="H15" i="26" s="1"/>
  <c r="U15" i="25"/>
  <c r="J15" i="25"/>
  <c r="B16" i="26"/>
  <c r="H16" i="26" s="1"/>
  <c r="U16" i="25"/>
  <c r="J16" i="25"/>
  <c r="B17" i="26"/>
  <c r="H17" i="26" s="1"/>
  <c r="U17" i="25"/>
  <c r="J17" i="25"/>
  <c r="B18" i="26"/>
  <c r="H18" i="26" s="1"/>
  <c r="U18" i="25"/>
  <c r="J18" i="25"/>
  <c r="B19" i="26"/>
  <c r="H19" i="26" s="1"/>
  <c r="U19" i="25"/>
  <c r="J19" i="25"/>
  <c r="B43" i="17"/>
  <c r="H60" i="16"/>
  <c r="U60" i="16" s="1"/>
  <c r="J43" i="16"/>
  <c r="J60" i="16" s="1"/>
  <c r="U43" i="16"/>
  <c r="J20" i="10"/>
  <c r="H240" i="10"/>
  <c r="U20" i="10"/>
  <c r="H5" i="11"/>
  <c r="B20" i="11"/>
  <c r="B240" i="11" s="1"/>
  <c r="B12" i="23"/>
  <c r="H12" i="23" s="1"/>
  <c r="U12" i="22"/>
  <c r="J12" i="22"/>
  <c r="H107" i="29" l="1"/>
  <c r="Q84" i="23"/>
  <c r="L84" i="24"/>
  <c r="L100" i="23"/>
  <c r="L240" i="23" s="1"/>
  <c r="P84" i="23"/>
  <c r="K84" i="24"/>
  <c r="K100" i="23"/>
  <c r="K240" i="23" s="1"/>
  <c r="U84" i="22"/>
  <c r="P100" i="22"/>
  <c r="P240" i="22" s="1"/>
  <c r="P109" i="26"/>
  <c r="K109" i="27"/>
  <c r="Q109" i="26"/>
  <c r="L109" i="27"/>
  <c r="U109" i="25"/>
  <c r="P108" i="26"/>
  <c r="K108" i="27"/>
  <c r="Q108" i="26"/>
  <c r="L108" i="27"/>
  <c r="U108" i="25"/>
  <c r="P107" i="26"/>
  <c r="K107" i="27"/>
  <c r="Q107" i="26"/>
  <c r="L107" i="27"/>
  <c r="U107" i="25"/>
  <c r="P106" i="26"/>
  <c r="K106" i="27"/>
  <c r="Q106" i="26"/>
  <c r="L106" i="27"/>
  <c r="U106" i="25"/>
  <c r="P105" i="26"/>
  <c r="K105" i="27"/>
  <c r="Q105" i="26"/>
  <c r="L105" i="27"/>
  <c r="U105" i="25"/>
  <c r="P104" i="26"/>
  <c r="K104" i="27"/>
  <c r="K114" i="26"/>
  <c r="P114" i="25"/>
  <c r="Q104" i="26"/>
  <c r="L104" i="27"/>
  <c r="L114" i="26"/>
  <c r="U104" i="25"/>
  <c r="Q114" i="25"/>
  <c r="Q103" i="27"/>
  <c r="L103" i="28"/>
  <c r="L114" i="27"/>
  <c r="Q114" i="26"/>
  <c r="P103" i="27"/>
  <c r="K103" i="28"/>
  <c r="K114" i="27"/>
  <c r="P114" i="26"/>
  <c r="S104" i="30"/>
  <c r="S114" i="30" s="1"/>
  <c r="S240" i="30" s="1"/>
  <c r="N114" i="30"/>
  <c r="N240" i="30" s="1"/>
  <c r="S114" i="29"/>
  <c r="S240" i="29" s="1"/>
  <c r="R104" i="30"/>
  <c r="R114" i="30" s="1"/>
  <c r="R240" i="30" s="1"/>
  <c r="M114" i="30"/>
  <c r="M240" i="30" s="1"/>
  <c r="R114" i="29"/>
  <c r="R240" i="29" s="1"/>
  <c r="J238" i="16"/>
  <c r="U238" i="16"/>
  <c r="H217" i="17"/>
  <c r="B238" i="17"/>
  <c r="H128" i="17"/>
  <c r="B150" i="17"/>
  <c r="H117" i="17"/>
  <c r="B125" i="17"/>
  <c r="H83" i="17"/>
  <c r="B100" i="17"/>
  <c r="H63" i="17"/>
  <c r="B80" i="17"/>
  <c r="Q98" i="23"/>
  <c r="L98" i="24"/>
  <c r="P98" i="23"/>
  <c r="U98" i="23" s="1"/>
  <c r="K98" i="24"/>
  <c r="U98" i="22"/>
  <c r="Q97" i="23"/>
  <c r="L97" i="24"/>
  <c r="P97" i="23"/>
  <c r="U97" i="23" s="1"/>
  <c r="K97" i="24"/>
  <c r="U97" i="22"/>
  <c r="Q96" i="23"/>
  <c r="L96" i="24"/>
  <c r="P96" i="23"/>
  <c r="U96" i="23" s="1"/>
  <c r="K96" i="24"/>
  <c r="U96" i="22"/>
  <c r="Q95" i="23"/>
  <c r="L95" i="24"/>
  <c r="P95" i="23"/>
  <c r="U95" i="23" s="1"/>
  <c r="K95" i="24"/>
  <c r="U95" i="22"/>
  <c r="Q94" i="23"/>
  <c r="L94" i="24"/>
  <c r="P94" i="23"/>
  <c r="U94" i="23" s="1"/>
  <c r="K94" i="24"/>
  <c r="U94" i="22"/>
  <c r="Q93" i="23"/>
  <c r="L93" i="24"/>
  <c r="P93" i="23"/>
  <c r="U93" i="23" s="1"/>
  <c r="K93" i="24"/>
  <c r="U93" i="22"/>
  <c r="Q92" i="23"/>
  <c r="L92" i="24"/>
  <c r="P92" i="23"/>
  <c r="U92" i="23" s="1"/>
  <c r="K92" i="24"/>
  <c r="U92" i="22"/>
  <c r="Q91" i="23"/>
  <c r="L91" i="24"/>
  <c r="P91" i="23"/>
  <c r="U91" i="23" s="1"/>
  <c r="K91" i="24"/>
  <c r="U91" i="22"/>
  <c r="Q90" i="23"/>
  <c r="L90" i="24"/>
  <c r="P90" i="23"/>
  <c r="U90" i="23" s="1"/>
  <c r="K90" i="24"/>
  <c r="U90" i="22"/>
  <c r="Q89" i="23"/>
  <c r="L89" i="24"/>
  <c r="P89" i="23"/>
  <c r="U89" i="23" s="1"/>
  <c r="K89" i="24"/>
  <c r="U89" i="22"/>
  <c r="Q88" i="23"/>
  <c r="L88" i="24"/>
  <c r="P88" i="23"/>
  <c r="U88" i="23" s="1"/>
  <c r="K88" i="24"/>
  <c r="U88" i="22"/>
  <c r="Q87" i="23"/>
  <c r="L87" i="24"/>
  <c r="P87" i="23"/>
  <c r="U87" i="23" s="1"/>
  <c r="K87" i="24"/>
  <c r="U87" i="22"/>
  <c r="Q86" i="23"/>
  <c r="L86" i="24"/>
  <c r="P86" i="23"/>
  <c r="U86" i="23" s="1"/>
  <c r="K86" i="24"/>
  <c r="U86" i="22"/>
  <c r="Q85" i="23"/>
  <c r="L85" i="24"/>
  <c r="P85" i="23"/>
  <c r="U85" i="23" s="1"/>
  <c r="K85" i="24"/>
  <c r="U85" i="22"/>
  <c r="H158" i="17"/>
  <c r="B214" i="17"/>
  <c r="H153" i="19"/>
  <c r="H103" i="19"/>
  <c r="B114" i="19"/>
  <c r="H29" i="18"/>
  <c r="B40" i="18"/>
  <c r="H23" i="22"/>
  <c r="J19" i="26"/>
  <c r="U19" i="26"/>
  <c r="B19" i="27"/>
  <c r="H19" i="27" s="1"/>
  <c r="J18" i="26"/>
  <c r="U18" i="26"/>
  <c r="B18" i="27"/>
  <c r="H18" i="27" s="1"/>
  <c r="J17" i="26"/>
  <c r="U17" i="26"/>
  <c r="B17" i="27"/>
  <c r="H17" i="27" s="1"/>
  <c r="J16" i="26"/>
  <c r="U16" i="26"/>
  <c r="B16" i="27"/>
  <c r="H16" i="27" s="1"/>
  <c r="J15" i="26"/>
  <c r="U15" i="26"/>
  <c r="B15" i="27"/>
  <c r="H15" i="27" s="1"/>
  <c r="J14" i="26"/>
  <c r="U14" i="26"/>
  <c r="B14" i="27"/>
  <c r="H14" i="27" s="1"/>
  <c r="J13" i="26"/>
  <c r="U13" i="26"/>
  <c r="B13" i="27"/>
  <c r="H13" i="27" s="1"/>
  <c r="J11" i="26"/>
  <c r="U11" i="26"/>
  <c r="B11" i="27"/>
  <c r="H11" i="27" s="1"/>
  <c r="J10" i="26"/>
  <c r="U10" i="26"/>
  <c r="B10" i="27"/>
  <c r="H10" i="27" s="1"/>
  <c r="J9" i="26"/>
  <c r="U9" i="26"/>
  <c r="B9" i="27"/>
  <c r="H9" i="27" s="1"/>
  <c r="J8" i="26"/>
  <c r="U8" i="26"/>
  <c r="B8" i="27"/>
  <c r="H8" i="27" s="1"/>
  <c r="J7" i="26"/>
  <c r="U7" i="26"/>
  <c r="B7" i="27"/>
  <c r="H7" i="27" s="1"/>
  <c r="J6" i="26"/>
  <c r="U6" i="26"/>
  <c r="B6" i="27"/>
  <c r="H6" i="27" s="1"/>
  <c r="H43" i="17"/>
  <c r="B60" i="17"/>
  <c r="B5" i="12"/>
  <c r="H5" i="12" s="1"/>
  <c r="J5" i="11"/>
  <c r="U5" i="11"/>
  <c r="H20" i="11"/>
  <c r="J240" i="10"/>
  <c r="U240" i="10"/>
  <c r="B107" i="30" l="1"/>
  <c r="J107" i="29"/>
  <c r="P85" i="24"/>
  <c r="K85" i="25"/>
  <c r="Q85" i="24"/>
  <c r="L85" i="25"/>
  <c r="P86" i="24"/>
  <c r="K86" i="25"/>
  <c r="Q86" i="24"/>
  <c r="L86" i="25"/>
  <c r="P87" i="24"/>
  <c r="K87" i="25"/>
  <c r="Q87" i="24"/>
  <c r="L87" i="25"/>
  <c r="P88" i="24"/>
  <c r="K88" i="25"/>
  <c r="Q88" i="24"/>
  <c r="L88" i="25"/>
  <c r="P89" i="24"/>
  <c r="K89" i="25"/>
  <c r="Q89" i="24"/>
  <c r="L89" i="25"/>
  <c r="P90" i="24"/>
  <c r="K90" i="25"/>
  <c r="Q90" i="24"/>
  <c r="L90" i="25"/>
  <c r="P91" i="24"/>
  <c r="K91" i="25"/>
  <c r="Q91" i="24"/>
  <c r="L91" i="25"/>
  <c r="P92" i="24"/>
  <c r="K92" i="25"/>
  <c r="Q92" i="24"/>
  <c r="L92" i="25"/>
  <c r="P93" i="24"/>
  <c r="K93" i="25"/>
  <c r="Q93" i="24"/>
  <c r="L93" i="25"/>
  <c r="P94" i="24"/>
  <c r="K94" i="25"/>
  <c r="Q94" i="24"/>
  <c r="L94" i="25"/>
  <c r="P95" i="24"/>
  <c r="K95" i="25"/>
  <c r="Q95" i="24"/>
  <c r="L95" i="25"/>
  <c r="P96" i="24"/>
  <c r="K96" i="25"/>
  <c r="Q96" i="24"/>
  <c r="L96" i="25"/>
  <c r="P97" i="24"/>
  <c r="K97" i="25"/>
  <c r="Q97" i="24"/>
  <c r="L97" i="25"/>
  <c r="P98" i="24"/>
  <c r="K98" i="25"/>
  <c r="Q98" i="24"/>
  <c r="L98" i="25"/>
  <c r="B63" i="18"/>
  <c r="H80" i="17"/>
  <c r="U80" i="17" s="1"/>
  <c r="J63" i="17"/>
  <c r="J80" i="17" s="1"/>
  <c r="U63" i="17"/>
  <c r="B83" i="18"/>
  <c r="H100" i="17"/>
  <c r="U100" i="17" s="1"/>
  <c r="J83" i="17"/>
  <c r="J100" i="17" s="1"/>
  <c r="U83" i="17"/>
  <c r="B117" i="18"/>
  <c r="H125" i="17"/>
  <c r="U125" i="17" s="1"/>
  <c r="J117" i="17"/>
  <c r="J125" i="17" s="1"/>
  <c r="U117" i="17"/>
  <c r="B128" i="18"/>
  <c r="H150" i="17"/>
  <c r="U150" i="17" s="1"/>
  <c r="J128" i="17"/>
  <c r="J150" i="17" s="1"/>
  <c r="U128" i="17"/>
  <c r="B217" i="18"/>
  <c r="H238" i="17"/>
  <c r="J217" i="17"/>
  <c r="U217" i="17"/>
  <c r="P103" i="28"/>
  <c r="K103" i="29"/>
  <c r="Q103" i="28"/>
  <c r="L103" i="29"/>
  <c r="Q104" i="27"/>
  <c r="L104" i="28"/>
  <c r="P104" i="27"/>
  <c r="K104" i="28"/>
  <c r="U104" i="26"/>
  <c r="Q105" i="27"/>
  <c r="L105" i="28"/>
  <c r="P105" i="27"/>
  <c r="U105" i="27" s="1"/>
  <c r="K105" i="28"/>
  <c r="U105" i="26"/>
  <c r="Q106" i="27"/>
  <c r="L106" i="28"/>
  <c r="P106" i="27"/>
  <c r="U106" i="27" s="1"/>
  <c r="K106" i="28"/>
  <c r="U106" i="26"/>
  <c r="Q107" i="27"/>
  <c r="L107" i="28"/>
  <c r="P107" i="27"/>
  <c r="U107" i="27" s="1"/>
  <c r="K107" i="28"/>
  <c r="U107" i="26"/>
  <c r="Q108" i="27"/>
  <c r="L108" i="28"/>
  <c r="P108" i="27"/>
  <c r="U108" i="27" s="1"/>
  <c r="K108" i="28"/>
  <c r="U108" i="26"/>
  <c r="Q109" i="27"/>
  <c r="L109" i="28"/>
  <c r="P109" i="27"/>
  <c r="U109" i="27" s="1"/>
  <c r="K109" i="28"/>
  <c r="U109" i="26"/>
  <c r="P84" i="24"/>
  <c r="K84" i="25"/>
  <c r="K100" i="24"/>
  <c r="K240" i="24" s="1"/>
  <c r="U84" i="23"/>
  <c r="P100" i="23"/>
  <c r="P240" i="23" s="1"/>
  <c r="Q84" i="24"/>
  <c r="Q100" i="24" s="1"/>
  <c r="Q240" i="24" s="1"/>
  <c r="L84" i="25"/>
  <c r="L100" i="24"/>
  <c r="L240" i="24" s="1"/>
  <c r="Q100" i="23"/>
  <c r="Q240" i="23" s="1"/>
  <c r="B158" i="18"/>
  <c r="J158" i="17"/>
  <c r="J214" i="17" s="1"/>
  <c r="U158" i="17"/>
  <c r="H214" i="17"/>
  <c r="U214" i="17" s="1"/>
  <c r="B153" i="20"/>
  <c r="J153" i="19"/>
  <c r="U153" i="19"/>
  <c r="B103" i="20"/>
  <c r="H114" i="19"/>
  <c r="U114" i="19" s="1"/>
  <c r="J103" i="19"/>
  <c r="J114" i="19" s="1"/>
  <c r="U103" i="19"/>
  <c r="B29" i="19"/>
  <c r="J29" i="18"/>
  <c r="J40" i="18" s="1"/>
  <c r="U29" i="18"/>
  <c r="H40" i="18"/>
  <c r="U40" i="18" s="1"/>
  <c r="B23" i="23"/>
  <c r="J23" i="22"/>
  <c r="U23" i="22"/>
  <c r="U6" i="27"/>
  <c r="J6" i="27"/>
  <c r="B6" i="28"/>
  <c r="H6" i="28" s="1"/>
  <c r="U7" i="27"/>
  <c r="J7" i="27"/>
  <c r="B7" i="28"/>
  <c r="H7" i="28" s="1"/>
  <c r="U8" i="27"/>
  <c r="J8" i="27"/>
  <c r="B8" i="28"/>
  <c r="H8" i="28" s="1"/>
  <c r="U9" i="27"/>
  <c r="J9" i="27"/>
  <c r="B9" i="28"/>
  <c r="H9" i="28" s="1"/>
  <c r="U10" i="27"/>
  <c r="J10" i="27"/>
  <c r="B10" i="28"/>
  <c r="H10" i="28" s="1"/>
  <c r="U11" i="27"/>
  <c r="J11" i="27"/>
  <c r="B11" i="28"/>
  <c r="H11" i="28" s="1"/>
  <c r="U13" i="27"/>
  <c r="J13" i="27"/>
  <c r="B13" i="28"/>
  <c r="H13" i="28" s="1"/>
  <c r="U14" i="27"/>
  <c r="J14" i="27"/>
  <c r="B14" i="28"/>
  <c r="H14" i="28" s="1"/>
  <c r="U15" i="27"/>
  <c r="J15" i="27"/>
  <c r="B15" i="28"/>
  <c r="H15" i="28" s="1"/>
  <c r="U16" i="27"/>
  <c r="J16" i="27"/>
  <c r="B16" i="28"/>
  <c r="H16" i="28" s="1"/>
  <c r="U17" i="27"/>
  <c r="J17" i="27"/>
  <c r="B17" i="28"/>
  <c r="H17" i="28" s="1"/>
  <c r="U18" i="27"/>
  <c r="J18" i="27"/>
  <c r="B18" i="28"/>
  <c r="H18" i="28" s="1"/>
  <c r="U19" i="27"/>
  <c r="J19" i="27"/>
  <c r="B19" i="28"/>
  <c r="H19" i="28" s="1"/>
  <c r="B43" i="18"/>
  <c r="H60" i="17"/>
  <c r="U60" i="17" s="1"/>
  <c r="J43" i="17"/>
  <c r="J60" i="17" s="1"/>
  <c r="U43" i="17"/>
  <c r="J20" i="11"/>
  <c r="H240" i="11"/>
  <c r="U20" i="11"/>
  <c r="B20" i="12"/>
  <c r="B240" i="12" s="1"/>
  <c r="B12" i="24"/>
  <c r="H12" i="24" s="1"/>
  <c r="B12" i="25" s="1"/>
  <c r="H12" i="25" s="1"/>
  <c r="B12" i="26" s="1"/>
  <c r="U12" i="23"/>
  <c r="J12" i="23"/>
  <c r="H12" i="26" l="1"/>
  <c r="J12" i="26" s="1"/>
  <c r="H107" i="30"/>
  <c r="Q84" i="25"/>
  <c r="L84" i="26"/>
  <c r="L100" i="25"/>
  <c r="L240" i="25" s="1"/>
  <c r="P84" i="25"/>
  <c r="K84" i="26"/>
  <c r="K100" i="25"/>
  <c r="K240" i="25" s="1"/>
  <c r="U84" i="24"/>
  <c r="P100" i="24"/>
  <c r="P240" i="24" s="1"/>
  <c r="P109" i="28"/>
  <c r="K109" i="29"/>
  <c r="Q109" i="28"/>
  <c r="L109" i="29"/>
  <c r="P108" i="28"/>
  <c r="K108" i="29"/>
  <c r="Q108" i="28"/>
  <c r="L108" i="29"/>
  <c r="P107" i="28"/>
  <c r="K107" i="29"/>
  <c r="Q107" i="28"/>
  <c r="L107" i="29"/>
  <c r="P106" i="28"/>
  <c r="K106" i="29"/>
  <c r="Q106" i="28"/>
  <c r="L106" i="29"/>
  <c r="P105" i="28"/>
  <c r="K105" i="29"/>
  <c r="Q105" i="28"/>
  <c r="L105" i="29"/>
  <c r="P104" i="28"/>
  <c r="K104" i="29"/>
  <c r="K114" i="28"/>
  <c r="U104" i="27"/>
  <c r="P114" i="27"/>
  <c r="Q104" i="28"/>
  <c r="L104" i="29"/>
  <c r="L114" i="28"/>
  <c r="Q114" i="27"/>
  <c r="Q103" i="29"/>
  <c r="L103" i="30"/>
  <c r="L114" i="29"/>
  <c r="L240" i="29" s="1"/>
  <c r="Q114" i="28"/>
  <c r="P103" i="29"/>
  <c r="K103" i="30"/>
  <c r="K114" i="29"/>
  <c r="K240" i="29" s="1"/>
  <c r="P114" i="28"/>
  <c r="J238" i="17"/>
  <c r="U238" i="17"/>
  <c r="H217" i="18"/>
  <c r="B238" i="18"/>
  <c r="H128" i="18"/>
  <c r="B150" i="18"/>
  <c r="H117" i="18"/>
  <c r="B125" i="18"/>
  <c r="H83" i="18"/>
  <c r="B100" i="18"/>
  <c r="H63" i="18"/>
  <c r="B80" i="18"/>
  <c r="Q98" i="25"/>
  <c r="L98" i="26"/>
  <c r="P98" i="25"/>
  <c r="U98" i="25" s="1"/>
  <c r="K98" i="26"/>
  <c r="U98" i="24"/>
  <c r="Q97" i="25"/>
  <c r="L97" i="26"/>
  <c r="P97" i="25"/>
  <c r="U97" i="25" s="1"/>
  <c r="K97" i="26"/>
  <c r="U97" i="24"/>
  <c r="Q96" i="25"/>
  <c r="L96" i="26"/>
  <c r="P96" i="25"/>
  <c r="U96" i="25" s="1"/>
  <c r="K96" i="26"/>
  <c r="U96" i="24"/>
  <c r="Q95" i="25"/>
  <c r="L95" i="26"/>
  <c r="P95" i="25"/>
  <c r="U95" i="25" s="1"/>
  <c r="K95" i="26"/>
  <c r="U95" i="24"/>
  <c r="Q94" i="25"/>
  <c r="L94" i="26"/>
  <c r="P94" i="25"/>
  <c r="U94" i="25" s="1"/>
  <c r="K94" i="26"/>
  <c r="U94" i="24"/>
  <c r="Q93" i="25"/>
  <c r="L93" i="26"/>
  <c r="P93" i="25"/>
  <c r="U93" i="25" s="1"/>
  <c r="K93" i="26"/>
  <c r="U93" i="24"/>
  <c r="Q92" i="25"/>
  <c r="L92" i="26"/>
  <c r="P92" i="25"/>
  <c r="U92" i="25" s="1"/>
  <c r="K92" i="26"/>
  <c r="U92" i="24"/>
  <c r="Q91" i="25"/>
  <c r="L91" i="26"/>
  <c r="P91" i="25"/>
  <c r="U91" i="25" s="1"/>
  <c r="K91" i="26"/>
  <c r="U91" i="24"/>
  <c r="Q90" i="25"/>
  <c r="L90" i="26"/>
  <c r="P90" i="25"/>
  <c r="U90" i="25" s="1"/>
  <c r="K90" i="26"/>
  <c r="U90" i="24"/>
  <c r="Q89" i="25"/>
  <c r="L89" i="26"/>
  <c r="P89" i="25"/>
  <c r="U89" i="25" s="1"/>
  <c r="K89" i="26"/>
  <c r="U89" i="24"/>
  <c r="Q88" i="25"/>
  <c r="L88" i="26"/>
  <c r="P88" i="25"/>
  <c r="U88" i="25" s="1"/>
  <c r="K88" i="26"/>
  <c r="U88" i="24"/>
  <c r="Q87" i="25"/>
  <c r="L87" i="26"/>
  <c r="P87" i="25"/>
  <c r="U87" i="25" s="1"/>
  <c r="K87" i="26"/>
  <c r="U87" i="24"/>
  <c r="Q86" i="25"/>
  <c r="L86" i="26"/>
  <c r="P86" i="25"/>
  <c r="U86" i="25" s="1"/>
  <c r="K86" i="26"/>
  <c r="U86" i="24"/>
  <c r="Q85" i="25"/>
  <c r="L85" i="26"/>
  <c r="P85" i="25"/>
  <c r="U85" i="25" s="1"/>
  <c r="K85" i="26"/>
  <c r="U85" i="24"/>
  <c r="H158" i="18"/>
  <c r="B214" i="18"/>
  <c r="H153" i="20"/>
  <c r="H103" i="20"/>
  <c r="B114" i="20"/>
  <c r="H29" i="19"/>
  <c r="B40" i="19"/>
  <c r="H23" i="23"/>
  <c r="U19" i="28"/>
  <c r="J19" i="28"/>
  <c r="B19" i="29"/>
  <c r="H19" i="29" s="1"/>
  <c r="U18" i="28"/>
  <c r="J18" i="28"/>
  <c r="B18" i="29"/>
  <c r="H18" i="29" s="1"/>
  <c r="U17" i="28"/>
  <c r="J17" i="28"/>
  <c r="B17" i="29"/>
  <c r="H17" i="29" s="1"/>
  <c r="U16" i="28"/>
  <c r="J16" i="28"/>
  <c r="B16" i="29"/>
  <c r="H16" i="29" s="1"/>
  <c r="U15" i="28"/>
  <c r="J15" i="28"/>
  <c r="B15" i="29"/>
  <c r="H15" i="29" s="1"/>
  <c r="U14" i="28"/>
  <c r="J14" i="28"/>
  <c r="B14" i="29"/>
  <c r="H14" i="29" s="1"/>
  <c r="U13" i="28"/>
  <c r="J13" i="28"/>
  <c r="B13" i="29"/>
  <c r="H13" i="29" s="1"/>
  <c r="U11" i="28"/>
  <c r="J11" i="28"/>
  <c r="B11" i="29"/>
  <c r="H11" i="29" s="1"/>
  <c r="U10" i="28"/>
  <c r="J10" i="28"/>
  <c r="B10" i="29"/>
  <c r="H10" i="29" s="1"/>
  <c r="U9" i="28"/>
  <c r="J9" i="28"/>
  <c r="B9" i="29"/>
  <c r="H9" i="29" s="1"/>
  <c r="U8" i="28"/>
  <c r="J8" i="28"/>
  <c r="B8" i="29"/>
  <c r="H8" i="29" s="1"/>
  <c r="U7" i="28"/>
  <c r="J7" i="28"/>
  <c r="B7" i="29"/>
  <c r="H7" i="29" s="1"/>
  <c r="U6" i="28"/>
  <c r="J6" i="28"/>
  <c r="B6" i="29"/>
  <c r="H6" i="29" s="1"/>
  <c r="H43" i="18"/>
  <c r="B60" i="18"/>
  <c r="B5" i="13"/>
  <c r="H5" i="13" s="1"/>
  <c r="J5" i="12"/>
  <c r="J20" i="12" s="1"/>
  <c r="U5" i="12"/>
  <c r="H20" i="12"/>
  <c r="J240" i="11"/>
  <c r="U240" i="11"/>
  <c r="J107" i="30" l="1"/>
  <c r="P85" i="26"/>
  <c r="K85" i="27"/>
  <c r="Q85" i="26"/>
  <c r="L85" i="27"/>
  <c r="P86" i="26"/>
  <c r="K86" i="27"/>
  <c r="Q86" i="26"/>
  <c r="L86" i="27"/>
  <c r="P87" i="26"/>
  <c r="K87" i="27"/>
  <c r="Q87" i="26"/>
  <c r="L87" i="27"/>
  <c r="P88" i="26"/>
  <c r="K88" i="27"/>
  <c r="Q88" i="26"/>
  <c r="L88" i="27"/>
  <c r="P89" i="26"/>
  <c r="K89" i="27"/>
  <c r="Q89" i="26"/>
  <c r="L89" i="27"/>
  <c r="P90" i="26"/>
  <c r="K90" i="27"/>
  <c r="Q90" i="26"/>
  <c r="L90" i="27"/>
  <c r="P91" i="26"/>
  <c r="K91" i="27"/>
  <c r="Q91" i="26"/>
  <c r="L91" i="27"/>
  <c r="P92" i="26"/>
  <c r="K92" i="27"/>
  <c r="Q92" i="26"/>
  <c r="L92" i="27"/>
  <c r="P93" i="26"/>
  <c r="K93" i="27"/>
  <c r="Q93" i="26"/>
  <c r="L93" i="27"/>
  <c r="P94" i="26"/>
  <c r="K94" i="27"/>
  <c r="Q94" i="26"/>
  <c r="L94" i="27"/>
  <c r="P95" i="26"/>
  <c r="K95" i="27"/>
  <c r="Q95" i="26"/>
  <c r="L95" i="27"/>
  <c r="P96" i="26"/>
  <c r="K96" i="27"/>
  <c r="Q96" i="26"/>
  <c r="L96" i="27"/>
  <c r="P97" i="26"/>
  <c r="K97" i="27"/>
  <c r="Q97" i="26"/>
  <c r="L97" i="27"/>
  <c r="P98" i="26"/>
  <c r="K98" i="27"/>
  <c r="Q98" i="26"/>
  <c r="L98" i="27"/>
  <c r="B63" i="19"/>
  <c r="H80" i="18"/>
  <c r="U80" i="18" s="1"/>
  <c r="J63" i="18"/>
  <c r="J80" i="18" s="1"/>
  <c r="U63" i="18"/>
  <c r="B83" i="19"/>
  <c r="H100" i="18"/>
  <c r="U100" i="18" s="1"/>
  <c r="J83" i="18"/>
  <c r="J100" i="18" s="1"/>
  <c r="U83" i="18"/>
  <c r="B117" i="19"/>
  <c r="H125" i="18"/>
  <c r="U125" i="18" s="1"/>
  <c r="J117" i="18"/>
  <c r="J125" i="18" s="1"/>
  <c r="U117" i="18"/>
  <c r="B128" i="19"/>
  <c r="H150" i="18"/>
  <c r="U150" i="18" s="1"/>
  <c r="J128" i="18"/>
  <c r="J150" i="18" s="1"/>
  <c r="U128" i="18"/>
  <c r="B217" i="19"/>
  <c r="H238" i="18"/>
  <c r="J217" i="18"/>
  <c r="U217" i="18"/>
  <c r="P103" i="30"/>
  <c r="T103" i="30"/>
  <c r="Q103" i="30"/>
  <c r="Q104" i="29"/>
  <c r="L104" i="30"/>
  <c r="P104" i="29"/>
  <c r="K104" i="30"/>
  <c r="U104" i="28"/>
  <c r="Q105" i="29"/>
  <c r="L105" i="30"/>
  <c r="Q105" i="30" s="1"/>
  <c r="P105" i="29"/>
  <c r="K105" i="30"/>
  <c r="U105" i="28"/>
  <c r="Q106" i="29"/>
  <c r="L106" i="30"/>
  <c r="Q106" i="30" s="1"/>
  <c r="P106" i="29"/>
  <c r="K106" i="30"/>
  <c r="U106" i="28"/>
  <c r="Q107" i="29"/>
  <c r="L107" i="30"/>
  <c r="Q107" i="30" s="1"/>
  <c r="P107" i="29"/>
  <c r="K107" i="30"/>
  <c r="U107" i="28"/>
  <c r="Q108" i="29"/>
  <c r="L108" i="30"/>
  <c r="Q108" i="30" s="1"/>
  <c r="P108" i="29"/>
  <c r="K108" i="30"/>
  <c r="U108" i="28"/>
  <c r="Q109" i="29"/>
  <c r="L109" i="30"/>
  <c r="Q109" i="30" s="1"/>
  <c r="P109" i="29"/>
  <c r="K109" i="30"/>
  <c r="U109" i="28"/>
  <c r="P84" i="26"/>
  <c r="K84" i="27"/>
  <c r="K100" i="26"/>
  <c r="K240" i="26" s="1"/>
  <c r="U84" i="25"/>
  <c r="P100" i="25"/>
  <c r="P240" i="25" s="1"/>
  <c r="Q84" i="26"/>
  <c r="Q100" i="26" s="1"/>
  <c r="Q240" i="26" s="1"/>
  <c r="L84" i="27"/>
  <c r="L100" i="26"/>
  <c r="L240" i="26" s="1"/>
  <c r="Q100" i="25"/>
  <c r="Q240" i="25" s="1"/>
  <c r="B158" i="19"/>
  <c r="J158" i="18"/>
  <c r="J214" i="18" s="1"/>
  <c r="U158" i="18"/>
  <c r="H214" i="18"/>
  <c r="U214" i="18" s="1"/>
  <c r="B153" i="21"/>
  <c r="J153" i="20"/>
  <c r="U153" i="20"/>
  <c r="B103" i="21"/>
  <c r="H114" i="20"/>
  <c r="U114" i="20" s="1"/>
  <c r="J103" i="20"/>
  <c r="J114" i="20" s="1"/>
  <c r="U103" i="20"/>
  <c r="B29" i="20"/>
  <c r="J29" i="19"/>
  <c r="J40" i="19" s="1"/>
  <c r="U29" i="19"/>
  <c r="H40" i="19"/>
  <c r="U40" i="19" s="1"/>
  <c r="B23" i="24"/>
  <c r="J23" i="23"/>
  <c r="U23" i="23"/>
  <c r="U6" i="29"/>
  <c r="J6" i="29"/>
  <c r="B6" i="30"/>
  <c r="H6" i="30" s="1"/>
  <c r="U7" i="29"/>
  <c r="J7" i="29"/>
  <c r="B7" i="30"/>
  <c r="H7" i="30" s="1"/>
  <c r="U8" i="29"/>
  <c r="J8" i="29"/>
  <c r="B8" i="30"/>
  <c r="H8" i="30" s="1"/>
  <c r="U9" i="29"/>
  <c r="J9" i="29"/>
  <c r="B9" i="30"/>
  <c r="H9" i="30" s="1"/>
  <c r="U10" i="29"/>
  <c r="J10" i="29"/>
  <c r="B10" i="30"/>
  <c r="H10" i="30" s="1"/>
  <c r="U11" i="29"/>
  <c r="J11" i="29"/>
  <c r="B11" i="30"/>
  <c r="H11" i="30" s="1"/>
  <c r="U13" i="29"/>
  <c r="J13" i="29"/>
  <c r="B13" i="30"/>
  <c r="H13" i="30" s="1"/>
  <c r="U14" i="29"/>
  <c r="J14" i="29"/>
  <c r="B14" i="30"/>
  <c r="H14" i="30" s="1"/>
  <c r="U15" i="29"/>
  <c r="J15" i="29"/>
  <c r="B15" i="30"/>
  <c r="H15" i="30" s="1"/>
  <c r="U16" i="29"/>
  <c r="J16" i="29"/>
  <c r="B16" i="30"/>
  <c r="H16" i="30" s="1"/>
  <c r="U17" i="29"/>
  <c r="J17" i="29"/>
  <c r="B17" i="30"/>
  <c r="H17" i="30" s="1"/>
  <c r="U18" i="29"/>
  <c r="J18" i="29"/>
  <c r="B18" i="30"/>
  <c r="H18" i="30" s="1"/>
  <c r="U19" i="29"/>
  <c r="J19" i="29"/>
  <c r="B19" i="30"/>
  <c r="H19" i="30" s="1"/>
  <c r="B43" i="19"/>
  <c r="H60" i="18"/>
  <c r="U60" i="18" s="1"/>
  <c r="J43" i="18"/>
  <c r="J60" i="18" s="1"/>
  <c r="U43" i="18"/>
  <c r="H240" i="12"/>
  <c r="U20" i="12"/>
  <c r="B20" i="13"/>
  <c r="B240" i="13" s="1"/>
  <c r="U12" i="24"/>
  <c r="J12" i="24"/>
  <c r="Q84" i="27" l="1"/>
  <c r="L84" i="28"/>
  <c r="L100" i="27"/>
  <c r="L240" i="27" s="1"/>
  <c r="P84" i="27"/>
  <c r="K84" i="28"/>
  <c r="K100" i="27"/>
  <c r="K240" i="27" s="1"/>
  <c r="U84" i="26"/>
  <c r="P100" i="26"/>
  <c r="P240" i="26" s="1"/>
  <c r="P109" i="30"/>
  <c r="T109" i="30"/>
  <c r="U109" i="29"/>
  <c r="P108" i="30"/>
  <c r="T108" i="30"/>
  <c r="U108" i="29"/>
  <c r="P107" i="30"/>
  <c r="T107" i="30"/>
  <c r="U107" i="29"/>
  <c r="P106" i="30"/>
  <c r="T106" i="30"/>
  <c r="U106" i="29"/>
  <c r="P105" i="30"/>
  <c r="T105" i="30"/>
  <c r="U105" i="29"/>
  <c r="P104" i="30"/>
  <c r="T104" i="30"/>
  <c r="K114" i="30"/>
  <c r="K240" i="30" s="1"/>
  <c r="P114" i="29"/>
  <c r="Q104" i="30"/>
  <c r="L114" i="30"/>
  <c r="L240" i="30" s="1"/>
  <c r="U104" i="29"/>
  <c r="Q114" i="29"/>
  <c r="Q240" i="29" s="1"/>
  <c r="Q114" i="30"/>
  <c r="Q240" i="30" s="1"/>
  <c r="T114" i="30"/>
  <c r="T240" i="30" s="1"/>
  <c r="P114" i="30"/>
  <c r="J238" i="18"/>
  <c r="U238" i="18"/>
  <c r="H217" i="19"/>
  <c r="B238" i="19"/>
  <c r="H128" i="19"/>
  <c r="B150" i="19"/>
  <c r="H117" i="19"/>
  <c r="B125" i="19"/>
  <c r="H83" i="19"/>
  <c r="B100" i="19"/>
  <c r="H63" i="19"/>
  <c r="B80" i="19"/>
  <c r="Q98" i="27"/>
  <c r="L98" i="28"/>
  <c r="Q98" i="28" s="1"/>
  <c r="P98" i="27"/>
  <c r="U98" i="27" s="1"/>
  <c r="K98" i="28"/>
  <c r="P98" i="28" s="1"/>
  <c r="U98" i="28" s="1"/>
  <c r="U98" i="26"/>
  <c r="Q97" i="27"/>
  <c r="L97" i="28"/>
  <c r="Q97" i="28" s="1"/>
  <c r="P97" i="27"/>
  <c r="U97" i="27" s="1"/>
  <c r="K97" i="28"/>
  <c r="P97" i="28" s="1"/>
  <c r="U97" i="28" s="1"/>
  <c r="U97" i="26"/>
  <c r="Q96" i="27"/>
  <c r="L96" i="28"/>
  <c r="Q96" i="28" s="1"/>
  <c r="P96" i="27"/>
  <c r="U96" i="27" s="1"/>
  <c r="K96" i="28"/>
  <c r="P96" i="28" s="1"/>
  <c r="U96" i="28" s="1"/>
  <c r="U96" i="26"/>
  <c r="Q95" i="27"/>
  <c r="L95" i="28"/>
  <c r="Q95" i="28" s="1"/>
  <c r="P95" i="27"/>
  <c r="U95" i="27" s="1"/>
  <c r="K95" i="28"/>
  <c r="P95" i="28" s="1"/>
  <c r="U95" i="28" s="1"/>
  <c r="U95" i="26"/>
  <c r="Q94" i="27"/>
  <c r="L94" i="28"/>
  <c r="Q94" i="28" s="1"/>
  <c r="P94" i="27"/>
  <c r="U94" i="27" s="1"/>
  <c r="K94" i="28"/>
  <c r="P94" i="28" s="1"/>
  <c r="U94" i="28" s="1"/>
  <c r="U94" i="26"/>
  <c r="Q93" i="27"/>
  <c r="L93" i="28"/>
  <c r="Q93" i="28" s="1"/>
  <c r="P93" i="27"/>
  <c r="U93" i="27" s="1"/>
  <c r="K93" i="28"/>
  <c r="P93" i="28" s="1"/>
  <c r="U93" i="28" s="1"/>
  <c r="U93" i="26"/>
  <c r="Q92" i="27"/>
  <c r="L92" i="28"/>
  <c r="Q92" i="28" s="1"/>
  <c r="P92" i="27"/>
  <c r="U92" i="27" s="1"/>
  <c r="K92" i="28"/>
  <c r="P92" i="28" s="1"/>
  <c r="U92" i="28" s="1"/>
  <c r="U92" i="26"/>
  <c r="Q91" i="27"/>
  <c r="L91" i="28"/>
  <c r="Q91" i="28" s="1"/>
  <c r="P91" i="27"/>
  <c r="U91" i="27" s="1"/>
  <c r="K91" i="28"/>
  <c r="P91" i="28" s="1"/>
  <c r="U91" i="28" s="1"/>
  <c r="U91" i="26"/>
  <c r="Q90" i="27"/>
  <c r="L90" i="28"/>
  <c r="Q90" i="28" s="1"/>
  <c r="P90" i="27"/>
  <c r="U90" i="27" s="1"/>
  <c r="K90" i="28"/>
  <c r="P90" i="28" s="1"/>
  <c r="U90" i="28" s="1"/>
  <c r="U90" i="26"/>
  <c r="Q89" i="27"/>
  <c r="L89" i="28"/>
  <c r="Q89" i="28" s="1"/>
  <c r="P89" i="27"/>
  <c r="U89" i="27" s="1"/>
  <c r="K89" i="28"/>
  <c r="P89" i="28" s="1"/>
  <c r="U89" i="28" s="1"/>
  <c r="U89" i="26"/>
  <c r="Q88" i="27"/>
  <c r="L88" i="28"/>
  <c r="Q88" i="28" s="1"/>
  <c r="P88" i="27"/>
  <c r="U88" i="27" s="1"/>
  <c r="K88" i="28"/>
  <c r="P88" i="28" s="1"/>
  <c r="U88" i="28" s="1"/>
  <c r="U88" i="26"/>
  <c r="Q87" i="27"/>
  <c r="L87" i="28"/>
  <c r="Q87" i="28" s="1"/>
  <c r="P87" i="27"/>
  <c r="U87" i="27" s="1"/>
  <c r="K87" i="28"/>
  <c r="P87" i="28" s="1"/>
  <c r="U87" i="28" s="1"/>
  <c r="U87" i="26"/>
  <c r="Q86" i="27"/>
  <c r="L86" i="28"/>
  <c r="Q86" i="28" s="1"/>
  <c r="P86" i="27"/>
  <c r="U86" i="27" s="1"/>
  <c r="K86" i="28"/>
  <c r="P86" i="28" s="1"/>
  <c r="U86" i="28" s="1"/>
  <c r="U86" i="26"/>
  <c r="Q85" i="27"/>
  <c r="L85" i="28"/>
  <c r="Q85" i="28" s="1"/>
  <c r="P85" i="27"/>
  <c r="U85" i="27" s="1"/>
  <c r="K85" i="28"/>
  <c r="P85" i="28" s="1"/>
  <c r="U85" i="28" s="1"/>
  <c r="U85" i="26"/>
  <c r="H158" i="19"/>
  <c r="B214" i="19"/>
  <c r="H153" i="21"/>
  <c r="H103" i="21"/>
  <c r="B114" i="21"/>
  <c r="H29" i="20"/>
  <c r="B40" i="20"/>
  <c r="H23" i="24"/>
  <c r="U19" i="30"/>
  <c r="J19" i="30"/>
  <c r="J18" i="30"/>
  <c r="U18" i="30"/>
  <c r="U17" i="30"/>
  <c r="J17" i="30"/>
  <c r="U16" i="30"/>
  <c r="J16" i="30"/>
  <c r="U15" i="30"/>
  <c r="J15" i="30"/>
  <c r="U14" i="30"/>
  <c r="J14" i="30"/>
  <c r="U13" i="30"/>
  <c r="J13" i="30"/>
  <c r="U11" i="30"/>
  <c r="J11" i="30"/>
  <c r="U10" i="30"/>
  <c r="J10" i="30"/>
  <c r="U9" i="30"/>
  <c r="J9" i="30"/>
  <c r="U8" i="30"/>
  <c r="J8" i="30"/>
  <c r="U7" i="30"/>
  <c r="J7" i="30"/>
  <c r="U6" i="30"/>
  <c r="J6" i="30"/>
  <c r="H43" i="19"/>
  <c r="B60" i="19"/>
  <c r="B5" i="14"/>
  <c r="H5" i="14" s="1"/>
  <c r="J5" i="13"/>
  <c r="J20" i="13" s="1"/>
  <c r="U5" i="13"/>
  <c r="H20" i="13"/>
  <c r="J240" i="12"/>
  <c r="U240" i="12"/>
  <c r="B63" i="20" l="1"/>
  <c r="H80" i="19"/>
  <c r="U80" i="19" s="1"/>
  <c r="J63" i="19"/>
  <c r="J80" i="19" s="1"/>
  <c r="U63" i="19"/>
  <c r="B83" i="20"/>
  <c r="H100" i="19"/>
  <c r="U100" i="19" s="1"/>
  <c r="J83" i="19"/>
  <c r="J100" i="19" s="1"/>
  <c r="U83" i="19"/>
  <c r="B117" i="20"/>
  <c r="H125" i="19"/>
  <c r="U125" i="19" s="1"/>
  <c r="J117" i="19"/>
  <c r="J125" i="19" s="1"/>
  <c r="U117" i="19"/>
  <c r="B128" i="20"/>
  <c r="H150" i="19"/>
  <c r="U150" i="19" s="1"/>
  <c r="J128" i="19"/>
  <c r="J150" i="19" s="1"/>
  <c r="U128" i="19"/>
  <c r="B217" i="20"/>
  <c r="H238" i="19"/>
  <c r="J217" i="19"/>
  <c r="U217" i="19"/>
  <c r="P240" i="30"/>
  <c r="P240" i="29"/>
  <c r="U104" i="30"/>
  <c r="U105" i="30"/>
  <c r="U106" i="30"/>
  <c r="U107" i="30"/>
  <c r="U108" i="30"/>
  <c r="U109" i="30"/>
  <c r="P84" i="28"/>
  <c r="K100" i="28"/>
  <c r="K240" i="28" s="1"/>
  <c r="U84" i="27"/>
  <c r="P100" i="27"/>
  <c r="P240" i="27" s="1"/>
  <c r="Q84" i="28"/>
  <c r="Q100" i="28" s="1"/>
  <c r="Q240" i="28" s="1"/>
  <c r="L100" i="28"/>
  <c r="L240" i="28" s="1"/>
  <c r="Q100" i="27"/>
  <c r="Q240" i="27" s="1"/>
  <c r="B158" i="20"/>
  <c r="J158" i="19"/>
  <c r="J214" i="19" s="1"/>
  <c r="U158" i="19"/>
  <c r="H214" i="19"/>
  <c r="U214" i="19" s="1"/>
  <c r="B153" i="22"/>
  <c r="J153" i="21"/>
  <c r="U153" i="21"/>
  <c r="B103" i="22"/>
  <c r="H114" i="21"/>
  <c r="U114" i="21" s="1"/>
  <c r="J103" i="21"/>
  <c r="J114" i="21" s="1"/>
  <c r="U103" i="21"/>
  <c r="B29" i="21"/>
  <c r="J29" i="20"/>
  <c r="J40" i="20" s="1"/>
  <c r="U29" i="20"/>
  <c r="H40" i="20"/>
  <c r="U40" i="20" s="1"/>
  <c r="B23" i="25"/>
  <c r="J23" i="24"/>
  <c r="U23" i="24"/>
  <c r="B43" i="20"/>
  <c r="H60" i="19"/>
  <c r="U60" i="19" s="1"/>
  <c r="J43" i="19"/>
  <c r="J60" i="19" s="1"/>
  <c r="U43" i="19"/>
  <c r="H240" i="13"/>
  <c r="U20" i="13"/>
  <c r="B20" i="14"/>
  <c r="B240" i="14" s="1"/>
  <c r="U12" i="25"/>
  <c r="J12" i="25"/>
  <c r="U84" i="28" l="1"/>
  <c r="P100" i="28"/>
  <c r="P240" i="28" s="1"/>
  <c r="J238" i="19"/>
  <c r="U238" i="19"/>
  <c r="H217" i="20"/>
  <c r="B238" i="20"/>
  <c r="H128" i="20"/>
  <c r="B150" i="20"/>
  <c r="H117" i="20"/>
  <c r="B125" i="20"/>
  <c r="H83" i="20"/>
  <c r="B100" i="20"/>
  <c r="H63" i="20"/>
  <c r="B80" i="20"/>
  <c r="H158" i="20"/>
  <c r="B214" i="20"/>
  <c r="H153" i="22"/>
  <c r="H103" i="22"/>
  <c r="B103" i="23" s="1"/>
  <c r="B114" i="22"/>
  <c r="H29" i="21"/>
  <c r="B40" i="21"/>
  <c r="H23" i="25"/>
  <c r="H43" i="20"/>
  <c r="J43" i="20" s="1"/>
  <c r="B60" i="20"/>
  <c r="B5" i="15"/>
  <c r="H5" i="15" s="1"/>
  <c r="J5" i="14"/>
  <c r="J20" i="14" s="1"/>
  <c r="U5" i="14"/>
  <c r="H20" i="14"/>
  <c r="J240" i="13"/>
  <c r="U240" i="13"/>
  <c r="H103" i="23" l="1"/>
  <c r="B114" i="23"/>
  <c r="B63" i="21"/>
  <c r="H80" i="20"/>
  <c r="U80" i="20" s="1"/>
  <c r="J63" i="20"/>
  <c r="J80" i="20" s="1"/>
  <c r="U63" i="20"/>
  <c r="B83" i="21"/>
  <c r="H100" i="20"/>
  <c r="U100" i="20" s="1"/>
  <c r="J83" i="20"/>
  <c r="J100" i="20" s="1"/>
  <c r="U83" i="20"/>
  <c r="B117" i="21"/>
  <c r="H125" i="20"/>
  <c r="U125" i="20" s="1"/>
  <c r="J117" i="20"/>
  <c r="J125" i="20" s="1"/>
  <c r="U117" i="20"/>
  <c r="B128" i="21"/>
  <c r="H150" i="20"/>
  <c r="U150" i="20" s="1"/>
  <c r="J128" i="20"/>
  <c r="J150" i="20" s="1"/>
  <c r="U128" i="20"/>
  <c r="B217" i="21"/>
  <c r="H238" i="20"/>
  <c r="J217" i="20"/>
  <c r="U217" i="20"/>
  <c r="B158" i="21"/>
  <c r="J158" i="20"/>
  <c r="J214" i="20" s="1"/>
  <c r="U158" i="20"/>
  <c r="H214" i="20"/>
  <c r="U214" i="20" s="1"/>
  <c r="B153" i="23"/>
  <c r="J153" i="22"/>
  <c r="U153" i="22"/>
  <c r="H114" i="22"/>
  <c r="U114" i="22" s="1"/>
  <c r="J103" i="22"/>
  <c r="J114" i="22" s="1"/>
  <c r="U103" i="22"/>
  <c r="B29" i="22"/>
  <c r="J29" i="21"/>
  <c r="J40" i="21" s="1"/>
  <c r="U29" i="21"/>
  <c r="H40" i="21"/>
  <c r="U40" i="21" s="1"/>
  <c r="B23" i="26"/>
  <c r="H23" i="26" s="1"/>
  <c r="J23" i="25"/>
  <c r="U23" i="25"/>
  <c r="B43" i="21"/>
  <c r="H60" i="20"/>
  <c r="U60" i="20" s="1"/>
  <c r="J60" i="20"/>
  <c r="U43" i="20"/>
  <c r="H240" i="14"/>
  <c r="U20" i="14"/>
  <c r="B20" i="15"/>
  <c r="B240" i="15" s="1"/>
  <c r="B12" i="27"/>
  <c r="H12" i="27" s="1"/>
  <c r="U12" i="26"/>
  <c r="B103" i="24" l="1"/>
  <c r="J103" i="23"/>
  <c r="J114" i="23" s="1"/>
  <c r="H114" i="23"/>
  <c r="U114" i="23" s="1"/>
  <c r="U103" i="23"/>
  <c r="J238" i="20"/>
  <c r="U238" i="20"/>
  <c r="H217" i="21"/>
  <c r="B238" i="21"/>
  <c r="H128" i="21"/>
  <c r="B150" i="21"/>
  <c r="H117" i="21"/>
  <c r="B125" i="21"/>
  <c r="H83" i="21"/>
  <c r="B100" i="21"/>
  <c r="H63" i="21"/>
  <c r="B80" i="21"/>
  <c r="H158" i="21"/>
  <c r="B214" i="21"/>
  <c r="H153" i="23"/>
  <c r="H29" i="22"/>
  <c r="B40" i="22"/>
  <c r="H43" i="21"/>
  <c r="B60" i="21"/>
  <c r="B5" i="16"/>
  <c r="H5" i="16" s="1"/>
  <c r="J5" i="15"/>
  <c r="J20" i="15" s="1"/>
  <c r="U5" i="15"/>
  <c r="H20" i="15"/>
  <c r="J240" i="14"/>
  <c r="U240" i="14"/>
  <c r="H103" i="24" l="1"/>
  <c r="B114" i="24"/>
  <c r="B63" i="22"/>
  <c r="H80" i="21"/>
  <c r="U80" i="21" s="1"/>
  <c r="J63" i="21"/>
  <c r="J80" i="21" s="1"/>
  <c r="U63" i="21"/>
  <c r="B83" i="22"/>
  <c r="H100" i="21"/>
  <c r="U100" i="21" s="1"/>
  <c r="J83" i="21"/>
  <c r="J100" i="21" s="1"/>
  <c r="U83" i="21"/>
  <c r="B117" i="22"/>
  <c r="H125" i="21"/>
  <c r="U125" i="21" s="1"/>
  <c r="J117" i="21"/>
  <c r="J125" i="21" s="1"/>
  <c r="U117" i="21"/>
  <c r="B128" i="22"/>
  <c r="H150" i="21"/>
  <c r="U150" i="21" s="1"/>
  <c r="J128" i="21"/>
  <c r="J150" i="21" s="1"/>
  <c r="U128" i="21"/>
  <c r="B217" i="22"/>
  <c r="H238" i="21"/>
  <c r="J217" i="21"/>
  <c r="U217" i="21"/>
  <c r="B158" i="22"/>
  <c r="J158" i="21"/>
  <c r="J214" i="21" s="1"/>
  <c r="U158" i="21"/>
  <c r="H214" i="21"/>
  <c r="U214" i="21" s="1"/>
  <c r="B153" i="24"/>
  <c r="J153" i="23"/>
  <c r="U153" i="23"/>
  <c r="B29" i="23"/>
  <c r="J29" i="22"/>
  <c r="J40" i="22" s="1"/>
  <c r="U29" i="22"/>
  <c r="H40" i="22"/>
  <c r="U40" i="22" s="1"/>
  <c r="B23" i="27"/>
  <c r="J23" i="26"/>
  <c r="U23" i="26"/>
  <c r="B43" i="22"/>
  <c r="H60" i="21"/>
  <c r="U60" i="21" s="1"/>
  <c r="J43" i="21"/>
  <c r="J60" i="21" s="1"/>
  <c r="U43" i="21"/>
  <c r="H240" i="15"/>
  <c r="U20" i="15"/>
  <c r="B20" i="16"/>
  <c r="B240" i="16" s="1"/>
  <c r="B12" i="28"/>
  <c r="H12" i="28" s="1"/>
  <c r="U12" i="27"/>
  <c r="J12" i="27"/>
  <c r="B103" i="25" l="1"/>
  <c r="J103" i="24"/>
  <c r="J114" i="24" s="1"/>
  <c r="H114" i="24"/>
  <c r="U114" i="24" s="1"/>
  <c r="U103" i="24"/>
  <c r="J238" i="21"/>
  <c r="U238" i="21"/>
  <c r="H217" i="22"/>
  <c r="B238" i="22"/>
  <c r="H128" i="22"/>
  <c r="B150" i="22"/>
  <c r="H117" i="22"/>
  <c r="B125" i="22"/>
  <c r="H83" i="22"/>
  <c r="B100" i="22"/>
  <c r="H63" i="22"/>
  <c r="B80" i="22"/>
  <c r="H158" i="22"/>
  <c r="B214" i="22"/>
  <c r="H153" i="24"/>
  <c r="H29" i="23"/>
  <c r="B40" i="23"/>
  <c r="H23" i="27"/>
  <c r="H43" i="22"/>
  <c r="B60" i="22"/>
  <c r="B5" i="17"/>
  <c r="H5" i="17" s="1"/>
  <c r="J5" i="16"/>
  <c r="J20" i="16" s="1"/>
  <c r="U5" i="16"/>
  <c r="H20" i="16"/>
  <c r="J240" i="15"/>
  <c r="U240" i="15"/>
  <c r="H103" i="25" l="1"/>
  <c r="B114" i="25"/>
  <c r="B63" i="23"/>
  <c r="H80" i="22"/>
  <c r="U80" i="22" s="1"/>
  <c r="J63" i="22"/>
  <c r="J80" i="22" s="1"/>
  <c r="U63" i="22"/>
  <c r="B83" i="23"/>
  <c r="H100" i="22"/>
  <c r="U100" i="22" s="1"/>
  <c r="J83" i="22"/>
  <c r="J100" i="22" s="1"/>
  <c r="U83" i="22"/>
  <c r="B117" i="23"/>
  <c r="H125" i="22"/>
  <c r="U125" i="22" s="1"/>
  <c r="J117" i="22"/>
  <c r="J125" i="22" s="1"/>
  <c r="U117" i="22"/>
  <c r="B128" i="23"/>
  <c r="H150" i="22"/>
  <c r="U150" i="22" s="1"/>
  <c r="J128" i="22"/>
  <c r="J150" i="22" s="1"/>
  <c r="U128" i="22"/>
  <c r="B217" i="23"/>
  <c r="H238" i="22"/>
  <c r="J217" i="22"/>
  <c r="U217" i="22"/>
  <c r="B158" i="23"/>
  <c r="J158" i="22"/>
  <c r="J214" i="22" s="1"/>
  <c r="U158" i="22"/>
  <c r="H214" i="22"/>
  <c r="U214" i="22" s="1"/>
  <c r="B153" i="25"/>
  <c r="J153" i="24"/>
  <c r="U153" i="24"/>
  <c r="B29" i="24"/>
  <c r="J29" i="23"/>
  <c r="J40" i="23" s="1"/>
  <c r="U29" i="23"/>
  <c r="H40" i="23"/>
  <c r="U40" i="23" s="1"/>
  <c r="B23" i="28"/>
  <c r="J23" i="27"/>
  <c r="U23" i="27"/>
  <c r="B43" i="23"/>
  <c r="H60" i="22"/>
  <c r="U60" i="22" s="1"/>
  <c r="J43" i="22"/>
  <c r="J60" i="22" s="1"/>
  <c r="U43" i="22"/>
  <c r="H240" i="16"/>
  <c r="U20" i="16"/>
  <c r="B20" i="17"/>
  <c r="B240" i="17" s="1"/>
  <c r="B12" i="29"/>
  <c r="H12" i="29" s="1"/>
  <c r="U12" i="28"/>
  <c r="J12" i="28"/>
  <c r="B103" i="26" l="1"/>
  <c r="J103" i="25"/>
  <c r="J114" i="25" s="1"/>
  <c r="H114" i="25"/>
  <c r="U114" i="25" s="1"/>
  <c r="U103" i="25"/>
  <c r="J238" i="22"/>
  <c r="U238" i="22"/>
  <c r="H217" i="23"/>
  <c r="B238" i="23"/>
  <c r="H128" i="23"/>
  <c r="B150" i="23"/>
  <c r="H117" i="23"/>
  <c r="B125" i="23"/>
  <c r="H83" i="23"/>
  <c r="B100" i="23"/>
  <c r="H63" i="23"/>
  <c r="B80" i="23"/>
  <c r="H158" i="23"/>
  <c r="B214" i="23"/>
  <c r="H153" i="25"/>
  <c r="H29" i="24"/>
  <c r="B40" i="24"/>
  <c r="H23" i="28"/>
  <c r="H43" i="23"/>
  <c r="B60" i="23"/>
  <c r="B5" i="18"/>
  <c r="H5" i="18" s="1"/>
  <c r="J5" i="17"/>
  <c r="J20" i="17" s="1"/>
  <c r="U5" i="17"/>
  <c r="H20" i="17"/>
  <c r="J240" i="16"/>
  <c r="U240" i="16"/>
  <c r="H103" i="26" l="1"/>
  <c r="B114" i="26"/>
  <c r="B63" i="24"/>
  <c r="H80" i="23"/>
  <c r="U80" i="23" s="1"/>
  <c r="J63" i="23"/>
  <c r="J80" i="23" s="1"/>
  <c r="U63" i="23"/>
  <c r="B83" i="24"/>
  <c r="H100" i="23"/>
  <c r="U100" i="23" s="1"/>
  <c r="J83" i="23"/>
  <c r="J100" i="23" s="1"/>
  <c r="U83" i="23"/>
  <c r="B117" i="24"/>
  <c r="J117" i="23"/>
  <c r="J125" i="23" s="1"/>
  <c r="U117" i="23"/>
  <c r="H125" i="23"/>
  <c r="U125" i="23" s="1"/>
  <c r="B128" i="24"/>
  <c r="J128" i="23"/>
  <c r="J150" i="23" s="1"/>
  <c r="U128" i="23"/>
  <c r="H150" i="23"/>
  <c r="U150" i="23" s="1"/>
  <c r="B217" i="24"/>
  <c r="H238" i="23"/>
  <c r="J217" i="23"/>
  <c r="U217" i="23"/>
  <c r="B158" i="24"/>
  <c r="J158" i="23"/>
  <c r="J214" i="23" s="1"/>
  <c r="U158" i="23"/>
  <c r="H214" i="23"/>
  <c r="U214" i="23" s="1"/>
  <c r="B153" i="26"/>
  <c r="H153" i="26" s="1"/>
  <c r="J153" i="25"/>
  <c r="U153" i="25"/>
  <c r="B29" i="25"/>
  <c r="J29" i="24"/>
  <c r="J40" i="24" s="1"/>
  <c r="U29" i="24"/>
  <c r="H40" i="24"/>
  <c r="U40" i="24" s="1"/>
  <c r="B23" i="29"/>
  <c r="J23" i="28"/>
  <c r="U23" i="28"/>
  <c r="B43" i="24"/>
  <c r="H60" i="23"/>
  <c r="U60" i="23" s="1"/>
  <c r="J43" i="23"/>
  <c r="J60" i="23" s="1"/>
  <c r="U43" i="23"/>
  <c r="H240" i="17"/>
  <c r="U20" i="17"/>
  <c r="B20" i="18"/>
  <c r="B240" i="18" s="1"/>
  <c r="B12" i="30"/>
  <c r="H12" i="30" s="1"/>
  <c r="U12" i="29"/>
  <c r="J12" i="29"/>
  <c r="B103" i="27" l="1"/>
  <c r="J103" i="26"/>
  <c r="J114" i="26" s="1"/>
  <c r="H114" i="26"/>
  <c r="U114" i="26" s="1"/>
  <c r="U103" i="26"/>
  <c r="J238" i="23"/>
  <c r="U238" i="23"/>
  <c r="H217" i="24"/>
  <c r="B238" i="24"/>
  <c r="H128" i="24"/>
  <c r="B150" i="24"/>
  <c r="H117" i="24"/>
  <c r="B125" i="24"/>
  <c r="H83" i="24"/>
  <c r="B100" i="24"/>
  <c r="H63" i="24"/>
  <c r="B80" i="24"/>
  <c r="H158" i="24"/>
  <c r="B214" i="24"/>
  <c r="H29" i="25"/>
  <c r="B40" i="25"/>
  <c r="H23" i="29"/>
  <c r="H43" i="24"/>
  <c r="B60" i="24"/>
  <c r="B5" i="19"/>
  <c r="H5" i="19" s="1"/>
  <c r="J5" i="18"/>
  <c r="J20" i="18" s="1"/>
  <c r="U5" i="18"/>
  <c r="H20" i="18"/>
  <c r="J240" i="17"/>
  <c r="U240" i="17"/>
  <c r="H103" i="27" l="1"/>
  <c r="B114" i="27"/>
  <c r="B63" i="25"/>
  <c r="J63" i="24"/>
  <c r="J80" i="24" s="1"/>
  <c r="U63" i="24"/>
  <c r="H80" i="24"/>
  <c r="U80" i="24" s="1"/>
  <c r="B83" i="25"/>
  <c r="H100" i="24"/>
  <c r="U100" i="24" s="1"/>
  <c r="J83" i="24"/>
  <c r="J100" i="24" s="1"/>
  <c r="U83" i="24"/>
  <c r="B117" i="25"/>
  <c r="J117" i="24"/>
  <c r="J125" i="24" s="1"/>
  <c r="U117" i="24"/>
  <c r="H125" i="24"/>
  <c r="U125" i="24" s="1"/>
  <c r="B128" i="25"/>
  <c r="H128" i="25" s="1"/>
  <c r="J128" i="24"/>
  <c r="J150" i="24" s="1"/>
  <c r="U128" i="24"/>
  <c r="H150" i="24"/>
  <c r="U150" i="24" s="1"/>
  <c r="B217" i="25"/>
  <c r="H238" i="24"/>
  <c r="J217" i="24"/>
  <c r="U217" i="24"/>
  <c r="B158" i="25"/>
  <c r="J158" i="24"/>
  <c r="J214" i="24" s="1"/>
  <c r="U158" i="24"/>
  <c r="H214" i="24"/>
  <c r="U214" i="24" s="1"/>
  <c r="B153" i="27"/>
  <c r="J153" i="26"/>
  <c r="U153" i="26"/>
  <c r="B29" i="26"/>
  <c r="H29" i="26" s="1"/>
  <c r="J29" i="25"/>
  <c r="J40" i="25" s="1"/>
  <c r="U29" i="25"/>
  <c r="H40" i="25"/>
  <c r="U40" i="25" s="1"/>
  <c r="B23" i="30"/>
  <c r="J23" i="29"/>
  <c r="U23" i="29"/>
  <c r="B43" i="25"/>
  <c r="H60" i="24"/>
  <c r="U60" i="24" s="1"/>
  <c r="J43" i="24"/>
  <c r="J60" i="24" s="1"/>
  <c r="U43" i="24"/>
  <c r="H240" i="18"/>
  <c r="U20" i="18"/>
  <c r="B20" i="19"/>
  <c r="B240" i="19" s="1"/>
  <c r="U12" i="30"/>
  <c r="J12" i="30"/>
  <c r="B103" i="28" l="1"/>
  <c r="J103" i="27"/>
  <c r="J114" i="27" s="1"/>
  <c r="H114" i="27"/>
  <c r="U114" i="27" s="1"/>
  <c r="U103" i="27"/>
  <c r="J238" i="24"/>
  <c r="U238" i="24"/>
  <c r="H217" i="25"/>
  <c r="B238" i="25"/>
  <c r="B150" i="25"/>
  <c r="H117" i="25"/>
  <c r="B125" i="25"/>
  <c r="H83" i="25"/>
  <c r="B100" i="25"/>
  <c r="H63" i="25"/>
  <c r="B80" i="25"/>
  <c r="H158" i="25"/>
  <c r="B214" i="25"/>
  <c r="H153" i="27"/>
  <c r="B40" i="26"/>
  <c r="H23" i="30"/>
  <c r="H43" i="25"/>
  <c r="B60" i="25"/>
  <c r="B5" i="20"/>
  <c r="H5" i="20" s="1"/>
  <c r="J5" i="19"/>
  <c r="J20" i="19" s="1"/>
  <c r="U5" i="19"/>
  <c r="H20" i="19"/>
  <c r="J240" i="18"/>
  <c r="U240" i="18"/>
  <c r="H103" i="28" l="1"/>
  <c r="B114" i="28"/>
  <c r="B63" i="26"/>
  <c r="H63" i="26" s="1"/>
  <c r="J63" i="25"/>
  <c r="J80" i="25" s="1"/>
  <c r="U63" i="25"/>
  <c r="H80" i="25"/>
  <c r="U80" i="25" s="1"/>
  <c r="B83" i="26"/>
  <c r="H83" i="26" s="1"/>
  <c r="H100" i="25"/>
  <c r="U100" i="25" s="1"/>
  <c r="J83" i="25"/>
  <c r="J100" i="25" s="1"/>
  <c r="U83" i="25"/>
  <c r="B117" i="26"/>
  <c r="H117" i="26" s="1"/>
  <c r="J117" i="25"/>
  <c r="J125" i="25" s="1"/>
  <c r="U117" i="25"/>
  <c r="H125" i="25"/>
  <c r="U125" i="25" s="1"/>
  <c r="B128" i="26"/>
  <c r="H128" i="26" s="1"/>
  <c r="J128" i="25"/>
  <c r="J150" i="25" s="1"/>
  <c r="U128" i="25"/>
  <c r="H150" i="25"/>
  <c r="U150" i="25" s="1"/>
  <c r="B217" i="26"/>
  <c r="H217" i="26" s="1"/>
  <c r="H238" i="25"/>
  <c r="J217" i="25"/>
  <c r="U217" i="25"/>
  <c r="B158" i="26"/>
  <c r="H158" i="26" s="1"/>
  <c r="J158" i="25"/>
  <c r="J214" i="25" s="1"/>
  <c r="U158" i="25"/>
  <c r="H214" i="25"/>
  <c r="U214" i="25" s="1"/>
  <c r="B153" i="28"/>
  <c r="J153" i="27"/>
  <c r="U153" i="27"/>
  <c r="B29" i="27"/>
  <c r="J29" i="26"/>
  <c r="J40" i="26" s="1"/>
  <c r="U29" i="26"/>
  <c r="H40" i="26"/>
  <c r="U40" i="26" s="1"/>
  <c r="J23" i="30"/>
  <c r="U23" i="30"/>
  <c r="B43" i="26"/>
  <c r="H43" i="26" s="1"/>
  <c r="H60" i="25"/>
  <c r="U60" i="25" s="1"/>
  <c r="J43" i="25"/>
  <c r="J60" i="25" s="1"/>
  <c r="U43" i="25"/>
  <c r="H240" i="19"/>
  <c r="U20" i="19"/>
  <c r="B20" i="20"/>
  <c r="B240" i="20" s="1"/>
  <c r="B103" i="29" l="1"/>
  <c r="J103" i="28"/>
  <c r="J114" i="28" s="1"/>
  <c r="H114" i="28"/>
  <c r="U114" i="28" s="1"/>
  <c r="U103" i="28"/>
  <c r="J238" i="25"/>
  <c r="U238" i="25"/>
  <c r="B238" i="26"/>
  <c r="B150" i="26"/>
  <c r="B125" i="26"/>
  <c r="B100" i="26"/>
  <c r="B80" i="26"/>
  <c r="B214" i="26"/>
  <c r="H153" i="28"/>
  <c r="H29" i="27"/>
  <c r="B40" i="27"/>
  <c r="B60" i="26"/>
  <c r="B5" i="21"/>
  <c r="H5" i="21" s="1"/>
  <c r="J5" i="20"/>
  <c r="J20" i="20" s="1"/>
  <c r="U5" i="20"/>
  <c r="H20" i="20"/>
  <c r="J240" i="19"/>
  <c r="U240" i="19"/>
  <c r="H103" i="29" l="1"/>
  <c r="B114" i="29"/>
  <c r="B63" i="27"/>
  <c r="J63" i="26"/>
  <c r="J80" i="26" s="1"/>
  <c r="U63" i="26"/>
  <c r="H80" i="26"/>
  <c r="U80" i="26" s="1"/>
  <c r="B83" i="27"/>
  <c r="H100" i="26"/>
  <c r="U100" i="26" s="1"/>
  <c r="J83" i="26"/>
  <c r="J100" i="26" s="1"/>
  <c r="U83" i="26"/>
  <c r="B117" i="27"/>
  <c r="J117" i="26"/>
  <c r="J125" i="26" s="1"/>
  <c r="U117" i="26"/>
  <c r="H125" i="26"/>
  <c r="U125" i="26" s="1"/>
  <c r="B128" i="27"/>
  <c r="J128" i="26"/>
  <c r="J150" i="26" s="1"/>
  <c r="U128" i="26"/>
  <c r="H150" i="26"/>
  <c r="U150" i="26" s="1"/>
  <c r="B217" i="27"/>
  <c r="H238" i="26"/>
  <c r="J217" i="26"/>
  <c r="U217" i="26"/>
  <c r="B158" i="27"/>
  <c r="J158" i="26"/>
  <c r="J214" i="26" s="1"/>
  <c r="U158" i="26"/>
  <c r="H214" i="26"/>
  <c r="U214" i="26" s="1"/>
  <c r="B153" i="29"/>
  <c r="J153" i="28"/>
  <c r="U153" i="28"/>
  <c r="B29" i="28"/>
  <c r="J29" i="27"/>
  <c r="J40" i="27" s="1"/>
  <c r="U29" i="27"/>
  <c r="H40" i="27"/>
  <c r="U40" i="27" s="1"/>
  <c r="B43" i="27"/>
  <c r="H60" i="26"/>
  <c r="U60" i="26" s="1"/>
  <c r="J43" i="26"/>
  <c r="J60" i="26" s="1"/>
  <c r="U43" i="26"/>
  <c r="H240" i="20"/>
  <c r="U20" i="20"/>
  <c r="B20" i="21"/>
  <c r="B240" i="21" s="1"/>
  <c r="B103" i="30" l="1"/>
  <c r="J103" i="29"/>
  <c r="J114" i="29" s="1"/>
  <c r="H114" i="29"/>
  <c r="U114" i="29" s="1"/>
  <c r="U103" i="29"/>
  <c r="J238" i="26"/>
  <c r="U238" i="26"/>
  <c r="H217" i="27"/>
  <c r="B238" i="27"/>
  <c r="H128" i="27"/>
  <c r="B150" i="27"/>
  <c r="H117" i="27"/>
  <c r="B125" i="27"/>
  <c r="H83" i="27"/>
  <c r="B100" i="27"/>
  <c r="H63" i="27"/>
  <c r="B80" i="27"/>
  <c r="H158" i="27"/>
  <c r="B214" i="27"/>
  <c r="H153" i="29"/>
  <c r="H29" i="28"/>
  <c r="B40" i="28"/>
  <c r="H43" i="27"/>
  <c r="B60" i="27"/>
  <c r="B5" i="22"/>
  <c r="H5" i="22" s="1"/>
  <c r="J5" i="21"/>
  <c r="J20" i="21" s="1"/>
  <c r="U5" i="21"/>
  <c r="H20" i="21"/>
  <c r="J240" i="20"/>
  <c r="U240" i="20"/>
  <c r="H103" i="30" l="1"/>
  <c r="B114" i="30"/>
  <c r="B63" i="28"/>
  <c r="J63" i="27"/>
  <c r="J80" i="27" s="1"/>
  <c r="U63" i="27"/>
  <c r="H80" i="27"/>
  <c r="U80" i="27" s="1"/>
  <c r="B83" i="28"/>
  <c r="H100" i="27"/>
  <c r="U100" i="27" s="1"/>
  <c r="J83" i="27"/>
  <c r="J100" i="27" s="1"/>
  <c r="U83" i="27"/>
  <c r="B117" i="28"/>
  <c r="J117" i="27"/>
  <c r="J125" i="27" s="1"/>
  <c r="U117" i="27"/>
  <c r="H125" i="27"/>
  <c r="U125" i="27" s="1"/>
  <c r="B128" i="28"/>
  <c r="J128" i="27"/>
  <c r="J150" i="27" s="1"/>
  <c r="U128" i="27"/>
  <c r="H150" i="27"/>
  <c r="U150" i="27" s="1"/>
  <c r="B217" i="28"/>
  <c r="H238" i="27"/>
  <c r="J217" i="27"/>
  <c r="U217" i="27"/>
  <c r="B158" i="28"/>
  <c r="J158" i="27"/>
  <c r="J214" i="27" s="1"/>
  <c r="U158" i="27"/>
  <c r="H214" i="27"/>
  <c r="U214" i="27" s="1"/>
  <c r="B153" i="30"/>
  <c r="J153" i="29"/>
  <c r="U153" i="29"/>
  <c r="B29" i="29"/>
  <c r="J29" i="28"/>
  <c r="J40" i="28" s="1"/>
  <c r="U29" i="28"/>
  <c r="H40" i="28"/>
  <c r="U40" i="28" s="1"/>
  <c r="B43" i="28"/>
  <c r="H60" i="27"/>
  <c r="U60" i="27" s="1"/>
  <c r="J43" i="27"/>
  <c r="J60" i="27" s="1"/>
  <c r="U43" i="27"/>
  <c r="H240" i="21"/>
  <c r="U20" i="21"/>
  <c r="B20" i="22"/>
  <c r="B240" i="22" s="1"/>
  <c r="J103" i="30" l="1"/>
  <c r="H114" i="30"/>
  <c r="U103" i="30"/>
  <c r="J238" i="27"/>
  <c r="U238" i="27"/>
  <c r="H217" i="28"/>
  <c r="B238" i="28"/>
  <c r="H128" i="28"/>
  <c r="B150" i="28"/>
  <c r="H117" i="28"/>
  <c r="B125" i="28"/>
  <c r="H83" i="28"/>
  <c r="B100" i="28"/>
  <c r="H63" i="28"/>
  <c r="B80" i="28"/>
  <c r="H158" i="28"/>
  <c r="B214" i="28"/>
  <c r="H153" i="30"/>
  <c r="H29" i="29"/>
  <c r="B40" i="29"/>
  <c r="H43" i="28"/>
  <c r="B60" i="28"/>
  <c r="B5" i="23"/>
  <c r="H5" i="23" s="1"/>
  <c r="J5" i="22"/>
  <c r="J20" i="22" s="1"/>
  <c r="U5" i="22"/>
  <c r="H20" i="22"/>
  <c r="J240" i="21"/>
  <c r="U240" i="21"/>
  <c r="J114" i="30" l="1"/>
  <c r="U114" i="30"/>
  <c r="B63" i="29"/>
  <c r="J63" i="28"/>
  <c r="J80" i="28" s="1"/>
  <c r="U63" i="28"/>
  <c r="H80" i="28"/>
  <c r="U80" i="28" s="1"/>
  <c r="B83" i="29"/>
  <c r="H100" i="28"/>
  <c r="U100" i="28" s="1"/>
  <c r="J83" i="28"/>
  <c r="J100" i="28" s="1"/>
  <c r="U83" i="28"/>
  <c r="B117" i="29"/>
  <c r="J117" i="28"/>
  <c r="J125" i="28" s="1"/>
  <c r="U117" i="28"/>
  <c r="H125" i="28"/>
  <c r="U125" i="28" s="1"/>
  <c r="B128" i="29"/>
  <c r="J128" i="28"/>
  <c r="J150" i="28" s="1"/>
  <c r="U128" i="28"/>
  <c r="H150" i="28"/>
  <c r="U150" i="28" s="1"/>
  <c r="B217" i="29"/>
  <c r="H238" i="28"/>
  <c r="J217" i="28"/>
  <c r="U217" i="28"/>
  <c r="B158" i="29"/>
  <c r="J158" i="28"/>
  <c r="J214" i="28" s="1"/>
  <c r="U158" i="28"/>
  <c r="H214" i="28"/>
  <c r="U214" i="28" s="1"/>
  <c r="J153" i="30"/>
  <c r="U153" i="30"/>
  <c r="B29" i="30"/>
  <c r="J29" i="29"/>
  <c r="J40" i="29" s="1"/>
  <c r="U29" i="29"/>
  <c r="H40" i="29"/>
  <c r="U40" i="29" s="1"/>
  <c r="B43" i="29"/>
  <c r="H60" i="28"/>
  <c r="U60" i="28" s="1"/>
  <c r="J43" i="28"/>
  <c r="J60" i="28" s="1"/>
  <c r="U43" i="28"/>
  <c r="H240" i="22"/>
  <c r="U20" i="22"/>
  <c r="B20" i="23"/>
  <c r="B240" i="23" s="1"/>
  <c r="J238" i="28" l="1"/>
  <c r="U238" i="28"/>
  <c r="H217" i="29"/>
  <c r="B238" i="29"/>
  <c r="H128" i="29"/>
  <c r="B150" i="29"/>
  <c r="H117" i="29"/>
  <c r="B125" i="29"/>
  <c r="H83" i="29"/>
  <c r="B100" i="29"/>
  <c r="H63" i="29"/>
  <c r="B80" i="29"/>
  <c r="H158" i="29"/>
  <c r="B214" i="29"/>
  <c r="H29" i="30"/>
  <c r="B40" i="30"/>
  <c r="H43" i="29"/>
  <c r="B60" i="29"/>
  <c r="B5" i="24"/>
  <c r="H5" i="24" s="1"/>
  <c r="J5" i="23"/>
  <c r="J20" i="23" s="1"/>
  <c r="U5" i="23"/>
  <c r="H20" i="23"/>
  <c r="J240" i="22"/>
  <c r="U240" i="22"/>
  <c r="B63" i="30" l="1"/>
  <c r="J63" i="29"/>
  <c r="J80" i="29" s="1"/>
  <c r="U63" i="29"/>
  <c r="H80" i="29"/>
  <c r="U80" i="29" s="1"/>
  <c r="B83" i="30"/>
  <c r="H100" i="29"/>
  <c r="U100" i="29" s="1"/>
  <c r="J83" i="29"/>
  <c r="J100" i="29" s="1"/>
  <c r="U83" i="29"/>
  <c r="B117" i="30"/>
  <c r="J117" i="29"/>
  <c r="J125" i="29" s="1"/>
  <c r="U117" i="29"/>
  <c r="H125" i="29"/>
  <c r="U125" i="29" s="1"/>
  <c r="B128" i="30"/>
  <c r="J128" i="29"/>
  <c r="J150" i="29" s="1"/>
  <c r="U128" i="29"/>
  <c r="H150" i="29"/>
  <c r="U150" i="29" s="1"/>
  <c r="B217" i="30"/>
  <c r="H238" i="29"/>
  <c r="J217" i="29"/>
  <c r="U217" i="29"/>
  <c r="B158" i="30"/>
  <c r="J158" i="29"/>
  <c r="J214" i="29" s="1"/>
  <c r="U158" i="29"/>
  <c r="H214" i="29"/>
  <c r="U214" i="29" s="1"/>
  <c r="J29" i="30"/>
  <c r="U29" i="30"/>
  <c r="H40" i="30"/>
  <c r="B43" i="30"/>
  <c r="H60" i="29"/>
  <c r="U60" i="29" s="1"/>
  <c r="J43" i="29"/>
  <c r="J60" i="29" s="1"/>
  <c r="U43" i="29"/>
  <c r="H240" i="23"/>
  <c r="U20" i="23"/>
  <c r="B20" i="24"/>
  <c r="B240" i="24" s="1"/>
  <c r="J238" i="29" l="1"/>
  <c r="U238" i="29"/>
  <c r="H217" i="30"/>
  <c r="B238" i="30"/>
  <c r="H128" i="30"/>
  <c r="B150" i="30"/>
  <c r="H117" i="30"/>
  <c r="B125" i="30"/>
  <c r="H83" i="30"/>
  <c r="B100" i="30"/>
  <c r="H63" i="30"/>
  <c r="B80" i="30"/>
  <c r="H158" i="30"/>
  <c r="B214" i="30"/>
  <c r="J40" i="30"/>
  <c r="U40" i="30"/>
  <c r="H43" i="30"/>
  <c r="B60" i="30"/>
  <c r="B5" i="25"/>
  <c r="H5" i="25" s="1"/>
  <c r="J5" i="24"/>
  <c r="J20" i="24" s="1"/>
  <c r="U5" i="24"/>
  <c r="H20" i="24"/>
  <c r="J240" i="23"/>
  <c r="U240" i="23"/>
  <c r="J63" i="30" l="1"/>
  <c r="U63" i="30"/>
  <c r="H80" i="30"/>
  <c r="H100" i="30"/>
  <c r="J83" i="30"/>
  <c r="U83" i="30"/>
  <c r="J117" i="30"/>
  <c r="U117" i="30"/>
  <c r="H125" i="30"/>
  <c r="J128" i="30"/>
  <c r="U128" i="30"/>
  <c r="H150" i="30"/>
  <c r="H238" i="30"/>
  <c r="J217" i="30"/>
  <c r="U217" i="30"/>
  <c r="J158" i="30"/>
  <c r="U158" i="30"/>
  <c r="H214" i="30"/>
  <c r="H60" i="30"/>
  <c r="J43" i="30"/>
  <c r="U43" i="30"/>
  <c r="H240" i="24"/>
  <c r="U20" i="24"/>
  <c r="B20" i="25"/>
  <c r="B240" i="25" s="1"/>
  <c r="J238" i="30" l="1"/>
  <c r="U238" i="30"/>
  <c r="J150" i="30"/>
  <c r="U150" i="30"/>
  <c r="J125" i="30"/>
  <c r="U125" i="30"/>
  <c r="J100" i="30"/>
  <c r="U100" i="30"/>
  <c r="J80" i="30"/>
  <c r="U80" i="30"/>
  <c r="J214" i="30"/>
  <c r="U214" i="30"/>
  <c r="J60" i="30"/>
  <c r="U60" i="30"/>
  <c r="B5" i="26"/>
  <c r="H5" i="26" s="1"/>
  <c r="J5" i="25"/>
  <c r="J20" i="25" s="1"/>
  <c r="U5" i="25"/>
  <c r="H20" i="25"/>
  <c r="J240" i="24"/>
  <c r="U240" i="24"/>
  <c r="H240" i="25" l="1"/>
  <c r="U20" i="25"/>
  <c r="B20" i="26"/>
  <c r="B240" i="26" s="1"/>
  <c r="B5" i="27" l="1"/>
  <c r="H5" i="27" s="1"/>
  <c r="J5" i="26"/>
  <c r="J20" i="26" s="1"/>
  <c r="U5" i="26"/>
  <c r="H20" i="26"/>
  <c r="J240" i="25"/>
  <c r="U240" i="25"/>
  <c r="H240" i="26" l="1"/>
  <c r="U20" i="26"/>
  <c r="B20" i="27"/>
  <c r="B240" i="27" s="1"/>
  <c r="B5" i="28" l="1"/>
  <c r="H5" i="28" s="1"/>
  <c r="J5" i="27"/>
  <c r="J20" i="27" s="1"/>
  <c r="U5" i="27"/>
  <c r="H20" i="27"/>
  <c r="J240" i="26"/>
  <c r="U240" i="26"/>
  <c r="H240" i="27" l="1"/>
  <c r="U20" i="27"/>
  <c r="B20" i="28"/>
  <c r="B240" i="28" s="1"/>
  <c r="B5" i="29" l="1"/>
  <c r="H5" i="29" s="1"/>
  <c r="J5" i="28"/>
  <c r="J20" i="28" s="1"/>
  <c r="U5" i="28"/>
  <c r="H20" i="28"/>
  <c r="J240" i="27"/>
  <c r="U240" i="27"/>
  <c r="H240" i="28" l="1"/>
  <c r="U20" i="28"/>
  <c r="B20" i="29"/>
  <c r="B240" i="29" s="1"/>
  <c r="B5" i="30" l="1"/>
  <c r="H5" i="30" s="1"/>
  <c r="J5" i="29"/>
  <c r="J20" i="29" s="1"/>
  <c r="U5" i="29"/>
  <c r="H20" i="29"/>
  <c r="J240" i="28"/>
  <c r="U240" i="28"/>
  <c r="H240" i="29" l="1"/>
  <c r="U20" i="29"/>
  <c r="B20" i="30"/>
  <c r="B240" i="30" s="1"/>
  <c r="J5" i="30" l="1"/>
  <c r="U5" i="30"/>
  <c r="H20" i="30"/>
  <c r="J20" i="30" s="1"/>
  <c r="J240" i="29"/>
  <c r="U240" i="29"/>
  <c r="H240" i="30" l="1"/>
  <c r="U20" i="30"/>
  <c r="J240" i="30" l="1"/>
  <c r="U240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 MLAMBO</author>
  </authors>
  <commentList>
    <comment ref="C34" authorId="0" shapeId="0" xr:uid="{B4E2690D-E279-4F36-8B18-01A8354F6CC6}">
      <text>
        <r>
          <rPr>
            <sz val="9"/>
            <color indexed="81"/>
            <rFont val="Tahoma"/>
            <family val="2"/>
          </rPr>
          <t xml:space="preserve">Meraxis - SC770200
18875 kg - 2.27
GRV - 16082
GM Logistics - Chipindu
</t>
        </r>
      </text>
    </comment>
    <comment ref="C55" authorId="0" shapeId="0" xr:uid="{B2FE2043-1837-4EE9-8FCE-AF7013C3D81F}">
      <text>
        <r>
          <rPr>
            <sz val="9"/>
            <color indexed="81"/>
            <rFont val="Tahoma"/>
            <family val="2"/>
          </rPr>
          <t xml:space="preserve">Meraxis - SC770200
8250 kg - 2.27
GRV - 16082
GM Logistics - Chipindu
</t>
        </r>
      </text>
    </comment>
    <comment ref="C68" authorId="0" shapeId="0" xr:uid="{3A75E4C6-61DE-438F-80E8-23919D98F695}">
      <text>
        <r>
          <rPr>
            <sz val="9"/>
            <color indexed="81"/>
            <rFont val="Tahoma"/>
            <family val="2"/>
          </rPr>
          <t xml:space="preserve">Meraxis - SC770200
800 - 1.98
GRV - 16082
GM Logistics - Chipindu
</t>
        </r>
      </text>
    </comment>
    <comment ref="C108" authorId="0" shapeId="0" xr:uid="{61B35F90-416A-4E11-A95B-25A87264BAB7}">
      <text>
        <r>
          <rPr>
            <sz val="9"/>
            <color indexed="81"/>
            <rFont val="Tahoma"/>
            <family val="2"/>
          </rPr>
          <t xml:space="preserve">Meraxis - SC770200
6075 kg - 1.775
GRV - 16082
GM Logistics - Chipindu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 MLAMBO</author>
  </authors>
  <commentList>
    <comment ref="C34" authorId="0" shapeId="0" xr:uid="{88BFA8F8-1FE5-49E8-ACE3-8810E4A61231}">
      <text>
        <r>
          <rPr>
            <sz val="9"/>
            <color indexed="81"/>
            <rFont val="Tahoma"/>
            <family val="2"/>
          </rPr>
          <t xml:space="preserve">Meraxis - SC770199
10750 kg - 2.27
GRV - 16088
Tel0gix - Chala
</t>
        </r>
      </text>
    </comment>
    <comment ref="C35" authorId="0" shapeId="0" xr:uid="{836D0A5D-A5A1-4E01-AC0B-1E3EFBB9A6C4}">
      <text>
        <r>
          <rPr>
            <sz val="9"/>
            <color indexed="81"/>
            <rFont val="Tahoma"/>
            <family val="2"/>
          </rPr>
          <t xml:space="preserve">Meraxis - SC770199
5000 - 2.27
GRV - 16088
Tel0gix - Chala
</t>
        </r>
      </text>
    </comment>
    <comment ref="C55" authorId="0" shapeId="0" xr:uid="{03A0916E-62E2-4F89-BADC-625DC2668613}">
      <text>
        <r>
          <rPr>
            <sz val="9"/>
            <color indexed="81"/>
            <rFont val="Tahoma"/>
            <family val="2"/>
          </rPr>
          <t xml:space="preserve">Meraxis - SC770199
10000kg - 2.27
GRV - 16088
Tel0gix - Chala
</t>
        </r>
      </text>
    </comment>
    <comment ref="C84" authorId="0" shapeId="0" xr:uid="{7BEF07B8-4A91-441D-B87F-B421CD5DAFEB}">
      <text>
        <r>
          <rPr>
            <sz val="9"/>
            <color indexed="81"/>
            <rFont val="Tahoma"/>
            <family val="2"/>
          </rPr>
          <t xml:space="preserve">Meraxis - SC770199
8250 kg - 2.27
GRV - 16088
Tel0gix - Chala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 MLAMBO</author>
  </authors>
  <commentList>
    <comment ref="C208" authorId="0" shapeId="0" xr:uid="{A1EFF00B-3E60-4BA2-BEA9-FE029E953C34}">
      <text>
        <r>
          <rPr>
            <sz val="9"/>
            <color indexed="81"/>
            <rFont val="Tahoma"/>
            <family val="2"/>
          </rPr>
          <t xml:space="preserve">Best hardware - d/n 1168
500 kg 
Grv 16103
</t>
        </r>
      </text>
    </comment>
    <comment ref="C209" authorId="0" shapeId="0" xr:uid="{79566720-3255-4804-9D78-B45BBFFA0303}">
      <text>
        <r>
          <rPr>
            <sz val="9"/>
            <color indexed="81"/>
            <rFont val="Tahoma"/>
            <family val="2"/>
          </rPr>
          <t xml:space="preserve">Best hardware - d/n 1168
800 kg 
Grv 16103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 MLAMBO</author>
  </authors>
  <commentList>
    <comment ref="C130" authorId="0" shapeId="0" xr:uid="{03413D73-6AA8-4A6B-BC7C-AEB228DC940A}">
      <text>
        <r>
          <rPr>
            <sz val="9"/>
            <color indexed="81"/>
            <rFont val="Tahoma"/>
            <family val="2"/>
          </rPr>
          <t xml:space="preserve">Fairbough
Grv 16112
returned # on loan
</t>
        </r>
      </text>
    </comment>
  </commentList>
</comments>
</file>

<file path=xl/sharedStrings.xml><?xml version="1.0" encoding="utf-8"?>
<sst xmlns="http://schemas.openxmlformats.org/spreadsheetml/2006/main" count="8037" uniqueCount="274">
  <si>
    <t>THEORETICAL</t>
  </si>
  <si>
    <t>PHYSICAL</t>
  </si>
  <si>
    <t>ISSUES TO</t>
  </si>
  <si>
    <t>AVE ISSUES</t>
  </si>
  <si>
    <t>STOCK</t>
  </si>
  <si>
    <t>RECEIPTS</t>
  </si>
  <si>
    <t>ISSUES</t>
  </si>
  <si>
    <t>CLOSING STOCK</t>
  </si>
  <si>
    <t>VARIANCE</t>
  </si>
  <si>
    <t>DATE</t>
  </si>
  <si>
    <t>PER DAY</t>
  </si>
  <si>
    <t>DAYS</t>
  </si>
  <si>
    <t>LDPE GENERAL PURPOSE</t>
  </si>
  <si>
    <t>LOTRENE FD0274</t>
  </si>
  <si>
    <t>TASNEE1925S</t>
  </si>
  <si>
    <t>INNOPLUS LD2426H</t>
  </si>
  <si>
    <t>SASOL LT660</t>
  </si>
  <si>
    <t>SABIC  HP 2023JN</t>
  </si>
  <si>
    <t>EXXON MOBIL 150AC</t>
  </si>
  <si>
    <t xml:space="preserve"> </t>
  </si>
  <si>
    <t>LDPE MEDIUM DUTY</t>
  </si>
  <si>
    <t>TANSEE 0725N</t>
  </si>
  <si>
    <t>INNOPLUS LD2426F</t>
  </si>
  <si>
    <t>HANWHA 5316</t>
  </si>
  <si>
    <t>LOTRENE FB5026</t>
  </si>
  <si>
    <t>SABIC HP0722N</t>
  </si>
  <si>
    <t>EXXON MOBIL 150BW</t>
  </si>
  <si>
    <t>LDPE HEAVY DUTY</t>
  </si>
  <si>
    <t>INNOPLUS LD2420D</t>
  </si>
  <si>
    <t>SABIC 0322N</t>
  </si>
  <si>
    <t>QENOS XDS34</t>
  </si>
  <si>
    <t>SASOL LT033</t>
  </si>
  <si>
    <t>REPSOL ALCUDIA PE033</t>
  </si>
  <si>
    <t>EXXON MOBIL 165BW1</t>
  </si>
  <si>
    <t>SASOL LT079</t>
  </si>
  <si>
    <t>LOTRENE FE3000</t>
  </si>
  <si>
    <t>EL-LENE H5604F</t>
  </si>
  <si>
    <t>SAFRENE M9255F</t>
  </si>
  <si>
    <t>PETRO RABIGH F0554</t>
  </si>
  <si>
    <t>INNOPLUS HD7000F</t>
  </si>
  <si>
    <t>LOTTE FL7000</t>
  </si>
  <si>
    <t>SCG 199F            #5H22082</t>
  </si>
  <si>
    <t>HANWHA 3120</t>
  </si>
  <si>
    <t>ETILINAS LL0209 SA</t>
  </si>
  <si>
    <t>PETRO RABIGH FS 153S</t>
  </si>
  <si>
    <t>SASOL HF 121</t>
  </si>
  <si>
    <t>ENABLE 27-05H</t>
  </si>
  <si>
    <t xml:space="preserve">WINDING GLUE &amp; CORE PAPER </t>
  </si>
  <si>
    <t xml:space="preserve">45MM X145 GSM CORE PAPER </t>
  </si>
  <si>
    <t>CORE  WINDING  GLUE POENATH</t>
  </si>
  <si>
    <t>DA 120H</t>
  </si>
  <si>
    <t>TOTAL  WINDING GLUE &amp; CORE PAPER</t>
  </si>
  <si>
    <t>MASTERBATCHES</t>
  </si>
  <si>
    <t>REMAFIN WHITE F50 PLUS</t>
  </si>
  <si>
    <t>TOTAL MASTERBATCHES</t>
  </si>
  <si>
    <t>RECYCLED</t>
  </si>
  <si>
    <t>LDPE ASSORTED [LOCAL]</t>
  </si>
  <si>
    <t>HDPE ASSORTED [LOCAL]</t>
  </si>
  <si>
    <t>LDPE CLEAR   (NATPAK )</t>
  </si>
  <si>
    <t>LDPE CLEAR  [LOCAL]</t>
  </si>
  <si>
    <t>SMOKEY LDPE</t>
  </si>
  <si>
    <t>WHITE LDPE</t>
  </si>
  <si>
    <t>TRIANGLE SCRAP PELLETS &amp; BAKER'S INN</t>
  </si>
  <si>
    <t>PP CRUSHED LUMP MAT</t>
  </si>
  <si>
    <t>TOTAL RECYCLED</t>
  </si>
  <si>
    <t>GRAND TOTAL</t>
  </si>
  <si>
    <t>SHR                    1102 RED</t>
  </si>
  <si>
    <t>MP40185         YELLOW  M/B</t>
  </si>
  <si>
    <t>CH-1741          YELLOW-VERSAPAK</t>
  </si>
  <si>
    <t>SHB1101          BLUE-MUKATI</t>
  </si>
  <si>
    <t>JP2811             BLUE-MUKATI</t>
  </si>
  <si>
    <t>CB11109          BLUE-VANDUZI</t>
  </si>
  <si>
    <t>SHG1214         GREEN-VERSAPAK</t>
  </si>
  <si>
    <t>SHG1301         GREEN-MEGAPAK</t>
  </si>
  <si>
    <t>PEF006D          [SCAVENGER]</t>
  </si>
  <si>
    <t>PE 140              WHITE</t>
  </si>
  <si>
    <t>SHW1032        WHITE M/B</t>
  </si>
  <si>
    <t>MB-017            UVI</t>
  </si>
  <si>
    <t>SHG1303         GREEN MB</t>
  </si>
  <si>
    <t>SHG1309         GREEN MB</t>
  </si>
  <si>
    <t>ME 5417          WINDMILL GREEN MB</t>
  </si>
  <si>
    <t>MP37904         GREEN MB</t>
  </si>
  <si>
    <t>ME 6020           LIGHT BLUE MB</t>
  </si>
  <si>
    <t xml:space="preserve"> 04053 BLUE   POLYCOLOR</t>
  </si>
  <si>
    <t>ME 6012           CHABUKA BLUE MB</t>
  </si>
  <si>
    <t>ME 6021           DARK BLUE MB</t>
  </si>
  <si>
    <t>ME 62-542       BLUE MB</t>
  </si>
  <si>
    <t>ME 4056           FERT YELLOW MB</t>
  </si>
  <si>
    <t>SHY1101         YELLOW MB</t>
  </si>
  <si>
    <t>ME 4869           YELLOW MB</t>
  </si>
  <si>
    <t>PE 130             WHITE MB</t>
  </si>
  <si>
    <t>MP0040           WHITE MB</t>
  </si>
  <si>
    <t>ME 1168          WHITE MB</t>
  </si>
  <si>
    <t>PE 817T            BLACK MB</t>
  </si>
  <si>
    <t>MP40168         BLACK MB</t>
  </si>
  <si>
    <t>MP39622         RED MB</t>
  </si>
  <si>
    <t>ME 22-052       RED MB</t>
  </si>
  <si>
    <t>ME 22-045       RED MB</t>
  </si>
  <si>
    <t>PL0015             GREY MB</t>
  </si>
  <si>
    <t>ME 72-013       GREY MB</t>
  </si>
  <si>
    <t>CM 1518           CREAM MB</t>
  </si>
  <si>
    <t>ME 3508           ORANGE MB</t>
  </si>
  <si>
    <t>ME 52-107       GREEN MB</t>
  </si>
  <si>
    <t>I04107             YELLOW MB   AMANZI</t>
  </si>
  <si>
    <t xml:space="preserve">PIB PW60        TIANJIN  GLUE </t>
  </si>
  <si>
    <t xml:space="preserve">SASOL   LF 2207   </t>
  </si>
  <si>
    <t xml:space="preserve">FR 2233C </t>
  </si>
  <si>
    <t>CBD500 1150  95*12 CORE PAPER Tscpm220901a</t>
  </si>
  <si>
    <t>CBD500 1250 155*8  CORE PAPER</t>
  </si>
  <si>
    <t>ARMY GREEN   MB</t>
  </si>
  <si>
    <t xml:space="preserve"> C-D-1219       WINDMILL GREEN MB</t>
  </si>
  <si>
    <t>PL164              WHITE MB</t>
  </si>
  <si>
    <t>SABIC  HP0823 JN</t>
  </si>
  <si>
    <t>SABIC    218  NJ</t>
  </si>
  <si>
    <t xml:space="preserve">SABIC    122  NJ  </t>
  </si>
  <si>
    <t xml:space="preserve">95MM x  420  GSM  BROWN CORE PAPER </t>
  </si>
  <si>
    <t>CRUSHED  LUMPS  LDPE ASSORTED  LOCAL</t>
  </si>
  <si>
    <t>CRUSHED  LUMPS  LDPE CLEAR  LOCAL</t>
  </si>
  <si>
    <t>ME0181            SLIP  ADDITIVE</t>
  </si>
  <si>
    <t>ME0349            SLIP / ANTIBLOCK</t>
  </si>
  <si>
    <t>SASOL HF123  #HF2910T</t>
  </si>
  <si>
    <t>PP CRUSHED LUMP MAT  PELLETS</t>
  </si>
  <si>
    <t>LDPE  CLEAR   (RINGROAD)</t>
  </si>
  <si>
    <t xml:space="preserve">NOVA COTE  SF727 A  Laminator glue </t>
  </si>
  <si>
    <t xml:space="preserve">NOVA COTE  CA 326  Laminator catalyst  </t>
  </si>
  <si>
    <t xml:space="preserve">75MM X175 GSM   GIANT  WRAP  CORE PAPER </t>
  </si>
  <si>
    <t>SABIC   318  BJ   #23956762</t>
  </si>
  <si>
    <t>PALLET WRAP  LLDPE</t>
  </si>
  <si>
    <t xml:space="preserve">VIRGIN GRAND TOTAL </t>
  </si>
  <si>
    <t xml:space="preserve">RAW MATERIAL SUMMARY  </t>
  </si>
  <si>
    <t xml:space="preserve">OPENING </t>
  </si>
  <si>
    <t>R/MATERIAL</t>
  </si>
  <si>
    <t>TOTAL   PALLET WRAP   LLDPE</t>
  </si>
  <si>
    <t>HANWHA 3123   (PALLET WRAP)</t>
  </si>
  <si>
    <t>HDPE CLEAR  [LOCAL]</t>
  </si>
  <si>
    <t xml:space="preserve">LOTRENE Q1018H  </t>
  </si>
  <si>
    <t xml:space="preserve">EXXON MOBIL LL1001 BU </t>
  </si>
  <si>
    <t xml:space="preserve">BARTOLENE 9101AA  </t>
  </si>
  <si>
    <t xml:space="preserve">BARTOLENE  LF2202X </t>
  </si>
  <si>
    <t xml:space="preserve">SABIC    HP0321NN   </t>
  </si>
  <si>
    <t xml:space="preserve">BAROTLENE  EF9112 M  </t>
  </si>
  <si>
    <t xml:space="preserve">ALCUDIA PE003   </t>
  </si>
  <si>
    <t xml:space="preserve">SABIC   HP0723 JN  </t>
  </si>
  <si>
    <t xml:space="preserve">DESCRIPTION  AND  CODE </t>
  </si>
  <si>
    <t>BOROUGE MB7581</t>
  </si>
  <si>
    <t xml:space="preserve">S-09  SHINJIN   RED - Sample </t>
  </si>
  <si>
    <t xml:space="preserve">PLASTIMART LDPE SMOKEY </t>
  </si>
  <si>
    <t>RETURNS</t>
  </si>
  <si>
    <t>SALES</t>
  </si>
  <si>
    <t>EXCHANGED</t>
  </si>
  <si>
    <t>TO DATE</t>
  </si>
  <si>
    <t>RECEIPTS TO</t>
  </si>
  <si>
    <t>AVE RECEIPTS</t>
  </si>
  <si>
    <t>AVE RETURNS</t>
  </si>
  <si>
    <t>AVE EXCHANGED</t>
  </si>
  <si>
    <t>AVE SALES</t>
  </si>
  <si>
    <t xml:space="preserve">MASTER BATCHES </t>
  </si>
  <si>
    <t>GENERAL - LLDPE</t>
  </si>
  <si>
    <t>PALLET WRAP  -LLDPE</t>
  </si>
  <si>
    <t>KRAFT PAPER(All sizes mentioned on the table )</t>
  </si>
  <si>
    <t>GLUE(Nova cote ,winding glue &amp; DA -120 H)</t>
  </si>
  <si>
    <t>SASOL LT750  #  LF2207 M</t>
  </si>
  <si>
    <t xml:space="preserve">SABIC  118ZJ  </t>
  </si>
  <si>
    <t xml:space="preserve">DAELIMPOLY XP9200   </t>
  </si>
  <si>
    <t xml:space="preserve">SABIC    118  NJ      (PALLET WRAP)  </t>
  </si>
  <si>
    <t xml:space="preserve">RETURNS </t>
  </si>
  <si>
    <t>EXCHANGED TO</t>
  </si>
  <si>
    <t xml:space="preserve"> DATE</t>
  </si>
  <si>
    <t>SALES TO</t>
  </si>
  <si>
    <t xml:space="preserve">SASOL   LF2220M  </t>
  </si>
  <si>
    <t>SABIC 118W J  #</t>
  </si>
  <si>
    <t xml:space="preserve">SASOL   HF2110 </t>
  </si>
  <si>
    <t>SEALACHEM HEBERTS HARDENER 107 ADHESIVE</t>
  </si>
  <si>
    <t>SEALACHEM HEBERTS 2K-LF520 ADHESIVE</t>
  </si>
  <si>
    <t>O Q   7080</t>
  </si>
  <si>
    <t>SABIC  122 WJ</t>
  </si>
  <si>
    <t xml:space="preserve">ALCOLEX 249  WINDING GLUE </t>
  </si>
  <si>
    <t xml:space="preserve">ALCOLEX PRIMO C76   WINDING GLUE </t>
  </si>
  <si>
    <t xml:space="preserve">GENERAL  PURPOSE  LDPE </t>
  </si>
  <si>
    <t>MEDIUM    DUTY        LDPE</t>
  </si>
  <si>
    <t>HEAVY      DUTY        LDPE</t>
  </si>
  <si>
    <t>HDPE         FILM</t>
  </si>
  <si>
    <t xml:space="preserve">MLLDPE    GENERAL </t>
  </si>
  <si>
    <t>ASSORTED LOCAL     LDPE  R/C</t>
  </si>
  <si>
    <t>CLEAR        LOCAL     LDPE  R/C</t>
  </si>
  <si>
    <t>ASSORTED HULETTS LDPE  R/C</t>
  </si>
  <si>
    <t>SAMCHEM &amp; PLASTIMART LDPE SMOKEY R/C</t>
  </si>
  <si>
    <t>SMOKEY   LOCAL       LDPE</t>
  </si>
  <si>
    <t>HDPE  ASSORTED  R/C</t>
  </si>
  <si>
    <t>HDPE  CLEAR         R/C</t>
  </si>
  <si>
    <t>CRUSHED LUMPS  PP R/C</t>
  </si>
  <si>
    <t>RECYCLED MATERIALS GRAND TOTAL</t>
  </si>
  <si>
    <r>
      <t xml:space="preserve">SASOL  LF2103    </t>
    </r>
    <r>
      <rPr>
        <b/>
        <i/>
        <sz val="10"/>
        <color theme="9" tint="-0.499984740745262"/>
        <rFont val="Franklin Gothic Book"/>
        <family val="2"/>
      </rPr>
      <t>#</t>
    </r>
  </si>
  <si>
    <r>
      <t>SABIC  FJ00952</t>
    </r>
    <r>
      <rPr>
        <b/>
        <i/>
        <sz val="10"/>
        <color theme="8"/>
        <rFont val="Franklin Gothic Book"/>
        <family val="2"/>
      </rPr>
      <t xml:space="preserve"> </t>
    </r>
  </si>
  <si>
    <t>GENERAL LLDPE</t>
  </si>
  <si>
    <t>GENERAL MLLDPE</t>
  </si>
  <si>
    <t>TOTAL  GENERAL MLLDPE</t>
  </si>
  <si>
    <t>TOTAL GENERAL LLDPE</t>
  </si>
  <si>
    <t>TOTAL HDPE FILM</t>
  </si>
  <si>
    <t>HDPE FILM</t>
  </si>
  <si>
    <t>TOTAL LDPE HEAVY DUTY</t>
  </si>
  <si>
    <t>TOTAL LDPE  MEDIUM DUTY</t>
  </si>
  <si>
    <t>TOTAL LDPE GENERAL PURPOSE</t>
  </si>
  <si>
    <r>
      <rPr>
        <b/>
        <strike/>
        <sz val="10"/>
        <color rgb="FF00B0F0"/>
        <rFont val="Franklin Gothic Book"/>
        <family val="2"/>
      </rPr>
      <t>65MM X 180 GSM     CORE PAPER</t>
    </r>
    <r>
      <rPr>
        <b/>
        <sz val="10"/>
        <color rgb="FF00B0F0"/>
        <rFont val="Franklin Gothic Book"/>
        <family val="2"/>
      </rPr>
      <t xml:space="preserve"> /75MM X180 GSM</t>
    </r>
  </si>
  <si>
    <t>PP 500 BLOW INJECTION</t>
  </si>
  <si>
    <t>RAW MATERIAL  STOCK MOVEMENT REPORT AS OF</t>
  </si>
  <si>
    <t>STOCK DAYS</t>
  </si>
  <si>
    <t>DAELIMPOLY  HNM 5502</t>
  </si>
  <si>
    <t>EXXON MOBIL HMA025</t>
  </si>
  <si>
    <t>TASNEE  B1258  # BLOW INJECTION</t>
  </si>
  <si>
    <t xml:space="preserve">MOR BOND MB89O LAMINATOR ADHESIVE </t>
  </si>
  <si>
    <t>CT89     LAMINATOR GLUE   -  Catalyst</t>
  </si>
  <si>
    <t xml:space="preserve">  </t>
  </si>
  <si>
    <t>DZ ASSORTED LDPE</t>
  </si>
  <si>
    <t>LAMINATOR  GLUE -TSN 5092 B NCO</t>
  </si>
  <si>
    <t>LAMINATOR  CATALYST -TSN 5092 A OH</t>
  </si>
  <si>
    <t>EXXON MOBIL HYA 600</t>
  </si>
  <si>
    <t>ALPHA OMEGA  ASSORTED LDPE</t>
  </si>
  <si>
    <t xml:space="preserve">GIANT WRAP 308 WHITE </t>
  </si>
  <si>
    <t xml:space="preserve">SHW1040      WHITE </t>
  </si>
  <si>
    <t>VINMAR CYNPOL LL0118</t>
  </si>
  <si>
    <t xml:space="preserve">BOPP  ASSORTED </t>
  </si>
  <si>
    <t xml:space="preserve">ALPHA  OMEGA </t>
  </si>
  <si>
    <t>VINMAR CYNPOL LD0221 F</t>
  </si>
  <si>
    <t xml:space="preserve">JP 656 BLUE </t>
  </si>
  <si>
    <t xml:space="preserve">SABIC HP2022 JN </t>
  </si>
  <si>
    <t>EXXON MOBIL LD150 AC</t>
  </si>
  <si>
    <t xml:space="preserve">VINMAR CYNPOL LDF0319 </t>
  </si>
  <si>
    <t>EXXON MOBIL HTA 001</t>
  </si>
  <si>
    <t>SUMITOMO FS153 S</t>
  </si>
  <si>
    <r>
      <rPr>
        <b/>
        <strike/>
        <sz val="10"/>
        <color theme="4" tint="-0.499984740745262"/>
        <rFont val="Franklin Gothic Book"/>
        <family val="2"/>
      </rPr>
      <t xml:space="preserve">LG CHEM HP1018 B1 </t>
    </r>
    <r>
      <rPr>
        <b/>
        <sz val="10"/>
        <color theme="4" tint="-0.499984740745262"/>
        <rFont val="Franklin Gothic Book"/>
        <family val="2"/>
      </rPr>
      <t xml:space="preserve"> /LG CHEM HP1018 BH</t>
    </r>
  </si>
  <si>
    <t xml:space="preserve">SABIC 7118 LA </t>
  </si>
  <si>
    <t>EXXON MOBIL M1018  MB</t>
  </si>
  <si>
    <t>KRAFT PAPER FROM REWORK  75/80MM X 500GSM</t>
  </si>
  <si>
    <t xml:space="preserve">ME 4083   ACHAAR YELLOW </t>
  </si>
  <si>
    <t xml:space="preserve">BOPP ASSORTED </t>
  </si>
  <si>
    <t>KRAFT PAPER 45MM X 180 GSM</t>
  </si>
  <si>
    <r>
      <rPr>
        <b/>
        <strike/>
        <sz val="10"/>
        <color rgb="FF7030A0"/>
        <rFont val="Franklin Gothic Book"/>
        <family val="2"/>
      </rPr>
      <t>ACOL PURGING COMPOUND MP27330 P</t>
    </r>
    <r>
      <rPr>
        <b/>
        <sz val="10"/>
        <color rgb="FF7030A0"/>
        <rFont val="Franklin Gothic Book"/>
        <family val="2"/>
      </rPr>
      <t>/ME 905 -018 A BLACK</t>
    </r>
  </si>
  <si>
    <t>FILLER  T75</t>
  </si>
  <si>
    <t>FILLER  T85</t>
  </si>
  <si>
    <t>LDPE ASSORTED [IMPORTED] RSA</t>
  </si>
  <si>
    <t>RSA  SMOKEY</t>
  </si>
  <si>
    <t>DESSICANT PEF 007 D</t>
  </si>
  <si>
    <t>SABIC  HP2025 NN</t>
  </si>
  <si>
    <t>SSGC LF1210 F</t>
  </si>
  <si>
    <t>FORMOSA LB1810 E2</t>
  </si>
  <si>
    <t>EXXON MOBIL 3518 CB</t>
  </si>
  <si>
    <r>
      <rPr>
        <b/>
        <strike/>
        <sz val="10"/>
        <color theme="1"/>
        <rFont val="Franklin Gothic Book"/>
        <family val="2"/>
      </rPr>
      <t>AE12</t>
    </r>
    <r>
      <rPr>
        <b/>
        <sz val="10"/>
        <color theme="1"/>
        <rFont val="Franklin Gothic Book"/>
        <family val="2"/>
      </rPr>
      <t xml:space="preserve"> /PEF - 1        FILLER MB</t>
    </r>
  </si>
  <si>
    <r>
      <rPr>
        <b/>
        <strike/>
        <sz val="10"/>
        <color theme="5" tint="-0.249977111117893"/>
        <rFont val="Franklin Gothic Book"/>
        <family val="2"/>
      </rPr>
      <t>COLOUR MAXIMAL SMOKEY LDPE</t>
    </r>
    <r>
      <rPr>
        <b/>
        <sz val="10"/>
        <color theme="5" tint="-0.249977111117893"/>
        <rFont val="Franklin Gothic Book"/>
        <family val="2"/>
      </rPr>
      <t>/BLACK BOX ASSORTED</t>
    </r>
  </si>
  <si>
    <t xml:space="preserve">           </t>
  </si>
  <si>
    <t>DESSICANT</t>
  </si>
  <si>
    <t xml:space="preserve">BEST HARDWARE  BLACK </t>
  </si>
  <si>
    <t>FORMOSA FR2375D</t>
  </si>
  <si>
    <t>95 MM  * 340 gsm GIANT  WRAP CORE PAPER</t>
  </si>
  <si>
    <t>ASSORTED  BLACK RSA</t>
  </si>
  <si>
    <t xml:space="preserve">RAW MATERIAL  STOCK MOVEMENT REPORT AS OF </t>
  </si>
  <si>
    <t xml:space="preserve">RAW MATERIALS  STOCK MOVEMENT REPORT AS OF </t>
  </si>
  <si>
    <t xml:space="preserve">RAW MATERIALS STOCK MOVEMENT REPORT AS OF </t>
  </si>
  <si>
    <t xml:space="preserve">RAW MATERIALs  STOCK MOVEMENT REPORT AS OF </t>
  </si>
  <si>
    <t xml:space="preserve">RAW MATERIALS  STOCK MOVEMENT MONTHLY REPORT FOR </t>
  </si>
  <si>
    <r>
      <rPr>
        <b/>
        <strike/>
        <sz val="10"/>
        <color rgb="FF0070C0"/>
        <rFont val="Franklin Gothic Book"/>
        <family val="2"/>
      </rPr>
      <t>RELIANCE JF 19010</t>
    </r>
    <r>
      <rPr>
        <b/>
        <sz val="10"/>
        <color rgb="FF0070C0"/>
        <rFont val="Franklin Gothic Book"/>
        <family val="2"/>
      </rPr>
      <t>/EMERAUDE LLF 1119 H</t>
    </r>
  </si>
  <si>
    <r>
      <rPr>
        <b/>
        <strike/>
        <sz val="10"/>
        <color rgb="FF7030A0"/>
        <rFont val="Franklin Gothic Book"/>
        <family val="2"/>
      </rPr>
      <t>O Q       7047</t>
    </r>
    <r>
      <rPr>
        <b/>
        <sz val="10"/>
        <color rgb="FF7030A0"/>
        <rFont val="Franklin Gothic Book"/>
        <family val="2"/>
      </rPr>
      <t>/SASOL HF2020</t>
    </r>
  </si>
  <si>
    <t>PHYSICAL2</t>
  </si>
  <si>
    <t>RAW MATERIALS STOCK MOVEMENT REPORT  FOR OPENING  STOCK  BALANCES FOR SEPTEMBER AS OF 29/8/26</t>
  </si>
  <si>
    <t>RAW MATERIALS  STOCK MOVEMENT REPORT AS OF 31/8/26</t>
  </si>
  <si>
    <t>RAW MATERIALS  STOCK MOVEMENT REPORT AS OF 1/9/26</t>
  </si>
  <si>
    <t>FORMOSA FL2202A</t>
  </si>
  <si>
    <t>RAW MATERIALS  STOCK MOVEMENT REPORT AS OF 2/09/26</t>
  </si>
  <si>
    <t>RAW MATERIALS  STOCK MOVEMENT REPORT AS OF 3/9/26</t>
  </si>
  <si>
    <t>RAW MATERIALS STOCK MOVEMENT REPORT AS OF 4/9/26</t>
  </si>
  <si>
    <t>PL0004   ZFC  YELLOW</t>
  </si>
  <si>
    <t>RAW MATERIALS  STOCK MOVEMENT REPORT AS OF 7/9/26</t>
  </si>
  <si>
    <t xml:space="preserve">PL0004 ZFC YELLOW </t>
  </si>
  <si>
    <t>RAW MATERIALS STOCK MOVEMENT REPORT AS OF 8/9/26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</si>
</sst>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/>
      <name val="Verdana"/>
      <family val="2"/>
    </font>
    <font>
      <sz val="11"/>
      <color rgb="FFFFC000"/>
      <name val="Verdana"/>
      <family val="2"/>
    </font>
    <font>
      <sz val="11"/>
      <color rgb="FF00B0F0"/>
      <name val="Verdana"/>
      <family val="2"/>
    </font>
    <font>
      <sz val="11"/>
      <color rgb="FF002060"/>
      <name val="Verdana"/>
      <family val="2"/>
    </font>
    <font>
      <sz val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0"/>
      <color rgb="FFFF0000"/>
      <name val="Franklin Gothic Book"/>
      <family val="2"/>
    </font>
    <font>
      <b/>
      <sz val="10"/>
      <color rgb="FF00B0F0"/>
      <name val="Franklin Gothic Book"/>
      <family val="2"/>
    </font>
    <font>
      <b/>
      <sz val="10"/>
      <color rgb="FF002060"/>
      <name val="Franklin Gothic Book"/>
      <family val="2"/>
    </font>
    <font>
      <b/>
      <sz val="10"/>
      <color theme="5" tint="-0.249977111117893"/>
      <name val="Franklin Gothic Book"/>
      <family val="2"/>
    </font>
    <font>
      <b/>
      <sz val="10"/>
      <color rgb="FFFFC000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rgb="FF00B050"/>
      <name val="Franklin Gothic Book"/>
      <family val="2"/>
    </font>
    <font>
      <b/>
      <u/>
      <sz val="10"/>
      <color rgb="FF0070C0"/>
      <name val="Franklin Gothic Book"/>
      <family val="2"/>
    </font>
    <font>
      <b/>
      <u/>
      <sz val="10"/>
      <color rgb="FF00B050"/>
      <name val="Franklin Gothic Book"/>
      <family val="2"/>
    </font>
    <font>
      <b/>
      <u/>
      <sz val="10"/>
      <color rgb="FFFF0000"/>
      <name val="Franklin Gothic Book"/>
      <family val="2"/>
    </font>
    <font>
      <b/>
      <u/>
      <sz val="10"/>
      <color rgb="FF00B0F0"/>
      <name val="Franklin Gothic Book"/>
      <family val="2"/>
    </font>
    <font>
      <b/>
      <u/>
      <sz val="10"/>
      <color rgb="FF002060"/>
      <name val="Franklin Gothic Book"/>
      <family val="2"/>
    </font>
    <font>
      <b/>
      <u/>
      <sz val="10"/>
      <color rgb="FFFFC000"/>
      <name val="Franklin Gothic Book"/>
      <family val="2"/>
    </font>
    <font>
      <b/>
      <u/>
      <sz val="10"/>
      <color rgb="FF7030A0"/>
      <name val="Franklin Gothic Book"/>
      <family val="2"/>
    </font>
    <font>
      <b/>
      <u/>
      <sz val="10"/>
      <color theme="5" tint="-0.249977111117893"/>
      <name val="Franklin Gothic Book"/>
      <family val="2"/>
    </font>
    <font>
      <b/>
      <u val="double"/>
      <sz val="10"/>
      <color rgb="FFFF0000"/>
      <name val="Franklin Gothic Book"/>
      <family val="2"/>
    </font>
    <font>
      <b/>
      <sz val="10"/>
      <color rgb="FFC00000"/>
      <name val="Franklin Gothic Book"/>
      <family val="2"/>
    </font>
    <font>
      <b/>
      <sz val="10"/>
      <color theme="1"/>
      <name val="Franklin Gothic Book"/>
      <family val="2"/>
    </font>
    <font>
      <b/>
      <u val="double"/>
      <sz val="11"/>
      <color rgb="FFFF0000"/>
      <name val="Franklin Gothic Book"/>
      <family val="2"/>
    </font>
    <font>
      <b/>
      <u val="double"/>
      <sz val="11"/>
      <color rgb="FF00B050"/>
      <name val="Franklin Gothic Book"/>
      <family val="2"/>
    </font>
    <font>
      <b/>
      <u val="double"/>
      <sz val="11"/>
      <color rgb="FF00B0F0"/>
      <name val="Franklin Gothic Book"/>
      <family val="2"/>
    </font>
    <font>
      <b/>
      <u val="double"/>
      <sz val="11"/>
      <color rgb="FF002060"/>
      <name val="Franklin Gothic Book"/>
      <family val="2"/>
    </font>
    <font>
      <b/>
      <u val="double"/>
      <sz val="11"/>
      <color rgb="FFFFC000"/>
      <name val="Franklin Gothic Book"/>
      <family val="2"/>
    </font>
    <font>
      <b/>
      <u val="double"/>
      <sz val="11"/>
      <color rgb="FF7030A0"/>
      <name val="Franklin Gothic Book"/>
      <family val="2"/>
    </font>
    <font>
      <b/>
      <sz val="10"/>
      <color theme="7" tint="-0.249977111117893"/>
      <name val="Franklin Gothic Book"/>
      <family val="2"/>
    </font>
    <font>
      <b/>
      <sz val="11"/>
      <color rgb="FF00B0F0"/>
      <name val="Franklin Gothic Book"/>
      <family val="2"/>
    </font>
    <font>
      <b/>
      <sz val="11"/>
      <color rgb="FF002060"/>
      <name val="Franklin Gothic Book"/>
      <family val="2"/>
    </font>
    <font>
      <b/>
      <sz val="11"/>
      <color theme="5" tint="-0.249977111117893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FFC000"/>
      <name val="Franklin Gothic Book"/>
      <family val="2"/>
    </font>
    <font>
      <b/>
      <sz val="11"/>
      <color rgb="FFFF0000"/>
      <name val="Franklin Gothic Book"/>
      <family val="2"/>
    </font>
    <font>
      <b/>
      <u val="double"/>
      <sz val="10"/>
      <color rgb="FF002060"/>
      <name val="Franklin Gothic Book"/>
      <family val="2"/>
    </font>
    <font>
      <b/>
      <sz val="10"/>
      <color theme="9" tint="-0.499984740745262"/>
      <name val="Franklin Gothic Book"/>
      <family val="2"/>
    </font>
    <font>
      <b/>
      <i/>
      <sz val="10"/>
      <color theme="9" tint="-0.499984740745262"/>
      <name val="Franklin Gothic Book"/>
      <family val="2"/>
    </font>
    <font>
      <b/>
      <sz val="10"/>
      <color theme="8"/>
      <name val="Franklin Gothic Book"/>
      <family val="2"/>
    </font>
    <font>
      <b/>
      <i/>
      <sz val="10"/>
      <color theme="8"/>
      <name val="Franklin Gothic Book"/>
      <family val="2"/>
    </font>
    <font>
      <b/>
      <sz val="10"/>
      <color theme="4" tint="-0.499984740745262"/>
      <name val="Franklin Gothic Book"/>
      <family val="2"/>
    </font>
    <font>
      <b/>
      <sz val="10"/>
      <color theme="5"/>
      <name val="Franklin Gothic Book"/>
      <family val="2"/>
    </font>
    <font>
      <b/>
      <sz val="10"/>
      <color theme="7"/>
      <name val="Franklin Gothic Book"/>
      <family val="2"/>
    </font>
    <font>
      <b/>
      <sz val="10"/>
      <color theme="9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0"/>
      <color theme="4"/>
      <name val="Franklin Gothic Book"/>
      <family val="2"/>
    </font>
    <font>
      <b/>
      <sz val="10"/>
      <color theme="4" tint="-0.249977111117893"/>
      <name val="Franklin Gothic Book"/>
      <family val="2"/>
    </font>
    <font>
      <b/>
      <sz val="10"/>
      <color theme="2" tint="-0.249977111117893"/>
      <name val="Franklin Gothic Book"/>
      <family val="2"/>
    </font>
    <font>
      <b/>
      <u val="double"/>
      <sz val="10"/>
      <color rgb="FF00B0F0"/>
      <name val="Franklin Gothic Book"/>
      <family val="2"/>
    </font>
    <font>
      <b/>
      <u val="double"/>
      <sz val="10"/>
      <color theme="5" tint="-0.249977111117893"/>
      <name val="Franklin Gothic Book"/>
      <family val="2"/>
    </font>
    <font>
      <b/>
      <u val="double"/>
      <sz val="10"/>
      <color rgb="FFFFC000"/>
      <name val="Franklin Gothic Book"/>
      <family val="2"/>
    </font>
    <font>
      <b/>
      <u val="double"/>
      <sz val="10"/>
      <color rgb="FF7030A0"/>
      <name val="Franklin Gothic Book"/>
      <family val="2"/>
    </font>
    <font>
      <b/>
      <u val="double"/>
      <sz val="10"/>
      <color rgb="FF00B050"/>
      <name val="Franklin Gothic Book"/>
      <family val="2"/>
    </font>
    <font>
      <b/>
      <sz val="12"/>
      <color rgb="FF7030A0"/>
      <name val="Franklin Gothic Book"/>
      <family val="2"/>
    </font>
    <font>
      <b/>
      <sz val="10"/>
      <color theme="7" tint="-0.499984740745262"/>
      <name val="Franklin Gothic Book"/>
      <family val="2"/>
    </font>
    <font>
      <b/>
      <sz val="11"/>
      <color theme="7" tint="-0.499984740745262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1"/>
      <color theme="9"/>
      <name val="Franklin Gothic Book"/>
      <family val="2"/>
    </font>
    <font>
      <b/>
      <sz val="10"/>
      <color rgb="FF0070C0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7030A0"/>
      <name val="Franklin Gothic Book"/>
      <family val="2"/>
    </font>
    <font>
      <b/>
      <sz val="11"/>
      <color theme="5" tint="-0.499984740745262"/>
      <name val="Franklin Gothic Book"/>
      <family val="2"/>
    </font>
    <font>
      <b/>
      <sz val="10"/>
      <color theme="3" tint="-0.249977111117893"/>
      <name val="Franklin Gothic Book"/>
      <family val="2"/>
    </font>
    <font>
      <b/>
      <strike/>
      <sz val="10"/>
      <color rgb="FF00B0F0"/>
      <name val="Franklin Gothic Book"/>
      <family val="2"/>
    </font>
    <font>
      <b/>
      <u val="double"/>
      <sz val="12"/>
      <color rgb="FFFF0000"/>
      <name val="Franklin Gothic Book"/>
      <family val="2"/>
    </font>
    <font>
      <b/>
      <u val="double"/>
      <sz val="12"/>
      <color rgb="FF00B050"/>
      <name val="Franklin Gothic Book"/>
      <family val="2"/>
    </font>
    <font>
      <b/>
      <u val="double"/>
      <sz val="12"/>
      <color rgb="FF00B0F0"/>
      <name val="Franklin Gothic Book"/>
      <family val="2"/>
    </font>
    <font>
      <b/>
      <u val="double"/>
      <sz val="12"/>
      <color rgb="FF002060"/>
      <name val="Franklin Gothic Book"/>
      <family val="2"/>
    </font>
    <font>
      <b/>
      <u val="double"/>
      <sz val="12"/>
      <color rgb="FFFFC000"/>
      <name val="Franklin Gothic Book"/>
      <family val="2"/>
    </font>
    <font>
      <b/>
      <u val="double"/>
      <sz val="12"/>
      <color rgb="FF7030A0"/>
      <name val="Franklin Gothic Book"/>
      <family val="2"/>
    </font>
    <font>
      <b/>
      <u val="double"/>
      <sz val="12"/>
      <color theme="5" tint="-0.249977111117893"/>
      <name val="Franklin Gothic Book"/>
      <family val="2"/>
    </font>
    <font>
      <b/>
      <u val="double"/>
      <sz val="12"/>
      <color rgb="FF0070C0"/>
      <name val="Franklin Gothic Book"/>
      <family val="2"/>
    </font>
    <font>
      <sz val="12"/>
      <color theme="1"/>
      <name val="Calibri"/>
      <family val="2"/>
      <scheme val="minor"/>
    </font>
    <font>
      <b/>
      <sz val="12"/>
      <color rgb="FF002060"/>
      <name val="Franklin Gothic Book"/>
      <family val="2"/>
    </font>
    <font>
      <b/>
      <sz val="12"/>
      <color rgb="FF00B050"/>
      <name val="Franklin Gothic Book"/>
      <family val="2"/>
    </font>
    <font>
      <b/>
      <sz val="12"/>
      <color rgb="FFFF0000"/>
      <name val="Franklin Gothic Book"/>
      <family val="2"/>
    </font>
    <font>
      <b/>
      <sz val="12"/>
      <color rgb="FF00B0F0"/>
      <name val="Franklin Gothic Book"/>
      <family val="2"/>
    </font>
    <font>
      <b/>
      <sz val="12"/>
      <color theme="5" tint="-0.249977111117893"/>
      <name val="Franklin Gothic Book"/>
      <family val="2"/>
    </font>
    <font>
      <b/>
      <sz val="12"/>
      <color rgb="FFFFC000"/>
      <name val="Franklin Gothic Book"/>
      <family val="2"/>
    </font>
    <font>
      <b/>
      <u/>
      <sz val="12"/>
      <color rgb="FF00B050"/>
      <name val="Franklin Gothic Book"/>
      <family val="2"/>
    </font>
    <font>
      <b/>
      <u/>
      <sz val="12"/>
      <color rgb="FFFF0000"/>
      <name val="Franklin Gothic Book"/>
      <family val="2"/>
    </font>
    <font>
      <b/>
      <u/>
      <sz val="12"/>
      <color rgb="FF00B0F0"/>
      <name val="Franklin Gothic Book"/>
      <family val="2"/>
    </font>
    <font>
      <b/>
      <u/>
      <sz val="12"/>
      <color rgb="FF002060"/>
      <name val="Franklin Gothic Book"/>
      <family val="2"/>
    </font>
    <font>
      <b/>
      <u/>
      <sz val="12"/>
      <color rgb="FF7030A0"/>
      <name val="Franklin Gothic Book"/>
      <family val="2"/>
    </font>
    <font>
      <b/>
      <sz val="12"/>
      <color theme="7" tint="-0.499984740745262"/>
      <name val="Franklin Gothic Book"/>
      <family val="2"/>
    </font>
    <font>
      <b/>
      <sz val="12"/>
      <color theme="5" tint="-0.499984740745262"/>
      <name val="Franklin Gothic Book"/>
      <family val="2"/>
    </font>
    <font>
      <u/>
      <sz val="10"/>
      <color rgb="FF00B050"/>
      <name val="Franklin Gothic Book"/>
      <family val="2"/>
    </font>
    <font>
      <b/>
      <sz val="11"/>
      <color theme="2" tint="-0.499984740745262"/>
      <name val="Franklin Gothic Book"/>
      <family val="2"/>
    </font>
    <font>
      <b/>
      <sz val="10"/>
      <color theme="5" tint="-0.499984740745262"/>
      <name val="Franklin Gothic Book"/>
      <family val="2"/>
    </font>
    <font>
      <b/>
      <u/>
      <sz val="10"/>
      <color theme="5" tint="-0.499984740745262"/>
      <name val="Franklin Gothic Book"/>
      <family val="2"/>
    </font>
    <font>
      <b/>
      <u val="double"/>
      <sz val="12"/>
      <color theme="5" tint="-0.499984740745262"/>
      <name val="Franklin Gothic Book"/>
      <family val="2"/>
    </font>
    <font>
      <b/>
      <u val="double"/>
      <sz val="11"/>
      <color theme="5" tint="-0.499984740745262"/>
      <name val="Franklin Gothic Book"/>
      <family val="2"/>
    </font>
    <font>
      <b/>
      <u val="double"/>
      <sz val="10"/>
      <color theme="5" tint="-0.499984740745262"/>
      <name val="Franklin Gothic Book"/>
      <family val="2"/>
    </font>
    <font>
      <sz val="11"/>
      <color theme="5" tint="-0.499984740745262"/>
      <name val="Calibri"/>
      <family val="2"/>
      <scheme val="minor"/>
    </font>
    <font>
      <b/>
      <u/>
      <sz val="12"/>
      <color theme="5" tint="-0.499984740745262"/>
      <name val="Franklin Gothic Book"/>
      <family val="2"/>
    </font>
    <font>
      <sz val="11"/>
      <color theme="5" tint="-0.499984740745262"/>
      <name val="Verdana"/>
      <family val="2"/>
    </font>
    <font>
      <b/>
      <u/>
      <sz val="10"/>
      <color theme="7" tint="-0.499984740745262"/>
      <name val="Franklin Gothic Book"/>
      <family val="2"/>
    </font>
    <font>
      <b/>
      <u val="double"/>
      <sz val="12"/>
      <color theme="7" tint="-0.499984740745262"/>
      <name val="Franklin Gothic Book"/>
      <family val="2"/>
    </font>
    <font>
      <b/>
      <u val="double"/>
      <sz val="11"/>
      <color theme="7" tint="-0.499984740745262"/>
      <name val="Franklin Gothic Book"/>
      <family val="2"/>
    </font>
    <font>
      <b/>
      <u val="double"/>
      <sz val="10"/>
      <color theme="7" tint="-0.499984740745262"/>
      <name val="Franklin Gothic Book"/>
      <family val="2"/>
    </font>
    <font>
      <sz val="11"/>
      <color theme="7" tint="-0.499984740745262"/>
      <name val="Calibri"/>
      <family val="2"/>
      <scheme val="minor"/>
    </font>
    <font>
      <b/>
      <strike/>
      <sz val="10"/>
      <color theme="4" tint="-0.499984740745262"/>
      <name val="Franklin Gothic Book"/>
      <family val="2"/>
    </font>
    <font>
      <b/>
      <strike/>
      <sz val="10"/>
      <color rgb="FF7030A0"/>
      <name val="Franklin Gothic Book"/>
      <family val="2"/>
    </font>
    <font>
      <b/>
      <strike/>
      <sz val="10"/>
      <color theme="1"/>
      <name val="Franklin Gothic Book"/>
      <family val="2"/>
    </font>
    <font>
      <b/>
      <sz val="10"/>
      <name val="Franklin Gothic Book"/>
      <family val="2"/>
    </font>
    <font>
      <b/>
      <strike/>
      <sz val="10"/>
      <color theme="5" tint="-0.249977111117893"/>
      <name val="Franklin Gothic Book"/>
      <family val="2"/>
    </font>
    <font>
      <b/>
      <strike/>
      <sz val="10"/>
      <color rgb="FF0070C0"/>
      <name val="Franklin Gothic Book"/>
      <family val="2"/>
    </font>
    <font>
      <sz val="11"/>
      <color theme="1"/>
      <name val="Franklin Gothic Book"/>
      <family val="2"/>
    </font>
    <font>
      <sz val="11"/>
      <color rgb="FF00B050"/>
      <name val="Franklin Gothic Book"/>
      <family val="2"/>
    </font>
    <font>
      <sz val="11"/>
      <color rgb="FFFF0000"/>
      <name val="Franklin Gothic Book"/>
      <family val="2"/>
    </font>
    <font>
      <sz val="11"/>
      <color rgb="FF00B0F0"/>
      <name val="Franklin Gothic Book"/>
      <family val="2"/>
    </font>
    <font>
      <sz val="11"/>
      <color rgb="FF002060"/>
      <name val="Franklin Gothic Book"/>
      <family val="2"/>
    </font>
    <font>
      <sz val="11"/>
      <color theme="5" tint="-0.249977111117893"/>
      <name val="Franklin Gothic Book"/>
      <family val="2"/>
    </font>
    <font>
      <sz val="11"/>
      <color theme="5" tint="-0.499984740745262"/>
      <name val="Franklin Gothic Book"/>
      <family val="2"/>
    </font>
    <font>
      <sz val="11"/>
      <color rgb="FF7030A0"/>
      <name val="Franklin Gothic Book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7">
    <xf numFmtId="0" fontId="0" fillId="0" borderId="0" xfId="0"/>
    <xf numFmtId="0" fontId="4" fillId="0" borderId="0" xfId="0" applyFont="1"/>
    <xf numFmtId="0" fontId="2" fillId="0" borderId="0" xfId="0" applyFont="1"/>
    <xf numFmtId="0" fontId="6" fillId="0" borderId="0" xfId="0" applyFont="1"/>
    <xf numFmtId="0" fontId="5" fillId="0" borderId="0" xfId="0" applyFont="1"/>
    <xf numFmtId="0" fontId="3" fillId="0" borderId="0" xfId="0" applyFont="1"/>
    <xf numFmtId="0" fontId="1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14" fontId="13" fillId="0" borderId="0" xfId="0" applyNumberFormat="1" applyFont="1"/>
    <xf numFmtId="14" fontId="13" fillId="0" borderId="8" xfId="0" applyNumberFormat="1" applyFont="1" applyBorder="1"/>
    <xf numFmtId="14" fontId="14" fillId="0" borderId="8" xfId="0" applyNumberFormat="1" applyFont="1" applyBorder="1"/>
    <xf numFmtId="14" fontId="15" fillId="0" borderId="8" xfId="0" applyNumberFormat="1" applyFont="1" applyBorder="1"/>
    <xf numFmtId="14" fontId="16" fillId="0" borderId="8" xfId="0" applyNumberFormat="1" applyFont="1" applyBorder="1"/>
    <xf numFmtId="14" fontId="17" fillId="0" borderId="8" xfId="0" applyNumberFormat="1" applyFont="1" applyBorder="1"/>
    <xf numFmtId="0" fontId="13" fillId="0" borderId="8" xfId="0" applyFont="1" applyBorder="1"/>
    <xf numFmtId="0" fontId="18" fillId="0" borderId="0" xfId="0" applyFont="1"/>
    <xf numFmtId="0" fontId="14" fillId="0" borderId="0" xfId="0" applyFont="1"/>
    <xf numFmtId="0" fontId="15" fillId="0" borderId="0" xfId="0" applyFont="1"/>
    <xf numFmtId="0" fontId="19" fillId="0" borderId="0" xfId="0" applyFont="1"/>
    <xf numFmtId="0" fontId="17" fillId="0" borderId="0" xfId="0" applyFont="1"/>
    <xf numFmtId="0" fontId="20" fillId="0" borderId="16" xfId="0" applyFont="1" applyBorder="1"/>
    <xf numFmtId="0" fontId="21" fillId="0" borderId="6" xfId="0" applyFont="1" applyBorder="1"/>
    <xf numFmtId="0" fontId="22" fillId="0" borderId="4" xfId="0" applyFont="1" applyBorder="1"/>
    <xf numFmtId="0" fontId="23" fillId="0" borderId="4" xfId="0" applyFont="1" applyBorder="1"/>
    <xf numFmtId="0" fontId="24" fillId="0" borderId="4" xfId="0" applyFont="1" applyBorder="1"/>
    <xf numFmtId="0" fontId="21" fillId="0" borderId="4" xfId="0" applyFont="1" applyBorder="1"/>
    <xf numFmtId="0" fontId="25" fillId="0" borderId="4" xfId="0" applyFont="1" applyBorder="1"/>
    <xf numFmtId="0" fontId="23" fillId="0" borderId="6" xfId="0" applyFont="1" applyBorder="1"/>
    <xf numFmtId="0" fontId="22" fillId="0" borderId="6" xfId="0" applyFont="1" applyBorder="1"/>
    <xf numFmtId="0" fontId="26" fillId="0" borderId="6" xfId="0" applyFont="1" applyBorder="1"/>
    <xf numFmtId="0" fontId="24" fillId="0" borderId="6" xfId="0" applyFont="1" applyBorder="1"/>
    <xf numFmtId="0" fontId="25" fillId="0" borderId="6" xfId="0" applyFont="1" applyBorder="1"/>
    <xf numFmtId="0" fontId="24" fillId="0" borderId="13" xfId="0" applyFont="1" applyBorder="1"/>
    <xf numFmtId="0" fontId="22" fillId="0" borderId="17" xfId="0" applyFont="1" applyBorder="1"/>
    <xf numFmtId="0" fontId="27" fillId="0" borderId="4" xfId="0" applyFont="1" applyBorder="1"/>
    <xf numFmtId="0" fontId="26" fillId="0" borderId="4" xfId="0" applyFont="1" applyBorder="1"/>
    <xf numFmtId="0" fontId="24" fillId="0" borderId="11" xfId="0" applyFont="1" applyBorder="1"/>
    <xf numFmtId="0" fontId="28" fillId="0" borderId="16" xfId="0" applyFont="1" applyBorder="1"/>
    <xf numFmtId="0" fontId="19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29" fillId="0" borderId="18" xfId="0" applyFont="1" applyBorder="1"/>
    <xf numFmtId="0" fontId="19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30" fillId="0" borderId="18" xfId="0" applyFont="1" applyBorder="1"/>
    <xf numFmtId="0" fontId="31" fillId="0" borderId="18" xfId="0" applyFont="1" applyBorder="1"/>
    <xf numFmtId="0" fontId="15" fillId="0" borderId="12" xfId="0" applyFont="1" applyBorder="1" applyAlignment="1">
      <alignment horizontal="center"/>
    </xf>
    <xf numFmtId="0" fontId="28" fillId="0" borderId="18" xfId="0" applyFont="1" applyBorder="1"/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5" fillId="0" borderId="18" xfId="0" applyFont="1" applyBorder="1"/>
    <xf numFmtId="0" fontId="47" fillId="0" borderId="18" xfId="0" applyFont="1" applyBorder="1"/>
    <xf numFmtId="0" fontId="38" fillId="0" borderId="4" xfId="0" applyFont="1" applyBorder="1" applyAlignment="1">
      <alignment horizontal="center"/>
    </xf>
    <xf numFmtId="0" fontId="39" fillId="0" borderId="4" xfId="0" applyFont="1" applyBorder="1" applyAlignment="1">
      <alignment horizontal="center"/>
    </xf>
    <xf numFmtId="0" fontId="41" fillId="0" borderId="4" xfId="0" applyFont="1" applyBorder="1" applyAlignment="1">
      <alignment horizontal="center"/>
    </xf>
    <xf numFmtId="0" fontId="42" fillId="0" borderId="4" xfId="0" applyFont="1" applyBorder="1" applyAlignment="1">
      <alignment horizontal="center"/>
    </xf>
    <xf numFmtId="0" fontId="43" fillId="0" borderId="4" xfId="0" applyFont="1" applyBorder="1" applyAlignment="1">
      <alignment horizontal="center"/>
    </xf>
    <xf numFmtId="0" fontId="49" fillId="0" borderId="18" xfId="0" applyFont="1" applyBorder="1"/>
    <xf numFmtId="0" fontId="44" fillId="0" borderId="12" xfId="0" applyFont="1" applyBorder="1" applyAlignment="1">
      <alignment horizontal="center"/>
    </xf>
    <xf numFmtId="0" fontId="14" fillId="0" borderId="18" xfId="0" applyFont="1" applyBorder="1"/>
    <xf numFmtId="0" fontId="50" fillId="0" borderId="18" xfId="0" applyFont="1" applyBorder="1" applyAlignment="1">
      <alignment horizontal="left"/>
    </xf>
    <xf numFmtId="0" fontId="31" fillId="0" borderId="6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13" fillId="0" borderId="18" xfId="0" applyFont="1" applyBorder="1" applyAlignment="1">
      <alignment horizontal="left"/>
    </xf>
    <xf numFmtId="0" fontId="14" fillId="0" borderId="18" xfId="0" applyFont="1" applyBorder="1" applyAlignment="1">
      <alignment horizontal="left"/>
    </xf>
    <xf numFmtId="0" fontId="52" fillId="0" borderId="18" xfId="0" applyFont="1" applyBorder="1" applyAlignment="1">
      <alignment horizontal="left"/>
    </xf>
    <xf numFmtId="0" fontId="30" fillId="0" borderId="18" xfId="0" applyFont="1" applyBorder="1" applyAlignment="1">
      <alignment horizontal="left"/>
    </xf>
    <xf numFmtId="0" fontId="53" fillId="0" borderId="18" xfId="0" applyFont="1" applyBorder="1" applyAlignment="1">
      <alignment horizontal="left"/>
    </xf>
    <xf numFmtId="0" fontId="47" fillId="0" borderId="18" xfId="0" applyFont="1" applyBorder="1" applyAlignment="1">
      <alignment horizontal="left"/>
    </xf>
    <xf numFmtId="0" fontId="54" fillId="0" borderId="18" xfId="0" applyFont="1" applyBorder="1" applyAlignment="1">
      <alignment horizontal="left"/>
    </xf>
    <xf numFmtId="0" fontId="55" fillId="0" borderId="18" xfId="0" applyFont="1" applyBorder="1" applyAlignment="1">
      <alignment horizontal="left"/>
    </xf>
    <xf numFmtId="0" fontId="56" fillId="0" borderId="18" xfId="0" applyFont="1" applyBorder="1" applyAlignment="1">
      <alignment horizontal="left"/>
    </xf>
    <xf numFmtId="0" fontId="37" fillId="0" borderId="18" xfId="0" applyFont="1" applyBorder="1" applyAlignment="1">
      <alignment horizontal="left"/>
    </xf>
    <xf numFmtId="0" fontId="15" fillId="0" borderId="18" xfId="0" applyFont="1" applyBorder="1" applyAlignment="1">
      <alignment horizontal="left"/>
    </xf>
    <xf numFmtId="0" fontId="16" fillId="0" borderId="18" xfId="0" applyFont="1" applyBorder="1"/>
    <xf numFmtId="0" fontId="30" fillId="0" borderId="20" xfId="0" applyFont="1" applyBorder="1"/>
    <xf numFmtId="0" fontId="62" fillId="0" borderId="2" xfId="0" applyFont="1" applyBorder="1" applyAlignment="1">
      <alignment horizontal="center"/>
    </xf>
    <xf numFmtId="0" fontId="62" fillId="0" borderId="1" xfId="0" applyFont="1" applyBorder="1" applyAlignment="1">
      <alignment horizontal="center"/>
    </xf>
    <xf numFmtId="0" fontId="63" fillId="0" borderId="18" xfId="0" applyFont="1" applyBorder="1" applyAlignment="1">
      <alignment horizontal="left"/>
    </xf>
    <xf numFmtId="0" fontId="64" fillId="0" borderId="1" xfId="0" applyFont="1" applyBorder="1" applyAlignment="1">
      <alignment horizontal="center"/>
    </xf>
    <xf numFmtId="0" fontId="65" fillId="0" borderId="18" xfId="0" applyFont="1" applyBorder="1" applyAlignment="1">
      <alignment horizontal="left"/>
    </xf>
    <xf numFmtId="0" fontId="66" fillId="0" borderId="1" xfId="0" applyFont="1" applyBorder="1" applyAlignment="1">
      <alignment horizontal="center"/>
    </xf>
    <xf numFmtId="0" fontId="67" fillId="0" borderId="18" xfId="0" applyFont="1" applyBorder="1" applyAlignment="1">
      <alignment horizontal="left"/>
    </xf>
    <xf numFmtId="0" fontId="68" fillId="0" borderId="1" xfId="0" applyFont="1" applyBorder="1" applyAlignment="1">
      <alignment horizontal="center"/>
    </xf>
    <xf numFmtId="0" fontId="18" fillId="0" borderId="18" xfId="0" applyFont="1" applyBorder="1" applyAlignment="1">
      <alignment horizontal="left"/>
    </xf>
    <xf numFmtId="0" fontId="69" fillId="0" borderId="1" xfId="0" applyFont="1" applyBorder="1" applyAlignment="1">
      <alignment horizontal="center"/>
    </xf>
    <xf numFmtId="0" fontId="16" fillId="0" borderId="18" xfId="0" applyFont="1" applyBorder="1" applyAlignment="1">
      <alignment horizontal="left"/>
    </xf>
    <xf numFmtId="0" fontId="70" fillId="0" borderId="1" xfId="0" applyFont="1" applyBorder="1" applyAlignment="1">
      <alignment horizontal="center"/>
    </xf>
    <xf numFmtId="0" fontId="19" fillId="0" borderId="18" xfId="0" applyFont="1" applyBorder="1" applyAlignment="1">
      <alignment horizontal="left"/>
    </xf>
    <xf numFmtId="0" fontId="13" fillId="0" borderId="19" xfId="0" applyFont="1" applyBorder="1" applyAlignment="1">
      <alignment horizontal="left"/>
    </xf>
    <xf numFmtId="0" fontId="71" fillId="0" borderId="19" xfId="0" applyFont="1" applyBorder="1" applyAlignment="1">
      <alignment horizontal="left"/>
    </xf>
    <xf numFmtId="0" fontId="13" fillId="0" borderId="17" xfId="0" applyFont="1" applyBorder="1" applyAlignment="1">
      <alignment horizontal="left"/>
    </xf>
    <xf numFmtId="0" fontId="62" fillId="0" borderId="4" xfId="0" applyFont="1" applyBorder="1" applyAlignment="1">
      <alignment horizontal="center"/>
    </xf>
    <xf numFmtId="0" fontId="44" fillId="0" borderId="4" xfId="0" applyFont="1" applyBorder="1" applyAlignment="1">
      <alignment horizontal="center"/>
    </xf>
    <xf numFmtId="0" fontId="13" fillId="0" borderId="21" xfId="0" applyFont="1" applyBorder="1" applyAlignment="1">
      <alignment horizontal="left"/>
    </xf>
    <xf numFmtId="0" fontId="41" fillId="0" borderId="6" xfId="0" applyFont="1" applyBorder="1" applyAlignment="1">
      <alignment horizontal="center"/>
    </xf>
    <xf numFmtId="0" fontId="43" fillId="0" borderId="6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0" borderId="6" xfId="0" applyFont="1" applyBorder="1" applyAlignment="1">
      <alignment horizontal="center"/>
    </xf>
    <xf numFmtId="0" fontId="42" fillId="0" borderId="6" xfId="0" applyFont="1" applyBorder="1" applyAlignment="1">
      <alignment horizontal="center"/>
    </xf>
    <xf numFmtId="0" fontId="62" fillId="0" borderId="6" xfId="0" applyFont="1" applyBorder="1" applyAlignment="1">
      <alignment horizontal="center"/>
    </xf>
    <xf numFmtId="0" fontId="44" fillId="0" borderId="6" xfId="0" applyFont="1" applyBorder="1" applyAlignment="1">
      <alignment horizontal="center"/>
    </xf>
    <xf numFmtId="0" fontId="76" fillId="0" borderId="1" xfId="0" applyFont="1" applyBorder="1" applyAlignment="1">
      <alignment horizontal="center"/>
    </xf>
    <xf numFmtId="0" fontId="81" fillId="0" borderId="0" xfId="0" applyFont="1"/>
    <xf numFmtId="0" fontId="73" fillId="0" borderId="6" xfId="0" applyFont="1" applyBorder="1" applyAlignment="1">
      <alignment horizontal="center"/>
    </xf>
    <xf numFmtId="0" fontId="82" fillId="0" borderId="17" xfId="0" applyFont="1" applyBorder="1" applyAlignment="1">
      <alignment horizontal="left"/>
    </xf>
    <xf numFmtId="0" fontId="83" fillId="0" borderId="4" xfId="0" applyFont="1" applyBorder="1" applyAlignment="1">
      <alignment horizontal="center"/>
    </xf>
    <xf numFmtId="0" fontId="84" fillId="0" borderId="4" xfId="0" applyFont="1" applyBorder="1" applyAlignment="1">
      <alignment horizontal="center"/>
    </xf>
    <xf numFmtId="0" fontId="85" fillId="0" borderId="4" xfId="0" applyFont="1" applyBorder="1" applyAlignment="1">
      <alignment horizontal="center"/>
    </xf>
    <xf numFmtId="0" fontId="82" fillId="0" borderId="4" xfId="0" applyFont="1" applyBorder="1" applyAlignment="1">
      <alignment horizontal="center"/>
    </xf>
    <xf numFmtId="0" fontId="86" fillId="0" borderId="4" xfId="0" applyFont="1" applyBorder="1" applyAlignment="1">
      <alignment horizontal="center"/>
    </xf>
    <xf numFmtId="0" fontId="87" fillId="0" borderId="4" xfId="0" applyFont="1" applyBorder="1" applyAlignment="1">
      <alignment horizontal="center"/>
    </xf>
    <xf numFmtId="0" fontId="76" fillId="0" borderId="4" xfId="0" applyFont="1" applyBorder="1" applyAlignment="1">
      <alignment horizontal="center"/>
    </xf>
    <xf numFmtId="0" fontId="73" fillId="0" borderId="19" xfId="0" applyFont="1" applyBorder="1"/>
    <xf numFmtId="0" fontId="83" fillId="0" borderId="1" xfId="0" applyFont="1" applyBorder="1" applyAlignment="1">
      <alignment horizontal="center"/>
    </xf>
    <xf numFmtId="0" fontId="84" fillId="0" borderId="1" xfId="0" applyFont="1" applyBorder="1" applyAlignment="1">
      <alignment horizontal="center"/>
    </xf>
    <xf numFmtId="0" fontId="85" fillId="0" borderId="1" xfId="0" applyFont="1" applyBorder="1" applyAlignment="1">
      <alignment horizontal="center"/>
    </xf>
    <xf numFmtId="0" fontId="82" fillId="0" borderId="1" xfId="0" applyFont="1" applyBorder="1" applyAlignment="1">
      <alignment horizontal="center"/>
    </xf>
    <xf numFmtId="0" fontId="86" fillId="0" borderId="1" xfId="0" applyFont="1" applyBorder="1" applyAlignment="1">
      <alignment horizontal="center"/>
    </xf>
    <xf numFmtId="0" fontId="87" fillId="0" borderId="1" xfId="0" applyFont="1" applyBorder="1" applyAlignment="1">
      <alignment horizontal="center"/>
    </xf>
    <xf numFmtId="0" fontId="30" fillId="0" borderId="19" xfId="0" applyFont="1" applyBorder="1"/>
    <xf numFmtId="0" fontId="19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30" fillId="0" borderId="16" xfId="0" applyFont="1" applyBorder="1"/>
    <xf numFmtId="0" fontId="19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73" fillId="0" borderId="26" xfId="0" applyFont="1" applyBorder="1"/>
    <xf numFmtId="0" fontId="74" fillId="0" borderId="24" xfId="0" applyFont="1" applyBorder="1" applyAlignment="1">
      <alignment horizontal="center"/>
    </xf>
    <xf numFmtId="0" fontId="73" fillId="0" borderId="24" xfId="0" applyFont="1" applyBorder="1" applyAlignment="1">
      <alignment horizontal="center"/>
    </xf>
    <xf numFmtId="0" fontId="75" fillId="0" borderId="24" xfId="0" applyFont="1" applyBorder="1" applyAlignment="1">
      <alignment horizontal="center"/>
    </xf>
    <xf numFmtId="0" fontId="76" fillId="0" borderId="24" xfId="0" applyFont="1" applyBorder="1" applyAlignment="1">
      <alignment horizontal="center"/>
    </xf>
    <xf numFmtId="0" fontId="77" fillId="0" borderId="24" xfId="0" applyFont="1" applyBorder="1" applyAlignment="1">
      <alignment horizontal="center"/>
    </xf>
    <xf numFmtId="0" fontId="78" fillId="0" borderId="24" xfId="0" applyFont="1" applyBorder="1" applyAlignment="1">
      <alignment horizontal="center"/>
    </xf>
    <xf numFmtId="0" fontId="76" fillId="0" borderId="27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5" fillId="0" borderId="6" xfId="0" applyFont="1" applyBorder="1" applyAlignment="1">
      <alignment horizontal="center"/>
    </xf>
    <xf numFmtId="0" fontId="33" fillId="0" borderId="6" xfId="0" applyFont="1" applyBorder="1" applyAlignment="1">
      <alignment horizontal="center"/>
    </xf>
    <xf numFmtId="0" fontId="36" fillId="0" borderId="6" xfId="0" applyFont="1" applyBorder="1" applyAlignment="1">
      <alignment horizontal="center"/>
    </xf>
    <xf numFmtId="0" fontId="45" fillId="0" borderId="19" xfId="0" applyFont="1" applyBorder="1"/>
    <xf numFmtId="0" fontId="47" fillId="0" borderId="19" xfId="0" applyFont="1" applyBorder="1"/>
    <xf numFmtId="0" fontId="80" fillId="0" borderId="24" xfId="0" applyFont="1" applyBorder="1" applyAlignment="1">
      <alignment horizontal="center"/>
    </xf>
    <xf numFmtId="0" fontId="28" fillId="0" borderId="28" xfId="0" applyFont="1" applyBorder="1"/>
    <xf numFmtId="0" fontId="79" fillId="0" borderId="24" xfId="0" applyFont="1" applyBorder="1" applyAlignment="1">
      <alignment horizontal="center"/>
    </xf>
    <xf numFmtId="0" fontId="49" fillId="0" borderId="19" xfId="0" applyFont="1" applyBorder="1"/>
    <xf numFmtId="0" fontId="44" fillId="0" borderId="13" xfId="0" applyFont="1" applyBorder="1" applyAlignment="1">
      <alignment horizontal="center"/>
    </xf>
    <xf numFmtId="0" fontId="30" fillId="0" borderId="19" xfId="0" applyFont="1" applyBorder="1" applyAlignment="1">
      <alignment horizontal="left"/>
    </xf>
    <xf numFmtId="0" fontId="31" fillId="0" borderId="26" xfId="0" applyFont="1" applyBorder="1"/>
    <xf numFmtId="0" fontId="31" fillId="0" borderId="24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3" fillId="0" borderId="24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5" fillId="0" borderId="24" xfId="0" applyFont="1" applyBorder="1" applyAlignment="1">
      <alignment horizontal="center"/>
    </xf>
    <xf numFmtId="0" fontId="36" fillId="0" borderId="24" xfId="0" applyFont="1" applyBorder="1" applyAlignment="1">
      <alignment horizontal="center"/>
    </xf>
    <xf numFmtId="0" fontId="34" fillId="0" borderId="27" xfId="0" applyFont="1" applyBorder="1" applyAlignment="1">
      <alignment horizontal="center"/>
    </xf>
    <xf numFmtId="0" fontId="16" fillId="0" borderId="19" xfId="0" applyFont="1" applyBorder="1"/>
    <xf numFmtId="0" fontId="30" fillId="0" borderId="21" xfId="0" applyFont="1" applyBorder="1"/>
    <xf numFmtId="0" fontId="28" fillId="0" borderId="15" xfId="0" applyFont="1" applyBorder="1" applyAlignment="1">
      <alignment horizontal="center"/>
    </xf>
    <xf numFmtId="0" fontId="57" fillId="0" borderId="15" xfId="0" applyFont="1" applyBorder="1" applyAlignment="1">
      <alignment horizontal="center"/>
    </xf>
    <xf numFmtId="0" fontId="44" fillId="0" borderId="15" xfId="0" applyFont="1" applyBorder="1" applyAlignment="1">
      <alignment horizontal="center"/>
    </xf>
    <xf numFmtId="0" fontId="58" fillId="0" borderId="15" xfId="0" applyFont="1" applyBorder="1" applyAlignment="1">
      <alignment horizontal="center"/>
    </xf>
    <xf numFmtId="0" fontId="59" fillId="0" borderId="15" xfId="0" applyFont="1" applyBorder="1" applyAlignment="1">
      <alignment horizontal="center"/>
    </xf>
    <xf numFmtId="0" fontId="60" fillId="0" borderId="15" xfId="0" applyFont="1" applyBorder="1" applyAlignment="1">
      <alignment horizontal="center"/>
    </xf>
    <xf numFmtId="0" fontId="61" fillId="0" borderId="15" xfId="0" applyFont="1" applyBorder="1" applyAlignment="1">
      <alignment horizontal="center"/>
    </xf>
    <xf numFmtId="0" fontId="44" fillId="0" borderId="22" xfId="0" applyFont="1" applyBorder="1" applyAlignment="1">
      <alignment horizontal="center"/>
    </xf>
    <xf numFmtId="0" fontId="73" fillId="0" borderId="4" xfId="0" applyFont="1" applyBorder="1" applyAlignment="1">
      <alignment horizontal="center"/>
    </xf>
    <xf numFmtId="0" fontId="44" fillId="0" borderId="29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76" fillId="0" borderId="7" xfId="0" applyFont="1" applyBorder="1" applyAlignment="1">
      <alignment horizontal="center"/>
    </xf>
    <xf numFmtId="0" fontId="76" fillId="0" borderId="29" xfId="0" applyFont="1" applyBorder="1" applyAlignment="1">
      <alignment horizontal="center"/>
    </xf>
    <xf numFmtId="0" fontId="76" fillId="0" borderId="3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78" fillId="0" borderId="32" xfId="0" applyFont="1" applyBorder="1" applyAlignment="1">
      <alignment horizontal="center"/>
    </xf>
    <xf numFmtId="0" fontId="78" fillId="0" borderId="6" xfId="0" applyFont="1" applyBorder="1" applyAlignment="1">
      <alignment horizontal="center"/>
    </xf>
    <xf numFmtId="0" fontId="67" fillId="0" borderId="1" xfId="0" applyFont="1" applyBorder="1" applyAlignment="1">
      <alignment horizontal="center"/>
    </xf>
    <xf numFmtId="14" fontId="84" fillId="0" borderId="0" xfId="0" applyNumberFormat="1" applyFont="1"/>
    <xf numFmtId="14" fontId="84" fillId="0" borderId="8" xfId="0" applyNumberFormat="1" applyFont="1" applyBorder="1"/>
    <xf numFmtId="14" fontId="85" fillId="0" borderId="8" xfId="0" applyNumberFormat="1" applyFont="1" applyBorder="1"/>
    <xf numFmtId="14" fontId="82" fillId="0" borderId="8" xfId="0" applyNumberFormat="1" applyFont="1" applyBorder="1"/>
    <xf numFmtId="14" fontId="86" fillId="0" borderId="8" xfId="0" applyNumberFormat="1" applyFont="1" applyBorder="1"/>
    <xf numFmtId="0" fontId="84" fillId="0" borderId="8" xfId="0" applyFont="1" applyBorder="1"/>
    <xf numFmtId="0" fontId="84" fillId="0" borderId="0" xfId="0" applyFont="1"/>
    <xf numFmtId="0" fontId="62" fillId="0" borderId="0" xfId="0" applyFont="1"/>
    <xf numFmtId="0" fontId="85" fillId="0" borderId="0" xfId="0" applyFont="1"/>
    <xf numFmtId="0" fontId="82" fillId="0" borderId="0" xfId="0" applyFont="1"/>
    <xf numFmtId="0" fontId="83" fillId="0" borderId="0" xfId="0" applyFont="1"/>
    <xf numFmtId="0" fontId="87" fillId="0" borderId="0" xfId="0" applyFont="1"/>
    <xf numFmtId="0" fontId="88" fillId="0" borderId="6" xfId="0" applyFont="1" applyBorder="1"/>
    <xf numFmtId="0" fontId="89" fillId="0" borderId="4" xfId="0" applyFont="1" applyBorder="1"/>
    <xf numFmtId="0" fontId="90" fillId="0" borderId="4" xfId="0" applyFont="1" applyBorder="1"/>
    <xf numFmtId="0" fontId="91" fillId="0" borderId="4" xfId="0" applyFont="1" applyBorder="1"/>
    <xf numFmtId="0" fontId="88" fillId="0" borderId="4" xfId="0" applyFont="1" applyBorder="1"/>
    <xf numFmtId="0" fontId="90" fillId="0" borderId="6" xfId="0" applyFont="1" applyBorder="1"/>
    <xf numFmtId="0" fontId="89" fillId="0" borderId="6" xfId="0" applyFont="1" applyBorder="1"/>
    <xf numFmtId="0" fontId="92" fillId="0" borderId="6" xfId="0" applyFont="1" applyBorder="1"/>
    <xf numFmtId="0" fontId="91" fillId="0" borderId="6" xfId="0" applyFont="1" applyBorder="1"/>
    <xf numFmtId="0" fontId="91" fillId="0" borderId="13" xfId="0" applyFont="1" applyBorder="1"/>
    <xf numFmtId="0" fontId="92" fillId="0" borderId="4" xfId="0" applyFont="1" applyBorder="1"/>
    <xf numFmtId="0" fontId="91" fillId="0" borderId="11" xfId="0" applyFont="1" applyBorder="1"/>
    <xf numFmtId="0" fontId="83" fillId="0" borderId="2" xfId="0" applyFont="1" applyBorder="1" applyAlignment="1">
      <alignment horizontal="center"/>
    </xf>
    <xf numFmtId="0" fontId="84" fillId="0" borderId="2" xfId="0" applyFont="1" applyBorder="1" applyAlignment="1">
      <alignment horizontal="center"/>
    </xf>
    <xf numFmtId="0" fontId="85" fillId="0" borderId="2" xfId="0" applyFont="1" applyBorder="1" applyAlignment="1">
      <alignment horizontal="center"/>
    </xf>
    <xf numFmtId="0" fontId="82" fillId="0" borderId="2" xfId="0" applyFont="1" applyBorder="1" applyAlignment="1">
      <alignment horizontal="center"/>
    </xf>
    <xf numFmtId="0" fontId="82" fillId="0" borderId="10" xfId="0" applyFont="1" applyBorder="1" applyAlignment="1">
      <alignment horizontal="center"/>
    </xf>
    <xf numFmtId="0" fontId="82" fillId="0" borderId="3" xfId="0" applyFont="1" applyBorder="1" applyAlignment="1">
      <alignment horizontal="center"/>
    </xf>
    <xf numFmtId="0" fontId="84" fillId="0" borderId="9" xfId="0" applyFont="1" applyBorder="1" applyAlignment="1">
      <alignment horizontal="center"/>
    </xf>
    <xf numFmtId="0" fontId="85" fillId="0" borderId="9" xfId="0" applyFont="1" applyBorder="1" applyAlignment="1">
      <alignment horizontal="center"/>
    </xf>
    <xf numFmtId="0" fontId="82" fillId="0" borderId="9" xfId="0" applyFont="1" applyBorder="1" applyAlignment="1">
      <alignment horizontal="center"/>
    </xf>
    <xf numFmtId="0" fontId="82" fillId="0" borderId="25" xfId="0" applyFont="1" applyBorder="1" applyAlignment="1">
      <alignment horizontal="center"/>
    </xf>
    <xf numFmtId="0" fontId="83" fillId="0" borderId="6" xfId="0" applyFont="1" applyBorder="1" applyAlignment="1">
      <alignment horizontal="center"/>
    </xf>
    <xf numFmtId="0" fontId="84" fillId="0" borderId="6" xfId="0" applyFont="1" applyBorder="1" applyAlignment="1">
      <alignment horizontal="center"/>
    </xf>
    <xf numFmtId="0" fontId="85" fillId="0" borderId="6" xfId="0" applyFont="1" applyBorder="1" applyAlignment="1">
      <alignment horizontal="center"/>
    </xf>
    <xf numFmtId="0" fontId="82" fillId="0" borderId="6" xfId="0" applyFont="1" applyBorder="1" applyAlignment="1">
      <alignment horizontal="center"/>
    </xf>
    <xf numFmtId="0" fontId="82" fillId="0" borderId="13" xfId="0" applyFont="1" applyBorder="1" applyAlignment="1">
      <alignment horizontal="center"/>
    </xf>
    <xf numFmtId="0" fontId="82" fillId="0" borderId="12" xfId="0" applyFont="1" applyBorder="1" applyAlignment="1">
      <alignment horizontal="center"/>
    </xf>
    <xf numFmtId="0" fontId="62" fillId="0" borderId="9" xfId="0" applyFont="1" applyBorder="1" applyAlignment="1">
      <alignment horizontal="center"/>
    </xf>
    <xf numFmtId="0" fontId="82" fillId="0" borderId="14" xfId="0" applyFont="1" applyBorder="1" applyAlignment="1">
      <alignment horizontal="center"/>
    </xf>
    <xf numFmtId="0" fontId="74" fillId="0" borderId="6" xfId="0" applyFont="1" applyBorder="1" applyAlignment="1">
      <alignment horizontal="center"/>
    </xf>
    <xf numFmtId="0" fontId="75" fillId="0" borderId="6" xfId="0" applyFont="1" applyBorder="1" applyAlignment="1">
      <alignment horizontal="center"/>
    </xf>
    <xf numFmtId="0" fontId="76" fillId="0" borderId="6" xfId="0" applyFont="1" applyBorder="1" applyAlignment="1">
      <alignment horizontal="center"/>
    </xf>
    <xf numFmtId="0" fontId="76" fillId="0" borderId="13" xfId="0" applyFont="1" applyBorder="1" applyAlignment="1">
      <alignment horizontal="center"/>
    </xf>
    <xf numFmtId="0" fontId="73" fillId="0" borderId="15" xfId="0" applyFont="1" applyBorder="1" applyAlignment="1">
      <alignment horizontal="center"/>
    </xf>
    <xf numFmtId="0" fontId="75" fillId="0" borderId="15" xfId="0" applyFont="1" applyBorder="1" applyAlignment="1">
      <alignment horizontal="center"/>
    </xf>
    <xf numFmtId="0" fontId="76" fillId="0" borderId="15" xfId="0" applyFont="1" applyBorder="1" applyAlignment="1">
      <alignment horizontal="center"/>
    </xf>
    <xf numFmtId="0" fontId="78" fillId="0" borderId="15" xfId="0" applyFont="1" applyBorder="1" applyAlignment="1">
      <alignment horizontal="center"/>
    </xf>
    <xf numFmtId="0" fontId="74" fillId="0" borderId="15" xfId="0" applyFont="1" applyBorder="1" applyAlignment="1">
      <alignment horizontal="center"/>
    </xf>
    <xf numFmtId="0" fontId="76" fillId="0" borderId="22" xfId="0" applyFont="1" applyBorder="1" applyAlignment="1">
      <alignment horizontal="center"/>
    </xf>
    <xf numFmtId="0" fontId="76" fillId="0" borderId="12" xfId="0" applyFont="1" applyBorder="1" applyAlignment="1">
      <alignment horizontal="center"/>
    </xf>
    <xf numFmtId="0" fontId="93" fillId="0" borderId="1" xfId="0" applyFont="1" applyBorder="1" applyAlignment="1">
      <alignment horizontal="center"/>
    </xf>
    <xf numFmtId="0" fontId="94" fillId="0" borderId="1" xfId="0" applyFont="1" applyBorder="1" applyAlignment="1">
      <alignment horizontal="center"/>
    </xf>
    <xf numFmtId="14" fontId="19" fillId="0" borderId="8" xfId="0" applyNumberFormat="1" applyFont="1" applyBorder="1"/>
    <xf numFmtId="0" fontId="95" fillId="0" borderId="6" xfId="0" applyFont="1" applyBorder="1"/>
    <xf numFmtId="0" fontId="96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1" fillId="2" borderId="6" xfId="0" applyFont="1" applyFill="1" applyBorder="1"/>
    <xf numFmtId="0" fontId="23" fillId="2" borderId="4" xfId="0" applyFont="1" applyFill="1" applyBorder="1"/>
    <xf numFmtId="0" fontId="23" fillId="2" borderId="6" xfId="0" applyFont="1" applyFill="1" applyBorder="1"/>
    <xf numFmtId="0" fontId="83" fillId="0" borderId="9" xfId="0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14" fontId="97" fillId="0" borderId="8" xfId="0" applyNumberFormat="1" applyFont="1" applyBorder="1"/>
    <xf numFmtId="0" fontId="98" fillId="0" borderId="4" xfId="0" applyFont="1" applyBorder="1"/>
    <xf numFmtId="0" fontId="97" fillId="0" borderId="2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0" fontId="99" fillId="0" borderId="24" xfId="0" applyFont="1" applyBorder="1" applyAlignment="1">
      <alignment horizontal="center"/>
    </xf>
    <xf numFmtId="0" fontId="97" fillId="0" borderId="6" xfId="0" applyFont="1" applyBorder="1" applyAlignment="1">
      <alignment horizontal="center"/>
    </xf>
    <xf numFmtId="0" fontId="100" fillId="0" borderId="6" xfId="0" applyFont="1" applyBorder="1" applyAlignment="1">
      <alignment horizontal="center"/>
    </xf>
    <xf numFmtId="0" fontId="101" fillId="0" borderId="15" xfId="0" applyFont="1" applyBorder="1" applyAlignment="1">
      <alignment horizontal="center"/>
    </xf>
    <xf numFmtId="0" fontId="100" fillId="0" borderId="24" xfId="0" applyFont="1" applyBorder="1" applyAlignment="1">
      <alignment horizontal="center"/>
    </xf>
    <xf numFmtId="0" fontId="70" fillId="0" borderId="4" xfId="0" applyFont="1" applyBorder="1" applyAlignment="1">
      <alignment horizontal="center"/>
    </xf>
    <xf numFmtId="0" fontId="70" fillId="0" borderId="6" xfId="0" applyFont="1" applyBorder="1" applyAlignment="1">
      <alignment horizontal="center"/>
    </xf>
    <xf numFmtId="0" fontId="94" fillId="0" borderId="4" xfId="0" applyFont="1" applyBorder="1" applyAlignment="1">
      <alignment horizontal="center"/>
    </xf>
    <xf numFmtId="0" fontId="102" fillId="0" borderId="0" xfId="0" applyFont="1"/>
    <xf numFmtId="0" fontId="97" fillId="0" borderId="0" xfId="0" applyFont="1"/>
    <xf numFmtId="0" fontId="98" fillId="0" borderId="6" xfId="0" applyFont="1" applyBorder="1"/>
    <xf numFmtId="0" fontId="103" fillId="0" borderId="4" xfId="0" applyFont="1" applyBorder="1"/>
    <xf numFmtId="0" fontId="94" fillId="0" borderId="2" xfId="0" applyFont="1" applyBorder="1" applyAlignment="1">
      <alignment horizontal="center"/>
    </xf>
    <xf numFmtId="0" fontId="94" fillId="0" borderId="6" xfId="0" applyFont="1" applyBorder="1" applyAlignment="1">
      <alignment horizontal="center"/>
    </xf>
    <xf numFmtId="0" fontId="99" fillId="0" borderId="6" xfId="0" applyFont="1" applyBorder="1" applyAlignment="1">
      <alignment horizontal="center"/>
    </xf>
    <xf numFmtId="0" fontId="99" fillId="0" borderId="15" xfId="0" applyFont="1" applyBorder="1" applyAlignment="1">
      <alignment horizontal="center"/>
    </xf>
    <xf numFmtId="0" fontId="94" fillId="0" borderId="0" xfId="0" applyFont="1"/>
    <xf numFmtId="0" fontId="103" fillId="0" borderId="6" xfId="0" applyFont="1" applyBorder="1"/>
    <xf numFmtId="14" fontId="94" fillId="0" borderId="8" xfId="0" applyNumberFormat="1" applyFont="1" applyBorder="1"/>
    <xf numFmtId="0" fontId="94" fillId="0" borderId="9" xfId="0" applyFont="1" applyBorder="1" applyAlignment="1">
      <alignment horizontal="center"/>
    </xf>
    <xf numFmtId="0" fontId="104" fillId="0" borderId="0" xfId="0" applyFont="1"/>
    <xf numFmtId="0" fontId="97" fillId="0" borderId="9" xfId="0" applyFont="1" applyBorder="1" applyAlignment="1">
      <alignment horizontal="center"/>
    </xf>
    <xf numFmtId="0" fontId="97" fillId="0" borderId="12" xfId="0" applyFont="1" applyBorder="1" applyAlignment="1">
      <alignment horizontal="center"/>
    </xf>
    <xf numFmtId="14" fontId="63" fillId="0" borderId="8" xfId="0" applyNumberFormat="1" applyFont="1" applyBorder="1"/>
    <xf numFmtId="0" fontId="105" fillId="0" borderId="4" xfId="0" applyFont="1" applyBorder="1"/>
    <xf numFmtId="0" fontId="63" fillId="0" borderId="2" xfId="0" applyFont="1" applyBorder="1" applyAlignment="1">
      <alignment horizontal="center"/>
    </xf>
    <xf numFmtId="0" fontId="63" fillId="0" borderId="1" xfId="0" applyFont="1" applyBorder="1" applyAlignment="1">
      <alignment horizontal="center"/>
    </xf>
    <xf numFmtId="0" fontId="63" fillId="0" borderId="9" xfId="0" applyFont="1" applyBorder="1" applyAlignment="1">
      <alignment horizontal="center"/>
    </xf>
    <xf numFmtId="0" fontId="106" fillId="0" borderId="24" xfId="0" applyFont="1" applyBorder="1" applyAlignment="1">
      <alignment horizontal="center"/>
    </xf>
    <xf numFmtId="0" fontId="63" fillId="0" borderId="6" xfId="0" applyFont="1" applyBorder="1" applyAlignment="1">
      <alignment horizontal="center"/>
    </xf>
    <xf numFmtId="0" fontId="107" fillId="0" borderId="6" xfId="0" applyFont="1" applyBorder="1" applyAlignment="1">
      <alignment horizontal="center"/>
    </xf>
    <xf numFmtId="0" fontId="108" fillId="0" borderId="15" xfId="0" applyFont="1" applyBorder="1" applyAlignment="1">
      <alignment horizontal="center"/>
    </xf>
    <xf numFmtId="0" fontId="107" fillId="0" borderId="24" xfId="0" applyFont="1" applyBorder="1" applyAlignment="1">
      <alignment horizontal="center"/>
    </xf>
    <xf numFmtId="0" fontId="64" fillId="0" borderId="4" xfId="0" applyFont="1" applyBorder="1" applyAlignment="1">
      <alignment horizontal="center"/>
    </xf>
    <xf numFmtId="0" fontId="64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109" fillId="0" borderId="0" xfId="0" applyFont="1"/>
    <xf numFmtId="0" fontId="63" fillId="0" borderId="0" xfId="0" applyFont="1"/>
    <xf numFmtId="0" fontId="105" fillId="0" borderId="6" xfId="0" applyFont="1" applyBorder="1"/>
    <xf numFmtId="0" fontId="22" fillId="4" borderId="6" xfId="0" applyFont="1" applyFill="1" applyBorder="1"/>
    <xf numFmtId="0" fontId="30" fillId="5" borderId="18" xfId="0" applyFont="1" applyFill="1" applyBorder="1" applyAlignment="1">
      <alignment horizontal="left"/>
    </xf>
    <xf numFmtId="0" fontId="51" fillId="6" borderId="18" xfId="0" applyFont="1" applyFill="1" applyBorder="1" applyAlignment="1">
      <alignment horizontal="left"/>
    </xf>
    <xf numFmtId="0" fontId="30" fillId="7" borderId="18" xfId="0" applyFont="1" applyFill="1" applyBorder="1" applyAlignment="1">
      <alignment horizontal="left"/>
    </xf>
    <xf numFmtId="0" fontId="15" fillId="0" borderId="18" xfId="0" applyFont="1" applyBorder="1"/>
    <xf numFmtId="0" fontId="113" fillId="0" borderId="18" xfId="0" applyFont="1" applyBorder="1" applyAlignment="1">
      <alignment horizontal="left"/>
    </xf>
    <xf numFmtId="0" fontId="43" fillId="0" borderId="0" xfId="0" applyFont="1"/>
    <xf numFmtId="14" fontId="43" fillId="0" borderId="8" xfId="0" applyNumberFormat="1" applyFont="1" applyBorder="1"/>
    <xf numFmtId="14" fontId="38" fillId="0" borderId="8" xfId="0" applyNumberFormat="1" applyFont="1" applyBorder="1"/>
    <xf numFmtId="14" fontId="39" fillId="0" borderId="8" xfId="0" applyNumberFormat="1" applyFont="1" applyBorder="1"/>
    <xf numFmtId="0" fontId="18" fillId="0" borderId="4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9" fillId="0" borderId="18" xfId="0" applyFont="1" applyBorder="1"/>
    <xf numFmtId="0" fontId="19" fillId="0" borderId="19" xfId="0" applyFont="1" applyBorder="1"/>
    <xf numFmtId="0" fontId="67" fillId="0" borderId="18" xfId="0" applyFont="1" applyBorder="1"/>
    <xf numFmtId="0" fontId="67" fillId="0" borderId="19" xfId="0" applyFont="1" applyBorder="1"/>
    <xf numFmtId="0" fontId="18" fillId="0" borderId="18" xfId="0" applyFont="1" applyBorder="1"/>
    <xf numFmtId="0" fontId="18" fillId="0" borderId="23" xfId="0" applyFont="1" applyBorder="1"/>
    <xf numFmtId="0" fontId="18" fillId="0" borderId="19" xfId="0" applyFont="1" applyBorder="1"/>
    <xf numFmtId="0" fontId="74" fillId="0" borderId="4" xfId="0" applyFont="1" applyBorder="1" applyAlignment="1">
      <alignment horizontal="center"/>
    </xf>
    <xf numFmtId="0" fontId="63" fillId="5" borderId="18" xfId="0" applyFont="1" applyFill="1" applyBorder="1" applyAlignment="1">
      <alignment horizontal="left"/>
    </xf>
    <xf numFmtId="0" fontId="20" fillId="0" borderId="4" xfId="0" applyFont="1" applyBorder="1"/>
    <xf numFmtId="0" fontId="20" fillId="0" borderId="6" xfId="0" applyFont="1" applyBorder="1"/>
  </cellXfs>
  <cellStyles count="1">
    <cellStyle name="Normal" xfId="0" builtinId="0"/>
  </cellStyles>
  <dxfs count="1301"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2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sz val="12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sz val="12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sz val="12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sz val="12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sz val="12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sz val="12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sz val="12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sz val="12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strike val="0"/>
        <outline val="0"/>
        <shadow val="0"/>
        <vertAlign val="baseline"/>
        <color rgb="FF00B050"/>
        <name val="Franklin Gothic Book"/>
        <family val="2"/>
        <scheme val="none"/>
      </font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strike val="0"/>
        <outline val="0"/>
        <shadow val="0"/>
        <vertAlign val="baseline"/>
        <color rgb="FF00B050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strike val="0"/>
        <outline val="0"/>
        <shadow val="0"/>
        <vertAlign val="baseline"/>
        <color rgb="FF00B050"/>
        <name val="Franklin Gothic Book"/>
        <family val="2"/>
        <scheme val="none"/>
      </font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strike val="0"/>
        <outline val="0"/>
        <shadow val="0"/>
        <vertAlign val="baseline"/>
        <color rgb="FF00B050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strike val="0"/>
        <outline val="0"/>
        <shadow val="0"/>
        <vertAlign val="baseline"/>
        <color rgb="FF00B050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C000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  <border outline="0">
        <right style="thin">
          <color indexed="64"/>
        </right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00B050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CB48A-DA34-49CA-8F91-6464423FAF64}" name="Table1" displayName="Table1" ref="A2:U269" headerRowDxfId="1300" dataDxfId="1298" totalsRowDxfId="1296" headerRowBorderDxfId="1299" tableBorderDxfId="1297">
  <autoFilter ref="A2:U269" xr:uid="{4D2CB48A-DA34-49CA-8F91-6464423FAF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A5D98F9C-0ABA-408D-B50B-0C094FD7C1EA}" name="DESCRIPTION  AND  CODE " totalsRowLabel="Total" dataDxfId="1295" totalsRowDxfId="1294"/>
    <tableColumn id="2" xr3:uid="{DB8CB0AE-3340-4A9E-A20D-BD2CFEEA980F}" name="PHYSICAL" dataDxfId="1293"/>
    <tableColumn id="3" xr3:uid="{14FB4FF7-A82A-4283-8A64-960E60BE024D}" name="RECEIPTS" dataDxfId="1292"/>
    <tableColumn id="12" xr3:uid="{62059E85-38C7-491F-8B7F-1D723A8E6248}" name="RETURNS" dataDxfId="1291" totalsRowDxfId="1290"/>
    <tableColumn id="13" xr3:uid="{64FBD450-74AC-4808-8EF3-1283935E3EC0}" name="EXCHANGED" dataDxfId="1289" totalsRowDxfId="1288"/>
    <tableColumn id="11" xr3:uid="{7DE962BE-F8D6-4CAC-B092-8F63C0E35B33}" name="SALES" dataDxfId="1287" totalsRowDxfId="1286"/>
    <tableColumn id="4" xr3:uid="{6C66A3BC-19A8-4EE5-B9EB-7BEA0830A7D4}" name="ISSUES" dataDxfId="1285" totalsRowDxfId="1284"/>
    <tableColumn id="5" xr3:uid="{AE409BB4-85EE-40D6-8333-9F6CDDD60956}" name="THEORETICAL" dataDxfId="1283"/>
    <tableColumn id="6" xr3:uid="{F8C0D828-12CE-4BC4-AEF7-10A2A7EF0013}" name="PHYSICAL2" dataDxfId="1282"/>
    <tableColumn id="7" xr3:uid="{10C4CEDD-8F6A-4B8A-99CD-77A51F47799B}" name="R/MATERIAL" dataDxfId="1281">
      <calculatedColumnFormula>+Table1[[#This Row],[PHYSICAL2]]-Table1[[#This Row],[THEORETICAL]]</calculatedColumnFormula>
    </tableColumn>
    <tableColumn id="8" xr3:uid="{4575FA28-3F8E-4690-8375-42C996B85BEA}" name="RECEIPTS TO" dataDxfId="1280" totalsRowDxfId="1279"/>
    <tableColumn id="14" xr3:uid="{34C356FD-C75B-4F59-84E2-4E169760E8D7}" name="RETURNS " dataDxfId="1278" totalsRowDxfId="1277"/>
    <tableColumn id="15" xr3:uid="{9F2C6BCB-BB23-4FD9-9690-8DA340DA44D2}" name="EXCHANGED TO" dataDxfId="1276" totalsRowDxfId="1275"/>
    <tableColumn id="16" xr3:uid="{291ED83C-3B8C-48C3-8F32-2240C97DF74A}" name="SALES TO" dataDxfId="1274" totalsRowDxfId="1273"/>
    <tableColumn id="17" xr3:uid="{A6EE688C-4D5E-41DC-9985-DEFEBFC21FC9}" name="ISSUES TO" dataDxfId="1272" totalsRowDxfId="1271"/>
    <tableColumn id="18" xr3:uid="{FC99A979-846F-4792-87DC-85704BAB1772}" name="AVE RECEIPTS" dataDxfId="1270" totalsRowDxfId="1269"/>
    <tableColumn id="19" xr3:uid="{AFFA3A0F-E8B4-41E3-8EC5-D7365D262D38}" name="AVE RETURNS" dataDxfId="1268" totalsRowDxfId="1267"/>
    <tableColumn id="20" xr3:uid="{EC7A9714-FCDE-443A-8B83-14910C7446AE}" name="AVE EXCHANGED" dataDxfId="1266" totalsRowDxfId="1265"/>
    <tableColumn id="21" xr3:uid="{9F737CF8-AB24-4A90-81EF-F0E241194DF4}" name="AVE SALES" dataDxfId="1264" totalsRowDxfId="1263"/>
    <tableColumn id="9" xr3:uid="{43BF6E58-88F6-4596-AB44-DAEC06C1D7B1}" name="AVE ISSUES" dataDxfId="1262" totalsRowDxfId="1261"/>
    <tableColumn id="10" xr3:uid="{D3467395-D6EE-4A72-8077-883C59627247}" name="STOCK" totalsRowFunction="count" dataDxfId="1260" totalsRowDxfId="1259">
      <calculatedColumnFormula>IFERROR(+H3/(P3+Q3+R3+S3+T3),0)</calculatedColumnFormula>
    </tableColumn>
  </tableColumns>
  <tableStyleInfo name="TableStyleMedium25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324676-8A34-4FA2-9BAF-814AF8BE501C}" name="Table14" displayName="Table14" ref="A2:U269" headerRowDxfId="1258" dataDxfId="1256" totalsRowDxfId="1254" headerRowBorderDxfId="1257" tableBorderDxfId="1255">
  <autoFilter ref="A2:U269" xr:uid="{72324676-8A34-4FA2-9BAF-814AF8BE501C}"/>
  <tableColumns count="21">
    <tableColumn id="1" xr3:uid="{987894CD-D6AB-4307-BD9D-FFCF4C12427A}" name="DESCRIPTION  AND  CODE " totalsRowLabel="Total" dataDxfId="1253" totalsRowDxfId="1252"/>
    <tableColumn id="2" xr3:uid="{5F894B73-F02A-476E-A1F8-BCB4D61DE2E8}" name="OPENING " dataDxfId="1251"/>
    <tableColumn id="3" xr3:uid="{DA5775E5-F6EF-44B5-93F4-7D1206DC2F33}" name="RECEIPTS" dataDxfId="1250"/>
    <tableColumn id="12" xr3:uid="{A05358E0-B93D-41D9-ACA6-EE4C2A2294A0}" name="RETURNS" dataDxfId="1249" totalsRowDxfId="1248"/>
    <tableColumn id="13" xr3:uid="{AD28D7E8-7178-4932-80B8-EDF84ADF8D97}" name="EXCHANGED" dataDxfId="1247" totalsRowDxfId="1246"/>
    <tableColumn id="11" xr3:uid="{A29FC06F-0597-4252-BF1E-256633A7CAC7}" name="SALES" dataDxfId="1245" totalsRowDxfId="1244"/>
    <tableColumn id="4" xr3:uid="{E38C757C-52F6-4907-BECC-2757E03BA6DC}" name="ISSUES" dataDxfId="1243" totalsRowDxfId="1242"/>
    <tableColumn id="5" xr3:uid="{B26267AA-5BEB-49AE-B47F-55EA260A82B4}" name="THEORETICAL" dataDxfId="1241"/>
    <tableColumn id="6" xr3:uid="{7EB0DA68-0ECD-4870-95BF-684FFAAC721D}" name="PHYSICAL" dataDxfId="1240"/>
    <tableColumn id="7" xr3:uid="{8E323BB0-6FFC-4B78-9BEE-2CA30ED40310}" name="R/MATERIAL" dataDxfId="1239">
      <calculatedColumnFormula>+I3-H3</calculatedColumnFormula>
    </tableColumn>
    <tableColumn id="8" xr3:uid="{86D4B8F2-5B99-4441-A63F-46AA70CC326C}" name="RECEIPTS TO" dataDxfId="1238" totalsRowDxfId="1237"/>
    <tableColumn id="14" xr3:uid="{761D69E2-D9BA-4D05-A401-DBBC5FA35926}" name="RETURNS " dataDxfId="1236" totalsRowDxfId="1235"/>
    <tableColumn id="15" xr3:uid="{599C0C7D-8346-49BC-85AC-2A497E4E4B89}" name="EXCHANGED TO" dataDxfId="1234" totalsRowDxfId="1233"/>
    <tableColumn id="16" xr3:uid="{B34671E7-CB57-41AE-9BB0-A613E9C8E770}" name="SALES TO" dataDxfId="1232" totalsRowDxfId="1231"/>
    <tableColumn id="17" xr3:uid="{C9620B5E-6972-4400-BE5C-56B7A18670BE}" name="ISSUES TO" dataDxfId="1230" totalsRowDxfId="1229"/>
    <tableColumn id="18" xr3:uid="{BD2F2BA9-63F4-4B4C-9956-2A8943F75762}" name="AVE RECEIPTS" dataDxfId="1228" totalsRowDxfId="1227"/>
    <tableColumn id="19" xr3:uid="{B3E2209C-2290-4D4D-B80E-1EE8B9D8EC84}" name="AVE RETURNS" dataDxfId="1226" totalsRowDxfId="1225"/>
    <tableColumn id="20" xr3:uid="{A8C4AE09-EFFB-4FE3-A32F-7563439B58E7}" name="AVE EXCHANGED" dataDxfId="1224" totalsRowDxfId="1223"/>
    <tableColumn id="21" xr3:uid="{EE0F3ED8-1A87-4787-9A3B-FB662F2619B9}" name="AVE SALES" dataDxfId="1222" totalsRowDxfId="1221"/>
    <tableColumn id="9" xr3:uid="{7327FD9D-AB9D-491E-BBBD-D38A28330205}" name="AVE ISSUES" dataDxfId="1220" totalsRowDxfId="1219"/>
    <tableColumn id="10" xr3:uid="{60A462A1-BC6D-4DFF-A71E-50CD40A2D617}" name="STOCK DAYS" totalsRowFunction="count" dataDxfId="1218" totalsRowDxfId="1217">
      <calculatedColumnFormula>IFERROR(+H3/(P3+Q3+R3+S3+T3),0)</calculatedColumnFormula>
    </tableColumn>
  </tableColumns>
  <tableStyleInfo name="TableStyleMedium26" showFirstColumn="0" showLastColumn="0" showRowStripes="0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CDC0C07-7CF2-4658-BC8C-FF03E0A881F9}" name="Table1433" displayName="Table1433" ref="A2:U269" headerRowDxfId="1216" dataDxfId="1214" totalsRowDxfId="1212" headerRowBorderDxfId="1215" tableBorderDxfId="1213">
  <autoFilter ref="A2:U269" xr:uid="{7CDC0C07-7CF2-4658-BC8C-FF03E0A881F9}"/>
  <tableColumns count="21">
    <tableColumn id="1" xr3:uid="{27B6B904-197A-4F4E-9398-C64550544E3B}" name="DESCRIPTION  AND  CODE " totalsRowLabel="Total" dataDxfId="1211" totalsRowDxfId="1210"/>
    <tableColumn id="2" xr3:uid="{A04FB7B6-123E-4E26-9C4F-167B4DF57564}" name="OPENING " dataDxfId="1209"/>
    <tableColumn id="3" xr3:uid="{E1AD5B41-F2B8-420A-9C81-6729ACB1A3A2}" name="RECEIPTS" dataDxfId="1208"/>
    <tableColumn id="12" xr3:uid="{910821DE-F621-4420-9B05-3FDF1C2B51B2}" name="RETURNS" dataDxfId="1207" totalsRowDxfId="1206"/>
    <tableColumn id="13" xr3:uid="{0F99D0A2-D074-432E-9C7F-919FFE396927}" name="EXCHANGED" dataDxfId="1205" totalsRowDxfId="1204"/>
    <tableColumn id="11" xr3:uid="{548696B4-8489-4BAB-A2B8-0EBD2246F6B6}" name="SALES" dataDxfId="1203" totalsRowDxfId="1202"/>
    <tableColumn id="4" xr3:uid="{E783DEB4-9986-4739-831E-CADD310D9151}" name="ISSUES" dataDxfId="1201" totalsRowDxfId="1200"/>
    <tableColumn id="5" xr3:uid="{FCB5E9A0-D6BA-4ABC-8B6D-006811414E67}" name="THEORETICAL" dataDxfId="1199"/>
    <tableColumn id="6" xr3:uid="{91A00F75-54EC-4099-AD14-18301DDABE5B}" name="PHYSICAL" dataDxfId="1198"/>
    <tableColumn id="7" xr3:uid="{E32D299F-11E8-4E29-965C-BAB660E4CCA2}" name="R/MATERIAL" dataDxfId="1197">
      <calculatedColumnFormula>+I3-H3</calculatedColumnFormula>
    </tableColumn>
    <tableColumn id="8" xr3:uid="{3056CC76-9206-4DC1-9270-396F02683F3E}" name="RECEIPTS TO" dataDxfId="1196" totalsRowDxfId="1195"/>
    <tableColumn id="14" xr3:uid="{97199804-6528-4E5A-81F4-D5F130FA7DD4}" name="RETURNS " dataDxfId="1194" totalsRowDxfId="1193"/>
    <tableColumn id="15" xr3:uid="{72171F30-832B-473F-BA27-CDE2F29BB49A}" name="EXCHANGED TO" dataDxfId="1192" totalsRowDxfId="1191"/>
    <tableColumn id="16" xr3:uid="{C32B37A1-B382-4DBA-B254-A678C928760C}" name="SALES TO" dataDxfId="1190" totalsRowDxfId="1189"/>
    <tableColumn id="17" xr3:uid="{BE214E64-086A-47B0-AEB9-9577BA6B69D2}" name="ISSUES TO" dataDxfId="1188" totalsRowDxfId="1187"/>
    <tableColumn id="18" xr3:uid="{DF9E236F-3187-4171-9DD1-B239A765DB69}" name="AVE RECEIPTS" dataDxfId="1186" totalsRowDxfId="1185"/>
    <tableColumn id="19" xr3:uid="{9B14C2B5-2308-47D8-8C45-D118B1777291}" name="AVE RETURNS" dataDxfId="1184" totalsRowDxfId="1183"/>
    <tableColumn id="20" xr3:uid="{F9AED893-C968-45EF-9835-280637E89610}" name="AVE EXCHANGED" dataDxfId="1182" totalsRowDxfId="1181"/>
    <tableColumn id="21" xr3:uid="{35B2D743-2915-4524-8589-4C7DBD1A9F3D}" name="AVE SALES" dataDxfId="1180" totalsRowDxfId="1179"/>
    <tableColumn id="9" xr3:uid="{80C2B98B-B9CD-4698-A0E8-F32668E33E46}" name="AVE ISSUES" dataDxfId="1178" totalsRowDxfId="1177"/>
    <tableColumn id="10" xr3:uid="{661FB0AA-2F4E-4C7A-A369-9BCB233D4BE7}" name="STOCK" totalsRowFunction="count" dataDxfId="1176" totalsRowDxfId="1175">
      <calculatedColumnFormula>IFERROR(+H3/(P3+Q3+R3+S3+T3),0)</calculatedColumnFormula>
    </tableColumn>
  </tableColumns>
  <tableStyleInfo name="TableStyleMedium25" showFirstColumn="0" showLastColumn="0" showRowStripes="0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96EF9A-08C8-46CE-8646-768A93FAF351}" name="Table16" displayName="Table16" ref="A2:U269" headerRowDxfId="1174" dataDxfId="1172" totalsRowDxfId="1170" headerRowBorderDxfId="1173" tableBorderDxfId="1171">
  <autoFilter ref="A2:U269" xr:uid="{9196EF9A-08C8-46CE-8646-768A93FAF351}"/>
  <tableColumns count="21">
    <tableColumn id="1" xr3:uid="{98FF75A3-B624-462B-8743-A67FDA70275C}" name="DESCRIPTION  AND  CODE " totalsRowLabel="Total" dataDxfId="1169" totalsRowDxfId="1168"/>
    <tableColumn id="2" xr3:uid="{3994F559-5444-4533-B0DE-2787AC1DB322}" name="OPENING " dataDxfId="1167"/>
    <tableColumn id="3" xr3:uid="{E4FE9AF5-D7BE-4055-A034-38E3E1F9E619}" name="RECEIPTS" dataDxfId="1166"/>
    <tableColumn id="12" xr3:uid="{8DC43D13-5E4F-4759-BA70-50F8EBE17106}" name="RETURNS" dataDxfId="1165" totalsRowDxfId="1164"/>
    <tableColumn id="13" xr3:uid="{D7EC3122-70F2-42DF-AEF0-716DDF6EA0EA}" name="EXCHANGED" dataDxfId="1163" totalsRowDxfId="1162"/>
    <tableColumn id="11" xr3:uid="{2ADFE9A3-B881-4BD2-81BE-FBCA1C39C2A0}" name="SALES" dataDxfId="1161" totalsRowDxfId="1160"/>
    <tableColumn id="4" xr3:uid="{C04B0BEB-7AF5-4A04-8A0F-79312C820432}" name="ISSUES" dataDxfId="1159" totalsRowDxfId="1158"/>
    <tableColumn id="5" xr3:uid="{3A47249F-454D-4BDE-B1EF-4374AE097497}" name="THEORETICAL" dataDxfId="1157"/>
    <tableColumn id="6" xr3:uid="{DBE0699B-D386-42EC-BA63-6E202E5ECA2E}" name="PHYSICAL" dataDxfId="1156"/>
    <tableColumn id="7" xr3:uid="{6388264E-E742-46AB-8815-F13CB678F772}" name="R/MATERIAL" dataDxfId="1155">
      <calculatedColumnFormula>+I3-H3</calculatedColumnFormula>
    </tableColumn>
    <tableColumn id="8" xr3:uid="{1E3D8550-DF80-4292-BDFD-E7D935E12129}" name="RECEIPTS TO" dataDxfId="1154" totalsRowDxfId="1153"/>
    <tableColumn id="14" xr3:uid="{5786DD83-E75C-43FA-B09F-1BC09B21EB1E}" name="RETURNS " dataDxfId="1152" totalsRowDxfId="1151"/>
    <tableColumn id="15" xr3:uid="{D5CCD8FC-1DA7-412E-8547-4A035F734B19}" name="EXCHANGED TO" dataDxfId="1150" totalsRowDxfId="1149"/>
    <tableColumn id="16" xr3:uid="{8818351C-F5D3-4BBD-902E-9DBD8D331CA7}" name="SALES TO" dataDxfId="1148" totalsRowDxfId="1147"/>
    <tableColumn id="17" xr3:uid="{03DDF27F-4181-4A9E-8EDC-3533C56CFA11}" name="ISSUES TO" dataDxfId="1146" totalsRowDxfId="1145"/>
    <tableColumn id="18" xr3:uid="{88353866-8F9B-4846-802C-C2454C7E0EC8}" name="AVE RECEIPTS" dataDxfId="1144" totalsRowDxfId="1143"/>
    <tableColumn id="19" xr3:uid="{2E793C21-08DC-4B5E-930A-74E830999CA5}" name="AVE RETURNS" dataDxfId="1142" totalsRowDxfId="1141"/>
    <tableColumn id="20" xr3:uid="{3A842702-F774-4A55-9967-0569971DA0FB}" name="AVE EXCHANGED" dataDxfId="1140" totalsRowDxfId="1139"/>
    <tableColumn id="21" xr3:uid="{3D4A5F0F-700D-4F98-A6A0-C2860F438A02}" name="AVE SALES" dataDxfId="1138" totalsRowDxfId="1137"/>
    <tableColumn id="9" xr3:uid="{80B7BF48-514B-41D8-94E7-8939FACF0752}" name="AVE ISSUES" dataDxfId="1136" totalsRowDxfId="1135"/>
    <tableColumn id="10" xr3:uid="{DC76462F-7274-47D6-8F6E-6BD8F84F7B41}" name="STOCK" totalsRowFunction="count" dataDxfId="1134">
      <calculatedColumnFormula>IFERROR(+H3/(P3+Q3+R3+S3+T3),0)</calculatedColumnFormula>
    </tableColumn>
  </tableColumns>
  <tableStyleInfo name="TableStyleLight3" showFirstColumn="0" showLastColumn="0" showRowStripes="0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27D2D78-3E36-4C63-92A8-25458159036B}" name="Table17" displayName="Table17" ref="A2:U269" headerRowDxfId="1133" dataDxfId="1131" totalsRowDxfId="1129" headerRowBorderDxfId="1132" tableBorderDxfId="1130">
  <autoFilter ref="A2:U269" xr:uid="{927D2D78-3E36-4C63-92A8-25458159036B}"/>
  <tableColumns count="21">
    <tableColumn id="1" xr3:uid="{2BBBEAEE-4352-4EE8-9E29-0B30656BBB4E}" name="DESCRIPTION  AND  CODE " totalsRowLabel="Total" dataDxfId="1128" totalsRowDxfId="1127"/>
    <tableColumn id="2" xr3:uid="{802D7ABC-07D5-464F-AB97-C38EE8B621F0}" name="OPENING " dataDxfId="1126"/>
    <tableColumn id="3" xr3:uid="{6B553863-D7F0-40E4-A6E0-F3F02E643924}" name="RECEIPTS" dataDxfId="1125"/>
    <tableColumn id="12" xr3:uid="{5A3A32E4-2435-4C2B-9639-E984D70B246A}" name="RETURNS" dataDxfId="1124" totalsRowDxfId="1123"/>
    <tableColumn id="13" xr3:uid="{F2ADA679-57A5-4FD6-A4BF-D0078362F88D}" name="EXCHANGED" dataDxfId="1122" totalsRowDxfId="1121"/>
    <tableColumn id="11" xr3:uid="{36D2AD9B-8C9E-4874-8EF2-180136F2B3B1}" name="SALES" dataDxfId="1120" totalsRowDxfId="1119"/>
    <tableColumn id="4" xr3:uid="{70687CBA-38C7-4A4B-A9C0-C05C1A45F44B}" name="ISSUES" dataDxfId="1118" totalsRowDxfId="1117"/>
    <tableColumn id="5" xr3:uid="{B832E1FC-283D-4EB9-A658-712F2FCBEE50}" name="THEORETICAL" dataDxfId="1116"/>
    <tableColumn id="6" xr3:uid="{00C97EE1-3F70-465B-82C5-E529C3367A1F}" name="PHYSICAL" dataDxfId="1115"/>
    <tableColumn id="7" xr3:uid="{FB0E3B9E-65C7-4D9D-BEE3-9A670D09C82A}" name="R/MATERIAL" dataDxfId="1114">
      <calculatedColumnFormula>+I3-H3</calculatedColumnFormula>
    </tableColumn>
    <tableColumn id="8" xr3:uid="{618B2D8B-E724-491E-B3D6-3D8C22715C83}" name="RECEIPTS TO" dataDxfId="1113" totalsRowDxfId="1112"/>
    <tableColumn id="14" xr3:uid="{C02C7298-1D57-4B6F-8F30-FFD1EA433238}" name="RETURNS " dataDxfId="1111" totalsRowDxfId="1110"/>
    <tableColumn id="15" xr3:uid="{6FBD66FC-710D-4E99-BF7F-318BA864A58D}" name="EXCHANGED TO" dataDxfId="1109" totalsRowDxfId="1108"/>
    <tableColumn id="16" xr3:uid="{3739BFC9-472B-4CA4-8A26-EABD3A116BCE}" name="SALES TO" dataDxfId="1107" totalsRowDxfId="1106"/>
    <tableColumn id="17" xr3:uid="{5D04CBBC-3D80-46B4-90D0-C5E71FA5B416}" name="ISSUES TO" dataDxfId="1105" totalsRowDxfId="1104"/>
    <tableColumn id="18" xr3:uid="{B8BAAC31-EC3C-490A-9EB1-831E22805E5A}" name="AVE RECEIPTS" dataDxfId="1103" totalsRowDxfId="1102"/>
    <tableColumn id="19" xr3:uid="{FD9235F9-9DF2-4706-9283-65951891B92E}" name="AVE RETURNS" dataDxfId="1101" totalsRowDxfId="1100"/>
    <tableColumn id="20" xr3:uid="{F07B0DAA-A57E-4624-8C83-1BAD9688E7DF}" name="AVE EXCHANGED" dataDxfId="1099" totalsRowDxfId="1098"/>
    <tableColumn id="21" xr3:uid="{776B30A0-09CD-40F5-BCB5-0958D93DAD89}" name="AVE SALES" dataDxfId="1097" totalsRowDxfId="1096"/>
    <tableColumn id="9" xr3:uid="{DCDEEC20-4A42-427D-AF95-525FC639A09B}" name="AVE ISSUES" dataDxfId="1095" totalsRowDxfId="1094"/>
    <tableColumn id="10" xr3:uid="{DDE6E70E-15FA-4D6E-BCE1-892AC0D62E90}" name="STOCK" totalsRowFunction="count" dataDxfId="1093" totalsRowDxfId="1092">
      <calculatedColumnFormula>IFERROR(+H3/(P3+Q3+R3+S3+T3),0)</calculatedColumnFormula>
    </tableColumn>
  </tableColumns>
  <tableStyleInfo name="TableStyleLight5" showFirstColumn="0" showLastColumn="0" showRowStripes="0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F291C45-9580-4D2B-AEFC-645C03EB37CE}" name="Table18" displayName="Table18" ref="A2:U269" headerRowDxfId="1091" dataDxfId="1089" totalsRowDxfId="1087" headerRowBorderDxfId="1090" tableBorderDxfId="1088">
  <autoFilter ref="A2:U269" xr:uid="{0F291C45-9580-4D2B-AEFC-645C03EB37CE}"/>
  <tableColumns count="21">
    <tableColumn id="1" xr3:uid="{2B8191FB-0AC4-4B16-9AB6-EAE0A92942D4}" name="DESCRIPTION  AND  CODE " totalsRowLabel="Total" dataDxfId="1086" totalsRowDxfId="1085"/>
    <tableColumn id="2" xr3:uid="{8C61E9C1-700F-43EF-9518-EA266F137C1B}" name="OPENING " dataDxfId="1084"/>
    <tableColumn id="3" xr3:uid="{90F6D5A1-79C3-4483-9333-5728FED5C8F0}" name="RECEIPTS" dataDxfId="1083"/>
    <tableColumn id="12" xr3:uid="{863709A9-61FB-47D8-AC3A-B5F078232E47}" name="RETURNS" dataDxfId="1082" totalsRowDxfId="1081"/>
    <tableColumn id="13" xr3:uid="{A51E557C-312D-4C44-92AB-AA9CA0FA4837}" name="EXCHANGED" dataDxfId="1080" totalsRowDxfId="1079"/>
    <tableColumn id="11" xr3:uid="{E56E41C0-9C14-41EC-B886-4A4179BC3DDB}" name="SALES" dataDxfId="1078" totalsRowDxfId="1077"/>
    <tableColumn id="4" xr3:uid="{E94FABF3-5DB7-4029-833B-B1A8CE275E3F}" name="ISSUES" dataDxfId="1076" totalsRowDxfId="1075"/>
    <tableColumn id="5" xr3:uid="{DFF2560E-CF0E-4251-8A79-43D0C7E6B60D}" name="THEORETICAL" dataDxfId="1074"/>
    <tableColumn id="6" xr3:uid="{A9D055CB-0225-45FB-A6BE-A03340CB5F7B}" name="PHYSICAL" dataDxfId="1073"/>
    <tableColumn id="7" xr3:uid="{6FDD849E-45D9-45D5-9407-E8A1CC17130A}" name="R/MATERIAL" dataDxfId="1072">
      <calculatedColumnFormula>+I3-H3</calculatedColumnFormula>
    </tableColumn>
    <tableColumn id="8" xr3:uid="{8E809E94-33CF-4C3D-9BA3-C4A8B02D8A6A}" name="RECEIPTS TO" dataDxfId="1071" totalsRowDxfId="1070"/>
    <tableColumn id="14" xr3:uid="{09ABD0F5-C2D5-44FA-A561-D2E313ECD3D9}" name="RETURNS " dataDxfId="1069" totalsRowDxfId="1068"/>
    <tableColumn id="15" xr3:uid="{D84B844D-58F8-4822-9775-4197BF1F6266}" name="EXCHANGED TO" dataDxfId="1067" totalsRowDxfId="1066"/>
    <tableColumn id="16" xr3:uid="{E8F522E3-9FA2-45C6-9233-327E5E76188A}" name="SALES TO" dataDxfId="1065" totalsRowDxfId="1064"/>
    <tableColumn id="17" xr3:uid="{7093418A-CA93-4117-838B-1F966C347936}" name="ISSUES TO" dataDxfId="1063" totalsRowDxfId="1062"/>
    <tableColumn id="18" xr3:uid="{851172EB-CB67-4FFB-8405-DC0FBDE65A9A}" name="AVE RECEIPTS" dataDxfId="1061" totalsRowDxfId="1060"/>
    <tableColumn id="19" xr3:uid="{1C75B77E-8438-455C-A70F-EEA83A647AE1}" name="AVE RETURNS" dataDxfId="1059" totalsRowDxfId="1058"/>
    <tableColumn id="20" xr3:uid="{1428390B-0FF0-4159-AB50-8D50745A9EBD}" name="AVE EXCHANGED" dataDxfId="1057" totalsRowDxfId="1056"/>
    <tableColumn id="21" xr3:uid="{E682BEC8-7F2D-43F0-9D99-DB22BBEECEEF}" name="AVE SALES" dataDxfId="1055" totalsRowDxfId="1054"/>
    <tableColumn id="9" xr3:uid="{8E6689B7-19E4-4664-B5D4-565F13EF5BAE}" name="AVE ISSUES" dataDxfId="1053" totalsRowDxfId="1052"/>
    <tableColumn id="10" xr3:uid="{31E84772-39F8-4A6A-BF26-D65D9CE68461}" name="STOCK" totalsRowFunction="count" dataDxfId="1051" totalsRowDxfId="1050">
      <calculatedColumnFormula>IFERROR(+H3/(P3+Q3+R3+S3+T3),0)</calculatedColumnFormula>
    </tableColumn>
  </tableColumns>
  <tableStyleInfo name="TableStyleMedium10" showFirstColumn="0" showLastColumn="0" showRowStripes="0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247E6F-AFA1-4BE1-AB5C-24306E98E476}" name="Table19" displayName="Table19" ref="A2:U269" headerRowDxfId="1049" dataDxfId="1047" totalsRowDxfId="1045" headerRowBorderDxfId="1048" tableBorderDxfId="1046">
  <autoFilter ref="A2:U269" xr:uid="{98247E6F-AFA1-4BE1-AB5C-24306E98E476}"/>
  <tableColumns count="21">
    <tableColumn id="1" xr3:uid="{21555809-1488-4C44-8206-7A5C479B6AD7}" name="DESCRIPTION  AND  CODE " totalsRowLabel="Total" dataDxfId="1044" totalsRowDxfId="1043"/>
    <tableColumn id="2" xr3:uid="{07BCF10C-516B-422A-B055-E9015BF64963}" name="OPENING " dataDxfId="1042"/>
    <tableColumn id="3" xr3:uid="{D6BFA7D8-6F65-4365-8717-71054E558C34}" name="RECEIPTS" dataDxfId="1041"/>
    <tableColumn id="12" xr3:uid="{A1BAC230-107E-432F-B491-5FC806893564}" name="RETURNS" dataDxfId="1040" totalsRowDxfId="1039"/>
    <tableColumn id="13" xr3:uid="{0C234854-69A9-4C80-8BFE-0C22A166A5EC}" name="EXCHANGED" dataDxfId="1038" totalsRowDxfId="1037"/>
    <tableColumn id="11" xr3:uid="{6B6AA75C-4AB0-4B7E-BF83-4E91736A8F6C}" name="SALES" dataDxfId="1036" totalsRowDxfId="1035"/>
    <tableColumn id="4" xr3:uid="{5F92F6C9-81BC-46E4-8ADD-43369C686D9F}" name="ISSUES" dataDxfId="1034" totalsRowDxfId="1033"/>
    <tableColumn id="5" xr3:uid="{675CAE3D-E599-4368-BEAD-0EA93E9957C7}" name="THEORETICAL" dataDxfId="1032"/>
    <tableColumn id="6" xr3:uid="{DB58C719-D362-43A5-BD37-B264B62E528D}" name="PHYSICAL" dataDxfId="1031"/>
    <tableColumn id="7" xr3:uid="{DD8B6F4F-3958-486F-B982-DDA4F17C7E51}" name="R/MATERIAL" dataDxfId="1030">
      <calculatedColumnFormula>+I3-H3</calculatedColumnFormula>
    </tableColumn>
    <tableColumn id="8" xr3:uid="{A814ABFD-2A3E-4370-BD11-F435EB46C492}" name="RECEIPTS TO" dataDxfId="1029" totalsRowDxfId="1028"/>
    <tableColumn id="14" xr3:uid="{FCBF6B0A-0C0C-4E9C-B875-445117B6D3E1}" name="RETURNS " dataDxfId="1027" totalsRowDxfId="1026"/>
    <tableColumn id="15" xr3:uid="{9707F233-6863-40A4-946E-1DF2079593DA}" name="EXCHANGED TO" dataDxfId="1025" totalsRowDxfId="1024"/>
    <tableColumn id="16" xr3:uid="{A4712445-8255-4B04-A559-FDBEBA438D64}" name="SALES TO" dataDxfId="1023" totalsRowDxfId="1022"/>
    <tableColumn id="17" xr3:uid="{39A82E17-43A8-4C2D-AED8-4687F116CAD1}" name="ISSUES TO" dataDxfId="1021" totalsRowDxfId="1020"/>
    <tableColumn id="18" xr3:uid="{4DB3CFD5-323E-402B-89F1-6F078E00D12A}" name="AVE RECEIPTS" dataDxfId="1019" totalsRowDxfId="1018"/>
    <tableColumn id="19" xr3:uid="{84C6147B-9F2F-4ED4-AB87-7DD6075133A2}" name="AVE RETURNS" dataDxfId="1017" totalsRowDxfId="1016"/>
    <tableColumn id="20" xr3:uid="{1EA0871F-5A73-4B3B-B497-36C6ED74B13C}" name="AVE EXCHANGED" dataDxfId="1015" totalsRowDxfId="1014"/>
    <tableColumn id="21" xr3:uid="{5523191C-EF44-4CD1-9500-8874DC835906}" name="AVE SALES" dataDxfId="1013" totalsRowDxfId="1012"/>
    <tableColumn id="9" xr3:uid="{08172C11-E796-49E2-8355-18EDAE14F9BF}" name="AVE ISSUES" dataDxfId="1011" totalsRowDxfId="1010"/>
    <tableColumn id="10" xr3:uid="{4400BE6C-C177-416E-B64A-B39E86BB1685}" name="STOCK" totalsRowFunction="count" dataDxfId="1009" totalsRowDxfId="1008">
      <calculatedColumnFormula>IFERROR(+H3/(P3+Q3+R3+S3+T3),0)</calculatedColumnFormula>
    </tableColumn>
  </tableColumns>
  <tableStyleInfo name="TableStyleMedium26" showFirstColumn="0" showLastColumn="0" showRowStripes="0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A8A6B7B-559E-4B9F-9F72-7030E14BEEAF}" name="Table110" displayName="Table110" ref="A2:U269" headerRowDxfId="1007" dataDxfId="1005" totalsRowDxfId="1003" headerRowBorderDxfId="1006" tableBorderDxfId="1004">
  <autoFilter ref="A2:U269" xr:uid="{5A8A6B7B-559E-4B9F-9F72-7030E14BEEAF}"/>
  <tableColumns count="21">
    <tableColumn id="1" xr3:uid="{44E58102-891B-4A23-9FD1-A1797A0CE2D8}" name="DESCRIPTION  AND  CODE " totalsRowLabel="Total" dataDxfId="1002" totalsRowDxfId="1001"/>
    <tableColumn id="2" xr3:uid="{8A13D579-1413-4F33-BBA0-5748BE82D421}" name="OPENING " dataDxfId="1000"/>
    <tableColumn id="3" xr3:uid="{1B6D44DA-7B4D-4952-8AEE-584FCA2A6255}" name="RECEIPTS" dataDxfId="999"/>
    <tableColumn id="12" xr3:uid="{805FA2CB-7CA2-4379-8DF2-C6B17312AB16}" name="RETURNS" dataDxfId="998" totalsRowDxfId="997"/>
    <tableColumn id="13" xr3:uid="{0FDC54A7-6756-4195-AB8F-7AF86B812E94}" name="EXCHANGED" dataDxfId="996" totalsRowDxfId="995"/>
    <tableColumn id="11" xr3:uid="{EBB4C902-0B74-449A-8AC0-D23452B6F799}" name="SALES" dataDxfId="994" totalsRowDxfId="993"/>
    <tableColumn id="4" xr3:uid="{896E138E-82AD-403E-A5BF-9ACD06EFDC9B}" name="ISSUES" dataDxfId="992" totalsRowDxfId="991"/>
    <tableColumn id="5" xr3:uid="{E391ECAD-8BD0-4F7A-9F99-77E599016601}" name="THEORETICAL" dataDxfId="990"/>
    <tableColumn id="6" xr3:uid="{C4037AA3-DD77-4C62-8415-E77CAB85743E}" name="PHYSICAL" dataDxfId="989"/>
    <tableColumn id="7" xr3:uid="{6A697EF8-8836-44B2-A87F-AE61D4CC76E1}" name="R/MATERIAL" dataDxfId="988">
      <calculatedColumnFormula>+I3-H3</calculatedColumnFormula>
    </tableColumn>
    <tableColumn id="8" xr3:uid="{FEB1F454-B6D7-45EA-928D-ABD41482C203}" name="RECEIPTS TO" dataDxfId="987" totalsRowDxfId="986"/>
    <tableColumn id="14" xr3:uid="{849C88D3-6658-4CCA-AE67-5DFBD367F567}" name="RETURNS " dataDxfId="985" totalsRowDxfId="984"/>
    <tableColumn id="15" xr3:uid="{6C874322-E227-4770-B8ED-C1BAEA1483B4}" name="EXCHANGED TO" dataDxfId="983" totalsRowDxfId="982"/>
    <tableColumn id="16" xr3:uid="{B2F5F2D8-4CC9-45CD-B8CD-28FCCC070FDF}" name="SALES TO" dataDxfId="981" totalsRowDxfId="980"/>
    <tableColumn id="17" xr3:uid="{B3E351F5-2487-4467-8C42-7592033CB686}" name="ISSUES TO" dataDxfId="979" totalsRowDxfId="978"/>
    <tableColumn id="18" xr3:uid="{92406F4C-65FF-47C2-8FBB-A5ABF6C344A9}" name="AVE RECEIPTS" dataDxfId="977" totalsRowDxfId="976"/>
    <tableColumn id="19" xr3:uid="{18A6C1D9-EDC9-4BE6-8E57-53ADB9D65914}" name="AVE RETURNS" dataDxfId="975" totalsRowDxfId="974"/>
    <tableColumn id="20" xr3:uid="{2FC4A95A-DE50-4CEF-962D-CE314FACA34B}" name="AVE EXCHANGED" dataDxfId="973" totalsRowDxfId="972"/>
    <tableColumn id="21" xr3:uid="{DD57FF2C-8C7F-4301-8A24-EEDF80932AFE}" name="AVE SALES" dataDxfId="971" totalsRowDxfId="970"/>
    <tableColumn id="9" xr3:uid="{DC126CAA-5276-4E2A-AAEF-29C61977DDFC}" name="AVE ISSUES" dataDxfId="969" totalsRowDxfId="968"/>
    <tableColumn id="10" xr3:uid="{3BCE5409-E4B1-46B2-B65E-2F3EF21BB12A}" name="STOCK" totalsRowFunction="count" dataDxfId="967" totalsRowDxfId="966">
      <calculatedColumnFormula>IFERROR(+H3/(P3+Q3+R3+S3+T3),0)</calculatedColumnFormula>
    </tableColumn>
  </tableColumns>
  <tableStyleInfo name="TableStyleMedium26" showFirstColumn="0" showLastColumn="0" showRowStripes="0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F2BAD1D-6310-4178-9C39-C53F7480ED98}" name="Table111" displayName="Table111" ref="A2:U269" headerRowDxfId="965" dataDxfId="963" totalsRowDxfId="961" headerRowBorderDxfId="964" tableBorderDxfId="962">
  <autoFilter ref="A2:U269" xr:uid="{2F2BAD1D-6310-4178-9C39-C53F7480ED98}"/>
  <tableColumns count="21">
    <tableColumn id="1" xr3:uid="{3B8BEC60-D16B-4868-8770-CC971BA973DA}" name="DESCRIPTION  AND  CODE " totalsRowLabel="Total" dataDxfId="960" totalsRowDxfId="959"/>
    <tableColumn id="2" xr3:uid="{F61F0850-DB59-4857-864A-63C591FCDFB0}" name="OPENING " dataDxfId="958"/>
    <tableColumn id="3" xr3:uid="{B7A96111-846A-4365-85D1-EEB195863375}" name="RECEIPTS" dataDxfId="957"/>
    <tableColumn id="12" xr3:uid="{FCD9C0F6-ABD8-4C4B-A987-06B389FD9379}" name="RETURNS" dataDxfId="956" totalsRowDxfId="955"/>
    <tableColumn id="13" xr3:uid="{14B6A74D-931A-4A4F-ABC0-D0AA07EEE3D3}" name="EXCHANGED" dataDxfId="954" totalsRowDxfId="953"/>
    <tableColumn id="11" xr3:uid="{4BD438AE-F5E8-46B8-94DF-F50E388F9F91}" name="SALES" dataDxfId="952" totalsRowDxfId="951"/>
    <tableColumn id="4" xr3:uid="{A1349D44-61E9-485F-B325-FA623AD1AAA9}" name="ISSUES" dataDxfId="950" totalsRowDxfId="949"/>
    <tableColumn id="5" xr3:uid="{EDA366CF-810A-450D-BBE8-C511A8FB446A}" name="THEORETICAL" dataDxfId="948"/>
    <tableColumn id="6" xr3:uid="{54675F11-38A5-40C1-94AA-4D3FEC5416C4}" name="PHYSICAL" dataDxfId="947"/>
    <tableColumn id="7" xr3:uid="{06A72E25-8584-4297-A358-60E74E01E9F0}" name="R/MATERIAL" dataDxfId="946">
      <calculatedColumnFormula>+I3-H3</calculatedColumnFormula>
    </tableColumn>
    <tableColumn id="8" xr3:uid="{0BA55F43-1583-4D6D-B932-1DB32ADD2440}" name="RECEIPTS TO" dataDxfId="945" totalsRowDxfId="944"/>
    <tableColumn id="14" xr3:uid="{ED622FE2-40F2-48ED-AAED-1591DDF2258D}" name="RETURNS " dataDxfId="943" totalsRowDxfId="942"/>
    <tableColumn id="15" xr3:uid="{8CF5C01E-1D45-49EF-8D15-F6B6400B65F0}" name="EXCHANGED TO" dataDxfId="941" totalsRowDxfId="940"/>
    <tableColumn id="16" xr3:uid="{680CA515-BC0D-4736-AFF8-89F8BE26703C}" name="SALES TO" dataDxfId="939" totalsRowDxfId="938"/>
    <tableColumn id="17" xr3:uid="{A470868D-F2E3-4BDB-8655-808A044D44BD}" name="ISSUES TO" dataDxfId="937" totalsRowDxfId="936"/>
    <tableColumn id="18" xr3:uid="{D57E4229-07C3-449D-9762-175E9A96A665}" name="AVE RECEIPTS" dataDxfId="935" totalsRowDxfId="934"/>
    <tableColumn id="19" xr3:uid="{4A836A4C-506F-4DA6-9AE7-02A4CD3A600D}" name="AVE RETURNS" dataDxfId="933" totalsRowDxfId="932"/>
    <tableColumn id="20" xr3:uid="{50E888B0-095F-4F1B-AB33-D21CA1D3DDDE}" name="AVE EXCHANGED" dataDxfId="931" totalsRowDxfId="930"/>
    <tableColumn id="21" xr3:uid="{35589617-9DAC-4D16-A674-B9AD843867F8}" name="AVE SALES" dataDxfId="929" totalsRowDxfId="928"/>
    <tableColumn id="9" xr3:uid="{3BF57B19-7652-4DD7-B5E3-4D91C8EBED58}" name="AVE ISSUES" dataDxfId="927" totalsRowDxfId="926"/>
    <tableColumn id="10" xr3:uid="{E031C4A1-20A2-49E5-B876-C48DAC1ACC97}" name="STOCK" totalsRowFunction="count" dataDxfId="925" totalsRowDxfId="924">
      <calculatedColumnFormula>IFERROR(+H3/(P3+Q3+R3+S3+T3),0)</calculatedColumnFormula>
    </tableColumn>
  </tableColumns>
  <tableStyleInfo name="TableStyleMedium24" showFirstColumn="0" showLastColumn="0" showRowStripes="0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C3E4D7E-5E8A-4483-9FF6-51CF6FF1C07F}" name="Table112" displayName="Table112" ref="A2:U269" headerRowDxfId="923" dataDxfId="921" totalsRowDxfId="919" headerRowBorderDxfId="922" tableBorderDxfId="920">
  <autoFilter ref="A2:U269" xr:uid="{6C3E4D7E-5E8A-4483-9FF6-51CF6FF1C07F}"/>
  <tableColumns count="21">
    <tableColumn id="1" xr3:uid="{BCC8C957-DFD5-405F-BD1D-09B16A784CBC}" name="DESCRIPTION  AND  CODE " totalsRowLabel="Total" dataDxfId="918" totalsRowDxfId="917"/>
    <tableColumn id="2" xr3:uid="{3C0A7004-774B-42A2-9AB6-E24CABA68EA6}" name="OPENING " dataDxfId="916"/>
    <tableColumn id="3" xr3:uid="{25DEF405-CAE7-42CD-AD74-5F5A6FD21A58}" name="RECEIPTS" dataDxfId="915"/>
    <tableColumn id="12" xr3:uid="{1F5E4AFD-2AD0-4FDB-A90C-4AAB19E0CB94}" name="RETURNS" dataDxfId="914" totalsRowDxfId="913"/>
    <tableColumn id="13" xr3:uid="{43C89513-8295-40D6-90BC-613CA8399626}" name="EXCHANGED" dataDxfId="912" totalsRowDxfId="911"/>
    <tableColumn id="11" xr3:uid="{02719759-C16B-42BF-8CEA-AA9BB9A38D5C}" name="SALES" dataDxfId="910" totalsRowDxfId="909"/>
    <tableColumn id="4" xr3:uid="{8AF0B9C2-C626-4350-969C-74FD149F6069}" name="ISSUES" dataDxfId="908" totalsRowDxfId="907"/>
    <tableColumn id="5" xr3:uid="{DE1554F0-2C0D-4AFB-A8F9-A423BF2E174F}" name="THEORETICAL" dataDxfId="906"/>
    <tableColumn id="6" xr3:uid="{5C73B961-37C5-46B4-8328-6EC547327F40}" name="PHYSICAL" dataDxfId="905"/>
    <tableColumn id="7" xr3:uid="{69E24BD9-104B-4BA7-8EBA-89B46472351D}" name="R/MATERIAL" dataDxfId="904">
      <calculatedColumnFormula>+I3-H3</calculatedColumnFormula>
    </tableColumn>
    <tableColumn id="8" xr3:uid="{14904333-AC5D-43C3-99DC-7999D0106810}" name="RECEIPTS TO" dataDxfId="903" totalsRowDxfId="902"/>
    <tableColumn id="14" xr3:uid="{0BE8DC72-1B92-447A-98D2-6A571B66CE03}" name="RETURNS " dataDxfId="901" totalsRowDxfId="900"/>
    <tableColumn id="15" xr3:uid="{BC7F8F2E-C730-4414-A9F0-18F9E38B7997}" name="EXCHANGED TO" dataDxfId="899" totalsRowDxfId="898"/>
    <tableColumn id="16" xr3:uid="{F44EFF4F-0348-434C-B15E-4E1B0E61DBD5}" name="SALES TO" dataDxfId="897" totalsRowDxfId="896"/>
    <tableColumn id="17" xr3:uid="{1D574885-33D2-472F-9FE7-E3D818B3D355}" name="ISSUES TO" dataDxfId="895" totalsRowDxfId="894"/>
    <tableColumn id="18" xr3:uid="{CEA92173-EEA5-4F66-BCE4-8FA9417CBBD8}" name="AVE RECEIPTS" dataDxfId="893" totalsRowDxfId="892"/>
    <tableColumn id="19" xr3:uid="{12FBB832-7749-454B-B177-BBF6DC470609}" name="AVE RETURNS" dataDxfId="891" totalsRowDxfId="890"/>
    <tableColumn id="20" xr3:uid="{BC700787-BCD2-416B-B2DF-BF4670F26A71}" name="AVE EXCHANGED" dataDxfId="889" totalsRowDxfId="888"/>
    <tableColumn id="21" xr3:uid="{CE8EE4AF-BE35-48FD-9676-BA5C395B3C7C}" name="AVE SALES" dataDxfId="887" totalsRowDxfId="886"/>
    <tableColumn id="9" xr3:uid="{ECDBEF0B-C02E-409A-87B4-A9F401D3E4AE}" name="AVE ISSUES" dataDxfId="885" totalsRowDxfId="884"/>
    <tableColumn id="10" xr3:uid="{AF2523D3-8CAF-417D-BDA3-0D25D2B83187}" name="STOCK" totalsRowFunction="count" dataDxfId="883" totalsRowDxfId="882">
      <calculatedColumnFormula>IFERROR(+H3/(P3+Q3+R3+S3+T3),0)</calculatedColumnFormula>
    </tableColumn>
  </tableColumns>
  <tableStyleInfo name="TableStyleMedium28" showFirstColumn="0" showLastColumn="0" showRowStripes="0" showColumnStripes="1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96CC84E-528D-4280-9538-C568567CDE80}" name="Table113" displayName="Table113" ref="A2:U269" headerRowDxfId="881" dataDxfId="879" totalsRowDxfId="877" headerRowBorderDxfId="880" tableBorderDxfId="878">
  <autoFilter ref="A2:U269" xr:uid="{596CC84E-528D-4280-9538-C568567CDE80}"/>
  <tableColumns count="21">
    <tableColumn id="1" xr3:uid="{09DF2822-BB61-48B6-8467-1E1A0CB888B6}" name="DESCRIPTION  AND  CODE " totalsRowLabel="Total" dataDxfId="876" totalsRowDxfId="875"/>
    <tableColumn id="2" xr3:uid="{B0CB4258-EA68-44DE-AB35-2607E9F889D3}" name="OPENING " dataDxfId="874"/>
    <tableColumn id="3" xr3:uid="{4380A395-0BAE-46CB-A369-AEBE30D989F5}" name="RECEIPTS" dataDxfId="873"/>
    <tableColumn id="12" xr3:uid="{D0EC9A93-1F97-431A-9287-7CC9BECC8939}" name="RETURNS" dataDxfId="872" totalsRowDxfId="871"/>
    <tableColumn id="13" xr3:uid="{738A1729-D70D-41CA-A765-B71D89C2BDA5}" name="EXCHANGED" dataDxfId="870" totalsRowDxfId="869"/>
    <tableColumn id="11" xr3:uid="{2EB9ACC1-CB84-486C-86AE-2CA6E34C44D3}" name="SALES" dataDxfId="868" totalsRowDxfId="867"/>
    <tableColumn id="4" xr3:uid="{7EF7B241-B4CE-4C5D-BBCA-31E96F97A3D6}" name="ISSUES" dataDxfId="866" totalsRowDxfId="865"/>
    <tableColumn id="5" xr3:uid="{05E14556-BB52-4372-86A7-30D5C7600784}" name="THEORETICAL" dataDxfId="864"/>
    <tableColumn id="6" xr3:uid="{EBD342EF-61B4-4479-B3C7-1A6FBFF5910B}" name="PHYSICAL" dataDxfId="863"/>
    <tableColumn id="7" xr3:uid="{AE0216FD-BB1C-455D-A7CD-4F85FFB4FFF3}" name="R/MATERIAL" dataDxfId="862">
      <calculatedColumnFormula>+I3-H3</calculatedColumnFormula>
    </tableColumn>
    <tableColumn id="8" xr3:uid="{3C694159-066D-4D74-A528-BB59249600EE}" name="RECEIPTS TO" dataDxfId="861" totalsRowDxfId="860"/>
    <tableColumn id="14" xr3:uid="{0AABB233-4C84-4639-91D5-140DC4FBFECB}" name="RETURNS " dataDxfId="859" totalsRowDxfId="858"/>
    <tableColumn id="15" xr3:uid="{ED0186D4-1E2B-4215-85A3-D10BC0E2EF9B}" name="EXCHANGED TO" dataDxfId="857" totalsRowDxfId="856"/>
    <tableColumn id="16" xr3:uid="{3ACEEC31-F60D-4C76-BF0A-EEF64DAA90F0}" name="SALES TO" dataDxfId="855" totalsRowDxfId="854"/>
    <tableColumn id="17" xr3:uid="{FF75D0EE-AB39-4D33-8B3F-4F55F4004CA9}" name="ISSUES TO" dataDxfId="853" totalsRowDxfId="852"/>
    <tableColumn id="18" xr3:uid="{C9D5DA48-54DF-493C-B371-B3264257A98A}" name="AVE RECEIPTS" dataDxfId="851" totalsRowDxfId="850"/>
    <tableColumn id="19" xr3:uid="{24CF90E3-2F07-4952-B7FD-C4FD96556A4C}" name="AVE RETURNS" dataDxfId="849" totalsRowDxfId="848"/>
    <tableColumn id="20" xr3:uid="{A9C9051A-10AC-4A94-BAC0-B1A8D1B4BAFB}" name="AVE EXCHANGED" dataDxfId="847" totalsRowDxfId="846"/>
    <tableColumn id="21" xr3:uid="{20F2DDA4-1BE4-4519-9482-E08CB4055EDD}" name="AVE SALES" dataDxfId="845" totalsRowDxfId="844"/>
    <tableColumn id="9" xr3:uid="{BB43C8D4-B240-4823-904E-6DB05F55D81D}" name="AVE ISSUES" dataDxfId="843" totalsRowDxfId="842"/>
    <tableColumn id="10" xr3:uid="{9868D0B9-586D-4491-8F1E-6B474D5904BA}" name="STOCK" totalsRowFunction="count" dataDxfId="841" totalsRowDxfId="840">
      <calculatedColumnFormula>IFERROR(+H3/(P3+Q3+R3+S3+T3),0)</calculatedColumnFormula>
    </tableColumn>
  </tableColumns>
  <tableStyleInfo name="TableStyleMedium26" showFirstColumn="0" showLastColumn="0" showRowStripes="0" showColumnStripes="1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AB7CB2D-FBB5-493D-BCD0-400F6B008765}" name="Table114" displayName="Table114" ref="A2:U269" headerRowDxfId="839" dataDxfId="837" totalsRowDxfId="835" headerRowBorderDxfId="838" tableBorderDxfId="836">
  <autoFilter ref="A2:U269" xr:uid="{AAB7CB2D-FBB5-493D-BCD0-400F6B008765}"/>
  <tableColumns count="21">
    <tableColumn id="1" xr3:uid="{408E0BF0-4DD7-4192-8720-E8F0D7E1F59D}" name="DESCRIPTION  AND  CODE " totalsRowLabel="Total" dataDxfId="834" totalsRowDxfId="833"/>
    <tableColumn id="2" xr3:uid="{310E64FD-039C-4750-9B69-9917D6C6C73F}" name="OPENING " dataDxfId="832"/>
    <tableColumn id="3" xr3:uid="{455A084E-8963-43C4-BE40-CDD6D516CACC}" name="RECEIPTS" dataDxfId="831"/>
    <tableColumn id="12" xr3:uid="{5ACFE788-32B9-4173-B53D-C06834845ED2}" name="RETURNS" dataDxfId="830" totalsRowDxfId="829"/>
    <tableColumn id="13" xr3:uid="{6F243B4F-A3AC-40F7-854D-F8B967585030}" name="EXCHANGED" dataDxfId="828" totalsRowDxfId="827"/>
    <tableColumn id="11" xr3:uid="{63A262AD-4645-426A-8E0B-2F1B0275B252}" name="SALES" dataDxfId="826" totalsRowDxfId="825"/>
    <tableColumn id="4" xr3:uid="{CF14864D-2AA1-497C-8C77-5284D4852F15}" name="ISSUES" dataDxfId="824" totalsRowDxfId="823"/>
    <tableColumn id="5" xr3:uid="{B192AAEC-DCC6-4D6B-B90B-7732BD4D6A1A}" name="THEORETICAL" dataDxfId="822"/>
    <tableColumn id="6" xr3:uid="{F4805240-AF50-438B-90D2-DEB3CA507833}" name="PHYSICAL" dataDxfId="821"/>
    <tableColumn id="7" xr3:uid="{5FB97305-470A-496C-B832-F84D7412D9AF}" name="R/MATERIAL" dataDxfId="820">
      <calculatedColumnFormula>+I3-H3</calculatedColumnFormula>
    </tableColumn>
    <tableColumn id="8" xr3:uid="{34BA55AE-F07A-44A4-A5A6-F065619B7D8B}" name="RECEIPTS TO" dataDxfId="819" totalsRowDxfId="818"/>
    <tableColumn id="14" xr3:uid="{7A513B99-223D-4A1D-A5B9-0222164F71AB}" name="RETURNS " dataDxfId="817" totalsRowDxfId="816"/>
    <tableColumn id="15" xr3:uid="{6EDF6E19-38FF-448D-AC89-F429EAC6102C}" name="EXCHANGED TO" dataDxfId="815" totalsRowDxfId="814"/>
    <tableColumn id="16" xr3:uid="{6DD01AF5-B2E9-4847-BFAB-77A745ACF499}" name="SALES TO" dataDxfId="813" totalsRowDxfId="812"/>
    <tableColumn id="17" xr3:uid="{68029886-5D72-4248-A863-76219674E34B}" name="ISSUES TO" dataDxfId="811" totalsRowDxfId="810"/>
    <tableColumn id="18" xr3:uid="{2CE41808-E4CC-4467-8C32-0DEE0F290321}" name="AVE RECEIPTS" dataDxfId="809" totalsRowDxfId="808"/>
    <tableColumn id="19" xr3:uid="{9CC31678-A75D-4AEC-8CB6-BB01D26CCE80}" name="AVE RETURNS" dataDxfId="807" totalsRowDxfId="806"/>
    <tableColumn id="20" xr3:uid="{C12A5E0C-E75C-4B3E-A055-870FBEE76727}" name="AVE EXCHANGED" dataDxfId="805" totalsRowDxfId="804"/>
    <tableColumn id="21" xr3:uid="{E0FDCB05-84A5-42D6-9DB9-3AD5685FD378}" name="AVE SALES" dataDxfId="803" totalsRowDxfId="802"/>
    <tableColumn id="9" xr3:uid="{846B2362-2245-49FF-BD7A-8DF07E57FED5}" name="AVE ISSUES" dataDxfId="801" totalsRowDxfId="800"/>
    <tableColumn id="10" xr3:uid="{E59B8605-3451-45D1-8B56-183B275283E9}" name="STOCK" totalsRowFunction="count" dataDxfId="799" totalsRowDxfId="798">
      <calculatedColumnFormula>IFERROR(+H3/(P3+Q3+R3+S3+T3),0)</calculatedColumnFormula>
    </tableColumn>
  </tableColumns>
  <tableStyleInfo name="TableStyleMedium27" showFirstColumn="0" showLastColumn="0" showRowStripes="0" showColumnStripes="1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A87172E-B60D-4DE2-BAC0-74A9549D6008}" name="Table115" displayName="Table115" ref="A2:U269" headerRowDxfId="797" dataDxfId="795" totalsRowDxfId="793" headerRowBorderDxfId="796" tableBorderDxfId="794">
  <autoFilter ref="A2:U269" xr:uid="{EA87172E-B60D-4DE2-BAC0-74A9549D6008}"/>
  <tableColumns count="21">
    <tableColumn id="1" xr3:uid="{D8D076D2-BF43-4789-B77B-C0F2F834745B}" name="DESCRIPTION  AND  CODE " totalsRowLabel="Total" dataDxfId="792" totalsRowDxfId="791"/>
    <tableColumn id="2" xr3:uid="{2559C7F7-AA2A-4744-BD8C-D1CA1130538D}" name="OPENING " dataDxfId="790"/>
    <tableColumn id="3" xr3:uid="{7C3B539F-B465-407B-AAC2-3CDCEA02C524}" name="RECEIPTS" dataDxfId="789"/>
    <tableColumn id="12" xr3:uid="{D66909FE-286A-445D-A57B-B13C9AE12E7C}" name="RETURNS" dataDxfId="788" totalsRowDxfId="787"/>
    <tableColumn id="13" xr3:uid="{8E450427-7E80-45D2-A0D0-8A0DD468670E}" name="EXCHANGED" dataDxfId="786" totalsRowDxfId="785"/>
    <tableColumn id="11" xr3:uid="{83E9004E-C90A-4C19-A9C7-DAD5DC4D1007}" name="SALES" dataDxfId="784" totalsRowDxfId="783"/>
    <tableColumn id="4" xr3:uid="{677F2298-1AD2-42FA-A180-097BE88644B5}" name="ISSUES" dataDxfId="782" totalsRowDxfId="781"/>
    <tableColumn id="5" xr3:uid="{306CEA1D-E257-4676-9623-EE4EB2588571}" name="THEORETICAL" dataDxfId="780"/>
    <tableColumn id="6" xr3:uid="{E0B97181-6234-44A0-8F10-645A9F1F403E}" name="PHYSICAL" dataDxfId="779"/>
    <tableColumn id="7" xr3:uid="{9A9FACFD-CCDD-49D8-9B52-E2DB40707D34}" name="R/MATERIAL" dataDxfId="778">
      <calculatedColumnFormula>+I3-H3</calculatedColumnFormula>
    </tableColumn>
    <tableColumn id="8" xr3:uid="{B8292B83-6482-4D5B-991B-890688896D06}" name="RECEIPTS TO" dataDxfId="777" totalsRowDxfId="776"/>
    <tableColumn id="14" xr3:uid="{7B0954A0-EE19-4C1A-B8FF-066B4DC3902A}" name="RETURNS " dataDxfId="775" totalsRowDxfId="774"/>
    <tableColumn id="15" xr3:uid="{91E08E9C-C716-41B7-95AD-9813F14A4BBD}" name="EXCHANGED TO" dataDxfId="773" totalsRowDxfId="772"/>
    <tableColumn id="16" xr3:uid="{C52FA07F-8256-47FD-91D8-4E31EE3FBDEF}" name="SALES TO" dataDxfId="771" totalsRowDxfId="770"/>
    <tableColumn id="17" xr3:uid="{72747DA0-2385-46C6-B3B9-36CF8980C73C}" name="ISSUES TO" dataDxfId="769" totalsRowDxfId="768"/>
    <tableColumn id="18" xr3:uid="{FE2F2AB4-1414-49CE-86E8-45F982653762}" name="AVE RECEIPTS" dataDxfId="767" totalsRowDxfId="766"/>
    <tableColumn id="19" xr3:uid="{3AC901C6-5CE2-4E72-A3F3-2D77BC0D5E9A}" name="AVE RETURNS" dataDxfId="765" totalsRowDxfId="764"/>
    <tableColumn id="20" xr3:uid="{E5708AAF-1BB1-4BBA-9B43-42025BD7EFBD}" name="AVE EXCHANGED" dataDxfId="763" totalsRowDxfId="762"/>
    <tableColumn id="21" xr3:uid="{13996A9D-6D38-4C39-891B-CD9E8F006029}" name="AVE SALES" dataDxfId="761" totalsRowDxfId="760"/>
    <tableColumn id="9" xr3:uid="{ED3333A7-2BD7-4A88-9EB1-C288AF0A30F4}" name="AVE ISSUES" dataDxfId="759" totalsRowDxfId="758"/>
    <tableColumn id="10" xr3:uid="{415B0CD4-1081-4E37-874C-3745232687D8}" name="STOCK" totalsRowFunction="count" dataDxfId="757" totalsRowDxfId="756">
      <calculatedColumnFormula>IFERROR(+H3/(P3+Q3+R3+S3+T3),0)</calculatedColumnFormula>
    </tableColumn>
  </tableColumns>
  <tableStyleInfo name="TableStyleMedium26" showFirstColumn="0" showLastColumn="0" showRowStripes="0" showColumnStripes="1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627F677-0506-416C-829A-81EF55364C89}" name="Table116" displayName="Table116" ref="A2:U269" headerRowDxfId="755" dataDxfId="753" totalsRowDxfId="751" headerRowBorderDxfId="754" tableBorderDxfId="752">
  <autoFilter ref="A2:U269" xr:uid="{D627F677-0506-416C-829A-81EF55364C89}"/>
  <tableColumns count="21">
    <tableColumn id="1" xr3:uid="{5A53EE47-FAAF-496E-B718-68749B59EAB2}" name="DESCRIPTION  AND  CODE " totalsRowLabel="Total" dataDxfId="750" totalsRowDxfId="749"/>
    <tableColumn id="2" xr3:uid="{8CE7DA2B-50C7-46A3-A602-7299B31BAE7A}" name="OPENING " dataDxfId="748"/>
    <tableColumn id="3" xr3:uid="{8A2DAD47-71B9-48E2-94FD-C12B24A74AFD}" name="RECEIPTS" dataDxfId="747"/>
    <tableColumn id="12" xr3:uid="{C934D4AB-76BD-42B8-9579-8C1BC6F93A9D}" name="RETURNS" dataDxfId="746" totalsRowDxfId="745"/>
    <tableColumn id="13" xr3:uid="{04B1B607-559D-4B76-AD4F-05549913ADA7}" name="EXCHANGED" dataDxfId="744" totalsRowDxfId="743"/>
    <tableColumn id="11" xr3:uid="{4497D742-D8A8-4E74-B151-4A1D67DEF504}" name="SALES" dataDxfId="742" totalsRowDxfId="741"/>
    <tableColumn id="4" xr3:uid="{19C06469-BAB9-4643-984C-63880E1627F4}" name="ISSUES" dataDxfId="740" totalsRowDxfId="739"/>
    <tableColumn id="5" xr3:uid="{E5EF095E-9602-4902-9637-29C4F308034B}" name="THEORETICAL" dataDxfId="738"/>
    <tableColumn id="6" xr3:uid="{C70C0777-D705-4EC2-B40F-A1B3610F7102}" name="PHYSICAL" dataDxfId="737"/>
    <tableColumn id="7" xr3:uid="{5F575076-9B33-4213-83BE-3D7C99E40CA4}" name="R/MATERIAL" dataDxfId="736">
      <calculatedColumnFormula>+I3-H3</calculatedColumnFormula>
    </tableColumn>
    <tableColumn id="8" xr3:uid="{D71EE38B-746C-4C97-AEA1-5D84C2B5995F}" name="RECEIPTS TO" dataDxfId="735" totalsRowDxfId="734"/>
    <tableColumn id="14" xr3:uid="{7652AD4C-8D90-4D14-8A18-A049FA59AE6D}" name="RETURNS " dataDxfId="733" totalsRowDxfId="732"/>
    <tableColumn id="15" xr3:uid="{30958F04-21CD-434A-8C94-DF2AEAE8A1C0}" name="EXCHANGED TO" dataDxfId="731" totalsRowDxfId="730"/>
    <tableColumn id="16" xr3:uid="{B2610EE7-6521-4ED6-BA41-519CB05B12A4}" name="SALES TO" dataDxfId="729" totalsRowDxfId="728"/>
    <tableColumn id="17" xr3:uid="{127EEBBB-A1AD-43D2-A69C-EB17D5A1307E}" name="ISSUES TO" dataDxfId="727" totalsRowDxfId="726"/>
    <tableColumn id="18" xr3:uid="{ECAA64A1-E435-48FC-87D6-317DF9E35462}" name="AVE RECEIPTS" dataDxfId="725" totalsRowDxfId="724"/>
    <tableColumn id="19" xr3:uid="{0A1EA3A4-B1DA-41A8-8B57-B5D73EBC7945}" name="AVE RETURNS" dataDxfId="723" totalsRowDxfId="722"/>
    <tableColumn id="20" xr3:uid="{FBFC326B-C89D-4548-AC83-D9D62B654E28}" name="AVE EXCHANGED" dataDxfId="721" totalsRowDxfId="720"/>
    <tableColumn id="21" xr3:uid="{7CA6FEC1-7E11-45AD-B999-35CC8BD352C9}" name="AVE SALES" dataDxfId="719" totalsRowDxfId="718"/>
    <tableColumn id="9" xr3:uid="{63558A99-30F2-491B-B292-98E03BA91E8E}" name="AVE ISSUES" dataDxfId="717" totalsRowDxfId="716"/>
    <tableColumn id="10" xr3:uid="{1B63386B-B3C7-4BCD-9AA4-171ED5AFE586}" name="STOCK" totalsRowFunction="count" dataDxfId="715" totalsRowDxfId="714">
      <calculatedColumnFormula>IFERROR(+H3/(P3+Q3+R3+S3+T3),0)</calculatedColumnFormula>
    </tableColumn>
  </tableColumns>
  <tableStyleInfo name="TableStyleMedium26" showFirstColumn="0" showLastColumn="0" showRowStripes="0" showColumnStripes="1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6E5F23A-E8D2-48DC-ADF6-BC17D7437B1B}" name="Table117" displayName="Table117" ref="A2:U269" headerRowDxfId="713" dataDxfId="711" totalsRowDxfId="709" headerRowBorderDxfId="712" tableBorderDxfId="710">
  <autoFilter ref="A2:U269" xr:uid="{A6E5F23A-E8D2-48DC-ADF6-BC17D7437B1B}"/>
  <tableColumns count="21">
    <tableColumn id="1" xr3:uid="{75F2E54C-FE06-4D17-A031-48CABB2EA9B5}" name="DESCRIPTION  AND  CODE " totalsRowLabel="Total" dataDxfId="708" totalsRowDxfId="707"/>
    <tableColumn id="2" xr3:uid="{6AC7E5B0-109A-4886-B538-A09905B07BB5}" name="OPENING " dataDxfId="706"/>
    <tableColumn id="3" xr3:uid="{C405AFC4-8EB8-4A8D-8099-389441B17BBB}" name="RECEIPTS" dataDxfId="705"/>
    <tableColumn id="12" xr3:uid="{F14646F6-8D1C-4F99-9B26-68584A3E4475}" name="RETURNS" dataDxfId="704" totalsRowDxfId="703"/>
    <tableColumn id="13" xr3:uid="{FFB3B8B5-7B8C-4811-B930-B98007F446EE}" name="EXCHANGED" dataDxfId="702" totalsRowDxfId="701"/>
    <tableColumn id="11" xr3:uid="{ADD09185-4103-47EC-968C-A9C3144EE5F0}" name="SALES" dataDxfId="700" totalsRowDxfId="699"/>
    <tableColumn id="4" xr3:uid="{330D9A07-92BE-4C45-9E28-3E5CAE7A5B33}" name="ISSUES" dataDxfId="698" totalsRowDxfId="697"/>
    <tableColumn id="5" xr3:uid="{6046A25D-C63C-45F8-8835-FC5D6D990307}" name="THEORETICAL" dataDxfId="696"/>
    <tableColumn id="6" xr3:uid="{E99F9458-951E-4FB9-B906-5F59E3A7CD9C}" name="PHYSICAL" dataDxfId="695"/>
    <tableColumn id="7" xr3:uid="{2351A23B-2253-4C5A-8D08-8B08FE4E2E6E}" name="R/MATERIAL" dataDxfId="694">
      <calculatedColumnFormula>+I3-H3</calculatedColumnFormula>
    </tableColumn>
    <tableColumn id="8" xr3:uid="{5DC7A4CA-370D-4C1A-9C6A-0C29A9B9403A}" name="RECEIPTS TO" dataDxfId="693" totalsRowDxfId="692"/>
    <tableColumn id="14" xr3:uid="{3B3D8800-3A0F-4356-86AE-EE7DC3630838}" name="RETURNS " dataDxfId="691" totalsRowDxfId="690"/>
    <tableColumn id="15" xr3:uid="{381289F7-38E3-4828-93EA-2A11F8473364}" name="EXCHANGED TO" dataDxfId="689" totalsRowDxfId="688"/>
    <tableColumn id="16" xr3:uid="{9C500897-BAD2-4C4B-9E3B-E07CAAA3297D}" name="SALES TO" dataDxfId="687" totalsRowDxfId="686"/>
    <tableColumn id="17" xr3:uid="{4A1F905D-BAB7-4745-91D9-216CD66156BB}" name="ISSUES TO" dataDxfId="685" totalsRowDxfId="684"/>
    <tableColumn id="18" xr3:uid="{7764B4DB-8F4B-45D2-94CD-9E1893A2D974}" name="AVE RECEIPTS" dataDxfId="683" totalsRowDxfId="682"/>
    <tableColumn id="19" xr3:uid="{8C9CC496-A349-44FA-9D1B-313DB5C71F22}" name="AVE RETURNS" dataDxfId="681" totalsRowDxfId="680"/>
    <tableColumn id="20" xr3:uid="{501BFF0C-29C4-4526-9B07-6685037A2F69}" name="AVE EXCHANGED" dataDxfId="679" totalsRowDxfId="678"/>
    <tableColumn id="21" xr3:uid="{2ADD8DCD-B3AA-46BF-98A7-FFF501FBB22E}" name="AVE SALES" dataDxfId="677" totalsRowDxfId="676"/>
    <tableColumn id="9" xr3:uid="{40796D19-F196-4EC8-9C36-177DC169CFAA}" name="AVE ISSUES" dataDxfId="675" totalsRowDxfId="674"/>
    <tableColumn id="10" xr3:uid="{C560D4F2-C876-44D6-82F5-534B9BD2453B}" name="STOCK" totalsRowFunction="count" dataDxfId="673" totalsRowDxfId="672">
      <calculatedColumnFormula>IFERROR(+H3/(P3+Q3+R3+S3+T3),0)</calculatedColumnFormula>
    </tableColumn>
  </tableColumns>
  <tableStyleInfo name="TableStyleMedium26" showFirstColumn="0" showLastColumn="0" showRowStripes="0" showColumnStripes="1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FE882B8-863E-42A1-805F-99EE0E0EEC43}" name="Table118" displayName="Table118" ref="A2:U269" headerRowDxfId="671" dataDxfId="669" totalsRowDxfId="667" headerRowBorderDxfId="670" tableBorderDxfId="668">
  <autoFilter ref="A2:U269" xr:uid="{BFE882B8-863E-42A1-805F-99EE0E0EEC43}"/>
  <tableColumns count="21">
    <tableColumn id="1" xr3:uid="{92FED45F-E659-40C2-B06D-E8B768C0BB2B}" name="DESCRIPTION  AND  CODE " totalsRowLabel="Total" dataDxfId="666" totalsRowDxfId="665"/>
    <tableColumn id="2" xr3:uid="{8D5A21E6-3985-4D5C-9639-3BA8048A7EB3}" name="OPENING " dataDxfId="664"/>
    <tableColumn id="3" xr3:uid="{665452E7-AA13-46EB-B0E1-E81759487868}" name="RECEIPTS" dataDxfId="663"/>
    <tableColumn id="12" xr3:uid="{297BEC9D-88E3-40BD-90DC-4EA58B6F9A3A}" name="RETURNS" dataDxfId="662" totalsRowDxfId="661"/>
    <tableColumn id="13" xr3:uid="{F7B54E54-8FD0-4C8C-9A85-7596063787F7}" name="EXCHANGED" dataDxfId="660" totalsRowDxfId="659"/>
    <tableColumn id="11" xr3:uid="{6BB2DD3D-D21A-4C2F-A58F-4513C41B72E4}" name="SALES" dataDxfId="658" totalsRowDxfId="657"/>
    <tableColumn id="4" xr3:uid="{925FAE53-830A-462B-B500-9F359E7D1FF9}" name="ISSUES" dataDxfId="656" totalsRowDxfId="655"/>
    <tableColumn id="5" xr3:uid="{600BBABA-84AA-420A-87A8-4C45B1D4C760}" name="THEORETICAL" dataDxfId="654"/>
    <tableColumn id="6" xr3:uid="{81EAFE4A-7445-4515-9F75-001657ABD6CC}" name="PHYSICAL" dataDxfId="653"/>
    <tableColumn id="7" xr3:uid="{14BA593B-DB34-462F-A6EB-E2EE6473917F}" name="R/MATERIAL" dataDxfId="652">
      <calculatedColumnFormula>+I3-H3</calculatedColumnFormula>
    </tableColumn>
    <tableColumn id="8" xr3:uid="{D0D5CA94-4572-4B21-A3BD-E9AD5B9C51B4}" name="RECEIPTS TO" dataDxfId="651" totalsRowDxfId="650"/>
    <tableColumn id="14" xr3:uid="{F6481823-01D4-496D-A881-794509CC5E39}" name="RETURNS " dataDxfId="649" totalsRowDxfId="648"/>
    <tableColumn id="15" xr3:uid="{BEDDFF19-7647-4C4E-8509-74978F0B7044}" name="EXCHANGED TO" dataDxfId="647" totalsRowDxfId="646"/>
    <tableColumn id="16" xr3:uid="{A5DA4AEC-B258-45EC-B9B9-07CF1853A0AD}" name="SALES TO" dataDxfId="645" totalsRowDxfId="644"/>
    <tableColumn id="17" xr3:uid="{B83D7E49-6FC4-4259-968E-F6601B5A430E}" name="ISSUES TO" dataDxfId="643" totalsRowDxfId="642"/>
    <tableColumn id="18" xr3:uid="{6B00BD8E-E67D-42CA-B6E7-6FCE3D0586EE}" name="AVE RECEIPTS" dataDxfId="641" totalsRowDxfId="640"/>
    <tableColumn id="19" xr3:uid="{ECE13936-0D1E-43EC-81CB-5553CBE2F9A2}" name="AVE RETURNS" dataDxfId="639" totalsRowDxfId="638"/>
    <tableColumn id="20" xr3:uid="{99BCA705-3429-4661-A9E3-ED31D5D48F89}" name="AVE EXCHANGED" dataDxfId="637" totalsRowDxfId="636"/>
    <tableColumn id="21" xr3:uid="{73857DF4-5A4C-49BC-AEC9-9D583F40814C}" name="AVE SALES" dataDxfId="635" totalsRowDxfId="634"/>
    <tableColumn id="9" xr3:uid="{A37B8E43-EAA0-4BE9-AF54-824AA48360F4}" name="AVE ISSUES" dataDxfId="633" totalsRowDxfId="632"/>
    <tableColumn id="10" xr3:uid="{577A1B76-9C18-40E8-8226-8D0293D9F7A1}" name="STOCK" totalsRowFunction="count" dataDxfId="631" totalsRowDxfId="630">
      <calculatedColumnFormula>IFERROR(+H3/(P3+Q3+R3+S3+T3),0)</calculatedColumnFormula>
    </tableColumn>
  </tableColumns>
  <tableStyleInfo name="TableStyleMedium26" showFirstColumn="0" showLastColumn="0" showRowStripes="0" showColumnStripes="1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3D77F12-0D42-44BF-860B-411751A9632E}" name="Table119" displayName="Table119" ref="A2:U269" headerRowDxfId="629" dataDxfId="627" totalsRowDxfId="625" headerRowBorderDxfId="628" tableBorderDxfId="626">
  <autoFilter ref="A2:U269" xr:uid="{D3D77F12-0D42-44BF-860B-411751A9632E}"/>
  <tableColumns count="21">
    <tableColumn id="1" xr3:uid="{1F9C61FD-C2C6-4404-AFBD-5E4CDFA19EBA}" name="DESCRIPTION  AND  CODE " totalsRowLabel="Total" dataDxfId="624" totalsRowDxfId="623"/>
    <tableColumn id="2" xr3:uid="{44DE7A87-4FB7-4A19-9DA7-F932E9F2DB86}" name="OPENING " dataDxfId="622"/>
    <tableColumn id="3" xr3:uid="{34764A84-9F64-413C-9009-0D927BC72D28}" name="RECEIPTS" dataDxfId="621"/>
    <tableColumn id="12" xr3:uid="{DCD52355-F091-4ECA-9B10-32793AF54895}" name="RETURNS" dataDxfId="620" totalsRowDxfId="619"/>
    <tableColumn id="13" xr3:uid="{E13D0294-7E32-4C12-8F99-9E2B6A921C56}" name="EXCHANGED" dataDxfId="618" totalsRowDxfId="617"/>
    <tableColumn id="11" xr3:uid="{B077E09E-6DFE-4DDF-8DA5-56D31055A369}" name="SALES" dataDxfId="616" totalsRowDxfId="615"/>
    <tableColumn id="4" xr3:uid="{3C1B8CC1-3C2E-4FBC-8F89-7FD75FE0657D}" name="ISSUES" dataDxfId="614" totalsRowDxfId="613"/>
    <tableColumn id="5" xr3:uid="{756F8F0A-5BC0-42EA-9B24-F7A5B4C34B64}" name="THEORETICAL" dataDxfId="612"/>
    <tableColumn id="6" xr3:uid="{2727D3BD-9BE4-4B03-931C-3739F82C1D26}" name="PHYSICAL" dataDxfId="611"/>
    <tableColumn id="7" xr3:uid="{0C05C967-21C1-4D3E-86EE-02CD2E884F31}" name="R/MATERIAL" dataDxfId="610">
      <calculatedColumnFormula>+I3-H3</calculatedColumnFormula>
    </tableColumn>
    <tableColumn id="8" xr3:uid="{FE8C65AB-D199-4072-A7E5-E6763F869289}" name="RECEIPTS TO" dataDxfId="609" totalsRowDxfId="608"/>
    <tableColumn id="14" xr3:uid="{676E080E-0C1E-4322-AECD-1042315CA3D0}" name="RETURNS " dataDxfId="607" totalsRowDxfId="606"/>
    <tableColumn id="15" xr3:uid="{C0F597CB-D8C0-4C4F-8A97-A90ED0EA3819}" name="EXCHANGED TO" dataDxfId="605" totalsRowDxfId="604"/>
    <tableColumn id="16" xr3:uid="{B76178C2-DB54-4BE8-AA8B-54F392C8EE26}" name="SALES TO" dataDxfId="603" totalsRowDxfId="602"/>
    <tableColumn id="17" xr3:uid="{5954185D-10E2-427F-8433-0D9EB8D8A097}" name="ISSUES TO" dataDxfId="601" totalsRowDxfId="600"/>
    <tableColumn id="18" xr3:uid="{8BB612C5-FDA3-460B-8036-AC48632B9F66}" name="AVE RECEIPTS" dataDxfId="599" totalsRowDxfId="598"/>
    <tableColumn id="19" xr3:uid="{FE29679C-9B57-4084-AF8E-A6FD324F541E}" name="AVE RETURNS" dataDxfId="597" totalsRowDxfId="596"/>
    <tableColumn id="20" xr3:uid="{659B99CB-4D36-4A24-8879-5B711DDA16F1}" name="AVE EXCHANGED" dataDxfId="595" totalsRowDxfId="594"/>
    <tableColumn id="21" xr3:uid="{ED64A9C8-2648-4020-8628-584201E12A0D}" name="AVE SALES" dataDxfId="593" totalsRowDxfId="592"/>
    <tableColumn id="9" xr3:uid="{053C1390-2B32-4392-B754-6279F0B2E6E4}" name="AVE ISSUES" dataDxfId="591" totalsRowDxfId="590"/>
    <tableColumn id="10" xr3:uid="{F9D1A68F-4AEE-4465-8480-6471EBCD089F}" name="STOCK" totalsRowFunction="count" dataDxfId="589" totalsRowDxfId="588">
      <calculatedColumnFormula>IFERROR(+H3/(P3+Q3+R3+S3+T3),0)</calculatedColumnFormula>
    </tableColumn>
  </tableColumns>
  <tableStyleInfo name="TableStyleMedium24" showFirstColumn="0" showLastColumn="0" showRowStripes="0" showColumnStripes="1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8E1F787-EF14-4C8C-9792-57D7E1A4A703}" name="Table120" displayName="Table120" ref="A2:U269" headerRowDxfId="587" dataDxfId="585" totalsRowDxfId="583" headerRowBorderDxfId="586" tableBorderDxfId="584">
  <autoFilter ref="A2:U269" xr:uid="{A8E1F787-EF14-4C8C-9792-57D7E1A4A703}"/>
  <tableColumns count="21">
    <tableColumn id="1" xr3:uid="{9DAD111C-BE89-4378-89DC-3CF0E65BD1EA}" name="DESCRIPTION  AND  CODE " totalsRowLabel="Total" dataDxfId="582" totalsRowDxfId="581"/>
    <tableColumn id="2" xr3:uid="{A8F6CDAD-314F-4862-8C3A-E067DAD89F86}" name="OPENING " dataDxfId="580"/>
    <tableColumn id="3" xr3:uid="{F9CD9575-062E-4862-B320-9E3B7C8960BE}" name="RECEIPTS" dataDxfId="579"/>
    <tableColumn id="12" xr3:uid="{6A990D7B-5ED6-43D7-BF1E-D486265D61BB}" name="RETURNS" dataDxfId="578" totalsRowDxfId="577"/>
    <tableColumn id="13" xr3:uid="{7721FED6-190F-4A91-843B-D72799B967CD}" name="EXCHANGED" dataDxfId="576" totalsRowDxfId="575"/>
    <tableColumn id="11" xr3:uid="{9D51CD40-4068-457A-AD23-AE85B46A47E4}" name="SALES" dataDxfId="574" totalsRowDxfId="573"/>
    <tableColumn id="4" xr3:uid="{010EDBB2-6B71-4ECB-AE59-A52A6AA6F8C6}" name="ISSUES" dataDxfId="572" totalsRowDxfId="571"/>
    <tableColumn id="5" xr3:uid="{05D4C3A0-0339-48F8-8FB8-EC8CCF8BA894}" name="THEORETICAL" dataDxfId="570"/>
    <tableColumn id="6" xr3:uid="{411EEA3D-8DAB-41C4-AFB0-7767237535E6}" name="PHYSICAL" dataDxfId="569"/>
    <tableColumn id="7" xr3:uid="{4B2711E5-518F-4A98-90E6-0EE179984D5A}" name="R/MATERIAL" dataDxfId="568">
      <calculatedColumnFormula>+I3-H3</calculatedColumnFormula>
    </tableColumn>
    <tableColumn id="8" xr3:uid="{FA16C640-8F37-49D7-BA1C-D4F036789656}" name="RECEIPTS TO" dataDxfId="567" totalsRowDxfId="566"/>
    <tableColumn id="14" xr3:uid="{07A13C7C-963D-44A3-A031-CC5E45759BDD}" name="RETURNS " dataDxfId="565" totalsRowDxfId="564"/>
    <tableColumn id="15" xr3:uid="{69DF1140-ADFE-4F61-B671-3CF74B0AF3D9}" name="EXCHANGED TO" dataDxfId="563" totalsRowDxfId="562"/>
    <tableColumn id="16" xr3:uid="{719DCBED-40AA-4442-863A-E8AB146347BF}" name="SALES TO" dataDxfId="561" totalsRowDxfId="560"/>
    <tableColumn id="17" xr3:uid="{093A88B9-F3CC-4F28-BCC2-EB2C7A3A80C1}" name="ISSUES TO" dataDxfId="559" totalsRowDxfId="558"/>
    <tableColumn id="18" xr3:uid="{7D618C47-151B-40E2-8FD3-25DEC406F032}" name="AVE RECEIPTS" dataDxfId="557" totalsRowDxfId="556"/>
    <tableColumn id="19" xr3:uid="{C36B335A-6419-49AD-AE0C-0F42C3A0D622}" name="AVE RETURNS" dataDxfId="555" totalsRowDxfId="554"/>
    <tableColumn id="20" xr3:uid="{B3EA5E85-75CE-4D08-893A-56C28E3D3BDB}" name="AVE EXCHANGED" dataDxfId="553" totalsRowDxfId="552"/>
    <tableColumn id="21" xr3:uid="{9D8CEED1-6F78-46B5-9C36-66D03E7DD3D2}" name="AVE SALES" dataDxfId="551" totalsRowDxfId="550"/>
    <tableColumn id="9" xr3:uid="{4DC9F324-8793-4DE4-B4F9-49320CD9A4D5}" name="AVE ISSUES" dataDxfId="549" totalsRowDxfId="548"/>
    <tableColumn id="10" xr3:uid="{3291BBB0-FB80-4177-9F34-D3295BF6CE27}" name="STOCK" totalsRowFunction="count" dataDxfId="547" totalsRowDxfId="546">
      <calculatedColumnFormula>IFERROR(+H3/(P3+Q3+R3+S3+T3),0)</calculatedColumnFormula>
    </tableColumn>
  </tableColumns>
  <tableStyleInfo name="TableStyleMedium10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CE59CB3-7B1D-40CC-A70F-722A89D990A9}" name="Table121" displayName="Table121" ref="A2:U269" headerRowDxfId="545" dataDxfId="543" totalsRowDxfId="541" headerRowBorderDxfId="544" tableBorderDxfId="542">
  <autoFilter ref="A2:U269" xr:uid="{2CE59CB3-7B1D-40CC-A70F-722A89D990A9}"/>
  <tableColumns count="21">
    <tableColumn id="1" xr3:uid="{06DB1D0E-917E-4DDD-82C3-677D489A0CDA}" name="DESCRIPTION  AND  CODE " totalsRowLabel="Total" dataDxfId="540" totalsRowDxfId="539"/>
    <tableColumn id="2" xr3:uid="{3A036FE8-60F9-4BB4-8CA2-CBF28BA79570}" name="OPENING " dataDxfId="538"/>
    <tableColumn id="3" xr3:uid="{017D623F-026F-4690-B4D9-BF6DD4184974}" name="RECEIPTS" dataDxfId="537"/>
    <tableColumn id="12" xr3:uid="{B2AEE4A3-3873-43EF-9285-B3E082C2E763}" name="RETURNS" dataDxfId="536" totalsRowDxfId="535"/>
    <tableColumn id="13" xr3:uid="{37A6523B-1E8B-4D3F-A8DE-05624026DFFC}" name="EXCHANGED" dataDxfId="534" totalsRowDxfId="533"/>
    <tableColumn id="11" xr3:uid="{7F0EE595-6593-40DE-B1F6-F23BBADF8229}" name="SALES" dataDxfId="532" totalsRowDxfId="531"/>
    <tableColumn id="4" xr3:uid="{7D081577-B663-40B0-ADA8-F40AC2095253}" name="ISSUES" dataDxfId="530" totalsRowDxfId="529"/>
    <tableColumn id="5" xr3:uid="{FC47D72A-0D53-4779-AC05-E82E9769A1F7}" name="THEORETICAL" dataDxfId="528"/>
    <tableColumn id="6" xr3:uid="{CD37F134-63F1-41A3-844F-7366AF8E3686}" name="PHYSICAL" dataDxfId="527"/>
    <tableColumn id="7" xr3:uid="{7F27841A-253F-4DE4-88BD-9189316F2B00}" name="R/MATERIAL" dataDxfId="526">
      <calculatedColumnFormula>+I3-H3</calculatedColumnFormula>
    </tableColumn>
    <tableColumn id="8" xr3:uid="{B2AEB1EF-D5F4-487A-B0CA-89B36D247206}" name="RECEIPTS TO" dataDxfId="525" totalsRowDxfId="524"/>
    <tableColumn id="14" xr3:uid="{33120188-9EC6-4754-9261-15FF795E86B9}" name="RETURNS " dataDxfId="523" totalsRowDxfId="522"/>
    <tableColumn id="15" xr3:uid="{5A675C8E-40C9-446D-A15A-6EA6EC76A2D0}" name="EXCHANGED TO" dataDxfId="521" totalsRowDxfId="520"/>
    <tableColumn id="16" xr3:uid="{A4EF0A8E-F6B7-48E4-9828-92646B378120}" name="SALES TO" dataDxfId="519" totalsRowDxfId="518"/>
    <tableColumn id="17" xr3:uid="{57A42B31-4DBE-459E-96B5-02FB96BF28D2}" name="ISSUES TO" dataDxfId="517" totalsRowDxfId="516"/>
    <tableColumn id="18" xr3:uid="{FE0198D3-6719-4705-9EFD-27800BCCE4A4}" name="AVE RECEIPTS" dataDxfId="515" totalsRowDxfId="514"/>
    <tableColumn id="19" xr3:uid="{9C61BFDE-ED38-418F-8C47-C738687C28A8}" name="AVE RETURNS" dataDxfId="513" totalsRowDxfId="512"/>
    <tableColumn id="20" xr3:uid="{FBBFC151-74F3-4E58-BBB2-9659C13071B6}" name="AVE EXCHANGED" dataDxfId="511" totalsRowDxfId="510"/>
    <tableColumn id="21" xr3:uid="{B4C5CE64-3F49-48AE-BD0F-BEFD1849AAD5}" name="AVE SALES" dataDxfId="509" totalsRowDxfId="508"/>
    <tableColumn id="9" xr3:uid="{452CFA3C-72C7-4075-860A-A12A5740F9AA}" name="AVE ISSUES" dataDxfId="507" totalsRowDxfId="506"/>
    <tableColumn id="10" xr3:uid="{1F53F73D-340E-4C06-AEB6-FC8827CA08F6}" name="STOCK" totalsRowFunction="count" dataDxfId="505" totalsRowDxfId="504">
      <calculatedColumnFormula>IFERROR(+H3/(P3+Q3+R3+S3+T3),0)</calculatedColumnFormula>
    </tableColumn>
  </tableColumns>
  <tableStyleInfo name="TableStyleMedium24" showFirstColumn="0" showLastColumn="0" showRowStripes="0" showColumnStripes="1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F2C1FA3-E6F8-4E12-887F-F1AAF4C94612}" name="Table122" displayName="Table122" ref="A2:U269" headerRowDxfId="503" dataDxfId="501" totalsRowDxfId="499" headerRowBorderDxfId="502" tableBorderDxfId="500">
  <autoFilter ref="A2:U269" xr:uid="{AF2C1FA3-E6F8-4E12-887F-F1AAF4C94612}"/>
  <tableColumns count="21">
    <tableColumn id="1" xr3:uid="{91EA85BE-E81C-487A-AF33-43D51ECFB6D7}" name="DESCRIPTION  AND  CODE " totalsRowLabel="Total" dataDxfId="498" totalsRowDxfId="497"/>
    <tableColumn id="2" xr3:uid="{0C5F02DC-ED2F-432B-AD5D-5E66996DCE68}" name="OPENING " dataDxfId="496"/>
    <tableColumn id="3" xr3:uid="{231E1243-6839-43AC-9BCD-E907D49294C8}" name="RECEIPTS" dataDxfId="495"/>
    <tableColumn id="12" xr3:uid="{FA3AE3CA-AD68-4640-AD70-E301A4857612}" name="RETURNS" dataDxfId="494" totalsRowDxfId="493"/>
    <tableColumn id="13" xr3:uid="{3A689366-FC4F-4994-A939-45C1267287FD}" name="EXCHANGED" dataDxfId="492" totalsRowDxfId="491"/>
    <tableColumn id="11" xr3:uid="{F68721CC-54E5-4FA3-BB30-C8766C8EB9BC}" name="SALES" dataDxfId="490" totalsRowDxfId="489"/>
    <tableColumn id="4" xr3:uid="{6242B0C3-238C-4FCE-AAAC-AFB63771B68B}" name="ISSUES" dataDxfId="488" totalsRowDxfId="487"/>
    <tableColumn id="5" xr3:uid="{1EC4B433-F3CE-4E7C-A10B-B037A0CC73D7}" name="THEORETICAL" dataDxfId="486"/>
    <tableColumn id="6" xr3:uid="{83C2DDF1-BC72-424E-B758-476ABBB23E83}" name="PHYSICAL" dataDxfId="485"/>
    <tableColumn id="7" xr3:uid="{5720F44A-639F-4301-8518-7EA8B6FF0D0C}" name="R/MATERIAL" dataDxfId="484">
      <calculatedColumnFormula>+I3-H3</calculatedColumnFormula>
    </tableColumn>
    <tableColumn id="8" xr3:uid="{59DFC5C7-3877-4C9C-B167-05DA0B9A49C1}" name="RECEIPTS TO" dataDxfId="483" totalsRowDxfId="482"/>
    <tableColumn id="14" xr3:uid="{B8AD0D39-0D7C-425E-AB31-5181386D7B8C}" name="RETURNS " dataDxfId="481" totalsRowDxfId="480"/>
    <tableColumn id="15" xr3:uid="{E783F348-ED21-4040-8C07-5B232735C455}" name="EXCHANGED TO" dataDxfId="479" totalsRowDxfId="478"/>
    <tableColumn id="16" xr3:uid="{C9925892-6001-4C18-9BFA-FD444ED53CC6}" name="SALES TO" dataDxfId="477" totalsRowDxfId="476"/>
    <tableColumn id="17" xr3:uid="{EC65D79A-E333-4879-A67F-C9EC6F5351FB}" name="ISSUES TO" dataDxfId="475" totalsRowDxfId="474"/>
    <tableColumn id="18" xr3:uid="{0AF78F30-337B-40D8-8C57-9474837CD28C}" name="AVE RECEIPTS" dataDxfId="473" totalsRowDxfId="472"/>
    <tableColumn id="19" xr3:uid="{892F16CB-B626-415C-BDD0-15485B8C704E}" name="AVE RETURNS" dataDxfId="471" totalsRowDxfId="470"/>
    <tableColumn id="20" xr3:uid="{1CDF26B4-5811-44E2-AEC5-B8132668D667}" name="AVE EXCHANGED" dataDxfId="469" totalsRowDxfId="468"/>
    <tableColumn id="21" xr3:uid="{310A9877-AA97-44F5-B5E3-80EEC20EE428}" name="AVE SALES" dataDxfId="467" totalsRowDxfId="466"/>
    <tableColumn id="9" xr3:uid="{9EE07B74-678A-4CBF-847B-486B91A16C20}" name="AVE ISSUES" dataDxfId="465" totalsRowDxfId="464"/>
    <tableColumn id="10" xr3:uid="{9E5CD20A-D4F2-47DC-8612-507128747C17}" name="STOCK" totalsRowFunction="count" dataDxfId="463" totalsRowDxfId="462">
      <calculatedColumnFormula>IFERROR(+H3/(P3+Q3+R3+S3+T3),0)</calculatedColumnFormula>
    </tableColumn>
  </tableColumns>
  <tableStyleInfo name="TableStyleMedium28" showFirstColumn="0" showLastColumn="0" showRowStripes="0" showColumnStripes="1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BD82289-E167-4EBB-AFC5-791C75520A86}" name="Table123" displayName="Table123" ref="A2:U269" headerRowDxfId="461" dataDxfId="459" totalsRowDxfId="457" headerRowBorderDxfId="460" tableBorderDxfId="458">
  <autoFilter ref="A2:U269" xr:uid="{8BD82289-E167-4EBB-AFC5-791C75520A86}"/>
  <tableColumns count="21">
    <tableColumn id="1" xr3:uid="{904D32FB-6D5C-43EC-A1FB-6C18D4FAE1AE}" name="DESCRIPTION  AND  CODE " totalsRowLabel="Total" dataDxfId="456" totalsRowDxfId="455"/>
    <tableColumn id="2" xr3:uid="{E279B910-F8C0-4C23-8D5C-3E88D83A0BA4}" name="OPENING " dataDxfId="454"/>
    <tableColumn id="3" xr3:uid="{D0C27289-C954-4799-8791-55F8BF9E8ED8}" name="RECEIPTS" dataDxfId="453"/>
    <tableColumn id="12" xr3:uid="{C6B4EEC7-8E28-419A-B78F-0A0A5E77B5AD}" name="RETURNS" dataDxfId="452" totalsRowDxfId="451"/>
    <tableColumn id="13" xr3:uid="{63EC4057-A0D3-4B6D-AEF9-1009E3FDBD3B}" name="EXCHANGED" dataDxfId="450" totalsRowDxfId="449"/>
    <tableColumn id="11" xr3:uid="{6F5DDAD5-EB52-4863-9060-05931AA62CAE}" name="SALES" dataDxfId="448" totalsRowDxfId="447"/>
    <tableColumn id="4" xr3:uid="{03860DD1-C737-4730-8243-0386845CA963}" name="ISSUES" dataDxfId="446" totalsRowDxfId="445"/>
    <tableColumn id="5" xr3:uid="{1CFC949E-098C-4B31-A550-F82C3B29C2DE}" name="THEORETICAL" dataDxfId="444"/>
    <tableColumn id="6" xr3:uid="{60C4A0F6-7548-45C9-84FD-1EC2703FB596}" name="PHYSICAL" dataDxfId="443"/>
    <tableColumn id="7" xr3:uid="{6103B85F-1296-4410-B1BB-5DED28D03F9A}" name="R/MATERIAL" dataDxfId="442">
      <calculatedColumnFormula>+I3-H3</calculatedColumnFormula>
    </tableColumn>
    <tableColumn id="8" xr3:uid="{C47F9410-B86F-4610-B47D-DB112223E40F}" name="RECEIPTS TO" dataDxfId="441" totalsRowDxfId="440"/>
    <tableColumn id="14" xr3:uid="{C68D2B35-9051-4981-987F-D4CDC7C28542}" name="RETURNS " dataDxfId="439" totalsRowDxfId="438"/>
    <tableColumn id="15" xr3:uid="{1A9702F7-C48F-4CD4-91C3-27423A8B2339}" name="EXCHANGED TO" dataDxfId="437" totalsRowDxfId="436"/>
    <tableColumn id="16" xr3:uid="{22ABBD52-CC0A-4745-99BA-178EB68691A3}" name="SALES TO" dataDxfId="435" totalsRowDxfId="434"/>
    <tableColumn id="17" xr3:uid="{7CB2C6F8-E3EA-457C-BB64-B25AD585CE9D}" name="ISSUES TO" dataDxfId="433" totalsRowDxfId="432"/>
    <tableColumn id="18" xr3:uid="{039BCE2A-8C9C-4CAE-9BC4-B595A45B3DDC}" name="AVE RECEIPTS" dataDxfId="431" totalsRowDxfId="430"/>
    <tableColumn id="19" xr3:uid="{1D214726-BD56-4C8E-8C66-39EA30BEC58B}" name="AVE RETURNS" dataDxfId="429" totalsRowDxfId="428"/>
    <tableColumn id="20" xr3:uid="{A1210446-11B8-49BE-B49E-8C5DA93640F2}" name="AVE EXCHANGED" dataDxfId="427" totalsRowDxfId="426"/>
    <tableColumn id="21" xr3:uid="{CEC44BAC-1F25-4B93-B17D-C680EA57BC18}" name="AVE SALES" dataDxfId="425" totalsRowDxfId="424"/>
    <tableColumn id="9" xr3:uid="{21E360CB-FF8C-4820-A695-DBFA144A7FED}" name="AVE ISSUES" dataDxfId="423" totalsRowDxfId="422"/>
    <tableColumn id="10" xr3:uid="{E58D599D-2451-47BC-94D3-2FCE4ECC123B}" name="STOCK" totalsRowFunction="count" dataDxfId="421" totalsRowDxfId="420">
      <calculatedColumnFormula>IFERROR(+H3/(P3+Q3+R3+S3+T3),0)</calculatedColumnFormula>
    </tableColumn>
  </tableColumns>
  <tableStyleInfo name="TableStyleMedium28" showFirstColumn="0" showLastColumn="0" showRowStripes="0" showColumnStripes="1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605A413-2EA0-415A-963A-33004F572414}" name="Table124" displayName="Table124" ref="A2:U269" headerRowDxfId="419" dataDxfId="417" totalsRowDxfId="415" headerRowBorderDxfId="418" tableBorderDxfId="416">
  <autoFilter ref="A2:U269" xr:uid="{7605A413-2EA0-415A-963A-33004F572414}"/>
  <tableColumns count="21">
    <tableColumn id="1" xr3:uid="{2D0BD488-F379-460F-821A-CC8F670F72BE}" name="DESCRIPTION  AND  CODE " totalsRowLabel="Total" dataDxfId="414" totalsRowDxfId="413"/>
    <tableColumn id="2" xr3:uid="{811DB5E1-FBC7-45F7-8879-BDC635FB13F9}" name="OPENING " dataDxfId="412"/>
    <tableColumn id="3" xr3:uid="{87563714-2BE3-4E60-BA70-C2D3A22BB487}" name="RECEIPTS" dataDxfId="411"/>
    <tableColumn id="12" xr3:uid="{E2B4D9EA-597C-4B88-A439-EF3209BA5B38}" name="RETURNS" dataDxfId="410" totalsRowDxfId="409"/>
    <tableColumn id="13" xr3:uid="{16D8DE7F-CD45-43EF-9A12-589334D01D22}" name="EXCHANGED" dataDxfId="408" totalsRowDxfId="407"/>
    <tableColumn id="11" xr3:uid="{982E0BFD-88DA-49B4-9650-BFD3042DEC20}" name="SALES" dataDxfId="406" totalsRowDxfId="405"/>
    <tableColumn id="4" xr3:uid="{CD3B9AD5-D926-4B6A-B633-208AA9DE8332}" name="ISSUES" dataDxfId="404" totalsRowDxfId="403"/>
    <tableColumn id="5" xr3:uid="{28B6ED9A-E80F-4469-9CF9-61F849585C75}" name="THEORETICAL" dataDxfId="402"/>
    <tableColumn id="6" xr3:uid="{D63A4025-8BC7-4416-A771-0FACDA5C7D25}" name="PHYSICAL" dataDxfId="401"/>
    <tableColumn id="7" xr3:uid="{9E39D433-BC83-4C88-A5F9-B5DD6C56EEAC}" name="R/MATERIAL" dataDxfId="400">
      <calculatedColumnFormula>+I3-H3</calculatedColumnFormula>
    </tableColumn>
    <tableColumn id="8" xr3:uid="{4C3254CC-72E3-4C8B-949C-602AB76F91C5}" name="RECEIPTS TO" dataDxfId="399" totalsRowDxfId="398"/>
    <tableColumn id="14" xr3:uid="{A341FFD1-FB4F-4C22-BAB6-9468D420BE63}" name="RETURNS " dataDxfId="397" totalsRowDxfId="396"/>
    <tableColumn id="15" xr3:uid="{D42C4401-8CFC-4D0A-8527-9DC3E5C5A123}" name="EXCHANGED TO" dataDxfId="395" totalsRowDxfId="394"/>
    <tableColumn id="16" xr3:uid="{B246069F-1E14-4D21-AC42-8C93BA812157}" name="SALES TO" dataDxfId="393" totalsRowDxfId="392"/>
    <tableColumn id="17" xr3:uid="{9C1F187A-5143-4EF9-A30E-EC9CED03C15E}" name="ISSUES TO" dataDxfId="391" totalsRowDxfId="390"/>
    <tableColumn id="18" xr3:uid="{714911D0-B36C-4A77-B75E-8D2D0E26A157}" name="AVE RECEIPTS" dataDxfId="389" totalsRowDxfId="388"/>
    <tableColumn id="19" xr3:uid="{E1DEAB5B-C9E2-4BC0-8B39-77C14EA313B5}" name="AVE RETURNS" dataDxfId="387" totalsRowDxfId="386"/>
    <tableColumn id="20" xr3:uid="{EE9549F4-E88E-42BD-A16F-C5EA4B96550F}" name="AVE EXCHANGED" dataDxfId="385" totalsRowDxfId="384"/>
    <tableColumn id="21" xr3:uid="{43659F8E-CDA0-46C1-B7C9-33F4F80CDBAE}" name="AVE SALES" dataDxfId="383" totalsRowDxfId="382"/>
    <tableColumn id="9" xr3:uid="{767ADF7F-51E7-4634-BE8E-67EE0EA78697}" name="AVE ISSUES" dataDxfId="381" totalsRowDxfId="380"/>
    <tableColumn id="10" xr3:uid="{03F67078-BFD4-45CF-ADF7-4CC94FD262BC}" name="STOCK" totalsRowFunction="count" dataDxfId="379" totalsRowDxfId="378">
      <calculatedColumnFormula>IFERROR(+H3/(P3+Q3+R3+S3+T3),0)</calculatedColumnFormula>
    </tableColumn>
  </tableColumns>
  <tableStyleInfo name="TableStyleMedium24"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A2D991A-11A1-415C-80B5-9823E5CBA4B7}" name="Table125" displayName="Table125" ref="A2:U269" headerRowDxfId="377" dataDxfId="375" totalsRowDxfId="373" headerRowBorderDxfId="376" tableBorderDxfId="374">
  <autoFilter ref="A2:U269" xr:uid="{4A2D991A-11A1-415C-80B5-9823E5CBA4B7}"/>
  <tableColumns count="21">
    <tableColumn id="1" xr3:uid="{9134B719-1C91-4898-AC5E-34DFEE8F8711}" name="DESCRIPTION  AND  CODE " totalsRowLabel="Total" dataDxfId="372" totalsRowDxfId="371"/>
    <tableColumn id="2" xr3:uid="{EB2DC56D-D98C-44F3-9858-995B6DC66E7B}" name="OPENING " dataDxfId="370"/>
    <tableColumn id="3" xr3:uid="{E7DA2E1D-3195-433D-B63B-0961B9100CA1}" name="RECEIPTS" dataDxfId="369"/>
    <tableColumn id="12" xr3:uid="{713A8FA3-7F15-4FDE-97E7-0F65FEEB0915}" name="RETURNS" dataDxfId="368" totalsRowDxfId="367"/>
    <tableColumn id="13" xr3:uid="{C840F91C-B725-48D4-B6D6-985E41947D07}" name="EXCHANGED" dataDxfId="366" totalsRowDxfId="365"/>
    <tableColumn id="11" xr3:uid="{A2F48410-407E-4B2F-8EC9-46567A810C4A}" name="SALES" dataDxfId="364" totalsRowDxfId="363"/>
    <tableColumn id="4" xr3:uid="{D627ACD9-C230-420C-9BE4-1F440D3A50F0}" name="ISSUES" dataDxfId="362" totalsRowDxfId="361"/>
    <tableColumn id="5" xr3:uid="{6D594835-B058-49D6-A7A4-1B020FB95BBC}" name="THEORETICAL" dataDxfId="360"/>
    <tableColumn id="6" xr3:uid="{701A4121-DFC1-42F8-887E-F16F68832A88}" name="PHYSICAL" dataDxfId="359"/>
    <tableColumn id="7" xr3:uid="{92AC9E35-A6A5-4590-AC7B-391E6C476C22}" name="R/MATERIAL" dataDxfId="358">
      <calculatedColumnFormula>+I3-H3</calculatedColumnFormula>
    </tableColumn>
    <tableColumn id="8" xr3:uid="{18505F09-0ED7-4DDB-9E60-354116C664F9}" name="RECEIPTS TO" dataDxfId="357" totalsRowDxfId="356"/>
    <tableColumn id="14" xr3:uid="{CFCCA346-3328-46B6-865F-45207FBD4234}" name="RETURNS " dataDxfId="355" totalsRowDxfId="354"/>
    <tableColumn id="15" xr3:uid="{E905F73D-8108-4954-A9A0-74A39127ABE7}" name="EXCHANGED TO" dataDxfId="353" totalsRowDxfId="352"/>
    <tableColumn id="16" xr3:uid="{4148BFC5-0712-4471-A33A-6D9EA881D8E6}" name="SALES TO" dataDxfId="351" totalsRowDxfId="350"/>
    <tableColumn id="17" xr3:uid="{32218459-973C-4A89-B958-FA69DE18FE66}" name="ISSUES TO" dataDxfId="349" totalsRowDxfId="348"/>
    <tableColumn id="18" xr3:uid="{A669474C-7998-4D72-A2B7-64A167D385DF}" name="AVE RECEIPTS" dataDxfId="347" totalsRowDxfId="346"/>
    <tableColumn id="19" xr3:uid="{8155625E-61AF-416F-978F-290D8FABD66A}" name="AVE RETURNS" dataDxfId="345" totalsRowDxfId="344"/>
    <tableColumn id="20" xr3:uid="{7009730B-4CEE-47AA-9FCE-22DF59C8898B}" name="AVE EXCHANGED" dataDxfId="343" totalsRowDxfId="342"/>
    <tableColumn id="21" xr3:uid="{BBF0B943-C22B-4E1A-A127-43CC098A193E}" name="AVE SALES" dataDxfId="341" totalsRowDxfId="340"/>
    <tableColumn id="9" xr3:uid="{8AFE6056-D5B2-44DF-81CF-237C9A47C579}" name="AVE ISSUES" dataDxfId="339" totalsRowDxfId="338"/>
    <tableColumn id="10" xr3:uid="{F41EF3C4-9727-4D47-9C8F-63A62F4A3BFD}" name="STOCK" totalsRowFunction="count" dataDxfId="337" totalsRowDxfId="336">
      <calculatedColumnFormula>IFERROR(+H3/(P3+Q3+R3+S3+T3),0)</calculatedColumnFormula>
    </tableColumn>
  </tableColumns>
  <tableStyleInfo name="TableStyleMedium28" showFirstColumn="0" showLastColumn="0" showRowStripes="0" showColumnStripes="1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F43601F-9BDD-4459-A3EE-FFC5315CACA8}" name="Table126" displayName="Table126" ref="A2:U269" headerRowDxfId="335" dataDxfId="333" totalsRowDxfId="331" headerRowBorderDxfId="334" tableBorderDxfId="332">
  <autoFilter ref="A2:U269" xr:uid="{3F43601F-9BDD-4459-A3EE-FFC5315CACA8}"/>
  <tableColumns count="21">
    <tableColumn id="1" xr3:uid="{6A9AC8C2-6C76-4A1E-8491-5350D901FAD5}" name="DESCRIPTION  AND  CODE " totalsRowLabel="Total" dataDxfId="330" totalsRowDxfId="329"/>
    <tableColumn id="2" xr3:uid="{11532C6D-1F97-4D42-B841-3B68A894FC55}" name="OPENING " dataDxfId="328"/>
    <tableColumn id="3" xr3:uid="{913CBFCE-3BEF-4E44-8971-58C1E6F1AAB0}" name="RECEIPTS" dataDxfId="327"/>
    <tableColumn id="12" xr3:uid="{E2168E2A-837E-485E-9EB1-303336D6E502}" name="RETURNS" dataDxfId="326" totalsRowDxfId="325"/>
    <tableColumn id="13" xr3:uid="{CF645D76-9F2E-455C-A2E2-96BF3A11CBDA}" name="EXCHANGED" dataDxfId="324" totalsRowDxfId="323"/>
    <tableColumn id="11" xr3:uid="{002D8AF9-03D8-46BE-A5BC-4E63837A8111}" name="SALES" dataDxfId="322" totalsRowDxfId="321"/>
    <tableColumn id="4" xr3:uid="{DB064C06-5976-4F3F-B671-BD7C85B29904}" name="ISSUES" dataDxfId="320" totalsRowDxfId="319"/>
    <tableColumn id="5" xr3:uid="{C9E3D875-7D8D-46F4-9FAF-83776A5929FD}" name="THEORETICAL" dataDxfId="318"/>
    <tableColumn id="6" xr3:uid="{C82CAA12-E207-4D6A-BE36-826B264F342F}" name="PHYSICAL" dataDxfId="317"/>
    <tableColumn id="7" xr3:uid="{0D409342-57DA-4AF8-AE89-CC43678DFED8}" name="R/MATERIAL" dataDxfId="316">
      <calculatedColumnFormula>+I3-H3</calculatedColumnFormula>
    </tableColumn>
    <tableColumn id="8" xr3:uid="{F96A62C8-ADA1-488A-A5B9-D8947418AF7E}" name="RECEIPTS TO" dataDxfId="315" totalsRowDxfId="314"/>
    <tableColumn id="14" xr3:uid="{A6BFA718-BA44-48E6-BA5D-B8F9179BFD10}" name="RETURNS " dataDxfId="313" totalsRowDxfId="312"/>
    <tableColumn id="15" xr3:uid="{21A74193-1BA6-4072-95AD-CD88EED52A02}" name="EXCHANGED TO" dataDxfId="311" totalsRowDxfId="310"/>
    <tableColumn id="16" xr3:uid="{BDF1412A-5778-49A3-A076-F48C389A61AE}" name="SALES TO" dataDxfId="309" totalsRowDxfId="308"/>
    <tableColumn id="17" xr3:uid="{D8B9E788-D42D-4316-ACEF-14D1A77F5F6B}" name="ISSUES TO" dataDxfId="307" totalsRowDxfId="306"/>
    <tableColumn id="18" xr3:uid="{922217C2-FF8E-4CB1-8DD1-A825304945E6}" name="AVE RECEIPTS" dataDxfId="305" totalsRowDxfId="304"/>
    <tableColumn id="19" xr3:uid="{F06E90F6-CDB7-4184-987D-D7DFD8A44DA3}" name="AVE RETURNS" dataDxfId="303" totalsRowDxfId="302"/>
    <tableColumn id="20" xr3:uid="{442771D0-A7EA-48BC-A572-5ADEB775C43F}" name="AVE EXCHANGED" dataDxfId="301" totalsRowDxfId="300"/>
    <tableColumn id="21" xr3:uid="{71A84F86-C8F3-4D08-A8D3-C8F0EC55559F}" name="AVE SALES" dataDxfId="299" totalsRowDxfId="298"/>
    <tableColumn id="9" xr3:uid="{DFCDCE33-0907-4D2B-A16C-3168205345BD}" name="AVE ISSUES" dataDxfId="297" totalsRowDxfId="296"/>
    <tableColumn id="10" xr3:uid="{1332C2C6-EE22-4BEE-B3F4-E5FA84FC4513}" name="STOCK" totalsRowFunction="count" dataDxfId="295" totalsRowDxfId="294">
      <calculatedColumnFormula>IFERROR(+H3/(P3+Q3+R3+S3+T3),0)</calculatedColumnFormula>
    </tableColumn>
  </tableColumns>
  <tableStyleInfo name="TableStyleMedium26"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85DC554-D4B8-412E-90F6-5E9BC8601172}" name="Table127" displayName="Table127" ref="A2:U269" headerRowDxfId="293" dataDxfId="291" totalsRowDxfId="289" headerRowBorderDxfId="292" tableBorderDxfId="290">
  <autoFilter ref="A2:U269" xr:uid="{985DC554-D4B8-412E-90F6-5E9BC8601172}"/>
  <tableColumns count="21">
    <tableColumn id="1" xr3:uid="{D3D0DD95-C3E7-4FE3-9E69-B359E9EF7AB7}" name="DESCRIPTION  AND  CODE " totalsRowLabel="Total" dataDxfId="288" totalsRowDxfId="287"/>
    <tableColumn id="2" xr3:uid="{71EC4696-DFC3-4666-85FC-2B7F944D933B}" name="OPENING " dataDxfId="286"/>
    <tableColumn id="3" xr3:uid="{1A152C95-BA67-4706-844A-6513C5AE5C9A}" name="RECEIPTS" dataDxfId="285"/>
    <tableColumn id="12" xr3:uid="{F888459B-BC09-4D6D-853F-B7504F9E0B50}" name="RETURNS" dataDxfId="284" totalsRowDxfId="283"/>
    <tableColumn id="13" xr3:uid="{B0B0163D-6CBE-4238-8C16-0803947A3C60}" name="EXCHANGED" dataDxfId="282" totalsRowDxfId="281"/>
    <tableColumn id="11" xr3:uid="{593E4510-E9E6-4AB2-BC14-E28EB8C22909}" name="SALES" dataDxfId="280" totalsRowDxfId="279"/>
    <tableColumn id="4" xr3:uid="{E9041881-B140-4D02-B882-BE376ABC0681}" name="ISSUES" dataDxfId="278" totalsRowDxfId="277"/>
    <tableColumn id="5" xr3:uid="{0B77497B-03DD-4901-B9F3-0890D75F3AA4}" name="THEORETICAL" dataDxfId="276"/>
    <tableColumn id="6" xr3:uid="{81617FC5-0A97-475B-AADF-E2365ED4505E}" name="PHYSICAL" dataDxfId="275"/>
    <tableColumn id="7" xr3:uid="{9725D88D-321B-4E73-B979-6991B20AD971}" name="R/MATERIAL" dataDxfId="274">
      <calculatedColumnFormula>+I3-H3</calculatedColumnFormula>
    </tableColumn>
    <tableColumn id="8" xr3:uid="{5733A414-32A8-4AEE-A93C-0A147A4F841B}" name="RECEIPTS TO" dataDxfId="273" totalsRowDxfId="272"/>
    <tableColumn id="14" xr3:uid="{68730A19-637C-4372-9C8C-37073492274E}" name="RETURNS " dataDxfId="271" totalsRowDxfId="270"/>
    <tableColumn id="15" xr3:uid="{5B7F14D4-2D27-4563-BE90-61AF047152AB}" name="EXCHANGED TO" dataDxfId="269" totalsRowDxfId="268"/>
    <tableColumn id="16" xr3:uid="{82C9007B-3356-4A20-9772-AE305AAEE47A}" name="SALES TO" dataDxfId="267" totalsRowDxfId="266"/>
    <tableColumn id="17" xr3:uid="{F4DEEAB2-CC64-4CB8-84F0-A02FF833C7BB}" name="ISSUES TO" dataDxfId="265" totalsRowDxfId="264"/>
    <tableColumn id="18" xr3:uid="{275106EC-2B02-431D-9E65-05DF253CE496}" name="AVE RECEIPTS" dataDxfId="263" totalsRowDxfId="262"/>
    <tableColumn id="19" xr3:uid="{20EDD7D6-7641-41BF-98F3-524985D81026}" name="AVE RETURNS" dataDxfId="261" totalsRowDxfId="260"/>
    <tableColumn id="20" xr3:uid="{8317BD28-D1F6-4C55-8589-0BFA323F1709}" name="AVE EXCHANGED" dataDxfId="259" totalsRowDxfId="258"/>
    <tableColumn id="21" xr3:uid="{2E777402-F20B-4B21-BFA5-FBE8C17078C1}" name="AVE SALES" dataDxfId="257" totalsRowDxfId="256"/>
    <tableColumn id="9" xr3:uid="{A23DF118-F187-46DF-AB11-D7C20E4A4137}" name="AVE ISSUES" dataDxfId="255" totalsRowDxfId="254"/>
    <tableColumn id="10" xr3:uid="{52287E8D-B751-43C1-92AF-0056BE710DCE}" name="STOCK" totalsRowFunction="count" dataDxfId="253" totalsRowDxfId="252">
      <calculatedColumnFormula>IFERROR(+H3/(P3+Q3+R3+S3+T3),0)</calculatedColumnFormula>
    </tableColumn>
  </tableColumns>
  <tableStyleInfo name="TableStyleMedium25" showFirstColumn="0" showLastColumn="0" showRowStripes="0" showColumnStripes="1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401B62D-ACA9-4644-9011-FCA00C47BB67}" name="Table128" displayName="Table128" ref="A2:U269" headerRowDxfId="251" dataDxfId="249" totalsRowDxfId="247" headerRowBorderDxfId="250" tableBorderDxfId="248">
  <autoFilter ref="A2:U269" xr:uid="{0401B62D-ACA9-4644-9011-FCA00C47BB67}"/>
  <tableColumns count="21">
    <tableColumn id="1" xr3:uid="{E3770B19-3913-4832-8ADB-23C0C6628BDC}" name="DESCRIPTION  AND  CODE " totalsRowLabel="Total" dataDxfId="246" totalsRowDxfId="245"/>
    <tableColumn id="2" xr3:uid="{A68D3368-D4AE-42A3-A958-8F254014F4C5}" name="OPENING " dataDxfId="244"/>
    <tableColumn id="3" xr3:uid="{06225660-92D3-466F-9B0F-D9F22745C0F9}" name="RECEIPTS" dataDxfId="243"/>
    <tableColumn id="12" xr3:uid="{47D50631-9F3A-4870-9608-ACE68D4E02D2}" name="RETURNS" dataDxfId="242" totalsRowDxfId="241"/>
    <tableColumn id="13" xr3:uid="{E6D9CD34-1CE6-4D70-8BAD-B22BC6D922E4}" name="EXCHANGED" dataDxfId="240" totalsRowDxfId="239"/>
    <tableColumn id="11" xr3:uid="{27817131-0428-4D6F-A0B6-41C013E66AAA}" name="SALES" dataDxfId="238" totalsRowDxfId="237"/>
    <tableColumn id="4" xr3:uid="{E2ED0152-57D7-4755-B1F9-A6B8FB9BDFDE}" name="ISSUES" dataDxfId="236" totalsRowDxfId="235"/>
    <tableColumn id="5" xr3:uid="{27B43C8D-4C0C-4AD6-AA8E-85B0B3288949}" name="THEORETICAL" dataDxfId="234"/>
    <tableColumn id="6" xr3:uid="{43C5DB13-B85A-4A71-8710-1E4862F5304C}" name="PHYSICAL" dataDxfId="233"/>
    <tableColumn id="7" xr3:uid="{77E8EF3A-0BF3-4BDC-8211-4F9180DE95CF}" name="R/MATERIAL" dataDxfId="232">
      <calculatedColumnFormula>+I3-H3</calculatedColumnFormula>
    </tableColumn>
    <tableColumn id="8" xr3:uid="{F6E5A597-17B5-45C9-BEEF-94B59DB46F77}" name="RECEIPTS TO" dataDxfId="231" totalsRowDxfId="230"/>
    <tableColumn id="14" xr3:uid="{13995FA6-E53B-4DDB-8C77-035C72559B47}" name="RETURNS " dataDxfId="229" totalsRowDxfId="228"/>
    <tableColumn id="15" xr3:uid="{3D2749DF-9F70-4DFD-9363-EE230684A09E}" name="EXCHANGED TO" dataDxfId="227" totalsRowDxfId="226"/>
    <tableColumn id="16" xr3:uid="{FB4DC4FC-3303-4A65-A5ED-D0FFDCEB8DEA}" name="SALES TO" dataDxfId="225" totalsRowDxfId="224"/>
    <tableColumn id="17" xr3:uid="{6211949D-50AC-423C-AC09-F4D21F4CEE60}" name="ISSUES TO" dataDxfId="223" totalsRowDxfId="222"/>
    <tableColumn id="18" xr3:uid="{62B8C80F-5906-4A80-8DC6-034F366F47E6}" name="AVE RECEIPTS" dataDxfId="221" totalsRowDxfId="220"/>
    <tableColumn id="19" xr3:uid="{AC92DF55-F199-4406-AAE0-B9DC397D8BA3}" name="AVE RETURNS" dataDxfId="219" totalsRowDxfId="218"/>
    <tableColumn id="20" xr3:uid="{2E42776D-73F6-466A-8ADF-337B0B99C31E}" name="AVE EXCHANGED" dataDxfId="217" totalsRowDxfId="216"/>
    <tableColumn id="21" xr3:uid="{B701E6EE-E7EF-4388-AC7E-E4816BC9188D}" name="AVE SALES" dataDxfId="215" totalsRowDxfId="214"/>
    <tableColumn id="9" xr3:uid="{EAFB4F01-9B27-4712-BF7C-FD8C6438E7AE}" name="AVE ISSUES" dataDxfId="213" totalsRowDxfId="212"/>
    <tableColumn id="10" xr3:uid="{F6D960DE-F89E-4E57-B66B-1F946676B153}" name="STOCK" totalsRowFunction="count" dataDxfId="211" totalsRowDxfId="210">
      <calculatedColumnFormula>IFERROR(+H3/(P3+Q3+R3+S3+T3),0)</calculatedColumnFormula>
    </tableColumn>
  </tableColumns>
  <tableStyleInfo name="TableStyleMedium28" showFirstColumn="0" showLastColumn="0" showRowStripes="0" showColumnStripes="1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C7ED311-16DA-487B-A4BA-F55000822F06}" name="Table129" displayName="Table129" ref="A2:U269" headerRowDxfId="209" dataDxfId="207" totalsRowDxfId="205" headerRowBorderDxfId="208" tableBorderDxfId="206">
  <autoFilter ref="A2:U269" xr:uid="{2C7ED311-16DA-487B-A4BA-F55000822F06}"/>
  <tableColumns count="21">
    <tableColumn id="1" xr3:uid="{D8E2FA4A-4467-413A-BCD2-324F43D4FABD}" name="DESCRIPTION  AND  CODE " totalsRowLabel="Total" dataDxfId="204" totalsRowDxfId="203"/>
    <tableColumn id="2" xr3:uid="{064935C6-69B0-4341-8ADF-D03F9DBAA789}" name="OPENING " dataDxfId="202"/>
    <tableColumn id="3" xr3:uid="{3232B1C6-014B-43A7-9511-A78993B1A7F8}" name="RECEIPTS" dataDxfId="201"/>
    <tableColumn id="12" xr3:uid="{1D718C10-E9B3-4239-8728-AA14C6768B02}" name="RETURNS" dataDxfId="200" totalsRowDxfId="199"/>
    <tableColumn id="13" xr3:uid="{737BE27E-A24A-41FB-960C-092ACE9B63B0}" name="EXCHANGED" dataDxfId="198" totalsRowDxfId="197"/>
    <tableColumn id="11" xr3:uid="{F92E63E1-7878-4F26-AA48-68D199919656}" name="SALES" dataDxfId="196" totalsRowDxfId="195"/>
    <tableColumn id="4" xr3:uid="{2F67D956-43E9-45E0-B9C8-FF6BBF74E8D7}" name="ISSUES" dataDxfId="194" totalsRowDxfId="193"/>
    <tableColumn id="5" xr3:uid="{728B1E99-4710-4A33-A3BF-10C895F9C08C}" name="THEORETICAL" dataDxfId="192"/>
    <tableColumn id="6" xr3:uid="{47D827C1-BB32-4C98-AF0F-B6F88CAD9220}" name="PHYSICAL" dataDxfId="191"/>
    <tableColumn id="7" xr3:uid="{3BC07616-9A08-460A-A657-5BD98827489F}" name="R/MATERIAL" dataDxfId="190">
      <calculatedColumnFormula>+I3-H3</calculatedColumnFormula>
    </tableColumn>
    <tableColumn id="8" xr3:uid="{831F068E-E271-4FF4-ACC0-F47D421DCAC9}" name="RECEIPTS TO" dataDxfId="189" totalsRowDxfId="188"/>
    <tableColumn id="14" xr3:uid="{8D4C0355-707A-4C92-A956-4EEEDA14068B}" name="RETURNS " dataDxfId="187" totalsRowDxfId="186"/>
    <tableColumn id="15" xr3:uid="{42A0A520-8FEF-4C66-BFA9-0F945199320F}" name="EXCHANGED TO" dataDxfId="185" totalsRowDxfId="184"/>
    <tableColumn id="16" xr3:uid="{A5893812-E9BC-406D-86D5-BD83BE3BA938}" name="SALES TO" dataDxfId="183" totalsRowDxfId="182"/>
    <tableColumn id="17" xr3:uid="{35CD511E-27A0-4911-AB92-601C639122AB}" name="ISSUES TO" dataDxfId="181" totalsRowDxfId="180"/>
    <tableColumn id="18" xr3:uid="{BB3F9DC0-2EAE-4816-830D-4ED3FB7C0F9E}" name="AVE RECEIPTS" dataDxfId="179" totalsRowDxfId="178"/>
    <tableColumn id="19" xr3:uid="{D0725B47-031D-463F-999B-951D8B907971}" name="AVE RETURNS" dataDxfId="177" totalsRowDxfId="176"/>
    <tableColumn id="20" xr3:uid="{3184EAFE-ADFD-4502-B0A5-2A6BAF6B3A2F}" name="AVE EXCHANGED" dataDxfId="175" totalsRowDxfId="174"/>
    <tableColumn id="21" xr3:uid="{37AF23E0-8D47-42A9-859C-50975589B6DC}" name="AVE SALES" dataDxfId="173" totalsRowDxfId="172"/>
    <tableColumn id="9" xr3:uid="{CDBB64B8-640C-44AC-952E-41B7838E7DA7}" name="AVE ISSUES" dataDxfId="171" totalsRowDxfId="170"/>
    <tableColumn id="10" xr3:uid="{579CDCA5-73D2-425F-A6CA-F8D9CC15AD89}" name="STOCK" totalsRowFunction="count" dataDxfId="169" totalsRowDxfId="168">
      <calculatedColumnFormula>IFERROR(+H3/(P3+Q3+R3+S3+T3),0)</calculatedColumnFormula>
    </tableColumn>
  </tableColumns>
  <tableStyleInfo showFirstColumn="0" showLastColumn="0" showRowStripes="0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EF8A780-CEDE-47BE-A8E1-ED77DA02E0E6}" name="Table130" displayName="Table130" ref="A2:U269" headerRowDxfId="167" dataDxfId="165" totalsRowDxfId="163" headerRowBorderDxfId="166" tableBorderDxfId="164">
  <autoFilter ref="A2:U269" xr:uid="{8EF8A780-CEDE-47BE-A8E1-ED77DA02E0E6}"/>
  <tableColumns count="21">
    <tableColumn id="1" xr3:uid="{D3EEE0CA-ABEB-45BF-BCD5-91CE3CA5306C}" name="DESCRIPTION  AND  CODE " totalsRowLabel="Total" dataDxfId="162" totalsRowDxfId="161"/>
    <tableColumn id="2" xr3:uid="{8AFEA470-A3AB-4F62-A048-BBAD29B90102}" name="OPENING " dataDxfId="160"/>
    <tableColumn id="3" xr3:uid="{E0EDBEB3-743B-4D91-9E23-E0077DFE7B6F}" name="RECEIPTS" dataDxfId="159"/>
    <tableColumn id="12" xr3:uid="{09506BFF-51C3-4730-AEDD-805FE234E4B6}" name="RETURNS" dataDxfId="158" totalsRowDxfId="157"/>
    <tableColumn id="13" xr3:uid="{471D079A-A0CE-4CF6-B3DA-2E889E86D6CE}" name="EXCHANGED" dataDxfId="156" totalsRowDxfId="155"/>
    <tableColumn id="11" xr3:uid="{D747DDD4-5011-4CE9-816C-F38C4571BBC1}" name="SALES" dataDxfId="154" totalsRowDxfId="153"/>
    <tableColumn id="4" xr3:uid="{4A060604-811F-4C8B-9184-56D99CD885AE}" name="ISSUES" dataDxfId="152" totalsRowDxfId="151"/>
    <tableColumn id="5" xr3:uid="{3E0274AD-976C-4284-B720-DD108E81F6FD}" name="THEORETICAL" dataDxfId="150"/>
    <tableColumn id="6" xr3:uid="{E46DFAEA-DCAF-411E-A94E-E4016B59E124}" name="PHYSICAL" dataDxfId="149"/>
    <tableColumn id="7" xr3:uid="{A8AC5E73-B801-4189-BAB2-01208F86FA50}" name="R/MATERIAL" dataDxfId="148">
      <calculatedColumnFormula>+I3-H3</calculatedColumnFormula>
    </tableColumn>
    <tableColumn id="8" xr3:uid="{CE6EC38F-11F4-4961-8EE2-819415AEF59B}" name="RECEIPTS TO" dataDxfId="147" totalsRowDxfId="146"/>
    <tableColumn id="14" xr3:uid="{B946139B-3B72-4C7E-84C9-F204BB6D17FB}" name="RETURNS " dataDxfId="145" totalsRowDxfId="144"/>
    <tableColumn id="15" xr3:uid="{EE7B2B99-0433-4464-A6DE-A1AEEB76E899}" name="EXCHANGED TO" dataDxfId="143" totalsRowDxfId="142"/>
    <tableColumn id="16" xr3:uid="{F0DC686E-4859-481B-BA3D-3615BB0201C8}" name="SALES TO" dataDxfId="141" totalsRowDxfId="140"/>
    <tableColumn id="17" xr3:uid="{78CD6EAD-1709-43FA-821E-60734F8B0DA1}" name="ISSUES TO" dataDxfId="139" totalsRowDxfId="138"/>
    <tableColumn id="18" xr3:uid="{7F0E223A-9C55-4260-A792-D6EF05F3AB3F}" name="AVE RECEIPTS" dataDxfId="137" totalsRowDxfId="136"/>
    <tableColumn id="19" xr3:uid="{EF4A3995-A13A-4483-8B4C-32EEC4FE5D50}" name="AVE RETURNS" dataDxfId="135" totalsRowDxfId="134"/>
    <tableColumn id="20" xr3:uid="{D9EFDA26-1FD9-41BF-838E-884439A8578F}" name="AVE EXCHANGED" dataDxfId="133" totalsRowDxfId="132"/>
    <tableColumn id="21" xr3:uid="{11126937-6BC4-43DD-AA35-F4AFDEF582FA}" name="AVE SALES" dataDxfId="131" totalsRowDxfId="130"/>
    <tableColumn id="9" xr3:uid="{4FAC463D-7850-4C8E-B9B0-72D3255A29B8}" name="AVE ISSUES" dataDxfId="129" totalsRowDxfId="128"/>
    <tableColumn id="10" xr3:uid="{E1E5AAA4-445A-4195-927B-F4AFA1DA6795}" name="STOCK" totalsRowFunction="count" dataDxfId="127" totalsRowDxfId="126">
      <calculatedColumnFormula>IFERROR(+H3/(P3+Q3+R3+S3+T3),0)</calculatedColumnFormula>
    </tableColumn>
  </tableColumns>
  <tableStyleInfo showFirstColumn="0" showLastColumn="0" showRowStripes="0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5F23739-EC73-47B1-9E3F-F7EB2358FB84}" name="Table131" displayName="Table131" ref="A2:U269" headerRowDxfId="125" dataDxfId="123" totalsRowDxfId="121" headerRowBorderDxfId="124" tableBorderDxfId="122">
  <autoFilter ref="A2:U269" xr:uid="{35F23739-EC73-47B1-9E3F-F7EB2358FB84}"/>
  <tableColumns count="21">
    <tableColumn id="1" xr3:uid="{DBA29E8C-825E-4AE8-BDE9-FE2FFC14098A}" name="DESCRIPTION  AND  CODE " totalsRowLabel="Total" dataDxfId="120" totalsRowDxfId="119"/>
    <tableColumn id="2" xr3:uid="{B9C221C6-1E3A-43AE-B503-DDDDAE4446E6}" name="OPENING " dataDxfId="118"/>
    <tableColumn id="3" xr3:uid="{2C762760-75B0-4586-A75E-3B5EC89B74D2}" name="RECEIPTS" dataDxfId="117"/>
    <tableColumn id="12" xr3:uid="{81B0C743-E47A-438D-8481-F3701C38D77E}" name="RETURNS" dataDxfId="116" totalsRowDxfId="115"/>
    <tableColumn id="13" xr3:uid="{9DA49B7B-8B99-4329-89D4-5E6257026ACE}" name="EXCHANGED" dataDxfId="114" totalsRowDxfId="113"/>
    <tableColumn id="11" xr3:uid="{104CB722-DE1D-4259-8D80-275440160342}" name="SALES" dataDxfId="112" totalsRowDxfId="111"/>
    <tableColumn id="4" xr3:uid="{878DEE04-5474-444D-9B5A-C66A905A53A7}" name="ISSUES" dataDxfId="110" totalsRowDxfId="109"/>
    <tableColumn id="5" xr3:uid="{EEC610C8-462D-4310-95C3-6F4E24B8A92D}" name="THEORETICAL" dataDxfId="108"/>
    <tableColumn id="6" xr3:uid="{F23F23F4-C8D1-45F7-B4B8-C315F7EF969A}" name="PHYSICAL" dataDxfId="107"/>
    <tableColumn id="7" xr3:uid="{668C5FE4-13E0-4CA6-9B71-5AB708FFFE21}" name="R/MATERIAL" dataDxfId="106">
      <calculatedColumnFormula>+I3-H3</calculatedColumnFormula>
    </tableColumn>
    <tableColumn id="8" xr3:uid="{5658FA80-FA32-42CA-ACF3-448EC27B82A2}" name="RECEIPTS TO" dataDxfId="105" totalsRowDxfId="104"/>
    <tableColumn id="14" xr3:uid="{7D8A48AC-D735-4CE1-8564-CB5D115C5F36}" name="RETURNS " dataDxfId="103" totalsRowDxfId="102"/>
    <tableColumn id="15" xr3:uid="{E9CAF63E-322B-41F6-8079-5BCC06E27908}" name="EXCHANGED TO" dataDxfId="101" totalsRowDxfId="100"/>
    <tableColumn id="16" xr3:uid="{53AF4AAA-064E-48D8-9AF5-4D7BD2C71B28}" name="SALES TO" dataDxfId="99" totalsRowDxfId="98"/>
    <tableColumn id="17" xr3:uid="{E2A563C3-706B-4D95-A7E4-D1B46B4AAF2A}" name="ISSUES TO" dataDxfId="97" totalsRowDxfId="96"/>
    <tableColumn id="18" xr3:uid="{DAC65D4E-29C2-40EA-93AF-C6DC2D801103}" name="AVE RECEIPTS" dataDxfId="95" totalsRowDxfId="94"/>
    <tableColumn id="19" xr3:uid="{62B8CA46-8DBC-4EB5-B13C-0C132EDD4654}" name="AVE RETURNS" dataDxfId="93" totalsRowDxfId="92"/>
    <tableColumn id="20" xr3:uid="{1EF11101-98D3-42A5-BF8A-2AEF34789D89}" name="AVE EXCHANGED" dataDxfId="91" totalsRowDxfId="90"/>
    <tableColumn id="21" xr3:uid="{6D6F5A77-9C1A-4BD3-A325-2DF25D2C65F0}" name="AVE SALES" dataDxfId="89" totalsRowDxfId="88"/>
    <tableColumn id="9" xr3:uid="{73DEF77E-29B3-4F7C-9EB5-54859C4DCF4E}" name="AVE ISSUES" dataDxfId="87" totalsRowDxfId="86"/>
    <tableColumn id="10" xr3:uid="{E10D976E-188C-41EF-87D4-C5CAE44A2388}" name="STOCK" totalsRowFunction="count" dataDxfId="85" totalsRowDxfId="84">
      <calculatedColumnFormula>IFERROR(+H3/(P3+Q3+R3+S3+T3),0)</calculatedColumnFormula>
    </tableColumn>
  </tableColumns>
  <tableStyleInfo showFirstColumn="0" showLastColumn="0" showRowStripes="0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ADFF2B2-40D7-45B2-BBA5-C1F311180591}" name="Table132" displayName="Table132" ref="A2:U269" headerRowDxfId="83" dataDxfId="81" totalsRowDxfId="79" headerRowBorderDxfId="82" tableBorderDxfId="80">
  <autoFilter ref="A2:U269" xr:uid="{5ADFF2B2-40D7-45B2-BBA5-C1F311180591}"/>
  <tableColumns count="21">
    <tableColumn id="1" xr3:uid="{61C3A646-200D-4BF7-8D10-BA68319134D6}" name="DESCRIPTION  AND  CODE " totalsRowLabel="Total" dataDxfId="78" totalsRowDxfId="77"/>
    <tableColumn id="2" xr3:uid="{00CD8FB4-C030-47FD-A38A-82717D67DFC1}" name="OPENING " dataDxfId="76"/>
    <tableColumn id="3" xr3:uid="{64424504-CBB7-4AA4-9E0B-70B63B787D3C}" name="RECEIPTS" dataDxfId="75"/>
    <tableColumn id="12" xr3:uid="{BF2A1A56-B2FF-4305-A330-CBF5A66D9FD3}" name="RETURNS" dataDxfId="74" totalsRowDxfId="73"/>
    <tableColumn id="13" xr3:uid="{B1D2D48F-80CC-43E6-B0A2-41CE4C783219}" name="EXCHANGED" dataDxfId="72" totalsRowDxfId="71"/>
    <tableColumn id="11" xr3:uid="{32A2344F-9B93-4D19-9B89-3AC071CD5A07}" name="SALES" dataDxfId="70" totalsRowDxfId="69"/>
    <tableColumn id="4" xr3:uid="{23A1538D-46BA-4106-983B-201DB3822893}" name="ISSUES" dataDxfId="68" totalsRowDxfId="67"/>
    <tableColumn id="5" xr3:uid="{EDA55F6D-C2E7-4AD9-81BF-E5FDE2FEB9D7}" name="THEORETICAL" dataDxfId="66"/>
    <tableColumn id="6" xr3:uid="{7C014305-0B95-464C-8683-CBA44C3F9B33}" name="PHYSICAL" dataDxfId="65"/>
    <tableColumn id="7" xr3:uid="{E5F3EADF-3E9D-4E0D-A004-B08351BF8179}" name="R/MATERIAL" dataDxfId="64">
      <calculatedColumnFormula>+I3-H3</calculatedColumnFormula>
    </tableColumn>
    <tableColumn id="8" xr3:uid="{17EF5560-A365-406F-AFE3-D30945B8276E}" name="RECEIPTS TO" dataDxfId="63" totalsRowDxfId="62"/>
    <tableColumn id="14" xr3:uid="{D79287AD-29F8-427E-B551-311E5EF00D0D}" name="RETURNS " dataDxfId="61" totalsRowDxfId="60"/>
    <tableColumn id="15" xr3:uid="{A0F57958-A480-4ABB-BE30-C2AD863F7F39}" name="EXCHANGED TO" dataDxfId="59" totalsRowDxfId="58"/>
    <tableColumn id="16" xr3:uid="{D81F5A70-D847-4D44-8A12-BCC1DE08F6F0}" name="SALES TO" dataDxfId="57" totalsRowDxfId="56"/>
    <tableColumn id="17" xr3:uid="{5DC12D0C-20C5-405F-BA16-F26FF7164E2F}" name="ISSUES TO" dataDxfId="55" totalsRowDxfId="54"/>
    <tableColumn id="18" xr3:uid="{4B38FD31-1EC1-400C-AF8A-90B70FADB868}" name="AVE RECEIPTS" dataDxfId="53" totalsRowDxfId="52"/>
    <tableColumn id="19" xr3:uid="{136F4BE5-2D2D-4BC2-B275-DFEA86C30085}" name="AVE RETURNS" dataDxfId="51" totalsRowDxfId="50"/>
    <tableColumn id="20" xr3:uid="{5B1C22D0-B5C2-4719-98BF-FFE9B5D4D9D2}" name="AVE EXCHANGED" dataDxfId="49" totalsRowDxfId="48"/>
    <tableColumn id="21" xr3:uid="{37EDB46F-5FEE-4AEE-AF34-A4C6B879DF59}" name="AVE SALES" dataDxfId="47" totalsRowDxfId="46"/>
    <tableColumn id="9" xr3:uid="{542822B0-9211-4363-985E-C51CEAD00636}" name="AVE ISSUES" dataDxfId="45" totalsRowDxfId="44"/>
    <tableColumn id="10" xr3:uid="{EFB086A0-345F-4764-B911-C2FB6FBBC2CF}" name="STOCK" totalsRowFunction="count" dataDxfId="43" totalsRowDxfId="42">
      <calculatedColumnFormula>IFERROR(+H3/(P3+Q3+R3+S3+T3),0)</calculatedColumnFormula>
    </tableColumn>
  </tableColumns>
  <tableStyleInfo showFirstColumn="0" showLastColumn="0" showRowStripes="0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B41ED4D-B78C-4A26-ACAA-A2EDE3F64DED}" name="Table134" displayName="Table134" ref="A2:U269" headerRowDxfId="41" dataDxfId="39" totalsRowDxfId="37" headerRowBorderDxfId="40" tableBorderDxfId="38">
  <autoFilter ref="A2:U269" xr:uid="{FB41ED4D-B78C-4A26-ACAA-A2EDE3F64DED}"/>
  <tableColumns count="21">
    <tableColumn id="1" xr3:uid="{14AA08D6-AEB9-4752-8E67-AF8343537FEE}" name="DESCRIPTION  AND  CODE " totalsRowLabel="Total" dataDxfId="36" totalsRowDxfId="35"/>
    <tableColumn id="2" xr3:uid="{4FF7A3A2-3517-44DB-83E2-1D19563AF6B9}" name="OPENING " dataDxfId="34"/>
    <tableColumn id="3" xr3:uid="{857A6DC0-0960-4DFC-94B6-A879ED7BC2ED}" name="RECEIPTS" dataDxfId="33"/>
    <tableColumn id="12" xr3:uid="{FF9B8D66-F803-438D-9C30-2E626D2EB77F}" name="RETURNS" dataDxfId="32" totalsRowDxfId="31"/>
    <tableColumn id="13" xr3:uid="{84C9E563-7845-4CAE-A8FB-23B6D5E21E1B}" name="EXCHANGED" dataDxfId="30" totalsRowDxfId="29"/>
    <tableColumn id="11" xr3:uid="{C7D47621-3DDE-439A-88C4-D46AAE55AA14}" name="SALES" dataDxfId="28" totalsRowDxfId="27"/>
    <tableColumn id="4" xr3:uid="{80DCF28A-FD5E-498E-9429-3E76DA73937B}" name="ISSUES" dataDxfId="26" totalsRowDxfId="25"/>
    <tableColumn id="5" xr3:uid="{FB291104-12F7-46E4-8F36-25269BB5765E}" name="THEORETICAL" dataDxfId="24"/>
    <tableColumn id="6" xr3:uid="{EAD3D01F-BA3C-494B-9B37-B398C83B9AB5}" name="PHYSICAL" dataDxfId="23"/>
    <tableColumn id="7" xr3:uid="{A212050F-6251-4F7E-8510-CCE275D7BF73}" name="R/MATERIAL" dataDxfId="22">
      <calculatedColumnFormula>+Table134[[#This Row],[PHYSICAL]]-Table134[[#This Row],[THEORETICAL]]</calculatedColumnFormula>
    </tableColumn>
    <tableColumn id="8" xr3:uid="{21BDCE9B-D26C-413B-B28A-C131EA406811}" name="RECEIPTS TO" dataDxfId="21" totalsRowDxfId="20"/>
    <tableColumn id="14" xr3:uid="{6F27AE53-6D54-43C4-87C6-44380A9B80FB}" name="RETURNS " dataDxfId="19" totalsRowDxfId="18"/>
    <tableColumn id="15" xr3:uid="{7A20FB2C-B8AE-4A33-BE7D-B0EABC271461}" name="EXCHANGED TO" dataDxfId="17" totalsRowDxfId="16"/>
    <tableColumn id="16" xr3:uid="{E0F0E21B-8DCF-497A-A61E-9D1140FBF41E}" name="SALES TO" dataDxfId="15" totalsRowDxfId="14"/>
    <tableColumn id="17" xr3:uid="{514BB6DC-90E7-4F7D-91C5-EBB491753348}" name="ISSUES TO" dataDxfId="13" totalsRowDxfId="12"/>
    <tableColumn id="18" xr3:uid="{F74E42DE-BDD6-43A5-89E0-FCED7EAE079A}" name="AVE RECEIPTS" dataDxfId="11" totalsRowDxfId="10"/>
    <tableColumn id="19" xr3:uid="{834A401B-6B7B-404D-BC6D-CD9EEFE194BC}" name="AVE RETURNS" dataDxfId="9" totalsRowDxfId="8"/>
    <tableColumn id="20" xr3:uid="{67C49BEE-06EE-41C4-BA04-CCA7FBA9BC90}" name="AVE EXCHANGED" dataDxfId="7" totalsRowDxfId="6"/>
    <tableColumn id="21" xr3:uid="{A1D3E5F3-871B-48FC-9535-07236F712C83}" name="AVE SALES" dataDxfId="5" totalsRowDxfId="4"/>
    <tableColumn id="9" xr3:uid="{DE8D2F5F-D71C-4F5E-903E-F8C586ED7E4C}" name="AVE ISSUES" dataDxfId="3" totalsRowDxfId="2"/>
    <tableColumn id="10" xr3:uid="{505795C0-CE91-4197-AB1E-041C8B9AD76C}" name="STOCK" totalsRowFunction="count" dataDxfId="1" totalsRowDxfId="0">
      <calculatedColumnFormula>IFERROR(+H3/(P3+Q3+R3+S3+T3),0)</calculatedColumnFormula>
    </tableColumn>
  </tableColumns>
  <tableStyleInfo name="TableStyleMedium2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8BF7-73C2-454A-8264-A05AA89A50E4}">
  <sheetPr>
    <tabColor rgb="FF00B050"/>
  </sheetPr>
  <dimension ref="A1:U270"/>
  <sheetViews>
    <sheetView showGridLines="0" topLeftCell="A4" workbookViewId="0">
      <pane xSplit="2" topLeftCell="D1" activePane="topRight" state="frozen"/>
      <selection pane="topRight" activeCell="I13" sqref="I13"/>
    </sheetView>
  </sheetViews>
  <sheetFormatPr defaultRowHeight="15" x14ac:dyDescent="0.25"/>
  <cols>
    <col min="1" max="1" width="55" customWidth="1"/>
    <col min="2" max="2" width="16.140625" style="5" customWidth="1"/>
    <col min="3" max="3" width="8.7109375" style="6" customWidth="1"/>
    <col min="4" max="4" width="8.5703125" style="2" customWidth="1"/>
    <col min="5" max="5" width="7.5703125" style="3" customWidth="1"/>
    <col min="6" max="6" width="7.140625" style="11" customWidth="1"/>
    <col min="7" max="7" width="9.5703125" style="285" customWidth="1"/>
    <col min="8" max="8" width="17.5703125" style="2" customWidth="1"/>
    <col min="9" max="9" width="17" style="6" customWidth="1"/>
    <col min="10" max="10" width="13" style="4" customWidth="1"/>
    <col min="11" max="11" width="12.85546875" style="6" bestFit="1" customWidth="1"/>
    <col min="12" max="12" width="10.42578125" style="2" bestFit="1" customWidth="1"/>
    <col min="13" max="13" width="15.42578125" style="3" bestFit="1" customWidth="1"/>
    <col min="14" max="14" width="9.7109375" style="5" bestFit="1" customWidth="1"/>
    <col min="15" max="15" width="10.5703125" style="285" bestFit="1" customWidth="1"/>
    <col min="16" max="16" width="14.140625" style="6" bestFit="1" customWidth="1"/>
    <col min="17" max="17" width="14" style="2" bestFit="1" customWidth="1"/>
    <col min="18" max="18" width="9.7109375" style="3" customWidth="1"/>
    <col min="19" max="19" width="10.85546875" style="5" bestFit="1" customWidth="1"/>
    <col min="20" max="20" width="11.7109375" style="285" bestFit="1" customWidth="1"/>
    <col min="21" max="21" width="6.7109375" style="3" customWidth="1"/>
  </cols>
  <sheetData>
    <row r="1" spans="1:21" ht="16.5" thickBot="1" x14ac:dyDescent="0.35">
      <c r="A1" s="322" t="s">
        <v>263</v>
      </c>
      <c r="B1" s="23"/>
      <c r="C1" s="323"/>
      <c r="D1" s="324"/>
      <c r="E1" s="325"/>
      <c r="F1" s="17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262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7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 t="s">
        <v>8</v>
      </c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+(Table1[[#This Row],[PHYSICAL]]+Table1[[#This Row],[RECEIPTS]]+Table1[[#This Row],[RETURNS]])-(Table1[[#This Row],[ISSUES]]+Table1[[#This Row],[EXCHANGED]]+Table1[[#This Row],[SALES]])</f>
        <v>0</v>
      </c>
      <c r="I5" s="53">
        <v>0</v>
      </c>
      <c r="J5" s="58">
        <f>+Table1[[#This Row],[PHYSICAL2]]-Table1[[#This Row],[THEORETICAL]]</f>
        <v>0</v>
      </c>
      <c r="K5" s="53">
        <f>+Table1[[#This Row],[RECEIPTS]]</f>
        <v>0</v>
      </c>
      <c r="L5" s="54">
        <f>+Table1[[#This Row],[RETURNS]]</f>
        <v>0</v>
      </c>
      <c r="M5" s="55">
        <f>+Table1[[#This Row],[EXCHANGED]]</f>
        <v>0</v>
      </c>
      <c r="N5" s="52">
        <f>+Table1[[#This Row],[SALES]]</f>
        <v>0</v>
      </c>
      <c r="O5" s="276">
        <f>+Table1[[#This Row],[ISSUES]]</f>
        <v>0</v>
      </c>
      <c r="P5" s="53">
        <f>Table1[[#This Row],[RECEIPTS TO]]/1</f>
        <v>0</v>
      </c>
      <c r="Q5" s="54">
        <f>+Table1[[#This Row],[RETURNS ]]/1</f>
        <v>0</v>
      </c>
      <c r="R5" s="55">
        <f>+Table1[[#This Row],[EXCHANGED TO]]/1</f>
        <v>0</v>
      </c>
      <c r="S5" s="52">
        <f>+Table1[[#This Row],[SALES TO]]/1</f>
        <v>0</v>
      </c>
      <c r="T5" s="276">
        <f>+Table1[[#This Row],[ISSUES TO]]/1</f>
        <v>0</v>
      </c>
      <c r="U5" s="59">
        <f>IFERROR(+H5/(P5+Q5+R5+S5+T5),0)</f>
        <v>0</v>
      </c>
    </row>
    <row r="6" spans="1:21" x14ac:dyDescent="0.25">
      <c r="A6" s="51" t="s">
        <v>13</v>
      </c>
      <c r="B6" s="52"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+(Table1[[#This Row],[PHYSICAL]]+Table1[[#This Row],[RECEIPTS]]+Table1[[#This Row],[RETURNS]])-(Table1[[#This Row],[ISSUES]]+Table1[[#This Row],[EXCHANGED]]+Table1[[#This Row],[SALES]])</f>
        <v>0</v>
      </c>
      <c r="I6" s="53">
        <v>0</v>
      </c>
      <c r="J6" s="58">
        <f>+Table1[[#This Row],[PHYSICAL2]]-Table1[[#This Row],[THEORETICAL]]</f>
        <v>0</v>
      </c>
      <c r="K6" s="53">
        <f>+Table1[[#This Row],[RECEIPTS]]</f>
        <v>0</v>
      </c>
      <c r="L6" s="54">
        <f>+Table1[[#This Row],[RETURNS]]</f>
        <v>0</v>
      </c>
      <c r="M6" s="55">
        <f>+Table1[[#This Row],[EXCHANGED]]</f>
        <v>0</v>
      </c>
      <c r="N6" s="52">
        <f>+Table1[[#This Row],[SALES]]</f>
        <v>0</v>
      </c>
      <c r="O6" s="276">
        <f>+Table1[[#This Row],[ISSUES]]</f>
        <v>0</v>
      </c>
      <c r="P6" s="53">
        <f>Table1[[#This Row],[RECEIPTS TO]]/1</f>
        <v>0</v>
      </c>
      <c r="Q6" s="54">
        <f>+Table1[[#This Row],[RETURNS ]]/1</f>
        <v>0</v>
      </c>
      <c r="R6" s="55">
        <f>+Table1[[#This Row],[EXCHANGED TO]]/1</f>
        <v>0</v>
      </c>
      <c r="S6" s="52">
        <f>+Table1[[#This Row],[SALES TO]]/1</f>
        <v>0</v>
      </c>
      <c r="T6" s="276">
        <f>+Table1[[#This Row],[ISSUES TO]]/1</f>
        <v>0</v>
      </c>
      <c r="U6" s="59">
        <f>IFERROR(+H6/(P6+Q6+R6+S6+T6),0)</f>
        <v>0</v>
      </c>
    </row>
    <row r="7" spans="1:21" x14ac:dyDescent="0.25">
      <c r="A7" s="51" t="s">
        <v>14</v>
      </c>
      <c r="B7" s="52"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+(Table1[[#This Row],[PHYSICAL]]+Table1[[#This Row],[RECEIPTS]]+Table1[[#This Row],[RETURNS]])-(Table1[[#This Row],[ISSUES]]+Table1[[#This Row],[EXCHANGED]]+Table1[[#This Row],[SALES]])</f>
        <v>0</v>
      </c>
      <c r="I7" s="53">
        <v>0</v>
      </c>
      <c r="J7" s="58">
        <f>+Table1[[#This Row],[PHYSICAL2]]-Table1[[#This Row],[THEORETICAL]]</f>
        <v>0</v>
      </c>
      <c r="K7" s="53">
        <f>+Table1[[#This Row],[RECEIPTS]]</f>
        <v>0</v>
      </c>
      <c r="L7" s="54">
        <f>+Table1[[#This Row],[RETURNS]]</f>
        <v>0</v>
      </c>
      <c r="M7" s="55">
        <f>+Table1[[#This Row],[EXCHANGED]]</f>
        <v>0</v>
      </c>
      <c r="N7" s="52">
        <f>+Table1[[#This Row],[SALES]]</f>
        <v>0</v>
      </c>
      <c r="O7" s="276">
        <f>+Table1[[#This Row],[ISSUES]]</f>
        <v>0</v>
      </c>
      <c r="P7" s="53">
        <f>Table1[[#This Row],[RECEIPTS TO]]/1</f>
        <v>0</v>
      </c>
      <c r="Q7" s="54">
        <f>+Table1[[#This Row],[RETURNS ]]/1</f>
        <v>0</v>
      </c>
      <c r="R7" s="55">
        <f>+Table1[[#This Row],[EXCHANGED TO]]/1</f>
        <v>0</v>
      </c>
      <c r="S7" s="52">
        <f>+Table1[[#This Row],[SALES TO]]/1</f>
        <v>0</v>
      </c>
      <c r="T7" s="276">
        <f>+Table1[[#This Row],[ISSUES TO]]/1</f>
        <v>0</v>
      </c>
      <c r="U7" s="59">
        <f t="shared" ref="U7:U19" si="0">IFERROR(+H7/(P7+Q7+R7+S7+T7),0)</f>
        <v>0</v>
      </c>
    </row>
    <row r="8" spans="1:21" x14ac:dyDescent="0.25">
      <c r="A8" s="51" t="s">
        <v>15</v>
      </c>
      <c r="B8" s="52"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+(Table1[[#This Row],[PHYSICAL]]+Table1[[#This Row],[RECEIPTS]]+Table1[[#This Row],[RETURNS]])-(Table1[[#This Row],[ISSUES]]+Table1[[#This Row],[EXCHANGED]]+Table1[[#This Row],[SALES]])</f>
        <v>0</v>
      </c>
      <c r="I8" s="53">
        <v>0</v>
      </c>
      <c r="J8" s="58">
        <f>+Table1[[#This Row],[PHYSICAL2]]-Table1[[#This Row],[THEORETICAL]]</f>
        <v>0</v>
      </c>
      <c r="K8" s="53">
        <f>+Table1[[#This Row],[RECEIPTS]]</f>
        <v>0</v>
      </c>
      <c r="L8" s="54">
        <f>+Table1[[#This Row],[RETURNS]]</f>
        <v>0</v>
      </c>
      <c r="M8" s="55">
        <f>+Table1[[#This Row],[EXCHANGED]]</f>
        <v>0</v>
      </c>
      <c r="N8" s="52">
        <f>+Table1[[#This Row],[SALES]]</f>
        <v>0</v>
      </c>
      <c r="O8" s="276">
        <f>+Table1[[#This Row],[ISSUES]]</f>
        <v>0</v>
      </c>
      <c r="P8" s="53">
        <f>Table1[[#This Row],[RECEIPTS TO]]/1</f>
        <v>0</v>
      </c>
      <c r="Q8" s="54">
        <f>+Table1[[#This Row],[RETURNS ]]/1</f>
        <v>0</v>
      </c>
      <c r="R8" s="55">
        <f>+Table1[[#This Row],[EXCHANGED TO]]/1</f>
        <v>0</v>
      </c>
      <c r="S8" s="52">
        <f>+Table1[[#This Row],[SALES TO]]/1</f>
        <v>0</v>
      </c>
      <c r="T8" s="276">
        <f>+Table1[[#This Row],[ISSUES TO]]/1</f>
        <v>0</v>
      </c>
      <c r="U8" s="59">
        <f t="shared" si="0"/>
        <v>0</v>
      </c>
    </row>
    <row r="9" spans="1:21" x14ac:dyDescent="0.25">
      <c r="A9" s="51" t="s">
        <v>16</v>
      </c>
      <c r="B9" s="52"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+(Table1[[#This Row],[PHYSICAL]]+Table1[[#This Row],[RECEIPTS]]+Table1[[#This Row],[RETURNS]])-(Table1[[#This Row],[ISSUES]]+Table1[[#This Row],[EXCHANGED]]+Table1[[#This Row],[SALES]])</f>
        <v>0</v>
      </c>
      <c r="I9" s="53">
        <v>0</v>
      </c>
      <c r="J9" s="58">
        <f>+Table1[[#This Row],[PHYSICAL2]]-Table1[[#This Row],[THEORETICAL]]</f>
        <v>0</v>
      </c>
      <c r="K9" s="53">
        <f>+Table1[[#This Row],[RECEIPTS]]</f>
        <v>0</v>
      </c>
      <c r="L9" s="54">
        <f>+Table1[[#This Row],[RETURNS]]</f>
        <v>0</v>
      </c>
      <c r="M9" s="55">
        <f>+Table1[[#This Row],[EXCHANGED]]</f>
        <v>0</v>
      </c>
      <c r="N9" s="52">
        <f>+Table1[[#This Row],[SALES]]</f>
        <v>0</v>
      </c>
      <c r="O9" s="276">
        <f>+Table1[[#This Row],[ISSUES]]</f>
        <v>0</v>
      </c>
      <c r="P9" s="53">
        <f>Table1[[#This Row],[RECEIPTS TO]]/1</f>
        <v>0</v>
      </c>
      <c r="Q9" s="54">
        <f>+Table1[[#This Row],[RETURNS ]]/1</f>
        <v>0</v>
      </c>
      <c r="R9" s="55">
        <f>+Table1[[#This Row],[EXCHANGED TO]]/1</f>
        <v>0</v>
      </c>
      <c r="S9" s="52">
        <f>+Table1[[#This Row],[SALES TO]]/1</f>
        <v>0</v>
      </c>
      <c r="T9" s="276">
        <f>+Table1[[#This Row],[ISSUES TO]]/1</f>
        <v>0</v>
      </c>
      <c r="U9" s="59">
        <f t="shared" si="0"/>
        <v>0</v>
      </c>
    </row>
    <row r="10" spans="1:21" x14ac:dyDescent="0.25">
      <c r="A10" s="51" t="s">
        <v>17</v>
      </c>
      <c r="B10" s="52"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+(Table1[[#This Row],[PHYSICAL]]+Table1[[#This Row],[RECEIPTS]]+Table1[[#This Row],[RETURNS]])-(Table1[[#This Row],[ISSUES]]+Table1[[#This Row],[EXCHANGED]]+Table1[[#This Row],[SALES]])</f>
        <v>0</v>
      </c>
      <c r="I10" s="53">
        <v>0</v>
      </c>
      <c r="J10" s="58">
        <f>+Table1[[#This Row],[PHYSICAL2]]-Table1[[#This Row],[THEORETICAL]]</f>
        <v>0</v>
      </c>
      <c r="K10" s="53">
        <f>+Table1[[#This Row],[RECEIPTS]]</f>
        <v>0</v>
      </c>
      <c r="L10" s="54">
        <f>+Table1[[#This Row],[RETURNS]]</f>
        <v>0</v>
      </c>
      <c r="M10" s="55">
        <f>+Table1[[#This Row],[EXCHANGED]]</f>
        <v>0</v>
      </c>
      <c r="N10" s="52">
        <f>+Table1[[#This Row],[SALES]]</f>
        <v>0</v>
      </c>
      <c r="O10" s="276">
        <f>+Table1[[#This Row],[ISSUES]]</f>
        <v>0</v>
      </c>
      <c r="P10" s="53">
        <f>Table1[[#This Row],[RECEIPTS TO]]/1</f>
        <v>0</v>
      </c>
      <c r="Q10" s="54">
        <f>+Table1[[#This Row],[RETURNS ]]/1</f>
        <v>0</v>
      </c>
      <c r="R10" s="55">
        <f>+Table1[[#This Row],[EXCHANGED TO]]/1</f>
        <v>0</v>
      </c>
      <c r="S10" s="52">
        <f>+Table1[[#This Row],[SALES TO]]/1</f>
        <v>0</v>
      </c>
      <c r="T10" s="276">
        <f>+Table1[[#This Row],[ISSUES TO]]/1</f>
        <v>0</v>
      </c>
      <c r="U10" s="59">
        <f t="shared" si="0"/>
        <v>0</v>
      </c>
    </row>
    <row r="11" spans="1:21" x14ac:dyDescent="0.25">
      <c r="A11" s="51" t="s">
        <v>18</v>
      </c>
      <c r="B11" s="52"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+(Table1[[#This Row],[PHYSICAL]]+Table1[[#This Row],[RECEIPTS]]+Table1[[#This Row],[RETURNS]])-(Table1[[#This Row],[ISSUES]]+Table1[[#This Row],[EXCHANGED]]+Table1[[#This Row],[SALES]])</f>
        <v>0</v>
      </c>
      <c r="I11" s="53">
        <v>0</v>
      </c>
      <c r="J11" s="58">
        <f>+Table1[[#This Row],[PHYSICAL2]]-Table1[[#This Row],[THEORETICAL]]</f>
        <v>0</v>
      </c>
      <c r="K11" s="53">
        <f>+Table1[[#This Row],[RECEIPTS]]</f>
        <v>0</v>
      </c>
      <c r="L11" s="54">
        <f>+Table1[[#This Row],[RETURNS]]</f>
        <v>0</v>
      </c>
      <c r="M11" s="55">
        <f>+Table1[[#This Row],[EXCHANGED]]</f>
        <v>0</v>
      </c>
      <c r="N11" s="52">
        <f>+Table1[[#This Row],[SALES]]</f>
        <v>0</v>
      </c>
      <c r="O11" s="276">
        <f>+Table1[[#This Row],[ISSUES]]</f>
        <v>0</v>
      </c>
      <c r="P11" s="53">
        <f>Table1[[#This Row],[RECEIPTS TO]]/1</f>
        <v>0</v>
      </c>
      <c r="Q11" s="54">
        <f>+Table1[[#This Row],[RETURNS ]]/1</f>
        <v>0</v>
      </c>
      <c r="R11" s="55">
        <f>+Table1[[#This Row],[EXCHANGED TO]]/1</f>
        <v>0</v>
      </c>
      <c r="S11" s="52">
        <f>+Table1[[#This Row],[SALES TO]]/1</f>
        <v>0</v>
      </c>
      <c r="T11" s="276">
        <f>+Table1[[#This Row],[ISSUES TO]]/1</f>
        <v>0</v>
      </c>
      <c r="U11" s="59">
        <f t="shared" si="0"/>
        <v>0</v>
      </c>
    </row>
    <row r="12" spans="1:21" x14ac:dyDescent="0.25">
      <c r="A12" s="51" t="s">
        <v>140</v>
      </c>
      <c r="B12" s="52"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+(Table1[[#This Row],[PHYSICAL]]+Table1[[#This Row],[RECEIPTS]]+Table1[[#This Row],[RETURNS]])-(Table1[[#This Row],[ISSUES]]+Table1[[#This Row],[EXCHANGED]]+Table1[[#This Row],[SALES]])</f>
        <v>0</v>
      </c>
      <c r="I12" s="53">
        <v>0</v>
      </c>
      <c r="J12" s="58">
        <f>+Table1[[#This Row],[PHYSICAL2]]-Table1[[#This Row],[THEORETICAL]]</f>
        <v>0</v>
      </c>
      <c r="K12" s="53">
        <f>+Table1[[#This Row],[RECEIPTS]]</f>
        <v>0</v>
      </c>
      <c r="L12" s="54">
        <f>+Table1[[#This Row],[RETURNS]]</f>
        <v>0</v>
      </c>
      <c r="M12" s="55">
        <f>+Table1[[#This Row],[EXCHANGED]]</f>
        <v>0</v>
      </c>
      <c r="N12" s="52">
        <f>+Table1[[#This Row],[SALES]]</f>
        <v>0</v>
      </c>
      <c r="O12" s="276">
        <f>+Table1[[#This Row],[ISSUES]]</f>
        <v>0</v>
      </c>
      <c r="P12" s="53">
        <f>Table1[[#This Row],[RECEIPTS TO]]/1</f>
        <v>0</v>
      </c>
      <c r="Q12" s="54">
        <f>+Table1[[#This Row],[RETURNS ]]/1</f>
        <v>0</v>
      </c>
      <c r="R12" s="55">
        <f>+Table1[[#This Row],[EXCHANGED TO]]/1</f>
        <v>0</v>
      </c>
      <c r="S12" s="52">
        <f>+Table1[[#This Row],[SALES TO]]/1</f>
        <v>0</v>
      </c>
      <c r="T12" s="276">
        <f>+Table1[[#This Row],[ISSUES TO]]/1</f>
        <v>0</v>
      </c>
      <c r="U12" s="59">
        <f t="shared" si="0"/>
        <v>0</v>
      </c>
    </row>
    <row r="13" spans="1:21" x14ac:dyDescent="0.25">
      <c r="A13" s="51" t="s">
        <v>169</v>
      </c>
      <c r="B13" s="52"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+(Table1[[#This Row],[PHYSICAL]]+Table1[[#This Row],[RECEIPTS]]+Table1[[#This Row],[RETURNS]])-(Table1[[#This Row],[ISSUES]]+Table1[[#This Row],[EXCHANGED]]+Table1[[#This Row],[SALES]])</f>
        <v>140</v>
      </c>
      <c r="I13" s="53">
        <v>140</v>
      </c>
      <c r="J13" s="58">
        <f>+Table1[[#This Row],[PHYSICAL2]]-Table1[[#This Row],[THEORETICAL]]</f>
        <v>0</v>
      </c>
      <c r="K13" s="53">
        <f>+Table1[[#This Row],[RECEIPTS]]</f>
        <v>0</v>
      </c>
      <c r="L13" s="54">
        <f>+Table1[[#This Row],[RETURNS]]</f>
        <v>0</v>
      </c>
      <c r="M13" s="55">
        <f>+Table1[[#This Row],[EXCHANGED]]</f>
        <v>0</v>
      </c>
      <c r="N13" s="52">
        <f>+Table1[[#This Row],[SALES]]</f>
        <v>0</v>
      </c>
      <c r="O13" s="276">
        <f>+Table1[[#This Row],[ISSUES]]</f>
        <v>0</v>
      </c>
      <c r="P13" s="53">
        <f>Table1[[#This Row],[RECEIPTS TO]]/1</f>
        <v>0</v>
      </c>
      <c r="Q13" s="54">
        <f>+Table1[[#This Row],[RETURNS ]]/1</f>
        <v>0</v>
      </c>
      <c r="R13" s="55">
        <f>+Table1[[#This Row],[EXCHANGED TO]]/1</f>
        <v>0</v>
      </c>
      <c r="S13" s="52">
        <f>+Table1[[#This Row],[SALES TO]]/1</f>
        <v>0</v>
      </c>
      <c r="T13" s="276">
        <f>+Table1[[#This Row],[ISSUES TO]]/1</f>
        <v>0</v>
      </c>
      <c r="U13" s="59">
        <f t="shared" si="0"/>
        <v>0</v>
      </c>
    </row>
    <row r="14" spans="1:21" x14ac:dyDescent="0.25">
      <c r="A14" s="51" t="s">
        <v>225</v>
      </c>
      <c r="B14" s="52"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+(Table1[[#This Row],[PHYSICAL]]+Table1[[#This Row],[RECEIPTS]]+Table1[[#This Row],[RETURNS]])-(Table1[[#This Row],[ISSUES]]+Table1[[#This Row],[EXCHANGED]]+Table1[[#This Row],[SALES]])</f>
        <v>0</v>
      </c>
      <c r="I14" s="53">
        <v>0</v>
      </c>
      <c r="J14" s="58">
        <f>+Table1[[#This Row],[PHYSICAL2]]-Table1[[#This Row],[THEORETICAL]]</f>
        <v>0</v>
      </c>
      <c r="K14" s="53">
        <f>+Table1[[#This Row],[RECEIPTS]]</f>
        <v>0</v>
      </c>
      <c r="L14" s="54">
        <f>+Table1[[#This Row],[RETURNS]]</f>
        <v>0</v>
      </c>
      <c r="M14" s="55">
        <f>+Table1[[#This Row],[EXCHANGED]]</f>
        <v>0</v>
      </c>
      <c r="N14" s="52">
        <f>+Table1[[#This Row],[SALES]]</f>
        <v>0</v>
      </c>
      <c r="O14" s="276">
        <f>+Table1[[#This Row],[ISSUES]]</f>
        <v>0</v>
      </c>
      <c r="P14" s="53">
        <f>Table1[[#This Row],[RECEIPTS TO]]/1</f>
        <v>0</v>
      </c>
      <c r="Q14" s="54">
        <f>+Table1[[#This Row],[RETURNS ]]/1</f>
        <v>0</v>
      </c>
      <c r="R14" s="55">
        <f>+Table1[[#This Row],[EXCHANGED TO]]/1</f>
        <v>0</v>
      </c>
      <c r="S14" s="52">
        <f>+Table1[[#This Row],[SALES TO]]/1</f>
        <v>0</v>
      </c>
      <c r="T14" s="276">
        <f>+Table1[[#This Row],[ISSUES TO]]/1</f>
        <v>0</v>
      </c>
      <c r="U14" s="59">
        <f t="shared" si="0"/>
        <v>0</v>
      </c>
    </row>
    <row r="15" spans="1:21" x14ac:dyDescent="0.25">
      <c r="A15" s="51" t="s">
        <v>223</v>
      </c>
      <c r="B15" s="52"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+(Table1[[#This Row],[PHYSICAL]]+Table1[[#This Row],[RECEIPTS]]+Table1[[#This Row],[RETURNS]])-(Table1[[#This Row],[ISSUES]]+Table1[[#This Row],[EXCHANGED]]+Table1[[#This Row],[SALES]])</f>
        <v>0</v>
      </c>
      <c r="I15" s="53">
        <v>0</v>
      </c>
      <c r="J15" s="58">
        <f>+Table1[[#This Row],[PHYSICAL2]]-Table1[[#This Row],[THEORETICAL]]</f>
        <v>0</v>
      </c>
      <c r="K15" s="53">
        <f>+Table1[[#This Row],[RECEIPTS]]</f>
        <v>0</v>
      </c>
      <c r="L15" s="54">
        <f>+Table1[[#This Row],[RETURNS]]</f>
        <v>0</v>
      </c>
      <c r="M15" s="55">
        <f>+Table1[[#This Row],[EXCHANGED]]</f>
        <v>0</v>
      </c>
      <c r="N15" s="52">
        <f>+Table1[[#This Row],[SALES]]</f>
        <v>0</v>
      </c>
      <c r="O15" s="276">
        <f>+Table1[[#This Row],[ISSUES]]</f>
        <v>0</v>
      </c>
      <c r="P15" s="53">
        <f>Table1[[#This Row],[RECEIPTS TO]]/1</f>
        <v>0</v>
      </c>
      <c r="Q15" s="54">
        <f>+Table1[[#This Row],[RETURNS ]]/1</f>
        <v>0</v>
      </c>
      <c r="R15" s="55">
        <f>+Table1[[#This Row],[EXCHANGED TO]]/1</f>
        <v>0</v>
      </c>
      <c r="S15" s="52">
        <f>+Table1[[#This Row],[SALES TO]]/1</f>
        <v>0</v>
      </c>
      <c r="T15" s="276">
        <f>+Table1[[#This Row],[ISSUES TO]]/1</f>
        <v>0</v>
      </c>
      <c r="U15" s="59">
        <f t="shared" si="0"/>
        <v>0</v>
      </c>
    </row>
    <row r="16" spans="1:21" x14ac:dyDescent="0.25">
      <c r="A16" s="51" t="s">
        <v>243</v>
      </c>
      <c r="B16" s="52">
        <v>19252.599999999999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+(Table1[[#This Row],[PHYSICAL]]+Table1[[#This Row],[RECEIPTS]]+Table1[[#This Row],[RETURNS]])-(Table1[[#This Row],[ISSUES]]+Table1[[#This Row],[EXCHANGED]]+Table1[[#This Row],[SALES]])</f>
        <v>19252.599999999999</v>
      </c>
      <c r="I16" s="53">
        <v>19252.599999999999</v>
      </c>
      <c r="J16" s="58">
        <f>+Table1[[#This Row],[PHYSICAL2]]-Table1[[#This Row],[THEORETICAL]]</f>
        <v>0</v>
      </c>
      <c r="K16" s="53">
        <f>+Table1[[#This Row],[RECEIPTS]]</f>
        <v>0</v>
      </c>
      <c r="L16" s="54">
        <f>+Table1[[#This Row],[RETURNS]]</f>
        <v>0</v>
      </c>
      <c r="M16" s="55">
        <f>+Table1[[#This Row],[EXCHANGED]]</f>
        <v>0</v>
      </c>
      <c r="N16" s="52">
        <f>+Table1[[#This Row],[SALES]]</f>
        <v>0</v>
      </c>
      <c r="O16" s="276">
        <f>+Table1[[#This Row],[ISSUES]]</f>
        <v>0</v>
      </c>
      <c r="P16" s="53">
        <f>Table1[[#This Row],[RECEIPTS TO]]/1</f>
        <v>0</v>
      </c>
      <c r="Q16" s="54">
        <f>+Table1[[#This Row],[RETURNS ]]/1</f>
        <v>0</v>
      </c>
      <c r="R16" s="55">
        <f>+Table1[[#This Row],[EXCHANGED TO]]/1</f>
        <v>0</v>
      </c>
      <c r="S16" s="52">
        <f>+Table1[[#This Row],[SALES TO]]/1</f>
        <v>0</v>
      </c>
      <c r="T16" s="276">
        <f>+Table1[[#This Row],[ISSUES TO]]/1</f>
        <v>0</v>
      </c>
      <c r="U16" s="59">
        <f t="shared" si="0"/>
        <v>0</v>
      </c>
    </row>
    <row r="17" spans="1:21" x14ac:dyDescent="0.25">
      <c r="A17" s="60"/>
      <c r="B17" s="52"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+(Table1[[#This Row],[PHYSICAL]]+Table1[[#This Row],[RECEIPTS]]+Table1[[#This Row],[RETURNS]])-(Table1[[#This Row],[ISSUES]]+Table1[[#This Row],[EXCHANGED]]+Table1[[#This Row],[SALES]])</f>
        <v>0</v>
      </c>
      <c r="I17" s="53">
        <v>0</v>
      </c>
      <c r="J17" s="58">
        <f>+Table1[[#This Row],[PHYSICAL2]]-Table1[[#This Row],[THEORETICAL]]</f>
        <v>0</v>
      </c>
      <c r="K17" s="53">
        <f>+Table1[[#This Row],[RECEIPTS]]</f>
        <v>0</v>
      </c>
      <c r="L17" s="54">
        <f>+Table1[[#This Row],[RETURNS]]</f>
        <v>0</v>
      </c>
      <c r="M17" s="55">
        <f>+Table1[[#This Row],[EXCHANGED]]</f>
        <v>0</v>
      </c>
      <c r="N17" s="52">
        <f>+Table1[[#This Row],[SALES]]</f>
        <v>0</v>
      </c>
      <c r="O17" s="276">
        <f>+Table1[[#This Row],[ISSUES]]</f>
        <v>0</v>
      </c>
      <c r="P17" s="53">
        <f>Table1[[#This Row],[RECEIPTS TO]]/1</f>
        <v>0</v>
      </c>
      <c r="Q17" s="54">
        <f>+Table1[[#This Row],[RETURNS ]]/1</f>
        <v>0</v>
      </c>
      <c r="R17" s="55">
        <f>+Table1[[#This Row],[EXCHANGED TO]]/1</f>
        <v>0</v>
      </c>
      <c r="S17" s="52">
        <f>+Table1[[#This Row],[SALES TO]]/1</f>
        <v>0</v>
      </c>
      <c r="T17" s="276">
        <f>+Table1[[#This Row],[ISSUES TO]]/1</f>
        <v>0</v>
      </c>
      <c r="U17" s="59">
        <f t="shared" si="0"/>
        <v>0</v>
      </c>
    </row>
    <row r="18" spans="1:21" x14ac:dyDescent="0.25">
      <c r="A18" s="60"/>
      <c r="B18" s="52"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+(Table1[[#This Row],[PHYSICAL]]+Table1[[#This Row],[RECEIPTS]]+Table1[[#This Row],[RETURNS]])-(Table1[[#This Row],[ISSUES]]+Table1[[#This Row],[EXCHANGED]]+Table1[[#This Row],[SALES]])</f>
        <v>0</v>
      </c>
      <c r="I18" s="53">
        <v>0</v>
      </c>
      <c r="J18" s="58">
        <f>+Table1[[#This Row],[PHYSICAL2]]-Table1[[#This Row],[THEORETICAL]]</f>
        <v>0</v>
      </c>
      <c r="K18" s="53">
        <f>+Table1[[#This Row],[RECEIPTS]]</f>
        <v>0</v>
      </c>
      <c r="L18" s="54">
        <f>+Table1[[#This Row],[RETURNS]]</f>
        <v>0</v>
      </c>
      <c r="M18" s="55">
        <f>+Table1[[#This Row],[EXCHANGED]]</f>
        <v>0</v>
      </c>
      <c r="N18" s="52">
        <f>+Table1[[#This Row],[SALES]]</f>
        <v>0</v>
      </c>
      <c r="O18" s="276">
        <f>+Table1[[#This Row],[ISSUES]]</f>
        <v>0</v>
      </c>
      <c r="P18" s="53">
        <f>Table1[[#This Row],[RECEIPTS TO]]/1</f>
        <v>0</v>
      </c>
      <c r="Q18" s="54">
        <f>+Table1[[#This Row],[RETURNS ]]/1</f>
        <v>0</v>
      </c>
      <c r="R18" s="55">
        <f>+Table1[[#This Row],[EXCHANGED TO]]/1</f>
        <v>0</v>
      </c>
      <c r="S18" s="52">
        <f>+Table1[[#This Row],[SALES TO]]/1</f>
        <v>0</v>
      </c>
      <c r="T18" s="276">
        <f>+Table1[[#This Row],[ISSUES TO]]/1</f>
        <v>0</v>
      </c>
      <c r="U18" s="59">
        <f t="shared" si="0"/>
        <v>0</v>
      </c>
    </row>
    <row r="19" spans="1:21" ht="15.75" thickBot="1" x14ac:dyDescent="0.3">
      <c r="A19" s="142"/>
      <c r="B19" s="143"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+(Table1[[#This Row],[PHYSICAL]]+Table1[[#This Row],[RECEIPTS]]+Table1[[#This Row],[RETURNS]])-(Table1[[#This Row],[ISSUES]]+Table1[[#This Row],[EXCHANGED]]+Table1[[#This Row],[SALES]])</f>
        <v>0</v>
      </c>
      <c r="I19" s="144">
        <v>0</v>
      </c>
      <c r="J19" s="326">
        <f>+Table1[[#This Row],[PHYSICAL2]]-Table1[[#This Row],[THEORETICAL]]</f>
        <v>0</v>
      </c>
      <c r="K19" s="53">
        <f>+Table1[[#This Row],[RECEIPTS]]</f>
        <v>0</v>
      </c>
      <c r="L19" s="54">
        <f>+Table1[[#This Row],[RETURNS]]</f>
        <v>0</v>
      </c>
      <c r="M19" s="55">
        <f>+Table1[[#This Row],[EXCHANGED]]</f>
        <v>0</v>
      </c>
      <c r="N19" s="52">
        <f>+Table1[[#This Row],[SALES]]</f>
        <v>0</v>
      </c>
      <c r="O19" s="276">
        <f>+Table1[[#This Row],[ISSUES]]</f>
        <v>0</v>
      </c>
      <c r="P19" s="53">
        <f>Table1[[#This Row],[RECEIPTS TO]]/1</f>
        <v>0</v>
      </c>
      <c r="Q19" s="54">
        <f>+Table1[[#This Row],[RETURNS ]]/1</f>
        <v>0</v>
      </c>
      <c r="R19" s="55">
        <f>+Table1[[#This Row],[EXCHANGED TO]]/1</f>
        <v>0</v>
      </c>
      <c r="S19" s="52">
        <f>+Table1[[#This Row],[SALES TO]]/1</f>
        <v>0</v>
      </c>
      <c r="T19" s="276">
        <f>+Table1[[#This Row],[ISSUES TO]]/1</f>
        <v>0</v>
      </c>
      <c r="U19" s="59">
        <f t="shared" si="0"/>
        <v>0</v>
      </c>
    </row>
    <row r="20" spans="1:21" s="125" customFormat="1" ht="17.25" thickBot="1" x14ac:dyDescent="0.35">
      <c r="A20" s="159" t="s">
        <v>202</v>
      </c>
      <c r="B20" s="160">
        <f t="shared" ref="B20" si="1">SUM(B5:B19)</f>
        <v>19392.599999999999</v>
      </c>
      <c r="C20" s="161">
        <f t="shared" ref="C20:T20" si="2">SUM(C5:C19)</f>
        <v>0</v>
      </c>
      <c r="D20" s="162">
        <f t="shared" si="2"/>
        <v>0</v>
      </c>
      <c r="E20" s="163">
        <f t="shared" si="2"/>
        <v>0</v>
      </c>
      <c r="F20" s="160">
        <f t="shared" si="2"/>
        <v>0</v>
      </c>
      <c r="G20" s="277">
        <f t="shared" si="2"/>
        <v>0</v>
      </c>
      <c r="H20" s="162">
        <f t="shared" si="2"/>
        <v>19392.599999999999</v>
      </c>
      <c r="I20" s="161">
        <f t="shared" si="2"/>
        <v>19392.599999999999</v>
      </c>
      <c r="J20" s="206">
        <f>+Table1[[#This Row],[PHYSICAL2]]-Table1[[#This Row],[THEORETICAL]]</f>
        <v>0</v>
      </c>
      <c r="K20" s="161">
        <f t="shared" si="2"/>
        <v>0</v>
      </c>
      <c r="L20" s="162">
        <f t="shared" si="2"/>
        <v>0</v>
      </c>
      <c r="M20" s="163">
        <f t="shared" si="2"/>
        <v>0</v>
      </c>
      <c r="N20" s="160">
        <f t="shared" si="2"/>
        <v>0</v>
      </c>
      <c r="O20" s="277">
        <f t="shared" si="2"/>
        <v>0</v>
      </c>
      <c r="P20" s="161">
        <f t="shared" si="2"/>
        <v>0</v>
      </c>
      <c r="Q20" s="162">
        <f t="shared" si="2"/>
        <v>0</v>
      </c>
      <c r="R20" s="163">
        <f t="shared" si="2"/>
        <v>0</v>
      </c>
      <c r="S20" s="160">
        <f t="shared" si="2"/>
        <v>0</v>
      </c>
      <c r="T20" s="277">
        <f t="shared" si="2"/>
        <v>0</v>
      </c>
      <c r="U20" s="166">
        <f t="shared" ref="U20:U40" si="3">IFERROR(+H20/(P20+Q20+R20+S20+T20),0)</f>
        <v>0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+(Table1[[#This Row],[PHYSICAL]]+Table1[[#This Row],[RECEIPTS]]+Table1[[#This Row],[RETURNS]])-(Table1[[#This Row],[ISSUES]]+Table1[[#This Row],[EXCHANGED]]+Table1[[#This Row],[SALES]])</f>
        <v>0</v>
      </c>
      <c r="I23" s="53">
        <v>0</v>
      </c>
      <c r="J23" s="58">
        <f>+Table1[[#This Row],[PHYSICAL2]]-Table1[[#This Row],[THEORETICAL]]</f>
        <v>0</v>
      </c>
      <c r="K23" s="53">
        <f>+Table1[[#This Row],[RECEIPTS]]</f>
        <v>0</v>
      </c>
      <c r="L23" s="54">
        <f>+Table1[[#This Row],[RETURNS]]</f>
        <v>0</v>
      </c>
      <c r="M23" s="55">
        <f>+Table1[[#This Row],[EXCHANGED]]</f>
        <v>0</v>
      </c>
      <c r="N23" s="52">
        <f>+Table1[[#This Row],[SALES]]</f>
        <v>0</v>
      </c>
      <c r="O23" s="276">
        <f>+Table1[[#This Row],[ISSUES]]</f>
        <v>0</v>
      </c>
      <c r="P23" s="53">
        <f>Table1[[#This Row],[RECEIPTS TO]]/1</f>
        <v>0</v>
      </c>
      <c r="Q23" s="54">
        <f>+Table1[[#This Row],[RETURNS ]]/1</f>
        <v>0</v>
      </c>
      <c r="R23" s="55">
        <f>+Table1[[#This Row],[EXCHANGED TO]]/1</f>
        <v>0</v>
      </c>
      <c r="S23" s="52">
        <f>+Table1[[#This Row],[SALES TO]]/1</f>
        <v>0</v>
      </c>
      <c r="T23" s="276">
        <f>+Table1[[#This Row],[ISSUES TO]]/1</f>
        <v>0</v>
      </c>
      <c r="U23" s="59">
        <f t="shared" ref="U23:U39" si="4">IFERROR(+H23/(P23+Q23+R23+S23+T23),0)</f>
        <v>0</v>
      </c>
    </row>
    <row r="24" spans="1:21" x14ac:dyDescent="0.25">
      <c r="A24" s="336" t="s">
        <v>161</v>
      </c>
      <c r="B24" s="52">
        <v>2504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+(Table1[[#This Row],[PHYSICAL]]+Table1[[#This Row],[RECEIPTS]]+Table1[[#This Row],[RETURNS]])-(Table1[[#This Row],[ISSUES]]+Table1[[#This Row],[EXCHANGED]]+Table1[[#This Row],[SALES]])</f>
        <v>2504</v>
      </c>
      <c r="I24" s="53">
        <v>2504</v>
      </c>
      <c r="J24" s="58">
        <f>+Table1[[#This Row],[PHYSICAL2]]-Table1[[#This Row],[THEORETICAL]]</f>
        <v>0</v>
      </c>
      <c r="K24" s="53">
        <f>+Table1[[#This Row],[RECEIPTS]]</f>
        <v>0</v>
      </c>
      <c r="L24" s="54">
        <f>+Table1[[#This Row],[RETURNS]]</f>
        <v>0</v>
      </c>
      <c r="M24" s="55">
        <f>+Table1[[#This Row],[EXCHANGED]]</f>
        <v>0</v>
      </c>
      <c r="N24" s="52">
        <f>+Table1[[#This Row],[SALES]]</f>
        <v>0</v>
      </c>
      <c r="O24" s="276">
        <f>+Table1[[#This Row],[ISSUES]]</f>
        <v>0</v>
      </c>
      <c r="P24" s="53">
        <f>Table1[[#This Row],[RECEIPTS TO]]/1</f>
        <v>0</v>
      </c>
      <c r="Q24" s="54">
        <f>+Table1[[#This Row],[RETURNS ]]/1</f>
        <v>0</v>
      </c>
      <c r="R24" s="55">
        <f>+Table1[[#This Row],[EXCHANGED TO]]/1</f>
        <v>0</v>
      </c>
      <c r="S24" s="52">
        <f>+Table1[[#This Row],[SALES TO]]/1</f>
        <v>0</v>
      </c>
      <c r="T24" s="276">
        <f>+Table1[[#This Row],[ISSUES TO]]/1</f>
        <v>0</v>
      </c>
      <c r="U24" s="59">
        <f t="shared" si="4"/>
        <v>0</v>
      </c>
    </row>
    <row r="25" spans="1:21" x14ac:dyDescent="0.25">
      <c r="A25" s="336" t="s">
        <v>22</v>
      </c>
      <c r="B25" s="52"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+(Table1[[#This Row],[PHYSICAL]]+Table1[[#This Row],[RECEIPTS]]+Table1[[#This Row],[RETURNS]])-(Table1[[#This Row],[ISSUES]]+Table1[[#This Row],[EXCHANGED]]+Table1[[#This Row],[SALES]])</f>
        <v>0</v>
      </c>
      <c r="I25" s="53">
        <v>0</v>
      </c>
      <c r="J25" s="58">
        <f>+Table1[[#This Row],[PHYSICAL2]]-Table1[[#This Row],[THEORETICAL]]</f>
        <v>0</v>
      </c>
      <c r="K25" s="53">
        <f>+Table1[[#This Row],[RECEIPTS]]</f>
        <v>0</v>
      </c>
      <c r="L25" s="54">
        <f>+Table1[[#This Row],[RETURNS]]</f>
        <v>0</v>
      </c>
      <c r="M25" s="55">
        <f>+Table1[[#This Row],[EXCHANGED]]</f>
        <v>0</v>
      </c>
      <c r="N25" s="52">
        <f>+Table1[[#This Row],[SALES]]</f>
        <v>0</v>
      </c>
      <c r="O25" s="276">
        <f>+Table1[[#This Row],[ISSUES]]</f>
        <v>0</v>
      </c>
      <c r="P25" s="53">
        <f>Table1[[#This Row],[RECEIPTS TO]]/1</f>
        <v>0</v>
      </c>
      <c r="Q25" s="54">
        <f>+Table1[[#This Row],[RETURNS ]]/1</f>
        <v>0</v>
      </c>
      <c r="R25" s="55">
        <f>+Table1[[#This Row],[EXCHANGED TO]]/1</f>
        <v>0</v>
      </c>
      <c r="S25" s="52">
        <f>+Table1[[#This Row],[SALES TO]]/1</f>
        <v>0</v>
      </c>
      <c r="T25" s="276">
        <f>+Table1[[#This Row],[ISSUES TO]]/1</f>
        <v>0</v>
      </c>
      <c r="U25" s="59">
        <f t="shared" si="4"/>
        <v>0</v>
      </c>
    </row>
    <row r="26" spans="1:21" x14ac:dyDescent="0.25">
      <c r="A26" s="336" t="s">
        <v>23</v>
      </c>
      <c r="B26" s="52"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+(Table1[[#This Row],[PHYSICAL]]+Table1[[#This Row],[RECEIPTS]]+Table1[[#This Row],[RETURNS]])-(Table1[[#This Row],[ISSUES]]+Table1[[#This Row],[EXCHANGED]]+Table1[[#This Row],[SALES]])</f>
        <v>0</v>
      </c>
      <c r="I26" s="53">
        <v>0</v>
      </c>
      <c r="J26" s="58">
        <f>+Table1[[#This Row],[PHYSICAL2]]-Table1[[#This Row],[THEORETICAL]]</f>
        <v>0</v>
      </c>
      <c r="K26" s="53">
        <f>+Table1[[#This Row],[RECEIPTS]]</f>
        <v>0</v>
      </c>
      <c r="L26" s="54">
        <f>+Table1[[#This Row],[RETURNS]]</f>
        <v>0</v>
      </c>
      <c r="M26" s="55">
        <f>+Table1[[#This Row],[EXCHANGED]]</f>
        <v>0</v>
      </c>
      <c r="N26" s="52">
        <f>+Table1[[#This Row],[SALES]]</f>
        <v>0</v>
      </c>
      <c r="O26" s="276">
        <f>+Table1[[#This Row],[ISSUES]]</f>
        <v>0</v>
      </c>
      <c r="P26" s="53">
        <f>Table1[[#This Row],[RECEIPTS TO]]/1</f>
        <v>0</v>
      </c>
      <c r="Q26" s="54">
        <f>+Table1[[#This Row],[RETURNS ]]/1</f>
        <v>0</v>
      </c>
      <c r="R26" s="55">
        <f>+Table1[[#This Row],[EXCHANGED TO]]/1</f>
        <v>0</v>
      </c>
      <c r="S26" s="52">
        <f>+Table1[[#This Row],[SALES TO]]/1</f>
        <v>0</v>
      </c>
      <c r="T26" s="276">
        <f>+Table1[[#This Row],[ISSUES TO]]/1</f>
        <v>0</v>
      </c>
      <c r="U26" s="59">
        <f t="shared" si="4"/>
        <v>0</v>
      </c>
    </row>
    <row r="27" spans="1:21" x14ac:dyDescent="0.25">
      <c r="A27" s="336" t="s">
        <v>24</v>
      </c>
      <c r="B27" s="52"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+(Table1[[#This Row],[PHYSICAL]]+Table1[[#This Row],[RECEIPTS]]+Table1[[#This Row],[RETURNS]])-(Table1[[#This Row],[ISSUES]]+Table1[[#This Row],[EXCHANGED]]+Table1[[#This Row],[SALES]])</f>
        <v>0</v>
      </c>
      <c r="I27" s="53">
        <v>0</v>
      </c>
      <c r="J27" s="58">
        <f>+Table1[[#This Row],[PHYSICAL2]]-Table1[[#This Row],[THEORETICAL]]</f>
        <v>0</v>
      </c>
      <c r="K27" s="53">
        <f>+Table1[[#This Row],[RECEIPTS]]</f>
        <v>0</v>
      </c>
      <c r="L27" s="54">
        <f>+Table1[[#This Row],[RETURNS]]</f>
        <v>0</v>
      </c>
      <c r="M27" s="55">
        <f>+Table1[[#This Row],[EXCHANGED]]</f>
        <v>0</v>
      </c>
      <c r="N27" s="52">
        <f>+Table1[[#This Row],[SALES]]</f>
        <v>0</v>
      </c>
      <c r="O27" s="276">
        <f>+Table1[[#This Row],[ISSUES]]</f>
        <v>0</v>
      </c>
      <c r="P27" s="53">
        <f>Table1[[#This Row],[RECEIPTS TO]]/1</f>
        <v>0</v>
      </c>
      <c r="Q27" s="54">
        <f>+Table1[[#This Row],[RETURNS ]]/1</f>
        <v>0</v>
      </c>
      <c r="R27" s="55">
        <f>+Table1[[#This Row],[EXCHANGED TO]]/1</f>
        <v>0</v>
      </c>
      <c r="S27" s="52">
        <f>+Table1[[#This Row],[SALES TO]]/1</f>
        <v>0</v>
      </c>
      <c r="T27" s="276">
        <f>+Table1[[#This Row],[ISSUES TO]]/1</f>
        <v>0</v>
      </c>
      <c r="U27" s="59">
        <f t="shared" si="4"/>
        <v>0</v>
      </c>
    </row>
    <row r="28" spans="1:21" x14ac:dyDescent="0.25">
      <c r="A28" s="336" t="s">
        <v>25</v>
      </c>
      <c r="B28" s="52"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+(Table1[[#This Row],[PHYSICAL]]+Table1[[#This Row],[RECEIPTS]]+Table1[[#This Row],[RETURNS]])-(Table1[[#This Row],[ISSUES]]+Table1[[#This Row],[EXCHANGED]]+Table1[[#This Row],[SALES]])</f>
        <v>0</v>
      </c>
      <c r="I28" s="53">
        <v>0</v>
      </c>
      <c r="J28" s="58">
        <f>+Table1[[#This Row],[PHYSICAL2]]-Table1[[#This Row],[THEORETICAL]]</f>
        <v>0</v>
      </c>
      <c r="K28" s="53">
        <f>+Table1[[#This Row],[RECEIPTS]]</f>
        <v>0</v>
      </c>
      <c r="L28" s="54">
        <f>+Table1[[#This Row],[RETURNS]]</f>
        <v>0</v>
      </c>
      <c r="M28" s="55">
        <f>+Table1[[#This Row],[EXCHANGED]]</f>
        <v>0</v>
      </c>
      <c r="N28" s="52">
        <f>+Table1[[#This Row],[SALES]]</f>
        <v>0</v>
      </c>
      <c r="O28" s="276">
        <f>+Table1[[#This Row],[ISSUES]]</f>
        <v>0</v>
      </c>
      <c r="P28" s="53">
        <f>Table1[[#This Row],[RECEIPTS TO]]/1</f>
        <v>0</v>
      </c>
      <c r="Q28" s="54">
        <f>+Table1[[#This Row],[RETURNS ]]/1</f>
        <v>0</v>
      </c>
      <c r="R28" s="55">
        <f>+Table1[[#This Row],[EXCHANGED TO]]/1</f>
        <v>0</v>
      </c>
      <c r="S28" s="52">
        <f>+Table1[[#This Row],[SALES TO]]/1</f>
        <v>0</v>
      </c>
      <c r="T28" s="276">
        <f>+Table1[[#This Row],[ISSUES TO]]/1</f>
        <v>0</v>
      </c>
      <c r="U28" s="59">
        <f t="shared" si="4"/>
        <v>0</v>
      </c>
    </row>
    <row r="29" spans="1:21" x14ac:dyDescent="0.25">
      <c r="A29" s="336" t="s">
        <v>26</v>
      </c>
      <c r="B29" s="52"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+(Table1[[#This Row],[PHYSICAL]]+Table1[[#This Row],[RECEIPTS]]+Table1[[#This Row],[RETURNS]])-(Table1[[#This Row],[ISSUES]]+Table1[[#This Row],[EXCHANGED]]+Table1[[#This Row],[SALES]])</f>
        <v>0</v>
      </c>
      <c r="I29" s="53">
        <v>0</v>
      </c>
      <c r="J29" s="58">
        <f>+Table1[[#This Row],[PHYSICAL2]]-Table1[[#This Row],[THEORETICAL]]</f>
        <v>0</v>
      </c>
      <c r="K29" s="53">
        <f>+Table1[[#This Row],[RECEIPTS]]</f>
        <v>0</v>
      </c>
      <c r="L29" s="54">
        <f>+Table1[[#This Row],[RETURNS]]</f>
        <v>0</v>
      </c>
      <c r="M29" s="55">
        <f>+Table1[[#This Row],[EXCHANGED]]</f>
        <v>0</v>
      </c>
      <c r="N29" s="52">
        <f>+Table1[[#This Row],[SALES]]</f>
        <v>0</v>
      </c>
      <c r="O29" s="276">
        <f>+Table1[[#This Row],[ISSUES]]</f>
        <v>0</v>
      </c>
      <c r="P29" s="53">
        <f>Table1[[#This Row],[RECEIPTS TO]]/1</f>
        <v>0</v>
      </c>
      <c r="Q29" s="54">
        <f>+Table1[[#This Row],[RETURNS ]]/1</f>
        <v>0</v>
      </c>
      <c r="R29" s="55">
        <f>+Table1[[#This Row],[EXCHANGED TO]]/1</f>
        <v>0</v>
      </c>
      <c r="S29" s="52">
        <f>+Table1[[#This Row],[SALES TO]]/1</f>
        <v>0</v>
      </c>
      <c r="T29" s="276">
        <f>+Table1[[#This Row],[ISSUES TO]]/1</f>
        <v>0</v>
      </c>
      <c r="U29" s="59">
        <f t="shared" si="4"/>
        <v>0</v>
      </c>
    </row>
    <row r="30" spans="1:21" x14ac:dyDescent="0.25">
      <c r="A30" s="336" t="s">
        <v>142</v>
      </c>
      <c r="B30" s="52"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+(Table1[[#This Row],[PHYSICAL]]+Table1[[#This Row],[RECEIPTS]]+Table1[[#This Row],[RETURNS]])-(Table1[[#This Row],[ISSUES]]+Table1[[#This Row],[EXCHANGED]]+Table1[[#This Row],[SALES]])</f>
        <v>0</v>
      </c>
      <c r="I30" s="53">
        <v>0</v>
      </c>
      <c r="J30" s="58">
        <f>+Table1[[#This Row],[PHYSICAL2]]-Table1[[#This Row],[THEORETICAL]]</f>
        <v>0</v>
      </c>
      <c r="K30" s="53">
        <f>+Table1[[#This Row],[RECEIPTS]]</f>
        <v>0</v>
      </c>
      <c r="L30" s="54">
        <f>+Table1[[#This Row],[RETURNS]]</f>
        <v>0</v>
      </c>
      <c r="M30" s="55">
        <f>+Table1[[#This Row],[EXCHANGED]]</f>
        <v>0</v>
      </c>
      <c r="N30" s="52">
        <f>+Table1[[#This Row],[SALES]]</f>
        <v>0</v>
      </c>
      <c r="O30" s="276">
        <f>+Table1[[#This Row],[ISSUES]]</f>
        <v>0</v>
      </c>
      <c r="P30" s="53">
        <f>Table1[[#This Row],[RECEIPTS TO]]/1</f>
        <v>0</v>
      </c>
      <c r="Q30" s="54">
        <f>+Table1[[#This Row],[RETURNS ]]/1</f>
        <v>0</v>
      </c>
      <c r="R30" s="55">
        <f>+Table1[[#This Row],[EXCHANGED TO]]/1</f>
        <v>0</v>
      </c>
      <c r="S30" s="52">
        <f>+Table1[[#This Row],[SALES TO]]/1</f>
        <v>0</v>
      </c>
      <c r="T30" s="276">
        <f>+Table1[[#This Row],[ISSUES TO]]/1</f>
        <v>0</v>
      </c>
      <c r="U30" s="59">
        <f t="shared" si="4"/>
        <v>0</v>
      </c>
    </row>
    <row r="31" spans="1:21" x14ac:dyDescent="0.25">
      <c r="A31" s="336" t="s">
        <v>105</v>
      </c>
      <c r="B31" s="52"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+(Table1[[#This Row],[PHYSICAL]]+Table1[[#This Row],[RECEIPTS]]+Table1[[#This Row],[RETURNS]])-(Table1[[#This Row],[ISSUES]]+Table1[[#This Row],[EXCHANGED]]+Table1[[#This Row],[SALES]])</f>
        <v>0</v>
      </c>
      <c r="I31" s="53">
        <v>0</v>
      </c>
      <c r="J31" s="58">
        <f>+Table1[[#This Row],[PHYSICAL2]]-Table1[[#This Row],[THEORETICAL]]</f>
        <v>0</v>
      </c>
      <c r="K31" s="53">
        <f>+Table1[[#This Row],[RECEIPTS]]</f>
        <v>0</v>
      </c>
      <c r="L31" s="54">
        <f>+Table1[[#This Row],[RETURNS]]</f>
        <v>0</v>
      </c>
      <c r="M31" s="55">
        <f>+Table1[[#This Row],[EXCHANGED]]</f>
        <v>0</v>
      </c>
      <c r="N31" s="52">
        <f>+Table1[[#This Row],[SALES]]</f>
        <v>0</v>
      </c>
      <c r="O31" s="276">
        <f>+Table1[[#This Row],[ISSUES]]</f>
        <v>0</v>
      </c>
      <c r="P31" s="53">
        <f>Table1[[#This Row],[RECEIPTS TO]]/1</f>
        <v>0</v>
      </c>
      <c r="Q31" s="54">
        <f>+Table1[[#This Row],[RETURNS ]]/1</f>
        <v>0</v>
      </c>
      <c r="R31" s="55">
        <f>+Table1[[#This Row],[EXCHANGED TO]]/1</f>
        <v>0</v>
      </c>
      <c r="S31" s="52">
        <f>+Table1[[#This Row],[SALES TO]]/1</f>
        <v>0</v>
      </c>
      <c r="T31" s="276">
        <f>+Table1[[#This Row],[ISSUES TO]]/1</f>
        <v>0</v>
      </c>
      <c r="U31" s="59">
        <f t="shared" si="4"/>
        <v>0</v>
      </c>
    </row>
    <row r="32" spans="1:21" x14ac:dyDescent="0.25">
      <c r="A32" s="336" t="s">
        <v>112</v>
      </c>
      <c r="B32" s="52"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+(Table1[[#This Row],[PHYSICAL]]+Table1[[#This Row],[RECEIPTS]]+Table1[[#This Row],[RETURNS]])-(Table1[[#This Row],[ISSUES]]+Table1[[#This Row],[EXCHANGED]]+Table1[[#This Row],[SALES]])</f>
        <v>0</v>
      </c>
      <c r="I32" s="53">
        <v>0</v>
      </c>
      <c r="J32" s="58">
        <f>+Table1[[#This Row],[PHYSICAL2]]-Table1[[#This Row],[THEORETICAL]]</f>
        <v>0</v>
      </c>
      <c r="K32" s="53">
        <f>+Table1[[#This Row],[RECEIPTS]]</f>
        <v>0</v>
      </c>
      <c r="L32" s="54">
        <f>+Table1[[#This Row],[RETURNS]]</f>
        <v>0</v>
      </c>
      <c r="M32" s="55">
        <f>+Table1[[#This Row],[EXCHANGED]]</f>
        <v>0</v>
      </c>
      <c r="N32" s="52">
        <f>+Table1[[#This Row],[SALES]]</f>
        <v>0</v>
      </c>
      <c r="O32" s="276">
        <f>+Table1[[#This Row],[ISSUES]]</f>
        <v>0</v>
      </c>
      <c r="P32" s="53">
        <f>Table1[[#This Row],[RECEIPTS TO]]/1</f>
        <v>0</v>
      </c>
      <c r="Q32" s="54">
        <f>+Table1[[#This Row],[RETURNS ]]/1</f>
        <v>0</v>
      </c>
      <c r="R32" s="55">
        <f>+Table1[[#This Row],[EXCHANGED TO]]/1</f>
        <v>0</v>
      </c>
      <c r="S32" s="52">
        <f>+Table1[[#This Row],[SALES TO]]/1</f>
        <v>0</v>
      </c>
      <c r="T32" s="276">
        <f>+Table1[[#This Row],[ISSUES TO]]/1</f>
        <v>0</v>
      </c>
      <c r="U32" s="59">
        <f t="shared" si="4"/>
        <v>0</v>
      </c>
    </row>
    <row r="33" spans="1:21" x14ac:dyDescent="0.25">
      <c r="A33" s="336" t="s">
        <v>226</v>
      </c>
      <c r="B33" s="52"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+(Table1[[#This Row],[PHYSICAL]]+Table1[[#This Row],[RECEIPTS]]+Table1[[#This Row],[RETURNS]])-(Table1[[#This Row],[ISSUES]]+Table1[[#This Row],[EXCHANGED]]+Table1[[#This Row],[SALES]])</f>
        <v>0</v>
      </c>
      <c r="I33" s="53">
        <v>0</v>
      </c>
      <c r="J33" s="58">
        <f>+Table1[[#This Row],[PHYSICAL2]]-Table1[[#This Row],[THEORETICAL]]</f>
        <v>0</v>
      </c>
      <c r="K33" s="53">
        <f>+Table1[[#This Row],[RECEIPTS]]</f>
        <v>0</v>
      </c>
      <c r="L33" s="54">
        <f>+Table1[[#This Row],[RETURNS]]</f>
        <v>0</v>
      </c>
      <c r="M33" s="55">
        <f>+Table1[[#This Row],[EXCHANGED]]</f>
        <v>0</v>
      </c>
      <c r="N33" s="52">
        <f>+Table1[[#This Row],[SALES]]</f>
        <v>0</v>
      </c>
      <c r="O33" s="276">
        <f>+Table1[[#This Row],[ISSUES]]</f>
        <v>0</v>
      </c>
      <c r="P33" s="53">
        <f>Table1[[#This Row],[RECEIPTS TO]]/1</f>
        <v>0</v>
      </c>
      <c r="Q33" s="54">
        <f>+Table1[[#This Row],[RETURNS ]]/1</f>
        <v>0</v>
      </c>
      <c r="R33" s="55">
        <f>+Table1[[#This Row],[EXCHANGED TO]]/1</f>
        <v>0</v>
      </c>
      <c r="S33" s="52">
        <f>+Table1[[#This Row],[SALES TO]]/1</f>
        <v>0</v>
      </c>
      <c r="T33" s="276">
        <f>+Table1[[#This Row],[ISSUES TO]]/1</f>
        <v>0</v>
      </c>
      <c r="U33" s="59">
        <f t="shared" si="4"/>
        <v>0</v>
      </c>
    </row>
    <row r="34" spans="1:21" x14ac:dyDescent="0.25">
      <c r="A34" s="336" t="s">
        <v>252</v>
      </c>
      <c r="B34" s="52">
        <v>24328.400000000001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+(Table1[[#This Row],[PHYSICAL]]+Table1[[#This Row],[RECEIPTS]]+Table1[[#This Row],[RETURNS]])-(Table1[[#This Row],[ISSUES]]+Table1[[#This Row],[EXCHANGED]]+Table1[[#This Row],[SALES]])</f>
        <v>24328.400000000001</v>
      </c>
      <c r="I34" s="53">
        <v>24328.400000000001</v>
      </c>
      <c r="J34" s="58">
        <f>+Table1[[#This Row],[PHYSICAL2]]-Table1[[#This Row],[THEORETICAL]]</f>
        <v>0</v>
      </c>
      <c r="K34" s="53">
        <f>+Table1[[#This Row],[RECEIPTS]]</f>
        <v>0</v>
      </c>
      <c r="L34" s="54">
        <f>+Table1[[#This Row],[RETURNS]]</f>
        <v>0</v>
      </c>
      <c r="M34" s="55">
        <f>+Table1[[#This Row],[EXCHANGED]]</f>
        <v>0</v>
      </c>
      <c r="N34" s="52">
        <f>+Table1[[#This Row],[SALES]]</f>
        <v>0</v>
      </c>
      <c r="O34" s="276">
        <f>+Table1[[#This Row],[ISSUES]]</f>
        <v>0</v>
      </c>
      <c r="P34" s="53">
        <f>Table1[[#This Row],[RECEIPTS TO]]/1</f>
        <v>0</v>
      </c>
      <c r="Q34" s="54">
        <f>+Table1[[#This Row],[RETURNS ]]/1</f>
        <v>0</v>
      </c>
      <c r="R34" s="55">
        <f>+Table1[[#This Row],[EXCHANGED TO]]/1</f>
        <v>0</v>
      </c>
      <c r="S34" s="52">
        <f>+Table1[[#This Row],[SALES TO]]/1</f>
        <v>0</v>
      </c>
      <c r="T34" s="276">
        <f>+Table1[[#This Row],[ISSUES TO]]/1</f>
        <v>0</v>
      </c>
      <c r="U34" s="59">
        <f t="shared" si="4"/>
        <v>0</v>
      </c>
    </row>
    <row r="35" spans="1:21" x14ac:dyDescent="0.25">
      <c r="A35" s="336"/>
      <c r="B35" s="52">
        <v>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+(Table1[[#This Row],[PHYSICAL]]+Table1[[#This Row],[RECEIPTS]]+Table1[[#This Row],[RETURNS]])-(Table1[[#This Row],[ISSUES]]+Table1[[#This Row],[EXCHANGED]]+Table1[[#This Row],[SALES]])</f>
        <v>0</v>
      </c>
      <c r="I35" s="53">
        <v>0</v>
      </c>
      <c r="J35" s="58">
        <f>+Table1[[#This Row],[PHYSICAL2]]-Table1[[#This Row],[THEORETICAL]]</f>
        <v>0</v>
      </c>
      <c r="K35" s="53">
        <f>+Table1[[#This Row],[RECEIPTS]]</f>
        <v>0</v>
      </c>
      <c r="L35" s="54">
        <f>+Table1[[#This Row],[RETURNS]]</f>
        <v>0</v>
      </c>
      <c r="M35" s="55">
        <f>+Table1[[#This Row],[EXCHANGED]]</f>
        <v>0</v>
      </c>
      <c r="N35" s="52">
        <f>+Table1[[#This Row],[SALES]]</f>
        <v>0</v>
      </c>
      <c r="O35" s="276">
        <f>+Table1[[#This Row],[ISSUES]]</f>
        <v>0</v>
      </c>
      <c r="P35" s="53">
        <f>Table1[[#This Row],[RECEIPTS TO]]/1</f>
        <v>0</v>
      </c>
      <c r="Q35" s="54">
        <f>+Table1[[#This Row],[RETURNS ]]/1</f>
        <v>0</v>
      </c>
      <c r="R35" s="55">
        <f>+Table1[[#This Row],[EXCHANGED TO]]/1</f>
        <v>0</v>
      </c>
      <c r="S35" s="52">
        <f>+Table1[[#This Row],[SALES TO]]/1</f>
        <v>0</v>
      </c>
      <c r="T35" s="276">
        <f>+Table1[[#This Row],[ISSUES TO]]/1</f>
        <v>0</v>
      </c>
      <c r="U35" s="59">
        <f t="shared" si="4"/>
        <v>0</v>
      </c>
    </row>
    <row r="36" spans="1:21" x14ac:dyDescent="0.25">
      <c r="A36" s="336"/>
      <c r="B36" s="52"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+(Table1[[#This Row],[PHYSICAL]]+Table1[[#This Row],[RECEIPTS]]+Table1[[#This Row],[RETURNS]])-(Table1[[#This Row],[ISSUES]]+Table1[[#This Row],[EXCHANGED]]+Table1[[#This Row],[SALES]])</f>
        <v>0</v>
      </c>
      <c r="I36" s="53">
        <v>0</v>
      </c>
      <c r="J36" s="58">
        <f>+Table1[[#This Row],[PHYSICAL2]]-Table1[[#This Row],[THEORETICAL]]</f>
        <v>0</v>
      </c>
      <c r="K36" s="53">
        <f>+Table1[[#This Row],[RECEIPTS]]</f>
        <v>0</v>
      </c>
      <c r="L36" s="54">
        <f>+Table1[[#This Row],[RETURNS]]</f>
        <v>0</v>
      </c>
      <c r="M36" s="55">
        <f>+Table1[[#This Row],[EXCHANGED]]</f>
        <v>0</v>
      </c>
      <c r="N36" s="52">
        <f>+Table1[[#This Row],[SALES]]</f>
        <v>0</v>
      </c>
      <c r="O36" s="276">
        <f>+Table1[[#This Row],[ISSUES]]</f>
        <v>0</v>
      </c>
      <c r="P36" s="53">
        <f>Table1[[#This Row],[RECEIPTS TO]]/1</f>
        <v>0</v>
      </c>
      <c r="Q36" s="54">
        <f>+Table1[[#This Row],[RETURNS ]]/1</f>
        <v>0</v>
      </c>
      <c r="R36" s="55">
        <f>+Table1[[#This Row],[EXCHANGED TO]]/1</f>
        <v>0</v>
      </c>
      <c r="S36" s="52">
        <f>+Table1[[#This Row],[SALES TO]]/1</f>
        <v>0</v>
      </c>
      <c r="T36" s="276">
        <f>+Table1[[#This Row],[ISSUES TO]]/1</f>
        <v>0</v>
      </c>
      <c r="U36" s="59">
        <f t="shared" si="4"/>
        <v>0</v>
      </c>
    </row>
    <row r="37" spans="1:21" x14ac:dyDescent="0.25">
      <c r="A37" s="336"/>
      <c r="B37" s="52"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+(Table1[[#This Row],[PHYSICAL]]+Table1[[#This Row],[RECEIPTS]]+Table1[[#This Row],[RETURNS]])-(Table1[[#This Row],[ISSUES]]+Table1[[#This Row],[EXCHANGED]]+Table1[[#This Row],[SALES]])</f>
        <v>0</v>
      </c>
      <c r="I37" s="53">
        <v>0</v>
      </c>
      <c r="J37" s="58">
        <f>+Table1[[#This Row],[PHYSICAL2]]-Table1[[#This Row],[THEORETICAL]]</f>
        <v>0</v>
      </c>
      <c r="K37" s="53">
        <f>+Table1[[#This Row],[RECEIPTS]]</f>
        <v>0</v>
      </c>
      <c r="L37" s="54">
        <f>+Table1[[#This Row],[RETURNS]]</f>
        <v>0</v>
      </c>
      <c r="M37" s="55">
        <f>+Table1[[#This Row],[EXCHANGED]]</f>
        <v>0</v>
      </c>
      <c r="N37" s="52">
        <f>+Table1[[#This Row],[SALES]]</f>
        <v>0</v>
      </c>
      <c r="O37" s="276">
        <f>+Table1[[#This Row],[ISSUES]]</f>
        <v>0</v>
      </c>
      <c r="P37" s="53">
        <f>Table1[[#This Row],[RECEIPTS TO]]/1</f>
        <v>0</v>
      </c>
      <c r="Q37" s="54">
        <f>+Table1[[#This Row],[RETURNS ]]/1</f>
        <v>0</v>
      </c>
      <c r="R37" s="55">
        <f>+Table1[[#This Row],[EXCHANGED TO]]/1</f>
        <v>0</v>
      </c>
      <c r="S37" s="52">
        <f>+Table1[[#This Row],[SALES TO]]/1</f>
        <v>0</v>
      </c>
      <c r="T37" s="276">
        <f>+Table1[[#This Row],[ISSUES TO]]/1</f>
        <v>0</v>
      </c>
      <c r="U37" s="59">
        <f t="shared" si="4"/>
        <v>0</v>
      </c>
    </row>
    <row r="38" spans="1:21" x14ac:dyDescent="0.25">
      <c r="A38" s="336"/>
      <c r="B38" s="52"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+(Table1[[#This Row],[PHYSICAL]]+Table1[[#This Row],[RECEIPTS]]+Table1[[#This Row],[RETURNS]])-(Table1[[#This Row],[ISSUES]]+Table1[[#This Row],[EXCHANGED]]+Table1[[#This Row],[SALES]])</f>
        <v>0</v>
      </c>
      <c r="I38" s="53">
        <v>0</v>
      </c>
      <c r="J38" s="58">
        <f>+Table1[[#This Row],[PHYSICAL2]]-Table1[[#This Row],[THEORETICAL]]</f>
        <v>0</v>
      </c>
      <c r="K38" s="53">
        <f>+Table1[[#This Row],[RECEIPTS]]</f>
        <v>0</v>
      </c>
      <c r="L38" s="54">
        <f>+Table1[[#This Row],[RETURNS]]</f>
        <v>0</v>
      </c>
      <c r="M38" s="55">
        <f>+Table1[[#This Row],[EXCHANGED]]</f>
        <v>0</v>
      </c>
      <c r="N38" s="52">
        <f>+Table1[[#This Row],[SALES]]</f>
        <v>0</v>
      </c>
      <c r="O38" s="276">
        <f>+Table1[[#This Row],[ISSUES]]</f>
        <v>0</v>
      </c>
      <c r="P38" s="53">
        <f>Table1[[#This Row],[RECEIPTS TO]]/1</f>
        <v>0</v>
      </c>
      <c r="Q38" s="54">
        <f>+Table1[[#This Row],[RETURNS ]]/1</f>
        <v>0</v>
      </c>
      <c r="R38" s="55">
        <f>+Table1[[#This Row],[EXCHANGED TO]]/1</f>
        <v>0</v>
      </c>
      <c r="S38" s="52">
        <f>+Table1[[#This Row],[SALES TO]]/1</f>
        <v>0</v>
      </c>
      <c r="T38" s="276">
        <f>+Table1[[#This Row],[ISSUES TO]]/1</f>
        <v>0</v>
      </c>
      <c r="U38" s="59">
        <f t="shared" si="4"/>
        <v>0</v>
      </c>
    </row>
    <row r="39" spans="1:21" ht="15.75" thickBot="1" x14ac:dyDescent="0.3">
      <c r="A39" s="337"/>
      <c r="B39" s="143">
        <v>0</v>
      </c>
      <c r="C39" s="144">
        <v>0</v>
      </c>
      <c r="D39" s="145">
        <v>0</v>
      </c>
      <c r="E39" s="146">
        <v>0</v>
      </c>
      <c r="F39" s="143">
        <v>0</v>
      </c>
      <c r="G39" s="298">
        <v>0</v>
      </c>
      <c r="H39" s="54">
        <f>+(Table1[[#This Row],[PHYSICAL]]+Table1[[#This Row],[RECEIPTS]]+Table1[[#This Row],[RETURNS]])-(Table1[[#This Row],[ISSUES]]+Table1[[#This Row],[EXCHANGED]]+Table1[[#This Row],[SALES]])</f>
        <v>0</v>
      </c>
      <c r="I39" s="144">
        <v>0</v>
      </c>
      <c r="J39" s="58">
        <f>+Table1[[#This Row],[PHYSICAL2]]-Table1[[#This Row],[THEORETICAL]]</f>
        <v>0</v>
      </c>
      <c r="K39" s="53">
        <f>+Table1[[#This Row],[RECEIPTS]]</f>
        <v>0</v>
      </c>
      <c r="L39" s="54">
        <f>+Table1[[#This Row],[RETURNS]]</f>
        <v>0</v>
      </c>
      <c r="M39" s="55">
        <f>+Table1[[#This Row],[EXCHANGED]]</f>
        <v>0</v>
      </c>
      <c r="N39" s="52">
        <f>+Table1[[#This Row],[SALES]]</f>
        <v>0</v>
      </c>
      <c r="O39" s="276">
        <f>+Table1[[#This Row],[ISSUES]]</f>
        <v>0</v>
      </c>
      <c r="P39" s="53">
        <f>Table1[[#This Row],[RECEIPTS TO]]/1</f>
        <v>0</v>
      </c>
      <c r="Q39" s="54">
        <f>+Table1[[#This Row],[RETURNS ]]/1</f>
        <v>0</v>
      </c>
      <c r="R39" s="55">
        <f>+Table1[[#This Row],[EXCHANGED TO]]/1</f>
        <v>0</v>
      </c>
      <c r="S39" s="52">
        <f>+Table1[[#This Row],[SALES TO]]/1</f>
        <v>0</v>
      </c>
      <c r="T39" s="276">
        <f>+Table1[[#This Row],[ISSUES TO]]/1</f>
        <v>0</v>
      </c>
      <c r="U39" s="59">
        <f t="shared" si="4"/>
        <v>0</v>
      </c>
    </row>
    <row r="40" spans="1:21" s="125" customFormat="1" ht="17.25" thickBot="1" x14ac:dyDescent="0.35">
      <c r="A40" s="159" t="s">
        <v>201</v>
      </c>
      <c r="B40" s="160">
        <f t="shared" ref="B40" si="5">SUM(B23:B39)</f>
        <v>26832.400000000001</v>
      </c>
      <c r="C40" s="161">
        <f t="shared" ref="C40:T40" si="6">SUM(C23:C39)</f>
        <v>0</v>
      </c>
      <c r="D40" s="162">
        <f t="shared" si="6"/>
        <v>0</v>
      </c>
      <c r="E40" s="163">
        <f t="shared" si="6"/>
        <v>0</v>
      </c>
      <c r="F40" s="160">
        <f t="shared" si="6"/>
        <v>0</v>
      </c>
      <c r="G40" s="277">
        <f t="shared" si="6"/>
        <v>0</v>
      </c>
      <c r="H40" s="162">
        <f t="shared" si="6"/>
        <v>26832.400000000001</v>
      </c>
      <c r="I40" s="161">
        <f t="shared" si="6"/>
        <v>26832.400000000001</v>
      </c>
      <c r="J40" s="165">
        <f>+Table1[[#This Row],[PHYSICAL2]]-Table1[[#This Row],[THEORETICAL]]</f>
        <v>0</v>
      </c>
      <c r="K40" s="161">
        <f t="shared" si="6"/>
        <v>0</v>
      </c>
      <c r="L40" s="162">
        <f t="shared" si="6"/>
        <v>0</v>
      </c>
      <c r="M40" s="163">
        <f t="shared" si="6"/>
        <v>0</v>
      </c>
      <c r="N40" s="161">
        <f t="shared" si="6"/>
        <v>0</v>
      </c>
      <c r="O40" s="277">
        <f t="shared" si="6"/>
        <v>0</v>
      </c>
      <c r="P40" s="161">
        <f t="shared" si="6"/>
        <v>0</v>
      </c>
      <c r="Q40" s="162">
        <f t="shared" si="6"/>
        <v>0</v>
      </c>
      <c r="R40" s="163">
        <f t="shared" si="6"/>
        <v>0</v>
      </c>
      <c r="S40" s="160">
        <f t="shared" si="6"/>
        <v>0</v>
      </c>
      <c r="T40" s="277">
        <f t="shared" si="6"/>
        <v>0</v>
      </c>
      <c r="U40" s="166">
        <f t="shared" si="3"/>
        <v>0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62"/>
    </row>
    <row r="43" spans="1:21" x14ac:dyDescent="0.25">
      <c r="A43" s="71" t="s">
        <v>139</v>
      </c>
      <c r="B43" s="52">
        <v>46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+(Table1[[#This Row],[PHYSICAL]]+Table1[[#This Row],[RECEIPTS]]+Table1[[#This Row],[RETURNS]])-(Table1[[#This Row],[ISSUES]]+Table1[[#This Row],[EXCHANGED]]+Table1[[#This Row],[SALES]])</f>
        <v>46</v>
      </c>
      <c r="I43" s="53">
        <v>46</v>
      </c>
      <c r="J43" s="58">
        <f>+Table1[[#This Row],[PHYSICAL2]]-Table1[[#This Row],[THEORETICAL]]</f>
        <v>0</v>
      </c>
      <c r="K43" s="53">
        <f>+Table1[[#This Row],[RECEIPTS]]</f>
        <v>0</v>
      </c>
      <c r="L43" s="54">
        <f>+Table1[[#This Row],[RETURNS]]</f>
        <v>0</v>
      </c>
      <c r="M43" s="55">
        <f>+Table1[[#This Row],[EXCHANGED]]</f>
        <v>0</v>
      </c>
      <c r="N43" s="52">
        <f>+Table1[[#This Row],[SALES]]</f>
        <v>0</v>
      </c>
      <c r="O43" s="276">
        <f>+Table1[[#This Row],[ISSUES]]</f>
        <v>0</v>
      </c>
      <c r="P43" s="53">
        <f>Table1[[#This Row],[RECEIPTS TO]]/1</f>
        <v>0</v>
      </c>
      <c r="Q43" s="54">
        <f>+Table1[[#This Row],[RETURNS ]]/1</f>
        <v>0</v>
      </c>
      <c r="R43" s="55">
        <f>+Table1[[#This Row],[EXCHANGED TO]]/1</f>
        <v>0</v>
      </c>
      <c r="S43" s="52">
        <f>+Table1[[#This Row],[SALES TO]]/1</f>
        <v>0</v>
      </c>
      <c r="T43" s="276">
        <f>+Table1[[#This Row],[ISSUES TO]]/1</f>
        <v>0</v>
      </c>
      <c r="U43" s="62">
        <f>IFERROR(+H43/(P43+Q43+R43+S43+T43),0)</f>
        <v>0</v>
      </c>
    </row>
    <row r="44" spans="1:21" x14ac:dyDescent="0.25">
      <c r="A44" s="71" t="s">
        <v>28</v>
      </c>
      <c r="B44" s="52"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+(Table1[[#This Row],[PHYSICAL]]+Table1[[#This Row],[RECEIPTS]]+Table1[[#This Row],[RETURNS]])-(Table1[[#This Row],[ISSUES]]+Table1[[#This Row],[EXCHANGED]]+Table1[[#This Row],[SALES]])</f>
        <v>0</v>
      </c>
      <c r="I44" s="53">
        <v>0</v>
      </c>
      <c r="J44" s="58">
        <f>+Table1[[#This Row],[PHYSICAL2]]-Table1[[#This Row],[THEORETICAL]]</f>
        <v>0</v>
      </c>
      <c r="K44" s="53">
        <f>+Table1[[#This Row],[RECEIPTS]]</f>
        <v>0</v>
      </c>
      <c r="L44" s="54">
        <f>+Table1[[#This Row],[RETURNS]]</f>
        <v>0</v>
      </c>
      <c r="M44" s="55">
        <f>+Table1[[#This Row],[EXCHANGED]]</f>
        <v>0</v>
      </c>
      <c r="N44" s="52">
        <f>+Table1[[#This Row],[SALES]]</f>
        <v>0</v>
      </c>
      <c r="O44" s="276">
        <f>+Table1[[#This Row],[ISSUES]]</f>
        <v>0</v>
      </c>
      <c r="P44" s="53">
        <f>Table1[[#This Row],[RECEIPTS TO]]/1</f>
        <v>0</v>
      </c>
      <c r="Q44" s="54">
        <f>+Table1[[#This Row],[RETURNS ]]/1</f>
        <v>0</v>
      </c>
      <c r="R44" s="55">
        <f>+Table1[[#This Row],[EXCHANGED TO]]/1</f>
        <v>0</v>
      </c>
      <c r="S44" s="52">
        <f>+Table1[[#This Row],[SALES TO]]/1</f>
        <v>0</v>
      </c>
      <c r="T44" s="276">
        <f>+Table1[[#This Row],[ISSUES TO]]/1</f>
        <v>0</v>
      </c>
      <c r="U44" s="62">
        <f t="shared" ref="U44:U59" si="7">IFERROR(+H44/(P44+Q44+R44+S44+T44),0)</f>
        <v>0</v>
      </c>
    </row>
    <row r="45" spans="1:21" x14ac:dyDescent="0.25">
      <c r="A45" s="71" t="s">
        <v>29</v>
      </c>
      <c r="B45" s="52"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+(Table1[[#This Row],[PHYSICAL]]+Table1[[#This Row],[RECEIPTS]]+Table1[[#This Row],[RETURNS]])-(Table1[[#This Row],[ISSUES]]+Table1[[#This Row],[EXCHANGED]]+Table1[[#This Row],[SALES]])</f>
        <v>0</v>
      </c>
      <c r="I45" s="53">
        <v>0</v>
      </c>
      <c r="J45" s="58">
        <f>+Table1[[#This Row],[PHYSICAL2]]-Table1[[#This Row],[THEORETICAL]]</f>
        <v>0</v>
      </c>
      <c r="K45" s="53">
        <f>+Table1[[#This Row],[RECEIPTS]]</f>
        <v>0</v>
      </c>
      <c r="L45" s="54">
        <f>+Table1[[#This Row],[RETURNS]]</f>
        <v>0</v>
      </c>
      <c r="M45" s="55">
        <f>+Table1[[#This Row],[EXCHANGED]]</f>
        <v>0</v>
      </c>
      <c r="N45" s="52">
        <f>+Table1[[#This Row],[SALES]]</f>
        <v>0</v>
      </c>
      <c r="O45" s="276">
        <f>+Table1[[#This Row],[ISSUES]]</f>
        <v>0</v>
      </c>
      <c r="P45" s="53">
        <f>Table1[[#This Row],[RECEIPTS TO]]/1</f>
        <v>0</v>
      </c>
      <c r="Q45" s="54">
        <f>+Table1[[#This Row],[RETURNS ]]/1</f>
        <v>0</v>
      </c>
      <c r="R45" s="55">
        <f>+Table1[[#This Row],[EXCHANGED TO]]/1</f>
        <v>0</v>
      </c>
      <c r="S45" s="52">
        <f>+Table1[[#This Row],[SALES TO]]/1</f>
        <v>0</v>
      </c>
      <c r="T45" s="276">
        <f>+Table1[[#This Row],[ISSUES TO]]/1</f>
        <v>0</v>
      </c>
      <c r="U45" s="62">
        <f t="shared" si="7"/>
        <v>0</v>
      </c>
    </row>
    <row r="46" spans="1:21" x14ac:dyDescent="0.25">
      <c r="A46" s="71" t="s">
        <v>30</v>
      </c>
      <c r="B46" s="52"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+(Table1[[#This Row],[PHYSICAL]]+Table1[[#This Row],[RECEIPTS]]+Table1[[#This Row],[RETURNS]])-(Table1[[#This Row],[ISSUES]]+Table1[[#This Row],[EXCHANGED]]+Table1[[#This Row],[SALES]])</f>
        <v>0</v>
      </c>
      <c r="I46" s="53">
        <v>0</v>
      </c>
      <c r="J46" s="58">
        <f>+Table1[[#This Row],[PHYSICAL2]]-Table1[[#This Row],[THEORETICAL]]</f>
        <v>0</v>
      </c>
      <c r="K46" s="53">
        <f>+Table1[[#This Row],[RECEIPTS]]</f>
        <v>0</v>
      </c>
      <c r="L46" s="54">
        <f>+Table1[[#This Row],[RETURNS]]</f>
        <v>0</v>
      </c>
      <c r="M46" s="55">
        <f>+Table1[[#This Row],[EXCHANGED]]</f>
        <v>0</v>
      </c>
      <c r="N46" s="52">
        <f>+Table1[[#This Row],[SALES]]</f>
        <v>0</v>
      </c>
      <c r="O46" s="276">
        <f>+Table1[[#This Row],[ISSUES]]</f>
        <v>0</v>
      </c>
      <c r="P46" s="53">
        <f>Table1[[#This Row],[RECEIPTS TO]]/1</f>
        <v>0</v>
      </c>
      <c r="Q46" s="54">
        <f>+Table1[[#This Row],[RETURNS ]]/1</f>
        <v>0</v>
      </c>
      <c r="R46" s="55">
        <f>+Table1[[#This Row],[EXCHANGED TO]]/1</f>
        <v>0</v>
      </c>
      <c r="S46" s="52">
        <f>+Table1[[#This Row],[SALES TO]]/1</f>
        <v>0</v>
      </c>
      <c r="T46" s="276">
        <f>+Table1[[#This Row],[ISSUES TO]]/1</f>
        <v>0</v>
      </c>
      <c r="U46" s="62">
        <f t="shared" si="7"/>
        <v>0</v>
      </c>
    </row>
    <row r="47" spans="1:21" x14ac:dyDescent="0.25">
      <c r="A47" s="71" t="s">
        <v>31</v>
      </c>
      <c r="B47" s="52"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+(Table1[[#This Row],[PHYSICAL]]+Table1[[#This Row],[RECEIPTS]]+Table1[[#This Row],[RETURNS]])-(Table1[[#This Row],[ISSUES]]+Table1[[#This Row],[EXCHANGED]]+Table1[[#This Row],[SALES]])</f>
        <v>0</v>
      </c>
      <c r="I47" s="53">
        <v>0</v>
      </c>
      <c r="J47" s="58">
        <f>+Table1[[#This Row],[PHYSICAL2]]-Table1[[#This Row],[THEORETICAL]]</f>
        <v>0</v>
      </c>
      <c r="K47" s="53">
        <f>+Table1[[#This Row],[RECEIPTS]]</f>
        <v>0</v>
      </c>
      <c r="L47" s="54">
        <f>+Table1[[#This Row],[RETURNS]]</f>
        <v>0</v>
      </c>
      <c r="M47" s="55">
        <f>+Table1[[#This Row],[EXCHANGED]]</f>
        <v>0</v>
      </c>
      <c r="N47" s="52">
        <f>+Table1[[#This Row],[SALES]]</f>
        <v>0</v>
      </c>
      <c r="O47" s="276">
        <f>+Table1[[#This Row],[ISSUES]]</f>
        <v>0</v>
      </c>
      <c r="P47" s="53">
        <f>Table1[[#This Row],[RECEIPTS TO]]/1</f>
        <v>0</v>
      </c>
      <c r="Q47" s="54">
        <f>+Table1[[#This Row],[RETURNS ]]/1</f>
        <v>0</v>
      </c>
      <c r="R47" s="55">
        <f>+Table1[[#This Row],[EXCHANGED TO]]/1</f>
        <v>0</v>
      </c>
      <c r="S47" s="52">
        <f>+Table1[[#This Row],[SALES TO]]/1</f>
        <v>0</v>
      </c>
      <c r="T47" s="276">
        <f>+Table1[[#This Row],[ISSUES TO]]/1</f>
        <v>0</v>
      </c>
      <c r="U47" s="62">
        <f t="shared" si="7"/>
        <v>0</v>
      </c>
    </row>
    <row r="48" spans="1:21" x14ac:dyDescent="0.25">
      <c r="A48" s="71" t="s">
        <v>32</v>
      </c>
      <c r="B48" s="52"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+(Table1[[#This Row],[PHYSICAL]]+Table1[[#This Row],[RECEIPTS]]+Table1[[#This Row],[RETURNS]])-(Table1[[#This Row],[ISSUES]]+Table1[[#This Row],[EXCHANGED]]+Table1[[#This Row],[SALES]])</f>
        <v>0</v>
      </c>
      <c r="I48" s="53">
        <v>0</v>
      </c>
      <c r="J48" s="58">
        <f>+Table1[[#This Row],[PHYSICAL2]]-Table1[[#This Row],[THEORETICAL]]</f>
        <v>0</v>
      </c>
      <c r="K48" s="53">
        <f>+Table1[[#This Row],[RECEIPTS]]</f>
        <v>0</v>
      </c>
      <c r="L48" s="54">
        <f>+Table1[[#This Row],[RETURNS]]</f>
        <v>0</v>
      </c>
      <c r="M48" s="55">
        <f>+Table1[[#This Row],[EXCHANGED]]</f>
        <v>0</v>
      </c>
      <c r="N48" s="52">
        <f>+Table1[[#This Row],[SALES]]</f>
        <v>0</v>
      </c>
      <c r="O48" s="276">
        <f>+Table1[[#This Row],[ISSUES]]</f>
        <v>0</v>
      </c>
      <c r="P48" s="53">
        <f>Table1[[#This Row],[RECEIPTS TO]]/1</f>
        <v>0</v>
      </c>
      <c r="Q48" s="54">
        <f>+Table1[[#This Row],[RETURNS ]]/1</f>
        <v>0</v>
      </c>
      <c r="R48" s="55">
        <f>+Table1[[#This Row],[EXCHANGED TO]]/1</f>
        <v>0</v>
      </c>
      <c r="S48" s="52">
        <f>+Table1[[#This Row],[SALES TO]]/1</f>
        <v>0</v>
      </c>
      <c r="T48" s="276">
        <f>+Table1[[#This Row],[ISSUES TO]]/1</f>
        <v>0</v>
      </c>
      <c r="U48" s="62">
        <f t="shared" si="7"/>
        <v>0</v>
      </c>
    </row>
    <row r="49" spans="1:21" x14ac:dyDescent="0.25">
      <c r="A49" s="71" t="s">
        <v>33</v>
      </c>
      <c r="B49" s="52"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+(Table1[[#This Row],[PHYSICAL]]+Table1[[#This Row],[RECEIPTS]]+Table1[[#This Row],[RETURNS]])-(Table1[[#This Row],[ISSUES]]+Table1[[#This Row],[EXCHANGED]]+Table1[[#This Row],[SALES]])</f>
        <v>0</v>
      </c>
      <c r="I49" s="53">
        <v>0</v>
      </c>
      <c r="J49" s="58">
        <f>+Table1[[#This Row],[PHYSICAL2]]-Table1[[#This Row],[THEORETICAL]]</f>
        <v>0</v>
      </c>
      <c r="K49" s="53">
        <f>+Table1[[#This Row],[RECEIPTS]]</f>
        <v>0</v>
      </c>
      <c r="L49" s="54">
        <f>+Table1[[#This Row],[RETURNS]]</f>
        <v>0</v>
      </c>
      <c r="M49" s="55">
        <f>+Table1[[#This Row],[EXCHANGED]]</f>
        <v>0</v>
      </c>
      <c r="N49" s="52">
        <f>+Table1[[#This Row],[SALES]]</f>
        <v>0</v>
      </c>
      <c r="O49" s="276">
        <f>+Table1[[#This Row],[ISSUES]]</f>
        <v>0</v>
      </c>
      <c r="P49" s="53">
        <f>Table1[[#This Row],[RECEIPTS TO]]/1</f>
        <v>0</v>
      </c>
      <c r="Q49" s="54">
        <f>+Table1[[#This Row],[RETURNS ]]/1</f>
        <v>0</v>
      </c>
      <c r="R49" s="55">
        <f>+Table1[[#This Row],[EXCHANGED TO]]/1</f>
        <v>0</v>
      </c>
      <c r="S49" s="52">
        <f>+Table1[[#This Row],[SALES TO]]/1</f>
        <v>0</v>
      </c>
      <c r="T49" s="276">
        <f>+Table1[[#This Row],[ISSUES TO]]/1</f>
        <v>0</v>
      </c>
      <c r="U49" s="62">
        <f t="shared" si="7"/>
        <v>0</v>
      </c>
    </row>
    <row r="50" spans="1:21" x14ac:dyDescent="0.25">
      <c r="A50" s="71" t="s">
        <v>34</v>
      </c>
      <c r="B50" s="52"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+(Table1[[#This Row],[PHYSICAL]]+Table1[[#This Row],[RECEIPTS]]+Table1[[#This Row],[RETURNS]])-(Table1[[#This Row],[ISSUES]]+Table1[[#This Row],[EXCHANGED]]+Table1[[#This Row],[SALES]])</f>
        <v>0</v>
      </c>
      <c r="I50" s="53">
        <v>0</v>
      </c>
      <c r="J50" s="58">
        <f>+Table1[[#This Row],[PHYSICAL2]]-Table1[[#This Row],[THEORETICAL]]</f>
        <v>0</v>
      </c>
      <c r="K50" s="53">
        <f>+Table1[[#This Row],[RECEIPTS]]</f>
        <v>0</v>
      </c>
      <c r="L50" s="54">
        <f>+Table1[[#This Row],[RETURNS]]</f>
        <v>0</v>
      </c>
      <c r="M50" s="55">
        <f>+Table1[[#This Row],[EXCHANGED]]</f>
        <v>0</v>
      </c>
      <c r="N50" s="52">
        <f>+Table1[[#This Row],[SALES]]</f>
        <v>0</v>
      </c>
      <c r="O50" s="276">
        <f>+Table1[[#This Row],[ISSUES]]</f>
        <v>0</v>
      </c>
      <c r="P50" s="53">
        <f>Table1[[#This Row],[RECEIPTS TO]]/1</f>
        <v>0</v>
      </c>
      <c r="Q50" s="54">
        <f>+Table1[[#This Row],[RETURNS ]]/1</f>
        <v>0</v>
      </c>
      <c r="R50" s="55">
        <f>+Table1[[#This Row],[EXCHANGED TO]]/1</f>
        <v>0</v>
      </c>
      <c r="S50" s="52">
        <f>+Table1[[#This Row],[SALES TO]]/1</f>
        <v>0</v>
      </c>
      <c r="T50" s="276">
        <f>+Table1[[#This Row],[ISSUES TO]]/1</f>
        <v>0</v>
      </c>
      <c r="U50" s="62">
        <f t="shared" si="7"/>
        <v>0</v>
      </c>
    </row>
    <row r="51" spans="1:21" x14ac:dyDescent="0.25">
      <c r="A51" s="71" t="s">
        <v>35</v>
      </c>
      <c r="B51" s="52"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+(Table1[[#This Row],[PHYSICAL]]+Table1[[#This Row],[RECEIPTS]]+Table1[[#This Row],[RETURNS]])-(Table1[[#This Row],[ISSUES]]+Table1[[#This Row],[EXCHANGED]]+Table1[[#This Row],[SALES]])</f>
        <v>0</v>
      </c>
      <c r="I51" s="53">
        <v>0</v>
      </c>
      <c r="J51" s="58">
        <f>+Table1[[#This Row],[PHYSICAL2]]-Table1[[#This Row],[THEORETICAL]]</f>
        <v>0</v>
      </c>
      <c r="K51" s="53">
        <f>+Table1[[#This Row],[RECEIPTS]]</f>
        <v>0</v>
      </c>
      <c r="L51" s="54">
        <f>+Table1[[#This Row],[RETURNS]]</f>
        <v>0</v>
      </c>
      <c r="M51" s="55">
        <f>+Table1[[#This Row],[EXCHANGED]]</f>
        <v>0</v>
      </c>
      <c r="N51" s="52">
        <f>+Table1[[#This Row],[SALES]]</f>
        <v>0</v>
      </c>
      <c r="O51" s="276">
        <f>+Table1[[#This Row],[ISSUES]]</f>
        <v>0</v>
      </c>
      <c r="P51" s="53">
        <f>Table1[[#This Row],[RECEIPTS TO]]/1</f>
        <v>0</v>
      </c>
      <c r="Q51" s="54">
        <f>+Table1[[#This Row],[RETURNS ]]/1</f>
        <v>0</v>
      </c>
      <c r="R51" s="55">
        <f>+Table1[[#This Row],[EXCHANGED TO]]/1</f>
        <v>0</v>
      </c>
      <c r="S51" s="52">
        <f>+Table1[[#This Row],[SALES TO]]/1</f>
        <v>0</v>
      </c>
      <c r="T51" s="276">
        <f>+Table1[[#This Row],[ISSUES TO]]/1</f>
        <v>0</v>
      </c>
      <c r="U51" s="62">
        <f t="shared" si="7"/>
        <v>0</v>
      </c>
    </row>
    <row r="52" spans="1:21" x14ac:dyDescent="0.25">
      <c r="A52" s="71" t="s">
        <v>138</v>
      </c>
      <c r="B52" s="52"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+(Table1[[#This Row],[PHYSICAL]]+Table1[[#This Row],[RECEIPTS]]+Table1[[#This Row],[RETURNS]])-(Table1[[#This Row],[ISSUES]]+Table1[[#This Row],[EXCHANGED]]+Table1[[#This Row],[SALES]])</f>
        <v>0</v>
      </c>
      <c r="I52" s="53">
        <v>0</v>
      </c>
      <c r="J52" s="58">
        <f>+Table1[[#This Row],[PHYSICAL2]]-Table1[[#This Row],[THEORETICAL]]</f>
        <v>0</v>
      </c>
      <c r="K52" s="53">
        <f>+Table1[[#This Row],[RECEIPTS]]</f>
        <v>0</v>
      </c>
      <c r="L52" s="54">
        <f>+Table1[[#This Row],[RETURNS]]</f>
        <v>0</v>
      </c>
      <c r="M52" s="55">
        <f>+Table1[[#This Row],[EXCHANGED]]</f>
        <v>0</v>
      </c>
      <c r="N52" s="52">
        <f>+Table1[[#This Row],[SALES]]</f>
        <v>0</v>
      </c>
      <c r="O52" s="276">
        <f>+Table1[[#This Row],[ISSUES]]</f>
        <v>0</v>
      </c>
      <c r="P52" s="53">
        <f>Table1[[#This Row],[RECEIPTS TO]]/1</f>
        <v>0</v>
      </c>
      <c r="Q52" s="54">
        <f>+Table1[[#This Row],[RETURNS ]]/1</f>
        <v>0</v>
      </c>
      <c r="R52" s="55">
        <f>+Table1[[#This Row],[EXCHANGED TO]]/1</f>
        <v>0</v>
      </c>
      <c r="S52" s="52">
        <f>+Table1[[#This Row],[SALES TO]]/1</f>
        <v>0</v>
      </c>
      <c r="T52" s="276">
        <f>+Table1[[#This Row],[ISSUES TO]]/1</f>
        <v>0</v>
      </c>
      <c r="U52" s="62">
        <f t="shared" si="7"/>
        <v>0</v>
      </c>
    </row>
    <row r="53" spans="1:21" x14ac:dyDescent="0.25">
      <c r="A53" s="71" t="s">
        <v>137</v>
      </c>
      <c r="B53" s="52"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+(Table1[[#This Row],[PHYSICAL]]+Table1[[#This Row],[RECEIPTS]]+Table1[[#This Row],[RETURNS]])-(Table1[[#This Row],[ISSUES]]+Table1[[#This Row],[EXCHANGED]]+Table1[[#This Row],[SALES]])</f>
        <v>0</v>
      </c>
      <c r="I53" s="53">
        <v>0</v>
      </c>
      <c r="J53" s="58">
        <f>+Table1[[#This Row],[PHYSICAL2]]-Table1[[#This Row],[THEORETICAL]]</f>
        <v>0</v>
      </c>
      <c r="K53" s="53">
        <f>+Table1[[#This Row],[RECEIPTS]]</f>
        <v>0</v>
      </c>
      <c r="L53" s="54">
        <f>+Table1[[#This Row],[RETURNS]]</f>
        <v>0</v>
      </c>
      <c r="M53" s="55">
        <f>+Table1[[#This Row],[EXCHANGED]]</f>
        <v>0</v>
      </c>
      <c r="N53" s="52">
        <f>+Table1[[#This Row],[SALES]]</f>
        <v>0</v>
      </c>
      <c r="O53" s="276">
        <f>+Table1[[#This Row],[ISSUES]]</f>
        <v>0</v>
      </c>
      <c r="P53" s="53">
        <f>Table1[[#This Row],[RECEIPTS TO]]/1</f>
        <v>0</v>
      </c>
      <c r="Q53" s="54">
        <f>+Table1[[#This Row],[RETURNS ]]/1</f>
        <v>0</v>
      </c>
      <c r="R53" s="55">
        <f>+Table1[[#This Row],[EXCHANGED TO]]/1</f>
        <v>0</v>
      </c>
      <c r="S53" s="52">
        <f>+Table1[[#This Row],[SALES TO]]/1</f>
        <v>0</v>
      </c>
      <c r="T53" s="276">
        <f>+Table1[[#This Row],[ISSUES TO]]/1</f>
        <v>0</v>
      </c>
      <c r="U53" s="62">
        <f t="shared" si="7"/>
        <v>0</v>
      </c>
    </row>
    <row r="54" spans="1:21" x14ac:dyDescent="0.25">
      <c r="A54" s="71" t="s">
        <v>192</v>
      </c>
      <c r="B54" s="52"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+(Table1[[#This Row],[PHYSICAL]]+Table1[[#This Row],[RECEIPTS]]+Table1[[#This Row],[RETURNS]])-(Table1[[#This Row],[ISSUES]]+Table1[[#This Row],[EXCHANGED]]+Table1[[#This Row],[SALES]])</f>
        <v>0</v>
      </c>
      <c r="I54" s="53">
        <v>0</v>
      </c>
      <c r="J54" s="58">
        <f>+Table1[[#This Row],[PHYSICAL2]]-Table1[[#This Row],[THEORETICAL]]</f>
        <v>0</v>
      </c>
      <c r="K54" s="53">
        <f>+Table1[[#This Row],[RECEIPTS]]</f>
        <v>0</v>
      </c>
      <c r="L54" s="54">
        <f>+Table1[[#This Row],[RETURNS]]</f>
        <v>0</v>
      </c>
      <c r="M54" s="55">
        <f>+Table1[[#This Row],[EXCHANGED]]</f>
        <v>0</v>
      </c>
      <c r="N54" s="52">
        <f>+Table1[[#This Row],[SALES]]</f>
        <v>0</v>
      </c>
      <c r="O54" s="276">
        <f>+Table1[[#This Row],[ISSUES]]</f>
        <v>0</v>
      </c>
      <c r="P54" s="53">
        <f>Table1[[#This Row],[RECEIPTS TO]]/1</f>
        <v>0</v>
      </c>
      <c r="Q54" s="54">
        <f>+Table1[[#This Row],[RETURNS ]]/1</f>
        <v>0</v>
      </c>
      <c r="R54" s="55">
        <f>+Table1[[#This Row],[EXCHANGED TO]]/1</f>
        <v>0</v>
      </c>
      <c r="S54" s="52">
        <f>+Table1[[#This Row],[SALES TO]]/1</f>
        <v>0</v>
      </c>
      <c r="T54" s="276">
        <f>+Table1[[#This Row],[ISSUES TO]]/1</f>
        <v>0</v>
      </c>
      <c r="U54" s="62">
        <f t="shared" si="7"/>
        <v>0</v>
      </c>
    </row>
    <row r="55" spans="1:21" x14ac:dyDescent="0.25">
      <c r="A55" s="71" t="s">
        <v>106</v>
      </c>
      <c r="B55" s="52">
        <v>9.52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+(Table1[[#This Row],[PHYSICAL]]+Table1[[#This Row],[RECEIPTS]]+Table1[[#This Row],[RETURNS]])-(Table1[[#This Row],[ISSUES]]+Table1[[#This Row],[EXCHANGED]]+Table1[[#This Row],[SALES]])</f>
        <v>9.52</v>
      </c>
      <c r="I55" s="53">
        <v>9.52</v>
      </c>
      <c r="J55" s="58">
        <f>+Table1[[#This Row],[PHYSICAL2]]-Table1[[#This Row],[THEORETICAL]]</f>
        <v>0</v>
      </c>
      <c r="K55" s="53">
        <f>+Table1[[#This Row],[RECEIPTS]]</f>
        <v>0</v>
      </c>
      <c r="L55" s="54">
        <f>+Table1[[#This Row],[RETURNS]]</f>
        <v>0</v>
      </c>
      <c r="M55" s="55">
        <f>+Table1[[#This Row],[EXCHANGED]]</f>
        <v>0</v>
      </c>
      <c r="N55" s="52">
        <f>+Table1[[#This Row],[SALES]]</f>
        <v>0</v>
      </c>
      <c r="O55" s="276">
        <f>+Table1[[#This Row],[ISSUES]]</f>
        <v>0</v>
      </c>
      <c r="P55" s="53">
        <f>Table1[[#This Row],[RECEIPTS TO]]/1</f>
        <v>0</v>
      </c>
      <c r="Q55" s="54">
        <f>+Table1[[#This Row],[RETURNS ]]/1</f>
        <v>0</v>
      </c>
      <c r="R55" s="55">
        <f>+Table1[[#This Row],[EXCHANGED TO]]/1</f>
        <v>0</v>
      </c>
      <c r="S55" s="52">
        <f>+Table1[[#This Row],[SALES TO]]/1</f>
        <v>0</v>
      </c>
      <c r="T55" s="276">
        <f>+Table1[[#This Row],[ISSUES TO]]/1</f>
        <v>0</v>
      </c>
      <c r="U55" s="62">
        <f t="shared" si="7"/>
        <v>0</v>
      </c>
    </row>
    <row r="56" spans="1:21" x14ac:dyDescent="0.25">
      <c r="A56" s="71" t="s">
        <v>227</v>
      </c>
      <c r="B56" s="52"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+(Table1[[#This Row],[PHYSICAL]]+Table1[[#This Row],[RECEIPTS]]+Table1[[#This Row],[RETURNS]])-(Table1[[#This Row],[ISSUES]]+Table1[[#This Row],[EXCHANGED]]+Table1[[#This Row],[SALES]])</f>
        <v>29.2</v>
      </c>
      <c r="I56" s="53">
        <v>29.2</v>
      </c>
      <c r="J56" s="58">
        <f>+Table1[[#This Row],[PHYSICAL2]]-Table1[[#This Row],[THEORETICAL]]</f>
        <v>0</v>
      </c>
      <c r="K56" s="53">
        <f>+Table1[[#This Row],[RECEIPTS]]</f>
        <v>0</v>
      </c>
      <c r="L56" s="54">
        <f>+Table1[[#This Row],[RETURNS]]</f>
        <v>0</v>
      </c>
      <c r="M56" s="55">
        <f>+Table1[[#This Row],[EXCHANGED]]</f>
        <v>0</v>
      </c>
      <c r="N56" s="52">
        <f>+Table1[[#This Row],[SALES]]</f>
        <v>0</v>
      </c>
      <c r="O56" s="276">
        <f>+Table1[[#This Row],[ISSUES]]</f>
        <v>0</v>
      </c>
      <c r="P56" s="53">
        <f>Table1[[#This Row],[RECEIPTS TO]]/1</f>
        <v>0</v>
      </c>
      <c r="Q56" s="54">
        <f>+Table1[[#This Row],[RETURNS ]]/1</f>
        <v>0</v>
      </c>
      <c r="R56" s="55">
        <f>+Table1[[#This Row],[EXCHANGED TO]]/1</f>
        <v>0</v>
      </c>
      <c r="S56" s="52">
        <f>+Table1[[#This Row],[SALES TO]]/1</f>
        <v>0</v>
      </c>
      <c r="T56" s="276">
        <f>+Table1[[#This Row],[ISSUES TO]]/1</f>
        <v>0</v>
      </c>
      <c r="U56" s="62">
        <f t="shared" si="7"/>
        <v>0</v>
      </c>
    </row>
    <row r="57" spans="1:21" x14ac:dyDescent="0.25">
      <c r="A57" s="71"/>
      <c r="B57" s="52"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+(Table1[[#This Row],[PHYSICAL]]+Table1[[#This Row],[RECEIPTS]]+Table1[[#This Row],[RETURNS]])-(Table1[[#This Row],[ISSUES]]+Table1[[#This Row],[EXCHANGED]]+Table1[[#This Row],[SALES]])</f>
        <v>0</v>
      </c>
      <c r="I57" s="53">
        <v>0</v>
      </c>
      <c r="J57" s="58">
        <f>+Table1[[#This Row],[PHYSICAL2]]-Table1[[#This Row],[THEORETICAL]]</f>
        <v>0</v>
      </c>
      <c r="K57" s="53">
        <f>+Table1[[#This Row],[RECEIPTS]]</f>
        <v>0</v>
      </c>
      <c r="L57" s="54">
        <f>+Table1[[#This Row],[RETURNS]]</f>
        <v>0</v>
      </c>
      <c r="M57" s="55">
        <f>+Table1[[#This Row],[EXCHANGED]]</f>
        <v>0</v>
      </c>
      <c r="N57" s="52">
        <f>+Table1[[#This Row],[SALES]]</f>
        <v>0</v>
      </c>
      <c r="O57" s="276">
        <f>+Table1[[#This Row],[ISSUES]]</f>
        <v>0</v>
      </c>
      <c r="P57" s="53">
        <f>Table1[[#This Row],[RECEIPTS TO]]/1</f>
        <v>0</v>
      </c>
      <c r="Q57" s="54">
        <f>+Table1[[#This Row],[RETURNS ]]/1</f>
        <v>0</v>
      </c>
      <c r="R57" s="55">
        <f>+Table1[[#This Row],[EXCHANGED TO]]/1</f>
        <v>0</v>
      </c>
      <c r="S57" s="52">
        <f>+Table1[[#This Row],[SALES TO]]/1</f>
        <v>0</v>
      </c>
      <c r="T57" s="276">
        <f>+Table1[[#This Row],[ISSUES TO]]/1</f>
        <v>0</v>
      </c>
      <c r="U57" s="62">
        <f t="shared" si="7"/>
        <v>0</v>
      </c>
    </row>
    <row r="58" spans="1:21" x14ac:dyDescent="0.25">
      <c r="A58" s="71"/>
      <c r="B58" s="52"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+(Table1[[#This Row],[PHYSICAL]]+Table1[[#This Row],[RECEIPTS]]+Table1[[#This Row],[RETURNS]])-(Table1[[#This Row],[ISSUES]]+Table1[[#This Row],[EXCHANGED]]+Table1[[#This Row],[SALES]])</f>
        <v>0</v>
      </c>
      <c r="I58" s="53">
        <v>0</v>
      </c>
      <c r="J58" s="58">
        <f>+Table1[[#This Row],[PHYSICAL2]]-Table1[[#This Row],[THEORETICAL]]</f>
        <v>0</v>
      </c>
      <c r="K58" s="53">
        <f>+Table1[[#This Row],[RECEIPTS]]</f>
        <v>0</v>
      </c>
      <c r="L58" s="54">
        <f>+Table1[[#This Row],[RETURNS]]</f>
        <v>0</v>
      </c>
      <c r="M58" s="55">
        <f>+Table1[[#This Row],[EXCHANGED]]</f>
        <v>0</v>
      </c>
      <c r="N58" s="52">
        <f>+Table1[[#This Row],[SALES]]</f>
        <v>0</v>
      </c>
      <c r="O58" s="276">
        <f>+Table1[[#This Row],[ISSUES]]</f>
        <v>0</v>
      </c>
      <c r="P58" s="53">
        <f>Table1[[#This Row],[RECEIPTS TO]]/1</f>
        <v>0</v>
      </c>
      <c r="Q58" s="54">
        <f>+Table1[[#This Row],[RETURNS ]]/1</f>
        <v>0</v>
      </c>
      <c r="R58" s="55">
        <f>+Table1[[#This Row],[EXCHANGED TO]]/1</f>
        <v>0</v>
      </c>
      <c r="S58" s="52">
        <f>+Table1[[#This Row],[SALES TO]]/1</f>
        <v>0</v>
      </c>
      <c r="T58" s="276">
        <f>+Table1[[#This Row],[ISSUES TO]]/1</f>
        <v>0</v>
      </c>
      <c r="U58" s="62">
        <f t="shared" si="7"/>
        <v>0</v>
      </c>
    </row>
    <row r="59" spans="1:21" ht="15.75" thickBot="1" x14ac:dyDescent="0.3">
      <c r="A59" s="172"/>
      <c r="B59" s="143">
        <v>0</v>
      </c>
      <c r="C59" s="144">
        <v>0</v>
      </c>
      <c r="D59" s="145">
        <v>0</v>
      </c>
      <c r="E59" s="146">
        <v>0</v>
      </c>
      <c r="F59" s="143">
        <v>0</v>
      </c>
      <c r="G59" s="298">
        <v>0</v>
      </c>
      <c r="H59" s="54">
        <f>+(Table1[[#This Row],[PHYSICAL]]+Table1[[#This Row],[RECEIPTS]]+Table1[[#This Row],[RETURNS]])-(Table1[[#This Row],[ISSUES]]+Table1[[#This Row],[EXCHANGED]]+Table1[[#This Row],[SALES]])</f>
        <v>0</v>
      </c>
      <c r="I59" s="144">
        <v>0</v>
      </c>
      <c r="J59" s="58">
        <f>+Table1[[#This Row],[PHYSICAL2]]-Table1[[#This Row],[THEORETICAL]]</f>
        <v>0</v>
      </c>
      <c r="K59" s="53">
        <f>+Table1[[#This Row],[RECEIPTS]]</f>
        <v>0</v>
      </c>
      <c r="L59" s="54">
        <f>+Table1[[#This Row],[RETURNS]]</f>
        <v>0</v>
      </c>
      <c r="M59" s="55">
        <f>+Table1[[#This Row],[EXCHANGED]]</f>
        <v>0</v>
      </c>
      <c r="N59" s="52">
        <f>+Table1[[#This Row],[SALES]]</f>
        <v>0</v>
      </c>
      <c r="O59" s="276">
        <f>+Table1[[#This Row],[ISSUES]]</f>
        <v>0</v>
      </c>
      <c r="P59" s="53">
        <f>Table1[[#This Row],[RECEIPTS TO]]/1</f>
        <v>0</v>
      </c>
      <c r="Q59" s="54">
        <f>+Table1[[#This Row],[RETURNS ]]/1</f>
        <v>0</v>
      </c>
      <c r="R59" s="55">
        <f>+Table1[[#This Row],[EXCHANGED TO]]/1</f>
        <v>0</v>
      </c>
      <c r="S59" s="52">
        <f>+Table1[[#This Row],[SALES TO]]/1</f>
        <v>0</v>
      </c>
      <c r="T59" s="276">
        <f>+Table1[[#This Row],[ISSUES TO]]/1</f>
        <v>0</v>
      </c>
      <c r="U59" s="62">
        <f t="shared" si="7"/>
        <v>0</v>
      </c>
    </row>
    <row r="60" spans="1:21" ht="17.25" thickBot="1" x14ac:dyDescent="0.35">
      <c r="A60" s="159" t="s">
        <v>200</v>
      </c>
      <c r="B60" s="160">
        <f t="shared" ref="B60" si="8">SUM(B43:B59)</f>
        <v>84.72</v>
      </c>
      <c r="C60" s="161">
        <f t="shared" ref="C60:T60" si="9">SUM(C43:C59)</f>
        <v>0</v>
      </c>
      <c r="D60" s="162">
        <f t="shared" si="9"/>
        <v>0</v>
      </c>
      <c r="E60" s="163">
        <f t="shared" si="9"/>
        <v>0</v>
      </c>
      <c r="F60" s="160">
        <f t="shared" si="9"/>
        <v>0</v>
      </c>
      <c r="G60" s="277">
        <f t="shared" si="9"/>
        <v>0</v>
      </c>
      <c r="H60" s="162">
        <f t="shared" si="9"/>
        <v>84.72</v>
      </c>
      <c r="I60" s="161">
        <f t="shared" si="9"/>
        <v>84.72</v>
      </c>
      <c r="J60" s="165">
        <f>+Table1[[#This Row],[PHYSICAL2]]-Table1[[#This Row],[THEORETICAL]]</f>
        <v>0</v>
      </c>
      <c r="K60" s="161">
        <f t="shared" si="9"/>
        <v>0</v>
      </c>
      <c r="L60" s="162">
        <f t="shared" si="9"/>
        <v>0</v>
      </c>
      <c r="M60" s="163">
        <f t="shared" si="9"/>
        <v>0</v>
      </c>
      <c r="N60" s="160">
        <f t="shared" si="9"/>
        <v>0</v>
      </c>
      <c r="O60" s="277">
        <f t="shared" si="9"/>
        <v>0</v>
      </c>
      <c r="P60" s="161">
        <f t="shared" si="9"/>
        <v>0</v>
      </c>
      <c r="Q60" s="162">
        <f t="shared" si="9"/>
        <v>0</v>
      </c>
      <c r="R60" s="163">
        <f t="shared" si="9"/>
        <v>0</v>
      </c>
      <c r="S60" s="160">
        <f t="shared" si="9"/>
        <v>0</v>
      </c>
      <c r="T60" s="277">
        <f t="shared" si="9"/>
        <v>0</v>
      </c>
      <c r="U60" s="203">
        <f>IFERROR(+H60/(P60+Q60+R60+S60+T60),0)</f>
        <v>0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+(Table1[[#This Row],[PHYSICAL]]+Table1[[#This Row],[RECEIPTS]]+Table1[[#This Row],[RETURNS]])-(Table1[[#This Row],[ISSUES]]+Table1[[#This Row],[EXCHANGED]]+Table1[[#This Row],[SALES]])</f>
        <v>0</v>
      </c>
      <c r="I63" s="53">
        <v>0</v>
      </c>
      <c r="J63" s="58">
        <f>+Table1[[#This Row],[PHYSICAL2]]-Table1[[#This Row],[THEORETICAL]]</f>
        <v>0</v>
      </c>
      <c r="K63" s="53">
        <f>+Table1[[#This Row],[RECEIPTS]]</f>
        <v>0</v>
      </c>
      <c r="L63" s="54">
        <f>+Table1[[#This Row],[RETURNS]]</f>
        <v>0</v>
      </c>
      <c r="M63" s="55">
        <f>+Table1[[#This Row],[EXCHANGED]]</f>
        <v>0</v>
      </c>
      <c r="N63" s="52">
        <f>+Table1[[#This Row],[SALES]]</f>
        <v>0</v>
      </c>
      <c r="O63" s="276">
        <f>+Table1[[#This Row],[ISSUES]]</f>
        <v>0</v>
      </c>
      <c r="P63" s="53">
        <f>Table1[[#This Row],[RECEIPTS TO]]/1</f>
        <v>0</v>
      </c>
      <c r="Q63" s="54">
        <f>+Table1[[#This Row],[RETURNS ]]/1</f>
        <v>0</v>
      </c>
      <c r="R63" s="55">
        <f>+Table1[[#This Row],[EXCHANGED TO]]/1</f>
        <v>0</v>
      </c>
      <c r="S63" s="52">
        <f>+Table1[[#This Row],[SALES TO]]/1</f>
        <v>0</v>
      </c>
      <c r="T63" s="276">
        <f>+Table1[[#This Row],[ISSUES TO]]/1</f>
        <v>0</v>
      </c>
      <c r="U63" s="62">
        <f>IFERROR(+H63/(P63+Q63+R63+S63+T63),0)</f>
        <v>0</v>
      </c>
    </row>
    <row r="64" spans="1:21" x14ac:dyDescent="0.25">
      <c r="A64" s="72" t="s">
        <v>37</v>
      </c>
      <c r="B64" s="52"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+(Table1[[#This Row],[PHYSICAL]]+Table1[[#This Row],[RECEIPTS]]+Table1[[#This Row],[RETURNS]])-(Table1[[#This Row],[ISSUES]]+Table1[[#This Row],[EXCHANGED]]+Table1[[#This Row],[SALES]])</f>
        <v>0</v>
      </c>
      <c r="I64" s="53">
        <v>0</v>
      </c>
      <c r="J64" s="58">
        <f>+Table1[[#This Row],[PHYSICAL2]]-Table1[[#This Row],[THEORETICAL]]</f>
        <v>0</v>
      </c>
      <c r="K64" s="53">
        <f>+Table1[[#This Row],[RECEIPTS]]</f>
        <v>0</v>
      </c>
      <c r="L64" s="54">
        <f>+Table1[[#This Row],[RETURNS]]</f>
        <v>0</v>
      </c>
      <c r="M64" s="55">
        <f>+Table1[[#This Row],[EXCHANGED]]</f>
        <v>0</v>
      </c>
      <c r="N64" s="52">
        <f>+Table1[[#This Row],[SALES]]</f>
        <v>0</v>
      </c>
      <c r="O64" s="276">
        <f>+Table1[[#This Row],[ISSUES]]</f>
        <v>0</v>
      </c>
      <c r="P64" s="53">
        <f>Table1[[#This Row],[RECEIPTS TO]]/1</f>
        <v>0</v>
      </c>
      <c r="Q64" s="54">
        <f>+Table1[[#This Row],[RETURNS ]]/1</f>
        <v>0</v>
      </c>
      <c r="R64" s="55">
        <f>+Table1[[#This Row],[EXCHANGED TO]]/1</f>
        <v>0</v>
      </c>
      <c r="S64" s="52">
        <f>+Table1[[#This Row],[SALES TO]]/1</f>
        <v>0</v>
      </c>
      <c r="T64" s="276">
        <f>+Table1[[#This Row],[ISSUES TO]]/1</f>
        <v>0</v>
      </c>
      <c r="U64" s="62">
        <f t="shared" ref="U64:U79" si="10">IFERROR(+H64/(P64+Q64+R64+S64+T64),0)</f>
        <v>0</v>
      </c>
    </row>
    <row r="65" spans="1:21" x14ac:dyDescent="0.25">
      <c r="A65" s="72" t="s">
        <v>38</v>
      </c>
      <c r="B65" s="52"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+(Table1[[#This Row],[PHYSICAL]]+Table1[[#This Row],[RECEIPTS]]+Table1[[#This Row],[RETURNS]])-(Table1[[#This Row],[ISSUES]]+Table1[[#This Row],[EXCHANGED]]+Table1[[#This Row],[SALES]])</f>
        <v>0</v>
      </c>
      <c r="I65" s="53">
        <v>0</v>
      </c>
      <c r="J65" s="58">
        <f>+Table1[[#This Row],[PHYSICAL2]]-Table1[[#This Row],[THEORETICAL]]</f>
        <v>0</v>
      </c>
      <c r="K65" s="53">
        <f>+Table1[[#This Row],[RECEIPTS]]</f>
        <v>0</v>
      </c>
      <c r="L65" s="54">
        <f>+Table1[[#This Row],[RETURNS]]</f>
        <v>0</v>
      </c>
      <c r="M65" s="55">
        <f>+Table1[[#This Row],[EXCHANGED]]</f>
        <v>0</v>
      </c>
      <c r="N65" s="52">
        <f>+Table1[[#This Row],[SALES]]</f>
        <v>0</v>
      </c>
      <c r="O65" s="276">
        <f>+Table1[[#This Row],[ISSUES]]</f>
        <v>0</v>
      </c>
      <c r="P65" s="53">
        <f>Table1[[#This Row],[RECEIPTS TO]]/1</f>
        <v>0</v>
      </c>
      <c r="Q65" s="54">
        <f>+Table1[[#This Row],[RETURNS ]]/1</f>
        <v>0</v>
      </c>
      <c r="R65" s="55">
        <f>+Table1[[#This Row],[EXCHANGED TO]]/1</f>
        <v>0</v>
      </c>
      <c r="S65" s="52">
        <f>+Table1[[#This Row],[SALES TO]]/1</f>
        <v>0</v>
      </c>
      <c r="T65" s="276">
        <f>+Table1[[#This Row],[ISSUES TO]]/1</f>
        <v>0</v>
      </c>
      <c r="U65" s="62">
        <f t="shared" si="10"/>
        <v>0</v>
      </c>
    </row>
    <row r="66" spans="1:21" x14ac:dyDescent="0.25">
      <c r="A66" s="72" t="s">
        <v>39</v>
      </c>
      <c r="B66" s="52"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+(Table1[[#This Row],[PHYSICAL]]+Table1[[#This Row],[RECEIPTS]]+Table1[[#This Row],[RETURNS]])-(Table1[[#This Row],[ISSUES]]+Table1[[#This Row],[EXCHANGED]]+Table1[[#This Row],[SALES]])</f>
        <v>0</v>
      </c>
      <c r="I66" s="53">
        <v>0</v>
      </c>
      <c r="J66" s="58">
        <f>+Table1[[#This Row],[PHYSICAL2]]-Table1[[#This Row],[THEORETICAL]]</f>
        <v>0</v>
      </c>
      <c r="K66" s="53">
        <f>+Table1[[#This Row],[RECEIPTS]]</f>
        <v>0</v>
      </c>
      <c r="L66" s="54">
        <f>+Table1[[#This Row],[RETURNS]]</f>
        <v>0</v>
      </c>
      <c r="M66" s="55">
        <f>+Table1[[#This Row],[EXCHANGED]]</f>
        <v>0</v>
      </c>
      <c r="N66" s="52">
        <f>+Table1[[#This Row],[SALES]]</f>
        <v>0</v>
      </c>
      <c r="O66" s="276">
        <f>+Table1[[#This Row],[ISSUES]]</f>
        <v>0</v>
      </c>
      <c r="P66" s="53">
        <f>Table1[[#This Row],[RECEIPTS TO]]/1</f>
        <v>0</v>
      </c>
      <c r="Q66" s="54">
        <f>+Table1[[#This Row],[RETURNS ]]/1</f>
        <v>0</v>
      </c>
      <c r="R66" s="55">
        <f>+Table1[[#This Row],[EXCHANGED TO]]/1</f>
        <v>0</v>
      </c>
      <c r="S66" s="52">
        <f>+Table1[[#This Row],[SALES TO]]/1</f>
        <v>0</v>
      </c>
      <c r="T66" s="276">
        <f>+Table1[[#This Row],[ISSUES TO]]/1</f>
        <v>0</v>
      </c>
      <c r="U66" s="62">
        <f t="shared" si="10"/>
        <v>0</v>
      </c>
    </row>
    <row r="67" spans="1:21" x14ac:dyDescent="0.25">
      <c r="A67" s="72" t="s">
        <v>40</v>
      </c>
      <c r="B67" s="52"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+(Table1[[#This Row],[PHYSICAL]]+Table1[[#This Row],[RECEIPTS]]+Table1[[#This Row],[RETURNS]])-(Table1[[#This Row],[ISSUES]]+Table1[[#This Row],[EXCHANGED]]+Table1[[#This Row],[SALES]])</f>
        <v>0</v>
      </c>
      <c r="I67" s="53">
        <v>0</v>
      </c>
      <c r="J67" s="58">
        <f>+Table1[[#This Row],[PHYSICAL2]]-Table1[[#This Row],[THEORETICAL]]</f>
        <v>0</v>
      </c>
      <c r="K67" s="53">
        <f>+Table1[[#This Row],[RECEIPTS]]</f>
        <v>0</v>
      </c>
      <c r="L67" s="54">
        <f>+Table1[[#This Row],[RETURNS]]</f>
        <v>0</v>
      </c>
      <c r="M67" s="55">
        <f>+Table1[[#This Row],[EXCHANGED]]</f>
        <v>0</v>
      </c>
      <c r="N67" s="52">
        <f>+Table1[[#This Row],[SALES]]</f>
        <v>0</v>
      </c>
      <c r="O67" s="276">
        <f>+Table1[[#This Row],[ISSUES]]</f>
        <v>0</v>
      </c>
      <c r="P67" s="53">
        <f>Table1[[#This Row],[RECEIPTS TO]]/1</f>
        <v>0</v>
      </c>
      <c r="Q67" s="54">
        <f>+Table1[[#This Row],[RETURNS ]]/1</f>
        <v>0</v>
      </c>
      <c r="R67" s="55">
        <f>+Table1[[#This Row],[EXCHANGED TO]]/1</f>
        <v>0</v>
      </c>
      <c r="S67" s="52">
        <f>+Table1[[#This Row],[SALES TO]]/1</f>
        <v>0</v>
      </c>
      <c r="T67" s="276">
        <f>+Table1[[#This Row],[ISSUES TO]]/1</f>
        <v>0</v>
      </c>
      <c r="U67" s="62">
        <f t="shared" si="10"/>
        <v>0</v>
      </c>
    </row>
    <row r="68" spans="1:21" x14ac:dyDescent="0.25">
      <c r="A68" s="72" t="s">
        <v>193</v>
      </c>
      <c r="B68" s="52">
        <v>3159.8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+(Table1[[#This Row],[PHYSICAL]]+Table1[[#This Row],[RECEIPTS]]+Table1[[#This Row],[RETURNS]])-(Table1[[#This Row],[ISSUES]]+Table1[[#This Row],[EXCHANGED]]+Table1[[#This Row],[SALES]])</f>
        <v>3159.8</v>
      </c>
      <c r="I68" s="53">
        <v>3159.8</v>
      </c>
      <c r="J68" s="58">
        <f>+Table1[[#This Row],[PHYSICAL2]]-Table1[[#This Row],[THEORETICAL]]</f>
        <v>0</v>
      </c>
      <c r="K68" s="53">
        <f>+Table1[[#This Row],[RECEIPTS]]</f>
        <v>0</v>
      </c>
      <c r="L68" s="54">
        <f>+Table1[[#This Row],[RETURNS]]</f>
        <v>0</v>
      </c>
      <c r="M68" s="55">
        <f>+Table1[[#This Row],[EXCHANGED]]</f>
        <v>0</v>
      </c>
      <c r="N68" s="52">
        <f>+Table1[[#This Row],[SALES]]</f>
        <v>0</v>
      </c>
      <c r="O68" s="276">
        <f>+Table1[[#This Row],[ISSUES]]</f>
        <v>0</v>
      </c>
      <c r="P68" s="53">
        <f>Table1[[#This Row],[RECEIPTS TO]]/1</f>
        <v>0</v>
      </c>
      <c r="Q68" s="54">
        <f>+Table1[[#This Row],[RETURNS ]]/1</f>
        <v>0</v>
      </c>
      <c r="R68" s="55">
        <f>+Table1[[#This Row],[EXCHANGED TO]]/1</f>
        <v>0</v>
      </c>
      <c r="S68" s="52">
        <f>+Table1[[#This Row],[SALES TO]]/1</f>
        <v>0</v>
      </c>
      <c r="T68" s="276">
        <f>+Table1[[#This Row],[ISSUES TO]]/1</f>
        <v>0</v>
      </c>
      <c r="U68" s="62">
        <f t="shared" si="10"/>
        <v>0</v>
      </c>
    </row>
    <row r="69" spans="1:21" x14ac:dyDescent="0.25">
      <c r="A69" s="72" t="s">
        <v>41</v>
      </c>
      <c r="B69" s="52"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+(Table1[[#This Row],[PHYSICAL]]+Table1[[#This Row],[RECEIPTS]]+Table1[[#This Row],[RETURNS]])-(Table1[[#This Row],[ISSUES]]+Table1[[#This Row],[EXCHANGED]]+Table1[[#This Row],[SALES]])</f>
        <v>0</v>
      </c>
      <c r="I69" s="53">
        <v>0</v>
      </c>
      <c r="J69" s="58">
        <f>+Table1[[#This Row],[PHYSICAL2]]-Table1[[#This Row],[THEORETICAL]]</f>
        <v>0</v>
      </c>
      <c r="K69" s="53">
        <f>+Table1[[#This Row],[RECEIPTS]]</f>
        <v>0</v>
      </c>
      <c r="L69" s="54">
        <f>+Table1[[#This Row],[RETURNS]]</f>
        <v>0</v>
      </c>
      <c r="M69" s="55">
        <f>+Table1[[#This Row],[EXCHANGED]]</f>
        <v>0</v>
      </c>
      <c r="N69" s="52">
        <f>+Table1[[#This Row],[SALES]]</f>
        <v>0</v>
      </c>
      <c r="O69" s="276">
        <f>+Table1[[#This Row],[ISSUES]]</f>
        <v>0</v>
      </c>
      <c r="P69" s="53">
        <f>Table1[[#This Row],[RECEIPTS TO]]/1</f>
        <v>0</v>
      </c>
      <c r="Q69" s="54">
        <f>+Table1[[#This Row],[RETURNS ]]/1</f>
        <v>0</v>
      </c>
      <c r="R69" s="55">
        <f>+Table1[[#This Row],[EXCHANGED TO]]/1</f>
        <v>0</v>
      </c>
      <c r="S69" s="52">
        <f>+Table1[[#This Row],[SALES TO]]/1</f>
        <v>0</v>
      </c>
      <c r="T69" s="276">
        <f>+Table1[[#This Row],[ISSUES TO]]/1</f>
        <v>0</v>
      </c>
      <c r="U69" s="62">
        <f t="shared" si="10"/>
        <v>0</v>
      </c>
    </row>
    <row r="70" spans="1:21" x14ac:dyDescent="0.25">
      <c r="A70" s="72" t="s">
        <v>144</v>
      </c>
      <c r="B70" s="52"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+(Table1[[#This Row],[PHYSICAL]]+Table1[[#This Row],[RECEIPTS]]+Table1[[#This Row],[RETURNS]])-(Table1[[#This Row],[ISSUES]]+Table1[[#This Row],[EXCHANGED]]+Table1[[#This Row],[SALES]])</f>
        <v>0</v>
      </c>
      <c r="I70" s="53">
        <v>0</v>
      </c>
      <c r="J70" s="58">
        <f>+Table1[[#This Row],[PHYSICAL2]]-Table1[[#This Row],[THEORETICAL]]</f>
        <v>0</v>
      </c>
      <c r="K70" s="53">
        <f>+Table1[[#This Row],[RECEIPTS]]</f>
        <v>0</v>
      </c>
      <c r="L70" s="54">
        <f>+Table1[[#This Row],[RETURNS]]</f>
        <v>0</v>
      </c>
      <c r="M70" s="55">
        <f>+Table1[[#This Row],[EXCHANGED]]</f>
        <v>0</v>
      </c>
      <c r="N70" s="52">
        <f>+Table1[[#This Row],[SALES]]</f>
        <v>0</v>
      </c>
      <c r="O70" s="276">
        <f>+Table1[[#This Row],[ISSUES]]</f>
        <v>0</v>
      </c>
      <c r="P70" s="53">
        <f>Table1[[#This Row],[RECEIPTS TO]]/1</f>
        <v>0</v>
      </c>
      <c r="Q70" s="54">
        <f>+Table1[[#This Row],[RETURNS ]]/1</f>
        <v>0</v>
      </c>
      <c r="R70" s="55">
        <f>+Table1[[#This Row],[EXCHANGED TO]]/1</f>
        <v>0</v>
      </c>
      <c r="S70" s="52">
        <f>+Table1[[#This Row],[SALES TO]]/1</f>
        <v>0</v>
      </c>
      <c r="T70" s="276">
        <f>+Table1[[#This Row],[ISSUES TO]]/1</f>
        <v>0</v>
      </c>
      <c r="U70" s="62">
        <f t="shared" si="10"/>
        <v>0</v>
      </c>
    </row>
    <row r="71" spans="1:21" x14ac:dyDescent="0.25">
      <c r="A71" s="72" t="s">
        <v>204</v>
      </c>
      <c r="B71" s="52"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+(Table1[[#This Row],[PHYSICAL]]+Table1[[#This Row],[RECEIPTS]]+Table1[[#This Row],[RETURNS]])-(Table1[[#This Row],[ISSUES]]+Table1[[#This Row],[EXCHANGED]]+Table1[[#This Row],[SALES]])</f>
        <v>0</v>
      </c>
      <c r="I71" s="53">
        <v>0</v>
      </c>
      <c r="J71" s="58">
        <f>+Table1[[#This Row],[PHYSICAL2]]-Table1[[#This Row],[THEORETICAL]]</f>
        <v>0</v>
      </c>
      <c r="K71" s="53">
        <f>+Table1[[#This Row],[RECEIPTS]]</f>
        <v>0</v>
      </c>
      <c r="L71" s="54">
        <f>+Table1[[#This Row],[RETURNS]]</f>
        <v>0</v>
      </c>
      <c r="M71" s="55">
        <f>+Table1[[#This Row],[EXCHANGED]]</f>
        <v>0</v>
      </c>
      <c r="N71" s="52">
        <f>+Table1[[#This Row],[SALES]]</f>
        <v>0</v>
      </c>
      <c r="O71" s="276">
        <f>+Table1[[#This Row],[ISSUES]]</f>
        <v>0</v>
      </c>
      <c r="P71" s="53">
        <f>Table1[[#This Row],[RECEIPTS TO]]/1</f>
        <v>0</v>
      </c>
      <c r="Q71" s="54">
        <f>+Table1[[#This Row],[RETURNS ]]/1</f>
        <v>0</v>
      </c>
      <c r="R71" s="55">
        <f>+Table1[[#This Row],[EXCHANGED TO]]/1</f>
        <v>0</v>
      </c>
      <c r="S71" s="52">
        <f>+Table1[[#This Row],[SALES TO]]/1</f>
        <v>0</v>
      </c>
      <c r="T71" s="276">
        <f>+Table1[[#This Row],[ISSUES TO]]/1</f>
        <v>0</v>
      </c>
      <c r="U71" s="62">
        <f t="shared" si="10"/>
        <v>0</v>
      </c>
    </row>
    <row r="72" spans="1:21" x14ac:dyDescent="0.25">
      <c r="A72" s="72" t="s">
        <v>207</v>
      </c>
      <c r="B72" s="52"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+(Table1[[#This Row],[PHYSICAL]]+Table1[[#This Row],[RECEIPTS]]+Table1[[#This Row],[RETURNS]])-(Table1[[#This Row],[ISSUES]]+Table1[[#This Row],[EXCHANGED]]+Table1[[#This Row],[SALES]])</f>
        <v>0</v>
      </c>
      <c r="I72" s="53">
        <v>0</v>
      </c>
      <c r="J72" s="58">
        <f>+Table1[[#This Row],[PHYSICAL2]]-Table1[[#This Row],[THEORETICAL]]</f>
        <v>0</v>
      </c>
      <c r="K72" s="53">
        <f>+Table1[[#This Row],[RECEIPTS]]</f>
        <v>0</v>
      </c>
      <c r="L72" s="54">
        <f>+Table1[[#This Row],[RETURNS]]</f>
        <v>0</v>
      </c>
      <c r="M72" s="55">
        <f>+Table1[[#This Row],[EXCHANGED]]</f>
        <v>0</v>
      </c>
      <c r="N72" s="52">
        <f>+Table1[[#This Row],[SALES]]</f>
        <v>0</v>
      </c>
      <c r="O72" s="276">
        <f>+Table1[[#This Row],[ISSUES]]</f>
        <v>0</v>
      </c>
      <c r="P72" s="53">
        <f>Table1[[#This Row],[RECEIPTS TO]]/1</f>
        <v>0</v>
      </c>
      <c r="Q72" s="54">
        <f>+Table1[[#This Row],[RETURNS ]]/1</f>
        <v>0</v>
      </c>
      <c r="R72" s="55">
        <f>+Table1[[#This Row],[EXCHANGED TO]]/1</f>
        <v>0</v>
      </c>
      <c r="S72" s="52">
        <f>+Table1[[#This Row],[SALES TO]]/1</f>
        <v>0</v>
      </c>
      <c r="T72" s="276">
        <f>+Table1[[#This Row],[ISSUES TO]]/1</f>
        <v>0</v>
      </c>
      <c r="U72" s="62">
        <f t="shared" si="10"/>
        <v>0</v>
      </c>
    </row>
    <row r="73" spans="1:21" x14ac:dyDescent="0.25">
      <c r="A73" s="72" t="s">
        <v>208</v>
      </c>
      <c r="B73" s="52"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+(Table1[[#This Row],[PHYSICAL]]+Table1[[#This Row],[RECEIPTS]]+Table1[[#This Row],[RETURNS]])-(Table1[[#This Row],[ISSUES]]+Table1[[#This Row],[EXCHANGED]]+Table1[[#This Row],[SALES]])</f>
        <v>0</v>
      </c>
      <c r="I73" s="53">
        <v>0</v>
      </c>
      <c r="J73" s="58">
        <f>+Table1[[#This Row],[PHYSICAL2]]-Table1[[#This Row],[THEORETICAL]]</f>
        <v>0</v>
      </c>
      <c r="K73" s="53">
        <f>+Table1[[#This Row],[RECEIPTS]]</f>
        <v>0</v>
      </c>
      <c r="L73" s="54">
        <f>+Table1[[#This Row],[RETURNS]]</f>
        <v>0</v>
      </c>
      <c r="M73" s="55">
        <f>+Table1[[#This Row],[EXCHANGED]]</f>
        <v>0</v>
      </c>
      <c r="N73" s="52">
        <f>+Table1[[#This Row],[SALES]]</f>
        <v>0</v>
      </c>
      <c r="O73" s="276">
        <f>+Table1[[#This Row],[ISSUES]]</f>
        <v>0</v>
      </c>
      <c r="P73" s="53">
        <f>Table1[[#This Row],[RECEIPTS TO]]/1</f>
        <v>0</v>
      </c>
      <c r="Q73" s="54">
        <f>+Table1[[#This Row],[RETURNS ]]/1</f>
        <v>0</v>
      </c>
      <c r="R73" s="55">
        <f>+Table1[[#This Row],[EXCHANGED TO]]/1</f>
        <v>0</v>
      </c>
      <c r="S73" s="52">
        <f>+Table1[[#This Row],[SALES TO]]/1</f>
        <v>0</v>
      </c>
      <c r="T73" s="276">
        <f>+Table1[[#This Row],[ISSUES TO]]/1</f>
        <v>0</v>
      </c>
      <c r="U73" s="62">
        <f t="shared" si="10"/>
        <v>0</v>
      </c>
    </row>
    <row r="74" spans="1:21" x14ac:dyDescent="0.25">
      <c r="A74" s="72" t="s">
        <v>216</v>
      </c>
      <c r="B74" s="52"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+(Table1[[#This Row],[PHYSICAL]]+Table1[[#This Row],[RECEIPTS]]+Table1[[#This Row],[RETURNS]])-(Table1[[#This Row],[ISSUES]]+Table1[[#This Row],[EXCHANGED]]+Table1[[#This Row],[SALES]])</f>
        <v>0</v>
      </c>
      <c r="I74" s="53">
        <v>0</v>
      </c>
      <c r="J74" s="58">
        <f>+Table1[[#This Row],[PHYSICAL2]]-Table1[[#This Row],[THEORETICAL]]</f>
        <v>0</v>
      </c>
      <c r="K74" s="53">
        <f>+Table1[[#This Row],[RECEIPTS]]</f>
        <v>0</v>
      </c>
      <c r="L74" s="54">
        <f>+Table1[[#This Row],[RETURNS]]</f>
        <v>0</v>
      </c>
      <c r="M74" s="55">
        <f>+Table1[[#This Row],[EXCHANGED]]</f>
        <v>0</v>
      </c>
      <c r="N74" s="52">
        <f>+Table1[[#This Row],[SALES]]</f>
        <v>0</v>
      </c>
      <c r="O74" s="276">
        <f>+Table1[[#This Row],[ISSUES]]</f>
        <v>0</v>
      </c>
      <c r="P74" s="53">
        <f>Table1[[#This Row],[RECEIPTS TO]]/1</f>
        <v>0</v>
      </c>
      <c r="Q74" s="54">
        <f>+Table1[[#This Row],[RETURNS ]]/1</f>
        <v>0</v>
      </c>
      <c r="R74" s="55">
        <f>+Table1[[#This Row],[EXCHANGED TO]]/1</f>
        <v>0</v>
      </c>
      <c r="S74" s="52">
        <f>+Table1[[#This Row],[SALES TO]]/1</f>
        <v>0</v>
      </c>
      <c r="T74" s="276">
        <f>+Table1[[#This Row],[ISSUES TO]]/1</f>
        <v>0</v>
      </c>
      <c r="U74" s="62">
        <f t="shared" si="10"/>
        <v>0</v>
      </c>
    </row>
    <row r="75" spans="1:21" x14ac:dyDescent="0.25">
      <c r="A75" s="72" t="s">
        <v>209</v>
      </c>
      <c r="B75" s="52"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+(Table1[[#This Row],[PHYSICAL]]+Table1[[#This Row],[RECEIPTS]]+Table1[[#This Row],[RETURNS]])-(Table1[[#This Row],[ISSUES]]+Table1[[#This Row],[EXCHANGED]]+Table1[[#This Row],[SALES]])</f>
        <v>0</v>
      </c>
      <c r="I75" s="53">
        <v>0</v>
      </c>
      <c r="J75" s="58">
        <f>+Table1[[#This Row],[PHYSICAL2]]-Table1[[#This Row],[THEORETICAL]]</f>
        <v>0</v>
      </c>
      <c r="K75" s="53">
        <f>+Table1[[#This Row],[RECEIPTS]]</f>
        <v>0</v>
      </c>
      <c r="L75" s="54">
        <f>+Table1[[#This Row],[RETURNS]]</f>
        <v>0</v>
      </c>
      <c r="M75" s="55">
        <f>+Table1[[#This Row],[EXCHANGED]]</f>
        <v>0</v>
      </c>
      <c r="N75" s="52">
        <f>+Table1[[#This Row],[SALES]]</f>
        <v>0</v>
      </c>
      <c r="O75" s="276">
        <f>+Table1[[#This Row],[ISSUES]]</f>
        <v>0</v>
      </c>
      <c r="P75" s="53">
        <f>Table1[[#This Row],[RECEIPTS TO]]/1</f>
        <v>0</v>
      </c>
      <c r="Q75" s="54">
        <f>+Table1[[#This Row],[RETURNS ]]/1</f>
        <v>0</v>
      </c>
      <c r="R75" s="55">
        <f>+Table1[[#This Row],[EXCHANGED TO]]/1</f>
        <v>0</v>
      </c>
      <c r="S75" s="52">
        <f>+Table1[[#This Row],[SALES TO]]/1</f>
        <v>0</v>
      </c>
      <c r="T75" s="276">
        <f>+Table1[[#This Row],[ISSUES TO]]/1</f>
        <v>0</v>
      </c>
      <c r="U75" s="62">
        <f t="shared" si="10"/>
        <v>0</v>
      </c>
    </row>
    <row r="76" spans="1:21" x14ac:dyDescent="0.25">
      <c r="A76" s="72" t="s">
        <v>228</v>
      </c>
      <c r="B76" s="52"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+(Table1[[#This Row],[PHYSICAL]]+Table1[[#This Row],[RECEIPTS]]+Table1[[#This Row],[RETURNS]])-(Table1[[#This Row],[ISSUES]]+Table1[[#This Row],[EXCHANGED]]+Table1[[#This Row],[SALES]])</f>
        <v>0</v>
      </c>
      <c r="I76" s="53">
        <v>0</v>
      </c>
      <c r="J76" s="58">
        <f>+Table1[[#This Row],[PHYSICAL2]]-Table1[[#This Row],[THEORETICAL]]</f>
        <v>0</v>
      </c>
      <c r="K76" s="53">
        <f>+Table1[[#This Row],[RECEIPTS]]</f>
        <v>0</v>
      </c>
      <c r="L76" s="54">
        <f>+Table1[[#This Row],[RETURNS]]</f>
        <v>0</v>
      </c>
      <c r="M76" s="55">
        <f>+Table1[[#This Row],[EXCHANGED]]</f>
        <v>0</v>
      </c>
      <c r="N76" s="52">
        <f>+Table1[[#This Row],[SALES]]</f>
        <v>0</v>
      </c>
      <c r="O76" s="276">
        <f>+Table1[[#This Row],[ISSUES]]</f>
        <v>0</v>
      </c>
      <c r="P76" s="53">
        <f>Table1[[#This Row],[RECEIPTS TO]]/1</f>
        <v>0</v>
      </c>
      <c r="Q76" s="54">
        <f>+Table1[[#This Row],[RETURNS ]]/1</f>
        <v>0</v>
      </c>
      <c r="R76" s="55">
        <f>+Table1[[#This Row],[EXCHANGED TO]]/1</f>
        <v>0</v>
      </c>
      <c r="S76" s="52">
        <f>+Table1[[#This Row],[SALES TO]]/1</f>
        <v>0</v>
      </c>
      <c r="T76" s="276">
        <f>+Table1[[#This Row],[ISSUES TO]]/1</f>
        <v>0</v>
      </c>
      <c r="U76" s="62">
        <f t="shared" si="10"/>
        <v>0</v>
      </c>
    </row>
    <row r="77" spans="1:21" x14ac:dyDescent="0.25">
      <c r="A77" s="72"/>
      <c r="B77" s="52"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+(Table1[[#This Row],[PHYSICAL]]+Table1[[#This Row],[RECEIPTS]]+Table1[[#This Row],[RETURNS]])-(Table1[[#This Row],[ISSUES]]+Table1[[#This Row],[EXCHANGED]]+Table1[[#This Row],[SALES]])</f>
        <v>0</v>
      </c>
      <c r="I77" s="53">
        <v>0</v>
      </c>
      <c r="J77" s="58">
        <f>+Table1[[#This Row],[PHYSICAL2]]-Table1[[#This Row],[THEORETICAL]]</f>
        <v>0</v>
      </c>
      <c r="K77" s="53">
        <f>+Table1[[#This Row],[RECEIPTS]]</f>
        <v>0</v>
      </c>
      <c r="L77" s="54">
        <f>+Table1[[#This Row],[RETURNS]]</f>
        <v>0</v>
      </c>
      <c r="M77" s="55">
        <f>+Table1[[#This Row],[EXCHANGED]]</f>
        <v>0</v>
      </c>
      <c r="N77" s="52">
        <f>+Table1[[#This Row],[SALES]]</f>
        <v>0</v>
      </c>
      <c r="O77" s="276">
        <f>+Table1[[#This Row],[ISSUES]]</f>
        <v>0</v>
      </c>
      <c r="P77" s="53">
        <f>Table1[[#This Row],[RECEIPTS TO]]/1</f>
        <v>0</v>
      </c>
      <c r="Q77" s="54">
        <f>+Table1[[#This Row],[RETURNS ]]/1</f>
        <v>0</v>
      </c>
      <c r="R77" s="55">
        <f>+Table1[[#This Row],[EXCHANGED TO]]/1</f>
        <v>0</v>
      </c>
      <c r="S77" s="52">
        <f>+Table1[[#This Row],[SALES TO]]/1</f>
        <v>0</v>
      </c>
      <c r="T77" s="276">
        <f>+Table1[[#This Row],[ISSUES TO]]/1</f>
        <v>0</v>
      </c>
      <c r="U77" s="62">
        <f t="shared" si="10"/>
        <v>0</v>
      </c>
    </row>
    <row r="78" spans="1:21" x14ac:dyDescent="0.25">
      <c r="A78" s="60"/>
      <c r="B78" s="52"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+(Table1[[#This Row],[PHYSICAL]]+Table1[[#This Row],[RECEIPTS]]+Table1[[#This Row],[RETURNS]])-(Table1[[#This Row],[ISSUES]]+Table1[[#This Row],[EXCHANGED]]+Table1[[#This Row],[SALES]])</f>
        <v>0</v>
      </c>
      <c r="I78" s="53">
        <v>0</v>
      </c>
      <c r="J78" s="58">
        <f>+Table1[[#This Row],[PHYSICAL2]]-Table1[[#This Row],[THEORETICAL]]</f>
        <v>0</v>
      </c>
      <c r="K78" s="53">
        <f>+Table1[[#This Row],[RECEIPTS]]</f>
        <v>0</v>
      </c>
      <c r="L78" s="54">
        <f>+Table1[[#This Row],[RETURNS]]</f>
        <v>0</v>
      </c>
      <c r="M78" s="55">
        <f>+Table1[[#This Row],[EXCHANGED]]</f>
        <v>0</v>
      </c>
      <c r="N78" s="52">
        <f>+Table1[[#This Row],[SALES]]</f>
        <v>0</v>
      </c>
      <c r="O78" s="276">
        <f>+Table1[[#This Row],[ISSUES]]</f>
        <v>0</v>
      </c>
      <c r="P78" s="53">
        <f>Table1[[#This Row],[RECEIPTS TO]]/1</f>
        <v>0</v>
      </c>
      <c r="Q78" s="54">
        <f>+Table1[[#This Row],[RETURNS ]]/1</f>
        <v>0</v>
      </c>
      <c r="R78" s="55">
        <f>+Table1[[#This Row],[EXCHANGED TO]]/1</f>
        <v>0</v>
      </c>
      <c r="S78" s="52">
        <f>+Table1[[#This Row],[SALES TO]]/1</f>
        <v>0</v>
      </c>
      <c r="T78" s="276">
        <f>+Table1[[#This Row],[ISSUES TO]]/1</f>
        <v>0</v>
      </c>
      <c r="U78" s="62">
        <f t="shared" si="10"/>
        <v>0</v>
      </c>
    </row>
    <row r="79" spans="1:21" ht="15.75" thickBot="1" x14ac:dyDescent="0.3">
      <c r="A79" s="173"/>
      <c r="B79" s="143">
        <v>0</v>
      </c>
      <c r="C79" s="144">
        <v>0</v>
      </c>
      <c r="D79" s="145">
        <v>0</v>
      </c>
      <c r="E79" s="146">
        <v>0</v>
      </c>
      <c r="F79" s="143">
        <v>0</v>
      </c>
      <c r="G79" s="298">
        <v>0</v>
      </c>
      <c r="H79" s="54">
        <f>+(Table1[[#This Row],[PHYSICAL]]+Table1[[#This Row],[RECEIPTS]]+Table1[[#This Row],[RETURNS]])-(Table1[[#This Row],[ISSUES]]+Table1[[#This Row],[EXCHANGED]]+Table1[[#This Row],[SALES]])</f>
        <v>0</v>
      </c>
      <c r="I79" s="144">
        <v>0</v>
      </c>
      <c r="J79" s="58">
        <f>+Table1[[#This Row],[PHYSICAL2]]-Table1[[#This Row],[THEORETICAL]]</f>
        <v>0</v>
      </c>
      <c r="K79" s="53">
        <f>+Table1[[#This Row],[RECEIPTS]]</f>
        <v>0</v>
      </c>
      <c r="L79" s="54">
        <f>+Table1[[#This Row],[RETURNS]]</f>
        <v>0</v>
      </c>
      <c r="M79" s="55">
        <f>+Table1[[#This Row],[EXCHANGED]]</f>
        <v>0</v>
      </c>
      <c r="N79" s="52">
        <f>+Table1[[#This Row],[SALES]]</f>
        <v>0</v>
      </c>
      <c r="O79" s="276">
        <f>+Table1[[#This Row],[ISSUES]]</f>
        <v>0</v>
      </c>
      <c r="P79" s="53">
        <f>Table1[[#This Row],[RECEIPTS TO]]/1</f>
        <v>0</v>
      </c>
      <c r="Q79" s="54">
        <f>+Table1[[#This Row],[RETURNS ]]/1</f>
        <v>0</v>
      </c>
      <c r="R79" s="55">
        <f>+Table1[[#This Row],[EXCHANGED TO]]/1</f>
        <v>0</v>
      </c>
      <c r="S79" s="52">
        <f>+Table1[[#This Row],[SALES TO]]/1</f>
        <v>0</v>
      </c>
      <c r="T79" s="276">
        <f>+Table1[[#This Row],[ISSUES TO]]/1</f>
        <v>0</v>
      </c>
      <c r="U79" s="62">
        <f t="shared" si="10"/>
        <v>0</v>
      </c>
    </row>
    <row r="80" spans="1:21" s="125" customFormat="1" ht="18" customHeight="1" thickBot="1" x14ac:dyDescent="0.35">
      <c r="A80" s="159" t="s">
        <v>198</v>
      </c>
      <c r="B80" s="160">
        <f t="shared" ref="B80" si="11">SUM(B63:B79)</f>
        <v>3159.8</v>
      </c>
      <c r="C80" s="161">
        <f t="shared" ref="C80:T80" si="12">SUM(C63:C79)</f>
        <v>0</v>
      </c>
      <c r="D80" s="162">
        <f t="shared" si="12"/>
        <v>0</v>
      </c>
      <c r="E80" s="163">
        <f t="shared" si="12"/>
        <v>0</v>
      </c>
      <c r="F80" s="160">
        <f t="shared" si="12"/>
        <v>0</v>
      </c>
      <c r="G80" s="277">
        <f t="shared" si="12"/>
        <v>0</v>
      </c>
      <c r="H80" s="162">
        <f t="shared" si="12"/>
        <v>3159.8</v>
      </c>
      <c r="I80" s="161">
        <f t="shared" si="12"/>
        <v>3159.8</v>
      </c>
      <c r="J80" s="165">
        <f>+Table1[[#This Row],[PHYSICAL2]]-Table1[[#This Row],[THEORETICAL]]</f>
        <v>0</v>
      </c>
      <c r="K80" s="161">
        <f t="shared" si="12"/>
        <v>0</v>
      </c>
      <c r="L80" s="174">
        <f t="shared" si="12"/>
        <v>0</v>
      </c>
      <c r="M80" s="163">
        <f t="shared" si="12"/>
        <v>0</v>
      </c>
      <c r="N80" s="160">
        <f t="shared" si="12"/>
        <v>0</v>
      </c>
      <c r="O80" s="277">
        <f t="shared" si="12"/>
        <v>0</v>
      </c>
      <c r="P80" s="161">
        <f t="shared" si="12"/>
        <v>0</v>
      </c>
      <c r="Q80" s="162">
        <f t="shared" si="12"/>
        <v>0</v>
      </c>
      <c r="R80" s="163">
        <f t="shared" si="12"/>
        <v>0</v>
      </c>
      <c r="S80" s="160">
        <f t="shared" si="12"/>
        <v>0</v>
      </c>
      <c r="T80" s="277">
        <f t="shared" si="12"/>
        <v>0</v>
      </c>
      <c r="U80" s="203">
        <f>IFERROR(+H80/(P80+Q80+R80+S80+T80),0)</f>
        <v>0</v>
      </c>
    </row>
    <row r="81" spans="1:21" ht="18" customHeight="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ht="18" customHeight="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ht="18" customHeight="1" x14ac:dyDescent="0.25">
      <c r="A83" s="338" t="s">
        <v>42</v>
      </c>
      <c r="B83" s="52"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+(Table1[[#This Row],[PHYSICAL]]+Table1[[#This Row],[RECEIPTS]]+Table1[[#This Row],[RETURNS]])-(Table1[[#This Row],[ISSUES]]+Table1[[#This Row],[EXCHANGED]]+Table1[[#This Row],[SALES]])</f>
        <v>0</v>
      </c>
      <c r="I83" s="53">
        <v>0</v>
      </c>
      <c r="J83" s="58">
        <f>+Table1[[#This Row],[PHYSICAL2]]-Table1[[#This Row],[THEORETICAL]]</f>
        <v>0</v>
      </c>
      <c r="K83" s="53">
        <f>+Table1[[#This Row],[RECEIPTS]]</f>
        <v>0</v>
      </c>
      <c r="L83" s="54">
        <f>+Table1[[#This Row],[RETURNS]]</f>
        <v>0</v>
      </c>
      <c r="M83" s="55">
        <f>+Table1[[#This Row],[EXCHANGED]]</f>
        <v>0</v>
      </c>
      <c r="N83" s="52">
        <f>+Table1[[#This Row],[SALES]]</f>
        <v>0</v>
      </c>
      <c r="O83" s="276">
        <f>+Table1[[#This Row],[ISSUES]]</f>
        <v>0</v>
      </c>
      <c r="P83" s="53">
        <f>Table1[[#This Row],[RECEIPTS TO]]/1</f>
        <v>0</v>
      </c>
      <c r="Q83" s="54">
        <f>+Table1[[#This Row],[RETURNS ]]/1</f>
        <v>0</v>
      </c>
      <c r="R83" s="55">
        <f>+Table1[[#This Row],[EXCHANGED TO]]/1</f>
        <v>0</v>
      </c>
      <c r="S83" s="52">
        <f>+Table1[[#This Row],[SALES TO]]/1</f>
        <v>0</v>
      </c>
      <c r="T83" s="276">
        <f>+Table1[[#This Row],[ISSUES TO]]/1</f>
        <v>0</v>
      </c>
      <c r="U83" s="62">
        <f>IFERROR(+H83/(P83+Q83+R83+S83+T83),0)</f>
        <v>0</v>
      </c>
    </row>
    <row r="84" spans="1:21" ht="18" customHeight="1" x14ac:dyDescent="0.25">
      <c r="A84" s="338" t="s">
        <v>170</v>
      </c>
      <c r="B84" s="52">
        <v>2035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+(Table1[[#This Row],[PHYSICAL]]+Table1[[#This Row],[RECEIPTS]]+Table1[[#This Row],[RETURNS]])-(Table1[[#This Row],[ISSUES]]+Table1[[#This Row],[EXCHANGED]]+Table1[[#This Row],[SALES]])</f>
        <v>2035</v>
      </c>
      <c r="I84" s="53">
        <v>2035</v>
      </c>
      <c r="J84" s="58">
        <f>+Table1[[#This Row],[PHYSICAL2]]-Table1[[#This Row],[THEORETICAL]]</f>
        <v>0</v>
      </c>
      <c r="K84" s="53">
        <f>+Table1[[#This Row],[RECEIPTS]]</f>
        <v>0</v>
      </c>
      <c r="L84" s="54">
        <f>+Table1[[#This Row],[RETURNS]]</f>
        <v>0</v>
      </c>
      <c r="M84" s="55">
        <f>+Table1[[#This Row],[EXCHANGED]]</f>
        <v>0</v>
      </c>
      <c r="N84" s="52">
        <f>+Table1[[#This Row],[SALES]]</f>
        <v>0</v>
      </c>
      <c r="O84" s="276">
        <f>+Table1[[#This Row],[ISSUES]]</f>
        <v>0</v>
      </c>
      <c r="P84" s="53">
        <f>Table1[[#This Row],[RECEIPTS TO]]/1</f>
        <v>0</v>
      </c>
      <c r="Q84" s="54">
        <f>+Table1[[#This Row],[RETURNS ]]/1</f>
        <v>0</v>
      </c>
      <c r="R84" s="55">
        <f>+Table1[[#This Row],[EXCHANGED TO]]/1</f>
        <v>0</v>
      </c>
      <c r="S84" s="52">
        <f>+Table1[[#This Row],[SALES TO]]/1</f>
        <v>0</v>
      </c>
      <c r="T84" s="276">
        <f>+Table1[[#This Row],[ISSUES TO]]/1</f>
        <v>0</v>
      </c>
      <c r="U84" s="62">
        <f t="shared" ref="U84:U99" si="13">IFERROR(+H84/(P84+Q84+R84+S84+T84),0)</f>
        <v>0</v>
      </c>
    </row>
    <row r="85" spans="1:21" ht="18" customHeight="1" x14ac:dyDescent="0.25">
      <c r="A85" s="338" t="s">
        <v>162</v>
      </c>
      <c r="B85" s="52"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+(Table1[[#This Row],[PHYSICAL]]+Table1[[#This Row],[RECEIPTS]]+Table1[[#This Row],[RETURNS]])-(Table1[[#This Row],[ISSUES]]+Table1[[#This Row],[EXCHANGED]]+Table1[[#This Row],[SALES]])</f>
        <v>0</v>
      </c>
      <c r="I85" s="53">
        <v>0</v>
      </c>
      <c r="J85" s="58">
        <f>+Table1[[#This Row],[PHYSICAL2]]-Table1[[#This Row],[THEORETICAL]]</f>
        <v>0</v>
      </c>
      <c r="K85" s="53">
        <f>+Table1[[#This Row],[RECEIPTS]]</f>
        <v>0</v>
      </c>
      <c r="L85" s="54">
        <f>+Table1[[#This Row],[RETURNS]]</f>
        <v>0</v>
      </c>
      <c r="M85" s="55">
        <f>+Table1[[#This Row],[EXCHANGED]]</f>
        <v>0</v>
      </c>
      <c r="N85" s="52">
        <f>+Table1[[#This Row],[SALES]]</f>
        <v>0</v>
      </c>
      <c r="O85" s="276">
        <f>+Table1[[#This Row],[ISSUES]]</f>
        <v>0</v>
      </c>
      <c r="P85" s="53">
        <f>Table1[[#This Row],[RECEIPTS TO]]/1</f>
        <v>0</v>
      </c>
      <c r="Q85" s="54">
        <f>+Table1[[#This Row],[RETURNS ]]/1</f>
        <v>0</v>
      </c>
      <c r="R85" s="55">
        <f>+Table1[[#This Row],[EXCHANGED TO]]/1</f>
        <v>0</v>
      </c>
      <c r="S85" s="52">
        <f>+Table1[[#This Row],[SALES TO]]/1</f>
        <v>0</v>
      </c>
      <c r="T85" s="276">
        <f>+Table1[[#This Row],[ISSUES TO]]/1</f>
        <v>0</v>
      </c>
      <c r="U85" s="62">
        <f t="shared" si="13"/>
        <v>0</v>
      </c>
    </row>
    <row r="86" spans="1:21" ht="18" customHeight="1" x14ac:dyDescent="0.25">
      <c r="A86" s="338" t="s">
        <v>135</v>
      </c>
      <c r="B86" s="52"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+(Table1[[#This Row],[PHYSICAL]]+Table1[[#This Row],[RECEIPTS]]+Table1[[#This Row],[RETURNS]])-(Table1[[#This Row],[ISSUES]]+Table1[[#This Row],[EXCHANGED]]+Table1[[#This Row],[SALES]])</f>
        <v>0</v>
      </c>
      <c r="I86" s="53">
        <v>0</v>
      </c>
      <c r="J86" s="58">
        <f>+Table1[[#This Row],[PHYSICAL2]]-Table1[[#This Row],[THEORETICAL]]</f>
        <v>0</v>
      </c>
      <c r="K86" s="53">
        <f>+Table1[[#This Row],[RECEIPTS]]</f>
        <v>0</v>
      </c>
      <c r="L86" s="54">
        <f>+Table1[[#This Row],[RETURNS]]</f>
        <v>0</v>
      </c>
      <c r="M86" s="55">
        <f>+Table1[[#This Row],[EXCHANGED]]</f>
        <v>0</v>
      </c>
      <c r="N86" s="52">
        <f>+Table1[[#This Row],[SALES]]</f>
        <v>0</v>
      </c>
      <c r="O86" s="276">
        <f>+Table1[[#This Row],[ISSUES]]</f>
        <v>0</v>
      </c>
      <c r="P86" s="53">
        <f>Table1[[#This Row],[RECEIPTS TO]]/1</f>
        <v>0</v>
      </c>
      <c r="Q86" s="54">
        <f>+Table1[[#This Row],[RETURNS ]]/1</f>
        <v>0</v>
      </c>
      <c r="R86" s="55">
        <f>+Table1[[#This Row],[EXCHANGED TO]]/1</f>
        <v>0</v>
      </c>
      <c r="S86" s="52">
        <f>+Table1[[#This Row],[SALES TO]]/1</f>
        <v>0</v>
      </c>
      <c r="T86" s="276">
        <f>+Table1[[#This Row],[ISSUES TO]]/1</f>
        <v>0</v>
      </c>
      <c r="U86" s="62">
        <f t="shared" si="13"/>
        <v>0</v>
      </c>
    </row>
    <row r="87" spans="1:21" ht="18" customHeight="1" x14ac:dyDescent="0.25">
      <c r="A87" s="338" t="s">
        <v>136</v>
      </c>
      <c r="B87" s="52"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+(Table1[[#This Row],[PHYSICAL]]+Table1[[#This Row],[RECEIPTS]]+Table1[[#This Row],[RETURNS]])-(Table1[[#This Row],[ISSUES]]+Table1[[#This Row],[EXCHANGED]]+Table1[[#This Row],[SALES]])</f>
        <v>0</v>
      </c>
      <c r="I87" s="53">
        <v>0</v>
      </c>
      <c r="J87" s="58">
        <f>+Table1[[#This Row],[PHYSICAL2]]-Table1[[#This Row],[THEORETICAL]]</f>
        <v>0</v>
      </c>
      <c r="K87" s="53">
        <f>+Table1[[#This Row],[RECEIPTS]]</f>
        <v>0</v>
      </c>
      <c r="L87" s="54">
        <f>+Table1[[#This Row],[RETURNS]]</f>
        <v>0</v>
      </c>
      <c r="M87" s="55">
        <f>+Table1[[#This Row],[EXCHANGED]]</f>
        <v>0</v>
      </c>
      <c r="N87" s="52">
        <f>+Table1[[#This Row],[SALES]]</f>
        <v>0</v>
      </c>
      <c r="O87" s="276">
        <f>+Table1[[#This Row],[ISSUES]]</f>
        <v>0</v>
      </c>
      <c r="P87" s="53">
        <f>Table1[[#This Row],[RECEIPTS TO]]/1</f>
        <v>0</v>
      </c>
      <c r="Q87" s="54">
        <f>+Table1[[#This Row],[RETURNS ]]/1</f>
        <v>0</v>
      </c>
      <c r="R87" s="55">
        <f>+Table1[[#This Row],[EXCHANGED TO]]/1</f>
        <v>0</v>
      </c>
      <c r="S87" s="52">
        <f>+Table1[[#This Row],[SALES TO]]/1</f>
        <v>0</v>
      </c>
      <c r="T87" s="276">
        <f>+Table1[[#This Row],[ISSUES TO]]/1</f>
        <v>0</v>
      </c>
      <c r="U87" s="62">
        <f t="shared" si="13"/>
        <v>0</v>
      </c>
    </row>
    <row r="88" spans="1:21" ht="18" customHeight="1" x14ac:dyDescent="0.25">
      <c r="A88" s="338" t="s">
        <v>120</v>
      </c>
      <c r="B88" s="52"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+(Table1[[#This Row],[PHYSICAL]]+Table1[[#This Row],[RECEIPTS]]+Table1[[#This Row],[RETURNS]])-(Table1[[#This Row],[ISSUES]]+Table1[[#This Row],[EXCHANGED]]+Table1[[#This Row],[SALES]])</f>
        <v>5</v>
      </c>
      <c r="I88" s="53">
        <v>5</v>
      </c>
      <c r="J88" s="58">
        <f>+Table1[[#This Row],[PHYSICAL2]]-Table1[[#This Row],[THEORETICAL]]</f>
        <v>0</v>
      </c>
      <c r="K88" s="53">
        <f>+Table1[[#This Row],[RECEIPTS]]</f>
        <v>0</v>
      </c>
      <c r="L88" s="54">
        <f>+Table1[[#This Row],[RETURNS]]</f>
        <v>0</v>
      </c>
      <c r="M88" s="55">
        <f>+Table1[[#This Row],[EXCHANGED]]</f>
        <v>0</v>
      </c>
      <c r="N88" s="52">
        <f>+Table1[[#This Row],[SALES]]</f>
        <v>0</v>
      </c>
      <c r="O88" s="276">
        <f>+Table1[[#This Row],[ISSUES]]</f>
        <v>0</v>
      </c>
      <c r="P88" s="53">
        <f>Table1[[#This Row],[RECEIPTS TO]]/1</f>
        <v>0</v>
      </c>
      <c r="Q88" s="54">
        <f>+Table1[[#This Row],[RETURNS ]]/1</f>
        <v>0</v>
      </c>
      <c r="R88" s="55">
        <f>+Table1[[#This Row],[EXCHANGED TO]]/1</f>
        <v>0</v>
      </c>
      <c r="S88" s="52">
        <f>+Table1[[#This Row],[SALES TO]]/1</f>
        <v>0</v>
      </c>
      <c r="T88" s="276">
        <f>+Table1[[#This Row],[ISSUES TO]]/1</f>
        <v>0</v>
      </c>
      <c r="U88" s="62">
        <f t="shared" si="13"/>
        <v>0</v>
      </c>
    </row>
    <row r="89" spans="1:21" ht="18" customHeight="1" x14ac:dyDescent="0.25">
      <c r="A89" s="338" t="s">
        <v>43</v>
      </c>
      <c r="B89" s="52"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+(Table1[[#This Row],[PHYSICAL]]+Table1[[#This Row],[RECEIPTS]]+Table1[[#This Row],[RETURNS]])-(Table1[[#This Row],[ISSUES]]+Table1[[#This Row],[EXCHANGED]]+Table1[[#This Row],[SALES]])</f>
        <v>0</v>
      </c>
      <c r="I89" s="53">
        <v>0</v>
      </c>
      <c r="J89" s="58">
        <f>+Table1[[#This Row],[PHYSICAL2]]-Table1[[#This Row],[THEORETICAL]]</f>
        <v>0</v>
      </c>
      <c r="K89" s="53">
        <f>+Table1[[#This Row],[RECEIPTS]]</f>
        <v>0</v>
      </c>
      <c r="L89" s="54">
        <f>+Table1[[#This Row],[RETURNS]]</f>
        <v>0</v>
      </c>
      <c r="M89" s="55">
        <f>+Table1[[#This Row],[EXCHANGED]]</f>
        <v>0</v>
      </c>
      <c r="N89" s="52">
        <f>+Table1[[#This Row],[SALES]]</f>
        <v>0</v>
      </c>
      <c r="O89" s="276">
        <f>+Table1[[#This Row],[ISSUES]]</f>
        <v>0</v>
      </c>
      <c r="P89" s="53">
        <f>Table1[[#This Row],[RECEIPTS TO]]/1</f>
        <v>0</v>
      </c>
      <c r="Q89" s="54">
        <f>+Table1[[#This Row],[RETURNS ]]/1</f>
        <v>0</v>
      </c>
      <c r="R89" s="55">
        <f>+Table1[[#This Row],[EXCHANGED TO]]/1</f>
        <v>0</v>
      </c>
      <c r="S89" s="52">
        <f>+Table1[[#This Row],[SALES TO]]/1</f>
        <v>0</v>
      </c>
      <c r="T89" s="276">
        <f>+Table1[[#This Row],[ISSUES TO]]/1</f>
        <v>0</v>
      </c>
      <c r="U89" s="62">
        <f t="shared" si="13"/>
        <v>0</v>
      </c>
    </row>
    <row r="90" spans="1:21" ht="18" customHeight="1" x14ac:dyDescent="0.25">
      <c r="A90" s="338" t="s">
        <v>44</v>
      </c>
      <c r="B90" s="52"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+(Table1[[#This Row],[PHYSICAL]]+Table1[[#This Row],[RECEIPTS]]+Table1[[#This Row],[RETURNS]])-(Table1[[#This Row],[ISSUES]]+Table1[[#This Row],[EXCHANGED]]+Table1[[#This Row],[SALES]])</f>
        <v>0</v>
      </c>
      <c r="I90" s="53">
        <v>0</v>
      </c>
      <c r="J90" s="58">
        <f>+Table1[[#This Row],[PHYSICAL2]]-Table1[[#This Row],[THEORETICAL]]</f>
        <v>0</v>
      </c>
      <c r="K90" s="53">
        <f>+Table1[[#This Row],[RECEIPTS]]</f>
        <v>0</v>
      </c>
      <c r="L90" s="54">
        <f>+Table1[[#This Row],[RETURNS]]</f>
        <v>0</v>
      </c>
      <c r="M90" s="55">
        <f>+Table1[[#This Row],[EXCHANGED]]</f>
        <v>0</v>
      </c>
      <c r="N90" s="52">
        <f>+Table1[[#This Row],[SALES]]</f>
        <v>0</v>
      </c>
      <c r="O90" s="276">
        <f>+Table1[[#This Row],[ISSUES]]</f>
        <v>0</v>
      </c>
      <c r="P90" s="53">
        <f>Table1[[#This Row],[RECEIPTS TO]]/1</f>
        <v>0</v>
      </c>
      <c r="Q90" s="54">
        <f>+Table1[[#This Row],[RETURNS ]]/1</f>
        <v>0</v>
      </c>
      <c r="R90" s="55">
        <f>+Table1[[#This Row],[EXCHANGED TO]]/1</f>
        <v>0</v>
      </c>
      <c r="S90" s="52">
        <f>+Table1[[#This Row],[SALES TO]]/1</f>
        <v>0</v>
      </c>
      <c r="T90" s="276">
        <f>+Table1[[#This Row],[ISSUES TO]]/1</f>
        <v>0</v>
      </c>
      <c r="U90" s="62">
        <f t="shared" si="13"/>
        <v>0</v>
      </c>
    </row>
    <row r="91" spans="1:21" ht="18" customHeight="1" x14ac:dyDescent="0.25">
      <c r="A91" s="338" t="s">
        <v>45</v>
      </c>
      <c r="B91" s="52"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+(Table1[[#This Row],[PHYSICAL]]+Table1[[#This Row],[RECEIPTS]]+Table1[[#This Row],[RETURNS]])-(Table1[[#This Row],[ISSUES]]+Table1[[#This Row],[EXCHANGED]]+Table1[[#This Row],[SALES]])</f>
        <v>0</v>
      </c>
      <c r="I91" s="53">
        <v>0</v>
      </c>
      <c r="J91" s="58">
        <f>+Table1[[#This Row],[PHYSICAL2]]-Table1[[#This Row],[THEORETICAL]]</f>
        <v>0</v>
      </c>
      <c r="K91" s="53">
        <f>+Table1[[#This Row],[RECEIPTS]]</f>
        <v>0</v>
      </c>
      <c r="L91" s="54">
        <f>+Table1[[#This Row],[RETURNS]]</f>
        <v>0</v>
      </c>
      <c r="M91" s="55">
        <f>+Table1[[#This Row],[EXCHANGED]]</f>
        <v>0</v>
      </c>
      <c r="N91" s="52">
        <f>+Table1[[#This Row],[SALES]]</f>
        <v>0</v>
      </c>
      <c r="O91" s="276">
        <f>+Table1[[#This Row],[ISSUES]]</f>
        <v>0</v>
      </c>
      <c r="P91" s="53">
        <f>Table1[[#This Row],[RECEIPTS TO]]/1</f>
        <v>0</v>
      </c>
      <c r="Q91" s="54">
        <f>+Table1[[#This Row],[RETURNS ]]/1</f>
        <v>0</v>
      </c>
      <c r="R91" s="55">
        <f>+Table1[[#This Row],[EXCHANGED TO]]/1</f>
        <v>0</v>
      </c>
      <c r="S91" s="52">
        <f>+Table1[[#This Row],[SALES TO]]/1</f>
        <v>0</v>
      </c>
      <c r="T91" s="276">
        <f>+Table1[[#This Row],[ISSUES TO]]/1</f>
        <v>0</v>
      </c>
      <c r="U91" s="62">
        <f t="shared" si="13"/>
        <v>0</v>
      </c>
    </row>
    <row r="92" spans="1:21" x14ac:dyDescent="0.25">
      <c r="A92" s="338" t="s">
        <v>174</v>
      </c>
      <c r="B92" s="52"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+(Table1[[#This Row],[PHYSICAL]]+Table1[[#This Row],[RECEIPTS]]+Table1[[#This Row],[RETURNS]])-(Table1[[#This Row],[ISSUES]]+Table1[[#This Row],[EXCHANGED]]+Table1[[#This Row],[SALES]])</f>
        <v>0</v>
      </c>
      <c r="I92" s="53">
        <v>0</v>
      </c>
      <c r="J92" s="58">
        <f>+Table1[[#This Row],[PHYSICAL2]]-Table1[[#This Row],[THEORETICAL]]</f>
        <v>0</v>
      </c>
      <c r="K92" s="53">
        <f>+Table1[[#This Row],[RECEIPTS]]</f>
        <v>0</v>
      </c>
      <c r="L92" s="54">
        <f>+Table1[[#This Row],[RETURNS]]</f>
        <v>0</v>
      </c>
      <c r="M92" s="55">
        <f>+Table1[[#This Row],[EXCHANGED]]</f>
        <v>0</v>
      </c>
      <c r="N92" s="52">
        <f>+Table1[[#This Row],[SALES]]</f>
        <v>0</v>
      </c>
      <c r="O92" s="276">
        <f>+Table1[[#This Row],[ISSUES]]</f>
        <v>0</v>
      </c>
      <c r="P92" s="53">
        <f>Table1[[#This Row],[RECEIPTS TO]]/1</f>
        <v>0</v>
      </c>
      <c r="Q92" s="54">
        <f>+Table1[[#This Row],[RETURNS ]]/1</f>
        <v>0</v>
      </c>
      <c r="R92" s="55">
        <f>+Table1[[#This Row],[EXCHANGED TO]]/1</f>
        <v>0</v>
      </c>
      <c r="S92" s="52">
        <f>+Table1[[#This Row],[SALES TO]]/1</f>
        <v>0</v>
      </c>
      <c r="T92" s="276">
        <f>+Table1[[#This Row],[ISSUES TO]]/1</f>
        <v>0</v>
      </c>
      <c r="U92" s="62">
        <f t="shared" si="13"/>
        <v>0</v>
      </c>
    </row>
    <row r="93" spans="1:21" x14ac:dyDescent="0.25">
      <c r="A93" s="338" t="s">
        <v>229</v>
      </c>
      <c r="B93" s="52"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+(Table1[[#This Row],[PHYSICAL]]+Table1[[#This Row],[RECEIPTS]]+Table1[[#This Row],[RETURNS]])-(Table1[[#This Row],[ISSUES]]+Table1[[#This Row],[EXCHANGED]]+Table1[[#This Row],[SALES]])</f>
        <v>0</v>
      </c>
      <c r="I93" s="53">
        <v>0</v>
      </c>
      <c r="J93" s="58">
        <f>+Table1[[#This Row],[PHYSICAL2]]-Table1[[#This Row],[THEORETICAL]]</f>
        <v>0</v>
      </c>
      <c r="K93" s="53">
        <f>+Table1[[#This Row],[RECEIPTS]]</f>
        <v>0</v>
      </c>
      <c r="L93" s="54">
        <f>+Table1[[#This Row],[RETURNS]]</f>
        <v>0</v>
      </c>
      <c r="M93" s="55">
        <f>+Table1[[#This Row],[EXCHANGED]]</f>
        <v>0</v>
      </c>
      <c r="N93" s="52">
        <f>+Table1[[#This Row],[SALES]]</f>
        <v>0</v>
      </c>
      <c r="O93" s="276">
        <f>+Table1[[#This Row],[ISSUES]]</f>
        <v>0</v>
      </c>
      <c r="P93" s="53">
        <f>Table1[[#This Row],[RECEIPTS TO]]/1</f>
        <v>0</v>
      </c>
      <c r="Q93" s="54">
        <f>+Table1[[#This Row],[RETURNS ]]/1</f>
        <v>0</v>
      </c>
      <c r="R93" s="55">
        <f>+Table1[[#This Row],[EXCHANGED TO]]/1</f>
        <v>0</v>
      </c>
      <c r="S93" s="52">
        <f>+Table1[[#This Row],[SALES TO]]/1</f>
        <v>0</v>
      </c>
      <c r="T93" s="276">
        <f>+Table1[[#This Row],[ISSUES TO]]/1</f>
        <v>0</v>
      </c>
      <c r="U93" s="62">
        <f t="shared" si="13"/>
        <v>0</v>
      </c>
    </row>
    <row r="94" spans="1:21" x14ac:dyDescent="0.25">
      <c r="A94" s="338" t="s">
        <v>175</v>
      </c>
      <c r="B94" s="52"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+(Table1[[#This Row],[PHYSICAL]]+Table1[[#This Row],[RECEIPTS]]+Table1[[#This Row],[RETURNS]])-(Table1[[#This Row],[ISSUES]]+Table1[[#This Row],[EXCHANGED]]+Table1[[#This Row],[SALES]])</f>
        <v>0</v>
      </c>
      <c r="I94" s="53">
        <v>0</v>
      </c>
      <c r="J94" s="58">
        <f>+Table1[[#This Row],[PHYSICAL2]]-Table1[[#This Row],[THEORETICAL]]</f>
        <v>0</v>
      </c>
      <c r="K94" s="53">
        <f>+Table1[[#This Row],[RECEIPTS]]</f>
        <v>0</v>
      </c>
      <c r="L94" s="54">
        <f>+Table1[[#This Row],[RETURNS]]</f>
        <v>0</v>
      </c>
      <c r="M94" s="55">
        <f>+Table1[[#This Row],[EXCHANGED]]</f>
        <v>0</v>
      </c>
      <c r="N94" s="52">
        <f>+Table1[[#This Row],[SALES]]</f>
        <v>0</v>
      </c>
      <c r="O94" s="276">
        <f>+Table1[[#This Row],[ISSUES]]</f>
        <v>0</v>
      </c>
      <c r="P94" s="53">
        <f>Table1[[#This Row],[RECEIPTS TO]]/1</f>
        <v>0</v>
      </c>
      <c r="Q94" s="54">
        <f>+Table1[[#This Row],[RETURNS ]]/1</f>
        <v>0</v>
      </c>
      <c r="R94" s="55">
        <f>+Table1[[#This Row],[EXCHANGED TO]]/1</f>
        <v>0</v>
      </c>
      <c r="S94" s="52">
        <f>+Table1[[#This Row],[SALES TO]]/1</f>
        <v>0</v>
      </c>
      <c r="T94" s="276">
        <f>+Table1[[#This Row],[ISSUES TO]]/1</f>
        <v>0</v>
      </c>
      <c r="U94" s="62">
        <f t="shared" si="13"/>
        <v>0</v>
      </c>
    </row>
    <row r="95" spans="1:21" x14ac:dyDescent="0.25">
      <c r="A95" s="338" t="s">
        <v>260</v>
      </c>
      <c r="B95" s="52"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+(Table1[[#This Row],[PHYSICAL]]+Table1[[#This Row],[RECEIPTS]]+Table1[[#This Row],[RETURNS]])-(Table1[[#This Row],[ISSUES]]+Table1[[#This Row],[EXCHANGED]]+Table1[[#This Row],[SALES]])</f>
        <v>25</v>
      </c>
      <c r="I95" s="53">
        <v>25</v>
      </c>
      <c r="J95" s="58">
        <f>+Table1[[#This Row],[PHYSICAL2]]-Table1[[#This Row],[THEORETICAL]]</f>
        <v>0</v>
      </c>
      <c r="K95" s="53">
        <f>+Table1[[#This Row],[RECEIPTS]]</f>
        <v>0</v>
      </c>
      <c r="L95" s="54">
        <f>+Table1[[#This Row],[RETURNS]]</f>
        <v>0</v>
      </c>
      <c r="M95" s="55">
        <f>+Table1[[#This Row],[EXCHANGED]]</f>
        <v>0</v>
      </c>
      <c r="N95" s="52">
        <f>+Table1[[#This Row],[SALES]]</f>
        <v>0</v>
      </c>
      <c r="O95" s="276">
        <f>+Table1[[#This Row],[ISSUES]]</f>
        <v>0</v>
      </c>
      <c r="P95" s="53">
        <f>Table1[[#This Row],[RECEIPTS TO]]/1</f>
        <v>0</v>
      </c>
      <c r="Q95" s="54">
        <f>+Table1[[#This Row],[RETURNS ]]/1</f>
        <v>0</v>
      </c>
      <c r="R95" s="55">
        <f>+Table1[[#This Row],[EXCHANGED TO]]/1</f>
        <v>0</v>
      </c>
      <c r="S95" s="52">
        <f>+Table1[[#This Row],[SALES TO]]/1</f>
        <v>0</v>
      </c>
      <c r="T95" s="276">
        <f>+Table1[[#This Row],[ISSUES TO]]/1</f>
        <v>0</v>
      </c>
      <c r="U95" s="62">
        <f t="shared" si="13"/>
        <v>0</v>
      </c>
    </row>
    <row r="96" spans="1:21" x14ac:dyDescent="0.25">
      <c r="A96" s="338" t="s">
        <v>244</v>
      </c>
      <c r="B96" s="52"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+(Table1[[#This Row],[PHYSICAL]]+Table1[[#This Row],[RECEIPTS]]+Table1[[#This Row],[RETURNS]])-(Table1[[#This Row],[ISSUES]]+Table1[[#This Row],[EXCHANGED]]+Table1[[#This Row],[SALES]])</f>
        <v>0</v>
      </c>
      <c r="I96" s="53">
        <v>0</v>
      </c>
      <c r="J96" s="58">
        <f>+Table1[[#This Row],[PHYSICAL2]]-Table1[[#This Row],[THEORETICAL]]</f>
        <v>0</v>
      </c>
      <c r="K96" s="53">
        <f>+Table1[[#This Row],[RECEIPTS]]</f>
        <v>0</v>
      </c>
      <c r="L96" s="54">
        <f>+Table1[[#This Row],[RETURNS]]</f>
        <v>0</v>
      </c>
      <c r="M96" s="55">
        <f>+Table1[[#This Row],[EXCHANGED]]</f>
        <v>0</v>
      </c>
      <c r="N96" s="52">
        <f>+Table1[[#This Row],[SALES]]</f>
        <v>0</v>
      </c>
      <c r="O96" s="276">
        <f>+Table1[[#This Row],[ISSUES]]</f>
        <v>0</v>
      </c>
      <c r="P96" s="53">
        <f>Table1[[#This Row],[RECEIPTS TO]]/1</f>
        <v>0</v>
      </c>
      <c r="Q96" s="54">
        <f>+Table1[[#This Row],[RETURNS ]]/1</f>
        <v>0</v>
      </c>
      <c r="R96" s="55">
        <f>+Table1[[#This Row],[EXCHANGED TO]]/1</f>
        <v>0</v>
      </c>
      <c r="S96" s="52">
        <f>+Table1[[#This Row],[SALES TO]]/1</f>
        <v>0</v>
      </c>
      <c r="T96" s="276">
        <f>+Table1[[#This Row],[ISSUES TO]]/1</f>
        <v>0</v>
      </c>
      <c r="U96" s="62">
        <f t="shared" si="13"/>
        <v>0</v>
      </c>
    </row>
    <row r="97" spans="1:21" x14ac:dyDescent="0.25">
      <c r="A97" s="338" t="s">
        <v>245</v>
      </c>
      <c r="B97" s="52">
        <v>185.4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+(Table1[[#This Row],[PHYSICAL]]+Table1[[#This Row],[RECEIPTS]]+Table1[[#This Row],[RETURNS]])-(Table1[[#This Row],[ISSUES]]+Table1[[#This Row],[EXCHANGED]]+Table1[[#This Row],[SALES]])</f>
        <v>185.4</v>
      </c>
      <c r="I97" s="53">
        <v>185.4</v>
      </c>
      <c r="J97" s="58">
        <f>+Table1[[#This Row],[PHYSICAL2]]-Table1[[#This Row],[THEORETICAL]]</f>
        <v>0</v>
      </c>
      <c r="K97" s="53">
        <f>+Table1[[#This Row],[RECEIPTS]]</f>
        <v>0</v>
      </c>
      <c r="L97" s="54">
        <f>+Table1[[#This Row],[RETURNS]]</f>
        <v>0</v>
      </c>
      <c r="M97" s="55">
        <f>+Table1[[#This Row],[EXCHANGED]]</f>
        <v>0</v>
      </c>
      <c r="N97" s="52">
        <f>+Table1[[#This Row],[SALES]]</f>
        <v>0</v>
      </c>
      <c r="O97" s="276">
        <f>+Table1[[#This Row],[ISSUES]]</f>
        <v>0</v>
      </c>
      <c r="P97" s="53">
        <f>Table1[[#This Row],[RECEIPTS TO]]/1</f>
        <v>0</v>
      </c>
      <c r="Q97" s="54">
        <f>+Table1[[#This Row],[RETURNS ]]/1</f>
        <v>0</v>
      </c>
      <c r="R97" s="55">
        <f>+Table1[[#This Row],[EXCHANGED TO]]/1</f>
        <v>0</v>
      </c>
      <c r="S97" s="52">
        <f>+Table1[[#This Row],[SALES TO]]/1</f>
        <v>0</v>
      </c>
      <c r="T97" s="276">
        <f>+Table1[[#This Row],[ISSUES TO]]/1</f>
        <v>0</v>
      </c>
      <c r="U97" s="62">
        <f t="shared" si="13"/>
        <v>0</v>
      </c>
    </row>
    <row r="98" spans="1:21" x14ac:dyDescent="0.25">
      <c r="A98" s="338"/>
      <c r="B98" s="52"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+(Table1[[#This Row],[PHYSICAL]]+Table1[[#This Row],[RECEIPTS]]+Table1[[#This Row],[RETURNS]])-(Table1[[#This Row],[ISSUES]]+Table1[[#This Row],[EXCHANGED]]+Table1[[#This Row],[SALES]])</f>
        <v>0</v>
      </c>
      <c r="I98" s="53">
        <v>0</v>
      </c>
      <c r="J98" s="58">
        <f>+Table1[[#This Row],[PHYSICAL2]]-Table1[[#This Row],[THEORETICAL]]</f>
        <v>0</v>
      </c>
      <c r="K98" s="53">
        <f>+Table1[[#This Row],[RECEIPTS]]</f>
        <v>0</v>
      </c>
      <c r="L98" s="54">
        <f>+Table1[[#This Row],[RETURNS]]</f>
        <v>0</v>
      </c>
      <c r="M98" s="55">
        <f>+Table1[[#This Row],[EXCHANGED]]</f>
        <v>0</v>
      </c>
      <c r="N98" s="52">
        <f>+Table1[[#This Row],[SALES]]</f>
        <v>0</v>
      </c>
      <c r="O98" s="276">
        <f>+Table1[[#This Row],[ISSUES]]</f>
        <v>0</v>
      </c>
      <c r="P98" s="53">
        <f>Table1[[#This Row],[RECEIPTS TO]]/1</f>
        <v>0</v>
      </c>
      <c r="Q98" s="54">
        <f>+Table1[[#This Row],[RETURNS ]]/1</f>
        <v>0</v>
      </c>
      <c r="R98" s="55">
        <f>+Table1[[#This Row],[EXCHANGED TO]]/1</f>
        <v>0</v>
      </c>
      <c r="S98" s="52">
        <f>+Table1[[#This Row],[SALES TO]]/1</f>
        <v>0</v>
      </c>
      <c r="T98" s="276">
        <f>+Table1[[#This Row],[ISSUES TO]]/1</f>
        <v>0</v>
      </c>
      <c r="U98" s="62">
        <f t="shared" si="13"/>
        <v>0</v>
      </c>
    </row>
    <row r="99" spans="1:21" ht="15.75" thickBot="1" x14ac:dyDescent="0.3">
      <c r="A99" s="339"/>
      <c r="B99" s="143">
        <v>0</v>
      </c>
      <c r="C99" s="144">
        <v>0</v>
      </c>
      <c r="D99" s="145">
        <v>0</v>
      </c>
      <c r="E99" s="146">
        <v>0</v>
      </c>
      <c r="F99" s="143">
        <v>0</v>
      </c>
      <c r="G99" s="298">
        <v>0</v>
      </c>
      <c r="H99" s="54">
        <f>+(Table1[[#This Row],[PHYSICAL]]+Table1[[#This Row],[RECEIPTS]]+Table1[[#This Row],[RETURNS]])-(Table1[[#This Row],[ISSUES]]+Table1[[#This Row],[EXCHANGED]]+Table1[[#This Row],[SALES]])</f>
        <v>0</v>
      </c>
      <c r="I99" s="144">
        <v>0</v>
      </c>
      <c r="J99" s="326">
        <f>+Table1[[#This Row],[PHYSICAL2]]-Table1[[#This Row],[THEORETICAL]]</f>
        <v>0</v>
      </c>
      <c r="K99" s="53">
        <f>+Table1[[#This Row],[RECEIPTS]]</f>
        <v>0</v>
      </c>
      <c r="L99" s="54">
        <f>+Table1[[#This Row],[RETURNS]]</f>
        <v>0</v>
      </c>
      <c r="M99" s="55">
        <f>+Table1[[#This Row],[EXCHANGED]]</f>
        <v>0</v>
      </c>
      <c r="N99" s="52">
        <f>+Table1[[#This Row],[SALES]]</f>
        <v>0</v>
      </c>
      <c r="O99" s="276">
        <f>+Table1[[#This Row],[ISSUES]]</f>
        <v>0</v>
      </c>
      <c r="P99" s="53">
        <f>Table1[[#This Row],[RECEIPTS TO]]/1</f>
        <v>0</v>
      </c>
      <c r="Q99" s="54">
        <f>+Table1[[#This Row],[RETURNS ]]/1</f>
        <v>0</v>
      </c>
      <c r="R99" s="55">
        <f>+Table1[[#This Row],[EXCHANGED TO]]/1</f>
        <v>0</v>
      </c>
      <c r="S99" s="52">
        <f>+Table1[[#This Row],[SALES TO]]/1</f>
        <v>0</v>
      </c>
      <c r="T99" s="276">
        <f>+Table1[[#This Row],[ISSUES TO]]/1</f>
        <v>0</v>
      </c>
      <c r="U99" s="62">
        <f t="shared" si="13"/>
        <v>0</v>
      </c>
    </row>
    <row r="100" spans="1:21" ht="17.25" thickBot="1" x14ac:dyDescent="0.35">
      <c r="A100" s="159" t="s">
        <v>197</v>
      </c>
      <c r="B100" s="160">
        <f t="shared" ref="B100" si="14">SUM(B83:B99)</f>
        <v>2250.4</v>
      </c>
      <c r="C100" s="161">
        <f t="shared" ref="C100:I100" si="15">SUM(C83:C99)</f>
        <v>0</v>
      </c>
      <c r="D100" s="162">
        <f t="shared" si="15"/>
        <v>0</v>
      </c>
      <c r="E100" s="163">
        <f t="shared" si="15"/>
        <v>0</v>
      </c>
      <c r="F100" s="160">
        <f t="shared" si="15"/>
        <v>0</v>
      </c>
      <c r="G100" s="277">
        <f t="shared" si="15"/>
        <v>0</v>
      </c>
      <c r="H100" s="162">
        <f t="shared" si="15"/>
        <v>2250.4</v>
      </c>
      <c r="I100" s="161">
        <f t="shared" si="15"/>
        <v>2250.4</v>
      </c>
      <c r="J100" s="206">
        <f>+Table1[[#This Row],[PHYSICAL2]]-Table1[[#This Row],[THEORETICAL]]</f>
        <v>0</v>
      </c>
      <c r="K100" s="161">
        <f t="shared" ref="K100" si="16">SUM(K83:K99)</f>
        <v>0</v>
      </c>
      <c r="L100" s="162">
        <f t="shared" ref="L100" si="17">SUM(L83:L99)</f>
        <v>0</v>
      </c>
      <c r="M100" s="163">
        <f t="shared" ref="M100:T100" si="18">SUM(M83:M99)</f>
        <v>0</v>
      </c>
      <c r="N100" s="160">
        <f t="shared" si="18"/>
        <v>0</v>
      </c>
      <c r="O100" s="277">
        <f t="shared" si="18"/>
        <v>0</v>
      </c>
      <c r="P100" s="161">
        <f t="shared" si="18"/>
        <v>0</v>
      </c>
      <c r="Q100" s="162">
        <f t="shared" si="18"/>
        <v>0</v>
      </c>
      <c r="R100" s="163">
        <f t="shared" si="18"/>
        <v>0</v>
      </c>
      <c r="S100" s="160">
        <f t="shared" si="18"/>
        <v>0</v>
      </c>
      <c r="T100" s="277">
        <f t="shared" si="18"/>
        <v>0</v>
      </c>
      <c r="U100" s="166">
        <f t="shared" ref="U100:U150" si="19">IFERROR(+H100/(P100+Q100+R100+S100+T100),0)</f>
        <v>0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+(Table1[[#This Row],[PHYSICAL]]+Table1[[#This Row],[RECEIPTS]]+Table1[[#This Row],[RETURNS]])-(Table1[[#This Row],[ISSUES]]+Table1[[#This Row],[EXCHANGED]]+Table1[[#This Row],[SALES]])</f>
        <v>0</v>
      </c>
      <c r="I102" s="53">
        <v>0</v>
      </c>
      <c r="J102" s="58">
        <f>+Table1[[#This Row],[PHYSICAL2]]-Table1[[#This Row],[THEORETICAL]]</f>
        <v>0</v>
      </c>
      <c r="K102" s="53">
        <f>+Table1[[#This Row],[RECEIPTS]]</f>
        <v>0</v>
      </c>
      <c r="L102" s="54">
        <f>+Table1[[#This Row],[RETURNS]]</f>
        <v>0</v>
      </c>
      <c r="M102" s="55">
        <f>+Table1[[#This Row],[EXCHANGED]]</f>
        <v>0</v>
      </c>
      <c r="N102" s="52">
        <f>+Table1[[#This Row],[SALES]]</f>
        <v>0</v>
      </c>
      <c r="O102" s="276">
        <f>+Table1[[#This Row],[ISSUES]]</f>
        <v>0</v>
      </c>
      <c r="P102" s="53">
        <f>Table1[[#This Row],[RECEIPTS TO]]/1</f>
        <v>0</v>
      </c>
      <c r="Q102" s="54">
        <f>+Table1[[#This Row],[RETURNS ]]/1</f>
        <v>0</v>
      </c>
      <c r="R102" s="55">
        <f>+Table1[[#This Row],[EXCHANGED TO]]/1</f>
        <v>0</v>
      </c>
      <c r="S102" s="52">
        <f>+Table1[[#This Row],[SALES TO]]/1</f>
        <v>0</v>
      </c>
      <c r="T102" s="276">
        <f>+Table1[[#This Row],[ISSUES TO]]/1</f>
        <v>0</v>
      </c>
      <c r="U102" s="62">
        <f>IFERROR(+H102/(P102+Q102+R102+S102+T102),0)</f>
        <v>0</v>
      </c>
    </row>
    <row r="103" spans="1:21" x14ac:dyDescent="0.25">
      <c r="A103" s="340" t="s">
        <v>164</v>
      </c>
      <c r="B103" s="52"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+(Table1[[#This Row],[PHYSICAL]]+Table1[[#This Row],[RECEIPTS]]+Table1[[#This Row],[RETURNS]])-(Table1[[#This Row],[ISSUES]]+Table1[[#This Row],[EXCHANGED]]+Table1[[#This Row],[SALES]])</f>
        <v>0</v>
      </c>
      <c r="I103" s="53">
        <v>0</v>
      </c>
      <c r="J103" s="58">
        <f>+Table1[[#This Row],[PHYSICAL2]]-Table1[[#This Row],[THEORETICAL]]</f>
        <v>0</v>
      </c>
      <c r="K103" s="53">
        <f>+Table1[[#This Row],[RECEIPTS]]</f>
        <v>0</v>
      </c>
      <c r="L103" s="54">
        <f>+Table1[[#This Row],[RETURNS]]</f>
        <v>0</v>
      </c>
      <c r="M103" s="55">
        <f>+Table1[[#This Row],[EXCHANGED]]</f>
        <v>0</v>
      </c>
      <c r="N103" s="52">
        <f>+Table1[[#This Row],[SALES]]</f>
        <v>0</v>
      </c>
      <c r="O103" s="276">
        <f>+Table1[[#This Row],[ISSUES]]</f>
        <v>0</v>
      </c>
      <c r="P103" s="53">
        <f>Table1[[#This Row],[RECEIPTS TO]]/1</f>
        <v>0</v>
      </c>
      <c r="Q103" s="54">
        <f>+Table1[[#This Row],[RETURNS ]]/1</f>
        <v>0</v>
      </c>
      <c r="R103" s="55">
        <f>+Table1[[#This Row],[EXCHANGED TO]]/1</f>
        <v>0</v>
      </c>
      <c r="S103" s="52">
        <f>+Table1[[#This Row],[SALES TO]]/1</f>
        <v>0</v>
      </c>
      <c r="T103" s="276">
        <f>+Table1[[#This Row],[ISSUES TO]]/1</f>
        <v>0</v>
      </c>
      <c r="U103" s="62">
        <f t="shared" si="19"/>
        <v>0</v>
      </c>
    </row>
    <row r="104" spans="1:21" x14ac:dyDescent="0.25">
      <c r="A104" s="340" t="s">
        <v>114</v>
      </c>
      <c r="B104" s="52"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+(Table1[[#This Row],[PHYSICAL]]+Table1[[#This Row],[RECEIPTS]]+Table1[[#This Row],[RETURNS]])-(Table1[[#This Row],[ISSUES]]+Table1[[#This Row],[EXCHANGED]]+Table1[[#This Row],[SALES]])</f>
        <v>0</v>
      </c>
      <c r="I104" s="53">
        <v>0</v>
      </c>
      <c r="J104" s="58">
        <f>+Table1[[#This Row],[PHYSICAL2]]-Table1[[#This Row],[THEORETICAL]]</f>
        <v>0</v>
      </c>
      <c r="K104" s="53">
        <f>+Table1[[#This Row],[RECEIPTS]]</f>
        <v>0</v>
      </c>
      <c r="L104" s="54">
        <f>+Table1[[#This Row],[RETURNS]]</f>
        <v>0</v>
      </c>
      <c r="M104" s="55">
        <f>+Table1[[#This Row],[EXCHANGED]]</f>
        <v>0</v>
      </c>
      <c r="N104" s="52">
        <f>+Table1[[#This Row],[SALES]]</f>
        <v>0</v>
      </c>
      <c r="O104" s="276">
        <f>+Table1[[#This Row],[ISSUES]]</f>
        <v>0</v>
      </c>
      <c r="P104" s="53">
        <f>Table1[[#This Row],[RECEIPTS TO]]/1</f>
        <v>0</v>
      </c>
      <c r="Q104" s="54">
        <f>+Table1[[#This Row],[RETURNS ]]/1</f>
        <v>0</v>
      </c>
      <c r="R104" s="55">
        <f>+Table1[[#This Row],[EXCHANGED TO]]/1</f>
        <v>0</v>
      </c>
      <c r="S104" s="52">
        <f>+Table1[[#This Row],[SALES TO]]/1</f>
        <v>0</v>
      </c>
      <c r="T104" s="276">
        <f>+Table1[[#This Row],[ISSUES TO]]/1</f>
        <v>0</v>
      </c>
      <c r="U104" s="62">
        <f t="shared" si="19"/>
        <v>0</v>
      </c>
    </row>
    <row r="105" spans="1:21" x14ac:dyDescent="0.25">
      <c r="A105" s="340" t="s">
        <v>113</v>
      </c>
      <c r="B105" s="52"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+(Table1[[#This Row],[PHYSICAL]]+Table1[[#This Row],[RECEIPTS]]+Table1[[#This Row],[RETURNS]])-(Table1[[#This Row],[ISSUES]]+Table1[[#This Row],[EXCHANGED]]+Table1[[#This Row],[SALES]])</f>
        <v>0</v>
      </c>
      <c r="I105" s="53">
        <v>0</v>
      </c>
      <c r="J105" s="58">
        <f>+Table1[[#This Row],[PHYSICAL2]]-Table1[[#This Row],[THEORETICAL]]</f>
        <v>0</v>
      </c>
      <c r="K105" s="53">
        <f>+Table1[[#This Row],[RECEIPTS]]</f>
        <v>0</v>
      </c>
      <c r="L105" s="54">
        <f>+Table1[[#This Row],[RETURNS]]</f>
        <v>0</v>
      </c>
      <c r="M105" s="55">
        <f>+Table1[[#This Row],[EXCHANGED]]</f>
        <v>0</v>
      </c>
      <c r="N105" s="52">
        <f>+Table1[[#This Row],[SALES]]</f>
        <v>0</v>
      </c>
      <c r="O105" s="276">
        <f>+Table1[[#This Row],[ISSUES]]</f>
        <v>0</v>
      </c>
      <c r="P105" s="53">
        <f>Table1[[#This Row],[RECEIPTS TO]]/1</f>
        <v>0</v>
      </c>
      <c r="Q105" s="54">
        <f>+Table1[[#This Row],[RETURNS ]]/1</f>
        <v>0</v>
      </c>
      <c r="R105" s="55">
        <f>+Table1[[#This Row],[EXCHANGED TO]]/1</f>
        <v>0</v>
      </c>
      <c r="S105" s="52">
        <f>+Table1[[#This Row],[SALES TO]]/1</f>
        <v>0</v>
      </c>
      <c r="T105" s="276">
        <f>+Table1[[#This Row],[ISSUES TO]]/1</f>
        <v>0</v>
      </c>
      <c r="U105" s="62">
        <f t="shared" si="19"/>
        <v>0</v>
      </c>
    </row>
    <row r="106" spans="1:21" x14ac:dyDescent="0.25">
      <c r="A106" s="341" t="s">
        <v>171</v>
      </c>
      <c r="B106" s="52"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+(Table1[[#This Row],[PHYSICAL]]+Table1[[#This Row],[RECEIPTS]]+Table1[[#This Row],[RETURNS]])-(Table1[[#This Row],[ISSUES]]+Table1[[#This Row],[EXCHANGED]]+Table1[[#This Row],[SALES]])</f>
        <v>0</v>
      </c>
      <c r="I106" s="53">
        <v>0</v>
      </c>
      <c r="J106" s="58">
        <f>+Table1[[#This Row],[PHYSICAL2]]-Table1[[#This Row],[THEORETICAL]]</f>
        <v>0</v>
      </c>
      <c r="K106" s="53">
        <f>+Table1[[#This Row],[RECEIPTS]]</f>
        <v>0</v>
      </c>
      <c r="L106" s="54">
        <f>+Table1[[#This Row],[RETURNS]]</f>
        <v>0</v>
      </c>
      <c r="M106" s="55">
        <f>+Table1[[#This Row],[EXCHANGED]]</f>
        <v>0</v>
      </c>
      <c r="N106" s="52">
        <f>+Table1[[#This Row],[SALES]]</f>
        <v>0</v>
      </c>
      <c r="O106" s="276">
        <f>+Table1[[#This Row],[ISSUES]]</f>
        <v>0</v>
      </c>
      <c r="P106" s="53">
        <f>Table1[[#This Row],[RECEIPTS TO]]/1</f>
        <v>0</v>
      </c>
      <c r="Q106" s="54">
        <f>+Table1[[#This Row],[RETURNS ]]/1</f>
        <v>0</v>
      </c>
      <c r="R106" s="55">
        <f>+Table1[[#This Row],[EXCHANGED TO]]/1</f>
        <v>0</v>
      </c>
      <c r="S106" s="52">
        <f>+Table1[[#This Row],[SALES TO]]/1</f>
        <v>0</v>
      </c>
      <c r="T106" s="276">
        <f>+Table1[[#This Row],[ISSUES TO]]/1</f>
        <v>0</v>
      </c>
      <c r="U106" s="62">
        <f t="shared" si="19"/>
        <v>0</v>
      </c>
    </row>
    <row r="107" spans="1:21" x14ac:dyDescent="0.25">
      <c r="A107" s="340" t="s">
        <v>261</v>
      </c>
      <c r="B107" s="52"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+(Table1[[#This Row],[PHYSICAL]]+Table1[[#This Row],[RECEIPTS]]+Table1[[#This Row],[RETURNS]])-(Table1[[#This Row],[ISSUES]]+Table1[[#This Row],[EXCHANGED]]+Table1[[#This Row],[SALES]])</f>
        <v>258.60000000000002</v>
      </c>
      <c r="I107" s="53">
        <v>258.60000000000002</v>
      </c>
      <c r="J107" s="58">
        <f>+Table1[[#This Row],[PHYSICAL2]]-Table1[[#This Row],[THEORETICAL]]</f>
        <v>0</v>
      </c>
      <c r="K107" s="53">
        <f>+Table1[[#This Row],[RECEIPTS]]</f>
        <v>0</v>
      </c>
      <c r="L107" s="54">
        <f>+Table1[[#This Row],[RETURNS]]</f>
        <v>0</v>
      </c>
      <c r="M107" s="55">
        <f>+Table1[[#This Row],[EXCHANGED]]</f>
        <v>0</v>
      </c>
      <c r="N107" s="52">
        <f>+Table1[[#This Row],[SALES]]</f>
        <v>0</v>
      </c>
      <c r="O107" s="276">
        <f>+Table1[[#This Row],[ISSUES]]</f>
        <v>0</v>
      </c>
      <c r="P107" s="53">
        <f>Table1[[#This Row],[RECEIPTS TO]]/1</f>
        <v>0</v>
      </c>
      <c r="Q107" s="54">
        <f>+Table1[[#This Row],[RETURNS ]]/1</f>
        <v>0</v>
      </c>
      <c r="R107" s="55">
        <f>+Table1[[#This Row],[EXCHANGED TO]]/1</f>
        <v>0</v>
      </c>
      <c r="S107" s="52">
        <f>+Table1[[#This Row],[SALES TO]]/1</f>
        <v>0</v>
      </c>
      <c r="T107" s="276">
        <f>+Table1[[#This Row],[ISSUES TO]]/1</f>
        <v>0</v>
      </c>
      <c r="U107" s="62">
        <f t="shared" si="19"/>
        <v>0</v>
      </c>
    </row>
    <row r="108" spans="1:21" x14ac:dyDescent="0.25">
      <c r="A108" s="342" t="s">
        <v>220</v>
      </c>
      <c r="B108" s="52">
        <v>7628.4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+(Table1[[#This Row],[PHYSICAL]]+Table1[[#This Row],[RECEIPTS]]+Table1[[#This Row],[RETURNS]])-(Table1[[#This Row],[ISSUES]]+Table1[[#This Row],[EXCHANGED]]+Table1[[#This Row],[SALES]])</f>
        <v>7628.4</v>
      </c>
      <c r="I108" s="53">
        <v>7628.4</v>
      </c>
      <c r="J108" s="58">
        <f>+Table1[[#This Row],[PHYSICAL2]]-Table1[[#This Row],[THEORETICAL]]</f>
        <v>0</v>
      </c>
      <c r="K108" s="53">
        <f>+Table1[[#This Row],[RECEIPTS]]</f>
        <v>0</v>
      </c>
      <c r="L108" s="54">
        <f>+Table1[[#This Row],[RETURNS]]</f>
        <v>0</v>
      </c>
      <c r="M108" s="55">
        <f>+Table1[[#This Row],[EXCHANGED]]</f>
        <v>0</v>
      </c>
      <c r="N108" s="52">
        <f>+Table1[[#This Row],[SALES]]</f>
        <v>0</v>
      </c>
      <c r="O108" s="276">
        <f>+Table1[[#This Row],[ISSUES]]</f>
        <v>0</v>
      </c>
      <c r="P108" s="53">
        <f>Table1[[#This Row],[RECEIPTS TO]]/1</f>
        <v>0</v>
      </c>
      <c r="Q108" s="54">
        <f>+Table1[[#This Row],[RETURNS ]]/1</f>
        <v>0</v>
      </c>
      <c r="R108" s="55">
        <f>+Table1[[#This Row],[EXCHANGED TO]]/1</f>
        <v>0</v>
      </c>
      <c r="S108" s="52">
        <f>+Table1[[#This Row],[SALES TO]]/1</f>
        <v>0</v>
      </c>
      <c r="T108" s="276">
        <f>+Table1[[#This Row],[ISSUES TO]]/1</f>
        <v>0</v>
      </c>
      <c r="U108" s="62">
        <f t="shared" si="19"/>
        <v>0</v>
      </c>
    </row>
    <row r="109" spans="1:21" x14ac:dyDescent="0.25">
      <c r="A109" s="340"/>
      <c r="B109" s="52"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+(Table1[[#This Row],[PHYSICAL]]+Table1[[#This Row],[RECEIPTS]]+Table1[[#This Row],[RETURNS]])-(Table1[[#This Row],[ISSUES]]+Table1[[#This Row],[EXCHANGED]]+Table1[[#This Row],[SALES]])</f>
        <v>0</v>
      </c>
      <c r="I109" s="53">
        <v>0</v>
      </c>
      <c r="J109" s="58">
        <f>+Table1[[#This Row],[PHYSICAL2]]-Table1[[#This Row],[THEORETICAL]]</f>
        <v>0</v>
      </c>
      <c r="K109" s="53">
        <f>+Table1[[#This Row],[RECEIPTS]]</f>
        <v>0</v>
      </c>
      <c r="L109" s="54">
        <f>+Table1[[#This Row],[RETURNS]]</f>
        <v>0</v>
      </c>
      <c r="M109" s="55">
        <f>+Table1[[#This Row],[EXCHANGED]]</f>
        <v>0</v>
      </c>
      <c r="N109" s="52">
        <f>+Table1[[#This Row],[SALES]]</f>
        <v>0</v>
      </c>
      <c r="O109" s="276">
        <f>+Table1[[#This Row],[ISSUES]]</f>
        <v>0</v>
      </c>
      <c r="P109" s="53">
        <f>Table1[[#This Row],[RECEIPTS TO]]/1</f>
        <v>0</v>
      </c>
      <c r="Q109" s="54">
        <f>+Table1[[#This Row],[RETURNS ]]/1</f>
        <v>0</v>
      </c>
      <c r="R109" s="55">
        <f>+Table1[[#This Row],[EXCHANGED TO]]/1</f>
        <v>0</v>
      </c>
      <c r="S109" s="52">
        <f>+Table1[[#This Row],[SALES TO]]/1</f>
        <v>0</v>
      </c>
      <c r="T109" s="276">
        <f>+Table1[[#This Row],[ISSUES TO]]/1</f>
        <v>0</v>
      </c>
      <c r="U109" s="62">
        <f t="shared" si="19"/>
        <v>0</v>
      </c>
    </row>
    <row r="110" spans="1:21" x14ac:dyDescent="0.25">
      <c r="A110" s="340"/>
      <c r="B110" s="52"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+(Table1[[#This Row],[PHYSICAL]]+Table1[[#This Row],[RECEIPTS]]+Table1[[#This Row],[RETURNS]])-(Table1[[#This Row],[ISSUES]]+Table1[[#This Row],[EXCHANGED]]+Table1[[#This Row],[SALES]])</f>
        <v>0</v>
      </c>
      <c r="I110" s="53">
        <v>0</v>
      </c>
      <c r="J110" s="58">
        <f>+Table1[[#This Row],[PHYSICAL2]]-Table1[[#This Row],[THEORETICAL]]</f>
        <v>0</v>
      </c>
      <c r="K110" s="53">
        <f>+Table1[[#This Row],[RECEIPTS]]</f>
        <v>0</v>
      </c>
      <c r="L110" s="54">
        <f>+Table1[[#This Row],[RETURNS]]</f>
        <v>0</v>
      </c>
      <c r="M110" s="55">
        <f>+Table1[[#This Row],[EXCHANGED]]</f>
        <v>0</v>
      </c>
      <c r="N110" s="52">
        <f>+Table1[[#This Row],[SALES]]</f>
        <v>0</v>
      </c>
      <c r="O110" s="276">
        <f>+Table1[[#This Row],[ISSUES]]</f>
        <v>0</v>
      </c>
      <c r="P110" s="53">
        <f>Table1[[#This Row],[RECEIPTS TO]]/1</f>
        <v>0</v>
      </c>
      <c r="Q110" s="54">
        <f>+Table1[[#This Row],[RETURNS ]]/1</f>
        <v>0</v>
      </c>
      <c r="R110" s="55">
        <f>+Table1[[#This Row],[EXCHANGED TO]]/1</f>
        <v>0</v>
      </c>
      <c r="S110" s="52">
        <f>+Table1[[#This Row],[SALES TO]]/1</f>
        <v>0</v>
      </c>
      <c r="T110" s="276">
        <f>+Table1[[#This Row],[ISSUES TO]]/1</f>
        <v>0</v>
      </c>
      <c r="U110" s="62">
        <f t="shared" ref="U110:U113" si="20">IFERROR(+H110/(P110+Q110+R110+S110+T110),0)</f>
        <v>0</v>
      </c>
    </row>
    <row r="111" spans="1:21" x14ac:dyDescent="0.25">
      <c r="A111" s="340"/>
      <c r="B111" s="52"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+(Table1[[#This Row],[PHYSICAL]]+Table1[[#This Row],[RECEIPTS]]+Table1[[#This Row],[RETURNS]])-(Table1[[#This Row],[ISSUES]]+Table1[[#This Row],[EXCHANGED]]+Table1[[#This Row],[SALES]])</f>
        <v>0</v>
      </c>
      <c r="I111" s="53">
        <v>0</v>
      </c>
      <c r="J111" s="58">
        <f>+Table1[[#This Row],[PHYSICAL2]]-Table1[[#This Row],[THEORETICAL]]</f>
        <v>0</v>
      </c>
      <c r="K111" s="53">
        <f>+Table1[[#This Row],[RECEIPTS]]</f>
        <v>0</v>
      </c>
      <c r="L111" s="54">
        <f>+Table1[[#This Row],[RETURNS]]</f>
        <v>0</v>
      </c>
      <c r="M111" s="55">
        <f>+Table1[[#This Row],[EXCHANGED]]</f>
        <v>0</v>
      </c>
      <c r="N111" s="52">
        <f>+Table1[[#This Row],[SALES]]</f>
        <v>0</v>
      </c>
      <c r="O111" s="276">
        <f>+Table1[[#This Row],[ISSUES]]</f>
        <v>0</v>
      </c>
      <c r="P111" s="53">
        <f>Table1[[#This Row],[RECEIPTS TO]]/1</f>
        <v>0</v>
      </c>
      <c r="Q111" s="54">
        <f>+Table1[[#This Row],[RETURNS ]]/1</f>
        <v>0</v>
      </c>
      <c r="R111" s="55">
        <f>+Table1[[#This Row],[EXCHANGED TO]]/1</f>
        <v>0</v>
      </c>
      <c r="S111" s="52">
        <f>+Table1[[#This Row],[SALES TO]]/1</f>
        <v>0</v>
      </c>
      <c r="T111" s="276">
        <f>+Table1[[#This Row],[ISSUES TO]]/1</f>
        <v>0</v>
      </c>
      <c r="U111" s="62">
        <f t="shared" si="20"/>
        <v>0</v>
      </c>
    </row>
    <row r="112" spans="1:21" x14ac:dyDescent="0.25">
      <c r="A112" s="340"/>
      <c r="B112" s="52"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+(Table1[[#This Row],[PHYSICAL]]+Table1[[#This Row],[RECEIPTS]]+Table1[[#This Row],[RETURNS]])-(Table1[[#This Row],[ISSUES]]+Table1[[#This Row],[EXCHANGED]]+Table1[[#This Row],[SALES]])</f>
        <v>0</v>
      </c>
      <c r="I112" s="53">
        <v>0</v>
      </c>
      <c r="J112" s="58">
        <f>+Table1[[#This Row],[PHYSICAL2]]-Table1[[#This Row],[THEORETICAL]]</f>
        <v>0</v>
      </c>
      <c r="K112" s="53">
        <f>+Table1[[#This Row],[RECEIPTS]]</f>
        <v>0</v>
      </c>
      <c r="L112" s="54">
        <f>+Table1[[#This Row],[RETURNS]]</f>
        <v>0</v>
      </c>
      <c r="M112" s="55">
        <f>+Table1[[#This Row],[EXCHANGED]]</f>
        <v>0</v>
      </c>
      <c r="N112" s="52">
        <f>+Table1[[#This Row],[SALES]]</f>
        <v>0</v>
      </c>
      <c r="O112" s="276">
        <f>+Table1[[#This Row],[ISSUES]]</f>
        <v>0</v>
      </c>
      <c r="P112" s="53">
        <f>Table1[[#This Row],[RECEIPTS TO]]/1</f>
        <v>0</v>
      </c>
      <c r="Q112" s="54">
        <f>+Table1[[#This Row],[RETURNS ]]/1</f>
        <v>0</v>
      </c>
      <c r="R112" s="55">
        <f>+Table1[[#This Row],[EXCHANGED TO]]/1</f>
        <v>0</v>
      </c>
      <c r="S112" s="52">
        <f>+Table1[[#This Row],[SALES TO]]/1</f>
        <v>0</v>
      </c>
      <c r="T112" s="276">
        <f>+Table1[[#This Row],[ISSUES TO]]/1</f>
        <v>0</v>
      </c>
      <c r="U112" s="62">
        <f t="shared" si="20"/>
        <v>0</v>
      </c>
    </row>
    <row r="113" spans="1:21" ht="15.75" thickBot="1" x14ac:dyDescent="0.3">
      <c r="A113" s="342" t="s">
        <v>126</v>
      </c>
      <c r="B113" s="143">
        <v>0</v>
      </c>
      <c r="C113" s="144">
        <v>0</v>
      </c>
      <c r="D113" s="145">
        <v>0</v>
      </c>
      <c r="E113" s="146">
        <v>0</v>
      </c>
      <c r="F113" s="143">
        <v>0</v>
      </c>
      <c r="G113" s="298">
        <v>0</v>
      </c>
      <c r="H113" s="54">
        <f>+(Table1[[#This Row],[PHYSICAL]]+Table1[[#This Row],[RECEIPTS]]+Table1[[#This Row],[RETURNS]])-(Table1[[#This Row],[ISSUES]]+Table1[[#This Row],[EXCHANGED]]+Table1[[#This Row],[SALES]])</f>
        <v>0</v>
      </c>
      <c r="I113" s="144">
        <v>0</v>
      </c>
      <c r="J113" s="58">
        <f>+Table1[[#This Row],[PHYSICAL2]]-Table1[[#This Row],[THEORETICAL]]</f>
        <v>0</v>
      </c>
      <c r="K113" s="53">
        <f>+Table1[[#This Row],[RECEIPTS]]</f>
        <v>0</v>
      </c>
      <c r="L113" s="54">
        <f>+Table1[[#This Row],[RETURNS]]</f>
        <v>0</v>
      </c>
      <c r="M113" s="55">
        <f>+Table1[[#This Row],[EXCHANGED]]</f>
        <v>0</v>
      </c>
      <c r="N113" s="52">
        <f>+Table1[[#This Row],[SALES]]</f>
        <v>0</v>
      </c>
      <c r="O113" s="276">
        <f>+Table1[[#This Row],[ISSUES]]</f>
        <v>0</v>
      </c>
      <c r="P113" s="53">
        <f>Table1[[#This Row],[RECEIPTS TO]]/1</f>
        <v>0</v>
      </c>
      <c r="Q113" s="54">
        <f>+Table1[[#This Row],[RETURNS ]]/1</f>
        <v>0</v>
      </c>
      <c r="R113" s="55">
        <f>+Table1[[#This Row],[EXCHANGED TO]]/1</f>
        <v>0</v>
      </c>
      <c r="S113" s="52">
        <f>+Table1[[#This Row],[SALES TO]]/1</f>
        <v>0</v>
      </c>
      <c r="T113" s="276">
        <f>+Table1[[#This Row],[ISSUES TO]]/1</f>
        <v>0</v>
      </c>
      <c r="U113" s="167">
        <f t="shared" si="20"/>
        <v>0</v>
      </c>
    </row>
    <row r="114" spans="1:21" ht="17.25" thickBot="1" x14ac:dyDescent="0.35">
      <c r="A114" s="159" t="s">
        <v>132</v>
      </c>
      <c r="B114" s="160">
        <f t="shared" ref="B114" si="21">SUM(B102:B113)</f>
        <v>7887</v>
      </c>
      <c r="C114" s="161">
        <f>SUM(C94:C113)</f>
        <v>0</v>
      </c>
      <c r="D114" s="162">
        <f>SUM(D94:D113)</f>
        <v>0</v>
      </c>
      <c r="E114" s="163">
        <f>SUM(E94:E113)</f>
        <v>0</v>
      </c>
      <c r="F114" s="160">
        <f>SUM(F94:F113)</f>
        <v>0</v>
      </c>
      <c r="G114" s="277">
        <f t="shared" ref="G114:T114" si="22">SUM(G102:G113)</f>
        <v>0</v>
      </c>
      <c r="H114" s="162">
        <f t="shared" si="22"/>
        <v>7887</v>
      </c>
      <c r="I114" s="161">
        <f t="shared" si="22"/>
        <v>7887</v>
      </c>
      <c r="J114" s="165">
        <f>+Table1[[#This Row],[PHYSICAL2]]-Table1[[#This Row],[THEORETICAL]]</f>
        <v>0</v>
      </c>
      <c r="K114" s="161">
        <f t="shared" si="22"/>
        <v>0</v>
      </c>
      <c r="L114" s="162">
        <f t="shared" si="22"/>
        <v>0</v>
      </c>
      <c r="M114" s="163">
        <f t="shared" si="22"/>
        <v>0</v>
      </c>
      <c r="N114" s="160">
        <f t="shared" si="22"/>
        <v>0</v>
      </c>
      <c r="O114" s="277">
        <f t="shared" si="22"/>
        <v>0</v>
      </c>
      <c r="P114" s="161">
        <f t="shared" si="22"/>
        <v>0</v>
      </c>
      <c r="Q114" s="162">
        <f t="shared" si="22"/>
        <v>0</v>
      </c>
      <c r="R114" s="163">
        <f t="shared" si="22"/>
        <v>0</v>
      </c>
      <c r="S114" s="160">
        <f t="shared" si="22"/>
        <v>0</v>
      </c>
      <c r="T114" s="277">
        <f t="shared" si="22"/>
        <v>0</v>
      </c>
      <c r="U114" s="166">
        <f t="shared" si="19"/>
        <v>0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+(Table1[[#This Row],[PHYSICAL]]+Table1[[#This Row],[RECEIPTS]]+Table1[[#This Row],[RETURNS]])-(Table1[[#This Row],[ISSUES]]+Table1[[#This Row],[EXCHANGED]]+Table1[[#This Row],[SALES]])</f>
        <v>0</v>
      </c>
      <c r="I117" s="53">
        <v>0</v>
      </c>
      <c r="J117" s="58">
        <f>+Table1[[#This Row],[PHYSICAL2]]-Table1[[#This Row],[THEORETICAL]]</f>
        <v>0</v>
      </c>
      <c r="K117" s="53">
        <f>+Table1[[#This Row],[RECEIPTS]]</f>
        <v>0</v>
      </c>
      <c r="L117" s="54">
        <f>+Table1[[#This Row],[RETURNS]]</f>
        <v>0</v>
      </c>
      <c r="M117" s="55">
        <f>+Table1[[#This Row],[EXCHANGED]]</f>
        <v>0</v>
      </c>
      <c r="N117" s="52">
        <f>+Table1[[#This Row],[SALES]]</f>
        <v>0</v>
      </c>
      <c r="O117" s="276">
        <f>+Table1[[#This Row],[ISSUES]]</f>
        <v>0</v>
      </c>
      <c r="P117" s="53">
        <f>Table1[[#This Row],[RECEIPTS TO]]/1</f>
        <v>0</v>
      </c>
      <c r="Q117" s="54">
        <f>+Table1[[#This Row],[RETURNS ]]/1</f>
        <v>0</v>
      </c>
      <c r="R117" s="55">
        <f>+Table1[[#This Row],[EXCHANGED TO]]/1</f>
        <v>0</v>
      </c>
      <c r="S117" s="52">
        <f>+Table1[[#This Row],[SALES TO]]/1</f>
        <v>0</v>
      </c>
      <c r="T117" s="276">
        <f>+Table1[[#This Row],[ISSUES TO]]/1</f>
        <v>0</v>
      </c>
      <c r="U117" s="62">
        <f>IFERROR(+H117/(P117+Q117+R117+S117+T117),0)</f>
        <v>0</v>
      </c>
    </row>
    <row r="118" spans="1:21" x14ac:dyDescent="0.25">
      <c r="A118" s="78" t="s">
        <v>46</v>
      </c>
      <c r="B118" s="52"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+(Table1[[#This Row],[PHYSICAL]]+Table1[[#This Row],[RECEIPTS]]+Table1[[#This Row],[RETURNS]])-(Table1[[#This Row],[ISSUES]]+Table1[[#This Row],[EXCHANGED]]+Table1[[#This Row],[SALES]])</f>
        <v>0</v>
      </c>
      <c r="I118" s="53">
        <v>0</v>
      </c>
      <c r="J118" s="58">
        <f>+Table1[[#This Row],[PHYSICAL2]]-Table1[[#This Row],[THEORETICAL]]</f>
        <v>0</v>
      </c>
      <c r="K118" s="53">
        <f>+Table1[[#This Row],[RECEIPTS]]</f>
        <v>0</v>
      </c>
      <c r="L118" s="54">
        <f>+Table1[[#This Row],[RETURNS]]</f>
        <v>0</v>
      </c>
      <c r="M118" s="55">
        <f>+Table1[[#This Row],[EXCHANGED]]</f>
        <v>0</v>
      </c>
      <c r="N118" s="52">
        <f>+Table1[[#This Row],[SALES]]</f>
        <v>0</v>
      </c>
      <c r="O118" s="276">
        <f>+Table1[[#This Row],[ISSUES]]</f>
        <v>0</v>
      </c>
      <c r="P118" s="53">
        <f>Table1[[#This Row],[RECEIPTS TO]]/1</f>
        <v>0</v>
      </c>
      <c r="Q118" s="54">
        <f>+Table1[[#This Row],[RETURNS ]]/1</f>
        <v>0</v>
      </c>
      <c r="R118" s="55">
        <f>+Table1[[#This Row],[EXCHANGED TO]]/1</f>
        <v>0</v>
      </c>
      <c r="S118" s="52">
        <f>+Table1[[#This Row],[SALES TO]]/1</f>
        <v>0</v>
      </c>
      <c r="T118" s="276">
        <f>+Table1[[#This Row],[ISSUES TO]]/1</f>
        <v>0</v>
      </c>
      <c r="U118" s="62">
        <f t="shared" ref="U118:U124" si="23">IFERROR(+H118/(P118+Q118+R118+S118+T118),0)</f>
        <v>0</v>
      </c>
    </row>
    <row r="119" spans="1:21" x14ac:dyDescent="0.25">
      <c r="A119" s="78"/>
      <c r="B119" s="52"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+(Table1[[#This Row],[PHYSICAL]]+Table1[[#This Row],[RECEIPTS]]+Table1[[#This Row],[RETURNS]])-(Table1[[#This Row],[ISSUES]]+Table1[[#This Row],[EXCHANGED]]+Table1[[#This Row],[SALES]])</f>
        <v>0</v>
      </c>
      <c r="I119" s="53">
        <v>0</v>
      </c>
      <c r="J119" s="58">
        <f>+Table1[[#This Row],[PHYSICAL2]]-Table1[[#This Row],[THEORETICAL]]</f>
        <v>0</v>
      </c>
      <c r="K119" s="53">
        <f>+Table1[[#This Row],[RECEIPTS]]</f>
        <v>0</v>
      </c>
      <c r="L119" s="54">
        <f>+Table1[[#This Row],[RETURNS]]</f>
        <v>0</v>
      </c>
      <c r="M119" s="55">
        <f>+Table1[[#This Row],[EXCHANGED]]</f>
        <v>0</v>
      </c>
      <c r="N119" s="52">
        <f>+Table1[[#This Row],[SALES]]</f>
        <v>0</v>
      </c>
      <c r="O119" s="276">
        <f>+Table1[[#This Row],[ISSUES]]</f>
        <v>0</v>
      </c>
      <c r="P119" s="53">
        <f>Table1[[#This Row],[RECEIPTS TO]]/1</f>
        <v>0</v>
      </c>
      <c r="Q119" s="54">
        <f>+Table1[[#This Row],[RETURNS ]]/1</f>
        <v>0</v>
      </c>
      <c r="R119" s="55">
        <f>+Table1[[#This Row],[EXCHANGED TO]]/1</f>
        <v>0</v>
      </c>
      <c r="S119" s="52">
        <f>+Table1[[#This Row],[SALES TO]]/1</f>
        <v>0</v>
      </c>
      <c r="T119" s="276">
        <f>+Table1[[#This Row],[ISSUES TO]]/1</f>
        <v>0</v>
      </c>
      <c r="U119" s="62">
        <f t="shared" si="23"/>
        <v>0</v>
      </c>
    </row>
    <row r="120" spans="1:21" x14ac:dyDescent="0.25">
      <c r="A120" s="78" t="s">
        <v>230</v>
      </c>
      <c r="B120" s="52"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+(Table1[[#This Row],[PHYSICAL]]+Table1[[#This Row],[RECEIPTS]]+Table1[[#This Row],[RETURNS]])-(Table1[[#This Row],[ISSUES]]+Table1[[#This Row],[EXCHANGED]]+Table1[[#This Row],[SALES]])</f>
        <v>0</v>
      </c>
      <c r="I120" s="53">
        <v>0</v>
      </c>
      <c r="J120" s="58">
        <f>+Table1[[#This Row],[PHYSICAL2]]-Table1[[#This Row],[THEORETICAL]]</f>
        <v>0</v>
      </c>
      <c r="K120" s="53">
        <f>+Table1[[#This Row],[RECEIPTS]]</f>
        <v>0</v>
      </c>
      <c r="L120" s="54">
        <f>+Table1[[#This Row],[RETURNS]]</f>
        <v>0</v>
      </c>
      <c r="M120" s="55">
        <f>+Table1[[#This Row],[EXCHANGED]]</f>
        <v>0</v>
      </c>
      <c r="N120" s="52">
        <f>+Table1[[#This Row],[SALES]]</f>
        <v>0</v>
      </c>
      <c r="O120" s="276">
        <f>+Table1[[#This Row],[ISSUES]]</f>
        <v>0</v>
      </c>
      <c r="P120" s="53">
        <f>Table1[[#This Row],[RECEIPTS TO]]/1</f>
        <v>0</v>
      </c>
      <c r="Q120" s="54">
        <f>+Table1[[#This Row],[RETURNS ]]/1</f>
        <v>0</v>
      </c>
      <c r="R120" s="55">
        <f>+Table1[[#This Row],[EXCHANGED TO]]/1</f>
        <v>0</v>
      </c>
      <c r="S120" s="52">
        <f>+Table1[[#This Row],[SALES TO]]/1</f>
        <v>0</v>
      </c>
      <c r="T120" s="276">
        <f>+Table1[[#This Row],[ISSUES TO]]/1</f>
        <v>0</v>
      </c>
      <c r="U120" s="62">
        <f t="shared" si="23"/>
        <v>0</v>
      </c>
    </row>
    <row r="121" spans="1:21" x14ac:dyDescent="0.25">
      <c r="A121" s="78" t="s">
        <v>231</v>
      </c>
      <c r="B121" s="52">
        <v>10688.4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+(Table1[[#This Row],[PHYSICAL]]+Table1[[#This Row],[RECEIPTS]]+Table1[[#This Row],[RETURNS]])-(Table1[[#This Row],[ISSUES]]+Table1[[#This Row],[EXCHANGED]]+Table1[[#This Row],[SALES]])</f>
        <v>10688.4</v>
      </c>
      <c r="I121" s="53">
        <v>10688.4</v>
      </c>
      <c r="J121" s="58">
        <f>+Table1[[#This Row],[PHYSICAL2]]-Table1[[#This Row],[THEORETICAL]]</f>
        <v>0</v>
      </c>
      <c r="K121" s="53">
        <f>+Table1[[#This Row],[RECEIPTS]]</f>
        <v>0</v>
      </c>
      <c r="L121" s="54">
        <f>+Table1[[#This Row],[RETURNS]]</f>
        <v>0</v>
      </c>
      <c r="M121" s="55">
        <f>+Table1[[#This Row],[EXCHANGED]]</f>
        <v>0</v>
      </c>
      <c r="N121" s="52">
        <f>+Table1[[#This Row],[SALES]]</f>
        <v>0</v>
      </c>
      <c r="O121" s="276">
        <f>+Table1[[#This Row],[ISSUES]]</f>
        <v>0</v>
      </c>
      <c r="P121" s="53">
        <f>Table1[[#This Row],[RECEIPTS TO]]/1</f>
        <v>0</v>
      </c>
      <c r="Q121" s="54">
        <f>+Table1[[#This Row],[RETURNS ]]/1</f>
        <v>0</v>
      </c>
      <c r="R121" s="55">
        <f>+Table1[[#This Row],[EXCHANGED TO]]/1</f>
        <v>0</v>
      </c>
      <c r="S121" s="52">
        <f>+Table1[[#This Row],[SALES TO]]/1</f>
        <v>0</v>
      </c>
      <c r="T121" s="276">
        <f>+Table1[[#This Row],[ISSUES TO]]/1</f>
        <v>0</v>
      </c>
      <c r="U121" s="62">
        <f t="shared" si="23"/>
        <v>0</v>
      </c>
    </row>
    <row r="122" spans="1:21" x14ac:dyDescent="0.25">
      <c r="A122" s="78" t="s">
        <v>232</v>
      </c>
      <c r="B122" s="52"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+(Table1[[#This Row],[PHYSICAL]]+Table1[[#This Row],[RECEIPTS]]+Table1[[#This Row],[RETURNS]])-(Table1[[#This Row],[ISSUES]]+Table1[[#This Row],[EXCHANGED]]+Table1[[#This Row],[SALES]])</f>
        <v>0</v>
      </c>
      <c r="I122" s="53">
        <v>0</v>
      </c>
      <c r="J122" s="58">
        <f>+Table1[[#This Row],[PHYSICAL2]]-Table1[[#This Row],[THEORETICAL]]</f>
        <v>0</v>
      </c>
      <c r="K122" s="53">
        <f>+Table1[[#This Row],[RECEIPTS]]</f>
        <v>0</v>
      </c>
      <c r="L122" s="54">
        <f>+Table1[[#This Row],[RETURNS]]</f>
        <v>0</v>
      </c>
      <c r="M122" s="55">
        <f>+Table1[[#This Row],[EXCHANGED]]</f>
        <v>0</v>
      </c>
      <c r="N122" s="52">
        <f>+Table1[[#This Row],[SALES]]</f>
        <v>0</v>
      </c>
      <c r="O122" s="276">
        <f>+Table1[[#This Row],[ISSUES]]</f>
        <v>0</v>
      </c>
      <c r="P122" s="53">
        <f>Table1[[#This Row],[RECEIPTS TO]]/1</f>
        <v>0</v>
      </c>
      <c r="Q122" s="54">
        <f>+Table1[[#This Row],[RETURNS ]]/1</f>
        <v>0</v>
      </c>
      <c r="R122" s="55">
        <f>+Table1[[#This Row],[EXCHANGED TO]]/1</f>
        <v>0</v>
      </c>
      <c r="S122" s="52">
        <f>+Table1[[#This Row],[SALES TO]]/1</f>
        <v>0</v>
      </c>
      <c r="T122" s="276">
        <f>+Table1[[#This Row],[ISSUES TO]]/1</f>
        <v>0</v>
      </c>
      <c r="U122" s="62">
        <f t="shared" si="23"/>
        <v>0</v>
      </c>
    </row>
    <row r="123" spans="1:21" x14ac:dyDescent="0.25">
      <c r="A123" s="320" t="s">
        <v>246</v>
      </c>
      <c r="B123" s="52"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+(Table1[[#This Row],[PHYSICAL]]+Table1[[#This Row],[RECEIPTS]]+Table1[[#This Row],[RETURNS]])-(Table1[[#This Row],[ISSUES]]+Table1[[#This Row],[EXCHANGED]]+Table1[[#This Row],[SALES]])</f>
        <v>100</v>
      </c>
      <c r="I123" s="53">
        <v>100</v>
      </c>
      <c r="J123" s="58">
        <f>+Table1[[#This Row],[PHYSICAL2]]-Table1[[#This Row],[THEORETICAL]]</f>
        <v>0</v>
      </c>
      <c r="K123" s="53">
        <f>+Table1[[#This Row],[RECEIPTS]]</f>
        <v>0</v>
      </c>
      <c r="L123" s="54">
        <f>+Table1[[#This Row],[RETURNS]]</f>
        <v>0</v>
      </c>
      <c r="M123" s="55">
        <f>+Table1[[#This Row],[EXCHANGED]]</f>
        <v>0</v>
      </c>
      <c r="N123" s="52">
        <f>+Table1[[#This Row],[SALES]]</f>
        <v>0</v>
      </c>
      <c r="O123" s="276">
        <f>+Table1[[#This Row],[ISSUES]]</f>
        <v>0</v>
      </c>
      <c r="P123" s="53">
        <f>Table1[[#This Row],[RECEIPTS TO]]/1</f>
        <v>0</v>
      </c>
      <c r="Q123" s="54">
        <f>+Table1[[#This Row],[RETURNS ]]/1</f>
        <v>0</v>
      </c>
      <c r="R123" s="55">
        <f>+Table1[[#This Row],[EXCHANGED TO]]/1</f>
        <v>0</v>
      </c>
      <c r="S123" s="52">
        <f>+Table1[[#This Row],[SALES TO]]/1</f>
        <v>0</v>
      </c>
      <c r="T123" s="276">
        <f>+Table1[[#This Row],[ISSUES TO]]/1</f>
        <v>0</v>
      </c>
      <c r="U123" s="62">
        <f t="shared" si="23"/>
        <v>0</v>
      </c>
    </row>
    <row r="124" spans="1:21" ht="15.75" thickBot="1" x14ac:dyDescent="0.3">
      <c r="A124" s="177"/>
      <c r="B124" s="143">
        <v>0</v>
      </c>
      <c r="C124" s="144">
        <v>0</v>
      </c>
      <c r="D124" s="145">
        <v>0</v>
      </c>
      <c r="E124" s="146">
        <v>0</v>
      </c>
      <c r="F124" s="143">
        <v>0</v>
      </c>
      <c r="G124" s="298">
        <v>0</v>
      </c>
      <c r="H124" s="54">
        <f>+(Table1[[#This Row],[PHYSICAL]]+Table1[[#This Row],[RECEIPTS]]+Table1[[#This Row],[RETURNS]])-(Table1[[#This Row],[ISSUES]]+Table1[[#This Row],[EXCHANGED]]+Table1[[#This Row],[SALES]])</f>
        <v>0</v>
      </c>
      <c r="I124" s="144">
        <v>0</v>
      </c>
      <c r="J124" s="326">
        <f>+Table1[[#This Row],[PHYSICAL2]]-Table1[[#This Row],[THEORETICAL]]</f>
        <v>0</v>
      </c>
      <c r="K124" s="53">
        <f>+Table1[[#This Row],[RECEIPTS]]</f>
        <v>0</v>
      </c>
      <c r="L124" s="54">
        <f>+Table1[[#This Row],[RETURNS]]</f>
        <v>0</v>
      </c>
      <c r="M124" s="55">
        <f>+Table1[[#This Row],[EXCHANGED]]</f>
        <v>0</v>
      </c>
      <c r="N124" s="52">
        <f>+Table1[[#This Row],[SALES]]</f>
        <v>0</v>
      </c>
      <c r="O124" s="276">
        <f>+Table1[[#This Row],[ISSUES]]</f>
        <v>0</v>
      </c>
      <c r="P124" s="53">
        <f>Table1[[#This Row],[RECEIPTS TO]]/1</f>
        <v>0</v>
      </c>
      <c r="Q124" s="54">
        <f>+Table1[[#This Row],[RETURNS ]]/1</f>
        <v>0</v>
      </c>
      <c r="R124" s="55">
        <f>+Table1[[#This Row],[EXCHANGED TO]]/1</f>
        <v>0</v>
      </c>
      <c r="S124" s="52">
        <f>+Table1[[#This Row],[SALES TO]]/1</f>
        <v>0</v>
      </c>
      <c r="T124" s="276">
        <f>+Table1[[#This Row],[ISSUES TO]]/1</f>
        <v>0</v>
      </c>
      <c r="U124" s="62">
        <f t="shared" si="23"/>
        <v>0</v>
      </c>
    </row>
    <row r="125" spans="1:21" ht="17.25" thickBot="1" x14ac:dyDescent="0.35">
      <c r="A125" s="159" t="s">
        <v>196</v>
      </c>
      <c r="B125" s="160">
        <f t="shared" ref="B125" si="24">SUM(B117:B124)</f>
        <v>10788.4</v>
      </c>
      <c r="C125" s="161">
        <f>SUM(C104:C124)</f>
        <v>0</v>
      </c>
      <c r="D125" s="162">
        <f>SUM(D104:D124)</f>
        <v>0</v>
      </c>
      <c r="E125" s="163">
        <f>SUM(E104:E124)</f>
        <v>0</v>
      </c>
      <c r="F125" s="160">
        <f>SUM(F104:F124)</f>
        <v>0</v>
      </c>
      <c r="G125" s="277">
        <f t="shared" ref="G125:T125" si="25">SUM(G117:G124)</f>
        <v>0</v>
      </c>
      <c r="H125" s="162">
        <f t="shared" si="25"/>
        <v>10788.4</v>
      </c>
      <c r="I125" s="161">
        <f t="shared" si="25"/>
        <v>10788.4</v>
      </c>
      <c r="J125" s="206">
        <f>+Table1[[#This Row],[PHYSICAL2]]-Table1[[#This Row],[THEORETICAL]]</f>
        <v>0</v>
      </c>
      <c r="K125" s="161">
        <f t="shared" si="25"/>
        <v>0</v>
      </c>
      <c r="L125" s="162">
        <f t="shared" si="25"/>
        <v>0</v>
      </c>
      <c r="M125" s="163">
        <f t="shared" si="25"/>
        <v>0</v>
      </c>
      <c r="N125" s="160">
        <f t="shared" si="25"/>
        <v>0</v>
      </c>
      <c r="O125" s="277">
        <f t="shared" si="25"/>
        <v>0</v>
      </c>
      <c r="P125" s="161">
        <f t="shared" si="25"/>
        <v>0</v>
      </c>
      <c r="Q125" s="162">
        <f t="shared" si="25"/>
        <v>0</v>
      </c>
      <c r="R125" s="163">
        <f t="shared" si="25"/>
        <v>0</v>
      </c>
      <c r="S125" s="160">
        <f t="shared" si="25"/>
        <v>0</v>
      </c>
      <c r="T125" s="277">
        <f t="shared" si="25"/>
        <v>0</v>
      </c>
      <c r="U125" s="166">
        <f t="shared" si="19"/>
        <v>0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v>1017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+(Table1[[#This Row],[PHYSICAL]]+Table1[[#This Row],[RECEIPTS]]+Table1[[#This Row],[RETURNS]])-(Table1[[#This Row],[ISSUES]]+Table1[[#This Row],[EXCHANGED]]+Table1[[#This Row],[SALES]])</f>
        <v>1017</v>
      </c>
      <c r="I128" s="53">
        <v>1017</v>
      </c>
      <c r="J128" s="58">
        <f>+Table1[[#This Row],[PHYSICAL2]]-Table1[[#This Row],[THEORETICAL]]</f>
        <v>0</v>
      </c>
      <c r="K128" s="53">
        <f>+Table1[[#This Row],[RECEIPTS]]</f>
        <v>0</v>
      </c>
      <c r="L128" s="54">
        <f>+Table1[[#This Row],[RETURNS]]</f>
        <v>0</v>
      </c>
      <c r="M128" s="55">
        <f>+Table1[[#This Row],[EXCHANGED]]</f>
        <v>0</v>
      </c>
      <c r="N128" s="52">
        <f>+Table1[[#This Row],[SALES]]</f>
        <v>0</v>
      </c>
      <c r="O128" s="276">
        <f>+Table1[[#This Row],[ISSUES]]</f>
        <v>0</v>
      </c>
      <c r="P128" s="53">
        <f>Table1[[#This Row],[RECEIPTS TO]]/1</f>
        <v>0</v>
      </c>
      <c r="Q128" s="54">
        <f>+Table1[[#This Row],[RETURNS ]]/1</f>
        <v>0</v>
      </c>
      <c r="R128" s="55">
        <f>+Table1[[#This Row],[EXCHANGED TO]]/1</f>
        <v>0</v>
      </c>
      <c r="S128" s="52">
        <f>+Table1[[#This Row],[SALES TO]]/1</f>
        <v>0</v>
      </c>
      <c r="T128" s="276">
        <f>+Table1[[#This Row],[ISSUES TO]]/1</f>
        <v>0</v>
      </c>
      <c r="U128" s="62">
        <f>IFERROR(+H128/(P128+Q128+R128+S128+T128),0)</f>
        <v>0</v>
      </c>
    </row>
    <row r="129" spans="1:21" x14ac:dyDescent="0.25">
      <c r="A129" s="80" t="s">
        <v>48</v>
      </c>
      <c r="B129" s="52"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+(Table1[[#This Row],[PHYSICAL]]+Table1[[#This Row],[RECEIPTS]]+Table1[[#This Row],[RETURNS]])-(Table1[[#This Row],[ISSUES]]+Table1[[#This Row],[EXCHANGED]]+Table1[[#This Row],[SALES]])</f>
        <v>28</v>
      </c>
      <c r="I129" s="53">
        <v>28</v>
      </c>
      <c r="J129" s="58">
        <f>+Table1[[#This Row],[PHYSICAL2]]-Table1[[#This Row],[THEORETICAL]]</f>
        <v>0</v>
      </c>
      <c r="K129" s="53">
        <f>+Table1[[#This Row],[RECEIPTS]]</f>
        <v>0</v>
      </c>
      <c r="L129" s="54">
        <f>+Table1[[#This Row],[RETURNS]]</f>
        <v>0</v>
      </c>
      <c r="M129" s="55">
        <f>+Table1[[#This Row],[EXCHANGED]]</f>
        <v>0</v>
      </c>
      <c r="N129" s="52">
        <f>+Table1[[#This Row],[SALES]]</f>
        <v>0</v>
      </c>
      <c r="O129" s="276">
        <f>+Table1[[#This Row],[ISSUES]]</f>
        <v>0</v>
      </c>
      <c r="P129" s="53">
        <f>Table1[[#This Row],[RECEIPTS TO]]/1</f>
        <v>0</v>
      </c>
      <c r="Q129" s="54">
        <f>+Table1[[#This Row],[RETURNS ]]/1</f>
        <v>0</v>
      </c>
      <c r="R129" s="55">
        <f>+Table1[[#This Row],[EXCHANGED TO]]/1</f>
        <v>0</v>
      </c>
      <c r="S129" s="52">
        <f>+Table1[[#This Row],[SALES TO]]/1</f>
        <v>0</v>
      </c>
      <c r="T129" s="276">
        <f>+Table1[[#This Row],[ISSUES TO]]/1</f>
        <v>0</v>
      </c>
      <c r="U129" s="62">
        <f t="shared" ref="U129:U149" si="26">IFERROR(+H129/(P129+Q129+R129+S129+T129),0)</f>
        <v>0</v>
      </c>
    </row>
    <row r="130" spans="1:21" x14ac:dyDescent="0.25">
      <c r="A130" s="80" t="s">
        <v>49</v>
      </c>
      <c r="B130" s="52">
        <v>200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+(Table1[[#This Row],[PHYSICAL]]+Table1[[#This Row],[RECEIPTS]]+Table1[[#This Row],[RETURNS]])-(Table1[[#This Row],[ISSUES]]+Table1[[#This Row],[EXCHANGED]]+Table1[[#This Row],[SALES]])</f>
        <v>200</v>
      </c>
      <c r="I130" s="53">
        <v>200</v>
      </c>
      <c r="J130" s="58">
        <f>+Table1[[#This Row],[PHYSICAL2]]-Table1[[#This Row],[THEORETICAL]]</f>
        <v>0</v>
      </c>
      <c r="K130" s="53">
        <f>+Table1[[#This Row],[RECEIPTS]]</f>
        <v>0</v>
      </c>
      <c r="L130" s="54">
        <f>+Table1[[#This Row],[RETURNS]]</f>
        <v>0</v>
      </c>
      <c r="M130" s="55">
        <f>+Table1[[#This Row],[EXCHANGED]]</f>
        <v>0</v>
      </c>
      <c r="N130" s="52">
        <f>+Table1[[#This Row],[SALES]]</f>
        <v>0</v>
      </c>
      <c r="O130" s="276">
        <f>+Table1[[#This Row],[ISSUES]]</f>
        <v>0</v>
      </c>
      <c r="P130" s="53">
        <f>Table1[[#This Row],[RECEIPTS TO]]/1</f>
        <v>0</v>
      </c>
      <c r="Q130" s="54">
        <f>+Table1[[#This Row],[RETURNS ]]/1</f>
        <v>0</v>
      </c>
      <c r="R130" s="55">
        <f>+Table1[[#This Row],[EXCHANGED TO]]/1</f>
        <v>0</v>
      </c>
      <c r="S130" s="52">
        <f>+Table1[[#This Row],[SALES TO]]/1</f>
        <v>0</v>
      </c>
      <c r="T130" s="276">
        <f>+Table1[[#This Row],[ISSUES TO]]/1</f>
        <v>0</v>
      </c>
      <c r="U130" s="62">
        <f t="shared" si="26"/>
        <v>0</v>
      </c>
    </row>
    <row r="131" spans="1:21" x14ac:dyDescent="0.25">
      <c r="A131" s="80" t="s">
        <v>50</v>
      </c>
      <c r="B131" s="52">
        <v>59.7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+(Table1[[#This Row],[PHYSICAL]]+Table1[[#This Row],[RECEIPTS]]+Table1[[#This Row],[RETURNS]])-(Table1[[#This Row],[ISSUES]]+Table1[[#This Row],[EXCHANGED]]+Table1[[#This Row],[SALES]])</f>
        <v>59.7</v>
      </c>
      <c r="I131" s="53">
        <v>59.7</v>
      </c>
      <c r="J131" s="58">
        <f>+Table1[[#This Row],[PHYSICAL2]]-Table1[[#This Row],[THEORETICAL]]</f>
        <v>0</v>
      </c>
      <c r="K131" s="53">
        <f>+Table1[[#This Row],[RECEIPTS]]</f>
        <v>0</v>
      </c>
      <c r="L131" s="54">
        <f>+Table1[[#This Row],[RETURNS]]</f>
        <v>0</v>
      </c>
      <c r="M131" s="55">
        <f>+Table1[[#This Row],[EXCHANGED]]</f>
        <v>0</v>
      </c>
      <c r="N131" s="52">
        <f>+Table1[[#This Row],[SALES]]</f>
        <v>0</v>
      </c>
      <c r="O131" s="276">
        <f>+Table1[[#This Row],[ISSUES]]</f>
        <v>0</v>
      </c>
      <c r="P131" s="53">
        <f>Table1[[#This Row],[RECEIPTS TO]]/1</f>
        <v>0</v>
      </c>
      <c r="Q131" s="54">
        <f>+Table1[[#This Row],[RETURNS ]]/1</f>
        <v>0</v>
      </c>
      <c r="R131" s="55">
        <f>+Table1[[#This Row],[EXCHANGED TO]]/1</f>
        <v>0</v>
      </c>
      <c r="S131" s="52">
        <f>+Table1[[#This Row],[SALES TO]]/1</f>
        <v>0</v>
      </c>
      <c r="T131" s="276">
        <f>+Table1[[#This Row],[ISSUES TO]]/1</f>
        <v>0</v>
      </c>
      <c r="U131" s="62">
        <f t="shared" si="26"/>
        <v>0</v>
      </c>
    </row>
    <row r="132" spans="1:21" x14ac:dyDescent="0.25">
      <c r="A132" s="80" t="s">
        <v>107</v>
      </c>
      <c r="B132" s="52"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+(Table1[[#This Row],[PHYSICAL]]+Table1[[#This Row],[RECEIPTS]]+Table1[[#This Row],[RETURNS]])-(Table1[[#This Row],[ISSUES]]+Table1[[#This Row],[EXCHANGED]]+Table1[[#This Row],[SALES]])</f>
        <v>0</v>
      </c>
      <c r="I132" s="53">
        <v>0</v>
      </c>
      <c r="J132" s="58">
        <f>+Table1[[#This Row],[PHYSICAL2]]-Table1[[#This Row],[THEORETICAL]]</f>
        <v>0</v>
      </c>
      <c r="K132" s="53">
        <f>+Table1[[#This Row],[RECEIPTS]]</f>
        <v>0</v>
      </c>
      <c r="L132" s="54">
        <f>+Table1[[#This Row],[RETURNS]]</f>
        <v>0</v>
      </c>
      <c r="M132" s="55">
        <f>+Table1[[#This Row],[EXCHANGED]]</f>
        <v>0</v>
      </c>
      <c r="N132" s="52">
        <f>+Table1[[#This Row],[SALES]]</f>
        <v>0</v>
      </c>
      <c r="O132" s="276">
        <f>+Table1[[#This Row],[ISSUES]]</f>
        <v>0</v>
      </c>
      <c r="P132" s="53">
        <f>Table1[[#This Row],[RECEIPTS TO]]/1</f>
        <v>0</v>
      </c>
      <c r="Q132" s="54">
        <f>+Table1[[#This Row],[RETURNS ]]/1</f>
        <v>0</v>
      </c>
      <c r="R132" s="55">
        <f>+Table1[[#This Row],[EXCHANGED TO]]/1</f>
        <v>0</v>
      </c>
      <c r="S132" s="52">
        <f>+Table1[[#This Row],[SALES TO]]/1</f>
        <v>0</v>
      </c>
      <c r="T132" s="276">
        <f>+Table1[[#This Row],[ISSUES TO]]/1</f>
        <v>0</v>
      </c>
      <c r="U132" s="62">
        <f t="shared" si="26"/>
        <v>0</v>
      </c>
    </row>
    <row r="133" spans="1:21" x14ac:dyDescent="0.25">
      <c r="A133" s="80" t="s">
        <v>108</v>
      </c>
      <c r="B133" s="52"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+(Table1[[#This Row],[PHYSICAL]]+Table1[[#This Row],[RECEIPTS]]+Table1[[#This Row],[RETURNS]])-(Table1[[#This Row],[ISSUES]]+Table1[[#This Row],[EXCHANGED]]+Table1[[#This Row],[SALES]])</f>
        <v>5775.4</v>
      </c>
      <c r="I133" s="53">
        <v>5775.4</v>
      </c>
      <c r="J133" s="58">
        <f>+Table1[[#This Row],[PHYSICAL2]]-Table1[[#This Row],[THEORETICAL]]</f>
        <v>0</v>
      </c>
      <c r="K133" s="53">
        <f>+Table1[[#This Row],[RECEIPTS]]</f>
        <v>0</v>
      </c>
      <c r="L133" s="54">
        <f>+Table1[[#This Row],[RETURNS]]</f>
        <v>0</v>
      </c>
      <c r="M133" s="55">
        <f>+Table1[[#This Row],[EXCHANGED]]</f>
        <v>0</v>
      </c>
      <c r="N133" s="52">
        <f>+Table1[[#This Row],[SALES]]</f>
        <v>0</v>
      </c>
      <c r="O133" s="276">
        <f>+Table1[[#This Row],[ISSUES]]</f>
        <v>0</v>
      </c>
      <c r="P133" s="53">
        <f>Table1[[#This Row],[RECEIPTS TO]]/1</f>
        <v>0</v>
      </c>
      <c r="Q133" s="54">
        <f>+Table1[[#This Row],[RETURNS ]]/1</f>
        <v>0</v>
      </c>
      <c r="R133" s="55">
        <f>+Table1[[#This Row],[EXCHANGED TO]]/1</f>
        <v>0</v>
      </c>
      <c r="S133" s="52">
        <f>+Table1[[#This Row],[SALES TO]]/1</f>
        <v>0</v>
      </c>
      <c r="T133" s="276">
        <f>+Table1[[#This Row],[ISSUES TO]]/1</f>
        <v>0</v>
      </c>
      <c r="U133" s="62">
        <f t="shared" si="26"/>
        <v>0</v>
      </c>
    </row>
    <row r="134" spans="1:21" x14ac:dyDescent="0.25">
      <c r="A134" s="85" t="s">
        <v>115</v>
      </c>
      <c r="B134" s="52"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+(Table1[[#This Row],[PHYSICAL]]+Table1[[#This Row],[RECEIPTS]]+Table1[[#This Row],[RETURNS]])-(Table1[[#This Row],[ISSUES]]+Table1[[#This Row],[EXCHANGED]]+Table1[[#This Row],[SALES]])</f>
        <v>0</v>
      </c>
      <c r="I134" s="53">
        <v>0</v>
      </c>
      <c r="J134" s="58">
        <f>+Table1[[#This Row],[PHYSICAL2]]-Table1[[#This Row],[THEORETICAL]]</f>
        <v>0</v>
      </c>
      <c r="K134" s="53">
        <f>+Table1[[#This Row],[RECEIPTS]]</f>
        <v>0</v>
      </c>
      <c r="L134" s="54">
        <f>+Table1[[#This Row],[RETURNS]]</f>
        <v>0</v>
      </c>
      <c r="M134" s="55">
        <f>+Table1[[#This Row],[EXCHANGED]]</f>
        <v>0</v>
      </c>
      <c r="N134" s="52">
        <f>+Table1[[#This Row],[SALES]]</f>
        <v>0</v>
      </c>
      <c r="O134" s="276">
        <f>+Table1[[#This Row],[ISSUES]]</f>
        <v>0</v>
      </c>
      <c r="P134" s="53">
        <f>Table1[[#This Row],[RECEIPTS TO]]/1</f>
        <v>0</v>
      </c>
      <c r="Q134" s="54">
        <f>+Table1[[#This Row],[RETURNS ]]/1</f>
        <v>0</v>
      </c>
      <c r="R134" s="55">
        <f>+Table1[[#This Row],[EXCHANGED TO]]/1</f>
        <v>0</v>
      </c>
      <c r="S134" s="52">
        <f>+Table1[[#This Row],[SALES TO]]/1</f>
        <v>0</v>
      </c>
      <c r="T134" s="276">
        <f>+Table1[[#This Row],[ISSUES TO]]/1</f>
        <v>0</v>
      </c>
      <c r="U134" s="62">
        <f t="shared" si="26"/>
        <v>0</v>
      </c>
    </row>
    <row r="135" spans="1:21" x14ac:dyDescent="0.25">
      <c r="A135" s="80" t="s">
        <v>253</v>
      </c>
      <c r="B135" s="52">
        <v>754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+(Table1[[#This Row],[PHYSICAL]]+Table1[[#This Row],[RECEIPTS]]+Table1[[#This Row],[RETURNS]])-(Table1[[#This Row],[ISSUES]]+Table1[[#This Row],[EXCHANGED]]+Table1[[#This Row],[SALES]])</f>
        <v>754</v>
      </c>
      <c r="I135" s="53">
        <v>754</v>
      </c>
      <c r="J135" s="58">
        <f>+Table1[[#This Row],[PHYSICAL2]]-Table1[[#This Row],[THEORETICAL]]</f>
        <v>0</v>
      </c>
      <c r="K135" s="53">
        <f>+Table1[[#This Row],[RECEIPTS]]</f>
        <v>0</v>
      </c>
      <c r="L135" s="54">
        <f>+Table1[[#This Row],[RETURNS]]</f>
        <v>0</v>
      </c>
      <c r="M135" s="55">
        <f>+Table1[[#This Row],[EXCHANGED]]</f>
        <v>0</v>
      </c>
      <c r="N135" s="52">
        <f>+Table1[[#This Row],[SALES]]</f>
        <v>0</v>
      </c>
      <c r="O135" s="276">
        <f>+Table1[[#This Row],[ISSUES]]</f>
        <v>0</v>
      </c>
      <c r="P135" s="53">
        <f>Table1[[#This Row],[RECEIPTS TO]]/1</f>
        <v>0</v>
      </c>
      <c r="Q135" s="54">
        <f>+Table1[[#This Row],[RETURNS ]]/1</f>
        <v>0</v>
      </c>
      <c r="R135" s="55">
        <f>+Table1[[#This Row],[EXCHANGED TO]]/1</f>
        <v>0</v>
      </c>
      <c r="S135" s="52">
        <f>+Table1[[#This Row],[SALES TO]]/1</f>
        <v>0</v>
      </c>
      <c r="T135" s="276">
        <f>+Table1[[#This Row],[ISSUES TO]]/1</f>
        <v>0</v>
      </c>
      <c r="U135" s="62">
        <f t="shared" si="26"/>
        <v>0</v>
      </c>
    </row>
    <row r="136" spans="1:21" x14ac:dyDescent="0.25">
      <c r="A136" s="80" t="s">
        <v>123</v>
      </c>
      <c r="B136" s="52"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+(Table1[[#This Row],[PHYSICAL]]+Table1[[#This Row],[RECEIPTS]]+Table1[[#This Row],[RETURNS]])-(Table1[[#This Row],[ISSUES]]+Table1[[#This Row],[EXCHANGED]]+Table1[[#This Row],[SALES]])</f>
        <v>0</v>
      </c>
      <c r="I136" s="53">
        <v>0</v>
      </c>
      <c r="J136" s="58">
        <f>+Table1[[#This Row],[PHYSICAL2]]-Table1[[#This Row],[THEORETICAL]]</f>
        <v>0</v>
      </c>
      <c r="K136" s="53">
        <f>+Table1[[#This Row],[RECEIPTS]]</f>
        <v>0</v>
      </c>
      <c r="L136" s="54">
        <f>+Table1[[#This Row],[RETURNS]]</f>
        <v>0</v>
      </c>
      <c r="M136" s="55">
        <f>+Table1[[#This Row],[EXCHANGED]]</f>
        <v>0</v>
      </c>
      <c r="N136" s="52">
        <f>+Table1[[#This Row],[SALES]]</f>
        <v>0</v>
      </c>
      <c r="O136" s="276">
        <f>+Table1[[#This Row],[ISSUES]]</f>
        <v>0</v>
      </c>
      <c r="P136" s="53">
        <f>Table1[[#This Row],[RECEIPTS TO]]/1</f>
        <v>0</v>
      </c>
      <c r="Q136" s="54">
        <f>+Table1[[#This Row],[RETURNS ]]/1</f>
        <v>0</v>
      </c>
      <c r="R136" s="55">
        <f>+Table1[[#This Row],[EXCHANGED TO]]/1</f>
        <v>0</v>
      </c>
      <c r="S136" s="52">
        <f>+Table1[[#This Row],[SALES TO]]/1</f>
        <v>0</v>
      </c>
      <c r="T136" s="276">
        <f>+Table1[[#This Row],[ISSUES TO]]/1</f>
        <v>0</v>
      </c>
      <c r="U136" s="62">
        <f t="shared" si="26"/>
        <v>0</v>
      </c>
    </row>
    <row r="137" spans="1:21" x14ac:dyDescent="0.25">
      <c r="A137" s="80" t="s">
        <v>124</v>
      </c>
      <c r="B137" s="52"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+(Table1[[#This Row],[PHYSICAL]]+Table1[[#This Row],[RECEIPTS]]+Table1[[#This Row],[RETURNS]])-(Table1[[#This Row],[ISSUES]]+Table1[[#This Row],[EXCHANGED]]+Table1[[#This Row],[SALES]])</f>
        <v>0</v>
      </c>
      <c r="I137" s="53">
        <v>0</v>
      </c>
      <c r="J137" s="58">
        <f>+Table1[[#This Row],[PHYSICAL2]]-Table1[[#This Row],[THEORETICAL]]</f>
        <v>0</v>
      </c>
      <c r="K137" s="53">
        <f>+Table1[[#This Row],[RECEIPTS]]</f>
        <v>0</v>
      </c>
      <c r="L137" s="54">
        <f>+Table1[[#This Row],[RETURNS]]</f>
        <v>0</v>
      </c>
      <c r="M137" s="55">
        <f>+Table1[[#This Row],[EXCHANGED]]</f>
        <v>0</v>
      </c>
      <c r="N137" s="52">
        <f>+Table1[[#This Row],[SALES]]</f>
        <v>0</v>
      </c>
      <c r="O137" s="276">
        <f>+Table1[[#This Row],[ISSUES]]</f>
        <v>0</v>
      </c>
      <c r="P137" s="53">
        <f>Table1[[#This Row],[RECEIPTS TO]]/1</f>
        <v>0</v>
      </c>
      <c r="Q137" s="54">
        <f>+Table1[[#This Row],[RETURNS ]]/1</f>
        <v>0</v>
      </c>
      <c r="R137" s="55">
        <f>+Table1[[#This Row],[EXCHANGED TO]]/1</f>
        <v>0</v>
      </c>
      <c r="S137" s="52">
        <f>+Table1[[#This Row],[SALES TO]]/1</f>
        <v>0</v>
      </c>
      <c r="T137" s="276">
        <f>+Table1[[#This Row],[ISSUES TO]]/1</f>
        <v>0</v>
      </c>
      <c r="U137" s="62">
        <f t="shared" si="26"/>
        <v>0</v>
      </c>
    </row>
    <row r="138" spans="1:21" x14ac:dyDescent="0.25">
      <c r="A138" s="80" t="s">
        <v>125</v>
      </c>
      <c r="B138" s="52"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+(Table1[[#This Row],[PHYSICAL]]+Table1[[#This Row],[RECEIPTS]]+Table1[[#This Row],[RETURNS]])-(Table1[[#This Row],[ISSUES]]+Table1[[#This Row],[EXCHANGED]]+Table1[[#This Row],[SALES]])</f>
        <v>0</v>
      </c>
      <c r="I138" s="53">
        <v>0</v>
      </c>
      <c r="J138" s="58">
        <f>+Table1[[#This Row],[PHYSICAL2]]-Table1[[#This Row],[THEORETICAL]]</f>
        <v>0</v>
      </c>
      <c r="K138" s="53">
        <f>+Table1[[#This Row],[RECEIPTS]]</f>
        <v>0</v>
      </c>
      <c r="L138" s="54">
        <f>+Table1[[#This Row],[RETURNS]]</f>
        <v>0</v>
      </c>
      <c r="M138" s="55">
        <f>+Table1[[#This Row],[EXCHANGED]]</f>
        <v>0</v>
      </c>
      <c r="N138" s="52">
        <f>+Table1[[#This Row],[SALES]]</f>
        <v>0</v>
      </c>
      <c r="O138" s="276">
        <f>+Table1[[#This Row],[ISSUES]]</f>
        <v>0</v>
      </c>
      <c r="P138" s="53">
        <f>Table1[[#This Row],[RECEIPTS TO]]/1</f>
        <v>0</v>
      </c>
      <c r="Q138" s="54">
        <f>+Table1[[#This Row],[RETURNS ]]/1</f>
        <v>0</v>
      </c>
      <c r="R138" s="55">
        <f>+Table1[[#This Row],[EXCHANGED TO]]/1</f>
        <v>0</v>
      </c>
      <c r="S138" s="52">
        <f>+Table1[[#This Row],[SALES TO]]/1</f>
        <v>0</v>
      </c>
      <c r="T138" s="276">
        <f>+Table1[[#This Row],[ISSUES TO]]/1</f>
        <v>0</v>
      </c>
      <c r="U138" s="62">
        <f t="shared" si="26"/>
        <v>0</v>
      </c>
    </row>
    <row r="139" spans="1:21" x14ac:dyDescent="0.25">
      <c r="A139" s="80" t="s">
        <v>172</v>
      </c>
      <c r="B139" s="52"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+(Table1[[#This Row],[PHYSICAL]]+Table1[[#This Row],[RECEIPTS]]+Table1[[#This Row],[RETURNS]])-(Table1[[#This Row],[ISSUES]]+Table1[[#This Row],[EXCHANGED]]+Table1[[#This Row],[SALES]])</f>
        <v>0</v>
      </c>
      <c r="I139" s="53">
        <v>0</v>
      </c>
      <c r="J139" s="58">
        <f>+Table1[[#This Row],[PHYSICAL2]]-Table1[[#This Row],[THEORETICAL]]</f>
        <v>0</v>
      </c>
      <c r="K139" s="53">
        <f>+Table1[[#This Row],[RECEIPTS]]</f>
        <v>0</v>
      </c>
      <c r="L139" s="54">
        <f>+Table1[[#This Row],[RETURNS]]</f>
        <v>0</v>
      </c>
      <c r="M139" s="55">
        <f>+Table1[[#This Row],[EXCHANGED]]</f>
        <v>0</v>
      </c>
      <c r="N139" s="52">
        <f>+Table1[[#This Row],[SALES]]</f>
        <v>0</v>
      </c>
      <c r="O139" s="276">
        <f>+Table1[[#This Row],[ISSUES]]</f>
        <v>0</v>
      </c>
      <c r="P139" s="53">
        <f>Table1[[#This Row],[RECEIPTS TO]]/1</f>
        <v>0</v>
      </c>
      <c r="Q139" s="54">
        <f>+Table1[[#This Row],[RETURNS ]]/1</f>
        <v>0</v>
      </c>
      <c r="R139" s="55">
        <f>+Table1[[#This Row],[EXCHANGED TO]]/1</f>
        <v>0</v>
      </c>
      <c r="S139" s="52">
        <f>+Table1[[#This Row],[SALES TO]]/1</f>
        <v>0</v>
      </c>
      <c r="T139" s="276">
        <f>+Table1[[#This Row],[ISSUES TO]]/1</f>
        <v>0</v>
      </c>
      <c r="U139" s="62">
        <f t="shared" si="26"/>
        <v>0</v>
      </c>
    </row>
    <row r="140" spans="1:21" x14ac:dyDescent="0.25">
      <c r="A140" s="80" t="s">
        <v>173</v>
      </c>
      <c r="B140" s="52"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+(Table1[[#This Row],[PHYSICAL]]+Table1[[#This Row],[RECEIPTS]]+Table1[[#This Row],[RETURNS]])-(Table1[[#This Row],[ISSUES]]+Table1[[#This Row],[EXCHANGED]]+Table1[[#This Row],[SALES]])</f>
        <v>0</v>
      </c>
      <c r="I140" s="53">
        <v>0</v>
      </c>
      <c r="J140" s="58">
        <f>+Table1[[#This Row],[PHYSICAL2]]-Table1[[#This Row],[THEORETICAL]]</f>
        <v>0</v>
      </c>
      <c r="K140" s="53">
        <f>+Table1[[#This Row],[RECEIPTS]]</f>
        <v>0</v>
      </c>
      <c r="L140" s="54">
        <f>+Table1[[#This Row],[RETURNS]]</f>
        <v>0</v>
      </c>
      <c r="M140" s="55">
        <f>+Table1[[#This Row],[EXCHANGED]]</f>
        <v>0</v>
      </c>
      <c r="N140" s="52">
        <f>+Table1[[#This Row],[SALES]]</f>
        <v>0</v>
      </c>
      <c r="O140" s="276">
        <f>+Table1[[#This Row],[ISSUES]]</f>
        <v>0</v>
      </c>
      <c r="P140" s="53">
        <f>Table1[[#This Row],[RECEIPTS TO]]/1</f>
        <v>0</v>
      </c>
      <c r="Q140" s="54">
        <f>+Table1[[#This Row],[RETURNS ]]/1</f>
        <v>0</v>
      </c>
      <c r="R140" s="55">
        <f>+Table1[[#This Row],[EXCHANGED TO]]/1</f>
        <v>0</v>
      </c>
      <c r="S140" s="52">
        <f>+Table1[[#This Row],[SALES TO]]/1</f>
        <v>0</v>
      </c>
      <c r="T140" s="276">
        <f>+Table1[[#This Row],[ISSUES TO]]/1</f>
        <v>0</v>
      </c>
      <c r="U140" s="62">
        <f t="shared" si="26"/>
        <v>0</v>
      </c>
    </row>
    <row r="141" spans="1:21" x14ac:dyDescent="0.25">
      <c r="A141" s="80" t="s">
        <v>177</v>
      </c>
      <c r="B141" s="52"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+(Table1[[#This Row],[PHYSICAL]]+Table1[[#This Row],[RECEIPTS]]+Table1[[#This Row],[RETURNS]])-(Table1[[#This Row],[ISSUES]]+Table1[[#This Row],[EXCHANGED]]+Table1[[#This Row],[SALES]])</f>
        <v>0</v>
      </c>
      <c r="I141" s="53">
        <v>0</v>
      </c>
      <c r="J141" s="58">
        <f>+Table1[[#This Row],[PHYSICAL2]]-Table1[[#This Row],[THEORETICAL]]</f>
        <v>0</v>
      </c>
      <c r="K141" s="53">
        <f>+Table1[[#This Row],[RECEIPTS]]</f>
        <v>0</v>
      </c>
      <c r="L141" s="54">
        <f>+Table1[[#This Row],[RETURNS]]</f>
        <v>0</v>
      </c>
      <c r="M141" s="55">
        <f>+Table1[[#This Row],[EXCHANGED]]</f>
        <v>0</v>
      </c>
      <c r="N141" s="52">
        <f>+Table1[[#This Row],[SALES]]</f>
        <v>0</v>
      </c>
      <c r="O141" s="276">
        <f>+Table1[[#This Row],[ISSUES]]</f>
        <v>0</v>
      </c>
      <c r="P141" s="53">
        <f>Table1[[#This Row],[RECEIPTS TO]]/1</f>
        <v>0</v>
      </c>
      <c r="Q141" s="54">
        <f>+Table1[[#This Row],[RETURNS ]]/1</f>
        <v>0</v>
      </c>
      <c r="R141" s="55">
        <f>+Table1[[#This Row],[EXCHANGED TO]]/1</f>
        <v>0</v>
      </c>
      <c r="S141" s="52">
        <f>+Table1[[#This Row],[SALES TO]]/1</f>
        <v>0</v>
      </c>
      <c r="T141" s="276">
        <f>+Table1[[#This Row],[ISSUES TO]]/1</f>
        <v>0</v>
      </c>
      <c r="U141" s="62">
        <f t="shared" si="26"/>
        <v>0</v>
      </c>
    </row>
    <row r="142" spans="1:21" x14ac:dyDescent="0.25">
      <c r="A142" s="80" t="s">
        <v>176</v>
      </c>
      <c r="B142" s="52"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+(Table1[[#This Row],[PHYSICAL]]+Table1[[#This Row],[RECEIPTS]]+Table1[[#This Row],[RETURNS]])-(Table1[[#This Row],[ISSUES]]+Table1[[#This Row],[EXCHANGED]]+Table1[[#This Row],[SALES]])</f>
        <v>0</v>
      </c>
      <c r="I142" s="53">
        <v>0</v>
      </c>
      <c r="J142" s="58">
        <f>+Table1[[#This Row],[PHYSICAL2]]-Table1[[#This Row],[THEORETICAL]]</f>
        <v>0</v>
      </c>
      <c r="K142" s="53">
        <f>+Table1[[#This Row],[RECEIPTS]]</f>
        <v>0</v>
      </c>
      <c r="L142" s="54">
        <f>+Table1[[#This Row],[RETURNS]]</f>
        <v>0</v>
      </c>
      <c r="M142" s="55">
        <f>+Table1[[#This Row],[EXCHANGED]]</f>
        <v>0</v>
      </c>
      <c r="N142" s="52">
        <f>+Table1[[#This Row],[SALES]]</f>
        <v>0</v>
      </c>
      <c r="O142" s="276">
        <f>+Table1[[#This Row],[ISSUES]]</f>
        <v>0</v>
      </c>
      <c r="P142" s="53">
        <f>Table1[[#This Row],[RECEIPTS TO]]/1</f>
        <v>0</v>
      </c>
      <c r="Q142" s="54">
        <f>+Table1[[#This Row],[RETURNS ]]/1</f>
        <v>0</v>
      </c>
      <c r="R142" s="55">
        <f>+Table1[[#This Row],[EXCHANGED TO]]/1</f>
        <v>0</v>
      </c>
      <c r="S142" s="52">
        <f>+Table1[[#This Row],[SALES TO]]/1</f>
        <v>0</v>
      </c>
      <c r="T142" s="276">
        <f>+Table1[[#This Row],[ISSUES TO]]/1</f>
        <v>0</v>
      </c>
      <c r="U142" s="62">
        <f t="shared" si="26"/>
        <v>0</v>
      </c>
    </row>
    <row r="143" spans="1:21" x14ac:dyDescent="0.25">
      <c r="A143" s="80" t="s">
        <v>210</v>
      </c>
      <c r="B143" s="52"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+(Table1[[#This Row],[PHYSICAL]]+Table1[[#This Row],[RECEIPTS]]+Table1[[#This Row],[RETURNS]])-(Table1[[#This Row],[ISSUES]]+Table1[[#This Row],[EXCHANGED]]+Table1[[#This Row],[SALES]])</f>
        <v>0</v>
      </c>
      <c r="I143" s="53">
        <v>0</v>
      </c>
      <c r="J143" s="58">
        <f>+Table1[[#This Row],[PHYSICAL2]]-Table1[[#This Row],[THEORETICAL]]</f>
        <v>0</v>
      </c>
      <c r="K143" s="53">
        <f>+Table1[[#This Row],[RECEIPTS]]</f>
        <v>0</v>
      </c>
      <c r="L143" s="54">
        <f>+Table1[[#This Row],[RETURNS]]</f>
        <v>0</v>
      </c>
      <c r="M143" s="55">
        <f>+Table1[[#This Row],[EXCHANGED]]</f>
        <v>0</v>
      </c>
      <c r="N143" s="52">
        <f>+Table1[[#This Row],[SALES]]</f>
        <v>0</v>
      </c>
      <c r="O143" s="276">
        <f>+Table1[[#This Row],[ISSUES]]</f>
        <v>0</v>
      </c>
      <c r="P143" s="53">
        <f>Table1[[#This Row],[RECEIPTS TO]]/1</f>
        <v>0</v>
      </c>
      <c r="Q143" s="54">
        <f>+Table1[[#This Row],[RETURNS ]]/1</f>
        <v>0</v>
      </c>
      <c r="R143" s="55">
        <f>+Table1[[#This Row],[EXCHANGED TO]]/1</f>
        <v>0</v>
      </c>
      <c r="S143" s="52">
        <f>+Table1[[#This Row],[SALES TO]]/1</f>
        <v>0</v>
      </c>
      <c r="T143" s="276">
        <f>+Table1[[#This Row],[ISSUES TO]]/1</f>
        <v>0</v>
      </c>
      <c r="U143" s="62">
        <f t="shared" si="26"/>
        <v>0</v>
      </c>
    </row>
    <row r="144" spans="1:21" x14ac:dyDescent="0.25">
      <c r="A144" s="80" t="s">
        <v>211</v>
      </c>
      <c r="B144" s="52"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+(Table1[[#This Row],[PHYSICAL]]+Table1[[#This Row],[RECEIPTS]]+Table1[[#This Row],[RETURNS]])-(Table1[[#This Row],[ISSUES]]+Table1[[#This Row],[EXCHANGED]]+Table1[[#This Row],[SALES]])</f>
        <v>0</v>
      </c>
      <c r="I144" s="53">
        <v>0</v>
      </c>
      <c r="J144" s="58">
        <f>+Table1[[#This Row],[PHYSICAL2]]-Table1[[#This Row],[THEORETICAL]]</f>
        <v>0</v>
      </c>
      <c r="K144" s="53">
        <f>+Table1[[#This Row],[RECEIPTS]]</f>
        <v>0</v>
      </c>
      <c r="L144" s="54">
        <f>+Table1[[#This Row],[RETURNS]]</f>
        <v>0</v>
      </c>
      <c r="M144" s="55">
        <f>+Table1[[#This Row],[EXCHANGED]]</f>
        <v>0</v>
      </c>
      <c r="N144" s="52">
        <f>+Table1[[#This Row],[SALES]]</f>
        <v>0</v>
      </c>
      <c r="O144" s="276">
        <f>+Table1[[#This Row],[ISSUES]]</f>
        <v>0</v>
      </c>
      <c r="P144" s="53">
        <f>Table1[[#This Row],[RECEIPTS TO]]/1</f>
        <v>0</v>
      </c>
      <c r="Q144" s="54">
        <f>+Table1[[#This Row],[RETURNS ]]/1</f>
        <v>0</v>
      </c>
      <c r="R144" s="55">
        <f>+Table1[[#This Row],[EXCHANGED TO]]/1</f>
        <v>0</v>
      </c>
      <c r="S144" s="52">
        <f>+Table1[[#This Row],[SALES TO]]/1</f>
        <v>0</v>
      </c>
      <c r="T144" s="276">
        <f>+Table1[[#This Row],[ISSUES TO]]/1</f>
        <v>0</v>
      </c>
      <c r="U144" s="62">
        <f t="shared" si="26"/>
        <v>0</v>
      </c>
    </row>
    <row r="145" spans="1:21" x14ac:dyDescent="0.25">
      <c r="A145" s="80" t="s">
        <v>214</v>
      </c>
      <c r="B145" s="52"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+(Table1[[#This Row],[PHYSICAL]]+Table1[[#This Row],[RECEIPTS]]+Table1[[#This Row],[RETURNS]])-(Table1[[#This Row],[ISSUES]]+Table1[[#This Row],[EXCHANGED]]+Table1[[#This Row],[SALES]])</f>
        <v>0</v>
      </c>
      <c r="I145" s="53">
        <v>0</v>
      </c>
      <c r="J145" s="58">
        <f>+Table1[[#This Row],[PHYSICAL2]]-Table1[[#This Row],[THEORETICAL]]</f>
        <v>0</v>
      </c>
      <c r="K145" s="53">
        <f>+Table1[[#This Row],[RECEIPTS]]</f>
        <v>0</v>
      </c>
      <c r="L145" s="54">
        <f>+Table1[[#This Row],[RETURNS]]</f>
        <v>0</v>
      </c>
      <c r="M145" s="55">
        <f>+Table1[[#This Row],[EXCHANGED]]</f>
        <v>0</v>
      </c>
      <c r="N145" s="52">
        <f>+Table1[[#This Row],[SALES]]</f>
        <v>0</v>
      </c>
      <c r="O145" s="276">
        <f>+Table1[[#This Row],[ISSUES]]</f>
        <v>0</v>
      </c>
      <c r="P145" s="53">
        <f>Table1[[#This Row],[RECEIPTS TO]]/1</f>
        <v>0</v>
      </c>
      <c r="Q145" s="54">
        <f>+Table1[[#This Row],[RETURNS ]]/1</f>
        <v>0</v>
      </c>
      <c r="R145" s="55">
        <f>+Table1[[#This Row],[EXCHANGED TO]]/1</f>
        <v>0</v>
      </c>
      <c r="S145" s="52">
        <f>+Table1[[#This Row],[SALES TO]]/1</f>
        <v>0</v>
      </c>
      <c r="T145" s="276">
        <f>+Table1[[#This Row],[ISSUES TO]]/1</f>
        <v>0</v>
      </c>
      <c r="U145" s="62">
        <f t="shared" si="26"/>
        <v>0</v>
      </c>
    </row>
    <row r="146" spans="1:21" x14ac:dyDescent="0.25">
      <c r="A146" s="80" t="s">
        <v>215</v>
      </c>
      <c r="B146" s="52"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+(Table1[[#This Row],[PHYSICAL]]+Table1[[#This Row],[RECEIPTS]]+Table1[[#This Row],[RETURNS]])-(Table1[[#This Row],[ISSUES]]+Table1[[#This Row],[EXCHANGED]]+Table1[[#This Row],[SALES]])</f>
        <v>0</v>
      </c>
      <c r="I146" s="53">
        <v>0</v>
      </c>
      <c r="J146" s="58">
        <f>+Table1[[#This Row],[PHYSICAL2]]-Table1[[#This Row],[THEORETICAL]]</f>
        <v>0</v>
      </c>
      <c r="K146" s="53">
        <f>+Table1[[#This Row],[RECEIPTS]]</f>
        <v>0</v>
      </c>
      <c r="L146" s="54">
        <f>+Table1[[#This Row],[RETURNS]]</f>
        <v>0</v>
      </c>
      <c r="M146" s="55">
        <f>+Table1[[#This Row],[EXCHANGED]]</f>
        <v>0</v>
      </c>
      <c r="N146" s="52">
        <f>+Table1[[#This Row],[SALES]]</f>
        <v>0</v>
      </c>
      <c r="O146" s="276">
        <f>+Table1[[#This Row],[ISSUES]]</f>
        <v>0</v>
      </c>
      <c r="P146" s="53">
        <f>Table1[[#This Row],[RECEIPTS TO]]/1</f>
        <v>0</v>
      </c>
      <c r="Q146" s="54">
        <f>+Table1[[#This Row],[RETURNS ]]/1</f>
        <v>0</v>
      </c>
      <c r="R146" s="55">
        <f>+Table1[[#This Row],[EXCHANGED TO]]/1</f>
        <v>0</v>
      </c>
      <c r="S146" s="52">
        <f>+Table1[[#This Row],[SALES TO]]/1</f>
        <v>0</v>
      </c>
      <c r="T146" s="276">
        <f>+Table1[[#This Row],[ISSUES TO]]/1</f>
        <v>0</v>
      </c>
      <c r="U146" s="62">
        <f t="shared" si="26"/>
        <v>0</v>
      </c>
    </row>
    <row r="147" spans="1:21" x14ac:dyDescent="0.25">
      <c r="A147" s="80" t="s">
        <v>233</v>
      </c>
      <c r="B147" s="52"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+(Table1[[#This Row],[PHYSICAL]]+Table1[[#This Row],[RECEIPTS]]+Table1[[#This Row],[RETURNS]])-(Table1[[#This Row],[ISSUES]]+Table1[[#This Row],[EXCHANGED]]+Table1[[#This Row],[SALES]])</f>
        <v>0</v>
      </c>
      <c r="I147" s="53">
        <v>0</v>
      </c>
      <c r="J147" s="58">
        <f>+Table1[[#This Row],[PHYSICAL2]]-Table1[[#This Row],[THEORETICAL]]</f>
        <v>0</v>
      </c>
      <c r="K147" s="53">
        <f>+Table1[[#This Row],[RECEIPTS]]</f>
        <v>0</v>
      </c>
      <c r="L147" s="54">
        <f>+Table1[[#This Row],[RETURNS]]</f>
        <v>0</v>
      </c>
      <c r="M147" s="55">
        <f>+Table1[[#This Row],[EXCHANGED]]</f>
        <v>0</v>
      </c>
      <c r="N147" s="52">
        <f>+Table1[[#This Row],[SALES]]</f>
        <v>0</v>
      </c>
      <c r="O147" s="276">
        <f>+Table1[[#This Row],[ISSUES]]</f>
        <v>0</v>
      </c>
      <c r="P147" s="53">
        <f>Table1[[#This Row],[RECEIPTS TO]]/1</f>
        <v>0</v>
      </c>
      <c r="Q147" s="54">
        <f>+Table1[[#This Row],[RETURNS ]]/1</f>
        <v>0</v>
      </c>
      <c r="R147" s="55">
        <f>+Table1[[#This Row],[EXCHANGED TO]]/1</f>
        <v>0</v>
      </c>
      <c r="S147" s="52">
        <f>+Table1[[#This Row],[SALES TO]]/1</f>
        <v>0</v>
      </c>
      <c r="T147" s="276">
        <f>+Table1[[#This Row],[ISSUES TO]]/1</f>
        <v>0</v>
      </c>
      <c r="U147" s="62">
        <f t="shared" si="26"/>
        <v>0</v>
      </c>
    </row>
    <row r="148" spans="1:21" x14ac:dyDescent="0.25">
      <c r="A148" s="80" t="s">
        <v>236</v>
      </c>
      <c r="B148" s="52"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+(Table1[[#This Row],[PHYSICAL]]+Table1[[#This Row],[RECEIPTS]]+Table1[[#This Row],[RETURNS]])-(Table1[[#This Row],[ISSUES]]+Table1[[#This Row],[EXCHANGED]]+Table1[[#This Row],[SALES]])</f>
        <v>0</v>
      </c>
      <c r="I148" s="53">
        <v>0</v>
      </c>
      <c r="J148" s="58">
        <f>+Table1[[#This Row],[PHYSICAL2]]-Table1[[#This Row],[THEORETICAL]]</f>
        <v>0</v>
      </c>
      <c r="K148" s="53">
        <f>+Table1[[#This Row],[RECEIPTS]]</f>
        <v>0</v>
      </c>
      <c r="L148" s="54">
        <f>+Table1[[#This Row],[RETURNS]]</f>
        <v>0</v>
      </c>
      <c r="M148" s="55">
        <f>+Table1[[#This Row],[EXCHANGED]]</f>
        <v>0</v>
      </c>
      <c r="N148" s="52">
        <f>+Table1[[#This Row],[SALES]]</f>
        <v>0</v>
      </c>
      <c r="O148" s="276">
        <f>+Table1[[#This Row],[ISSUES]]</f>
        <v>0</v>
      </c>
      <c r="P148" s="53">
        <f>Table1[[#This Row],[RECEIPTS TO]]/1</f>
        <v>0</v>
      </c>
      <c r="Q148" s="54">
        <f>+Table1[[#This Row],[RETURNS ]]/1</f>
        <v>0</v>
      </c>
      <c r="R148" s="55">
        <f>+Table1[[#This Row],[EXCHANGED TO]]/1</f>
        <v>0</v>
      </c>
      <c r="S148" s="52">
        <f>+Table1[[#This Row],[SALES TO]]/1</f>
        <v>0</v>
      </c>
      <c r="T148" s="276">
        <f>+Table1[[#This Row],[ISSUES TO]]/1</f>
        <v>0</v>
      </c>
      <c r="U148" s="62">
        <f t="shared" si="26"/>
        <v>0</v>
      </c>
    </row>
    <row r="149" spans="1:21" ht="15.75" thickBot="1" x14ac:dyDescent="0.3">
      <c r="A149" s="142"/>
      <c r="B149" s="143">
        <v>0</v>
      </c>
      <c r="C149" s="144">
        <v>0</v>
      </c>
      <c r="D149" s="145">
        <v>0</v>
      </c>
      <c r="E149" s="146">
        <v>0</v>
      </c>
      <c r="F149" s="143">
        <v>0</v>
      </c>
      <c r="G149" s="298">
        <v>0</v>
      </c>
      <c r="H149" s="54">
        <f>+(Table1[[#This Row],[PHYSICAL]]+Table1[[#This Row],[RECEIPTS]]+Table1[[#This Row],[RETURNS]])-(Table1[[#This Row],[ISSUES]]+Table1[[#This Row],[EXCHANGED]]+Table1[[#This Row],[SALES]])</f>
        <v>0</v>
      </c>
      <c r="I149" s="144">
        <v>0</v>
      </c>
      <c r="J149" s="326">
        <f>+Table1[[#This Row],[PHYSICAL2]]-Table1[[#This Row],[THEORETICAL]]</f>
        <v>0</v>
      </c>
      <c r="K149" s="53">
        <f>+Table1[[#This Row],[RECEIPTS]]</f>
        <v>0</v>
      </c>
      <c r="L149" s="54">
        <f>+Table1[[#This Row],[RETURNS]]</f>
        <v>0</v>
      </c>
      <c r="M149" s="55">
        <f>+Table1[[#This Row],[EXCHANGED]]</f>
        <v>0</v>
      </c>
      <c r="N149" s="52">
        <f>+Table1[[#This Row],[SALES]]</f>
        <v>0</v>
      </c>
      <c r="O149" s="276">
        <f>+Table1[[#This Row],[ISSUES]]</f>
        <v>0</v>
      </c>
      <c r="P149" s="53">
        <f>Table1[[#This Row],[RECEIPTS TO]]/1</f>
        <v>0</v>
      </c>
      <c r="Q149" s="54">
        <f>+Table1[[#This Row],[RETURNS ]]/1</f>
        <v>0</v>
      </c>
      <c r="R149" s="55">
        <f>+Table1[[#This Row],[EXCHANGED TO]]/1</f>
        <v>0</v>
      </c>
      <c r="S149" s="52">
        <f>+Table1[[#This Row],[SALES TO]]/1</f>
        <v>0</v>
      </c>
      <c r="T149" s="276">
        <f>+Table1[[#This Row],[ISSUES TO]]/1</f>
        <v>0</v>
      </c>
      <c r="U149" s="62">
        <f t="shared" si="26"/>
        <v>0</v>
      </c>
    </row>
    <row r="150" spans="1:21" s="125" customFormat="1" ht="17.25" thickBot="1" x14ac:dyDescent="0.35">
      <c r="A150" s="159" t="s">
        <v>51</v>
      </c>
      <c r="B150" s="160">
        <f t="shared" ref="B150" si="27">SUM(B128:B149)</f>
        <v>7834.0999999999995</v>
      </c>
      <c r="C150" s="161">
        <f>SUM(C127:C149)</f>
        <v>0</v>
      </c>
      <c r="D150" s="162">
        <f>SUM(D127:D149)</f>
        <v>0</v>
      </c>
      <c r="E150" s="163">
        <f>SUM(E127:E149)</f>
        <v>0</v>
      </c>
      <c r="F150" s="160">
        <f>SUM(F127:F149)</f>
        <v>0</v>
      </c>
      <c r="G150" s="277">
        <f t="shared" ref="G150:T150" si="28">SUM(G128:G149)</f>
        <v>0</v>
      </c>
      <c r="H150" s="162">
        <f t="shared" si="28"/>
        <v>7834.0999999999995</v>
      </c>
      <c r="I150" s="161">
        <f t="shared" si="28"/>
        <v>7834.0999999999995</v>
      </c>
      <c r="J150" s="206">
        <f>+Table1[[#This Row],[PHYSICAL2]]-Table1[[#This Row],[THEORETICAL]]</f>
        <v>0</v>
      </c>
      <c r="K150" s="161">
        <f t="shared" si="28"/>
        <v>0</v>
      </c>
      <c r="L150" s="174">
        <f t="shared" si="28"/>
        <v>0</v>
      </c>
      <c r="M150" s="163">
        <f t="shared" si="28"/>
        <v>0</v>
      </c>
      <c r="N150" s="160">
        <f t="shared" si="28"/>
        <v>0</v>
      </c>
      <c r="O150" s="277">
        <f t="shared" si="28"/>
        <v>0</v>
      </c>
      <c r="P150" s="161">
        <f t="shared" si="28"/>
        <v>0</v>
      </c>
      <c r="Q150" s="162">
        <f t="shared" si="28"/>
        <v>0</v>
      </c>
      <c r="R150" s="163">
        <f t="shared" si="28"/>
        <v>0</v>
      </c>
      <c r="S150" s="160">
        <f t="shared" si="28"/>
        <v>0</v>
      </c>
      <c r="T150" s="277">
        <f t="shared" si="28"/>
        <v>0</v>
      </c>
      <c r="U150" s="166">
        <f t="shared" si="19"/>
        <v>0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+(Table1[[#This Row],[PHYSICAL]]+Table1[[#This Row],[RECEIPTS]]+Table1[[#This Row],[RETURNS]])-(Table1[[#This Row],[ISSUES]]+Table1[[#This Row],[EXCHANGED]]+Table1[[#This Row],[SALES]])</f>
        <v>0</v>
      </c>
      <c r="I153" s="53">
        <v>0</v>
      </c>
      <c r="J153" s="58">
        <f>+Table1[[#This Row],[PHYSICAL2]]-Table1[[#This Row],[THEORETICAL]]</f>
        <v>0</v>
      </c>
      <c r="K153" s="53">
        <f>+Table1[[#This Row],[RECEIPTS]]</f>
        <v>0</v>
      </c>
      <c r="L153" s="54">
        <f>+Table1[[#This Row],[RETURNS]]</f>
        <v>0</v>
      </c>
      <c r="M153" s="55">
        <f>+Table1[[#This Row],[EXCHANGED]]</f>
        <v>0</v>
      </c>
      <c r="N153" s="52">
        <f>+Table1[[#This Row],[SALES]]</f>
        <v>0</v>
      </c>
      <c r="O153" s="276">
        <f>+Table1[[#This Row],[ISSUES]]</f>
        <v>0</v>
      </c>
      <c r="P153" s="53">
        <f>Table1[[#This Row],[RECEIPTS TO]]/1</f>
        <v>0</v>
      </c>
      <c r="Q153" s="54">
        <f>+Table1[[#This Row],[RETURNS ]]/1</f>
        <v>0</v>
      </c>
      <c r="R153" s="55">
        <f>+Table1[[#This Row],[EXCHANGED TO]]/1</f>
        <v>0</v>
      </c>
      <c r="S153" s="52">
        <f>+Table1[[#This Row],[SALES TO]]/1</f>
        <v>0</v>
      </c>
      <c r="T153" s="276">
        <f>+Table1[[#This Row],[ISSUES TO]]/1</f>
        <v>0</v>
      </c>
      <c r="U153" s="62">
        <f>IFERROR(+H153/(P153+Q153+R153+S153+T153),0)</f>
        <v>0</v>
      </c>
    </row>
    <row r="154" spans="1:21" x14ac:dyDescent="0.25">
      <c r="A154" s="318" t="s">
        <v>67</v>
      </c>
      <c r="B154" s="52"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+(Table1[[#This Row],[PHYSICAL]]+Table1[[#This Row],[RECEIPTS]]+Table1[[#This Row],[RETURNS]])-(Table1[[#This Row],[ISSUES]]+Table1[[#This Row],[EXCHANGED]]+Table1[[#This Row],[SALES]])</f>
        <v>7.6</v>
      </c>
      <c r="I154" s="53">
        <v>7.6</v>
      </c>
      <c r="J154" s="58">
        <f>+Table1[[#This Row],[PHYSICAL2]]-Table1[[#This Row],[THEORETICAL]]</f>
        <v>0</v>
      </c>
      <c r="K154" s="53">
        <f>+Table1[[#This Row],[RECEIPTS]]</f>
        <v>0</v>
      </c>
      <c r="L154" s="54">
        <f>+Table1[[#This Row],[RETURNS]]</f>
        <v>0</v>
      </c>
      <c r="M154" s="55">
        <f>+Table1[[#This Row],[EXCHANGED]]</f>
        <v>0</v>
      </c>
      <c r="N154" s="52">
        <f>+Table1[[#This Row],[SALES]]</f>
        <v>0</v>
      </c>
      <c r="O154" s="276">
        <f>+Table1[[#This Row],[ISSUES]]</f>
        <v>0</v>
      </c>
      <c r="P154" s="53">
        <f>Table1[[#This Row],[RECEIPTS TO]]/1</f>
        <v>0</v>
      </c>
      <c r="Q154" s="54">
        <f>+Table1[[#This Row],[RETURNS ]]/1</f>
        <v>0</v>
      </c>
      <c r="R154" s="55">
        <f>+Table1[[#This Row],[EXCHANGED TO]]/1</f>
        <v>0</v>
      </c>
      <c r="S154" s="52">
        <f>+Table1[[#This Row],[SALES TO]]/1</f>
        <v>0</v>
      </c>
      <c r="T154" s="276">
        <f>+Table1[[#This Row],[ISSUES TO]]/1</f>
        <v>0</v>
      </c>
      <c r="U154" s="62">
        <f t="shared" ref="U154:U213" si="29">IFERROR(+H154/(P154+Q154+R154+S154+T154),0)</f>
        <v>0</v>
      </c>
    </row>
    <row r="155" spans="1:21" x14ac:dyDescent="0.25">
      <c r="A155" s="318" t="s">
        <v>68</v>
      </c>
      <c r="B155" s="52"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+(Table1[[#This Row],[PHYSICAL]]+Table1[[#This Row],[RECEIPTS]]+Table1[[#This Row],[RETURNS]])-(Table1[[#This Row],[ISSUES]]+Table1[[#This Row],[EXCHANGED]]+Table1[[#This Row],[SALES]])</f>
        <v>0</v>
      </c>
      <c r="I155" s="53">
        <v>0</v>
      </c>
      <c r="J155" s="58">
        <f>+Table1[[#This Row],[PHYSICAL2]]-Table1[[#This Row],[THEORETICAL]]</f>
        <v>0</v>
      </c>
      <c r="K155" s="53">
        <f>+Table1[[#This Row],[RECEIPTS]]</f>
        <v>0</v>
      </c>
      <c r="L155" s="54">
        <f>+Table1[[#This Row],[RETURNS]]</f>
        <v>0</v>
      </c>
      <c r="M155" s="55">
        <f>+Table1[[#This Row],[EXCHANGED]]</f>
        <v>0</v>
      </c>
      <c r="N155" s="52">
        <f>+Table1[[#This Row],[SALES]]</f>
        <v>0</v>
      </c>
      <c r="O155" s="276">
        <f>+Table1[[#This Row],[ISSUES]]</f>
        <v>0</v>
      </c>
      <c r="P155" s="53">
        <f>Table1[[#This Row],[RECEIPTS TO]]/1</f>
        <v>0</v>
      </c>
      <c r="Q155" s="54">
        <f>+Table1[[#This Row],[RETURNS ]]/1</f>
        <v>0</v>
      </c>
      <c r="R155" s="55">
        <f>+Table1[[#This Row],[EXCHANGED TO]]/1</f>
        <v>0</v>
      </c>
      <c r="S155" s="52">
        <f>+Table1[[#This Row],[SALES TO]]/1</f>
        <v>0</v>
      </c>
      <c r="T155" s="276">
        <f>+Table1[[#This Row],[ISSUES TO]]/1</f>
        <v>0</v>
      </c>
      <c r="U155" s="62">
        <f t="shared" si="29"/>
        <v>0</v>
      </c>
    </row>
    <row r="156" spans="1:21" x14ac:dyDescent="0.25">
      <c r="A156" s="85" t="s">
        <v>69</v>
      </c>
      <c r="B156" s="52"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+(Table1[[#This Row],[PHYSICAL]]+Table1[[#This Row],[RECEIPTS]]+Table1[[#This Row],[RETURNS]])-(Table1[[#This Row],[ISSUES]]+Table1[[#This Row],[EXCHANGED]]+Table1[[#This Row],[SALES]])</f>
        <v>0</v>
      </c>
      <c r="I156" s="53">
        <v>0</v>
      </c>
      <c r="J156" s="58">
        <f>+Table1[[#This Row],[PHYSICAL2]]-Table1[[#This Row],[THEORETICAL]]</f>
        <v>0</v>
      </c>
      <c r="K156" s="53">
        <f>+Table1[[#This Row],[RECEIPTS]]</f>
        <v>0</v>
      </c>
      <c r="L156" s="54">
        <f>+Table1[[#This Row],[RETURNS]]</f>
        <v>0</v>
      </c>
      <c r="M156" s="55">
        <f>+Table1[[#This Row],[EXCHANGED]]</f>
        <v>0</v>
      </c>
      <c r="N156" s="52">
        <f>+Table1[[#This Row],[SALES]]</f>
        <v>0</v>
      </c>
      <c r="O156" s="276">
        <f>+Table1[[#This Row],[ISSUES]]</f>
        <v>0</v>
      </c>
      <c r="P156" s="53">
        <f>Table1[[#This Row],[RECEIPTS TO]]/1</f>
        <v>0</v>
      </c>
      <c r="Q156" s="54">
        <f>+Table1[[#This Row],[RETURNS ]]/1</f>
        <v>0</v>
      </c>
      <c r="R156" s="55">
        <f>+Table1[[#This Row],[EXCHANGED TO]]/1</f>
        <v>0</v>
      </c>
      <c r="S156" s="52">
        <f>+Table1[[#This Row],[SALES TO]]/1</f>
        <v>0</v>
      </c>
      <c r="T156" s="276">
        <f>+Table1[[#This Row],[ISSUES TO]]/1</f>
        <v>0</v>
      </c>
      <c r="U156" s="62">
        <f t="shared" si="29"/>
        <v>0</v>
      </c>
    </row>
    <row r="157" spans="1:21" x14ac:dyDescent="0.25">
      <c r="A157" s="85" t="s">
        <v>70</v>
      </c>
      <c r="B157" s="52"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+(Table1[[#This Row],[PHYSICAL]]+Table1[[#This Row],[RECEIPTS]]+Table1[[#This Row],[RETURNS]])-(Table1[[#This Row],[ISSUES]]+Table1[[#This Row],[EXCHANGED]]+Table1[[#This Row],[SALES]])</f>
        <v>0</v>
      </c>
      <c r="I157" s="53">
        <v>0</v>
      </c>
      <c r="J157" s="58">
        <f>+Table1[[#This Row],[PHYSICAL2]]-Table1[[#This Row],[THEORETICAL]]</f>
        <v>0</v>
      </c>
      <c r="K157" s="53">
        <f>+Table1[[#This Row],[RECEIPTS]]</f>
        <v>0</v>
      </c>
      <c r="L157" s="54">
        <f>+Table1[[#This Row],[RETURNS]]</f>
        <v>0</v>
      </c>
      <c r="M157" s="55">
        <f>+Table1[[#This Row],[EXCHANGED]]</f>
        <v>0</v>
      </c>
      <c r="N157" s="52">
        <f>+Table1[[#This Row],[SALES]]</f>
        <v>0</v>
      </c>
      <c r="O157" s="276">
        <f>+Table1[[#This Row],[ISSUES]]</f>
        <v>0</v>
      </c>
      <c r="P157" s="53">
        <f>Table1[[#This Row],[RECEIPTS TO]]/1</f>
        <v>0</v>
      </c>
      <c r="Q157" s="54">
        <f>+Table1[[#This Row],[RETURNS ]]/1</f>
        <v>0</v>
      </c>
      <c r="R157" s="55">
        <f>+Table1[[#This Row],[EXCHANGED TO]]/1</f>
        <v>0</v>
      </c>
      <c r="S157" s="52">
        <f>+Table1[[#This Row],[SALES TO]]/1</f>
        <v>0</v>
      </c>
      <c r="T157" s="276">
        <f>+Table1[[#This Row],[ISSUES TO]]/1</f>
        <v>0</v>
      </c>
      <c r="U157" s="62">
        <f t="shared" si="29"/>
        <v>0</v>
      </c>
    </row>
    <row r="158" spans="1:21" x14ac:dyDescent="0.25">
      <c r="A158" s="85" t="s">
        <v>71</v>
      </c>
      <c r="B158" s="52"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+(Table1[[#This Row],[PHYSICAL]]+Table1[[#This Row],[RECEIPTS]]+Table1[[#This Row],[RETURNS]])-(Table1[[#This Row],[ISSUES]]+Table1[[#This Row],[EXCHANGED]]+Table1[[#This Row],[SALES]])</f>
        <v>0</v>
      </c>
      <c r="I158" s="53">
        <v>0</v>
      </c>
      <c r="J158" s="58">
        <f>+Table1[[#This Row],[PHYSICAL2]]-Table1[[#This Row],[THEORETICAL]]</f>
        <v>0</v>
      </c>
      <c r="K158" s="53">
        <f>+Table1[[#This Row],[RECEIPTS]]</f>
        <v>0</v>
      </c>
      <c r="L158" s="54">
        <f>+Table1[[#This Row],[RETURNS]]</f>
        <v>0</v>
      </c>
      <c r="M158" s="55">
        <f>+Table1[[#This Row],[EXCHANGED]]</f>
        <v>0</v>
      </c>
      <c r="N158" s="52">
        <f>+Table1[[#This Row],[SALES]]</f>
        <v>0</v>
      </c>
      <c r="O158" s="276">
        <f>+Table1[[#This Row],[ISSUES]]</f>
        <v>0</v>
      </c>
      <c r="P158" s="53">
        <f>Table1[[#This Row],[RECEIPTS TO]]/1</f>
        <v>0</v>
      </c>
      <c r="Q158" s="54">
        <f>+Table1[[#This Row],[RETURNS ]]/1</f>
        <v>0</v>
      </c>
      <c r="R158" s="55">
        <f>+Table1[[#This Row],[EXCHANGED TO]]/1</f>
        <v>0</v>
      </c>
      <c r="S158" s="52">
        <f>+Table1[[#This Row],[SALES TO]]/1</f>
        <v>0</v>
      </c>
      <c r="T158" s="276">
        <f>+Table1[[#This Row],[ISSUES TO]]/1</f>
        <v>0</v>
      </c>
      <c r="U158" s="62">
        <f t="shared" si="29"/>
        <v>0</v>
      </c>
    </row>
    <row r="159" spans="1:21" x14ac:dyDescent="0.25">
      <c r="A159" s="86" t="s">
        <v>72</v>
      </c>
      <c r="B159" s="52"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+(Table1[[#This Row],[PHYSICAL]]+Table1[[#This Row],[RECEIPTS]]+Table1[[#This Row],[RETURNS]])-(Table1[[#This Row],[ISSUES]]+Table1[[#This Row],[EXCHANGED]]+Table1[[#This Row],[SALES]])</f>
        <v>0</v>
      </c>
      <c r="I159" s="53">
        <v>0</v>
      </c>
      <c r="J159" s="58">
        <f>+Table1[[#This Row],[PHYSICAL2]]-Table1[[#This Row],[THEORETICAL]]</f>
        <v>0</v>
      </c>
      <c r="K159" s="53">
        <f>+Table1[[#This Row],[RECEIPTS]]</f>
        <v>0</v>
      </c>
      <c r="L159" s="54">
        <f>+Table1[[#This Row],[RETURNS]]</f>
        <v>0</v>
      </c>
      <c r="M159" s="55">
        <f>+Table1[[#This Row],[EXCHANGED]]</f>
        <v>0</v>
      </c>
      <c r="N159" s="52">
        <f>+Table1[[#This Row],[SALES]]</f>
        <v>0</v>
      </c>
      <c r="O159" s="276">
        <f>+Table1[[#This Row],[ISSUES]]</f>
        <v>0</v>
      </c>
      <c r="P159" s="53">
        <f>Table1[[#This Row],[RECEIPTS TO]]/1</f>
        <v>0</v>
      </c>
      <c r="Q159" s="54">
        <f>+Table1[[#This Row],[RETURNS ]]/1</f>
        <v>0</v>
      </c>
      <c r="R159" s="55">
        <f>+Table1[[#This Row],[EXCHANGED TO]]/1</f>
        <v>0</v>
      </c>
      <c r="S159" s="52">
        <f>+Table1[[#This Row],[SALES TO]]/1</f>
        <v>0</v>
      </c>
      <c r="T159" s="276">
        <f>+Table1[[#This Row],[ISSUES TO]]/1</f>
        <v>0</v>
      </c>
      <c r="U159" s="62">
        <f t="shared" si="29"/>
        <v>0</v>
      </c>
    </row>
    <row r="160" spans="1:21" x14ac:dyDescent="0.25">
      <c r="A160" s="86" t="s">
        <v>73</v>
      </c>
      <c r="B160" s="52"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+(Table1[[#This Row],[PHYSICAL]]+Table1[[#This Row],[RECEIPTS]]+Table1[[#This Row],[RETURNS]])-(Table1[[#This Row],[ISSUES]]+Table1[[#This Row],[EXCHANGED]]+Table1[[#This Row],[SALES]])</f>
        <v>0</v>
      </c>
      <c r="I160" s="53">
        <v>0</v>
      </c>
      <c r="J160" s="58">
        <f>+Table1[[#This Row],[PHYSICAL2]]-Table1[[#This Row],[THEORETICAL]]</f>
        <v>0</v>
      </c>
      <c r="K160" s="53">
        <f>+Table1[[#This Row],[RECEIPTS]]</f>
        <v>0</v>
      </c>
      <c r="L160" s="54">
        <f>+Table1[[#This Row],[RETURNS]]</f>
        <v>0</v>
      </c>
      <c r="M160" s="55">
        <f>+Table1[[#This Row],[EXCHANGED]]</f>
        <v>0</v>
      </c>
      <c r="N160" s="52">
        <f>+Table1[[#This Row],[SALES]]</f>
        <v>0</v>
      </c>
      <c r="O160" s="276">
        <f>+Table1[[#This Row],[ISSUES]]</f>
        <v>0</v>
      </c>
      <c r="P160" s="53">
        <f>Table1[[#This Row],[RECEIPTS TO]]/1</f>
        <v>0</v>
      </c>
      <c r="Q160" s="54">
        <f>+Table1[[#This Row],[RETURNS ]]/1</f>
        <v>0</v>
      </c>
      <c r="R160" s="55">
        <f>+Table1[[#This Row],[EXCHANGED TO]]/1</f>
        <v>0</v>
      </c>
      <c r="S160" s="52">
        <f>+Table1[[#This Row],[SALES TO]]/1</f>
        <v>0</v>
      </c>
      <c r="T160" s="276">
        <f>+Table1[[#This Row],[ISSUES TO]]/1</f>
        <v>0</v>
      </c>
      <c r="U160" s="62">
        <f t="shared" si="29"/>
        <v>0</v>
      </c>
    </row>
    <row r="161" spans="1:21" x14ac:dyDescent="0.25">
      <c r="A161" s="87" t="s">
        <v>74</v>
      </c>
      <c r="B161" s="52"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+(Table1[[#This Row],[PHYSICAL]]+Table1[[#This Row],[RECEIPTS]]+Table1[[#This Row],[RETURNS]])-(Table1[[#This Row],[ISSUES]]+Table1[[#This Row],[EXCHANGED]]+Table1[[#This Row],[SALES]])</f>
        <v>562</v>
      </c>
      <c r="I161" s="53">
        <v>562</v>
      </c>
      <c r="J161" s="58">
        <f>+Table1[[#This Row],[PHYSICAL2]]-Table1[[#This Row],[THEORETICAL]]</f>
        <v>0</v>
      </c>
      <c r="K161" s="53">
        <f>+Table1[[#This Row],[RECEIPTS]]</f>
        <v>0</v>
      </c>
      <c r="L161" s="54">
        <f>+Table1[[#This Row],[RETURNS]]</f>
        <v>0</v>
      </c>
      <c r="M161" s="55">
        <f>+Table1[[#This Row],[EXCHANGED]]</f>
        <v>0</v>
      </c>
      <c r="N161" s="52">
        <f>+Table1[[#This Row],[SALES]]</f>
        <v>0</v>
      </c>
      <c r="O161" s="276">
        <f>+Table1[[#This Row],[ISSUES]]</f>
        <v>0</v>
      </c>
      <c r="P161" s="53">
        <f>Table1[[#This Row],[RECEIPTS TO]]/1</f>
        <v>0</v>
      </c>
      <c r="Q161" s="54">
        <f>+Table1[[#This Row],[RETURNS ]]/1</f>
        <v>0</v>
      </c>
      <c r="R161" s="55">
        <f>+Table1[[#This Row],[EXCHANGED TO]]/1</f>
        <v>0</v>
      </c>
      <c r="S161" s="52">
        <f>+Table1[[#This Row],[SALES TO]]/1</f>
        <v>0</v>
      </c>
      <c r="T161" s="276">
        <f>+Table1[[#This Row],[ISSUES TO]]/1</f>
        <v>0</v>
      </c>
      <c r="U161" s="62">
        <f t="shared" si="29"/>
        <v>0</v>
      </c>
    </row>
    <row r="162" spans="1:21" x14ac:dyDescent="0.25">
      <c r="A162" s="88" t="s">
        <v>75</v>
      </c>
      <c r="B162" s="52"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+(Table1[[#This Row],[PHYSICAL]]+Table1[[#This Row],[RECEIPTS]]+Table1[[#This Row],[RETURNS]])-(Table1[[#This Row],[ISSUES]]+Table1[[#This Row],[EXCHANGED]]+Table1[[#This Row],[SALES]])</f>
        <v>0</v>
      </c>
      <c r="I162" s="53">
        <v>0</v>
      </c>
      <c r="J162" s="58">
        <f>+Table1[[#This Row],[PHYSICAL2]]-Table1[[#This Row],[THEORETICAL]]</f>
        <v>0</v>
      </c>
      <c r="K162" s="53">
        <f>+Table1[[#This Row],[RECEIPTS]]</f>
        <v>0</v>
      </c>
      <c r="L162" s="54">
        <f>+Table1[[#This Row],[RETURNS]]</f>
        <v>0</v>
      </c>
      <c r="M162" s="55">
        <f>+Table1[[#This Row],[EXCHANGED]]</f>
        <v>0</v>
      </c>
      <c r="N162" s="52">
        <f>+Table1[[#This Row],[SALES]]</f>
        <v>0</v>
      </c>
      <c r="O162" s="276">
        <f>+Table1[[#This Row],[ISSUES]]</f>
        <v>0</v>
      </c>
      <c r="P162" s="53">
        <f>Table1[[#This Row],[RECEIPTS TO]]/1</f>
        <v>0</v>
      </c>
      <c r="Q162" s="54">
        <f>+Table1[[#This Row],[RETURNS ]]/1</f>
        <v>0</v>
      </c>
      <c r="R162" s="55">
        <f>+Table1[[#This Row],[EXCHANGED TO]]/1</f>
        <v>0</v>
      </c>
      <c r="S162" s="52">
        <f>+Table1[[#This Row],[SALES TO]]/1</f>
        <v>0</v>
      </c>
      <c r="T162" s="276">
        <f>+Table1[[#This Row],[ISSUES TO]]/1</f>
        <v>0</v>
      </c>
      <c r="U162" s="62">
        <f t="shared" si="29"/>
        <v>0</v>
      </c>
    </row>
    <row r="163" spans="1:21" x14ac:dyDescent="0.25">
      <c r="A163" s="88" t="s">
        <v>76</v>
      </c>
      <c r="B163" s="52"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+(Table1[[#This Row],[PHYSICAL]]+Table1[[#This Row],[RECEIPTS]]+Table1[[#This Row],[RETURNS]])-(Table1[[#This Row],[ISSUES]]+Table1[[#This Row],[EXCHANGED]]+Table1[[#This Row],[SALES]])</f>
        <v>0</v>
      </c>
      <c r="I163" s="53">
        <v>0</v>
      </c>
      <c r="J163" s="58">
        <f>+Table1[[#This Row],[PHYSICAL2]]-Table1[[#This Row],[THEORETICAL]]</f>
        <v>0</v>
      </c>
      <c r="K163" s="53">
        <f>+Table1[[#This Row],[RECEIPTS]]</f>
        <v>0</v>
      </c>
      <c r="L163" s="54">
        <f>+Table1[[#This Row],[RETURNS]]</f>
        <v>0</v>
      </c>
      <c r="M163" s="55">
        <f>+Table1[[#This Row],[EXCHANGED]]</f>
        <v>0</v>
      </c>
      <c r="N163" s="52">
        <f>+Table1[[#This Row],[SALES]]</f>
        <v>0</v>
      </c>
      <c r="O163" s="276">
        <f>+Table1[[#This Row],[ISSUES]]</f>
        <v>0</v>
      </c>
      <c r="P163" s="53">
        <f>Table1[[#This Row],[RECEIPTS TO]]/1</f>
        <v>0</v>
      </c>
      <c r="Q163" s="54">
        <f>+Table1[[#This Row],[RETURNS ]]/1</f>
        <v>0</v>
      </c>
      <c r="R163" s="55">
        <f>+Table1[[#This Row],[EXCHANGED TO]]/1</f>
        <v>0</v>
      </c>
      <c r="S163" s="52">
        <f>+Table1[[#This Row],[SALES TO]]/1</f>
        <v>0</v>
      </c>
      <c r="T163" s="276">
        <f>+Table1[[#This Row],[ISSUES TO]]/1</f>
        <v>0</v>
      </c>
      <c r="U163" s="62">
        <f t="shared" si="29"/>
        <v>0</v>
      </c>
    </row>
    <row r="164" spans="1:21" x14ac:dyDescent="0.25">
      <c r="A164" s="87" t="s">
        <v>77</v>
      </c>
      <c r="B164" s="52"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+(Table1[[#This Row],[PHYSICAL]]+Table1[[#This Row],[RECEIPTS]]+Table1[[#This Row],[RETURNS]])-(Table1[[#This Row],[ISSUES]]+Table1[[#This Row],[EXCHANGED]]+Table1[[#This Row],[SALES]])</f>
        <v>4</v>
      </c>
      <c r="I164" s="53">
        <v>4</v>
      </c>
      <c r="J164" s="58">
        <f>+Table1[[#This Row],[PHYSICAL2]]-Table1[[#This Row],[THEORETICAL]]</f>
        <v>0</v>
      </c>
      <c r="K164" s="53">
        <f>+Table1[[#This Row],[RECEIPTS]]</f>
        <v>0</v>
      </c>
      <c r="L164" s="54">
        <f>+Table1[[#This Row],[RETURNS]]</f>
        <v>0</v>
      </c>
      <c r="M164" s="55">
        <f>+Table1[[#This Row],[EXCHANGED]]</f>
        <v>0</v>
      </c>
      <c r="N164" s="52">
        <f>+Table1[[#This Row],[SALES]]</f>
        <v>0</v>
      </c>
      <c r="O164" s="276">
        <f>+Table1[[#This Row],[ISSUES]]</f>
        <v>0</v>
      </c>
      <c r="P164" s="53">
        <f>Table1[[#This Row],[RECEIPTS TO]]/1</f>
        <v>0</v>
      </c>
      <c r="Q164" s="54">
        <f>+Table1[[#This Row],[RETURNS ]]/1</f>
        <v>0</v>
      </c>
      <c r="R164" s="55">
        <f>+Table1[[#This Row],[EXCHANGED TO]]/1</f>
        <v>0</v>
      </c>
      <c r="S164" s="52">
        <f>+Table1[[#This Row],[SALES TO]]/1</f>
        <v>0</v>
      </c>
      <c r="T164" s="276">
        <f>+Table1[[#This Row],[ISSUES TO]]/1</f>
        <v>0</v>
      </c>
      <c r="U164" s="62">
        <f t="shared" si="29"/>
        <v>0</v>
      </c>
    </row>
    <row r="165" spans="1:21" x14ac:dyDescent="0.25">
      <c r="A165" s="109" t="s">
        <v>78</v>
      </c>
      <c r="B165" s="52"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+(Table1[[#This Row],[PHYSICAL]]+Table1[[#This Row],[RECEIPTS]]+Table1[[#This Row],[RETURNS]])-(Table1[[#This Row],[ISSUES]]+Table1[[#This Row],[EXCHANGED]]+Table1[[#This Row],[SALES]])</f>
        <v>0</v>
      </c>
      <c r="I165" s="53">
        <v>0</v>
      </c>
      <c r="J165" s="58">
        <f>+Table1[[#This Row],[PHYSICAL2]]-Table1[[#This Row],[THEORETICAL]]</f>
        <v>0</v>
      </c>
      <c r="K165" s="53">
        <f>+Table1[[#This Row],[RECEIPTS]]</f>
        <v>0</v>
      </c>
      <c r="L165" s="54">
        <f>+Table1[[#This Row],[RETURNS]]</f>
        <v>0</v>
      </c>
      <c r="M165" s="55">
        <f>+Table1[[#This Row],[EXCHANGED]]</f>
        <v>0</v>
      </c>
      <c r="N165" s="52">
        <f>+Table1[[#This Row],[SALES]]</f>
        <v>0</v>
      </c>
      <c r="O165" s="276">
        <f>+Table1[[#This Row],[ISSUES]]</f>
        <v>0</v>
      </c>
      <c r="P165" s="53">
        <f>Table1[[#This Row],[RECEIPTS TO]]/1</f>
        <v>0</v>
      </c>
      <c r="Q165" s="54">
        <f>+Table1[[#This Row],[RETURNS ]]/1</f>
        <v>0</v>
      </c>
      <c r="R165" s="55">
        <f>+Table1[[#This Row],[EXCHANGED TO]]/1</f>
        <v>0</v>
      </c>
      <c r="S165" s="52">
        <f>+Table1[[#This Row],[SALES TO]]/1</f>
        <v>0</v>
      </c>
      <c r="T165" s="276">
        <f>+Table1[[#This Row],[ISSUES TO]]/1</f>
        <v>0</v>
      </c>
      <c r="U165" s="62">
        <f t="shared" si="29"/>
        <v>0</v>
      </c>
    </row>
    <row r="166" spans="1:21" x14ac:dyDescent="0.25">
      <c r="A166" s="109" t="s">
        <v>79</v>
      </c>
      <c r="B166" s="52"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+(Table1[[#This Row],[PHYSICAL]]+Table1[[#This Row],[RECEIPTS]]+Table1[[#This Row],[RETURNS]])-(Table1[[#This Row],[ISSUES]]+Table1[[#This Row],[EXCHANGED]]+Table1[[#This Row],[SALES]])</f>
        <v>0</v>
      </c>
      <c r="I166" s="53">
        <v>0</v>
      </c>
      <c r="J166" s="58">
        <f>+Table1[[#This Row],[PHYSICAL2]]-Table1[[#This Row],[THEORETICAL]]</f>
        <v>0</v>
      </c>
      <c r="K166" s="53">
        <f>+Table1[[#This Row],[RECEIPTS]]</f>
        <v>0</v>
      </c>
      <c r="L166" s="54">
        <f>+Table1[[#This Row],[RETURNS]]</f>
        <v>0</v>
      </c>
      <c r="M166" s="55">
        <f>+Table1[[#This Row],[EXCHANGED]]</f>
        <v>0</v>
      </c>
      <c r="N166" s="52">
        <f>+Table1[[#This Row],[SALES]]</f>
        <v>0</v>
      </c>
      <c r="O166" s="276">
        <f>+Table1[[#This Row],[ISSUES]]</f>
        <v>0</v>
      </c>
      <c r="P166" s="53">
        <f>Table1[[#This Row],[RECEIPTS TO]]/1</f>
        <v>0</v>
      </c>
      <c r="Q166" s="54">
        <f>+Table1[[#This Row],[RETURNS ]]/1</f>
        <v>0</v>
      </c>
      <c r="R166" s="55">
        <f>+Table1[[#This Row],[EXCHANGED TO]]/1</f>
        <v>0</v>
      </c>
      <c r="S166" s="52">
        <f>+Table1[[#This Row],[SALES TO]]/1</f>
        <v>0</v>
      </c>
      <c r="T166" s="276">
        <f>+Table1[[#This Row],[ISSUES TO]]/1</f>
        <v>0</v>
      </c>
      <c r="U166" s="62">
        <f t="shared" si="29"/>
        <v>0</v>
      </c>
    </row>
    <row r="167" spans="1:21" x14ac:dyDescent="0.25">
      <c r="A167" s="109" t="s">
        <v>109</v>
      </c>
      <c r="B167" s="52"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+(Table1[[#This Row],[PHYSICAL]]+Table1[[#This Row],[RECEIPTS]]+Table1[[#This Row],[RETURNS]])-(Table1[[#This Row],[ISSUES]]+Table1[[#This Row],[EXCHANGED]]+Table1[[#This Row],[SALES]])</f>
        <v>317.2</v>
      </c>
      <c r="I167" s="53">
        <v>317.2</v>
      </c>
      <c r="J167" s="58">
        <f>+Table1[[#This Row],[PHYSICAL2]]-Table1[[#This Row],[THEORETICAL]]</f>
        <v>0</v>
      </c>
      <c r="K167" s="53">
        <f>+Table1[[#This Row],[RECEIPTS]]</f>
        <v>0</v>
      </c>
      <c r="L167" s="54">
        <f>+Table1[[#This Row],[RETURNS]]</f>
        <v>0</v>
      </c>
      <c r="M167" s="55">
        <f>+Table1[[#This Row],[EXCHANGED]]</f>
        <v>0</v>
      </c>
      <c r="N167" s="52">
        <f>+Table1[[#This Row],[SALES]]</f>
        <v>0</v>
      </c>
      <c r="O167" s="276">
        <f>+Table1[[#This Row],[ISSUES]]</f>
        <v>0</v>
      </c>
      <c r="P167" s="53">
        <f>Table1[[#This Row],[RECEIPTS TO]]/1</f>
        <v>0</v>
      </c>
      <c r="Q167" s="54">
        <f>+Table1[[#This Row],[RETURNS ]]/1</f>
        <v>0</v>
      </c>
      <c r="R167" s="55">
        <f>+Table1[[#This Row],[EXCHANGED TO]]/1</f>
        <v>0</v>
      </c>
      <c r="S167" s="52">
        <f>+Table1[[#This Row],[SALES TO]]/1</f>
        <v>0</v>
      </c>
      <c r="T167" s="276">
        <f>+Table1[[#This Row],[ISSUES TO]]/1</f>
        <v>0</v>
      </c>
      <c r="U167" s="62">
        <f t="shared" si="29"/>
        <v>0</v>
      </c>
    </row>
    <row r="168" spans="1:21" x14ac:dyDescent="0.25">
      <c r="A168" s="109" t="s">
        <v>110</v>
      </c>
      <c r="B168" s="52"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+(Table1[[#This Row],[PHYSICAL]]+Table1[[#This Row],[RECEIPTS]]+Table1[[#This Row],[RETURNS]])-(Table1[[#This Row],[ISSUES]]+Table1[[#This Row],[EXCHANGED]]+Table1[[#This Row],[SALES]])</f>
        <v>1254.2</v>
      </c>
      <c r="I168" s="53">
        <v>1254.2</v>
      </c>
      <c r="J168" s="58">
        <f>+Table1[[#This Row],[PHYSICAL2]]-Table1[[#This Row],[THEORETICAL]]</f>
        <v>0</v>
      </c>
      <c r="K168" s="53">
        <f>+Table1[[#This Row],[RECEIPTS]]</f>
        <v>0</v>
      </c>
      <c r="L168" s="54">
        <f>+Table1[[#This Row],[RETURNS]]</f>
        <v>0</v>
      </c>
      <c r="M168" s="55">
        <f>+Table1[[#This Row],[EXCHANGED]]</f>
        <v>0</v>
      </c>
      <c r="N168" s="52">
        <f>+Table1[[#This Row],[SALES]]</f>
        <v>0</v>
      </c>
      <c r="O168" s="276">
        <f>+Table1[[#This Row],[ISSUES]]</f>
        <v>0</v>
      </c>
      <c r="P168" s="53">
        <f>Table1[[#This Row],[RECEIPTS TO]]/1</f>
        <v>0</v>
      </c>
      <c r="Q168" s="54">
        <f>+Table1[[#This Row],[RETURNS ]]/1</f>
        <v>0</v>
      </c>
      <c r="R168" s="55">
        <f>+Table1[[#This Row],[EXCHANGED TO]]/1</f>
        <v>0</v>
      </c>
      <c r="S168" s="52">
        <f>+Table1[[#This Row],[SALES TO]]/1</f>
        <v>0</v>
      </c>
      <c r="T168" s="276">
        <f>+Table1[[#This Row],[ISSUES TO]]/1</f>
        <v>0</v>
      </c>
      <c r="U168" s="62">
        <f t="shared" si="29"/>
        <v>0</v>
      </c>
    </row>
    <row r="169" spans="1:21" x14ac:dyDescent="0.25">
      <c r="A169" s="109" t="s">
        <v>80</v>
      </c>
      <c r="B169" s="52"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+(Table1[[#This Row],[PHYSICAL]]+Table1[[#This Row],[RECEIPTS]]+Table1[[#This Row],[RETURNS]])-(Table1[[#This Row],[ISSUES]]+Table1[[#This Row],[EXCHANGED]]+Table1[[#This Row],[SALES]])</f>
        <v>0</v>
      </c>
      <c r="I169" s="53">
        <v>0</v>
      </c>
      <c r="J169" s="58">
        <f>+Table1[[#This Row],[PHYSICAL2]]-Table1[[#This Row],[THEORETICAL]]</f>
        <v>0</v>
      </c>
      <c r="K169" s="53">
        <f>+Table1[[#This Row],[RECEIPTS]]</f>
        <v>0</v>
      </c>
      <c r="L169" s="54">
        <f>+Table1[[#This Row],[RETURNS]]</f>
        <v>0</v>
      </c>
      <c r="M169" s="55">
        <f>+Table1[[#This Row],[EXCHANGED]]</f>
        <v>0</v>
      </c>
      <c r="N169" s="52">
        <f>+Table1[[#This Row],[SALES]]</f>
        <v>0</v>
      </c>
      <c r="O169" s="276">
        <f>+Table1[[#This Row],[ISSUES]]</f>
        <v>0</v>
      </c>
      <c r="P169" s="53">
        <f>Table1[[#This Row],[RECEIPTS TO]]/1</f>
        <v>0</v>
      </c>
      <c r="Q169" s="54">
        <f>+Table1[[#This Row],[RETURNS ]]/1</f>
        <v>0</v>
      </c>
      <c r="R169" s="55">
        <f>+Table1[[#This Row],[EXCHANGED TO]]/1</f>
        <v>0</v>
      </c>
      <c r="S169" s="52">
        <f>+Table1[[#This Row],[SALES TO]]/1</f>
        <v>0</v>
      </c>
      <c r="T169" s="276">
        <f>+Table1[[#This Row],[ISSUES TO]]/1</f>
        <v>0</v>
      </c>
      <c r="U169" s="62">
        <f t="shared" si="29"/>
        <v>0</v>
      </c>
    </row>
    <row r="170" spans="1:21" x14ac:dyDescent="0.25">
      <c r="A170" s="109" t="s">
        <v>81</v>
      </c>
      <c r="B170" s="52"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+(Table1[[#This Row],[PHYSICAL]]+Table1[[#This Row],[RECEIPTS]]+Table1[[#This Row],[RETURNS]])-(Table1[[#This Row],[ISSUES]]+Table1[[#This Row],[EXCHANGED]]+Table1[[#This Row],[SALES]])</f>
        <v>0</v>
      </c>
      <c r="I170" s="53">
        <v>0</v>
      </c>
      <c r="J170" s="58">
        <f>+Table1[[#This Row],[PHYSICAL2]]-Table1[[#This Row],[THEORETICAL]]</f>
        <v>0</v>
      </c>
      <c r="K170" s="53">
        <f>+Table1[[#This Row],[RECEIPTS]]</f>
        <v>0</v>
      </c>
      <c r="L170" s="54">
        <f>+Table1[[#This Row],[RETURNS]]</f>
        <v>0</v>
      </c>
      <c r="M170" s="55">
        <f>+Table1[[#This Row],[EXCHANGED]]</f>
        <v>0</v>
      </c>
      <c r="N170" s="52">
        <f>+Table1[[#This Row],[SALES]]</f>
        <v>0</v>
      </c>
      <c r="O170" s="276">
        <f>+Table1[[#This Row],[ISSUES]]</f>
        <v>0</v>
      </c>
      <c r="P170" s="53">
        <f>Table1[[#This Row],[RECEIPTS TO]]/1</f>
        <v>0</v>
      </c>
      <c r="Q170" s="54">
        <f>+Table1[[#This Row],[RETURNS ]]/1</f>
        <v>0</v>
      </c>
      <c r="R170" s="55">
        <f>+Table1[[#This Row],[EXCHANGED TO]]/1</f>
        <v>0</v>
      </c>
      <c r="S170" s="52">
        <f>+Table1[[#This Row],[SALES TO]]/1</f>
        <v>0</v>
      </c>
      <c r="T170" s="276">
        <f>+Table1[[#This Row],[ISSUES TO]]/1</f>
        <v>0</v>
      </c>
      <c r="U170" s="62">
        <f t="shared" si="29"/>
        <v>0</v>
      </c>
    </row>
    <row r="171" spans="1:21" x14ac:dyDescent="0.25">
      <c r="A171" s="89" t="s">
        <v>82</v>
      </c>
      <c r="B171" s="52"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+(Table1[[#This Row],[PHYSICAL]]+Table1[[#This Row],[RECEIPTS]]+Table1[[#This Row],[RETURNS]])-(Table1[[#This Row],[ISSUES]]+Table1[[#This Row],[EXCHANGED]]+Table1[[#This Row],[SALES]])</f>
        <v>0</v>
      </c>
      <c r="I171" s="53">
        <v>0</v>
      </c>
      <c r="J171" s="58">
        <f>+Table1[[#This Row],[PHYSICAL2]]-Table1[[#This Row],[THEORETICAL]]</f>
        <v>0</v>
      </c>
      <c r="K171" s="53">
        <f>+Table1[[#This Row],[RECEIPTS]]</f>
        <v>0</v>
      </c>
      <c r="L171" s="54">
        <f>+Table1[[#This Row],[RETURNS]]</f>
        <v>0</v>
      </c>
      <c r="M171" s="55">
        <f>+Table1[[#This Row],[EXCHANGED]]</f>
        <v>0</v>
      </c>
      <c r="N171" s="52">
        <f>+Table1[[#This Row],[SALES]]</f>
        <v>0</v>
      </c>
      <c r="O171" s="276">
        <f>+Table1[[#This Row],[ISSUES]]</f>
        <v>0</v>
      </c>
      <c r="P171" s="53">
        <f>Table1[[#This Row],[RECEIPTS TO]]/1</f>
        <v>0</v>
      </c>
      <c r="Q171" s="54">
        <f>+Table1[[#This Row],[RETURNS ]]/1</f>
        <v>0</v>
      </c>
      <c r="R171" s="55">
        <f>+Table1[[#This Row],[EXCHANGED TO]]/1</f>
        <v>0</v>
      </c>
      <c r="S171" s="52">
        <f>+Table1[[#This Row],[SALES TO]]/1</f>
        <v>0</v>
      </c>
      <c r="T171" s="276">
        <f>+Table1[[#This Row],[ISSUES TO]]/1</f>
        <v>0</v>
      </c>
      <c r="U171" s="62">
        <f t="shared" si="29"/>
        <v>0</v>
      </c>
    </row>
    <row r="172" spans="1:21" x14ac:dyDescent="0.25">
      <c r="A172" s="90" t="s">
        <v>83</v>
      </c>
      <c r="B172" s="52"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+(Table1[[#This Row],[PHYSICAL]]+Table1[[#This Row],[RECEIPTS]]+Table1[[#This Row],[RETURNS]])-(Table1[[#This Row],[ISSUES]]+Table1[[#This Row],[EXCHANGED]]+Table1[[#This Row],[SALES]])</f>
        <v>504.2</v>
      </c>
      <c r="I172" s="53">
        <v>504.2</v>
      </c>
      <c r="J172" s="58">
        <f>+Table1[[#This Row],[PHYSICAL2]]-Table1[[#This Row],[THEORETICAL]]</f>
        <v>0</v>
      </c>
      <c r="K172" s="53">
        <f>+Table1[[#This Row],[RECEIPTS]]</f>
        <v>0</v>
      </c>
      <c r="L172" s="54">
        <f>+Table1[[#This Row],[RETURNS]]</f>
        <v>0</v>
      </c>
      <c r="M172" s="55">
        <f>+Table1[[#This Row],[EXCHANGED]]</f>
        <v>0</v>
      </c>
      <c r="N172" s="52">
        <f>+Table1[[#This Row],[SALES]]</f>
        <v>0</v>
      </c>
      <c r="O172" s="276">
        <f>+Table1[[#This Row],[ISSUES]]</f>
        <v>0</v>
      </c>
      <c r="P172" s="53">
        <f>Table1[[#This Row],[RECEIPTS TO]]/1</f>
        <v>0</v>
      </c>
      <c r="Q172" s="54">
        <f>+Table1[[#This Row],[RETURNS ]]/1</f>
        <v>0</v>
      </c>
      <c r="R172" s="55">
        <f>+Table1[[#This Row],[EXCHANGED TO]]/1</f>
        <v>0</v>
      </c>
      <c r="S172" s="52">
        <f>+Table1[[#This Row],[SALES TO]]/1</f>
        <v>0</v>
      </c>
      <c r="T172" s="276">
        <f>+Table1[[#This Row],[ISSUES TO]]/1</f>
        <v>0</v>
      </c>
      <c r="U172" s="62">
        <f t="shared" si="29"/>
        <v>0</v>
      </c>
    </row>
    <row r="173" spans="1:21" x14ac:dyDescent="0.25">
      <c r="A173" s="90" t="s">
        <v>86</v>
      </c>
      <c r="B173" s="52"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+(Table1[[#This Row],[PHYSICAL]]+Table1[[#This Row],[RECEIPTS]]+Table1[[#This Row],[RETURNS]])-(Table1[[#This Row],[ISSUES]]+Table1[[#This Row],[EXCHANGED]]+Table1[[#This Row],[SALES]])</f>
        <v>4.8</v>
      </c>
      <c r="I173" s="53">
        <v>4.8</v>
      </c>
      <c r="J173" s="58">
        <f>+Table1[[#This Row],[PHYSICAL2]]-Table1[[#This Row],[THEORETICAL]]</f>
        <v>0</v>
      </c>
      <c r="K173" s="53">
        <f>+Table1[[#This Row],[RECEIPTS]]</f>
        <v>0</v>
      </c>
      <c r="L173" s="54">
        <f>+Table1[[#This Row],[RETURNS]]</f>
        <v>0</v>
      </c>
      <c r="M173" s="55">
        <f>+Table1[[#This Row],[EXCHANGED]]</f>
        <v>0</v>
      </c>
      <c r="N173" s="52">
        <f>+Table1[[#This Row],[SALES]]</f>
        <v>0</v>
      </c>
      <c r="O173" s="276">
        <f>+Table1[[#This Row],[ISSUES]]</f>
        <v>0</v>
      </c>
      <c r="P173" s="53">
        <f>Table1[[#This Row],[RECEIPTS TO]]/1</f>
        <v>0</v>
      </c>
      <c r="Q173" s="54">
        <f>+Table1[[#This Row],[RETURNS ]]/1</f>
        <v>0</v>
      </c>
      <c r="R173" s="55">
        <f>+Table1[[#This Row],[EXCHANGED TO]]/1</f>
        <v>0</v>
      </c>
      <c r="S173" s="52">
        <f>+Table1[[#This Row],[SALES TO]]/1</f>
        <v>0</v>
      </c>
      <c r="T173" s="276">
        <f>+Table1[[#This Row],[ISSUES TO]]/1</f>
        <v>0</v>
      </c>
      <c r="U173" s="62">
        <f t="shared" si="29"/>
        <v>0</v>
      </c>
    </row>
    <row r="174" spans="1:21" x14ac:dyDescent="0.25">
      <c r="A174" s="94" t="s">
        <v>85</v>
      </c>
      <c r="B174" s="52">
        <v>802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+(Table1[[#This Row],[PHYSICAL]]+Table1[[#This Row],[RECEIPTS]]+Table1[[#This Row],[RETURNS]])-(Table1[[#This Row],[ISSUES]]+Table1[[#This Row],[EXCHANGED]]+Table1[[#This Row],[SALES]])</f>
        <v>802</v>
      </c>
      <c r="I174" s="53">
        <v>802</v>
      </c>
      <c r="J174" s="58">
        <f>+Table1[[#This Row],[PHYSICAL2]]-Table1[[#This Row],[THEORETICAL]]</f>
        <v>0</v>
      </c>
      <c r="K174" s="53">
        <f>+Table1[[#This Row],[RECEIPTS]]</f>
        <v>0</v>
      </c>
      <c r="L174" s="54">
        <f>+Table1[[#This Row],[RETURNS]]</f>
        <v>0</v>
      </c>
      <c r="M174" s="55">
        <f>+Table1[[#This Row],[EXCHANGED]]</f>
        <v>0</v>
      </c>
      <c r="N174" s="52">
        <f>+Table1[[#This Row],[SALES]]</f>
        <v>0</v>
      </c>
      <c r="O174" s="276">
        <f>+Table1[[#This Row],[ISSUES]]</f>
        <v>0</v>
      </c>
      <c r="P174" s="53">
        <f>Table1[[#This Row],[RECEIPTS TO]]/1</f>
        <v>0</v>
      </c>
      <c r="Q174" s="54">
        <f>+Table1[[#This Row],[RETURNS ]]/1</f>
        <v>0</v>
      </c>
      <c r="R174" s="55">
        <f>+Table1[[#This Row],[EXCHANGED TO]]/1</f>
        <v>0</v>
      </c>
      <c r="S174" s="52">
        <f>+Table1[[#This Row],[SALES TO]]/1</f>
        <v>0</v>
      </c>
      <c r="T174" s="276">
        <f>+Table1[[#This Row],[ISSUES TO]]/1</f>
        <v>0</v>
      </c>
      <c r="U174" s="62">
        <f t="shared" si="29"/>
        <v>0</v>
      </c>
    </row>
    <row r="175" spans="1:21" x14ac:dyDescent="0.25">
      <c r="A175" s="90" t="s">
        <v>84</v>
      </c>
      <c r="B175" s="52"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+(Table1[[#This Row],[PHYSICAL]]+Table1[[#This Row],[RECEIPTS]]+Table1[[#This Row],[RETURNS]])-(Table1[[#This Row],[ISSUES]]+Table1[[#This Row],[EXCHANGED]]+Table1[[#This Row],[SALES]])</f>
        <v>0</v>
      </c>
      <c r="I175" s="53">
        <v>0</v>
      </c>
      <c r="J175" s="58">
        <f>+Table1[[#This Row],[PHYSICAL2]]-Table1[[#This Row],[THEORETICAL]]</f>
        <v>0</v>
      </c>
      <c r="K175" s="53">
        <f>+Table1[[#This Row],[RECEIPTS]]</f>
        <v>0</v>
      </c>
      <c r="L175" s="54">
        <f>+Table1[[#This Row],[RETURNS]]</f>
        <v>0</v>
      </c>
      <c r="M175" s="55">
        <f>+Table1[[#This Row],[EXCHANGED]]</f>
        <v>0</v>
      </c>
      <c r="N175" s="52">
        <f>+Table1[[#This Row],[SALES]]</f>
        <v>0</v>
      </c>
      <c r="O175" s="276">
        <f>+Table1[[#This Row],[ISSUES]]</f>
        <v>0</v>
      </c>
      <c r="P175" s="53">
        <f>Table1[[#This Row],[RECEIPTS TO]]/1</f>
        <v>0</v>
      </c>
      <c r="Q175" s="54">
        <f>+Table1[[#This Row],[RETURNS ]]/1</f>
        <v>0</v>
      </c>
      <c r="R175" s="55">
        <f>+Table1[[#This Row],[EXCHANGED TO]]/1</f>
        <v>0</v>
      </c>
      <c r="S175" s="52">
        <f>+Table1[[#This Row],[SALES TO]]/1</f>
        <v>0</v>
      </c>
      <c r="T175" s="276">
        <f>+Table1[[#This Row],[ISSUES TO]]/1</f>
        <v>0</v>
      </c>
      <c r="U175" s="62">
        <f t="shared" si="29"/>
        <v>0</v>
      </c>
    </row>
    <row r="176" spans="1:21" x14ac:dyDescent="0.25">
      <c r="A176" s="318" t="s">
        <v>87</v>
      </c>
      <c r="B176" s="52"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+(Table1[[#This Row],[PHYSICAL]]+Table1[[#This Row],[RECEIPTS]]+Table1[[#This Row],[RETURNS]])-(Table1[[#This Row],[ISSUES]]+Table1[[#This Row],[EXCHANGED]]+Table1[[#This Row],[SALES]])</f>
        <v>0</v>
      </c>
      <c r="I176" s="53">
        <v>0</v>
      </c>
      <c r="J176" s="58">
        <f>+Table1[[#This Row],[PHYSICAL2]]-Table1[[#This Row],[THEORETICAL]]</f>
        <v>0</v>
      </c>
      <c r="K176" s="53">
        <f>+Table1[[#This Row],[RECEIPTS]]</f>
        <v>0</v>
      </c>
      <c r="L176" s="54">
        <f>+Table1[[#This Row],[RETURNS]]</f>
        <v>0</v>
      </c>
      <c r="M176" s="55">
        <f>+Table1[[#This Row],[EXCHANGED]]</f>
        <v>0</v>
      </c>
      <c r="N176" s="52">
        <f>+Table1[[#This Row],[SALES]]</f>
        <v>0</v>
      </c>
      <c r="O176" s="276">
        <f>+Table1[[#This Row],[ISSUES]]</f>
        <v>0</v>
      </c>
      <c r="P176" s="53">
        <f>Table1[[#This Row],[RECEIPTS TO]]/1</f>
        <v>0</v>
      </c>
      <c r="Q176" s="54">
        <f>+Table1[[#This Row],[RETURNS ]]/1</f>
        <v>0</v>
      </c>
      <c r="R176" s="55">
        <f>+Table1[[#This Row],[EXCHANGED TO]]/1</f>
        <v>0</v>
      </c>
      <c r="S176" s="52">
        <f>+Table1[[#This Row],[SALES TO]]/1</f>
        <v>0</v>
      </c>
      <c r="T176" s="276">
        <f>+Table1[[#This Row],[ISSUES TO]]/1</f>
        <v>0</v>
      </c>
      <c r="U176" s="62">
        <f t="shared" si="29"/>
        <v>0</v>
      </c>
    </row>
    <row r="177" spans="1:21" x14ac:dyDescent="0.25">
      <c r="A177" s="318" t="s">
        <v>89</v>
      </c>
      <c r="B177" s="52"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+(Table1[[#This Row],[PHYSICAL]]+Table1[[#This Row],[RECEIPTS]]+Table1[[#This Row],[RETURNS]])-(Table1[[#This Row],[ISSUES]]+Table1[[#This Row],[EXCHANGED]]+Table1[[#This Row],[SALES]])</f>
        <v>17.8</v>
      </c>
      <c r="I177" s="53">
        <v>17.8</v>
      </c>
      <c r="J177" s="58">
        <f>+Table1[[#This Row],[PHYSICAL2]]-Table1[[#This Row],[THEORETICAL]]</f>
        <v>0</v>
      </c>
      <c r="K177" s="53">
        <f>+Table1[[#This Row],[RECEIPTS]]</f>
        <v>0</v>
      </c>
      <c r="L177" s="54">
        <f>+Table1[[#This Row],[RETURNS]]</f>
        <v>0</v>
      </c>
      <c r="M177" s="55">
        <f>+Table1[[#This Row],[EXCHANGED]]</f>
        <v>0</v>
      </c>
      <c r="N177" s="52">
        <f>+Table1[[#This Row],[SALES]]</f>
        <v>0</v>
      </c>
      <c r="O177" s="276">
        <f>+Table1[[#This Row],[ISSUES]]</f>
        <v>0</v>
      </c>
      <c r="P177" s="53">
        <f>Table1[[#This Row],[RECEIPTS TO]]/1</f>
        <v>0</v>
      </c>
      <c r="Q177" s="54">
        <f>+Table1[[#This Row],[RETURNS ]]/1</f>
        <v>0</v>
      </c>
      <c r="R177" s="55">
        <f>+Table1[[#This Row],[EXCHANGED TO]]/1</f>
        <v>0</v>
      </c>
      <c r="S177" s="52">
        <f>+Table1[[#This Row],[SALES TO]]/1</f>
        <v>0</v>
      </c>
      <c r="T177" s="276">
        <f>+Table1[[#This Row],[ISSUES TO]]/1</f>
        <v>0</v>
      </c>
      <c r="U177" s="62">
        <f t="shared" si="29"/>
        <v>0</v>
      </c>
    </row>
    <row r="178" spans="1:21" x14ac:dyDescent="0.25">
      <c r="A178" s="318" t="s">
        <v>88</v>
      </c>
      <c r="B178" s="52"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+(Table1[[#This Row],[PHYSICAL]]+Table1[[#This Row],[RECEIPTS]]+Table1[[#This Row],[RETURNS]])-(Table1[[#This Row],[ISSUES]]+Table1[[#This Row],[EXCHANGED]]+Table1[[#This Row],[SALES]])</f>
        <v>0</v>
      </c>
      <c r="I178" s="53">
        <v>0</v>
      </c>
      <c r="J178" s="58">
        <f>+Table1[[#This Row],[PHYSICAL2]]-Table1[[#This Row],[THEORETICAL]]</f>
        <v>0</v>
      </c>
      <c r="K178" s="53">
        <f>+Table1[[#This Row],[RECEIPTS]]</f>
        <v>0</v>
      </c>
      <c r="L178" s="54">
        <f>+Table1[[#This Row],[RETURNS]]</f>
        <v>0</v>
      </c>
      <c r="M178" s="55">
        <f>+Table1[[#This Row],[EXCHANGED]]</f>
        <v>0</v>
      </c>
      <c r="N178" s="52">
        <f>+Table1[[#This Row],[SALES]]</f>
        <v>0</v>
      </c>
      <c r="O178" s="276">
        <f>+Table1[[#This Row],[ISSUES]]</f>
        <v>0</v>
      </c>
      <c r="P178" s="53">
        <f>Table1[[#This Row],[RECEIPTS TO]]/1</f>
        <v>0</v>
      </c>
      <c r="Q178" s="54">
        <f>+Table1[[#This Row],[RETURNS ]]/1</f>
        <v>0</v>
      </c>
      <c r="R178" s="55">
        <f>+Table1[[#This Row],[EXCHANGED TO]]/1</f>
        <v>0</v>
      </c>
      <c r="S178" s="52">
        <f>+Table1[[#This Row],[SALES TO]]/1</f>
        <v>0</v>
      </c>
      <c r="T178" s="276">
        <f>+Table1[[#This Row],[ISSUES TO]]/1</f>
        <v>0</v>
      </c>
      <c r="U178" s="62">
        <f t="shared" si="29"/>
        <v>0</v>
      </c>
    </row>
    <row r="179" spans="1:21" x14ac:dyDescent="0.25">
      <c r="A179" s="88" t="s">
        <v>90</v>
      </c>
      <c r="B179" s="52"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+(Table1[[#This Row],[PHYSICAL]]+Table1[[#This Row],[RECEIPTS]]+Table1[[#This Row],[RETURNS]])-(Table1[[#This Row],[ISSUES]]+Table1[[#This Row],[EXCHANGED]]+Table1[[#This Row],[SALES]])</f>
        <v>0</v>
      </c>
      <c r="I179" s="53">
        <v>0</v>
      </c>
      <c r="J179" s="58">
        <f>+Table1[[#This Row],[PHYSICAL2]]-Table1[[#This Row],[THEORETICAL]]</f>
        <v>0</v>
      </c>
      <c r="K179" s="53">
        <f>+Table1[[#This Row],[RECEIPTS]]</f>
        <v>0</v>
      </c>
      <c r="L179" s="54">
        <f>+Table1[[#This Row],[RETURNS]]</f>
        <v>0</v>
      </c>
      <c r="M179" s="55">
        <f>+Table1[[#This Row],[EXCHANGED]]</f>
        <v>0</v>
      </c>
      <c r="N179" s="52">
        <f>+Table1[[#This Row],[SALES]]</f>
        <v>0</v>
      </c>
      <c r="O179" s="276">
        <f>+Table1[[#This Row],[ISSUES]]</f>
        <v>0</v>
      </c>
      <c r="P179" s="53">
        <f>Table1[[#This Row],[RECEIPTS TO]]/1</f>
        <v>0</v>
      </c>
      <c r="Q179" s="54">
        <f>+Table1[[#This Row],[RETURNS ]]/1</f>
        <v>0</v>
      </c>
      <c r="R179" s="55">
        <f>+Table1[[#This Row],[EXCHANGED TO]]/1</f>
        <v>0</v>
      </c>
      <c r="S179" s="52">
        <f>+Table1[[#This Row],[SALES TO]]/1</f>
        <v>0</v>
      </c>
      <c r="T179" s="276">
        <f>+Table1[[#This Row],[ISSUES TO]]/1</f>
        <v>0</v>
      </c>
      <c r="U179" s="62">
        <f t="shared" si="29"/>
        <v>0</v>
      </c>
    </row>
    <row r="180" spans="1:21" x14ac:dyDescent="0.25">
      <c r="A180" s="88" t="s">
        <v>91</v>
      </c>
      <c r="B180" s="52">
        <v>455.64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+(Table1[[#This Row],[PHYSICAL]]+Table1[[#This Row],[RECEIPTS]]+Table1[[#This Row],[RETURNS]])-(Table1[[#This Row],[ISSUES]]+Table1[[#This Row],[EXCHANGED]]+Table1[[#This Row],[SALES]])</f>
        <v>455.64</v>
      </c>
      <c r="I180" s="53">
        <v>455.64</v>
      </c>
      <c r="J180" s="58">
        <f>+Table1[[#This Row],[PHYSICAL2]]-Table1[[#This Row],[THEORETICAL]]</f>
        <v>0</v>
      </c>
      <c r="K180" s="53">
        <f>+Table1[[#This Row],[RECEIPTS]]</f>
        <v>0</v>
      </c>
      <c r="L180" s="54">
        <f>+Table1[[#This Row],[RETURNS]]</f>
        <v>0</v>
      </c>
      <c r="M180" s="55">
        <f>+Table1[[#This Row],[EXCHANGED]]</f>
        <v>0</v>
      </c>
      <c r="N180" s="52">
        <f>+Table1[[#This Row],[SALES]]</f>
        <v>0</v>
      </c>
      <c r="O180" s="276">
        <f>+Table1[[#This Row],[ISSUES]]</f>
        <v>0</v>
      </c>
      <c r="P180" s="53">
        <f>Table1[[#This Row],[RECEIPTS TO]]/1</f>
        <v>0</v>
      </c>
      <c r="Q180" s="54">
        <f>+Table1[[#This Row],[RETURNS ]]/1</f>
        <v>0</v>
      </c>
      <c r="R180" s="55">
        <f>+Table1[[#This Row],[EXCHANGED TO]]/1</f>
        <v>0</v>
      </c>
      <c r="S180" s="52">
        <f>+Table1[[#This Row],[SALES TO]]/1</f>
        <v>0</v>
      </c>
      <c r="T180" s="276">
        <f>+Table1[[#This Row],[ISSUES TO]]/1</f>
        <v>0</v>
      </c>
      <c r="U180" s="62">
        <f t="shared" si="29"/>
        <v>0</v>
      </c>
    </row>
    <row r="181" spans="1:21" x14ac:dyDescent="0.25">
      <c r="A181" s="88" t="s">
        <v>92</v>
      </c>
      <c r="B181" s="52"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+(Table1[[#This Row],[PHYSICAL]]+Table1[[#This Row],[RECEIPTS]]+Table1[[#This Row],[RETURNS]])-(Table1[[#This Row],[ISSUES]]+Table1[[#This Row],[EXCHANGED]]+Table1[[#This Row],[SALES]])</f>
        <v>0</v>
      </c>
      <c r="I181" s="53">
        <v>0</v>
      </c>
      <c r="J181" s="58">
        <f>+Table1[[#This Row],[PHYSICAL2]]-Table1[[#This Row],[THEORETICAL]]</f>
        <v>0</v>
      </c>
      <c r="K181" s="53">
        <f>+Table1[[#This Row],[RECEIPTS]]</f>
        <v>0</v>
      </c>
      <c r="L181" s="54">
        <f>+Table1[[#This Row],[RETURNS]]</f>
        <v>0</v>
      </c>
      <c r="M181" s="55">
        <f>+Table1[[#This Row],[EXCHANGED]]</f>
        <v>0</v>
      </c>
      <c r="N181" s="52">
        <f>+Table1[[#This Row],[SALES]]</f>
        <v>0</v>
      </c>
      <c r="O181" s="276">
        <f>+Table1[[#This Row],[ISSUES]]</f>
        <v>0</v>
      </c>
      <c r="P181" s="53">
        <f>Table1[[#This Row],[RECEIPTS TO]]/1</f>
        <v>0</v>
      </c>
      <c r="Q181" s="54">
        <f>+Table1[[#This Row],[RETURNS ]]/1</f>
        <v>0</v>
      </c>
      <c r="R181" s="55">
        <f>+Table1[[#This Row],[EXCHANGED TO]]/1</f>
        <v>0</v>
      </c>
      <c r="S181" s="52">
        <f>+Table1[[#This Row],[SALES TO]]/1</f>
        <v>0</v>
      </c>
      <c r="T181" s="276">
        <f>+Table1[[#This Row],[ISSUES TO]]/1</f>
        <v>0</v>
      </c>
      <c r="U181" s="62">
        <f t="shared" si="29"/>
        <v>0</v>
      </c>
    </row>
    <row r="182" spans="1:21" x14ac:dyDescent="0.25">
      <c r="A182" s="88" t="s">
        <v>111</v>
      </c>
      <c r="B182" s="52"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+(Table1[[#This Row],[PHYSICAL]]+Table1[[#This Row],[RECEIPTS]]+Table1[[#This Row],[RETURNS]])-(Table1[[#This Row],[ISSUES]]+Table1[[#This Row],[EXCHANGED]]+Table1[[#This Row],[SALES]])</f>
        <v>0</v>
      </c>
      <c r="I182" s="53">
        <v>0</v>
      </c>
      <c r="J182" s="58">
        <f>+Table1[[#This Row],[PHYSICAL2]]-Table1[[#This Row],[THEORETICAL]]</f>
        <v>0</v>
      </c>
      <c r="K182" s="53">
        <f>+Table1[[#This Row],[RECEIPTS]]</f>
        <v>0</v>
      </c>
      <c r="L182" s="54">
        <f>+Table1[[#This Row],[RETURNS]]</f>
        <v>0</v>
      </c>
      <c r="M182" s="55">
        <f>+Table1[[#This Row],[EXCHANGED]]</f>
        <v>0</v>
      </c>
      <c r="N182" s="52">
        <f>+Table1[[#This Row],[SALES]]</f>
        <v>0</v>
      </c>
      <c r="O182" s="276">
        <f>+Table1[[#This Row],[ISSUES]]</f>
        <v>0</v>
      </c>
      <c r="P182" s="53">
        <f>Table1[[#This Row],[RECEIPTS TO]]/1</f>
        <v>0</v>
      </c>
      <c r="Q182" s="54">
        <f>+Table1[[#This Row],[RETURNS ]]/1</f>
        <v>0</v>
      </c>
      <c r="R182" s="55">
        <f>+Table1[[#This Row],[EXCHANGED TO]]/1</f>
        <v>0</v>
      </c>
      <c r="S182" s="52">
        <f>+Table1[[#This Row],[SALES TO]]/1</f>
        <v>0</v>
      </c>
      <c r="T182" s="276">
        <f>+Table1[[#This Row],[ISSUES TO]]/1</f>
        <v>0</v>
      </c>
      <c r="U182" s="62">
        <f t="shared" si="29"/>
        <v>0</v>
      </c>
    </row>
    <row r="183" spans="1:21" x14ac:dyDescent="0.25">
      <c r="A183" s="87" t="s">
        <v>53</v>
      </c>
      <c r="B183" s="52"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+(Table1[[#This Row],[PHYSICAL]]+Table1[[#This Row],[RECEIPTS]]+Table1[[#This Row],[RETURNS]])-(Table1[[#This Row],[ISSUES]]+Table1[[#This Row],[EXCHANGED]]+Table1[[#This Row],[SALES]])</f>
        <v>0</v>
      </c>
      <c r="I183" s="53">
        <v>0</v>
      </c>
      <c r="J183" s="58">
        <f>+Table1[[#This Row],[PHYSICAL2]]-Table1[[#This Row],[THEORETICAL]]</f>
        <v>0</v>
      </c>
      <c r="K183" s="53">
        <f>+Table1[[#This Row],[RECEIPTS]]</f>
        <v>0</v>
      </c>
      <c r="L183" s="54">
        <f>+Table1[[#This Row],[RETURNS]]</f>
        <v>0</v>
      </c>
      <c r="M183" s="55">
        <f>+Table1[[#This Row],[EXCHANGED]]</f>
        <v>0</v>
      </c>
      <c r="N183" s="52">
        <f>+Table1[[#This Row],[SALES]]</f>
        <v>0</v>
      </c>
      <c r="O183" s="276">
        <f>+Table1[[#This Row],[ISSUES]]</f>
        <v>0</v>
      </c>
      <c r="P183" s="53">
        <f>Table1[[#This Row],[RECEIPTS TO]]/1</f>
        <v>0</v>
      </c>
      <c r="Q183" s="54">
        <f>+Table1[[#This Row],[RETURNS ]]/1</f>
        <v>0</v>
      </c>
      <c r="R183" s="55">
        <f>+Table1[[#This Row],[EXCHANGED TO]]/1</f>
        <v>0</v>
      </c>
      <c r="S183" s="52">
        <f>+Table1[[#This Row],[SALES TO]]/1</f>
        <v>0</v>
      </c>
      <c r="T183" s="276">
        <f>+Table1[[#This Row],[ISSUES TO]]/1</f>
        <v>0</v>
      </c>
      <c r="U183" s="62">
        <f t="shared" si="29"/>
        <v>0</v>
      </c>
    </row>
    <row r="184" spans="1:21" x14ac:dyDescent="0.25">
      <c r="A184" s="321" t="s">
        <v>93</v>
      </c>
      <c r="B184" s="52"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+(Table1[[#This Row],[PHYSICAL]]+Table1[[#This Row],[RECEIPTS]]+Table1[[#This Row],[RETURNS]])-(Table1[[#This Row],[ISSUES]]+Table1[[#This Row],[EXCHANGED]]+Table1[[#This Row],[SALES]])</f>
        <v>0</v>
      </c>
      <c r="I184" s="53">
        <v>0</v>
      </c>
      <c r="J184" s="58">
        <f>+Table1[[#This Row],[PHYSICAL2]]-Table1[[#This Row],[THEORETICAL]]</f>
        <v>0</v>
      </c>
      <c r="K184" s="53">
        <f>+Table1[[#This Row],[RECEIPTS]]</f>
        <v>0</v>
      </c>
      <c r="L184" s="54">
        <f>+Table1[[#This Row],[RETURNS]]</f>
        <v>0</v>
      </c>
      <c r="M184" s="55">
        <f>+Table1[[#This Row],[EXCHANGED]]</f>
        <v>0</v>
      </c>
      <c r="N184" s="52">
        <f>+Table1[[#This Row],[SALES]]</f>
        <v>0</v>
      </c>
      <c r="O184" s="276">
        <f>+Table1[[#This Row],[ISSUES]]</f>
        <v>0</v>
      </c>
      <c r="P184" s="53">
        <f>Table1[[#This Row],[RECEIPTS TO]]/1</f>
        <v>0</v>
      </c>
      <c r="Q184" s="54">
        <f>+Table1[[#This Row],[RETURNS ]]/1</f>
        <v>0</v>
      </c>
      <c r="R184" s="55">
        <f>+Table1[[#This Row],[EXCHANGED TO]]/1</f>
        <v>0</v>
      </c>
      <c r="S184" s="52">
        <f>+Table1[[#This Row],[SALES TO]]/1</f>
        <v>0</v>
      </c>
      <c r="T184" s="276">
        <f>+Table1[[#This Row],[ISSUES TO]]/1</f>
        <v>0</v>
      </c>
      <c r="U184" s="62">
        <f t="shared" si="29"/>
        <v>0</v>
      </c>
    </row>
    <row r="185" spans="1:21" x14ac:dyDescent="0.25">
      <c r="A185" s="321" t="s">
        <v>94</v>
      </c>
      <c r="B185" s="52"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+(Table1[[#This Row],[PHYSICAL]]+Table1[[#This Row],[RECEIPTS]]+Table1[[#This Row],[RETURNS]])-(Table1[[#This Row],[ISSUES]]+Table1[[#This Row],[EXCHANGED]]+Table1[[#This Row],[SALES]])</f>
        <v>0</v>
      </c>
      <c r="I185" s="53">
        <v>0</v>
      </c>
      <c r="J185" s="58">
        <f>+Table1[[#This Row],[PHYSICAL2]]-Table1[[#This Row],[THEORETICAL]]</f>
        <v>0</v>
      </c>
      <c r="K185" s="53">
        <f>+Table1[[#This Row],[RECEIPTS]]</f>
        <v>0</v>
      </c>
      <c r="L185" s="54">
        <f>+Table1[[#This Row],[RETURNS]]</f>
        <v>0</v>
      </c>
      <c r="M185" s="55">
        <f>+Table1[[#This Row],[EXCHANGED]]</f>
        <v>0</v>
      </c>
      <c r="N185" s="52">
        <f>+Table1[[#This Row],[SALES]]</f>
        <v>0</v>
      </c>
      <c r="O185" s="276">
        <f>+Table1[[#This Row],[ISSUES]]</f>
        <v>0</v>
      </c>
      <c r="P185" s="53">
        <f>Table1[[#This Row],[RECEIPTS TO]]/1</f>
        <v>0</v>
      </c>
      <c r="Q185" s="54">
        <f>+Table1[[#This Row],[RETURNS ]]/1</f>
        <v>0</v>
      </c>
      <c r="R185" s="55">
        <f>+Table1[[#This Row],[EXCHANGED TO]]/1</f>
        <v>0</v>
      </c>
      <c r="S185" s="52">
        <f>+Table1[[#This Row],[SALES TO]]/1</f>
        <v>0</v>
      </c>
      <c r="T185" s="276">
        <f>+Table1[[#This Row],[ISSUES TO]]/1</f>
        <v>0</v>
      </c>
      <c r="U185" s="62">
        <f t="shared" si="29"/>
        <v>0</v>
      </c>
    </row>
    <row r="186" spans="1:21" x14ac:dyDescent="0.25">
      <c r="A186" s="84" t="s">
        <v>97</v>
      </c>
      <c r="B186" s="52"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+(Table1[[#This Row],[PHYSICAL]]+Table1[[#This Row],[RECEIPTS]]+Table1[[#This Row],[RETURNS]])-(Table1[[#This Row],[ISSUES]]+Table1[[#This Row],[EXCHANGED]]+Table1[[#This Row],[SALES]])</f>
        <v>655.4</v>
      </c>
      <c r="I186" s="53">
        <v>655.4</v>
      </c>
      <c r="J186" s="58">
        <f>+Table1[[#This Row],[PHYSICAL2]]-Table1[[#This Row],[THEORETICAL]]</f>
        <v>0</v>
      </c>
      <c r="K186" s="53">
        <f>+Table1[[#This Row],[RECEIPTS]]</f>
        <v>0</v>
      </c>
      <c r="L186" s="54">
        <f>+Table1[[#This Row],[RETURNS]]</f>
        <v>0</v>
      </c>
      <c r="M186" s="55">
        <f>+Table1[[#This Row],[EXCHANGED]]</f>
        <v>0</v>
      </c>
      <c r="N186" s="52">
        <f>+Table1[[#This Row],[SALES]]</f>
        <v>0</v>
      </c>
      <c r="O186" s="276">
        <f>+Table1[[#This Row],[ISSUES]]</f>
        <v>0</v>
      </c>
      <c r="P186" s="53">
        <f>Table1[[#This Row],[RECEIPTS TO]]/1</f>
        <v>0</v>
      </c>
      <c r="Q186" s="54">
        <f>+Table1[[#This Row],[RETURNS ]]/1</f>
        <v>0</v>
      </c>
      <c r="R186" s="55">
        <f>+Table1[[#This Row],[EXCHANGED TO]]/1</f>
        <v>0</v>
      </c>
      <c r="S186" s="52">
        <f>+Table1[[#This Row],[SALES TO]]/1</f>
        <v>0</v>
      </c>
      <c r="T186" s="276">
        <f>+Table1[[#This Row],[ISSUES TO]]/1</f>
        <v>0</v>
      </c>
      <c r="U186" s="62">
        <f t="shared" si="29"/>
        <v>0</v>
      </c>
    </row>
    <row r="187" spans="1:21" x14ac:dyDescent="0.25">
      <c r="A187" s="84" t="s">
        <v>96</v>
      </c>
      <c r="B187" s="52"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+(Table1[[#This Row],[PHYSICAL]]+Table1[[#This Row],[RECEIPTS]]+Table1[[#This Row],[RETURNS]])-(Table1[[#This Row],[ISSUES]]+Table1[[#This Row],[EXCHANGED]]+Table1[[#This Row],[SALES]])</f>
        <v>0</v>
      </c>
      <c r="I187" s="53">
        <v>0</v>
      </c>
      <c r="J187" s="58">
        <f>+Table1[[#This Row],[PHYSICAL2]]-Table1[[#This Row],[THEORETICAL]]</f>
        <v>0</v>
      </c>
      <c r="K187" s="53">
        <f>+Table1[[#This Row],[RECEIPTS]]</f>
        <v>0</v>
      </c>
      <c r="L187" s="54">
        <f>+Table1[[#This Row],[RETURNS]]</f>
        <v>0</v>
      </c>
      <c r="M187" s="55">
        <f>+Table1[[#This Row],[EXCHANGED]]</f>
        <v>0</v>
      </c>
      <c r="N187" s="52">
        <f>+Table1[[#This Row],[SALES]]</f>
        <v>0</v>
      </c>
      <c r="O187" s="276">
        <f>+Table1[[#This Row],[ISSUES]]</f>
        <v>0</v>
      </c>
      <c r="P187" s="53">
        <f>Table1[[#This Row],[RECEIPTS TO]]/1</f>
        <v>0</v>
      </c>
      <c r="Q187" s="54">
        <f>+Table1[[#This Row],[RETURNS ]]/1</f>
        <v>0</v>
      </c>
      <c r="R187" s="55">
        <f>+Table1[[#This Row],[EXCHANGED TO]]/1</f>
        <v>0</v>
      </c>
      <c r="S187" s="52">
        <f>+Table1[[#This Row],[SALES TO]]/1</f>
        <v>0</v>
      </c>
      <c r="T187" s="276">
        <f>+Table1[[#This Row],[ISSUES TO]]/1</f>
        <v>0</v>
      </c>
      <c r="U187" s="62">
        <f t="shared" si="29"/>
        <v>0</v>
      </c>
    </row>
    <row r="188" spans="1:21" x14ac:dyDescent="0.25">
      <c r="A188" s="84" t="s">
        <v>95</v>
      </c>
      <c r="B188" s="52"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+(Table1[[#This Row],[PHYSICAL]]+Table1[[#This Row],[RECEIPTS]]+Table1[[#This Row],[RETURNS]])-(Table1[[#This Row],[ISSUES]]+Table1[[#This Row],[EXCHANGED]]+Table1[[#This Row],[SALES]])</f>
        <v>9.8000000000000007</v>
      </c>
      <c r="I188" s="53">
        <v>9.8000000000000007</v>
      </c>
      <c r="J188" s="58">
        <f>+Table1[[#This Row],[PHYSICAL2]]-Table1[[#This Row],[THEORETICAL]]</f>
        <v>0</v>
      </c>
      <c r="K188" s="53">
        <f>+Table1[[#This Row],[RECEIPTS]]</f>
        <v>0</v>
      </c>
      <c r="L188" s="54">
        <f>+Table1[[#This Row],[RETURNS]]</f>
        <v>0</v>
      </c>
      <c r="M188" s="55">
        <f>+Table1[[#This Row],[EXCHANGED]]</f>
        <v>0</v>
      </c>
      <c r="N188" s="52">
        <f>+Table1[[#This Row],[SALES]]</f>
        <v>0</v>
      </c>
      <c r="O188" s="276">
        <f>+Table1[[#This Row],[ISSUES]]</f>
        <v>0</v>
      </c>
      <c r="P188" s="53">
        <f>Table1[[#This Row],[RECEIPTS TO]]/1</f>
        <v>0</v>
      </c>
      <c r="Q188" s="54">
        <f>+Table1[[#This Row],[RETURNS ]]/1</f>
        <v>0</v>
      </c>
      <c r="R188" s="55">
        <f>+Table1[[#This Row],[EXCHANGED TO]]/1</f>
        <v>0</v>
      </c>
      <c r="S188" s="52">
        <f>+Table1[[#This Row],[SALES TO]]/1</f>
        <v>0</v>
      </c>
      <c r="T188" s="276">
        <f>+Table1[[#This Row],[ISSUES TO]]/1</f>
        <v>0</v>
      </c>
      <c r="U188" s="62">
        <f t="shared" si="29"/>
        <v>0</v>
      </c>
    </row>
    <row r="189" spans="1:21" x14ac:dyDescent="0.25">
      <c r="A189" s="92" t="s">
        <v>98</v>
      </c>
      <c r="B189" s="52"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+(Table1[[#This Row],[PHYSICAL]]+Table1[[#This Row],[RECEIPTS]]+Table1[[#This Row],[RETURNS]])-(Table1[[#This Row],[ISSUES]]+Table1[[#This Row],[EXCHANGED]]+Table1[[#This Row],[SALES]])</f>
        <v>0</v>
      </c>
      <c r="I189" s="53">
        <v>0</v>
      </c>
      <c r="J189" s="58">
        <f>+Table1[[#This Row],[PHYSICAL2]]-Table1[[#This Row],[THEORETICAL]]</f>
        <v>0</v>
      </c>
      <c r="K189" s="53">
        <f>+Table1[[#This Row],[RECEIPTS]]</f>
        <v>0</v>
      </c>
      <c r="L189" s="54">
        <f>+Table1[[#This Row],[RETURNS]]</f>
        <v>0</v>
      </c>
      <c r="M189" s="55">
        <f>+Table1[[#This Row],[EXCHANGED]]</f>
        <v>0</v>
      </c>
      <c r="N189" s="52">
        <f>+Table1[[#This Row],[SALES]]</f>
        <v>0</v>
      </c>
      <c r="O189" s="276">
        <f>+Table1[[#This Row],[ISSUES]]</f>
        <v>0</v>
      </c>
      <c r="P189" s="53">
        <f>Table1[[#This Row],[RECEIPTS TO]]/1</f>
        <v>0</v>
      </c>
      <c r="Q189" s="54">
        <f>+Table1[[#This Row],[RETURNS ]]/1</f>
        <v>0</v>
      </c>
      <c r="R189" s="55">
        <f>+Table1[[#This Row],[EXCHANGED TO]]/1</f>
        <v>0</v>
      </c>
      <c r="S189" s="52">
        <f>+Table1[[#This Row],[SALES TO]]/1</f>
        <v>0</v>
      </c>
      <c r="T189" s="276">
        <f>+Table1[[#This Row],[ISSUES TO]]/1</f>
        <v>0</v>
      </c>
      <c r="U189" s="62">
        <f t="shared" si="29"/>
        <v>0</v>
      </c>
    </row>
    <row r="190" spans="1:21" x14ac:dyDescent="0.25">
      <c r="A190" s="92" t="s">
        <v>99</v>
      </c>
      <c r="B190" s="52"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+(Table1[[#This Row],[PHYSICAL]]+Table1[[#This Row],[RECEIPTS]]+Table1[[#This Row],[RETURNS]])-(Table1[[#This Row],[ISSUES]]+Table1[[#This Row],[EXCHANGED]]+Table1[[#This Row],[SALES]])</f>
        <v>0</v>
      </c>
      <c r="I190" s="53">
        <v>0</v>
      </c>
      <c r="J190" s="58">
        <f>+Table1[[#This Row],[PHYSICAL2]]-Table1[[#This Row],[THEORETICAL]]</f>
        <v>0</v>
      </c>
      <c r="K190" s="53">
        <f>+Table1[[#This Row],[RECEIPTS]]</f>
        <v>0</v>
      </c>
      <c r="L190" s="54">
        <f>+Table1[[#This Row],[RETURNS]]</f>
        <v>0</v>
      </c>
      <c r="M190" s="55">
        <f>+Table1[[#This Row],[EXCHANGED]]</f>
        <v>0</v>
      </c>
      <c r="N190" s="52">
        <f>+Table1[[#This Row],[SALES]]</f>
        <v>0</v>
      </c>
      <c r="O190" s="276">
        <f>+Table1[[#This Row],[ISSUES]]</f>
        <v>0</v>
      </c>
      <c r="P190" s="53">
        <f>Table1[[#This Row],[RECEIPTS TO]]/1</f>
        <v>0</v>
      </c>
      <c r="Q190" s="54">
        <f>+Table1[[#This Row],[RETURNS ]]/1</f>
        <v>0</v>
      </c>
      <c r="R190" s="55">
        <f>+Table1[[#This Row],[EXCHANGED TO]]/1</f>
        <v>0</v>
      </c>
      <c r="S190" s="52">
        <f>+Table1[[#This Row],[SALES TO]]/1</f>
        <v>0</v>
      </c>
      <c r="T190" s="276">
        <f>+Table1[[#This Row],[ISSUES TO]]/1</f>
        <v>0</v>
      </c>
      <c r="U190" s="62">
        <f t="shared" si="29"/>
        <v>0</v>
      </c>
    </row>
    <row r="191" spans="1:21" x14ac:dyDescent="0.25">
      <c r="A191" s="93" t="s">
        <v>100</v>
      </c>
      <c r="B191" s="52">
        <v>10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+(Table1[[#This Row],[PHYSICAL]]+Table1[[#This Row],[RECEIPTS]]+Table1[[#This Row],[RETURNS]])-(Table1[[#This Row],[ISSUES]]+Table1[[#This Row],[EXCHANGED]]+Table1[[#This Row],[SALES]])</f>
        <v>10</v>
      </c>
      <c r="I191" s="53">
        <v>10</v>
      </c>
      <c r="J191" s="58">
        <f>+Table1[[#This Row],[PHYSICAL2]]-Table1[[#This Row],[THEORETICAL]]</f>
        <v>0</v>
      </c>
      <c r="K191" s="53">
        <f>+Table1[[#This Row],[RECEIPTS]]</f>
        <v>0</v>
      </c>
      <c r="L191" s="54">
        <f>+Table1[[#This Row],[RETURNS]]</f>
        <v>0</v>
      </c>
      <c r="M191" s="55">
        <f>+Table1[[#This Row],[EXCHANGED]]</f>
        <v>0</v>
      </c>
      <c r="N191" s="52">
        <f>+Table1[[#This Row],[SALES]]</f>
        <v>0</v>
      </c>
      <c r="O191" s="276">
        <f>+Table1[[#This Row],[ISSUES]]</f>
        <v>0</v>
      </c>
      <c r="P191" s="53">
        <f>Table1[[#This Row],[RECEIPTS TO]]/1</f>
        <v>0</v>
      </c>
      <c r="Q191" s="54">
        <f>+Table1[[#This Row],[RETURNS ]]/1</f>
        <v>0</v>
      </c>
      <c r="R191" s="55">
        <f>+Table1[[#This Row],[EXCHANGED TO]]/1</f>
        <v>0</v>
      </c>
      <c r="S191" s="52">
        <f>+Table1[[#This Row],[SALES TO]]/1</f>
        <v>0</v>
      </c>
      <c r="T191" s="276">
        <f>+Table1[[#This Row],[ISSUES TO]]/1</f>
        <v>0</v>
      </c>
      <c r="U191" s="62">
        <f t="shared" si="29"/>
        <v>0</v>
      </c>
    </row>
    <row r="192" spans="1:21" x14ac:dyDescent="0.25">
      <c r="A192" s="81" t="s">
        <v>101</v>
      </c>
      <c r="B192" s="52"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+(Table1[[#This Row],[PHYSICAL]]+Table1[[#This Row],[RECEIPTS]]+Table1[[#This Row],[RETURNS]])-(Table1[[#This Row],[ISSUES]]+Table1[[#This Row],[EXCHANGED]]+Table1[[#This Row],[SALES]])</f>
        <v>10.199999999999999</v>
      </c>
      <c r="I192" s="53">
        <v>10.199999999999999</v>
      </c>
      <c r="J192" s="58">
        <f>+Table1[[#This Row],[PHYSICAL2]]-Table1[[#This Row],[THEORETICAL]]</f>
        <v>0</v>
      </c>
      <c r="K192" s="53">
        <f>+Table1[[#This Row],[RECEIPTS]]</f>
        <v>0</v>
      </c>
      <c r="L192" s="54">
        <f>+Table1[[#This Row],[RETURNS]]</f>
        <v>0</v>
      </c>
      <c r="M192" s="55">
        <f>+Table1[[#This Row],[EXCHANGED]]</f>
        <v>0</v>
      </c>
      <c r="N192" s="52">
        <f>+Table1[[#This Row],[SALES]]</f>
        <v>0</v>
      </c>
      <c r="O192" s="276">
        <f>+Table1[[#This Row],[ISSUES]]</f>
        <v>0</v>
      </c>
      <c r="P192" s="53">
        <f>Table1[[#This Row],[RECEIPTS TO]]/1</f>
        <v>0</v>
      </c>
      <c r="Q192" s="54">
        <f>+Table1[[#This Row],[RETURNS ]]/1</f>
        <v>0</v>
      </c>
      <c r="R192" s="55">
        <f>+Table1[[#This Row],[EXCHANGED TO]]/1</f>
        <v>0</v>
      </c>
      <c r="S192" s="52">
        <f>+Table1[[#This Row],[SALES TO]]/1</f>
        <v>0</v>
      </c>
      <c r="T192" s="276">
        <f>+Table1[[#This Row],[ISSUES TO]]/1</f>
        <v>0</v>
      </c>
      <c r="U192" s="62">
        <f t="shared" si="29"/>
        <v>0</v>
      </c>
    </row>
    <row r="193" spans="1:21" x14ac:dyDescent="0.25">
      <c r="A193" s="109" t="s">
        <v>102</v>
      </c>
      <c r="B193" s="52"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+(Table1[[#This Row],[PHYSICAL]]+Table1[[#This Row],[RECEIPTS]]+Table1[[#This Row],[RETURNS]])-(Table1[[#This Row],[ISSUES]]+Table1[[#This Row],[EXCHANGED]]+Table1[[#This Row],[SALES]])</f>
        <v>0</v>
      </c>
      <c r="I193" s="53">
        <v>0</v>
      </c>
      <c r="J193" s="58">
        <f>+Table1[[#This Row],[PHYSICAL2]]-Table1[[#This Row],[THEORETICAL]]</f>
        <v>0</v>
      </c>
      <c r="K193" s="53">
        <f>+Table1[[#This Row],[RECEIPTS]]</f>
        <v>0</v>
      </c>
      <c r="L193" s="54">
        <f>+Table1[[#This Row],[RETURNS]]</f>
        <v>0</v>
      </c>
      <c r="M193" s="55">
        <f>+Table1[[#This Row],[EXCHANGED]]</f>
        <v>0</v>
      </c>
      <c r="N193" s="52">
        <f>+Table1[[#This Row],[SALES]]</f>
        <v>0</v>
      </c>
      <c r="O193" s="276">
        <f>+Table1[[#This Row],[ISSUES]]</f>
        <v>0</v>
      </c>
      <c r="P193" s="53">
        <f>Table1[[#This Row],[RECEIPTS TO]]/1</f>
        <v>0</v>
      </c>
      <c r="Q193" s="54">
        <f>+Table1[[#This Row],[RETURNS ]]/1</f>
        <v>0</v>
      </c>
      <c r="R193" s="55">
        <f>+Table1[[#This Row],[EXCHANGED TO]]/1</f>
        <v>0</v>
      </c>
      <c r="S193" s="52">
        <f>+Table1[[#This Row],[SALES TO]]/1</f>
        <v>0</v>
      </c>
      <c r="T193" s="276">
        <f>+Table1[[#This Row],[ISSUES TO]]/1</f>
        <v>0</v>
      </c>
      <c r="U193" s="62">
        <f t="shared" si="29"/>
        <v>0</v>
      </c>
    </row>
    <row r="194" spans="1:21" x14ac:dyDescent="0.25">
      <c r="A194" s="318" t="s">
        <v>103</v>
      </c>
      <c r="B194" s="52"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+(Table1[[#This Row],[PHYSICAL]]+Table1[[#This Row],[RECEIPTS]]+Table1[[#This Row],[RETURNS]])-(Table1[[#This Row],[ISSUES]]+Table1[[#This Row],[EXCHANGED]]+Table1[[#This Row],[SALES]])</f>
        <v>855.4</v>
      </c>
      <c r="I194" s="53">
        <v>855.4</v>
      </c>
      <c r="J194" s="58">
        <f>+Table1[[#This Row],[PHYSICAL2]]-Table1[[#This Row],[THEORETICAL]]</f>
        <v>0</v>
      </c>
      <c r="K194" s="53">
        <f>+Table1[[#This Row],[RECEIPTS]]</f>
        <v>0</v>
      </c>
      <c r="L194" s="54">
        <f>+Table1[[#This Row],[RETURNS]]</f>
        <v>0</v>
      </c>
      <c r="M194" s="55">
        <f>+Table1[[#This Row],[EXCHANGED]]</f>
        <v>0</v>
      </c>
      <c r="N194" s="52">
        <f>+Table1[[#This Row],[SALES]]</f>
        <v>0</v>
      </c>
      <c r="O194" s="276">
        <f>+Table1[[#This Row],[ISSUES]]</f>
        <v>0</v>
      </c>
      <c r="P194" s="53">
        <f>Table1[[#This Row],[RECEIPTS TO]]/1</f>
        <v>0</v>
      </c>
      <c r="Q194" s="54">
        <f>+Table1[[#This Row],[RETURNS ]]/1</f>
        <v>0</v>
      </c>
      <c r="R194" s="55">
        <f>+Table1[[#This Row],[EXCHANGED TO]]/1</f>
        <v>0</v>
      </c>
      <c r="S194" s="52">
        <f>+Table1[[#This Row],[SALES TO]]/1</f>
        <v>0</v>
      </c>
      <c r="T194" s="276">
        <f>+Table1[[#This Row],[ISSUES TO]]/1</f>
        <v>0</v>
      </c>
      <c r="U194" s="62">
        <f t="shared" si="29"/>
        <v>0</v>
      </c>
    </row>
    <row r="195" spans="1:21" x14ac:dyDescent="0.25">
      <c r="A195" s="87" t="s">
        <v>247</v>
      </c>
      <c r="B195" s="52">
        <v>3506.8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+(Table1[[#This Row],[PHYSICAL]]+Table1[[#This Row],[RECEIPTS]]+Table1[[#This Row],[RETURNS]])-(Table1[[#This Row],[ISSUES]]+Table1[[#This Row],[EXCHANGED]]+Table1[[#This Row],[SALES]])</f>
        <v>3506.8</v>
      </c>
      <c r="I195" s="53">
        <v>3506.8</v>
      </c>
      <c r="J195" s="58">
        <f>+Table1[[#This Row],[PHYSICAL2]]-Table1[[#This Row],[THEORETICAL]]</f>
        <v>0</v>
      </c>
      <c r="K195" s="53">
        <f>+Table1[[#This Row],[RECEIPTS]]</f>
        <v>0</v>
      </c>
      <c r="L195" s="54">
        <f>+Table1[[#This Row],[RETURNS]]</f>
        <v>0</v>
      </c>
      <c r="M195" s="55">
        <f>+Table1[[#This Row],[EXCHANGED]]</f>
        <v>0</v>
      </c>
      <c r="N195" s="52">
        <f>+Table1[[#This Row],[SALES]]</f>
        <v>0</v>
      </c>
      <c r="O195" s="276">
        <f>+Table1[[#This Row],[ISSUES]]</f>
        <v>0</v>
      </c>
      <c r="P195" s="53">
        <f>Table1[[#This Row],[RECEIPTS TO]]/1</f>
        <v>0</v>
      </c>
      <c r="Q195" s="54">
        <f>+Table1[[#This Row],[RETURNS ]]/1</f>
        <v>0</v>
      </c>
      <c r="R195" s="55">
        <f>+Table1[[#This Row],[EXCHANGED TO]]/1</f>
        <v>0</v>
      </c>
      <c r="S195" s="52">
        <f>+Table1[[#This Row],[SALES TO]]/1</f>
        <v>0</v>
      </c>
      <c r="T195" s="276">
        <f>+Table1[[#This Row],[ISSUES TO]]/1</f>
        <v>0</v>
      </c>
      <c r="U195" s="62">
        <f t="shared" si="29"/>
        <v>0</v>
      </c>
    </row>
    <row r="196" spans="1:21" x14ac:dyDescent="0.25">
      <c r="A196" s="87" t="s">
        <v>104</v>
      </c>
      <c r="B196" s="52"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+(Table1[[#This Row],[PHYSICAL]]+Table1[[#This Row],[RECEIPTS]]+Table1[[#This Row],[RETURNS]])-(Table1[[#This Row],[ISSUES]]+Table1[[#This Row],[EXCHANGED]]+Table1[[#This Row],[SALES]])</f>
        <v>200</v>
      </c>
      <c r="I196" s="53">
        <v>200</v>
      </c>
      <c r="J196" s="58">
        <f>+Table1[[#This Row],[PHYSICAL2]]-Table1[[#This Row],[THEORETICAL]]</f>
        <v>0</v>
      </c>
      <c r="K196" s="53">
        <f>+Table1[[#This Row],[RECEIPTS]]</f>
        <v>0</v>
      </c>
      <c r="L196" s="54">
        <f>+Table1[[#This Row],[RETURNS]]</f>
        <v>0</v>
      </c>
      <c r="M196" s="55">
        <f>+Table1[[#This Row],[EXCHANGED]]</f>
        <v>0</v>
      </c>
      <c r="N196" s="52">
        <f>+Table1[[#This Row],[SALES]]</f>
        <v>0</v>
      </c>
      <c r="O196" s="276">
        <f>+Table1[[#This Row],[ISSUES]]</f>
        <v>0</v>
      </c>
      <c r="P196" s="53">
        <f>Table1[[#This Row],[RECEIPTS TO]]/1</f>
        <v>0</v>
      </c>
      <c r="Q196" s="54">
        <f>+Table1[[#This Row],[RETURNS ]]/1</f>
        <v>0</v>
      </c>
      <c r="R196" s="55">
        <f>+Table1[[#This Row],[EXCHANGED TO]]/1</f>
        <v>0</v>
      </c>
      <c r="S196" s="52">
        <f>+Table1[[#This Row],[SALES TO]]/1</f>
        <v>0</v>
      </c>
      <c r="T196" s="276">
        <f>+Table1[[#This Row],[ISSUES TO]]/1</f>
        <v>0</v>
      </c>
      <c r="U196" s="62">
        <f t="shared" si="29"/>
        <v>0</v>
      </c>
    </row>
    <row r="197" spans="1:21" x14ac:dyDescent="0.25">
      <c r="A197" s="85" t="s">
        <v>118</v>
      </c>
      <c r="B197" s="52"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+(Table1[[#This Row],[PHYSICAL]]+Table1[[#This Row],[RECEIPTS]]+Table1[[#This Row],[RETURNS]])-(Table1[[#This Row],[ISSUES]]+Table1[[#This Row],[EXCHANGED]]+Table1[[#This Row],[SALES]])</f>
        <v>0</v>
      </c>
      <c r="I197" s="53">
        <v>0</v>
      </c>
      <c r="J197" s="58">
        <f>+Table1[[#This Row],[PHYSICAL2]]-Table1[[#This Row],[THEORETICAL]]</f>
        <v>0</v>
      </c>
      <c r="K197" s="53">
        <f>+Table1[[#This Row],[RECEIPTS]]</f>
        <v>0</v>
      </c>
      <c r="L197" s="54">
        <f>+Table1[[#This Row],[RETURNS]]</f>
        <v>0</v>
      </c>
      <c r="M197" s="55">
        <f>+Table1[[#This Row],[EXCHANGED]]</f>
        <v>0</v>
      </c>
      <c r="N197" s="52">
        <f>+Table1[[#This Row],[SALES]]</f>
        <v>0</v>
      </c>
      <c r="O197" s="276">
        <f>+Table1[[#This Row],[ISSUES]]</f>
        <v>0</v>
      </c>
      <c r="P197" s="53">
        <f>Table1[[#This Row],[RECEIPTS TO]]/1</f>
        <v>0</v>
      </c>
      <c r="Q197" s="54">
        <f>+Table1[[#This Row],[RETURNS ]]/1</f>
        <v>0</v>
      </c>
      <c r="R197" s="55">
        <f>+Table1[[#This Row],[EXCHANGED TO]]/1</f>
        <v>0</v>
      </c>
      <c r="S197" s="52">
        <f>+Table1[[#This Row],[SALES TO]]/1</f>
        <v>0</v>
      </c>
      <c r="T197" s="276">
        <f>+Table1[[#This Row],[ISSUES TO]]/1</f>
        <v>0</v>
      </c>
      <c r="U197" s="62">
        <f t="shared" si="29"/>
        <v>0</v>
      </c>
    </row>
    <row r="198" spans="1:21" x14ac:dyDescent="0.25">
      <c r="A198" s="94" t="s">
        <v>119</v>
      </c>
      <c r="B198" s="52"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+(Table1[[#This Row],[PHYSICAL]]+Table1[[#This Row],[RECEIPTS]]+Table1[[#This Row],[RETURNS]])-(Table1[[#This Row],[ISSUES]]+Table1[[#This Row],[EXCHANGED]]+Table1[[#This Row],[SALES]])</f>
        <v>0</v>
      </c>
      <c r="I198" s="53">
        <v>0</v>
      </c>
      <c r="J198" s="58">
        <f>+Table1[[#This Row],[PHYSICAL2]]-Table1[[#This Row],[THEORETICAL]]</f>
        <v>0</v>
      </c>
      <c r="K198" s="53">
        <f>+Table1[[#This Row],[RECEIPTS]]</f>
        <v>0</v>
      </c>
      <c r="L198" s="54">
        <f>+Table1[[#This Row],[RETURNS]]</f>
        <v>0</v>
      </c>
      <c r="M198" s="55">
        <f>+Table1[[#This Row],[EXCHANGED]]</f>
        <v>0</v>
      </c>
      <c r="N198" s="52">
        <f>+Table1[[#This Row],[SALES]]</f>
        <v>0</v>
      </c>
      <c r="O198" s="276">
        <f>+Table1[[#This Row],[ISSUES]]</f>
        <v>0</v>
      </c>
      <c r="P198" s="53">
        <f>Table1[[#This Row],[RECEIPTS TO]]/1</f>
        <v>0</v>
      </c>
      <c r="Q198" s="54">
        <f>+Table1[[#This Row],[RETURNS ]]/1</f>
        <v>0</v>
      </c>
      <c r="R198" s="55">
        <f>+Table1[[#This Row],[EXCHANGED TO]]/1</f>
        <v>0</v>
      </c>
      <c r="S198" s="52">
        <f>+Table1[[#This Row],[SALES TO]]/1</f>
        <v>0</v>
      </c>
      <c r="T198" s="276">
        <f>+Table1[[#This Row],[ISSUES TO]]/1</f>
        <v>0</v>
      </c>
      <c r="U198" s="62">
        <f t="shared" si="29"/>
        <v>0</v>
      </c>
    </row>
    <row r="199" spans="1:21" x14ac:dyDescent="0.25">
      <c r="A199" s="84" t="s">
        <v>145</v>
      </c>
      <c r="B199" s="52"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+(Table1[[#This Row],[PHYSICAL]]+Table1[[#This Row],[RECEIPTS]]+Table1[[#This Row],[RETURNS]])-(Table1[[#This Row],[ISSUES]]+Table1[[#This Row],[EXCHANGED]]+Table1[[#This Row],[SALES]])</f>
        <v>0</v>
      </c>
      <c r="I199" s="53">
        <v>0</v>
      </c>
      <c r="J199" s="58">
        <f>+Table1[[#This Row],[PHYSICAL2]]-Table1[[#This Row],[THEORETICAL]]</f>
        <v>0</v>
      </c>
      <c r="K199" s="53">
        <f>+Table1[[#This Row],[RECEIPTS]]</f>
        <v>0</v>
      </c>
      <c r="L199" s="54">
        <f>+Table1[[#This Row],[RETURNS]]</f>
        <v>0</v>
      </c>
      <c r="M199" s="55">
        <f>+Table1[[#This Row],[EXCHANGED]]</f>
        <v>0</v>
      </c>
      <c r="N199" s="52">
        <f>+Table1[[#This Row],[SALES]]</f>
        <v>0</v>
      </c>
      <c r="O199" s="276">
        <f>+Table1[[#This Row],[ISSUES]]</f>
        <v>0</v>
      </c>
      <c r="P199" s="53">
        <f>Table1[[#This Row],[RECEIPTS TO]]/1</f>
        <v>0</v>
      </c>
      <c r="Q199" s="54">
        <f>+Table1[[#This Row],[RETURNS ]]/1</f>
        <v>0</v>
      </c>
      <c r="R199" s="55">
        <f>+Table1[[#This Row],[EXCHANGED TO]]/1</f>
        <v>0</v>
      </c>
      <c r="S199" s="52">
        <f>+Table1[[#This Row],[SALES TO]]/1</f>
        <v>0</v>
      </c>
      <c r="T199" s="276">
        <f>+Table1[[#This Row],[ISSUES TO]]/1</f>
        <v>0</v>
      </c>
      <c r="U199" s="62">
        <f t="shared" si="29"/>
        <v>0</v>
      </c>
    </row>
    <row r="200" spans="1:21" x14ac:dyDescent="0.25">
      <c r="A200" s="88" t="s">
        <v>218</v>
      </c>
      <c r="B200" s="52"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+(Table1[[#This Row],[PHYSICAL]]+Table1[[#This Row],[RECEIPTS]]+Table1[[#This Row],[RETURNS]])-(Table1[[#This Row],[ISSUES]]+Table1[[#This Row],[EXCHANGED]]+Table1[[#This Row],[SALES]])</f>
        <v>0</v>
      </c>
      <c r="I200" s="53">
        <v>0</v>
      </c>
      <c r="J200" s="58">
        <f>+Table1[[#This Row],[PHYSICAL2]]-Table1[[#This Row],[THEORETICAL]]</f>
        <v>0</v>
      </c>
      <c r="K200" s="53">
        <f>+Table1[[#This Row],[RECEIPTS]]</f>
        <v>0</v>
      </c>
      <c r="L200" s="54">
        <f>+Table1[[#This Row],[RETURNS]]</f>
        <v>0</v>
      </c>
      <c r="M200" s="55">
        <f>+Table1[[#This Row],[EXCHANGED]]</f>
        <v>0</v>
      </c>
      <c r="N200" s="52">
        <f>+Table1[[#This Row],[SALES]]</f>
        <v>0</v>
      </c>
      <c r="O200" s="276">
        <f>+Table1[[#This Row],[ISSUES]]</f>
        <v>0</v>
      </c>
      <c r="P200" s="53">
        <f>Table1[[#This Row],[RECEIPTS TO]]/1</f>
        <v>0</v>
      </c>
      <c r="Q200" s="54">
        <f>+Table1[[#This Row],[RETURNS ]]/1</f>
        <v>0</v>
      </c>
      <c r="R200" s="55">
        <f>+Table1[[#This Row],[EXCHANGED TO]]/1</f>
        <v>0</v>
      </c>
      <c r="S200" s="52">
        <f>+Table1[[#This Row],[SALES TO]]/1</f>
        <v>0</v>
      </c>
      <c r="T200" s="276">
        <f>+Table1[[#This Row],[ISSUES TO]]/1</f>
        <v>0</v>
      </c>
      <c r="U200" s="62">
        <f t="shared" si="29"/>
        <v>0</v>
      </c>
    </row>
    <row r="201" spans="1:21" x14ac:dyDescent="0.25">
      <c r="A201" s="88" t="s">
        <v>219</v>
      </c>
      <c r="B201" s="52"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+(Table1[[#This Row],[PHYSICAL]]+Table1[[#This Row],[RECEIPTS]]+Table1[[#This Row],[RETURNS]])-(Table1[[#This Row],[ISSUES]]+Table1[[#This Row],[EXCHANGED]]+Table1[[#This Row],[SALES]])</f>
        <v>0</v>
      </c>
      <c r="I201" s="53">
        <v>0</v>
      </c>
      <c r="J201" s="58">
        <f>+Table1[[#This Row],[PHYSICAL2]]-Table1[[#This Row],[THEORETICAL]]</f>
        <v>0</v>
      </c>
      <c r="K201" s="53">
        <f>+Table1[[#This Row],[RECEIPTS]]</f>
        <v>0</v>
      </c>
      <c r="L201" s="54">
        <f>+Table1[[#This Row],[RETURNS]]</f>
        <v>0</v>
      </c>
      <c r="M201" s="55">
        <f>+Table1[[#This Row],[EXCHANGED]]</f>
        <v>0</v>
      </c>
      <c r="N201" s="52">
        <f>+Table1[[#This Row],[SALES]]</f>
        <v>0</v>
      </c>
      <c r="O201" s="276">
        <f>+Table1[[#This Row],[ISSUES]]</f>
        <v>0</v>
      </c>
      <c r="P201" s="53">
        <f>Table1[[#This Row],[RECEIPTS TO]]/1</f>
        <v>0</v>
      </c>
      <c r="Q201" s="54">
        <f>+Table1[[#This Row],[RETURNS ]]/1</f>
        <v>0</v>
      </c>
      <c r="R201" s="55">
        <f>+Table1[[#This Row],[EXCHANGED TO]]/1</f>
        <v>0</v>
      </c>
      <c r="S201" s="52">
        <f>+Table1[[#This Row],[SALES TO]]/1</f>
        <v>0</v>
      </c>
      <c r="T201" s="276">
        <f>+Table1[[#This Row],[ISSUES TO]]/1</f>
        <v>0</v>
      </c>
      <c r="U201" s="62">
        <f t="shared" si="29"/>
        <v>0</v>
      </c>
    </row>
    <row r="202" spans="1:21" x14ac:dyDescent="0.25">
      <c r="A202" s="317" t="s">
        <v>234</v>
      </c>
      <c r="B202" s="52">
        <v>11.28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+(Table1[[#This Row],[PHYSICAL]]+Table1[[#This Row],[RECEIPTS]]+Table1[[#This Row],[RETURNS]])-(Table1[[#This Row],[ISSUES]]+Table1[[#This Row],[EXCHANGED]]+Table1[[#This Row],[SALES]])</f>
        <v>11.28</v>
      </c>
      <c r="I202" s="53">
        <v>11.28</v>
      </c>
      <c r="J202" s="58">
        <f>+Table1[[#This Row],[PHYSICAL2]]-Table1[[#This Row],[THEORETICAL]]</f>
        <v>0</v>
      </c>
      <c r="K202" s="53">
        <f>+Table1[[#This Row],[RECEIPTS]]</f>
        <v>0</v>
      </c>
      <c r="L202" s="54">
        <f>+Table1[[#This Row],[RETURNS]]</f>
        <v>0</v>
      </c>
      <c r="M202" s="55">
        <f>+Table1[[#This Row],[EXCHANGED]]</f>
        <v>0</v>
      </c>
      <c r="N202" s="52">
        <f>+Table1[[#This Row],[SALES]]</f>
        <v>0</v>
      </c>
      <c r="O202" s="276">
        <f>+Table1[[#This Row],[ISSUES]]</f>
        <v>0</v>
      </c>
      <c r="P202" s="53">
        <f>Table1[[#This Row],[RECEIPTS TO]]/1</f>
        <v>0</v>
      </c>
      <c r="Q202" s="54">
        <f>+Table1[[#This Row],[RETURNS ]]/1</f>
        <v>0</v>
      </c>
      <c r="R202" s="55">
        <f>+Table1[[#This Row],[EXCHANGED TO]]/1</f>
        <v>0</v>
      </c>
      <c r="S202" s="52">
        <f>+Table1[[#This Row],[SALES TO]]/1</f>
        <v>0</v>
      </c>
      <c r="T202" s="276">
        <f>+Table1[[#This Row],[ISSUES TO]]/1</f>
        <v>0</v>
      </c>
      <c r="U202" s="62">
        <f t="shared" si="29"/>
        <v>0</v>
      </c>
    </row>
    <row r="203" spans="1:21" x14ac:dyDescent="0.25">
      <c r="A203" s="319" t="s">
        <v>224</v>
      </c>
      <c r="B203" s="52"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+(Table1[[#This Row],[PHYSICAL]]+Table1[[#This Row],[RECEIPTS]]+Table1[[#This Row],[RETURNS]])-(Table1[[#This Row],[ISSUES]]+Table1[[#This Row],[EXCHANGED]]+Table1[[#This Row],[SALES]])</f>
        <v>3.4</v>
      </c>
      <c r="I203" s="53">
        <v>3.4</v>
      </c>
      <c r="J203" s="58">
        <f>+Table1[[#This Row],[PHYSICAL2]]-Table1[[#This Row],[THEORETICAL]]</f>
        <v>0</v>
      </c>
      <c r="K203" s="53">
        <f>+Table1[[#This Row],[RECEIPTS]]</f>
        <v>0</v>
      </c>
      <c r="L203" s="54">
        <f>+Table1[[#This Row],[RETURNS]]</f>
        <v>0</v>
      </c>
      <c r="M203" s="55">
        <f>+Table1[[#This Row],[EXCHANGED]]</f>
        <v>0</v>
      </c>
      <c r="N203" s="52">
        <f>+Table1[[#This Row],[SALES]]</f>
        <v>0</v>
      </c>
      <c r="O203" s="276">
        <f>+Table1[[#This Row],[ISSUES]]</f>
        <v>0</v>
      </c>
      <c r="P203" s="53">
        <f>Table1[[#This Row],[RECEIPTS TO]]/1</f>
        <v>0</v>
      </c>
      <c r="Q203" s="54">
        <f>+Table1[[#This Row],[RETURNS ]]/1</f>
        <v>0</v>
      </c>
      <c r="R203" s="55">
        <f>+Table1[[#This Row],[EXCHANGED TO]]/1</f>
        <v>0</v>
      </c>
      <c r="S203" s="52">
        <f>+Table1[[#This Row],[SALES TO]]/1</f>
        <v>0</v>
      </c>
      <c r="T203" s="276">
        <f>+Table1[[#This Row],[ISSUES TO]]/1</f>
        <v>0</v>
      </c>
      <c r="U203" s="62">
        <f t="shared" si="29"/>
        <v>0</v>
      </c>
    </row>
    <row r="204" spans="1:21" x14ac:dyDescent="0.25">
      <c r="A204" s="105" t="s">
        <v>237</v>
      </c>
      <c r="B204" s="52"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+(Table1[[#This Row],[PHYSICAL]]+Table1[[#This Row],[RECEIPTS]]+Table1[[#This Row],[RETURNS]])-(Table1[[#This Row],[ISSUES]]+Table1[[#This Row],[EXCHANGED]]+Table1[[#This Row],[SALES]])</f>
        <v>0</v>
      </c>
      <c r="I204" s="53">
        <v>0</v>
      </c>
      <c r="J204" s="58">
        <f>+Table1[[#This Row],[PHYSICAL2]]-Table1[[#This Row],[THEORETICAL]]</f>
        <v>0</v>
      </c>
      <c r="K204" s="53">
        <f>+Table1[[#This Row],[RECEIPTS]]</f>
        <v>0</v>
      </c>
      <c r="L204" s="54">
        <f>+Table1[[#This Row],[RETURNS]]</f>
        <v>0</v>
      </c>
      <c r="M204" s="55">
        <f>+Table1[[#This Row],[EXCHANGED]]</f>
        <v>0</v>
      </c>
      <c r="N204" s="52">
        <f>+Table1[[#This Row],[SALES]]</f>
        <v>0</v>
      </c>
      <c r="O204" s="276">
        <f>+Table1[[#This Row],[ISSUES]]</f>
        <v>0</v>
      </c>
      <c r="P204" s="53">
        <f>Table1[[#This Row],[RECEIPTS TO]]/1</f>
        <v>0</v>
      </c>
      <c r="Q204" s="54">
        <f>+Table1[[#This Row],[RETURNS ]]/1</f>
        <v>0</v>
      </c>
      <c r="R204" s="55">
        <f>+Table1[[#This Row],[EXCHANGED TO]]/1</f>
        <v>0</v>
      </c>
      <c r="S204" s="52">
        <f>+Table1[[#This Row],[SALES TO]]/1</f>
        <v>0</v>
      </c>
      <c r="T204" s="276">
        <f>+Table1[[#This Row],[ISSUES TO]]/1</f>
        <v>0</v>
      </c>
      <c r="U204" s="62">
        <f t="shared" si="29"/>
        <v>0</v>
      </c>
    </row>
    <row r="205" spans="1:21" x14ac:dyDescent="0.25">
      <c r="A205" s="87" t="s">
        <v>238</v>
      </c>
      <c r="B205" s="52"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+(Table1[[#This Row],[PHYSICAL]]+Table1[[#This Row],[RECEIPTS]]+Table1[[#This Row],[RETURNS]])-(Table1[[#This Row],[ISSUES]]+Table1[[#This Row],[EXCHANGED]]+Table1[[#This Row],[SALES]])</f>
        <v>0</v>
      </c>
      <c r="I205" s="53">
        <v>0</v>
      </c>
      <c r="J205" s="58">
        <f>+Table1[[#This Row],[PHYSICAL2]]-Table1[[#This Row],[THEORETICAL]]</f>
        <v>0</v>
      </c>
      <c r="K205" s="53">
        <f>+Table1[[#This Row],[RECEIPTS]]</f>
        <v>0</v>
      </c>
      <c r="L205" s="54">
        <f>+Table1[[#This Row],[RETURNS]]</f>
        <v>0</v>
      </c>
      <c r="M205" s="55">
        <f>+Table1[[#This Row],[EXCHANGED]]</f>
        <v>0</v>
      </c>
      <c r="N205" s="52">
        <f>+Table1[[#This Row],[SALES]]</f>
        <v>0</v>
      </c>
      <c r="O205" s="276">
        <f>+Table1[[#This Row],[ISSUES]]</f>
        <v>0</v>
      </c>
      <c r="P205" s="53">
        <f>Table1[[#This Row],[RECEIPTS TO]]/1</f>
        <v>0</v>
      </c>
      <c r="Q205" s="54">
        <f>+Table1[[#This Row],[RETURNS ]]/1</f>
        <v>0</v>
      </c>
      <c r="R205" s="55">
        <f>+Table1[[#This Row],[EXCHANGED TO]]/1</f>
        <v>0</v>
      </c>
      <c r="S205" s="52">
        <f>+Table1[[#This Row],[SALES TO]]/1</f>
        <v>0</v>
      </c>
      <c r="T205" s="276">
        <f>+Table1[[#This Row],[ISSUES TO]]/1</f>
        <v>0</v>
      </c>
      <c r="U205" s="62">
        <f t="shared" si="29"/>
        <v>0</v>
      </c>
    </row>
    <row r="206" spans="1:21" x14ac:dyDescent="0.25">
      <c r="A206" s="87" t="s">
        <v>239</v>
      </c>
      <c r="B206" s="52"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+(Table1[[#This Row],[PHYSICAL]]+Table1[[#This Row],[RECEIPTS]]+Table1[[#This Row],[RETURNS]])-(Table1[[#This Row],[ISSUES]]+Table1[[#This Row],[EXCHANGED]]+Table1[[#This Row],[SALES]])</f>
        <v>0</v>
      </c>
      <c r="I206" s="53">
        <v>0</v>
      </c>
      <c r="J206" s="58">
        <f>+Table1[[#This Row],[PHYSICAL2]]-Table1[[#This Row],[THEORETICAL]]</f>
        <v>0</v>
      </c>
      <c r="K206" s="53">
        <f>+Table1[[#This Row],[RECEIPTS]]</f>
        <v>0</v>
      </c>
      <c r="L206" s="54">
        <f>+Table1[[#This Row],[RETURNS]]</f>
        <v>0</v>
      </c>
      <c r="M206" s="55">
        <f>+Table1[[#This Row],[EXCHANGED]]</f>
        <v>0</v>
      </c>
      <c r="N206" s="52">
        <f>+Table1[[#This Row],[SALES]]</f>
        <v>0</v>
      </c>
      <c r="O206" s="276">
        <f>+Table1[[#This Row],[ISSUES]]</f>
        <v>0</v>
      </c>
      <c r="P206" s="53">
        <f>Table1[[#This Row],[RECEIPTS TO]]/1</f>
        <v>0</v>
      </c>
      <c r="Q206" s="54">
        <f>+Table1[[#This Row],[RETURNS ]]/1</f>
        <v>0</v>
      </c>
      <c r="R206" s="55">
        <f>+Table1[[#This Row],[EXCHANGED TO]]/1</f>
        <v>0</v>
      </c>
      <c r="S206" s="52">
        <f>+Table1[[#This Row],[SALES TO]]/1</f>
        <v>0</v>
      </c>
      <c r="T206" s="276">
        <f>+Table1[[#This Row],[ISSUES TO]]/1</f>
        <v>0</v>
      </c>
      <c r="U206" s="62">
        <f t="shared" si="29"/>
        <v>0</v>
      </c>
    </row>
    <row r="207" spans="1:21" x14ac:dyDescent="0.25">
      <c r="A207" s="85" t="s">
        <v>242</v>
      </c>
      <c r="B207" s="52"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+(Table1[[#This Row],[PHYSICAL]]+Table1[[#This Row],[RECEIPTS]]+Table1[[#This Row],[RETURNS]])-(Table1[[#This Row],[ISSUES]]+Table1[[#This Row],[EXCHANGED]]+Table1[[#This Row],[SALES]])</f>
        <v>0</v>
      </c>
      <c r="I207" s="53">
        <v>0</v>
      </c>
      <c r="J207" s="58">
        <f>+Table1[[#This Row],[PHYSICAL2]]-Table1[[#This Row],[THEORETICAL]]</f>
        <v>0</v>
      </c>
      <c r="K207" s="53">
        <f>+Table1[[#This Row],[RECEIPTS]]</f>
        <v>0</v>
      </c>
      <c r="L207" s="54">
        <f>+Table1[[#This Row],[RETURNS]]</f>
        <v>0</v>
      </c>
      <c r="M207" s="55">
        <f>+Table1[[#This Row],[EXCHANGED]]</f>
        <v>0</v>
      </c>
      <c r="N207" s="52">
        <f>+Table1[[#This Row],[SALES]]</f>
        <v>0</v>
      </c>
      <c r="O207" s="276">
        <f>+Table1[[#This Row],[ISSUES]]</f>
        <v>0</v>
      </c>
      <c r="P207" s="53">
        <f>Table1[[#This Row],[RECEIPTS TO]]/1</f>
        <v>0</v>
      </c>
      <c r="Q207" s="54">
        <f>+Table1[[#This Row],[RETURNS ]]/1</f>
        <v>0</v>
      </c>
      <c r="R207" s="55">
        <f>+Table1[[#This Row],[EXCHANGED TO]]/1</f>
        <v>0</v>
      </c>
      <c r="S207" s="52">
        <f>+Table1[[#This Row],[SALES TO]]/1</f>
        <v>0</v>
      </c>
      <c r="T207" s="276">
        <f>+Table1[[#This Row],[ISSUES TO]]/1</f>
        <v>0</v>
      </c>
      <c r="U207" s="62">
        <f t="shared" si="29"/>
        <v>0</v>
      </c>
    </row>
    <row r="208" spans="1:21" x14ac:dyDescent="0.25">
      <c r="A208" s="85" t="s">
        <v>250</v>
      </c>
      <c r="B208" s="52">
        <v>300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+(Table1[[#This Row],[PHYSICAL]]+Table1[[#This Row],[RECEIPTS]]+Table1[[#This Row],[RETURNS]])-(Table1[[#This Row],[ISSUES]]+Table1[[#This Row],[EXCHANGED]]+Table1[[#This Row],[SALES]])</f>
        <v>300</v>
      </c>
      <c r="I208" s="53">
        <v>300</v>
      </c>
      <c r="J208" s="58">
        <f>+Table1[[#This Row],[PHYSICAL2]]-Table1[[#This Row],[THEORETICAL]]</f>
        <v>0</v>
      </c>
      <c r="K208" s="53">
        <f>+Table1[[#This Row],[RECEIPTS]]</f>
        <v>0</v>
      </c>
      <c r="L208" s="54">
        <f>+Table1[[#This Row],[RETURNS]]</f>
        <v>0</v>
      </c>
      <c r="M208" s="55">
        <f>+Table1[[#This Row],[EXCHANGED]]</f>
        <v>0</v>
      </c>
      <c r="N208" s="52">
        <f>+Table1[[#This Row],[SALES]]</f>
        <v>0</v>
      </c>
      <c r="O208" s="276">
        <f>+Table1[[#This Row],[ISSUES]]</f>
        <v>0</v>
      </c>
      <c r="P208" s="53">
        <f>Table1[[#This Row],[RECEIPTS TO]]/1</f>
        <v>0</v>
      </c>
      <c r="Q208" s="54">
        <f>+Table1[[#This Row],[RETURNS ]]/1</f>
        <v>0</v>
      </c>
      <c r="R208" s="55">
        <f>+Table1[[#This Row],[EXCHANGED TO]]/1</f>
        <v>0</v>
      </c>
      <c r="S208" s="52">
        <f>+Table1[[#This Row],[SALES TO]]/1</f>
        <v>0</v>
      </c>
      <c r="T208" s="276">
        <f>+Table1[[#This Row],[ISSUES TO]]/1</f>
        <v>0</v>
      </c>
      <c r="U208" s="62">
        <f t="shared" si="29"/>
        <v>0</v>
      </c>
    </row>
    <row r="209" spans="1:21" x14ac:dyDescent="0.25">
      <c r="A209" s="87" t="s">
        <v>251</v>
      </c>
      <c r="B209" s="52">
        <v>139.19999999999999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+(Table1[[#This Row],[PHYSICAL]]+Table1[[#This Row],[RECEIPTS]]+Table1[[#This Row],[RETURNS]])-(Table1[[#This Row],[ISSUES]]+Table1[[#This Row],[EXCHANGED]]+Table1[[#This Row],[SALES]])</f>
        <v>139.19999999999999</v>
      </c>
      <c r="I209" s="53">
        <v>139.19999999999999</v>
      </c>
      <c r="J209" s="58">
        <f>+Table1[[#This Row],[PHYSICAL2]]-Table1[[#This Row],[THEORETICAL]]</f>
        <v>0</v>
      </c>
      <c r="K209" s="53">
        <f>+Table1[[#This Row],[RECEIPTS]]</f>
        <v>0</v>
      </c>
      <c r="L209" s="54">
        <f>+Table1[[#This Row],[RETURNS]]</f>
        <v>0</v>
      </c>
      <c r="M209" s="55">
        <f>+Table1[[#This Row],[EXCHANGED]]</f>
        <v>0</v>
      </c>
      <c r="N209" s="52">
        <f>+Table1[[#This Row],[SALES]]</f>
        <v>0</v>
      </c>
      <c r="O209" s="276">
        <f>+Table1[[#This Row],[ISSUES]]</f>
        <v>0</v>
      </c>
      <c r="P209" s="53">
        <f>Table1[[#This Row],[RECEIPTS TO]]/1</f>
        <v>0</v>
      </c>
      <c r="Q209" s="54">
        <f>+Table1[[#This Row],[RETURNS ]]/1</f>
        <v>0</v>
      </c>
      <c r="R209" s="55">
        <f>+Table1[[#This Row],[EXCHANGED TO]]/1</f>
        <v>0</v>
      </c>
      <c r="S209" s="52">
        <f>+Table1[[#This Row],[SALES TO]]/1</f>
        <v>0</v>
      </c>
      <c r="T209" s="276">
        <f>+Table1[[#This Row],[ISSUES TO]]/1</f>
        <v>0</v>
      </c>
      <c r="U209" s="62">
        <f t="shared" si="29"/>
        <v>0</v>
      </c>
    </row>
    <row r="210" spans="1:21" x14ac:dyDescent="0.25">
      <c r="A210" s="87"/>
      <c r="B210" s="52">
        <v>0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+(Table1[[#This Row],[PHYSICAL]]+Table1[[#This Row],[RECEIPTS]]+Table1[[#This Row],[RETURNS]])-(Table1[[#This Row],[ISSUES]]+Table1[[#This Row],[EXCHANGED]]+Table1[[#This Row],[SALES]])</f>
        <v>0</v>
      </c>
      <c r="I210" s="53">
        <v>0</v>
      </c>
      <c r="J210" s="58">
        <f>+Table1[[#This Row],[PHYSICAL2]]-Table1[[#This Row],[THEORETICAL]]</f>
        <v>0</v>
      </c>
      <c r="K210" s="53">
        <f>+Table1[[#This Row],[RECEIPTS]]</f>
        <v>0</v>
      </c>
      <c r="L210" s="54">
        <f>+Table1[[#This Row],[RETURNS]]</f>
        <v>0</v>
      </c>
      <c r="M210" s="55">
        <f>+Table1[[#This Row],[EXCHANGED]]</f>
        <v>0</v>
      </c>
      <c r="N210" s="52">
        <f>+Table1[[#This Row],[SALES]]</f>
        <v>0</v>
      </c>
      <c r="O210" s="276">
        <f>+Table1[[#This Row],[ISSUES]]</f>
        <v>0</v>
      </c>
      <c r="P210" s="53">
        <f>Table1[[#This Row],[RECEIPTS TO]]/1</f>
        <v>0</v>
      </c>
      <c r="Q210" s="54">
        <f>+Table1[[#This Row],[RETURNS ]]/1</f>
        <v>0</v>
      </c>
      <c r="R210" s="55">
        <f>+Table1[[#This Row],[EXCHANGED TO]]/1</f>
        <v>0</v>
      </c>
      <c r="S210" s="52">
        <f>+Table1[[#This Row],[SALES TO]]/1</f>
        <v>0</v>
      </c>
      <c r="T210" s="276">
        <f>+Table1[[#This Row],[ISSUES TO]]/1</f>
        <v>0</v>
      </c>
      <c r="U210" s="62">
        <f t="shared" si="29"/>
        <v>0</v>
      </c>
    </row>
    <row r="211" spans="1:21" x14ac:dyDescent="0.25">
      <c r="A211" s="87"/>
      <c r="B211" s="52"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+(Table1[[#This Row],[PHYSICAL]]+Table1[[#This Row],[RECEIPTS]]+Table1[[#This Row],[RETURNS]])-(Table1[[#This Row],[ISSUES]]+Table1[[#This Row],[EXCHANGED]]+Table1[[#This Row],[SALES]])</f>
        <v>0</v>
      </c>
      <c r="I211" s="53">
        <v>0</v>
      </c>
      <c r="J211" s="58">
        <f>+Table1[[#This Row],[PHYSICAL2]]-Table1[[#This Row],[THEORETICAL]]</f>
        <v>0</v>
      </c>
      <c r="K211" s="53">
        <f>+Table1[[#This Row],[RECEIPTS]]</f>
        <v>0</v>
      </c>
      <c r="L211" s="54">
        <f>+Table1[[#This Row],[RETURNS]]</f>
        <v>0</v>
      </c>
      <c r="M211" s="55">
        <f>+Table1[[#This Row],[EXCHANGED]]</f>
        <v>0</v>
      </c>
      <c r="N211" s="52">
        <f>+Table1[[#This Row],[SALES]]</f>
        <v>0</v>
      </c>
      <c r="O211" s="276">
        <f>+Table1[[#This Row],[ISSUES]]</f>
        <v>0</v>
      </c>
      <c r="P211" s="53">
        <f>Table1[[#This Row],[RECEIPTS TO]]/1</f>
        <v>0</v>
      </c>
      <c r="Q211" s="54">
        <f>+Table1[[#This Row],[RETURNS ]]/1</f>
        <v>0</v>
      </c>
      <c r="R211" s="55">
        <f>+Table1[[#This Row],[EXCHANGED TO]]/1</f>
        <v>0</v>
      </c>
      <c r="S211" s="52">
        <f>+Table1[[#This Row],[SALES TO]]/1</f>
        <v>0</v>
      </c>
      <c r="T211" s="276">
        <f>+Table1[[#This Row],[ISSUES TO]]/1</f>
        <v>0</v>
      </c>
      <c r="U211" s="62">
        <f t="shared" si="29"/>
        <v>0</v>
      </c>
    </row>
    <row r="212" spans="1:21" x14ac:dyDescent="0.25">
      <c r="A212" s="87"/>
      <c r="B212" s="52"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+(Table1[[#This Row],[PHYSICAL]]+Table1[[#This Row],[RECEIPTS]]+Table1[[#This Row],[RETURNS]])-(Table1[[#This Row],[ISSUES]]+Table1[[#This Row],[EXCHANGED]]+Table1[[#This Row],[SALES]])</f>
        <v>0</v>
      </c>
      <c r="I212" s="53">
        <v>0</v>
      </c>
      <c r="J212" s="58">
        <f>+Table1[[#This Row],[PHYSICAL2]]-Table1[[#This Row],[THEORETICAL]]</f>
        <v>0</v>
      </c>
      <c r="K212" s="53">
        <f>+Table1[[#This Row],[RECEIPTS]]</f>
        <v>0</v>
      </c>
      <c r="L212" s="54">
        <f>+Table1[[#This Row],[RETURNS]]</f>
        <v>0</v>
      </c>
      <c r="M212" s="55">
        <f>+Table1[[#This Row],[EXCHANGED]]</f>
        <v>0</v>
      </c>
      <c r="N212" s="52">
        <f>+Table1[[#This Row],[SALES]]</f>
        <v>0</v>
      </c>
      <c r="O212" s="276">
        <f>+Table1[[#This Row],[ISSUES]]</f>
        <v>0</v>
      </c>
      <c r="P212" s="53">
        <f>Table1[[#This Row],[RECEIPTS TO]]/1</f>
        <v>0</v>
      </c>
      <c r="Q212" s="54">
        <f>+Table1[[#This Row],[RETURNS ]]/1</f>
        <v>0</v>
      </c>
      <c r="R212" s="55">
        <f>+Table1[[#This Row],[EXCHANGED TO]]/1</f>
        <v>0</v>
      </c>
      <c r="S212" s="52">
        <f>+Table1[[#This Row],[SALES TO]]/1</f>
        <v>0</v>
      </c>
      <c r="T212" s="276">
        <f>+Table1[[#This Row],[ISSUES TO]]/1</f>
        <v>0</v>
      </c>
      <c r="U212" s="62">
        <f t="shared" si="29"/>
        <v>0</v>
      </c>
    </row>
    <row r="213" spans="1:21" ht="15.75" thickBot="1" x14ac:dyDescent="0.3">
      <c r="A213" s="179"/>
      <c r="B213" s="143">
        <v>0</v>
      </c>
      <c r="C213" s="144">
        <v>0</v>
      </c>
      <c r="D213" s="145">
        <v>0</v>
      </c>
      <c r="E213" s="146">
        <v>0</v>
      </c>
      <c r="F213" s="143">
        <v>0</v>
      </c>
      <c r="G213" s="298">
        <v>0</v>
      </c>
      <c r="H213" s="54">
        <f>+(Table1[[#This Row],[PHYSICAL]]+Table1[[#This Row],[RECEIPTS]]+Table1[[#This Row],[RETURNS]])-(Table1[[#This Row],[ISSUES]]+Table1[[#This Row],[EXCHANGED]]+Table1[[#This Row],[SALES]])</f>
        <v>0</v>
      </c>
      <c r="I213" s="53">
        <v>0</v>
      </c>
      <c r="J213" s="326">
        <f>+Table1[[#This Row],[PHYSICAL2]]-Table1[[#This Row],[THEORETICAL]]</f>
        <v>0</v>
      </c>
      <c r="K213" s="53">
        <f>+Table1[[#This Row],[RECEIPTS]]</f>
        <v>0</v>
      </c>
      <c r="L213" s="54">
        <f>+Table1[[#This Row],[RETURNS]]</f>
        <v>0</v>
      </c>
      <c r="M213" s="55">
        <f>+Table1[[#This Row],[EXCHANGED]]</f>
        <v>0</v>
      </c>
      <c r="N213" s="52">
        <f>+Table1[[#This Row],[SALES]]</f>
        <v>0</v>
      </c>
      <c r="O213" s="276">
        <f>+Table1[[#This Row],[ISSUES]]</f>
        <v>0</v>
      </c>
      <c r="P213" s="53">
        <f>Table1[[#This Row],[RECEIPTS TO]]/1</f>
        <v>0</v>
      </c>
      <c r="Q213" s="54">
        <f>+Table1[[#This Row],[RETURNS ]]/1</f>
        <v>0</v>
      </c>
      <c r="R213" s="55">
        <f>+Table1[[#This Row],[EXCHANGED TO]]/1</f>
        <v>0</v>
      </c>
      <c r="S213" s="52">
        <f>+Table1[[#This Row],[SALES TO]]/1</f>
        <v>0</v>
      </c>
      <c r="T213" s="276">
        <f>+Table1[[#This Row],[ISSUES TO]]/1</f>
        <v>0</v>
      </c>
      <c r="U213" s="62">
        <f t="shared" si="29"/>
        <v>0</v>
      </c>
    </row>
    <row r="214" spans="1:21" s="125" customFormat="1" ht="17.25" thickBot="1" x14ac:dyDescent="0.35">
      <c r="A214" s="159" t="s">
        <v>54</v>
      </c>
      <c r="B214" s="160">
        <f t="shared" ref="B214" si="30">SUM(B153:B213)</f>
        <v>9630.9200000000019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ref="G214:T214" si="31">SUM(G153:G213)</f>
        <v>0</v>
      </c>
      <c r="H214" s="162">
        <f t="shared" si="31"/>
        <v>9630.9200000000019</v>
      </c>
      <c r="I214" s="161">
        <f t="shared" si="31"/>
        <v>9630.9200000000019</v>
      </c>
      <c r="J214" s="206">
        <f>+Table1[[#This Row],[PHYSICAL2]]-Table1[[#This Row],[THEORETICAL]]</f>
        <v>0</v>
      </c>
      <c r="K214" s="161">
        <f t="shared" si="31"/>
        <v>0</v>
      </c>
      <c r="L214" s="174">
        <f t="shared" si="31"/>
        <v>0</v>
      </c>
      <c r="M214" s="163">
        <f t="shared" si="31"/>
        <v>0</v>
      </c>
      <c r="N214" s="160">
        <f t="shared" si="31"/>
        <v>0</v>
      </c>
      <c r="O214" s="277">
        <f t="shared" si="31"/>
        <v>0</v>
      </c>
      <c r="P214" s="161">
        <f t="shared" si="31"/>
        <v>0</v>
      </c>
      <c r="Q214" s="162">
        <f t="shared" si="31"/>
        <v>0</v>
      </c>
      <c r="R214" s="163">
        <f t="shared" si="31"/>
        <v>0</v>
      </c>
      <c r="S214" s="160">
        <f t="shared" si="31"/>
        <v>0</v>
      </c>
      <c r="T214" s="277">
        <f t="shared" si="31"/>
        <v>0</v>
      </c>
      <c r="U214" s="166">
        <f t="shared" ref="U214" si="32">IFERROR(+H214/(P214+Q214+R214+S214+T214),0)</f>
        <v>0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v>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+(Table1[[#This Row],[PHYSICAL]]+Table1[[#This Row],[RECEIPTS]]+Table1[[#This Row],[RETURNS]])-(Table1[[#This Row],[ISSUES]]+Table1[[#This Row],[EXCHANGED]]+Table1[[#This Row],[SALES]])</f>
        <v>0</v>
      </c>
      <c r="I217" s="53">
        <v>0</v>
      </c>
      <c r="J217" s="58">
        <f>+Table1[[#This Row],[PHYSICAL2]]-Table1[[#This Row],[THEORETICAL]]</f>
        <v>0</v>
      </c>
      <c r="K217" s="53">
        <f>+Table1[[#This Row],[RECEIPTS]]</f>
        <v>0</v>
      </c>
      <c r="L217" s="54">
        <f>+Table1[[#This Row],[RETURNS]]</f>
        <v>0</v>
      </c>
      <c r="M217" s="55">
        <f>+Table1[[#This Row],[EXCHANGED]]</f>
        <v>0</v>
      </c>
      <c r="N217" s="52">
        <f>+Table1[[#This Row],[SALES]]</f>
        <v>0</v>
      </c>
      <c r="O217" s="276">
        <f>+Table1[[#This Row],[ISSUES]]</f>
        <v>0</v>
      </c>
      <c r="P217" s="53">
        <f>Table1[[#This Row],[RECEIPTS TO]]/1</f>
        <v>0</v>
      </c>
      <c r="Q217" s="54">
        <f>+Table1[[#This Row],[RETURNS ]]/1</f>
        <v>0</v>
      </c>
      <c r="R217" s="55">
        <f>+Table1[[#This Row],[EXCHANGED TO]]/1</f>
        <v>0</v>
      </c>
      <c r="S217" s="52">
        <f>+Table1[[#This Row],[SALES TO]]/1</f>
        <v>0</v>
      </c>
      <c r="T217" s="276">
        <f>+Table1[[#This Row],[ISSUES TO]]/1</f>
        <v>0</v>
      </c>
      <c r="U217" s="62">
        <f>IFERROR(+H217/(P217+Q217+R217+S217+T217),0)</f>
        <v>0</v>
      </c>
    </row>
    <row r="218" spans="1:21" x14ac:dyDescent="0.25">
      <c r="A218" s="95" t="s">
        <v>240</v>
      </c>
      <c r="B218" s="52">
        <v>8675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+(Table1[[#This Row],[PHYSICAL]]+Table1[[#This Row],[RECEIPTS]]+Table1[[#This Row],[RETURNS]])-(Table1[[#This Row],[ISSUES]]+Table1[[#This Row],[EXCHANGED]]+Table1[[#This Row],[SALES]])</f>
        <v>8675</v>
      </c>
      <c r="I218" s="53">
        <v>8675</v>
      </c>
      <c r="J218" s="58">
        <f>+Table1[[#This Row],[PHYSICAL2]]-Table1[[#This Row],[THEORETICAL]]</f>
        <v>0</v>
      </c>
      <c r="K218" s="53">
        <f>+Table1[[#This Row],[RECEIPTS]]</f>
        <v>0</v>
      </c>
      <c r="L218" s="54">
        <f>+Table1[[#This Row],[RETURNS]]</f>
        <v>0</v>
      </c>
      <c r="M218" s="55">
        <f>+Table1[[#This Row],[EXCHANGED]]</f>
        <v>0</v>
      </c>
      <c r="N218" s="52">
        <f>+Table1[[#This Row],[SALES]]</f>
        <v>0</v>
      </c>
      <c r="O218" s="276">
        <f>+Table1[[#This Row],[ISSUES]]</f>
        <v>0</v>
      </c>
      <c r="P218" s="53">
        <f>Table1[[#This Row],[RECEIPTS TO]]/1</f>
        <v>0</v>
      </c>
      <c r="Q218" s="54">
        <f>+Table1[[#This Row],[RETURNS ]]/1</f>
        <v>0</v>
      </c>
      <c r="R218" s="55">
        <f>+Table1[[#This Row],[EXCHANGED TO]]/1</f>
        <v>0</v>
      </c>
      <c r="S218" s="52">
        <f>+Table1[[#This Row],[SALES TO]]/1</f>
        <v>0</v>
      </c>
      <c r="T218" s="276">
        <f>+Table1[[#This Row],[ISSUES TO]]/1</f>
        <v>0</v>
      </c>
      <c r="U218" s="62">
        <f t="shared" ref="U218:U237" si="33">IFERROR(+H218/(P218+Q218+R218+S218+T218),0)</f>
        <v>0</v>
      </c>
    </row>
    <row r="219" spans="1:21" x14ac:dyDescent="0.25">
      <c r="A219" s="95" t="s">
        <v>57</v>
      </c>
      <c r="B219" s="52"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+(Table1[[#This Row],[PHYSICAL]]+Table1[[#This Row],[RECEIPTS]]+Table1[[#This Row],[RETURNS]])-(Table1[[#This Row],[ISSUES]]+Table1[[#This Row],[EXCHANGED]]+Table1[[#This Row],[SALES]])</f>
        <v>0</v>
      </c>
      <c r="I219" s="53">
        <v>0</v>
      </c>
      <c r="J219" s="58">
        <f>+Table1[[#This Row],[PHYSICAL2]]-Table1[[#This Row],[THEORETICAL]]</f>
        <v>0</v>
      </c>
      <c r="K219" s="53">
        <f>+Table1[[#This Row],[RECEIPTS]]</f>
        <v>0</v>
      </c>
      <c r="L219" s="54">
        <f>+Table1[[#This Row],[RETURNS]]</f>
        <v>0</v>
      </c>
      <c r="M219" s="55">
        <f>+Table1[[#This Row],[EXCHANGED]]</f>
        <v>0</v>
      </c>
      <c r="N219" s="52">
        <f>+Table1[[#This Row],[SALES]]</f>
        <v>0</v>
      </c>
      <c r="O219" s="276">
        <f>+Table1[[#This Row],[ISSUES]]</f>
        <v>0</v>
      </c>
      <c r="P219" s="53">
        <f>Table1[[#This Row],[RECEIPTS TO]]/1</f>
        <v>0</v>
      </c>
      <c r="Q219" s="54">
        <f>+Table1[[#This Row],[RETURNS ]]/1</f>
        <v>0</v>
      </c>
      <c r="R219" s="55">
        <f>+Table1[[#This Row],[EXCHANGED TO]]/1</f>
        <v>0</v>
      </c>
      <c r="S219" s="52">
        <f>+Table1[[#This Row],[SALES TO]]/1</f>
        <v>0</v>
      </c>
      <c r="T219" s="276">
        <f>+Table1[[#This Row],[ISSUES TO]]/1</f>
        <v>0</v>
      </c>
      <c r="U219" s="62">
        <f t="shared" si="33"/>
        <v>0</v>
      </c>
    </row>
    <row r="220" spans="1:21" x14ac:dyDescent="0.25">
      <c r="A220" s="95" t="s">
        <v>58</v>
      </c>
      <c r="B220" s="52"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+(Table1[[#This Row],[PHYSICAL]]+Table1[[#This Row],[RECEIPTS]]+Table1[[#This Row],[RETURNS]])-(Table1[[#This Row],[ISSUES]]+Table1[[#This Row],[EXCHANGED]]+Table1[[#This Row],[SALES]])</f>
        <v>0</v>
      </c>
      <c r="I220" s="53">
        <v>0</v>
      </c>
      <c r="J220" s="58">
        <f>+Table1[[#This Row],[PHYSICAL2]]-Table1[[#This Row],[THEORETICAL]]</f>
        <v>0</v>
      </c>
      <c r="K220" s="53">
        <f>+Table1[[#This Row],[RECEIPTS]]</f>
        <v>0</v>
      </c>
      <c r="L220" s="54">
        <f>+Table1[[#This Row],[RETURNS]]</f>
        <v>0</v>
      </c>
      <c r="M220" s="55">
        <f>+Table1[[#This Row],[EXCHANGED]]</f>
        <v>0</v>
      </c>
      <c r="N220" s="52">
        <f>+Table1[[#This Row],[SALES]]</f>
        <v>0</v>
      </c>
      <c r="O220" s="276">
        <f>+Table1[[#This Row],[ISSUES]]</f>
        <v>0</v>
      </c>
      <c r="P220" s="53">
        <f>Table1[[#This Row],[RECEIPTS TO]]/1</f>
        <v>0</v>
      </c>
      <c r="Q220" s="54">
        <f>+Table1[[#This Row],[RETURNS ]]/1</f>
        <v>0</v>
      </c>
      <c r="R220" s="55">
        <f>+Table1[[#This Row],[EXCHANGED TO]]/1</f>
        <v>0</v>
      </c>
      <c r="S220" s="52">
        <f>+Table1[[#This Row],[SALES TO]]/1</f>
        <v>0</v>
      </c>
      <c r="T220" s="276">
        <f>+Table1[[#This Row],[ISSUES TO]]/1</f>
        <v>0</v>
      </c>
      <c r="U220" s="62">
        <f t="shared" si="33"/>
        <v>0</v>
      </c>
    </row>
    <row r="221" spans="1:21" x14ac:dyDescent="0.25">
      <c r="A221" s="95" t="s">
        <v>59</v>
      </c>
      <c r="B221" s="52">
        <v>525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+(Table1[[#This Row],[PHYSICAL]]+Table1[[#This Row],[RECEIPTS]]+Table1[[#This Row],[RETURNS]])-(Table1[[#This Row],[ISSUES]]+Table1[[#This Row],[EXCHANGED]]+Table1[[#This Row],[SALES]])</f>
        <v>525</v>
      </c>
      <c r="I221" s="53">
        <v>525</v>
      </c>
      <c r="J221" s="58">
        <f>+Table1[[#This Row],[PHYSICAL2]]-Table1[[#This Row],[THEORETICAL]]</f>
        <v>0</v>
      </c>
      <c r="K221" s="53">
        <f>+Table1[[#This Row],[RECEIPTS]]</f>
        <v>0</v>
      </c>
      <c r="L221" s="54">
        <f>+Table1[[#This Row],[RETURNS]]</f>
        <v>0</v>
      </c>
      <c r="M221" s="55">
        <f>+Table1[[#This Row],[EXCHANGED]]</f>
        <v>0</v>
      </c>
      <c r="N221" s="52">
        <f>+Table1[[#This Row],[SALES]]</f>
        <v>0</v>
      </c>
      <c r="O221" s="276">
        <f>+Table1[[#This Row],[ISSUES]]</f>
        <v>0</v>
      </c>
      <c r="P221" s="53">
        <f>Table1[[#This Row],[RECEIPTS TO]]/1</f>
        <v>0</v>
      </c>
      <c r="Q221" s="54">
        <f>+Table1[[#This Row],[RETURNS ]]/1</f>
        <v>0</v>
      </c>
      <c r="R221" s="55">
        <f>+Table1[[#This Row],[EXCHANGED TO]]/1</f>
        <v>0</v>
      </c>
      <c r="S221" s="52">
        <f>+Table1[[#This Row],[SALES TO]]/1</f>
        <v>0</v>
      </c>
      <c r="T221" s="276">
        <f>+Table1[[#This Row],[ISSUES TO]]/1</f>
        <v>0</v>
      </c>
      <c r="U221" s="62">
        <f t="shared" si="33"/>
        <v>0</v>
      </c>
    </row>
    <row r="222" spans="1:21" x14ac:dyDescent="0.25">
      <c r="A222" s="95" t="s">
        <v>60</v>
      </c>
      <c r="B222" s="52"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+(Table1[[#This Row],[PHYSICAL]]+Table1[[#This Row],[RECEIPTS]]+Table1[[#This Row],[RETURNS]])-(Table1[[#This Row],[ISSUES]]+Table1[[#This Row],[EXCHANGED]]+Table1[[#This Row],[SALES]])</f>
        <v>0</v>
      </c>
      <c r="I222" s="53">
        <v>0</v>
      </c>
      <c r="J222" s="58">
        <f>+Table1[[#This Row],[PHYSICAL2]]-Table1[[#This Row],[THEORETICAL]]</f>
        <v>0</v>
      </c>
      <c r="K222" s="53">
        <f>+Table1[[#This Row],[RECEIPTS]]</f>
        <v>0</v>
      </c>
      <c r="L222" s="54">
        <f>+Table1[[#This Row],[RETURNS]]</f>
        <v>0</v>
      </c>
      <c r="M222" s="55">
        <f>+Table1[[#This Row],[EXCHANGED]]</f>
        <v>0</v>
      </c>
      <c r="N222" s="52">
        <f>+Table1[[#This Row],[SALES]]</f>
        <v>0</v>
      </c>
      <c r="O222" s="276">
        <f>+Table1[[#This Row],[ISSUES]]</f>
        <v>0</v>
      </c>
      <c r="P222" s="53">
        <f>Table1[[#This Row],[RECEIPTS TO]]/1</f>
        <v>0</v>
      </c>
      <c r="Q222" s="54">
        <f>+Table1[[#This Row],[RETURNS ]]/1</f>
        <v>0</v>
      </c>
      <c r="R222" s="55">
        <f>+Table1[[#This Row],[EXCHANGED TO]]/1</f>
        <v>0</v>
      </c>
      <c r="S222" s="52">
        <f>+Table1[[#This Row],[SALES TO]]/1</f>
        <v>0</v>
      </c>
      <c r="T222" s="276">
        <f>+Table1[[#This Row],[ISSUES TO]]/1</f>
        <v>0</v>
      </c>
      <c r="U222" s="62">
        <f t="shared" si="33"/>
        <v>0</v>
      </c>
    </row>
    <row r="223" spans="1:21" x14ac:dyDescent="0.25">
      <c r="A223" s="95" t="s">
        <v>61</v>
      </c>
      <c r="B223" s="52"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+(Table1[[#This Row],[PHYSICAL]]+Table1[[#This Row],[RECEIPTS]]+Table1[[#This Row],[RETURNS]])-(Table1[[#This Row],[ISSUES]]+Table1[[#This Row],[EXCHANGED]]+Table1[[#This Row],[SALES]])</f>
        <v>0</v>
      </c>
      <c r="I223" s="53">
        <v>0</v>
      </c>
      <c r="J223" s="58">
        <f>+Table1[[#This Row],[PHYSICAL2]]-Table1[[#This Row],[THEORETICAL]]</f>
        <v>0</v>
      </c>
      <c r="K223" s="53">
        <f>+Table1[[#This Row],[RECEIPTS]]</f>
        <v>0</v>
      </c>
      <c r="L223" s="54">
        <f>+Table1[[#This Row],[RETURNS]]</f>
        <v>0</v>
      </c>
      <c r="M223" s="55">
        <f>+Table1[[#This Row],[EXCHANGED]]</f>
        <v>0</v>
      </c>
      <c r="N223" s="52">
        <f>+Table1[[#This Row],[SALES]]</f>
        <v>0</v>
      </c>
      <c r="O223" s="276">
        <f>+Table1[[#This Row],[ISSUES]]</f>
        <v>0</v>
      </c>
      <c r="P223" s="53">
        <f>Table1[[#This Row],[RECEIPTS TO]]/1</f>
        <v>0</v>
      </c>
      <c r="Q223" s="54">
        <f>+Table1[[#This Row],[RETURNS ]]/1</f>
        <v>0</v>
      </c>
      <c r="R223" s="55">
        <f>+Table1[[#This Row],[EXCHANGED TO]]/1</f>
        <v>0</v>
      </c>
      <c r="S223" s="52">
        <f>+Table1[[#This Row],[SALES TO]]/1</f>
        <v>0</v>
      </c>
      <c r="T223" s="276">
        <f>+Table1[[#This Row],[ISSUES TO]]/1</f>
        <v>0</v>
      </c>
      <c r="U223" s="62">
        <f t="shared" si="33"/>
        <v>0</v>
      </c>
    </row>
    <row r="224" spans="1:21" x14ac:dyDescent="0.25">
      <c r="A224" s="95" t="s">
        <v>241</v>
      </c>
      <c r="B224" s="52">
        <v>1200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+(Table1[[#This Row],[PHYSICAL]]+Table1[[#This Row],[RECEIPTS]]+Table1[[#This Row],[RETURNS]])-(Table1[[#This Row],[ISSUES]]+Table1[[#This Row],[EXCHANGED]]+Table1[[#This Row],[SALES]])</f>
        <v>1200</v>
      </c>
      <c r="I224" s="53">
        <v>1200</v>
      </c>
      <c r="J224" s="58">
        <f>+Table1[[#This Row],[PHYSICAL2]]-Table1[[#This Row],[THEORETICAL]]</f>
        <v>0</v>
      </c>
      <c r="K224" s="53">
        <f>+Table1[[#This Row],[RECEIPTS]]</f>
        <v>0</v>
      </c>
      <c r="L224" s="54">
        <f>+Table1[[#This Row],[RETURNS]]</f>
        <v>0</v>
      </c>
      <c r="M224" s="55">
        <f>+Table1[[#This Row],[EXCHANGED]]</f>
        <v>0</v>
      </c>
      <c r="N224" s="52">
        <f>+Table1[[#This Row],[SALES]]</f>
        <v>0</v>
      </c>
      <c r="O224" s="276">
        <f>+Table1[[#This Row],[ISSUES]]</f>
        <v>0</v>
      </c>
      <c r="P224" s="53">
        <f>Table1[[#This Row],[RECEIPTS TO]]/1</f>
        <v>0</v>
      </c>
      <c r="Q224" s="54">
        <f>+Table1[[#This Row],[RETURNS ]]/1</f>
        <v>0</v>
      </c>
      <c r="R224" s="55">
        <f>+Table1[[#This Row],[EXCHANGED TO]]/1</f>
        <v>0</v>
      </c>
      <c r="S224" s="52">
        <f>+Table1[[#This Row],[SALES TO]]/1</f>
        <v>0</v>
      </c>
      <c r="T224" s="276">
        <f>+Table1[[#This Row],[ISSUES TO]]/1</f>
        <v>0</v>
      </c>
      <c r="U224" s="62">
        <f t="shared" si="33"/>
        <v>0</v>
      </c>
    </row>
    <row r="225" spans="1:21" x14ac:dyDescent="0.25">
      <c r="A225" s="95" t="s">
        <v>62</v>
      </c>
      <c r="B225" s="52"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+(Table1[[#This Row],[PHYSICAL]]+Table1[[#This Row],[RECEIPTS]]+Table1[[#This Row],[RETURNS]])-(Table1[[#This Row],[ISSUES]]+Table1[[#This Row],[EXCHANGED]]+Table1[[#This Row],[SALES]])</f>
        <v>0</v>
      </c>
      <c r="I225" s="53">
        <v>0</v>
      </c>
      <c r="J225" s="58">
        <f>+Table1[[#This Row],[PHYSICAL2]]-Table1[[#This Row],[THEORETICAL]]</f>
        <v>0</v>
      </c>
      <c r="K225" s="53">
        <f>+Table1[[#This Row],[RECEIPTS]]</f>
        <v>0</v>
      </c>
      <c r="L225" s="54">
        <f>+Table1[[#This Row],[RETURNS]]</f>
        <v>0</v>
      </c>
      <c r="M225" s="55">
        <f>+Table1[[#This Row],[EXCHANGED]]</f>
        <v>0</v>
      </c>
      <c r="N225" s="52">
        <f>+Table1[[#This Row],[SALES]]</f>
        <v>0</v>
      </c>
      <c r="O225" s="276">
        <f>+Table1[[#This Row],[ISSUES]]</f>
        <v>0</v>
      </c>
      <c r="P225" s="53">
        <f>Table1[[#This Row],[RECEIPTS TO]]/1</f>
        <v>0</v>
      </c>
      <c r="Q225" s="54">
        <f>+Table1[[#This Row],[RETURNS ]]/1</f>
        <v>0</v>
      </c>
      <c r="R225" s="55">
        <f>+Table1[[#This Row],[EXCHANGED TO]]/1</f>
        <v>0</v>
      </c>
      <c r="S225" s="52">
        <f>+Table1[[#This Row],[SALES TO]]/1</f>
        <v>0</v>
      </c>
      <c r="T225" s="276">
        <f>+Table1[[#This Row],[ISSUES TO]]/1</f>
        <v>0</v>
      </c>
      <c r="U225" s="62">
        <f t="shared" si="33"/>
        <v>0</v>
      </c>
    </row>
    <row r="226" spans="1:21" x14ac:dyDescent="0.25">
      <c r="A226" s="95" t="s">
        <v>122</v>
      </c>
      <c r="B226" s="52"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+(Table1[[#This Row],[PHYSICAL]]+Table1[[#This Row],[RECEIPTS]]+Table1[[#This Row],[RETURNS]])-(Table1[[#This Row],[ISSUES]]+Table1[[#This Row],[EXCHANGED]]+Table1[[#This Row],[SALES]])</f>
        <v>0</v>
      </c>
      <c r="I226" s="53">
        <v>0</v>
      </c>
      <c r="J226" s="58">
        <f>+Table1[[#This Row],[PHYSICAL2]]-Table1[[#This Row],[THEORETICAL]]</f>
        <v>0</v>
      </c>
      <c r="K226" s="53">
        <f>+Table1[[#This Row],[RECEIPTS]]</f>
        <v>0</v>
      </c>
      <c r="L226" s="54">
        <f>+Table1[[#This Row],[RETURNS]]</f>
        <v>0</v>
      </c>
      <c r="M226" s="55">
        <f>+Table1[[#This Row],[EXCHANGED]]</f>
        <v>0</v>
      </c>
      <c r="N226" s="52">
        <f>+Table1[[#This Row],[SALES]]</f>
        <v>0</v>
      </c>
      <c r="O226" s="276">
        <f>+Table1[[#This Row],[ISSUES]]</f>
        <v>0</v>
      </c>
      <c r="P226" s="53">
        <f>Table1[[#This Row],[RECEIPTS TO]]/1</f>
        <v>0</v>
      </c>
      <c r="Q226" s="54">
        <f>+Table1[[#This Row],[RETURNS ]]/1</f>
        <v>0</v>
      </c>
      <c r="R226" s="55">
        <f>+Table1[[#This Row],[EXCHANGED TO]]/1</f>
        <v>0</v>
      </c>
      <c r="S226" s="52">
        <f>+Table1[[#This Row],[SALES TO]]/1</f>
        <v>0</v>
      </c>
      <c r="T226" s="276">
        <f>+Table1[[#This Row],[ISSUES TO]]/1</f>
        <v>0</v>
      </c>
      <c r="U226" s="62">
        <f t="shared" si="33"/>
        <v>0</v>
      </c>
    </row>
    <row r="227" spans="1:21" x14ac:dyDescent="0.25">
      <c r="A227" s="95" t="s">
        <v>217</v>
      </c>
      <c r="B227" s="52"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+(Table1[[#This Row],[PHYSICAL]]+Table1[[#This Row],[RECEIPTS]]+Table1[[#This Row],[RETURNS]])-(Table1[[#This Row],[ISSUES]]+Table1[[#This Row],[EXCHANGED]]+Table1[[#This Row],[SALES]])</f>
        <v>0</v>
      </c>
      <c r="I227" s="53">
        <v>0</v>
      </c>
      <c r="J227" s="58">
        <f>+Table1[[#This Row],[PHYSICAL2]]-Table1[[#This Row],[THEORETICAL]]</f>
        <v>0</v>
      </c>
      <c r="K227" s="53">
        <f>+Table1[[#This Row],[RECEIPTS]]</f>
        <v>0</v>
      </c>
      <c r="L227" s="54">
        <f>+Table1[[#This Row],[RETURNS]]</f>
        <v>0</v>
      </c>
      <c r="M227" s="55">
        <f>+Table1[[#This Row],[EXCHANGED]]</f>
        <v>0</v>
      </c>
      <c r="N227" s="52">
        <f>+Table1[[#This Row],[SALES]]</f>
        <v>0</v>
      </c>
      <c r="O227" s="276">
        <f>+Table1[[#This Row],[ISSUES]]</f>
        <v>0</v>
      </c>
      <c r="P227" s="53">
        <f>Table1[[#This Row],[RECEIPTS TO]]/1</f>
        <v>0</v>
      </c>
      <c r="Q227" s="54">
        <f>+Table1[[#This Row],[RETURNS ]]/1</f>
        <v>0</v>
      </c>
      <c r="R227" s="55">
        <f>+Table1[[#This Row],[EXCHANGED TO]]/1</f>
        <v>0</v>
      </c>
      <c r="S227" s="52">
        <f>+Table1[[#This Row],[SALES TO]]/1</f>
        <v>0</v>
      </c>
      <c r="T227" s="276">
        <f>+Table1[[#This Row],[ISSUES TO]]/1</f>
        <v>0</v>
      </c>
      <c r="U227" s="62">
        <f t="shared" si="33"/>
        <v>0</v>
      </c>
    </row>
    <row r="228" spans="1:21" x14ac:dyDescent="0.25">
      <c r="A228" s="95" t="s">
        <v>116</v>
      </c>
      <c r="B228" s="52"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+(Table1[[#This Row],[PHYSICAL]]+Table1[[#This Row],[RECEIPTS]]+Table1[[#This Row],[RETURNS]])-(Table1[[#This Row],[ISSUES]]+Table1[[#This Row],[EXCHANGED]]+Table1[[#This Row],[SALES]])</f>
        <v>0</v>
      </c>
      <c r="I228" s="53">
        <v>0</v>
      </c>
      <c r="J228" s="58">
        <f>+Table1[[#This Row],[PHYSICAL2]]-Table1[[#This Row],[THEORETICAL]]</f>
        <v>0</v>
      </c>
      <c r="K228" s="53">
        <f>+Table1[[#This Row],[RECEIPTS]]</f>
        <v>0</v>
      </c>
      <c r="L228" s="54">
        <f>+Table1[[#This Row],[RETURNS]]</f>
        <v>0</v>
      </c>
      <c r="M228" s="55">
        <f>+Table1[[#This Row],[EXCHANGED]]</f>
        <v>0</v>
      </c>
      <c r="N228" s="52">
        <f>+Table1[[#This Row],[SALES]]</f>
        <v>0</v>
      </c>
      <c r="O228" s="276">
        <f>+Table1[[#This Row],[ISSUES]]</f>
        <v>0</v>
      </c>
      <c r="P228" s="53">
        <f>Table1[[#This Row],[RECEIPTS TO]]/1</f>
        <v>0</v>
      </c>
      <c r="Q228" s="54">
        <f>+Table1[[#This Row],[RETURNS ]]/1</f>
        <v>0</v>
      </c>
      <c r="R228" s="55">
        <f>+Table1[[#This Row],[EXCHANGED TO]]/1</f>
        <v>0</v>
      </c>
      <c r="S228" s="52">
        <f>+Table1[[#This Row],[SALES TO]]/1</f>
        <v>0</v>
      </c>
      <c r="T228" s="276">
        <f>+Table1[[#This Row],[ISSUES TO]]/1</f>
        <v>0</v>
      </c>
      <c r="U228" s="62">
        <f t="shared" si="33"/>
        <v>0</v>
      </c>
    </row>
    <row r="229" spans="1:21" x14ac:dyDescent="0.25">
      <c r="A229" s="95" t="s">
        <v>117</v>
      </c>
      <c r="B229" s="52"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+(Table1[[#This Row],[PHYSICAL]]+Table1[[#This Row],[RECEIPTS]]+Table1[[#This Row],[RETURNS]])-(Table1[[#This Row],[ISSUES]]+Table1[[#This Row],[EXCHANGED]]+Table1[[#This Row],[SALES]])</f>
        <v>0</v>
      </c>
      <c r="I229" s="53">
        <v>0</v>
      </c>
      <c r="J229" s="58">
        <f>+Table1[[#This Row],[PHYSICAL2]]-Table1[[#This Row],[THEORETICAL]]</f>
        <v>0</v>
      </c>
      <c r="K229" s="53">
        <f>+Table1[[#This Row],[RECEIPTS]]</f>
        <v>0</v>
      </c>
      <c r="L229" s="54">
        <f>+Table1[[#This Row],[RETURNS]]</f>
        <v>0</v>
      </c>
      <c r="M229" s="55">
        <f>+Table1[[#This Row],[EXCHANGED]]</f>
        <v>0</v>
      </c>
      <c r="N229" s="52">
        <f>+Table1[[#This Row],[SALES]]</f>
        <v>0</v>
      </c>
      <c r="O229" s="276">
        <f>+Table1[[#This Row],[ISSUES]]</f>
        <v>0</v>
      </c>
      <c r="P229" s="53">
        <f>Table1[[#This Row],[RECEIPTS TO]]/1</f>
        <v>0</v>
      </c>
      <c r="Q229" s="54">
        <f>+Table1[[#This Row],[RETURNS ]]/1</f>
        <v>0</v>
      </c>
      <c r="R229" s="55">
        <f>+Table1[[#This Row],[EXCHANGED TO]]/1</f>
        <v>0</v>
      </c>
      <c r="S229" s="52">
        <f>+Table1[[#This Row],[SALES TO]]/1</f>
        <v>0</v>
      </c>
      <c r="T229" s="276">
        <f>+Table1[[#This Row],[ISSUES TO]]/1</f>
        <v>0</v>
      </c>
      <c r="U229" s="62">
        <f t="shared" si="33"/>
        <v>0</v>
      </c>
    </row>
    <row r="230" spans="1:21" x14ac:dyDescent="0.25">
      <c r="A230" s="95" t="s">
        <v>134</v>
      </c>
      <c r="B230" s="52"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+(Table1[[#This Row],[PHYSICAL]]+Table1[[#This Row],[RECEIPTS]]+Table1[[#This Row],[RETURNS]])-(Table1[[#This Row],[ISSUES]]+Table1[[#This Row],[EXCHANGED]]+Table1[[#This Row],[SALES]])</f>
        <v>0</v>
      </c>
      <c r="I230" s="53">
        <v>0</v>
      </c>
      <c r="J230" s="58">
        <f>+Table1[[#This Row],[PHYSICAL2]]-Table1[[#This Row],[THEORETICAL]]</f>
        <v>0</v>
      </c>
      <c r="K230" s="53">
        <f>+Table1[[#This Row],[RECEIPTS]]</f>
        <v>0</v>
      </c>
      <c r="L230" s="54">
        <f>+Table1[[#This Row],[RETURNS]]</f>
        <v>0</v>
      </c>
      <c r="M230" s="55">
        <f>+Table1[[#This Row],[EXCHANGED]]</f>
        <v>0</v>
      </c>
      <c r="N230" s="52">
        <f>+Table1[[#This Row],[SALES]]</f>
        <v>0</v>
      </c>
      <c r="O230" s="276">
        <f>+Table1[[#This Row],[ISSUES]]</f>
        <v>0</v>
      </c>
      <c r="P230" s="53">
        <f>Table1[[#This Row],[RECEIPTS TO]]/1</f>
        <v>0</v>
      </c>
      <c r="Q230" s="54">
        <f>+Table1[[#This Row],[RETURNS ]]/1</f>
        <v>0</v>
      </c>
      <c r="R230" s="55">
        <f>+Table1[[#This Row],[EXCHANGED TO]]/1</f>
        <v>0</v>
      </c>
      <c r="S230" s="52">
        <f>+Table1[[#This Row],[SALES TO]]/1</f>
        <v>0</v>
      </c>
      <c r="T230" s="276">
        <f>+Table1[[#This Row],[ISSUES TO]]/1</f>
        <v>0</v>
      </c>
      <c r="U230" s="62">
        <f t="shared" si="33"/>
        <v>0</v>
      </c>
    </row>
    <row r="231" spans="1:21" x14ac:dyDescent="0.25">
      <c r="A231" s="95" t="s">
        <v>146</v>
      </c>
      <c r="B231" s="52"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+(Table1[[#This Row],[PHYSICAL]]+Table1[[#This Row],[RECEIPTS]]+Table1[[#This Row],[RETURNS]])-(Table1[[#This Row],[ISSUES]]+Table1[[#This Row],[EXCHANGED]]+Table1[[#This Row],[SALES]])</f>
        <v>0</v>
      </c>
      <c r="I231" s="53">
        <v>0</v>
      </c>
      <c r="J231" s="58">
        <f>+Table1[[#This Row],[PHYSICAL2]]-Table1[[#This Row],[THEORETICAL]]</f>
        <v>0</v>
      </c>
      <c r="K231" s="53">
        <f>+Table1[[#This Row],[RECEIPTS]]</f>
        <v>0</v>
      </c>
      <c r="L231" s="54">
        <f>+Table1[[#This Row],[RETURNS]]</f>
        <v>0</v>
      </c>
      <c r="M231" s="55">
        <f>+Table1[[#This Row],[EXCHANGED]]</f>
        <v>0</v>
      </c>
      <c r="N231" s="52">
        <f>+Table1[[#This Row],[SALES]]</f>
        <v>0</v>
      </c>
      <c r="O231" s="276">
        <f>+Table1[[#This Row],[ISSUES]]</f>
        <v>0</v>
      </c>
      <c r="P231" s="53">
        <f>Table1[[#This Row],[RECEIPTS TO]]/1</f>
        <v>0</v>
      </c>
      <c r="Q231" s="54">
        <f>+Table1[[#This Row],[RETURNS ]]/1</f>
        <v>0</v>
      </c>
      <c r="R231" s="55">
        <f>+Table1[[#This Row],[EXCHANGED TO]]/1</f>
        <v>0</v>
      </c>
      <c r="S231" s="52">
        <f>+Table1[[#This Row],[SALES TO]]/1</f>
        <v>0</v>
      </c>
      <c r="T231" s="276">
        <f>+Table1[[#This Row],[ISSUES TO]]/1</f>
        <v>0</v>
      </c>
      <c r="U231" s="62">
        <f t="shared" si="33"/>
        <v>0</v>
      </c>
    </row>
    <row r="232" spans="1:21" x14ac:dyDescent="0.25">
      <c r="A232" s="95" t="s">
        <v>235</v>
      </c>
      <c r="B232" s="52"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+(Table1[[#This Row],[PHYSICAL]]+Table1[[#This Row],[RECEIPTS]]+Table1[[#This Row],[RETURNS]])-(Table1[[#This Row],[ISSUES]]+Table1[[#This Row],[EXCHANGED]]+Table1[[#This Row],[SALES]])</f>
        <v>8450</v>
      </c>
      <c r="I232" s="53">
        <v>8450</v>
      </c>
      <c r="J232" s="58">
        <f>+Table1[[#This Row],[PHYSICAL2]]-Table1[[#This Row],[THEORETICAL]]</f>
        <v>0</v>
      </c>
      <c r="K232" s="53">
        <f>+Table1[[#This Row],[RECEIPTS]]</f>
        <v>0</v>
      </c>
      <c r="L232" s="54">
        <f>+Table1[[#This Row],[RETURNS]]</f>
        <v>0</v>
      </c>
      <c r="M232" s="55">
        <f>+Table1[[#This Row],[EXCHANGED]]</f>
        <v>0</v>
      </c>
      <c r="N232" s="52">
        <f>+Table1[[#This Row],[SALES]]</f>
        <v>0</v>
      </c>
      <c r="O232" s="276">
        <f>+Table1[[#This Row],[ISSUES]]</f>
        <v>0</v>
      </c>
      <c r="P232" s="53">
        <f>Table1[[#This Row],[RECEIPTS TO]]/1</f>
        <v>0</v>
      </c>
      <c r="Q232" s="54">
        <f>+Table1[[#This Row],[RETURNS ]]/1</f>
        <v>0</v>
      </c>
      <c r="R232" s="55">
        <f>+Table1[[#This Row],[EXCHANGED TO]]/1</f>
        <v>0</v>
      </c>
      <c r="S232" s="52">
        <f>+Table1[[#This Row],[SALES TO]]/1</f>
        <v>0</v>
      </c>
      <c r="T232" s="276">
        <f>+Table1[[#This Row],[ISSUES TO]]/1</f>
        <v>0</v>
      </c>
      <c r="U232" s="62">
        <f t="shared" si="33"/>
        <v>0</v>
      </c>
    </row>
    <row r="233" spans="1:21" x14ac:dyDescent="0.25">
      <c r="A233" s="95" t="s">
        <v>213</v>
      </c>
      <c r="B233" s="52"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+(Table1[[#This Row],[PHYSICAL]]+Table1[[#This Row],[RECEIPTS]]+Table1[[#This Row],[RETURNS]])-(Table1[[#This Row],[ISSUES]]+Table1[[#This Row],[EXCHANGED]]+Table1[[#This Row],[SALES]])</f>
        <v>0</v>
      </c>
      <c r="I233" s="53">
        <v>0</v>
      </c>
      <c r="J233" s="58">
        <f>+Table1[[#This Row],[PHYSICAL2]]-Table1[[#This Row],[THEORETICAL]]</f>
        <v>0</v>
      </c>
      <c r="K233" s="53">
        <f>+Table1[[#This Row],[RECEIPTS]]</f>
        <v>0</v>
      </c>
      <c r="L233" s="54">
        <f>+Table1[[#This Row],[RETURNS]]</f>
        <v>0</v>
      </c>
      <c r="M233" s="55">
        <f>+Table1[[#This Row],[EXCHANGED]]</f>
        <v>0</v>
      </c>
      <c r="N233" s="52">
        <f>+Table1[[#This Row],[SALES]]</f>
        <v>0</v>
      </c>
      <c r="O233" s="276">
        <f>+Table1[[#This Row],[ISSUES]]</f>
        <v>0</v>
      </c>
      <c r="P233" s="53">
        <f>Table1[[#This Row],[RECEIPTS TO]]/1</f>
        <v>0</v>
      </c>
      <c r="Q233" s="54">
        <f>+Table1[[#This Row],[RETURNS ]]/1</f>
        <v>0</v>
      </c>
      <c r="R233" s="55">
        <f>+Table1[[#This Row],[EXCHANGED TO]]/1</f>
        <v>0</v>
      </c>
      <c r="S233" s="52">
        <f>+Table1[[#This Row],[SALES TO]]/1</f>
        <v>0</v>
      </c>
      <c r="T233" s="276">
        <f>+Table1[[#This Row],[ISSUES TO]]/1</f>
        <v>0</v>
      </c>
      <c r="U233" s="62">
        <f t="shared" si="33"/>
        <v>0</v>
      </c>
    </row>
    <row r="234" spans="1:21" x14ac:dyDescent="0.25">
      <c r="A234" s="95" t="s">
        <v>248</v>
      </c>
      <c r="B234" s="52"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+(Table1[[#This Row],[PHYSICAL]]+Table1[[#This Row],[RECEIPTS]]+Table1[[#This Row],[RETURNS]])-(Table1[[#This Row],[ISSUES]]+Table1[[#This Row],[EXCHANGED]]+Table1[[#This Row],[SALES]])</f>
        <v>0</v>
      </c>
      <c r="I234" s="53">
        <v>0</v>
      </c>
      <c r="J234" s="58">
        <f>+Table1[[#This Row],[PHYSICAL2]]-Table1[[#This Row],[THEORETICAL]]</f>
        <v>0</v>
      </c>
      <c r="K234" s="53">
        <f>+Table1[[#This Row],[RECEIPTS]]</f>
        <v>0</v>
      </c>
      <c r="L234" s="54">
        <f>+Table1[[#This Row],[RETURNS]]</f>
        <v>0</v>
      </c>
      <c r="M234" s="55">
        <f>+Table1[[#This Row],[EXCHANGED]]</f>
        <v>0</v>
      </c>
      <c r="N234" s="52">
        <f>+Table1[[#This Row],[SALES]]</f>
        <v>0</v>
      </c>
      <c r="O234" s="276">
        <f>+Table1[[#This Row],[ISSUES]]</f>
        <v>0</v>
      </c>
      <c r="P234" s="53">
        <f>Table1[[#This Row],[RECEIPTS TO]]/1</f>
        <v>0</v>
      </c>
      <c r="Q234" s="54">
        <f>+Table1[[#This Row],[RETURNS ]]/1</f>
        <v>0</v>
      </c>
      <c r="R234" s="55">
        <f>+Table1[[#This Row],[EXCHANGED TO]]/1</f>
        <v>0</v>
      </c>
      <c r="S234" s="52">
        <f>+Table1[[#This Row],[SALES TO]]/1</f>
        <v>0</v>
      </c>
      <c r="T234" s="276">
        <f>+Table1[[#This Row],[ISSUES TO]]/1</f>
        <v>0</v>
      </c>
      <c r="U234" s="62">
        <f t="shared" si="33"/>
        <v>0</v>
      </c>
    </row>
    <row r="235" spans="1:21" x14ac:dyDescent="0.25">
      <c r="A235" s="95" t="s">
        <v>254</v>
      </c>
      <c r="B235" s="52">
        <v>12625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+(Table1[[#This Row],[PHYSICAL]]+Table1[[#This Row],[RECEIPTS]]+Table1[[#This Row],[RETURNS]])-(Table1[[#This Row],[ISSUES]]+Table1[[#This Row],[EXCHANGED]]+Table1[[#This Row],[SALES]])</f>
        <v>12625</v>
      </c>
      <c r="I235" s="53">
        <v>12625</v>
      </c>
      <c r="J235" s="58">
        <f>+Table1[[#This Row],[PHYSICAL2]]-Table1[[#This Row],[THEORETICAL]]</f>
        <v>0</v>
      </c>
      <c r="K235" s="53">
        <f>+Table1[[#This Row],[RECEIPTS]]</f>
        <v>0</v>
      </c>
      <c r="L235" s="54">
        <f>+Table1[[#This Row],[RETURNS]]</f>
        <v>0</v>
      </c>
      <c r="M235" s="55">
        <f>+Table1[[#This Row],[EXCHANGED]]</f>
        <v>0</v>
      </c>
      <c r="N235" s="52">
        <f>+Table1[[#This Row],[SALES]]</f>
        <v>0</v>
      </c>
      <c r="O235" s="276">
        <f>+Table1[[#This Row],[ISSUES]]</f>
        <v>0</v>
      </c>
      <c r="P235" s="53">
        <f>Table1[[#This Row],[RECEIPTS TO]]/1</f>
        <v>0</v>
      </c>
      <c r="Q235" s="54">
        <f>+Table1[[#This Row],[RETURNS ]]/1</f>
        <v>0</v>
      </c>
      <c r="R235" s="55">
        <f>+Table1[[#This Row],[EXCHANGED TO]]/1</f>
        <v>0</v>
      </c>
      <c r="S235" s="52">
        <f>+Table1[[#This Row],[SALES TO]]/1</f>
        <v>0</v>
      </c>
      <c r="T235" s="276">
        <f>+Table1[[#This Row],[ISSUES TO]]/1</f>
        <v>0</v>
      </c>
      <c r="U235" s="62">
        <f t="shared" si="33"/>
        <v>0</v>
      </c>
    </row>
    <row r="236" spans="1:21" x14ac:dyDescent="0.25">
      <c r="A236" s="95" t="s">
        <v>63</v>
      </c>
      <c r="B236" s="52"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+(Table1[[#This Row],[PHYSICAL]]+Table1[[#This Row],[RECEIPTS]]+Table1[[#This Row],[RETURNS]])-(Table1[[#This Row],[ISSUES]]+Table1[[#This Row],[EXCHANGED]]+Table1[[#This Row],[SALES]])</f>
        <v>0</v>
      </c>
      <c r="I236" s="53">
        <v>0</v>
      </c>
      <c r="J236" s="58">
        <f>+Table1[[#This Row],[PHYSICAL2]]-Table1[[#This Row],[THEORETICAL]]</f>
        <v>0</v>
      </c>
      <c r="K236" s="53">
        <f>+Table1[[#This Row],[RECEIPTS]]</f>
        <v>0</v>
      </c>
      <c r="L236" s="54">
        <f>+Table1[[#This Row],[RETURNS]]</f>
        <v>0</v>
      </c>
      <c r="M236" s="55">
        <f>+Table1[[#This Row],[EXCHANGED]]</f>
        <v>0</v>
      </c>
      <c r="N236" s="52">
        <f>+Table1[[#This Row],[SALES]]</f>
        <v>0</v>
      </c>
      <c r="O236" s="276">
        <f>+Table1[[#This Row],[ISSUES]]</f>
        <v>0</v>
      </c>
      <c r="P236" s="53">
        <f>Table1[[#This Row],[RECEIPTS TO]]/1</f>
        <v>0</v>
      </c>
      <c r="Q236" s="54">
        <f>+Table1[[#This Row],[RETURNS ]]/1</f>
        <v>0</v>
      </c>
      <c r="R236" s="55">
        <f>+Table1[[#This Row],[EXCHANGED TO]]/1</f>
        <v>0</v>
      </c>
      <c r="S236" s="52">
        <f>+Table1[[#This Row],[SALES TO]]/1</f>
        <v>0</v>
      </c>
      <c r="T236" s="276">
        <f>+Table1[[#This Row],[ISSUES TO]]/1</f>
        <v>0</v>
      </c>
      <c r="U236" s="62">
        <f t="shared" si="33"/>
        <v>0</v>
      </c>
    </row>
    <row r="237" spans="1:21" ht="15.75" thickBot="1" x14ac:dyDescent="0.3">
      <c r="A237" s="188" t="s">
        <v>121</v>
      </c>
      <c r="B237" s="143">
        <v>1459.4</v>
      </c>
      <c r="C237" s="144">
        <v>0</v>
      </c>
      <c r="D237" s="145">
        <v>0</v>
      </c>
      <c r="E237" s="146">
        <v>0</v>
      </c>
      <c r="F237" s="143">
        <v>0</v>
      </c>
      <c r="G237" s="298">
        <v>0</v>
      </c>
      <c r="H237" s="54">
        <f>+(Table1[[#This Row],[PHYSICAL]]+Table1[[#This Row],[RECEIPTS]]+Table1[[#This Row],[RETURNS]])-(Table1[[#This Row],[ISSUES]]+Table1[[#This Row],[EXCHANGED]]+Table1[[#This Row],[SALES]])</f>
        <v>1459.4</v>
      </c>
      <c r="I237" s="53">
        <v>1459.4</v>
      </c>
      <c r="J237" s="326">
        <f>+Table1[[#This Row],[PHYSICAL2]]-Table1[[#This Row],[THEORETICAL]]</f>
        <v>0</v>
      </c>
      <c r="K237" s="53">
        <f>+Table1[[#This Row],[RECEIPTS]]</f>
        <v>0</v>
      </c>
      <c r="L237" s="54">
        <f>+Table1[[#This Row],[RETURNS]]</f>
        <v>0</v>
      </c>
      <c r="M237" s="55">
        <f>+Table1[[#This Row],[EXCHANGED]]</f>
        <v>0</v>
      </c>
      <c r="N237" s="52">
        <f>+Table1[[#This Row],[SALES]]</f>
        <v>0</v>
      </c>
      <c r="O237" s="276">
        <f>+Table1[[#This Row],[ISSUES]]</f>
        <v>0</v>
      </c>
      <c r="P237" s="53">
        <f>Table1[[#This Row],[RECEIPTS TO]]/1</f>
        <v>0</v>
      </c>
      <c r="Q237" s="54">
        <f>+Table1[[#This Row],[RETURNS ]]/1</f>
        <v>0</v>
      </c>
      <c r="R237" s="55">
        <f>+Table1[[#This Row],[EXCHANGED TO]]/1</f>
        <v>0</v>
      </c>
      <c r="S237" s="52">
        <f>+Table1[[#This Row],[SALES TO]]/1</f>
        <v>0</v>
      </c>
      <c r="T237" s="276">
        <f>+Table1[[#This Row],[ISSUES TO]]/1</f>
        <v>0</v>
      </c>
      <c r="U237" s="62">
        <f t="shared" si="33"/>
        <v>0</v>
      </c>
    </row>
    <row r="238" spans="1:21" ht="17.25" thickBot="1" x14ac:dyDescent="0.35">
      <c r="A238" s="159" t="s">
        <v>64</v>
      </c>
      <c r="B238" s="160">
        <f t="shared" ref="B238" si="34">SUM(B217:B237)</f>
        <v>32934.400000000001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ref="G238:T238" si="35">SUM(G217:G237)</f>
        <v>0</v>
      </c>
      <c r="H238" s="162">
        <f t="shared" si="35"/>
        <v>32934.400000000001</v>
      </c>
      <c r="I238" s="161">
        <f t="shared" si="35"/>
        <v>32934.400000000001</v>
      </c>
      <c r="J238" s="206">
        <f>+Table1[[#This Row],[PHYSICAL2]]-Table1[[#This Row],[THEORETICAL]]</f>
        <v>0</v>
      </c>
      <c r="K238" s="161">
        <f t="shared" si="35"/>
        <v>0</v>
      </c>
      <c r="L238" s="162">
        <f t="shared" si="35"/>
        <v>0</v>
      </c>
      <c r="M238" s="163">
        <f t="shared" si="35"/>
        <v>0</v>
      </c>
      <c r="N238" s="160">
        <f t="shared" si="35"/>
        <v>0</v>
      </c>
      <c r="O238" s="277">
        <f t="shared" si="35"/>
        <v>0</v>
      </c>
      <c r="P238" s="161">
        <f t="shared" si="35"/>
        <v>0</v>
      </c>
      <c r="Q238" s="162">
        <f t="shared" si="35"/>
        <v>0</v>
      </c>
      <c r="R238" s="163">
        <f t="shared" si="35"/>
        <v>0</v>
      </c>
      <c r="S238" s="160">
        <f t="shared" si="35"/>
        <v>0</v>
      </c>
      <c r="T238" s="277">
        <f t="shared" si="35"/>
        <v>0</v>
      </c>
      <c r="U238" s="166">
        <f t="shared" ref="U238:U240" si="36">IFERROR(+H238/(P238+Q238+R238+S238+T238),0)</f>
        <v>0</v>
      </c>
    </row>
    <row r="239" spans="1:21" ht="15.75" thickBot="1" x14ac:dyDescent="0.3">
      <c r="A239" s="189"/>
      <c r="B239" s="196"/>
      <c r="C239" s="190"/>
      <c r="D239" s="191"/>
      <c r="E239" s="192"/>
      <c r="F239" s="196"/>
      <c r="G239" s="280"/>
      <c r="H239" s="191"/>
      <c r="I239" s="190"/>
      <c r="J239" s="327">
        <f>+Table1[[#This Row],[PHYSICAL2]]-Table1[[#This Row],[THEORETICAL]]</f>
        <v>0</v>
      </c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7.25" thickBot="1" x14ac:dyDescent="0.35">
      <c r="A240" s="180" t="s">
        <v>65</v>
      </c>
      <c r="B240" s="182">
        <f t="shared" ref="B240" si="37">+B238+B214+B150+B125+B114+B100+B80+B60+B40+B20</f>
        <v>120794.74000000002</v>
      </c>
      <c r="C240" s="181">
        <f t="shared" ref="C240:I240" si="38">+C238+C214+C150+C125+C114+C100+C80+C60+C40+C20</f>
        <v>0</v>
      </c>
      <c r="D240" s="183">
        <f t="shared" si="38"/>
        <v>0</v>
      </c>
      <c r="E240" s="184">
        <f t="shared" si="38"/>
        <v>0</v>
      </c>
      <c r="F240" s="182">
        <f t="shared" si="38"/>
        <v>0</v>
      </c>
      <c r="G240" s="281">
        <f t="shared" si="38"/>
        <v>0</v>
      </c>
      <c r="H240" s="183">
        <f t="shared" si="38"/>
        <v>120794.74000000002</v>
      </c>
      <c r="I240" s="181">
        <f t="shared" si="38"/>
        <v>120794.74000000002</v>
      </c>
      <c r="J240" s="207">
        <f>+Table1[[#This Row],[PHYSICAL2]]-Table1[[#This Row],[THEORETICAL]]</f>
        <v>0</v>
      </c>
      <c r="K240" s="181">
        <f t="shared" ref="K240:T240" si="39">+K238+K214+K150+K125+K114+K100+K80+K60+K40+K20</f>
        <v>0</v>
      </c>
      <c r="L240" s="183">
        <f t="shared" si="39"/>
        <v>0</v>
      </c>
      <c r="M240" s="184">
        <f t="shared" si="39"/>
        <v>0</v>
      </c>
      <c r="N240" s="182">
        <f t="shared" si="39"/>
        <v>0</v>
      </c>
      <c r="O240" s="281">
        <f t="shared" si="39"/>
        <v>0</v>
      </c>
      <c r="P240" s="181">
        <f t="shared" si="39"/>
        <v>0</v>
      </c>
      <c r="Q240" s="183">
        <f t="shared" si="39"/>
        <v>0</v>
      </c>
      <c r="R240" s="182">
        <f t="shared" si="39"/>
        <v>0</v>
      </c>
      <c r="S240" s="182">
        <f t="shared" si="39"/>
        <v>0</v>
      </c>
      <c r="T240" s="281">
        <f t="shared" si="39"/>
        <v>0</v>
      </c>
      <c r="U240" s="187">
        <f t="shared" si="36"/>
        <v>0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19392.599999999999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26832.400000000001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84.72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3159.8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2250.4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7887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10788.4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7574.4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259.7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9630.9200000000019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525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1200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1459.4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8450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68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s="125" customFormat="1" ht="17.25" thickBot="1" x14ac:dyDescent="0.35">
      <c r="A267" s="127" t="s">
        <v>191</v>
      </c>
      <c r="B267" s="343"/>
      <c r="C267" s="129"/>
      <c r="D267" s="130"/>
      <c r="E267" s="131"/>
      <c r="F267" s="128"/>
      <c r="G267" s="284"/>
      <c r="H267" s="130"/>
      <c r="I267" s="198">
        <f>I253+I254+I255+I256+I257+I258+I259+I260+I261+I262</f>
        <v>11634.4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68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s="125" customFormat="1" ht="16.5" x14ac:dyDescent="0.3">
      <c r="A269" s="135" t="s">
        <v>128</v>
      </c>
      <c r="B269" s="251"/>
      <c r="C269" s="137"/>
      <c r="D269" s="138"/>
      <c r="E269" s="139"/>
      <c r="F269" s="136"/>
      <c r="G269" s="263"/>
      <c r="H269" s="138"/>
      <c r="I269" s="126">
        <f>+I20+I40+I60+I80+I100+I114+I125</f>
        <v>70395.320000000007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  <row r="270" spans="1:21" ht="15.75" x14ac:dyDescent="0.3">
      <c r="A270" s="328"/>
      <c r="C270" s="330"/>
      <c r="D270" s="331"/>
      <c r="E270" s="332"/>
      <c r="F270" s="333"/>
      <c r="G270" s="334"/>
      <c r="H270" s="331"/>
      <c r="I270" s="330"/>
      <c r="J270" s="335"/>
      <c r="K270" s="330"/>
      <c r="L270" s="331"/>
      <c r="M270" s="332"/>
      <c r="N270" s="329"/>
      <c r="O270" s="334"/>
      <c r="P270" s="330"/>
      <c r="Q270" s="331"/>
      <c r="R270" s="332"/>
      <c r="S270" s="329"/>
      <c r="T270" s="334"/>
      <c r="U270" s="332"/>
    </row>
  </sheetData>
  <sheetProtection algorithmName="SHA-512" hashValue="HwpuSvWeja4BJP+OS73xeAy2N1nxK/lFIa+72CkpHALwO3Eq7mwI8IDtRP4BuOt1gAdv3VTm6WT5483I958IyA==" saltValue="a8FqvZRmkKjrevgz2HueIQ==" spinCount="100000" sheet="1" objects="1" scenarios="1"/>
  <phoneticPr fontId="11" type="noConversion"/>
  <conditionalFormatting sqref="B60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{D2A48540-0535-494F-93BB-8D311DBD2D9D}</x14:id>
        </ext>
      </extLst>
    </cfRule>
  </conditionalFormatting>
  <conditionalFormatting sqref="B100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{7EE2B161-BBA4-4202-B020-8021786136D1}</x14:id>
        </ext>
      </extLst>
    </cfRule>
  </conditionalFormatting>
  <conditionalFormatting sqref="B101:B113 B61:B99 B1:B59 B241:B242 B115:B149 B152:B237 B239 B261:B269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{8EE61E54-6042-4B85-93E0-4428BE936348}</x14:id>
        </ext>
      </extLst>
    </cfRule>
  </conditionalFormatting>
  <conditionalFormatting sqref="B114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{CFBB82BA-E125-4136-8DEC-B37DE08B9052}</x14:id>
        </ext>
      </extLst>
    </cfRule>
  </conditionalFormatting>
  <conditionalFormatting sqref="B150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{2E19C3C3-15A6-49C6-956E-E3F7F1DBED6F}</x14:id>
        </ext>
      </extLst>
    </cfRule>
  </conditionalFormatting>
  <conditionalFormatting sqref="B238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{6020901E-BB14-4ECC-A493-13079AF96EFE}</x14:id>
        </ext>
      </extLst>
    </cfRule>
  </conditionalFormatting>
  <conditionalFormatting sqref="B243:B260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{E79CAA4C-9B28-4378-A1C1-D5266F9662D4}</x14:id>
        </ext>
      </extLst>
    </cfRule>
  </conditionalFormatting>
  <conditionalFormatting sqref="I2:I260">
    <cfRule type="dataBar" priority="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{2D1C978A-EDE8-4366-801F-AF3C7DFA2922}</x14:id>
        </ext>
      </extLst>
    </cfRule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{10A8CF8A-0CDD-479C-8A7E-6A707F04BA1F}</x14:id>
        </ext>
      </extLst>
    </cfRule>
  </conditionalFormatting>
  <conditionalFormatting sqref="I60"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{B96A31C9-29F9-4882-9B58-978C6F28D9BD}</x14:id>
        </ext>
      </extLst>
    </cfRule>
  </conditionalFormatting>
  <conditionalFormatting sqref="I100">
    <cfRule type="dataBar" priority="6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{D51002E4-56D1-498C-AE17-4E61B83DF955}</x14:id>
        </ext>
      </extLst>
    </cfRule>
  </conditionalFormatting>
  <conditionalFormatting sqref="I101:I113 I61:I99 I2:I59 I241:I242 I115:I149 I239 I152:I237">
    <cfRule type="dataBar" priority="7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{FAE57514-8A3B-4008-801C-6911619AB0CF}</x14:id>
        </ext>
      </extLst>
    </cfRule>
  </conditionalFormatting>
  <conditionalFormatting sqref="I114">
    <cfRule type="dataBar" priority="6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{69072D05-BFA4-4667-B429-CD103C1D597B}</x14:id>
        </ext>
      </extLst>
    </cfRule>
  </conditionalFormatting>
  <conditionalFormatting sqref="I150">
    <cfRule type="dataBar" priority="6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{C77B75B4-983F-476D-BBDF-88AAEEC53A4A}</x14:id>
        </ext>
      </extLst>
    </cfRule>
  </conditionalFormatting>
  <conditionalFormatting sqref="I238">
    <cfRule type="dataBar" priority="6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{4CA7B93A-F79A-4C07-A206-1EAEB4E0BA49}</x14:id>
        </ext>
      </extLst>
    </cfRule>
  </conditionalFormatting>
  <conditionalFormatting sqref="I243:I260">
    <cfRule type="dataBar" priority="6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{187F2CAA-9D82-47D6-AE1D-0D2F92B92196}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{869B31AD-B045-45DE-B334-746582083377}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{B637E5EF-9CBF-458C-9AEE-B11B5C2025F2}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{32C78BEB-E7D2-4F61-AD7D-EF36324A22E2}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{B153906E-3819-487C-9B9E-D03F43F1044F}</x14:id>
        </ext>
      </extLst>
    </cfRule>
  </conditionalFormatting>
  <conditionalFormatting sqref="I270:I1048576 I1">
    <cfRule type="dataBar" priority="2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{E93A24BA-2EF9-4B73-8DD8-ECAF9BF84B56}</x14:id>
        </ext>
      </extLst>
    </cfRule>
  </conditionalFormatting>
  <pageMargins left="0.7" right="0.7" top="0.75" bottom="0.75" header="0.3" footer="0.3"/>
  <pageSetup orientation="portrait" r:id="rId1"/>
  <ignoredErrors>
    <ignoredError sqref="U3 J3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A48540-0535-494F-93BB-8D311DBD2D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B60</xm:sqref>
        </x14:conditionalFormatting>
        <x14:conditionalFormatting xmlns:xm="http://schemas.microsoft.com/office/excel/2006/main">
          <x14:cfRule type="dataBar" id="{7EE2B161-BBA4-4202-B020-8021786136D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B100</xm:sqref>
        </x14:conditionalFormatting>
        <x14:conditionalFormatting xmlns:xm="http://schemas.microsoft.com/office/excel/2006/main">
          <x14:cfRule type="dataBar" id="{8EE61E54-6042-4B85-93E0-4428BE93634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B101:B113 B61:B99 B1:B59 B241:B242 B115:B149 B152:B237 B239 B261:B269</xm:sqref>
        </x14:conditionalFormatting>
        <x14:conditionalFormatting xmlns:xm="http://schemas.microsoft.com/office/excel/2006/main">
          <x14:cfRule type="dataBar" id="{CFBB82BA-E125-4136-8DEC-B37DE08B905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B114</xm:sqref>
        </x14:conditionalFormatting>
        <x14:conditionalFormatting xmlns:xm="http://schemas.microsoft.com/office/excel/2006/main">
          <x14:cfRule type="dataBar" id="{2E19C3C3-15A6-49C6-956E-E3F7F1DBED6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B150</xm:sqref>
        </x14:conditionalFormatting>
        <x14:conditionalFormatting xmlns:xm="http://schemas.microsoft.com/office/excel/2006/main">
          <x14:cfRule type="dataBar" id="{6020901E-BB14-4ECC-A493-13079AF96EF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B238</xm:sqref>
        </x14:conditionalFormatting>
        <x14:conditionalFormatting xmlns:xm="http://schemas.microsoft.com/office/excel/2006/main">
          <x14:cfRule type="dataBar" id="{E79CAA4C-9B28-4378-A1C1-D5266F9662D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B243:B260</xm:sqref>
        </x14:conditionalFormatting>
        <x14:conditionalFormatting xmlns:xm="http://schemas.microsoft.com/office/excel/2006/main">
          <x14:cfRule type="dataBar" id="{2D1C978A-EDE8-4366-801F-AF3C7DFA29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0A8CF8A-0CDD-479C-8A7E-6A707F04BA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I2:I260</xm:sqref>
        </x14:conditionalFormatting>
        <x14:conditionalFormatting xmlns:xm="http://schemas.microsoft.com/office/excel/2006/main">
          <x14:cfRule type="dataBar" id="{B96A31C9-29F9-4882-9B58-978C6F28D9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D51002E4-56D1-498C-AE17-4E61B83DF9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I100</xm:sqref>
        </x14:conditionalFormatting>
        <x14:conditionalFormatting xmlns:xm="http://schemas.microsoft.com/office/excel/2006/main">
          <x14:cfRule type="dataBar" id="{FAE57514-8A3B-4008-801C-6911619AB0C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I2:I59 I241:I242 I115:I149 I239 I152:I237</xm:sqref>
        </x14:conditionalFormatting>
        <x14:conditionalFormatting xmlns:xm="http://schemas.microsoft.com/office/excel/2006/main">
          <x14:cfRule type="dataBar" id="{69072D05-BFA4-4667-B429-CD103C1D597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I114</xm:sqref>
        </x14:conditionalFormatting>
        <x14:conditionalFormatting xmlns:xm="http://schemas.microsoft.com/office/excel/2006/main">
          <x14:cfRule type="dataBar" id="{C77B75B4-983F-476D-BBDF-88AAEEC53A4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I150</xm:sqref>
        </x14:conditionalFormatting>
        <x14:conditionalFormatting xmlns:xm="http://schemas.microsoft.com/office/excel/2006/main">
          <x14:cfRule type="dataBar" id="{4CA7B93A-F79A-4C07-A206-1EAEB4E0BA4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I238</xm:sqref>
        </x14:conditionalFormatting>
        <x14:conditionalFormatting xmlns:xm="http://schemas.microsoft.com/office/excel/2006/main">
          <x14:cfRule type="dataBar" id="{187F2CAA-9D82-47D6-AE1D-0D2F92B9219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869B31AD-B045-45DE-B334-7465820833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B637E5EF-9CBF-458C-9AEE-B11B5C2025F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32C78BEB-E7D2-4F61-AD7D-EF36324A22E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B153906E-3819-487C-9B9E-D03F43F1044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  <x14:conditionalFormatting xmlns:xm="http://schemas.microsoft.com/office/excel/2006/main">
          <x14:cfRule type="dataBar" id="{E93A24BA-2EF9-4B73-8DD8-ECAF9BF84B5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I270:I1048576 I1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CDE1-7F7A-4990-914A-27F0BDAEA751}">
  <dimension ref="A1:U285"/>
  <sheetViews>
    <sheetView showGridLines="0" topLeftCell="A25" workbookViewId="0">
      <pane xSplit="1" topLeftCell="B1" activePane="topRight" state="frozen"/>
      <selection pane="topRight" activeCell="F253" sqref="F253"/>
    </sheetView>
  </sheetViews>
  <sheetFormatPr defaultRowHeight="15" x14ac:dyDescent="0.25"/>
  <cols>
    <col min="1" max="1" width="53.28515625" customWidth="1"/>
    <col min="2" max="2" width="14" customWidth="1"/>
    <col min="3" max="3" width="14" style="6" customWidth="1"/>
    <col min="4" max="4" width="12.140625" style="2" customWidth="1"/>
    <col min="5" max="5" width="13.28515625" style="3" customWidth="1"/>
    <col min="6" max="6" width="11.140625" style="5" customWidth="1"/>
    <col min="7" max="7" width="15.28515625" style="285" customWidth="1"/>
    <col min="8" max="8" width="16" customWidth="1"/>
    <col min="9" max="9" width="15.5703125" customWidth="1"/>
    <col min="10" max="10" width="12.140625" style="4" customWidth="1"/>
    <col min="11" max="11" width="11.42578125" style="6" customWidth="1"/>
    <col min="12" max="12" width="9.5703125" style="2" customWidth="1"/>
    <col min="13" max="13" width="11.140625" style="3" customWidth="1"/>
    <col min="14" max="14" width="11.28515625" style="5" customWidth="1"/>
    <col min="15" max="15" width="15" style="285" customWidth="1"/>
    <col min="16" max="16" width="13.28515625" style="6" customWidth="1"/>
    <col min="17" max="17" width="11.28515625" style="2" customWidth="1"/>
    <col min="18" max="18" width="17.140625" style="3" customWidth="1"/>
    <col min="19" max="19" width="11.28515625" style="5" customWidth="1"/>
    <col min="20" max="20" width="11.28515625" style="285" customWidth="1"/>
    <col min="21" max="21" width="12.42578125" style="3" customWidth="1"/>
    <col min="22" max="22" width="5.7109375" customWidth="1"/>
  </cols>
  <sheetData>
    <row r="1" spans="1:21" ht="15.75" thickBot="1" x14ac:dyDescent="0.3">
      <c r="A1" s="12" t="s">
        <v>264</v>
      </c>
      <c r="B1" s="13"/>
      <c r="C1" s="14"/>
      <c r="D1" s="15"/>
      <c r="E1" s="16"/>
      <c r="F1" s="264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206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 t="s">
        <v>10</v>
      </c>
      <c r="T3" s="274" t="s">
        <v>10</v>
      </c>
      <c r="U3" s="41"/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'DAY1'!H5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+(Table14[[#This Row],[OPENING ]]+Table14[[#This Row],[RECEIPTS]]+Table14[[#This Row],[RETURNS]])-(Table14[[#This Row],[ISSUES]]+Table14[[#This Row],[EXCHANGED]]+Table14[[#This Row],[SALES]])</f>
        <v>0</v>
      </c>
      <c r="I5" s="53">
        <v>0</v>
      </c>
      <c r="J5" s="58">
        <f>+I5-H5</f>
        <v>0</v>
      </c>
      <c r="K5" s="53">
        <f>+'DAY1'!K5+'DAY2'!C5</f>
        <v>0</v>
      </c>
      <c r="L5" s="54">
        <f>+'DAY1'!L5+'DAY2'!D5</f>
        <v>0</v>
      </c>
      <c r="M5" s="55">
        <f>+'DAY1'!M5+'DAY2'!E5</f>
        <v>0</v>
      </c>
      <c r="N5" s="52">
        <f>+'DAY1'!N5+'DAY2'!F5</f>
        <v>0</v>
      </c>
      <c r="O5" s="276">
        <f>+'DAY1'!O5+'DAY2'!G5</f>
        <v>0</v>
      </c>
      <c r="P5" s="53">
        <f>+Table14[[#This Row],[RECEIPTS TO]]/1</f>
        <v>0</v>
      </c>
      <c r="Q5" s="54">
        <f>+Table14[[#This Row],[RETURNS ]]/1</f>
        <v>0</v>
      </c>
      <c r="R5" s="55">
        <f>+Table14[[#This Row],[EXCHANGED TO]]/1</f>
        <v>0</v>
      </c>
      <c r="S5" s="52">
        <f>+Table14[[#This Row],[SALES TO]]/1</f>
        <v>0</v>
      </c>
      <c r="T5" s="276">
        <f>+Table14[[#This Row],[ISSUES TO]]/1</f>
        <v>0</v>
      </c>
      <c r="U5" s="59">
        <f>IFERROR(+H5/(P5+Q5+R5+S5+T5),0)</f>
        <v>0</v>
      </c>
    </row>
    <row r="6" spans="1:21" x14ac:dyDescent="0.25">
      <c r="A6" s="51" t="s">
        <v>13</v>
      </c>
      <c r="B6" s="52">
        <f>'DAY1'!H6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+(Table14[[#This Row],[OPENING ]]+Table14[[#This Row],[RECEIPTS]]+Table14[[#This Row],[RETURNS]])-(Table14[[#This Row],[ISSUES]]+Table14[[#This Row],[EXCHANGED]]+Table14[[#This Row],[SALES]])</f>
        <v>0</v>
      </c>
      <c r="I6" s="53">
        <v>0</v>
      </c>
      <c r="J6" s="58">
        <f t="shared" ref="J6:J19" si="0">+I6-H6</f>
        <v>0</v>
      </c>
      <c r="K6" s="53">
        <f>+'DAY1'!K6+'DAY2'!C6</f>
        <v>0</v>
      </c>
      <c r="L6" s="54">
        <f>+'DAY1'!L6+'DAY2'!D6</f>
        <v>0</v>
      </c>
      <c r="M6" s="55">
        <f>+'DAY1'!M6+'DAY2'!E6</f>
        <v>0</v>
      </c>
      <c r="N6" s="52">
        <f>+'DAY1'!N6+'DAY2'!F6</f>
        <v>0</v>
      </c>
      <c r="O6" s="276">
        <f>+'DAY1'!O6+'DAY2'!G6</f>
        <v>0</v>
      </c>
      <c r="P6" s="53">
        <f>+Table14[[#This Row],[RECEIPTS TO]]/1</f>
        <v>0</v>
      </c>
      <c r="Q6" s="54">
        <f>+Table14[[#This Row],[RETURNS ]]/1</f>
        <v>0</v>
      </c>
      <c r="R6" s="55">
        <f>+Table14[[#This Row],[EXCHANGED TO]]/1</f>
        <v>0</v>
      </c>
      <c r="S6" s="52">
        <f>+Table14[[#This Row],[SALES TO]]/1</f>
        <v>0</v>
      </c>
      <c r="T6" s="276">
        <f>+Table14[[#This Row],[ISSUES TO]]/1</f>
        <v>0</v>
      </c>
      <c r="U6" s="59">
        <f t="shared" ref="U6:U19" si="1">IFERROR(+H6/(P6+Q6+R6+S6+T6),0)</f>
        <v>0</v>
      </c>
    </row>
    <row r="7" spans="1:21" x14ac:dyDescent="0.25">
      <c r="A7" s="51" t="s">
        <v>14</v>
      </c>
      <c r="B7" s="52">
        <f>'DAY1'!H7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+(Table14[[#This Row],[OPENING ]]+Table14[[#This Row],[RECEIPTS]]+Table14[[#This Row],[RETURNS]])-(Table14[[#This Row],[ISSUES]]+Table14[[#This Row],[EXCHANGED]]+Table14[[#This Row],[SALES]])</f>
        <v>0</v>
      </c>
      <c r="I7" s="53">
        <v>0</v>
      </c>
      <c r="J7" s="58">
        <f t="shared" si="0"/>
        <v>0</v>
      </c>
      <c r="K7" s="53">
        <f>+'DAY1'!K7+'DAY2'!C7</f>
        <v>0</v>
      </c>
      <c r="L7" s="54">
        <f>+'DAY1'!L7+'DAY2'!D7</f>
        <v>0</v>
      </c>
      <c r="M7" s="55">
        <f>+'DAY1'!M7+'DAY2'!E7</f>
        <v>0</v>
      </c>
      <c r="N7" s="52">
        <f>+'DAY1'!N7+'DAY2'!F7</f>
        <v>0</v>
      </c>
      <c r="O7" s="276">
        <f>+'DAY1'!O7+'DAY2'!G7</f>
        <v>0</v>
      </c>
      <c r="P7" s="53">
        <f>+Table14[[#This Row],[RECEIPTS TO]]/1</f>
        <v>0</v>
      </c>
      <c r="Q7" s="54">
        <f>+Table14[[#This Row],[RETURNS ]]/1</f>
        <v>0</v>
      </c>
      <c r="R7" s="55">
        <f>+Table14[[#This Row],[EXCHANGED TO]]/1</f>
        <v>0</v>
      </c>
      <c r="S7" s="52">
        <f>+Table14[[#This Row],[SALES TO]]/1</f>
        <v>0</v>
      </c>
      <c r="T7" s="276">
        <f>+Table14[[#This Row],[ISSUES TO]]/1</f>
        <v>0</v>
      </c>
      <c r="U7" s="59">
        <f t="shared" si="1"/>
        <v>0</v>
      </c>
    </row>
    <row r="8" spans="1:21" x14ac:dyDescent="0.25">
      <c r="A8" s="51" t="s">
        <v>15</v>
      </c>
      <c r="B8" s="52">
        <f>'DAY1'!H8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+(Table14[[#This Row],[OPENING ]]+Table14[[#This Row],[RECEIPTS]]+Table14[[#This Row],[RETURNS]])-(Table14[[#This Row],[ISSUES]]+Table14[[#This Row],[EXCHANGED]]+Table14[[#This Row],[SALES]])</f>
        <v>0</v>
      </c>
      <c r="I8" s="53">
        <v>0</v>
      </c>
      <c r="J8" s="58">
        <f t="shared" si="0"/>
        <v>0</v>
      </c>
      <c r="K8" s="53">
        <f>+'DAY1'!K8+'DAY2'!C8</f>
        <v>0</v>
      </c>
      <c r="L8" s="54">
        <f>+'DAY1'!L8+'DAY2'!D8</f>
        <v>0</v>
      </c>
      <c r="M8" s="55">
        <f>+'DAY1'!M8+'DAY2'!E8</f>
        <v>0</v>
      </c>
      <c r="N8" s="52">
        <f>+'DAY1'!N8+'DAY2'!F8</f>
        <v>0</v>
      </c>
      <c r="O8" s="276">
        <f>+'DAY1'!O8+'DAY2'!G8</f>
        <v>0</v>
      </c>
      <c r="P8" s="53">
        <f>+Table14[[#This Row],[RECEIPTS TO]]/1</f>
        <v>0</v>
      </c>
      <c r="Q8" s="54">
        <f>+Table14[[#This Row],[RETURNS ]]/1</f>
        <v>0</v>
      </c>
      <c r="R8" s="55">
        <f>+Table14[[#This Row],[EXCHANGED TO]]/1</f>
        <v>0</v>
      </c>
      <c r="S8" s="52">
        <f>+Table14[[#This Row],[SALES TO]]/1</f>
        <v>0</v>
      </c>
      <c r="T8" s="276">
        <f>+Table14[[#This Row],[ISSUES TO]]/1</f>
        <v>0</v>
      </c>
      <c r="U8" s="59">
        <f t="shared" si="1"/>
        <v>0</v>
      </c>
    </row>
    <row r="9" spans="1:21" x14ac:dyDescent="0.25">
      <c r="A9" s="51" t="s">
        <v>16</v>
      </c>
      <c r="B9" s="52">
        <f>'DAY1'!H9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+(Table14[[#This Row],[OPENING ]]+Table14[[#This Row],[RECEIPTS]]+Table14[[#This Row],[RETURNS]])-(Table14[[#This Row],[ISSUES]]+Table14[[#This Row],[EXCHANGED]]+Table14[[#This Row],[SALES]])</f>
        <v>0</v>
      </c>
      <c r="I9" s="53">
        <v>0</v>
      </c>
      <c r="J9" s="58">
        <f t="shared" si="0"/>
        <v>0</v>
      </c>
      <c r="K9" s="53">
        <f>+'DAY1'!K9+'DAY2'!C9</f>
        <v>0</v>
      </c>
      <c r="L9" s="54">
        <f>+'DAY1'!L9+'DAY2'!D9</f>
        <v>0</v>
      </c>
      <c r="M9" s="55">
        <f>+'DAY1'!M9+'DAY2'!E9</f>
        <v>0</v>
      </c>
      <c r="N9" s="52">
        <f>+'DAY1'!N9+'DAY2'!F9</f>
        <v>0</v>
      </c>
      <c r="O9" s="276">
        <f>+'DAY1'!O9+'DAY2'!G9</f>
        <v>0</v>
      </c>
      <c r="P9" s="53">
        <f>+Table14[[#This Row],[RECEIPTS TO]]/1</f>
        <v>0</v>
      </c>
      <c r="Q9" s="54">
        <f>+Table14[[#This Row],[RETURNS ]]/1</f>
        <v>0</v>
      </c>
      <c r="R9" s="55">
        <f>+Table14[[#This Row],[EXCHANGED TO]]/1</f>
        <v>0</v>
      </c>
      <c r="S9" s="52">
        <f>+Table14[[#This Row],[SALES TO]]/1</f>
        <v>0</v>
      </c>
      <c r="T9" s="276">
        <f>+Table14[[#This Row],[ISSUES TO]]/1</f>
        <v>0</v>
      </c>
      <c r="U9" s="59">
        <f t="shared" si="1"/>
        <v>0</v>
      </c>
    </row>
    <row r="10" spans="1:21" x14ac:dyDescent="0.25">
      <c r="A10" s="51" t="s">
        <v>17</v>
      </c>
      <c r="B10" s="52">
        <f>'DAY1'!H10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+(Table14[[#This Row],[OPENING ]]+Table14[[#This Row],[RECEIPTS]]+Table14[[#This Row],[RETURNS]])-(Table14[[#This Row],[ISSUES]]+Table14[[#This Row],[EXCHANGED]]+Table14[[#This Row],[SALES]])</f>
        <v>0</v>
      </c>
      <c r="I10" s="53">
        <v>0</v>
      </c>
      <c r="J10" s="58">
        <f t="shared" si="0"/>
        <v>0</v>
      </c>
      <c r="K10" s="53">
        <f>+'DAY1'!K10+'DAY2'!C10</f>
        <v>0</v>
      </c>
      <c r="L10" s="54">
        <f>+'DAY1'!L10+'DAY2'!D10</f>
        <v>0</v>
      </c>
      <c r="M10" s="55">
        <f>+'DAY1'!M10+'DAY2'!E10</f>
        <v>0</v>
      </c>
      <c r="N10" s="52">
        <f>+'DAY1'!N10+'DAY2'!F10</f>
        <v>0</v>
      </c>
      <c r="O10" s="276">
        <f>+'DAY1'!O10+'DAY2'!G10</f>
        <v>0</v>
      </c>
      <c r="P10" s="53">
        <f>+Table14[[#This Row],[RECEIPTS TO]]/1</f>
        <v>0</v>
      </c>
      <c r="Q10" s="54">
        <f>+Table14[[#This Row],[RETURNS ]]/1</f>
        <v>0</v>
      </c>
      <c r="R10" s="55">
        <f>+Table14[[#This Row],[EXCHANGED TO]]/1</f>
        <v>0</v>
      </c>
      <c r="S10" s="52">
        <f>+Table14[[#This Row],[SALES TO]]/1</f>
        <v>0</v>
      </c>
      <c r="T10" s="276">
        <f>+Table14[[#This Row],[ISSUES TO]]/1</f>
        <v>0</v>
      </c>
      <c r="U10" s="59">
        <f t="shared" si="1"/>
        <v>0</v>
      </c>
    </row>
    <row r="11" spans="1:21" x14ac:dyDescent="0.25">
      <c r="A11" s="51" t="s">
        <v>18</v>
      </c>
      <c r="B11" s="52">
        <f>'DAY1'!H11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+(Table14[[#This Row],[OPENING ]]+Table14[[#This Row],[RECEIPTS]]+Table14[[#This Row],[RETURNS]])-(Table14[[#This Row],[ISSUES]]+Table14[[#This Row],[EXCHANGED]]+Table14[[#This Row],[SALES]])</f>
        <v>0</v>
      </c>
      <c r="I11" s="53">
        <v>0</v>
      </c>
      <c r="J11" s="58">
        <f t="shared" si="0"/>
        <v>0</v>
      </c>
      <c r="K11" s="53">
        <f>+'DAY1'!K11+'DAY2'!C11</f>
        <v>0</v>
      </c>
      <c r="L11" s="54">
        <f>+'DAY1'!L11+'DAY2'!D11</f>
        <v>0</v>
      </c>
      <c r="M11" s="55">
        <f>+'DAY1'!M11+'DAY2'!E11</f>
        <v>0</v>
      </c>
      <c r="N11" s="52">
        <f>+'DAY1'!N11+'DAY2'!F11</f>
        <v>0</v>
      </c>
      <c r="O11" s="276">
        <f>+'DAY1'!O11+'DAY2'!G11</f>
        <v>0</v>
      </c>
      <c r="P11" s="53">
        <f>+Table14[[#This Row],[RECEIPTS TO]]/1</f>
        <v>0</v>
      </c>
      <c r="Q11" s="54">
        <f>+Table14[[#This Row],[RETURNS ]]/1</f>
        <v>0</v>
      </c>
      <c r="R11" s="55">
        <f>+Table14[[#This Row],[EXCHANGED TO]]/1</f>
        <v>0</v>
      </c>
      <c r="S11" s="52">
        <f>+Table14[[#This Row],[SALES TO]]/1</f>
        <v>0</v>
      </c>
      <c r="T11" s="276">
        <f>+Table14[[#This Row],[ISSUES TO]]/1</f>
        <v>0</v>
      </c>
      <c r="U11" s="59">
        <f t="shared" si="1"/>
        <v>0</v>
      </c>
    </row>
    <row r="12" spans="1:21" x14ac:dyDescent="0.25">
      <c r="A12" s="51" t="s">
        <v>140</v>
      </c>
      <c r="B12" s="52">
        <f>'DAY1'!H12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+(Table14[[#This Row],[OPENING ]]+Table14[[#This Row],[RECEIPTS]]+Table14[[#This Row],[RETURNS]])-(Table14[[#This Row],[ISSUES]]+Table14[[#This Row],[EXCHANGED]]+Table14[[#This Row],[SALES]])</f>
        <v>0</v>
      </c>
      <c r="I12" s="53">
        <v>0</v>
      </c>
      <c r="J12" s="58">
        <f t="shared" si="0"/>
        <v>0</v>
      </c>
      <c r="K12" s="53">
        <f>+'DAY1'!K12+'DAY2'!C12</f>
        <v>0</v>
      </c>
      <c r="L12" s="54">
        <f>+'DAY1'!L12+'DAY2'!D12</f>
        <v>0</v>
      </c>
      <c r="M12" s="55">
        <f>+'DAY1'!M12+'DAY2'!E12</f>
        <v>0</v>
      </c>
      <c r="N12" s="52">
        <f>+'DAY1'!N12+'DAY2'!F12</f>
        <v>0</v>
      </c>
      <c r="O12" s="276">
        <f>+'DAY1'!O12+'DAY2'!G12</f>
        <v>0</v>
      </c>
      <c r="P12" s="53">
        <f>+Table14[[#This Row],[RECEIPTS TO]]/1</f>
        <v>0</v>
      </c>
      <c r="Q12" s="54">
        <f>+Table14[[#This Row],[RETURNS ]]/1</f>
        <v>0</v>
      </c>
      <c r="R12" s="55">
        <f>+Table14[[#This Row],[EXCHANGED TO]]/1</f>
        <v>0</v>
      </c>
      <c r="S12" s="52">
        <f>+Table14[[#This Row],[SALES TO]]/1</f>
        <v>0</v>
      </c>
      <c r="T12" s="276">
        <f>+Table14[[#This Row],[ISSUES TO]]/1</f>
        <v>0</v>
      </c>
      <c r="U12" s="59">
        <f t="shared" si="1"/>
        <v>0</v>
      </c>
    </row>
    <row r="13" spans="1:21" x14ac:dyDescent="0.25">
      <c r="A13" s="51" t="s">
        <v>169</v>
      </c>
      <c r="B13" s="52">
        <f>'DAY1'!H13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+(Table14[[#This Row],[OPENING ]]+Table14[[#This Row],[RECEIPTS]]+Table14[[#This Row],[RETURNS]])-(Table14[[#This Row],[ISSUES]]+Table14[[#This Row],[EXCHANGED]]+Table14[[#This Row],[SALES]])</f>
        <v>140</v>
      </c>
      <c r="I13" s="53">
        <v>140</v>
      </c>
      <c r="J13" s="58">
        <f t="shared" si="0"/>
        <v>0</v>
      </c>
      <c r="K13" s="53">
        <f>+'DAY1'!K13+'DAY2'!C13</f>
        <v>0</v>
      </c>
      <c r="L13" s="54">
        <f>+'DAY1'!L13+'DAY2'!D13</f>
        <v>0</v>
      </c>
      <c r="M13" s="55">
        <f>+'DAY1'!M13+'DAY2'!E13</f>
        <v>0</v>
      </c>
      <c r="N13" s="52">
        <f>+'DAY1'!N13+'DAY2'!F13</f>
        <v>0</v>
      </c>
      <c r="O13" s="276">
        <f>+'DAY1'!O13+'DAY2'!G13</f>
        <v>0</v>
      </c>
      <c r="P13" s="53">
        <f>+Table14[[#This Row],[RECEIPTS TO]]/1</f>
        <v>0</v>
      </c>
      <c r="Q13" s="54">
        <f>+Table14[[#This Row],[RETURNS ]]/1</f>
        <v>0</v>
      </c>
      <c r="R13" s="55">
        <f>+Table14[[#This Row],[EXCHANGED TO]]/1</f>
        <v>0</v>
      </c>
      <c r="S13" s="52">
        <f>+Table14[[#This Row],[SALES TO]]/1</f>
        <v>0</v>
      </c>
      <c r="T13" s="276">
        <f>+Table14[[#This Row],[ISSUES TO]]/1</f>
        <v>0</v>
      </c>
      <c r="U13" s="59">
        <f t="shared" si="1"/>
        <v>0</v>
      </c>
    </row>
    <row r="14" spans="1:21" x14ac:dyDescent="0.25">
      <c r="A14" s="51" t="s">
        <v>225</v>
      </c>
      <c r="B14" s="52">
        <f>'DAY1'!H14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+(Table14[[#This Row],[OPENING ]]+Table14[[#This Row],[RECEIPTS]]+Table14[[#This Row],[RETURNS]])-(Table14[[#This Row],[ISSUES]]+Table14[[#This Row],[EXCHANGED]]+Table14[[#This Row],[SALES]])</f>
        <v>0</v>
      </c>
      <c r="I14" s="53">
        <v>0</v>
      </c>
      <c r="J14" s="58">
        <f t="shared" si="0"/>
        <v>0</v>
      </c>
      <c r="K14" s="53">
        <f>+'DAY1'!K14+'DAY2'!C14</f>
        <v>0</v>
      </c>
      <c r="L14" s="54">
        <f>+'DAY1'!L14+'DAY2'!D14</f>
        <v>0</v>
      </c>
      <c r="M14" s="55">
        <f>+'DAY1'!M14+'DAY2'!E14</f>
        <v>0</v>
      </c>
      <c r="N14" s="52">
        <f>+'DAY1'!N14+'DAY2'!F14</f>
        <v>0</v>
      </c>
      <c r="O14" s="276">
        <f>+'DAY1'!O14+'DAY2'!G14</f>
        <v>0</v>
      </c>
      <c r="P14" s="53">
        <f>+Table14[[#This Row],[RECEIPTS TO]]/1</f>
        <v>0</v>
      </c>
      <c r="Q14" s="54">
        <f>+Table14[[#This Row],[RETURNS ]]/1</f>
        <v>0</v>
      </c>
      <c r="R14" s="55">
        <f>+Table14[[#This Row],[EXCHANGED TO]]/1</f>
        <v>0</v>
      </c>
      <c r="S14" s="52">
        <f>+Table14[[#This Row],[SALES TO]]/1</f>
        <v>0</v>
      </c>
      <c r="T14" s="276">
        <f>+Table14[[#This Row],[ISSUES TO]]/1</f>
        <v>0</v>
      </c>
      <c r="U14" s="59">
        <f t="shared" si="1"/>
        <v>0</v>
      </c>
    </row>
    <row r="15" spans="1:21" x14ac:dyDescent="0.25">
      <c r="A15" s="51" t="s">
        <v>223</v>
      </c>
      <c r="B15" s="52">
        <f>'DAY1'!H15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+(Table14[[#This Row],[OPENING ]]+Table14[[#This Row],[RECEIPTS]]+Table14[[#This Row],[RETURNS]])-(Table14[[#This Row],[ISSUES]]+Table14[[#This Row],[EXCHANGED]]+Table14[[#This Row],[SALES]])</f>
        <v>0</v>
      </c>
      <c r="I15" s="53">
        <v>0</v>
      </c>
      <c r="J15" s="58">
        <f t="shared" si="0"/>
        <v>0</v>
      </c>
      <c r="K15" s="53">
        <f>+'DAY1'!K15+'DAY2'!C15</f>
        <v>0</v>
      </c>
      <c r="L15" s="54">
        <f>+'DAY1'!L15+'DAY2'!D15</f>
        <v>0</v>
      </c>
      <c r="M15" s="55">
        <f>+'DAY1'!M15+'DAY2'!E15</f>
        <v>0</v>
      </c>
      <c r="N15" s="52">
        <f>+'DAY1'!N15+'DAY2'!F15</f>
        <v>0</v>
      </c>
      <c r="O15" s="276">
        <f>+'DAY1'!O15+'DAY2'!G15</f>
        <v>0</v>
      </c>
      <c r="P15" s="53">
        <f>+Table14[[#This Row],[RECEIPTS TO]]/1</f>
        <v>0</v>
      </c>
      <c r="Q15" s="54">
        <f>+Table14[[#This Row],[RETURNS ]]/1</f>
        <v>0</v>
      </c>
      <c r="R15" s="55">
        <f>+Table14[[#This Row],[EXCHANGED TO]]/1</f>
        <v>0</v>
      </c>
      <c r="S15" s="52">
        <f>+Table14[[#This Row],[SALES TO]]/1</f>
        <v>0</v>
      </c>
      <c r="T15" s="276">
        <f>+Table14[[#This Row],[ISSUES TO]]/1</f>
        <v>0</v>
      </c>
      <c r="U15" s="59">
        <f t="shared" si="1"/>
        <v>0</v>
      </c>
    </row>
    <row r="16" spans="1:21" x14ac:dyDescent="0.25">
      <c r="A16" s="51" t="s">
        <v>243</v>
      </c>
      <c r="B16" s="52">
        <f>'DAY1'!H16</f>
        <v>19252.599999999999</v>
      </c>
      <c r="C16" s="53">
        <v>0</v>
      </c>
      <c r="D16" s="54">
        <v>0</v>
      </c>
      <c r="E16" s="55">
        <v>0</v>
      </c>
      <c r="F16" s="52">
        <v>0</v>
      </c>
      <c r="G16" s="276">
        <v>1014</v>
      </c>
      <c r="H16" s="54">
        <f>+(Table14[[#This Row],[OPENING ]]+Table14[[#This Row],[RECEIPTS]]+Table14[[#This Row],[RETURNS]])-(Table14[[#This Row],[ISSUES]]+Table14[[#This Row],[EXCHANGED]]+Table14[[#This Row],[SALES]])</f>
        <v>18238.599999999999</v>
      </c>
      <c r="I16" s="53">
        <v>18238.8</v>
      </c>
      <c r="J16" s="58">
        <f t="shared" si="0"/>
        <v>0.2000000000007276</v>
      </c>
      <c r="K16" s="53">
        <f>+'DAY1'!K16+'DAY2'!C16</f>
        <v>0</v>
      </c>
      <c r="L16" s="54">
        <f>+'DAY1'!L16+'DAY2'!D16</f>
        <v>0</v>
      </c>
      <c r="M16" s="55">
        <f>+'DAY1'!M16+'DAY2'!E16</f>
        <v>0</v>
      </c>
      <c r="N16" s="52">
        <f>+'DAY1'!N16+'DAY2'!F16</f>
        <v>0</v>
      </c>
      <c r="O16" s="276">
        <f>+'DAY1'!O16+'DAY2'!G16</f>
        <v>1014</v>
      </c>
      <c r="P16" s="53">
        <f>+Table14[[#This Row],[RECEIPTS TO]]/1</f>
        <v>0</v>
      </c>
      <c r="Q16" s="54">
        <f>+Table14[[#This Row],[RETURNS ]]/1</f>
        <v>0</v>
      </c>
      <c r="R16" s="55">
        <f>+Table14[[#This Row],[EXCHANGED TO]]/1</f>
        <v>0</v>
      </c>
      <c r="S16" s="52">
        <f>+Table14[[#This Row],[SALES TO]]/1</f>
        <v>0</v>
      </c>
      <c r="T16" s="276">
        <f>+Table14[[#This Row],[ISSUES TO]]/1</f>
        <v>1014</v>
      </c>
      <c r="U16" s="59">
        <f t="shared" si="1"/>
        <v>17.986785009861933</v>
      </c>
    </row>
    <row r="17" spans="1:21" x14ac:dyDescent="0.25">
      <c r="A17" s="60"/>
      <c r="B17" s="52">
        <f>'DAY1'!H17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+(Table14[[#This Row],[OPENING ]]+Table14[[#This Row],[RECEIPTS]]+Table14[[#This Row],[RETURNS]])-(Table14[[#This Row],[ISSUES]]+Table14[[#This Row],[EXCHANGED]]+Table14[[#This Row],[SALES]])</f>
        <v>0</v>
      </c>
      <c r="I17" s="53">
        <v>0</v>
      </c>
      <c r="J17" s="58">
        <f t="shared" si="0"/>
        <v>0</v>
      </c>
      <c r="K17" s="53">
        <f>+'DAY1'!K17+'DAY2'!C17</f>
        <v>0</v>
      </c>
      <c r="L17" s="54">
        <f>+'DAY1'!L17+'DAY2'!D17</f>
        <v>0</v>
      </c>
      <c r="M17" s="55">
        <f>+'DAY1'!M17+'DAY2'!E17</f>
        <v>0</v>
      </c>
      <c r="N17" s="52">
        <f>+'DAY1'!N17+'DAY2'!F17</f>
        <v>0</v>
      </c>
      <c r="O17" s="276">
        <f>+'DAY1'!O17+'DAY2'!G17</f>
        <v>0</v>
      </c>
      <c r="P17" s="53">
        <f>+Table14[[#This Row],[RECEIPTS TO]]/1</f>
        <v>0</v>
      </c>
      <c r="Q17" s="54">
        <f>+Table14[[#This Row],[RETURNS ]]/1</f>
        <v>0</v>
      </c>
      <c r="R17" s="55">
        <f>+Table14[[#This Row],[EXCHANGED TO]]/1</f>
        <v>0</v>
      </c>
      <c r="S17" s="52">
        <f>+Table14[[#This Row],[SALES TO]]/1</f>
        <v>0</v>
      </c>
      <c r="T17" s="276">
        <f>+Table14[[#This Row],[ISSUES TO]]/1</f>
        <v>0</v>
      </c>
      <c r="U17" s="59">
        <f t="shared" si="1"/>
        <v>0</v>
      </c>
    </row>
    <row r="18" spans="1:21" x14ac:dyDescent="0.25">
      <c r="A18" s="60"/>
      <c r="B18" s="52">
        <f>'DAY1'!H18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+(Table14[[#This Row],[OPENING ]]+Table14[[#This Row],[RECEIPTS]]+Table14[[#This Row],[RETURNS]])-(Table14[[#This Row],[ISSUES]]+Table14[[#This Row],[EXCHANGED]]+Table14[[#This Row],[SALES]])</f>
        <v>0</v>
      </c>
      <c r="I18" s="53">
        <v>0</v>
      </c>
      <c r="J18" s="58">
        <f t="shared" si="0"/>
        <v>0</v>
      </c>
      <c r="K18" s="53">
        <f>+'DAY1'!K18+'DAY2'!C18</f>
        <v>0</v>
      </c>
      <c r="L18" s="54">
        <f>+'DAY1'!L18+'DAY2'!D18</f>
        <v>0</v>
      </c>
      <c r="M18" s="55">
        <f>+'DAY1'!M18+'DAY2'!E18</f>
        <v>0</v>
      </c>
      <c r="N18" s="52">
        <f>+'DAY1'!N18+'DAY2'!F18</f>
        <v>0</v>
      </c>
      <c r="O18" s="276">
        <f>+'DAY1'!O18+'DAY2'!G18</f>
        <v>0</v>
      </c>
      <c r="P18" s="53">
        <f>+Table14[[#This Row],[RECEIPTS TO]]/1</f>
        <v>0</v>
      </c>
      <c r="Q18" s="54">
        <f>+Table14[[#This Row],[RETURNS ]]/1</f>
        <v>0</v>
      </c>
      <c r="R18" s="55">
        <f>+Table14[[#This Row],[EXCHANGED TO]]/1</f>
        <v>0</v>
      </c>
      <c r="S18" s="52">
        <f>+Table14[[#This Row],[SALES TO]]/1</f>
        <v>0</v>
      </c>
      <c r="T18" s="276">
        <f>+Table14[[#This Row],[ISSUES TO]]/1</f>
        <v>0</v>
      </c>
      <c r="U18" s="59">
        <f t="shared" si="1"/>
        <v>0</v>
      </c>
    </row>
    <row r="19" spans="1:21" ht="15.75" thickBot="1" x14ac:dyDescent="0.3">
      <c r="A19" s="142"/>
      <c r="B19" s="52">
        <f>'DAY1'!H19</f>
        <v>0</v>
      </c>
      <c r="C19" s="53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+(Table14[[#This Row],[OPENING ]]+Table14[[#This Row],[RECEIPTS]]+Table14[[#This Row],[RETURNS]])-(Table14[[#This Row],[ISSUES]]+Table14[[#This Row],[EXCHANGED]]+Table14[[#This Row],[SALES]])</f>
        <v>0</v>
      </c>
      <c r="I19" s="144">
        <v>0</v>
      </c>
      <c r="J19" s="58">
        <f t="shared" si="0"/>
        <v>0</v>
      </c>
      <c r="K19" s="53">
        <f>+'DAY1'!K19+'DAY2'!C19</f>
        <v>0</v>
      </c>
      <c r="L19" s="54">
        <f>+'DAY1'!L19+'DAY2'!D19</f>
        <v>0</v>
      </c>
      <c r="M19" s="55">
        <f>+'DAY1'!M19+'DAY2'!E19</f>
        <v>0</v>
      </c>
      <c r="N19" s="52">
        <f>+'DAY1'!N19+'DAY2'!F19</f>
        <v>0</v>
      </c>
      <c r="O19" s="276">
        <f>+'DAY1'!O19+'DAY2'!G19</f>
        <v>0</v>
      </c>
      <c r="P19" s="53">
        <f>+Table14[[#This Row],[RECEIPTS TO]]/1</f>
        <v>0</v>
      </c>
      <c r="Q19" s="54">
        <f>+Table14[[#This Row],[RETURNS ]]/1</f>
        <v>0</v>
      </c>
      <c r="R19" s="55">
        <f>+Table14[[#This Row],[EXCHANGED TO]]/1</f>
        <v>0</v>
      </c>
      <c r="S19" s="52">
        <f>+Table14[[#This Row],[SALES TO]]/1</f>
        <v>0</v>
      </c>
      <c r="T19" s="276">
        <f>+Table14[[#This Row],[ISSUES TO]]/1</f>
        <v>0</v>
      </c>
      <c r="U19" s="200">
        <f t="shared" si="1"/>
        <v>0</v>
      </c>
    </row>
    <row r="20" spans="1:21" ht="17.25" thickBot="1" x14ac:dyDescent="0.35">
      <c r="A20" s="159" t="s">
        <v>202</v>
      </c>
      <c r="B20" s="160">
        <f t="shared" ref="B20:T20" si="2">SUM(B5:B19)</f>
        <v>19392.599999999999</v>
      </c>
      <c r="C20" s="161">
        <f t="shared" si="2"/>
        <v>0</v>
      </c>
      <c r="D20" s="162">
        <f t="shared" si="2"/>
        <v>0</v>
      </c>
      <c r="E20" s="163">
        <f t="shared" si="2"/>
        <v>0</v>
      </c>
      <c r="F20" s="160">
        <f t="shared" si="2"/>
        <v>0</v>
      </c>
      <c r="G20" s="277">
        <f t="shared" si="2"/>
        <v>1014</v>
      </c>
      <c r="H20" s="162">
        <f t="shared" si="2"/>
        <v>18378.599999999999</v>
      </c>
      <c r="I20" s="161">
        <f t="shared" si="2"/>
        <v>18378.8</v>
      </c>
      <c r="J20" s="165">
        <f>+I20-H20</f>
        <v>0.2000000000007276</v>
      </c>
      <c r="K20" s="161">
        <f t="shared" si="2"/>
        <v>0</v>
      </c>
      <c r="L20" s="162">
        <f t="shared" si="2"/>
        <v>0</v>
      </c>
      <c r="M20" s="163">
        <f t="shared" si="2"/>
        <v>0</v>
      </c>
      <c r="N20" s="160">
        <f t="shared" si="2"/>
        <v>0</v>
      </c>
      <c r="O20" s="277">
        <f t="shared" si="2"/>
        <v>1014</v>
      </c>
      <c r="P20" s="161">
        <f t="shared" si="2"/>
        <v>0</v>
      </c>
      <c r="Q20" s="162">
        <f t="shared" si="2"/>
        <v>0</v>
      </c>
      <c r="R20" s="163">
        <f t="shared" si="2"/>
        <v>0</v>
      </c>
      <c r="S20" s="160">
        <f t="shared" si="2"/>
        <v>0</v>
      </c>
      <c r="T20" s="277">
        <f t="shared" si="2"/>
        <v>1014</v>
      </c>
      <c r="U20" s="199">
        <f>IFERROR(+H20/(P20+Q20+R20+S20+T20),0)</f>
        <v>18.124852071005915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'DAY1'!H23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+(Table14[[#This Row],[OPENING ]]+Table14[[#This Row],[RECEIPTS]]+Table14[[#This Row],[RETURNS]])-(Table14[[#This Row],[ISSUES]]+Table14[[#This Row],[EXCHANGED]]+Table14[[#This Row],[SALES]])</f>
        <v>0</v>
      </c>
      <c r="I23" s="53">
        <v>0</v>
      </c>
      <c r="J23" s="58">
        <f>+I23-H23</f>
        <v>0</v>
      </c>
      <c r="K23" s="53">
        <f>+'DAY1'!K23+'DAY2'!C23</f>
        <v>0</v>
      </c>
      <c r="L23" s="54">
        <f>+'DAY1'!L23+'DAY2'!D23</f>
        <v>0</v>
      </c>
      <c r="M23" s="55">
        <f>+'DAY1'!M23+'DAY2'!E23</f>
        <v>0</v>
      </c>
      <c r="N23" s="52">
        <f>+'DAY1'!N23+'DAY2'!F23</f>
        <v>0</v>
      </c>
      <c r="O23" s="276">
        <f>+'DAY1'!O23+'DAY2'!G23</f>
        <v>0</v>
      </c>
      <c r="P23" s="53">
        <f>+Table14[[#This Row],[RECEIPTS TO]]/1</f>
        <v>0</v>
      </c>
      <c r="Q23" s="54">
        <f>+Table14[[#This Row],[RETURNS ]]/1</f>
        <v>0</v>
      </c>
      <c r="R23" s="55">
        <f>+Table14[[#This Row],[EXCHANGED TO]]/1</f>
        <v>0</v>
      </c>
      <c r="S23" s="52">
        <f>+Table14[[#This Row],[SALES TO]]/1</f>
        <v>0</v>
      </c>
      <c r="T23" s="276">
        <f>+Table14[[#This Row],[ISSUES TO]]/1</f>
        <v>0</v>
      </c>
      <c r="U23" s="59">
        <f>IFERROR(+H23/(P23+Q23+R23+S23+T23),0)</f>
        <v>0</v>
      </c>
    </row>
    <row r="24" spans="1:21" x14ac:dyDescent="0.25">
      <c r="A24" s="336" t="s">
        <v>161</v>
      </c>
      <c r="B24" s="52">
        <f>'DAY1'!H24</f>
        <v>2504</v>
      </c>
      <c r="C24" s="53">
        <v>0</v>
      </c>
      <c r="D24" s="54">
        <v>0</v>
      </c>
      <c r="E24" s="55">
        <v>0</v>
      </c>
      <c r="F24" s="52">
        <v>0</v>
      </c>
      <c r="G24" s="276">
        <v>2067</v>
      </c>
      <c r="H24" s="54">
        <f>+(Table14[[#This Row],[OPENING ]]+Table14[[#This Row],[RECEIPTS]]+Table14[[#This Row],[RETURNS]])-(Table14[[#This Row],[ISSUES]]+Table14[[#This Row],[EXCHANGED]]+Table14[[#This Row],[SALES]])</f>
        <v>437</v>
      </c>
      <c r="I24" s="53">
        <v>433</v>
      </c>
      <c r="J24" s="58">
        <f t="shared" ref="J24:J39" si="3">+I24-H24</f>
        <v>-4</v>
      </c>
      <c r="K24" s="53">
        <f>+'DAY1'!K24+'DAY2'!C24</f>
        <v>0</v>
      </c>
      <c r="L24" s="54">
        <f>+'DAY1'!L24+'DAY2'!D24</f>
        <v>0</v>
      </c>
      <c r="M24" s="55">
        <f>+'DAY1'!M24+'DAY2'!E24</f>
        <v>0</v>
      </c>
      <c r="N24" s="52">
        <f>+'DAY1'!N24+'DAY2'!F24</f>
        <v>0</v>
      </c>
      <c r="O24" s="276">
        <f>+'DAY1'!O24+'DAY2'!G24</f>
        <v>2067</v>
      </c>
      <c r="P24" s="53">
        <f>+Table14[[#This Row],[RECEIPTS TO]]/1</f>
        <v>0</v>
      </c>
      <c r="Q24" s="54">
        <f>+Table14[[#This Row],[RETURNS ]]/1</f>
        <v>0</v>
      </c>
      <c r="R24" s="55">
        <f>+Table14[[#This Row],[EXCHANGED TO]]/1</f>
        <v>0</v>
      </c>
      <c r="S24" s="52">
        <f>+Table14[[#This Row],[SALES TO]]/1</f>
        <v>0</v>
      </c>
      <c r="T24" s="278">
        <f>+Table14[[#This Row],[ISSUES TO]]/1</f>
        <v>2067</v>
      </c>
      <c r="U24" s="59">
        <f t="shared" ref="U24:U39" si="4">IFERROR(+H24/(P24+Q24+R24+S24+T24),0)</f>
        <v>0.21141751330430575</v>
      </c>
    </row>
    <row r="25" spans="1:21" x14ac:dyDescent="0.25">
      <c r="A25" s="336" t="s">
        <v>22</v>
      </c>
      <c r="B25" s="52">
        <f>'DAY1'!H25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+(Table14[[#This Row],[OPENING ]]+Table14[[#This Row],[RECEIPTS]]+Table14[[#This Row],[RETURNS]])-(Table14[[#This Row],[ISSUES]]+Table14[[#This Row],[EXCHANGED]]+Table14[[#This Row],[SALES]])</f>
        <v>0</v>
      </c>
      <c r="I25" s="53">
        <v>0</v>
      </c>
      <c r="J25" s="58">
        <f t="shared" si="3"/>
        <v>0</v>
      </c>
      <c r="K25" s="53">
        <f>+'DAY1'!K25+'DAY2'!C25</f>
        <v>0</v>
      </c>
      <c r="L25" s="54">
        <f>+'DAY1'!L25+'DAY2'!D25</f>
        <v>0</v>
      </c>
      <c r="M25" s="55">
        <f>+'DAY1'!M25+'DAY2'!E25</f>
        <v>0</v>
      </c>
      <c r="N25" s="52">
        <f>+'DAY1'!N25+'DAY2'!F25</f>
        <v>0</v>
      </c>
      <c r="O25" s="276">
        <f>+'DAY1'!O25+'DAY2'!G25</f>
        <v>0</v>
      </c>
      <c r="P25" s="53">
        <f>+Table14[[#This Row],[RECEIPTS TO]]/1</f>
        <v>0</v>
      </c>
      <c r="Q25" s="54">
        <f>+Table14[[#This Row],[RETURNS ]]/1</f>
        <v>0</v>
      </c>
      <c r="R25" s="55">
        <f>+Table14[[#This Row],[EXCHANGED TO]]/1</f>
        <v>0</v>
      </c>
      <c r="S25" s="52">
        <f>+Table14[[#This Row],[SALES TO]]/1</f>
        <v>0</v>
      </c>
      <c r="T25" s="276">
        <f>+Table14[[#This Row],[ISSUES TO]]/1</f>
        <v>0</v>
      </c>
      <c r="U25" s="59">
        <f t="shared" si="4"/>
        <v>0</v>
      </c>
    </row>
    <row r="26" spans="1:21" x14ac:dyDescent="0.25">
      <c r="A26" s="336" t="s">
        <v>23</v>
      </c>
      <c r="B26" s="52">
        <f>'DAY1'!H26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+(Table14[[#This Row],[OPENING ]]+Table14[[#This Row],[RECEIPTS]]+Table14[[#This Row],[RETURNS]])-(Table14[[#This Row],[ISSUES]]+Table14[[#This Row],[EXCHANGED]]+Table14[[#This Row],[SALES]])</f>
        <v>0</v>
      </c>
      <c r="I26" s="53">
        <v>0</v>
      </c>
      <c r="J26" s="58">
        <f t="shared" si="3"/>
        <v>0</v>
      </c>
      <c r="K26" s="53">
        <f>+'DAY1'!K26+'DAY2'!C26</f>
        <v>0</v>
      </c>
      <c r="L26" s="54">
        <f>+'DAY1'!L26+'DAY2'!D26</f>
        <v>0</v>
      </c>
      <c r="M26" s="55">
        <f>+'DAY1'!M26+'DAY2'!E26</f>
        <v>0</v>
      </c>
      <c r="N26" s="52">
        <f>+'DAY1'!N26+'DAY2'!F26</f>
        <v>0</v>
      </c>
      <c r="O26" s="276">
        <f>+'DAY1'!O26+'DAY2'!G26</f>
        <v>0</v>
      </c>
      <c r="P26" s="53">
        <f>+Table14[[#This Row],[RECEIPTS TO]]/1</f>
        <v>0</v>
      </c>
      <c r="Q26" s="54">
        <f>+Table14[[#This Row],[RETURNS ]]/1</f>
        <v>0</v>
      </c>
      <c r="R26" s="55">
        <f>+Table14[[#This Row],[EXCHANGED TO]]/1</f>
        <v>0</v>
      </c>
      <c r="S26" s="52">
        <f>+Table14[[#This Row],[SALES TO]]/1</f>
        <v>0</v>
      </c>
      <c r="T26" s="276">
        <f>+Table14[[#This Row],[ISSUES TO]]/1</f>
        <v>0</v>
      </c>
      <c r="U26" s="59">
        <f t="shared" si="4"/>
        <v>0</v>
      </c>
    </row>
    <row r="27" spans="1:21" x14ac:dyDescent="0.25">
      <c r="A27" s="336" t="s">
        <v>24</v>
      </c>
      <c r="B27" s="52">
        <f>'DAY1'!H27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+(Table14[[#This Row],[OPENING ]]+Table14[[#This Row],[RECEIPTS]]+Table14[[#This Row],[RETURNS]])-(Table14[[#This Row],[ISSUES]]+Table14[[#This Row],[EXCHANGED]]+Table14[[#This Row],[SALES]])</f>
        <v>0</v>
      </c>
      <c r="I27" s="53">
        <v>0</v>
      </c>
      <c r="J27" s="58">
        <f t="shared" si="3"/>
        <v>0</v>
      </c>
      <c r="K27" s="53">
        <f>+'DAY1'!K27+'DAY2'!C27</f>
        <v>0</v>
      </c>
      <c r="L27" s="54">
        <f>+'DAY1'!L27+'DAY2'!D27</f>
        <v>0</v>
      </c>
      <c r="M27" s="55">
        <f>+'DAY1'!M27+'DAY2'!E27</f>
        <v>0</v>
      </c>
      <c r="N27" s="52">
        <f>+'DAY1'!N27+'DAY2'!F27</f>
        <v>0</v>
      </c>
      <c r="O27" s="276">
        <f>+'DAY1'!O27+'DAY2'!G27</f>
        <v>0</v>
      </c>
      <c r="P27" s="53">
        <f>+Table14[[#This Row],[RECEIPTS TO]]/1</f>
        <v>0</v>
      </c>
      <c r="Q27" s="54">
        <f>+Table14[[#This Row],[RETURNS ]]/1</f>
        <v>0</v>
      </c>
      <c r="R27" s="55">
        <f>+Table14[[#This Row],[EXCHANGED TO]]/1</f>
        <v>0</v>
      </c>
      <c r="S27" s="52">
        <f>+Table14[[#This Row],[SALES TO]]/1</f>
        <v>0</v>
      </c>
      <c r="T27" s="276">
        <f>+Table14[[#This Row],[ISSUES TO]]/1</f>
        <v>0</v>
      </c>
      <c r="U27" s="59">
        <f t="shared" si="4"/>
        <v>0</v>
      </c>
    </row>
    <row r="28" spans="1:21" x14ac:dyDescent="0.25">
      <c r="A28" s="336" t="s">
        <v>25</v>
      </c>
      <c r="B28" s="52">
        <f>'DAY1'!H28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+(Table14[[#This Row],[OPENING ]]+Table14[[#This Row],[RECEIPTS]]+Table14[[#This Row],[RETURNS]])-(Table14[[#This Row],[ISSUES]]+Table14[[#This Row],[EXCHANGED]]+Table14[[#This Row],[SALES]])</f>
        <v>0</v>
      </c>
      <c r="I28" s="53">
        <v>0</v>
      </c>
      <c r="J28" s="58">
        <f t="shared" si="3"/>
        <v>0</v>
      </c>
      <c r="K28" s="53">
        <f>+'DAY1'!K28+'DAY2'!C28</f>
        <v>0</v>
      </c>
      <c r="L28" s="54">
        <f>+'DAY1'!L28+'DAY2'!D28</f>
        <v>0</v>
      </c>
      <c r="M28" s="55">
        <f>+'DAY1'!M28+'DAY2'!E28</f>
        <v>0</v>
      </c>
      <c r="N28" s="52">
        <f>+'DAY1'!N28+'DAY2'!F28</f>
        <v>0</v>
      </c>
      <c r="O28" s="276">
        <f>+'DAY1'!O28+'DAY2'!G28</f>
        <v>0</v>
      </c>
      <c r="P28" s="53">
        <f>+Table14[[#This Row],[RECEIPTS TO]]/1</f>
        <v>0</v>
      </c>
      <c r="Q28" s="54">
        <f>+Table14[[#This Row],[RETURNS ]]/1</f>
        <v>0</v>
      </c>
      <c r="R28" s="55">
        <f>+Table14[[#This Row],[EXCHANGED TO]]/1</f>
        <v>0</v>
      </c>
      <c r="S28" s="52">
        <f>+Table14[[#This Row],[SALES TO]]/1</f>
        <v>0</v>
      </c>
      <c r="T28" s="276">
        <f>+Table14[[#This Row],[ISSUES TO]]/1</f>
        <v>0</v>
      </c>
      <c r="U28" s="59">
        <f t="shared" si="4"/>
        <v>0</v>
      </c>
    </row>
    <row r="29" spans="1:21" x14ac:dyDescent="0.25">
      <c r="A29" s="336" t="s">
        <v>26</v>
      </c>
      <c r="B29" s="52">
        <f>'DAY1'!H29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+(Table14[[#This Row],[OPENING ]]+Table14[[#This Row],[RECEIPTS]]+Table14[[#This Row],[RETURNS]])-(Table14[[#This Row],[ISSUES]]+Table14[[#This Row],[EXCHANGED]]+Table14[[#This Row],[SALES]])</f>
        <v>0</v>
      </c>
      <c r="I29" s="53">
        <v>0</v>
      </c>
      <c r="J29" s="58">
        <f t="shared" si="3"/>
        <v>0</v>
      </c>
      <c r="K29" s="53">
        <f>+'DAY1'!K29+'DAY2'!C29</f>
        <v>0</v>
      </c>
      <c r="L29" s="54">
        <f>+'DAY1'!L29+'DAY2'!D29</f>
        <v>0</v>
      </c>
      <c r="M29" s="55">
        <f>+'DAY1'!M29+'DAY2'!E29</f>
        <v>0</v>
      </c>
      <c r="N29" s="52">
        <f>+'DAY1'!N29+'DAY2'!F29</f>
        <v>0</v>
      </c>
      <c r="O29" s="276">
        <f>+'DAY1'!O29+'DAY2'!G29</f>
        <v>0</v>
      </c>
      <c r="P29" s="53">
        <f>+Table14[[#This Row],[RECEIPTS TO]]/1</f>
        <v>0</v>
      </c>
      <c r="Q29" s="54">
        <f>+Table14[[#This Row],[RETURNS ]]/1</f>
        <v>0</v>
      </c>
      <c r="R29" s="55">
        <f>+Table14[[#This Row],[EXCHANGED TO]]/1</f>
        <v>0</v>
      </c>
      <c r="S29" s="52">
        <f>+Table14[[#This Row],[SALES TO]]/1</f>
        <v>0</v>
      </c>
      <c r="T29" s="276">
        <f>+Table14[[#This Row],[ISSUES TO]]/1</f>
        <v>0</v>
      </c>
      <c r="U29" s="59">
        <f t="shared" si="4"/>
        <v>0</v>
      </c>
    </row>
    <row r="30" spans="1:21" x14ac:dyDescent="0.25">
      <c r="A30" s="336" t="s">
        <v>142</v>
      </c>
      <c r="B30" s="52">
        <f>'DAY1'!H30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+(Table14[[#This Row],[OPENING ]]+Table14[[#This Row],[RECEIPTS]]+Table14[[#This Row],[RETURNS]])-(Table14[[#This Row],[ISSUES]]+Table14[[#This Row],[EXCHANGED]]+Table14[[#This Row],[SALES]])</f>
        <v>0</v>
      </c>
      <c r="I30" s="53">
        <v>0</v>
      </c>
      <c r="J30" s="58">
        <f t="shared" si="3"/>
        <v>0</v>
      </c>
      <c r="K30" s="53">
        <f>+'DAY1'!K30+'DAY2'!C30</f>
        <v>0</v>
      </c>
      <c r="L30" s="54">
        <f>+'DAY1'!L30+'DAY2'!D30</f>
        <v>0</v>
      </c>
      <c r="M30" s="55">
        <f>+'DAY1'!M30+'DAY2'!E30</f>
        <v>0</v>
      </c>
      <c r="N30" s="52">
        <f>+'DAY1'!N30+'DAY2'!F30</f>
        <v>0</v>
      </c>
      <c r="O30" s="276">
        <f>+'DAY1'!O30+'DAY2'!G30</f>
        <v>0</v>
      </c>
      <c r="P30" s="53">
        <f>+Table14[[#This Row],[RECEIPTS TO]]/1</f>
        <v>0</v>
      </c>
      <c r="Q30" s="54">
        <f>+Table14[[#This Row],[RETURNS ]]/1</f>
        <v>0</v>
      </c>
      <c r="R30" s="55">
        <f>+Table14[[#This Row],[EXCHANGED TO]]/1</f>
        <v>0</v>
      </c>
      <c r="S30" s="52">
        <f>+Table14[[#This Row],[SALES TO]]/1</f>
        <v>0</v>
      </c>
      <c r="T30" s="276">
        <f>+Table14[[#This Row],[ISSUES TO]]/1</f>
        <v>0</v>
      </c>
      <c r="U30" s="59">
        <f t="shared" si="4"/>
        <v>0</v>
      </c>
    </row>
    <row r="31" spans="1:21" x14ac:dyDescent="0.25">
      <c r="A31" s="336" t="s">
        <v>105</v>
      </c>
      <c r="B31" s="52">
        <f>'DAY1'!H31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+(Table14[[#This Row],[OPENING ]]+Table14[[#This Row],[RECEIPTS]]+Table14[[#This Row],[RETURNS]])-(Table14[[#This Row],[ISSUES]]+Table14[[#This Row],[EXCHANGED]]+Table14[[#This Row],[SALES]])</f>
        <v>0</v>
      </c>
      <c r="I31" s="53">
        <v>0</v>
      </c>
      <c r="J31" s="58">
        <f t="shared" si="3"/>
        <v>0</v>
      </c>
      <c r="K31" s="53">
        <f>+'DAY1'!K31+'DAY2'!C31</f>
        <v>0</v>
      </c>
      <c r="L31" s="54">
        <f>+'DAY1'!L31+'DAY2'!D31</f>
        <v>0</v>
      </c>
      <c r="M31" s="55">
        <f>+'DAY1'!M31+'DAY2'!E31</f>
        <v>0</v>
      </c>
      <c r="N31" s="52">
        <f>+'DAY1'!N31+'DAY2'!F31</f>
        <v>0</v>
      </c>
      <c r="O31" s="276">
        <f>+'DAY1'!O31+'DAY2'!G31</f>
        <v>0</v>
      </c>
      <c r="P31" s="53">
        <f>+Table14[[#This Row],[RECEIPTS TO]]/1</f>
        <v>0</v>
      </c>
      <c r="Q31" s="54">
        <f>+Table14[[#This Row],[RETURNS ]]/1</f>
        <v>0</v>
      </c>
      <c r="R31" s="55">
        <f>+Table14[[#This Row],[EXCHANGED TO]]/1</f>
        <v>0</v>
      </c>
      <c r="S31" s="52">
        <f>+Table14[[#This Row],[SALES TO]]/1</f>
        <v>0</v>
      </c>
      <c r="T31" s="276">
        <f>+Table14[[#This Row],[ISSUES TO]]/1</f>
        <v>0</v>
      </c>
      <c r="U31" s="59">
        <f t="shared" si="4"/>
        <v>0</v>
      </c>
    </row>
    <row r="32" spans="1:21" x14ac:dyDescent="0.25">
      <c r="A32" s="336" t="s">
        <v>112</v>
      </c>
      <c r="B32" s="52">
        <f>'DAY1'!H32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+(Table14[[#This Row],[OPENING ]]+Table14[[#This Row],[RECEIPTS]]+Table14[[#This Row],[RETURNS]])-(Table14[[#This Row],[ISSUES]]+Table14[[#This Row],[EXCHANGED]]+Table14[[#This Row],[SALES]])</f>
        <v>0</v>
      </c>
      <c r="I32" s="53">
        <v>0</v>
      </c>
      <c r="J32" s="58">
        <f t="shared" si="3"/>
        <v>0</v>
      </c>
      <c r="K32" s="53">
        <f>+'DAY1'!K32+'DAY2'!C32</f>
        <v>0</v>
      </c>
      <c r="L32" s="54">
        <f>+'DAY1'!L32+'DAY2'!D32</f>
        <v>0</v>
      </c>
      <c r="M32" s="55">
        <f>+'DAY1'!M32+'DAY2'!E32</f>
        <v>0</v>
      </c>
      <c r="N32" s="52">
        <f>+'DAY1'!N32+'DAY2'!F32</f>
        <v>0</v>
      </c>
      <c r="O32" s="276">
        <f>+'DAY1'!O32+'DAY2'!G32</f>
        <v>0</v>
      </c>
      <c r="P32" s="53">
        <f>+Table14[[#This Row],[RECEIPTS TO]]/1</f>
        <v>0</v>
      </c>
      <c r="Q32" s="54">
        <f>+Table14[[#This Row],[RETURNS ]]/1</f>
        <v>0</v>
      </c>
      <c r="R32" s="55">
        <f>+Table14[[#This Row],[EXCHANGED TO]]/1</f>
        <v>0</v>
      </c>
      <c r="S32" s="52">
        <f>+Table14[[#This Row],[SALES TO]]/1</f>
        <v>0</v>
      </c>
      <c r="T32" s="276">
        <f>+Table14[[#This Row],[ISSUES TO]]/1</f>
        <v>0</v>
      </c>
      <c r="U32" s="59">
        <f t="shared" si="4"/>
        <v>0</v>
      </c>
    </row>
    <row r="33" spans="1:21" x14ac:dyDescent="0.25">
      <c r="A33" s="336" t="s">
        <v>226</v>
      </c>
      <c r="B33" s="52">
        <f>'DAY1'!H33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+(Table14[[#This Row],[OPENING ]]+Table14[[#This Row],[RECEIPTS]]+Table14[[#This Row],[RETURNS]])-(Table14[[#This Row],[ISSUES]]+Table14[[#This Row],[EXCHANGED]]+Table14[[#This Row],[SALES]])</f>
        <v>0</v>
      </c>
      <c r="I33" s="53">
        <v>0</v>
      </c>
      <c r="J33" s="58">
        <f t="shared" si="3"/>
        <v>0</v>
      </c>
      <c r="K33" s="53">
        <f>+'DAY1'!K33+'DAY2'!C33</f>
        <v>0</v>
      </c>
      <c r="L33" s="54">
        <f>+'DAY1'!L33+'DAY2'!D33</f>
        <v>0</v>
      </c>
      <c r="M33" s="55">
        <f>+'DAY1'!M33+'DAY2'!E33</f>
        <v>0</v>
      </c>
      <c r="N33" s="52">
        <f>+'DAY1'!N33+'DAY2'!F33</f>
        <v>0</v>
      </c>
      <c r="O33" s="276">
        <f>+'DAY1'!O33+'DAY2'!G33</f>
        <v>0</v>
      </c>
      <c r="P33" s="53">
        <f>+Table14[[#This Row],[RECEIPTS TO]]/1</f>
        <v>0</v>
      </c>
      <c r="Q33" s="54">
        <f>+Table14[[#This Row],[RETURNS ]]/1</f>
        <v>0</v>
      </c>
      <c r="R33" s="55">
        <f>+Table14[[#This Row],[EXCHANGED TO]]/1</f>
        <v>0</v>
      </c>
      <c r="S33" s="52">
        <f>+Table14[[#This Row],[SALES TO]]/1</f>
        <v>0</v>
      </c>
      <c r="T33" s="276">
        <f>+Table14[[#This Row],[ISSUES TO]]/1</f>
        <v>0</v>
      </c>
      <c r="U33" s="59">
        <f t="shared" si="4"/>
        <v>0</v>
      </c>
    </row>
    <row r="34" spans="1:21" x14ac:dyDescent="0.25">
      <c r="A34" s="336" t="s">
        <v>252</v>
      </c>
      <c r="B34" s="52">
        <f>'DAY1'!H34</f>
        <v>24328.400000000001</v>
      </c>
      <c r="C34" s="53">
        <v>18875</v>
      </c>
      <c r="D34" s="54">
        <v>0</v>
      </c>
      <c r="E34" s="55">
        <v>0</v>
      </c>
      <c r="F34" s="52">
        <v>0</v>
      </c>
      <c r="G34" s="276">
        <v>1687</v>
      </c>
      <c r="H34" s="54">
        <f>+(Table14[[#This Row],[OPENING ]]+Table14[[#This Row],[RECEIPTS]]+Table14[[#This Row],[RETURNS]])-(Table14[[#This Row],[ISSUES]]+Table14[[#This Row],[EXCHANGED]]+Table14[[#This Row],[SALES]])</f>
        <v>41516.400000000001</v>
      </c>
      <c r="I34" s="53">
        <v>41516.400000000001</v>
      </c>
      <c r="J34" s="58">
        <f t="shared" si="3"/>
        <v>0</v>
      </c>
      <c r="K34" s="53">
        <f>+'DAY1'!K34+'DAY2'!C34</f>
        <v>18875</v>
      </c>
      <c r="L34" s="54">
        <f>+'DAY1'!L34+'DAY2'!D34</f>
        <v>0</v>
      </c>
      <c r="M34" s="55">
        <f>+'DAY1'!M34+'DAY2'!E34</f>
        <v>0</v>
      </c>
      <c r="N34" s="52">
        <f>+'DAY1'!N34+'DAY2'!F34</f>
        <v>0</v>
      </c>
      <c r="O34" s="276">
        <f>+'DAY1'!O34+'DAY2'!G34</f>
        <v>1687</v>
      </c>
      <c r="P34" s="53">
        <f>+Table14[[#This Row],[RECEIPTS TO]]/1</f>
        <v>18875</v>
      </c>
      <c r="Q34" s="54">
        <f>+Table14[[#This Row],[RETURNS ]]/1</f>
        <v>0</v>
      </c>
      <c r="R34" s="55">
        <f>+Table14[[#This Row],[EXCHANGED TO]]/1</f>
        <v>0</v>
      </c>
      <c r="S34" s="52">
        <f>+Table14[[#This Row],[SALES TO]]/1</f>
        <v>0</v>
      </c>
      <c r="T34" s="276">
        <f>+Table14[[#This Row],[ISSUES TO]]/1</f>
        <v>1687</v>
      </c>
      <c r="U34" s="59">
        <f t="shared" si="4"/>
        <v>2.0190837467172456</v>
      </c>
    </row>
    <row r="35" spans="1:21" x14ac:dyDescent="0.25">
      <c r="A35" s="336"/>
      <c r="B35" s="52">
        <f>'DAY1'!H35</f>
        <v>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+(Table14[[#This Row],[OPENING ]]+Table14[[#This Row],[RECEIPTS]]+Table14[[#This Row],[RETURNS]])-(Table14[[#This Row],[ISSUES]]+Table14[[#This Row],[EXCHANGED]]+Table14[[#This Row],[SALES]])</f>
        <v>0</v>
      </c>
      <c r="I35" s="53">
        <v>0</v>
      </c>
      <c r="J35" s="58">
        <f t="shared" si="3"/>
        <v>0</v>
      </c>
      <c r="K35" s="53">
        <f>+'DAY1'!K35+'DAY2'!C35</f>
        <v>0</v>
      </c>
      <c r="L35" s="54">
        <f>+'DAY1'!L35+'DAY2'!D35</f>
        <v>0</v>
      </c>
      <c r="M35" s="55">
        <f>+'DAY1'!M35+'DAY2'!E35</f>
        <v>0</v>
      </c>
      <c r="N35" s="52">
        <f>+'DAY1'!N35+'DAY2'!F35</f>
        <v>0</v>
      </c>
      <c r="O35" s="276">
        <f>+'DAY1'!O35+'DAY2'!G35</f>
        <v>0</v>
      </c>
      <c r="P35" s="53">
        <f>+Table14[[#This Row],[RECEIPTS TO]]/1</f>
        <v>0</v>
      </c>
      <c r="Q35" s="54">
        <f>+Table14[[#This Row],[RETURNS ]]/1</f>
        <v>0</v>
      </c>
      <c r="R35" s="55">
        <f>+Table14[[#This Row],[EXCHANGED TO]]/1</f>
        <v>0</v>
      </c>
      <c r="S35" s="52">
        <f>+Table14[[#This Row],[SALES TO]]/1</f>
        <v>0</v>
      </c>
      <c r="T35" s="276">
        <f>+Table14[[#This Row],[ISSUES TO]]/1</f>
        <v>0</v>
      </c>
      <c r="U35" s="59">
        <f t="shared" si="4"/>
        <v>0</v>
      </c>
    </row>
    <row r="36" spans="1:21" x14ac:dyDescent="0.25">
      <c r="A36" s="336"/>
      <c r="B36" s="52">
        <f>'DAY1'!H36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+(Table14[[#This Row],[OPENING ]]+Table14[[#This Row],[RECEIPTS]]+Table14[[#This Row],[RETURNS]])-(Table14[[#This Row],[ISSUES]]+Table14[[#This Row],[EXCHANGED]]+Table14[[#This Row],[SALES]])</f>
        <v>0</v>
      </c>
      <c r="I36" s="53">
        <v>0</v>
      </c>
      <c r="J36" s="58">
        <f t="shared" si="3"/>
        <v>0</v>
      </c>
      <c r="K36" s="53">
        <f>+'DAY1'!K36+'DAY2'!C36</f>
        <v>0</v>
      </c>
      <c r="L36" s="54">
        <f>+'DAY1'!L36+'DAY2'!D36</f>
        <v>0</v>
      </c>
      <c r="M36" s="55">
        <f>+'DAY1'!M36+'DAY2'!E36</f>
        <v>0</v>
      </c>
      <c r="N36" s="52">
        <f>+'DAY1'!N36+'DAY2'!F36</f>
        <v>0</v>
      </c>
      <c r="O36" s="276">
        <f>+'DAY1'!O36+'DAY2'!G36</f>
        <v>0</v>
      </c>
      <c r="P36" s="53">
        <f>+Table14[[#This Row],[RECEIPTS TO]]/1</f>
        <v>0</v>
      </c>
      <c r="Q36" s="54">
        <f>+Table14[[#This Row],[RETURNS ]]/1</f>
        <v>0</v>
      </c>
      <c r="R36" s="55">
        <f>+Table14[[#This Row],[EXCHANGED TO]]/1</f>
        <v>0</v>
      </c>
      <c r="S36" s="52">
        <f>+Table14[[#This Row],[SALES TO]]/1</f>
        <v>0</v>
      </c>
      <c r="T36" s="276">
        <f>+Table14[[#This Row],[ISSUES TO]]/1</f>
        <v>0</v>
      </c>
      <c r="U36" s="59">
        <f t="shared" si="4"/>
        <v>0</v>
      </c>
    </row>
    <row r="37" spans="1:21" x14ac:dyDescent="0.25">
      <c r="A37" s="336"/>
      <c r="B37" s="52">
        <f>'DAY1'!H37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+(Table14[[#This Row],[OPENING ]]+Table14[[#This Row],[RECEIPTS]]+Table14[[#This Row],[RETURNS]])-(Table14[[#This Row],[ISSUES]]+Table14[[#This Row],[EXCHANGED]]+Table14[[#This Row],[SALES]])</f>
        <v>0</v>
      </c>
      <c r="I37" s="53">
        <v>0</v>
      </c>
      <c r="J37" s="58">
        <f t="shared" si="3"/>
        <v>0</v>
      </c>
      <c r="K37" s="53">
        <f>+'DAY1'!K37+'DAY2'!C37</f>
        <v>0</v>
      </c>
      <c r="L37" s="54">
        <f>+'DAY1'!L37+'DAY2'!D37</f>
        <v>0</v>
      </c>
      <c r="M37" s="55">
        <f>+'DAY1'!M37+'DAY2'!E37</f>
        <v>0</v>
      </c>
      <c r="N37" s="52">
        <f>+'DAY1'!N37+'DAY2'!F37</f>
        <v>0</v>
      </c>
      <c r="O37" s="276">
        <f>+'DAY1'!O37+'DAY2'!G37</f>
        <v>0</v>
      </c>
      <c r="P37" s="53">
        <f>+Table14[[#This Row],[RECEIPTS TO]]/1</f>
        <v>0</v>
      </c>
      <c r="Q37" s="54">
        <f>+Table14[[#This Row],[RETURNS ]]/1</f>
        <v>0</v>
      </c>
      <c r="R37" s="55">
        <f>+Table14[[#This Row],[EXCHANGED TO]]/1</f>
        <v>0</v>
      </c>
      <c r="S37" s="52">
        <f>+Table14[[#This Row],[SALES TO]]/1</f>
        <v>0</v>
      </c>
      <c r="T37" s="276">
        <f>+Table14[[#This Row],[ISSUES TO]]/1</f>
        <v>0</v>
      </c>
      <c r="U37" s="59">
        <f t="shared" si="4"/>
        <v>0</v>
      </c>
    </row>
    <row r="38" spans="1:21" x14ac:dyDescent="0.25">
      <c r="A38" s="336"/>
      <c r="B38" s="52">
        <f>'DAY1'!H38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+(Table14[[#This Row],[OPENING ]]+Table14[[#This Row],[RECEIPTS]]+Table14[[#This Row],[RETURNS]])-(Table14[[#This Row],[ISSUES]]+Table14[[#This Row],[EXCHANGED]]+Table14[[#This Row],[SALES]])</f>
        <v>0</v>
      </c>
      <c r="I38" s="53">
        <v>0</v>
      </c>
      <c r="J38" s="58">
        <f t="shared" si="3"/>
        <v>0</v>
      </c>
      <c r="K38" s="53">
        <f>+'DAY1'!K38+'DAY2'!C38</f>
        <v>0</v>
      </c>
      <c r="L38" s="54">
        <f>+'DAY1'!L38+'DAY2'!D38</f>
        <v>0</v>
      </c>
      <c r="M38" s="55">
        <f>+'DAY1'!M38+'DAY2'!E38</f>
        <v>0</v>
      </c>
      <c r="N38" s="52">
        <f>+'DAY1'!N38+'DAY2'!F38</f>
        <v>0</v>
      </c>
      <c r="O38" s="276">
        <f>+'DAY1'!O38+'DAY2'!G38</f>
        <v>0</v>
      </c>
      <c r="P38" s="53">
        <f>+Table14[[#This Row],[RECEIPTS TO]]/1</f>
        <v>0</v>
      </c>
      <c r="Q38" s="54">
        <f>+Table14[[#This Row],[RETURNS ]]/1</f>
        <v>0</v>
      </c>
      <c r="R38" s="55">
        <f>+Table14[[#This Row],[EXCHANGED TO]]/1</f>
        <v>0</v>
      </c>
      <c r="S38" s="52">
        <f>+Table14[[#This Row],[SALES TO]]/1</f>
        <v>0</v>
      </c>
      <c r="T38" s="276">
        <f>+Table14[[#This Row],[ISSUES TO]]/1</f>
        <v>0</v>
      </c>
      <c r="U38" s="59">
        <f t="shared" si="4"/>
        <v>0</v>
      </c>
    </row>
    <row r="39" spans="1:21" ht="15.75" thickBot="1" x14ac:dyDescent="0.3">
      <c r="A39" s="337"/>
      <c r="B39" s="52">
        <f>'DAY1'!H39</f>
        <v>0</v>
      </c>
      <c r="C39" s="53">
        <v>0</v>
      </c>
      <c r="D39" s="145">
        <v>0</v>
      </c>
      <c r="E39" s="146">
        <v>0</v>
      </c>
      <c r="F39" s="143">
        <v>0</v>
      </c>
      <c r="G39" s="298">
        <v>0</v>
      </c>
      <c r="H39" s="54">
        <f>+(Table14[[#This Row],[OPENING ]]+Table14[[#This Row],[RECEIPTS]]+Table14[[#This Row],[RETURNS]])-(Table14[[#This Row],[ISSUES]]+Table14[[#This Row],[EXCHANGED]]+Table14[[#This Row],[SALES]])</f>
        <v>0</v>
      </c>
      <c r="I39" s="144">
        <v>0</v>
      </c>
      <c r="J39" s="58">
        <f t="shared" si="3"/>
        <v>0</v>
      </c>
      <c r="K39" s="53">
        <f>+'DAY1'!K39+'DAY2'!C39</f>
        <v>0</v>
      </c>
      <c r="L39" s="54">
        <f>+'DAY1'!L39+'DAY2'!D39</f>
        <v>0</v>
      </c>
      <c r="M39" s="55">
        <f>+'DAY1'!M39+'DAY2'!E39</f>
        <v>0</v>
      </c>
      <c r="N39" s="52">
        <f>+'DAY1'!N39+'DAY2'!F39</f>
        <v>0</v>
      </c>
      <c r="O39" s="276">
        <f>+'DAY1'!O39+'DAY2'!G39</f>
        <v>0</v>
      </c>
      <c r="P39" s="53">
        <f>+Table14[[#This Row],[RECEIPTS TO]]/1</f>
        <v>0</v>
      </c>
      <c r="Q39" s="54">
        <f>+Table14[[#This Row],[RETURNS ]]/1</f>
        <v>0</v>
      </c>
      <c r="R39" s="55">
        <f>+Table14[[#This Row],[EXCHANGED TO]]/1</f>
        <v>0</v>
      </c>
      <c r="S39" s="52">
        <f>+Table14[[#This Row],[SALES TO]]/1</f>
        <v>0</v>
      </c>
      <c r="T39" s="276">
        <f>+Table14[[#This Row],[ISSUES TO]]/1</f>
        <v>0</v>
      </c>
      <c r="U39" s="59">
        <f t="shared" si="4"/>
        <v>0</v>
      </c>
    </row>
    <row r="40" spans="1:21" ht="17.25" thickBot="1" x14ac:dyDescent="0.35">
      <c r="A40" s="159" t="s">
        <v>201</v>
      </c>
      <c r="B40" s="160">
        <f>SUM(B23:B39)</f>
        <v>26832.400000000001</v>
      </c>
      <c r="C40" s="161">
        <f t="shared" ref="C40:T40" si="5">SUM(C23:C39)</f>
        <v>18875</v>
      </c>
      <c r="D40" s="162">
        <f t="shared" si="5"/>
        <v>0</v>
      </c>
      <c r="E40" s="163">
        <f t="shared" si="5"/>
        <v>0</v>
      </c>
      <c r="F40" s="160">
        <f t="shared" si="5"/>
        <v>0</v>
      </c>
      <c r="G40" s="277">
        <f t="shared" si="5"/>
        <v>3754</v>
      </c>
      <c r="H40" s="162">
        <f t="shared" si="5"/>
        <v>41953.4</v>
      </c>
      <c r="I40" s="161">
        <f t="shared" si="5"/>
        <v>41949.4</v>
      </c>
      <c r="J40" s="165">
        <f>+I40-H40</f>
        <v>-4</v>
      </c>
      <c r="K40" s="161">
        <f t="shared" si="5"/>
        <v>18875</v>
      </c>
      <c r="L40" s="162">
        <f t="shared" si="5"/>
        <v>0</v>
      </c>
      <c r="M40" s="163">
        <f t="shared" si="5"/>
        <v>0</v>
      </c>
      <c r="N40" s="161">
        <f t="shared" si="5"/>
        <v>0</v>
      </c>
      <c r="O40" s="277">
        <f t="shared" si="5"/>
        <v>3754</v>
      </c>
      <c r="P40" s="161">
        <f t="shared" si="5"/>
        <v>18875</v>
      </c>
      <c r="Q40" s="162">
        <f t="shared" si="5"/>
        <v>0</v>
      </c>
      <c r="R40" s="163">
        <f t="shared" si="5"/>
        <v>0</v>
      </c>
      <c r="S40" s="160">
        <f t="shared" si="5"/>
        <v>0</v>
      </c>
      <c r="T40" s="277">
        <f t="shared" si="5"/>
        <v>3754</v>
      </c>
      <c r="U40" s="166">
        <f>IFERROR(+H40/(P40+Q40+R40+S40+T40),0)</f>
        <v>1.8539661496310045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'DAY1'!H43</f>
        <v>46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+(Table14[[#This Row],[OPENING ]]+Table14[[#This Row],[RECEIPTS]]+Table14[[#This Row],[RETURNS]])-(Table14[[#This Row],[ISSUES]]+Table14[[#This Row],[EXCHANGED]]+Table14[[#This Row],[SALES]])</f>
        <v>46</v>
      </c>
      <c r="I43" s="53">
        <v>46</v>
      </c>
      <c r="J43" s="58">
        <f>+I43-H43</f>
        <v>0</v>
      </c>
      <c r="K43" s="53">
        <f>+'DAY1'!K43+'DAY2'!C43</f>
        <v>0</v>
      </c>
      <c r="L43" s="54">
        <f>+'DAY1'!L43+'DAY2'!D43</f>
        <v>0</v>
      </c>
      <c r="M43" s="55">
        <f>+'DAY1'!M43+'DAY2'!E43</f>
        <v>0</v>
      </c>
      <c r="N43" s="52">
        <f>+'DAY1'!N43+'DAY2'!F43</f>
        <v>0</v>
      </c>
      <c r="O43" s="276">
        <f>+'DAY1'!O43+'DAY2'!G43</f>
        <v>0</v>
      </c>
      <c r="P43" s="53">
        <f>+Table14[[#This Row],[RECEIPTS TO]]/1</f>
        <v>0</v>
      </c>
      <c r="Q43" s="54">
        <f>+Table14[[#This Row],[RETURNS ]]/1</f>
        <v>0</v>
      </c>
      <c r="R43" s="55">
        <f>+Table14[[#This Row],[EXCHANGED TO]]/1</f>
        <v>0</v>
      </c>
      <c r="S43" s="52">
        <f>+Table14[[#This Row],[SALES TO]]/1</f>
        <v>0</v>
      </c>
      <c r="T43" s="276">
        <f>+Table14[[#This Row],[ISSUES TO]]/1</f>
        <v>0</v>
      </c>
      <c r="U43" s="59">
        <f>IFERROR(+H43/(P43+Q43+R43+S43+T43),0)</f>
        <v>0</v>
      </c>
    </row>
    <row r="44" spans="1:21" x14ac:dyDescent="0.25">
      <c r="A44" s="71" t="s">
        <v>28</v>
      </c>
      <c r="B44" s="52">
        <f>'DAY1'!H44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+(Table14[[#This Row],[OPENING ]]+Table14[[#This Row],[RECEIPTS]]+Table14[[#This Row],[RETURNS]])-(Table14[[#This Row],[ISSUES]]+Table14[[#This Row],[EXCHANGED]]+Table14[[#This Row],[SALES]])</f>
        <v>0</v>
      </c>
      <c r="I44" s="53">
        <v>0</v>
      </c>
      <c r="J44" s="58">
        <f t="shared" ref="J44:J76" si="6">+I44-H44</f>
        <v>0</v>
      </c>
      <c r="K44" s="53">
        <f>+'DAY1'!K44+'DAY2'!C44</f>
        <v>0</v>
      </c>
      <c r="L44" s="54">
        <f>+'DAY1'!L44+'DAY2'!D44</f>
        <v>0</v>
      </c>
      <c r="M44" s="55">
        <f>+'DAY1'!M44+'DAY2'!E44</f>
        <v>0</v>
      </c>
      <c r="N44" s="52">
        <f>+'DAY1'!N44+'DAY2'!F44</f>
        <v>0</v>
      </c>
      <c r="O44" s="276">
        <f>+'DAY1'!O44+'DAY2'!G44</f>
        <v>0</v>
      </c>
      <c r="P44" s="53">
        <f>+Table14[[#This Row],[RECEIPTS TO]]/1</f>
        <v>0</v>
      </c>
      <c r="Q44" s="54">
        <f>+Table14[[#This Row],[RETURNS ]]/1</f>
        <v>0</v>
      </c>
      <c r="R44" s="55">
        <f>+Table14[[#This Row],[EXCHANGED TO]]/1</f>
        <v>0</v>
      </c>
      <c r="S44" s="52">
        <f>+Table14[[#This Row],[SALES TO]]/1</f>
        <v>0</v>
      </c>
      <c r="T44" s="276">
        <f>+Table14[[#This Row],[ISSUES TO]]/1</f>
        <v>0</v>
      </c>
      <c r="U44" s="59">
        <f t="shared" ref="U44:U59" si="7">IFERROR(+H44/(P44+Q44+R44+S44+T44),0)</f>
        <v>0</v>
      </c>
    </row>
    <row r="45" spans="1:21" x14ac:dyDescent="0.25">
      <c r="A45" s="71" t="s">
        <v>29</v>
      </c>
      <c r="B45" s="52">
        <f>'DAY1'!H45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+(Table14[[#This Row],[OPENING ]]+Table14[[#This Row],[RECEIPTS]]+Table14[[#This Row],[RETURNS]])-(Table14[[#This Row],[ISSUES]]+Table14[[#This Row],[EXCHANGED]]+Table14[[#This Row],[SALES]])</f>
        <v>0</v>
      </c>
      <c r="I45" s="53">
        <v>0</v>
      </c>
      <c r="J45" s="58">
        <f t="shared" si="6"/>
        <v>0</v>
      </c>
      <c r="K45" s="53">
        <f>+'DAY1'!K45+'DAY2'!C45</f>
        <v>0</v>
      </c>
      <c r="L45" s="54">
        <f>+'DAY1'!L45+'DAY2'!D45</f>
        <v>0</v>
      </c>
      <c r="M45" s="55">
        <f>+'DAY1'!M45+'DAY2'!E45</f>
        <v>0</v>
      </c>
      <c r="N45" s="52">
        <f>+'DAY1'!N45+'DAY2'!F45</f>
        <v>0</v>
      </c>
      <c r="O45" s="276">
        <f>+'DAY1'!O45+'DAY2'!G45</f>
        <v>0</v>
      </c>
      <c r="P45" s="53">
        <f>+Table14[[#This Row],[RECEIPTS TO]]/1</f>
        <v>0</v>
      </c>
      <c r="Q45" s="54">
        <f>+Table14[[#This Row],[RETURNS ]]/1</f>
        <v>0</v>
      </c>
      <c r="R45" s="55">
        <f>+Table14[[#This Row],[EXCHANGED TO]]/1</f>
        <v>0</v>
      </c>
      <c r="S45" s="52">
        <f>+Table14[[#This Row],[SALES TO]]/1</f>
        <v>0</v>
      </c>
      <c r="T45" s="276">
        <f>+Table14[[#This Row],[ISSUES TO]]/1</f>
        <v>0</v>
      </c>
      <c r="U45" s="59">
        <f t="shared" si="7"/>
        <v>0</v>
      </c>
    </row>
    <row r="46" spans="1:21" x14ac:dyDescent="0.25">
      <c r="A46" s="71" t="s">
        <v>30</v>
      </c>
      <c r="B46" s="52">
        <f>'DAY1'!H46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+(Table14[[#This Row],[OPENING ]]+Table14[[#This Row],[RECEIPTS]]+Table14[[#This Row],[RETURNS]])-(Table14[[#This Row],[ISSUES]]+Table14[[#This Row],[EXCHANGED]]+Table14[[#This Row],[SALES]])</f>
        <v>0</v>
      </c>
      <c r="I46" s="53">
        <v>0</v>
      </c>
      <c r="J46" s="58">
        <f t="shared" si="6"/>
        <v>0</v>
      </c>
      <c r="K46" s="53">
        <f>+'DAY1'!K46+'DAY2'!C46</f>
        <v>0</v>
      </c>
      <c r="L46" s="54">
        <f>+'DAY1'!L46+'DAY2'!D46</f>
        <v>0</v>
      </c>
      <c r="M46" s="55">
        <f>+'DAY1'!M46+'DAY2'!E46</f>
        <v>0</v>
      </c>
      <c r="N46" s="52">
        <f>+'DAY1'!N46+'DAY2'!F46</f>
        <v>0</v>
      </c>
      <c r="O46" s="276">
        <f>+'DAY1'!O46+'DAY2'!G46</f>
        <v>0</v>
      </c>
      <c r="P46" s="53">
        <f>+Table14[[#This Row],[RECEIPTS TO]]/1</f>
        <v>0</v>
      </c>
      <c r="Q46" s="54">
        <f>+Table14[[#This Row],[RETURNS ]]/1</f>
        <v>0</v>
      </c>
      <c r="R46" s="55">
        <f>+Table14[[#This Row],[EXCHANGED TO]]/1</f>
        <v>0</v>
      </c>
      <c r="S46" s="52">
        <f>+Table14[[#This Row],[SALES TO]]/1</f>
        <v>0</v>
      </c>
      <c r="T46" s="276">
        <f>+Table14[[#This Row],[ISSUES TO]]/1</f>
        <v>0</v>
      </c>
      <c r="U46" s="59">
        <f t="shared" si="7"/>
        <v>0</v>
      </c>
    </row>
    <row r="47" spans="1:21" x14ac:dyDescent="0.25">
      <c r="A47" s="71" t="s">
        <v>31</v>
      </c>
      <c r="B47" s="52">
        <f>'DAY1'!H47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+(Table14[[#This Row],[OPENING ]]+Table14[[#This Row],[RECEIPTS]]+Table14[[#This Row],[RETURNS]])-(Table14[[#This Row],[ISSUES]]+Table14[[#This Row],[EXCHANGED]]+Table14[[#This Row],[SALES]])</f>
        <v>0</v>
      </c>
      <c r="I47" s="53">
        <v>0</v>
      </c>
      <c r="J47" s="58">
        <f t="shared" si="6"/>
        <v>0</v>
      </c>
      <c r="K47" s="53">
        <f>+'DAY1'!K47+'DAY2'!C47</f>
        <v>0</v>
      </c>
      <c r="L47" s="54">
        <f>+'DAY1'!L47+'DAY2'!D47</f>
        <v>0</v>
      </c>
      <c r="M47" s="55">
        <f>+'DAY1'!M47+'DAY2'!E47</f>
        <v>0</v>
      </c>
      <c r="N47" s="52">
        <f>+'DAY1'!N47+'DAY2'!F47</f>
        <v>0</v>
      </c>
      <c r="O47" s="276">
        <f>+'DAY1'!O47+'DAY2'!G47</f>
        <v>0</v>
      </c>
      <c r="P47" s="53">
        <f>+Table14[[#This Row],[RECEIPTS TO]]/1</f>
        <v>0</v>
      </c>
      <c r="Q47" s="54">
        <f>+Table14[[#This Row],[RETURNS ]]/1</f>
        <v>0</v>
      </c>
      <c r="R47" s="55">
        <f>+Table14[[#This Row],[EXCHANGED TO]]/1</f>
        <v>0</v>
      </c>
      <c r="S47" s="52">
        <f>+Table14[[#This Row],[SALES TO]]/1</f>
        <v>0</v>
      </c>
      <c r="T47" s="276">
        <f>+Table14[[#This Row],[ISSUES TO]]/1</f>
        <v>0</v>
      </c>
      <c r="U47" s="59">
        <f t="shared" si="7"/>
        <v>0</v>
      </c>
    </row>
    <row r="48" spans="1:21" x14ac:dyDescent="0.25">
      <c r="A48" s="71" t="s">
        <v>32</v>
      </c>
      <c r="B48" s="52">
        <f>'DAY1'!H48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+(Table14[[#This Row],[OPENING ]]+Table14[[#This Row],[RECEIPTS]]+Table14[[#This Row],[RETURNS]])-(Table14[[#This Row],[ISSUES]]+Table14[[#This Row],[EXCHANGED]]+Table14[[#This Row],[SALES]])</f>
        <v>0</v>
      </c>
      <c r="I48" s="53">
        <v>0</v>
      </c>
      <c r="J48" s="58">
        <f t="shared" si="6"/>
        <v>0</v>
      </c>
      <c r="K48" s="53">
        <f>+'DAY1'!K48+'DAY2'!C48</f>
        <v>0</v>
      </c>
      <c r="L48" s="54">
        <f>+'DAY1'!L48+'DAY2'!D48</f>
        <v>0</v>
      </c>
      <c r="M48" s="55">
        <f>+'DAY1'!M48+'DAY2'!E48</f>
        <v>0</v>
      </c>
      <c r="N48" s="52">
        <f>+'DAY1'!N48+'DAY2'!F48</f>
        <v>0</v>
      </c>
      <c r="O48" s="276">
        <f>+'DAY1'!O48+'DAY2'!G48</f>
        <v>0</v>
      </c>
      <c r="P48" s="53">
        <f>+Table14[[#This Row],[RECEIPTS TO]]/1</f>
        <v>0</v>
      </c>
      <c r="Q48" s="54">
        <f>+Table14[[#This Row],[RETURNS ]]/1</f>
        <v>0</v>
      </c>
      <c r="R48" s="55">
        <f>+Table14[[#This Row],[EXCHANGED TO]]/1</f>
        <v>0</v>
      </c>
      <c r="S48" s="52">
        <f>+Table14[[#This Row],[SALES TO]]/1</f>
        <v>0</v>
      </c>
      <c r="T48" s="276">
        <f>+Table14[[#This Row],[ISSUES TO]]/1</f>
        <v>0</v>
      </c>
      <c r="U48" s="59">
        <f t="shared" si="7"/>
        <v>0</v>
      </c>
    </row>
    <row r="49" spans="1:21" x14ac:dyDescent="0.25">
      <c r="A49" s="71" t="s">
        <v>33</v>
      </c>
      <c r="B49" s="52">
        <f>'DAY1'!H49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+(Table14[[#This Row],[OPENING ]]+Table14[[#This Row],[RECEIPTS]]+Table14[[#This Row],[RETURNS]])-(Table14[[#This Row],[ISSUES]]+Table14[[#This Row],[EXCHANGED]]+Table14[[#This Row],[SALES]])</f>
        <v>0</v>
      </c>
      <c r="I49" s="53">
        <v>0</v>
      </c>
      <c r="J49" s="58">
        <f t="shared" si="6"/>
        <v>0</v>
      </c>
      <c r="K49" s="53">
        <f>+'DAY1'!K49+'DAY2'!C49</f>
        <v>0</v>
      </c>
      <c r="L49" s="54">
        <f>+'DAY1'!L49+'DAY2'!D49</f>
        <v>0</v>
      </c>
      <c r="M49" s="55">
        <f>+'DAY1'!M49+'DAY2'!E49</f>
        <v>0</v>
      </c>
      <c r="N49" s="52">
        <f>+'DAY1'!N49+'DAY2'!F49</f>
        <v>0</v>
      </c>
      <c r="O49" s="276">
        <f>+'DAY1'!O49+'DAY2'!G49</f>
        <v>0</v>
      </c>
      <c r="P49" s="53">
        <f>+Table14[[#This Row],[RECEIPTS TO]]/1</f>
        <v>0</v>
      </c>
      <c r="Q49" s="54">
        <f>+Table14[[#This Row],[RETURNS ]]/1</f>
        <v>0</v>
      </c>
      <c r="R49" s="55">
        <f>+Table14[[#This Row],[EXCHANGED TO]]/1</f>
        <v>0</v>
      </c>
      <c r="S49" s="52">
        <f>+Table14[[#This Row],[SALES TO]]/1</f>
        <v>0</v>
      </c>
      <c r="T49" s="276">
        <f>+Table14[[#This Row],[ISSUES TO]]/1</f>
        <v>0</v>
      </c>
      <c r="U49" s="59">
        <f t="shared" si="7"/>
        <v>0</v>
      </c>
    </row>
    <row r="50" spans="1:21" x14ac:dyDescent="0.25">
      <c r="A50" s="71" t="s">
        <v>34</v>
      </c>
      <c r="B50" s="52">
        <f>'DAY1'!H50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+(Table14[[#This Row],[OPENING ]]+Table14[[#This Row],[RECEIPTS]]+Table14[[#This Row],[RETURNS]])-(Table14[[#This Row],[ISSUES]]+Table14[[#This Row],[EXCHANGED]]+Table14[[#This Row],[SALES]])</f>
        <v>0</v>
      </c>
      <c r="I50" s="53">
        <v>0</v>
      </c>
      <c r="J50" s="58">
        <f t="shared" si="6"/>
        <v>0</v>
      </c>
      <c r="K50" s="53">
        <f>+'DAY1'!K50+'DAY2'!C50</f>
        <v>0</v>
      </c>
      <c r="L50" s="54">
        <f>+'DAY1'!L50+'DAY2'!D50</f>
        <v>0</v>
      </c>
      <c r="M50" s="55">
        <f>+'DAY1'!M50+'DAY2'!E50</f>
        <v>0</v>
      </c>
      <c r="N50" s="52">
        <f>+'DAY1'!N50+'DAY2'!F50</f>
        <v>0</v>
      </c>
      <c r="O50" s="276">
        <f>+'DAY1'!O50+'DAY2'!G50</f>
        <v>0</v>
      </c>
      <c r="P50" s="53">
        <f>+Table14[[#This Row],[RECEIPTS TO]]/1</f>
        <v>0</v>
      </c>
      <c r="Q50" s="54">
        <f>+Table14[[#This Row],[RETURNS ]]/1</f>
        <v>0</v>
      </c>
      <c r="R50" s="55">
        <f>+Table14[[#This Row],[EXCHANGED TO]]/1</f>
        <v>0</v>
      </c>
      <c r="S50" s="52">
        <f>+Table14[[#This Row],[SALES TO]]/1</f>
        <v>0</v>
      </c>
      <c r="T50" s="276">
        <f>+Table14[[#This Row],[ISSUES TO]]/1</f>
        <v>0</v>
      </c>
      <c r="U50" s="59">
        <f t="shared" si="7"/>
        <v>0</v>
      </c>
    </row>
    <row r="51" spans="1:21" x14ac:dyDescent="0.25">
      <c r="A51" s="71" t="s">
        <v>35</v>
      </c>
      <c r="B51" s="52">
        <f>'DAY1'!H51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+(Table14[[#This Row],[OPENING ]]+Table14[[#This Row],[RECEIPTS]]+Table14[[#This Row],[RETURNS]])-(Table14[[#This Row],[ISSUES]]+Table14[[#This Row],[EXCHANGED]]+Table14[[#This Row],[SALES]])</f>
        <v>0</v>
      </c>
      <c r="I51" s="53">
        <v>0</v>
      </c>
      <c r="J51" s="58">
        <f t="shared" si="6"/>
        <v>0</v>
      </c>
      <c r="K51" s="53">
        <f>+'DAY1'!K51+'DAY2'!C51</f>
        <v>0</v>
      </c>
      <c r="L51" s="54">
        <f>+'DAY1'!L51+'DAY2'!D51</f>
        <v>0</v>
      </c>
      <c r="M51" s="55">
        <f>+'DAY1'!M51+'DAY2'!E51</f>
        <v>0</v>
      </c>
      <c r="N51" s="52">
        <f>+'DAY1'!N51+'DAY2'!F51</f>
        <v>0</v>
      </c>
      <c r="O51" s="276">
        <f>+'DAY1'!O51+'DAY2'!G51</f>
        <v>0</v>
      </c>
      <c r="P51" s="53">
        <f>+Table14[[#This Row],[RECEIPTS TO]]/1</f>
        <v>0</v>
      </c>
      <c r="Q51" s="54">
        <f>+Table14[[#This Row],[RETURNS ]]/1</f>
        <v>0</v>
      </c>
      <c r="R51" s="55">
        <f>+Table14[[#This Row],[EXCHANGED TO]]/1</f>
        <v>0</v>
      </c>
      <c r="S51" s="52">
        <f>+Table14[[#This Row],[SALES TO]]/1</f>
        <v>0</v>
      </c>
      <c r="T51" s="276">
        <f>+Table14[[#This Row],[ISSUES TO]]/1</f>
        <v>0</v>
      </c>
      <c r="U51" s="59">
        <f t="shared" si="7"/>
        <v>0</v>
      </c>
    </row>
    <row r="52" spans="1:21" x14ac:dyDescent="0.25">
      <c r="A52" s="71" t="s">
        <v>138</v>
      </c>
      <c r="B52" s="52">
        <f>'DAY1'!H52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+(Table14[[#This Row],[OPENING ]]+Table14[[#This Row],[RECEIPTS]]+Table14[[#This Row],[RETURNS]])-(Table14[[#This Row],[ISSUES]]+Table14[[#This Row],[EXCHANGED]]+Table14[[#This Row],[SALES]])</f>
        <v>0</v>
      </c>
      <c r="I52" s="53">
        <v>0</v>
      </c>
      <c r="J52" s="58">
        <f t="shared" si="6"/>
        <v>0</v>
      </c>
      <c r="K52" s="53">
        <f>+'DAY1'!K52+'DAY2'!C52</f>
        <v>0</v>
      </c>
      <c r="L52" s="54">
        <f>+'DAY1'!L52+'DAY2'!D52</f>
        <v>0</v>
      </c>
      <c r="M52" s="55">
        <f>+'DAY1'!M52+'DAY2'!E52</f>
        <v>0</v>
      </c>
      <c r="N52" s="52">
        <f>+'DAY1'!N52+'DAY2'!F52</f>
        <v>0</v>
      </c>
      <c r="O52" s="276">
        <f>+'DAY1'!O52+'DAY2'!G52</f>
        <v>0</v>
      </c>
      <c r="P52" s="53">
        <f>+Table14[[#This Row],[RECEIPTS TO]]/1</f>
        <v>0</v>
      </c>
      <c r="Q52" s="54">
        <f>+Table14[[#This Row],[RETURNS ]]/1</f>
        <v>0</v>
      </c>
      <c r="R52" s="55">
        <f>+Table14[[#This Row],[EXCHANGED TO]]/1</f>
        <v>0</v>
      </c>
      <c r="S52" s="52">
        <f>+Table14[[#This Row],[SALES TO]]/1</f>
        <v>0</v>
      </c>
      <c r="T52" s="276">
        <f>+Table14[[#This Row],[ISSUES TO]]/1</f>
        <v>0</v>
      </c>
      <c r="U52" s="59">
        <f t="shared" si="7"/>
        <v>0</v>
      </c>
    </row>
    <row r="53" spans="1:21" x14ac:dyDescent="0.25">
      <c r="A53" s="71" t="s">
        <v>137</v>
      </c>
      <c r="B53" s="52">
        <f>'DAY1'!H53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+(Table14[[#This Row],[OPENING ]]+Table14[[#This Row],[RECEIPTS]]+Table14[[#This Row],[RETURNS]])-(Table14[[#This Row],[ISSUES]]+Table14[[#This Row],[EXCHANGED]]+Table14[[#This Row],[SALES]])</f>
        <v>0</v>
      </c>
      <c r="I53" s="53">
        <v>0</v>
      </c>
      <c r="J53" s="58">
        <f t="shared" si="6"/>
        <v>0</v>
      </c>
      <c r="K53" s="53">
        <f>+'DAY1'!K53+'DAY2'!C53</f>
        <v>0</v>
      </c>
      <c r="L53" s="54">
        <f>+'DAY1'!L53+'DAY2'!D53</f>
        <v>0</v>
      </c>
      <c r="M53" s="55">
        <f>+'DAY1'!M53+'DAY2'!E53</f>
        <v>0</v>
      </c>
      <c r="N53" s="52">
        <f>+'DAY1'!N53+'DAY2'!F53</f>
        <v>0</v>
      </c>
      <c r="O53" s="276">
        <f>+'DAY1'!O53+'DAY2'!G53</f>
        <v>0</v>
      </c>
      <c r="P53" s="53">
        <f>+Table14[[#This Row],[RECEIPTS TO]]/1</f>
        <v>0</v>
      </c>
      <c r="Q53" s="54">
        <f>+Table14[[#This Row],[RETURNS ]]/1</f>
        <v>0</v>
      </c>
      <c r="R53" s="55">
        <f>+Table14[[#This Row],[EXCHANGED TO]]/1</f>
        <v>0</v>
      </c>
      <c r="S53" s="52">
        <f>+Table14[[#This Row],[SALES TO]]/1</f>
        <v>0</v>
      </c>
      <c r="T53" s="276">
        <f>+Table14[[#This Row],[ISSUES TO]]/1</f>
        <v>0</v>
      </c>
      <c r="U53" s="59">
        <f t="shared" si="7"/>
        <v>0</v>
      </c>
    </row>
    <row r="54" spans="1:21" x14ac:dyDescent="0.25">
      <c r="A54" s="71" t="s">
        <v>192</v>
      </c>
      <c r="B54" s="52">
        <f>'DAY1'!H54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+(Table14[[#This Row],[OPENING ]]+Table14[[#This Row],[RECEIPTS]]+Table14[[#This Row],[RETURNS]])-(Table14[[#This Row],[ISSUES]]+Table14[[#This Row],[EXCHANGED]]+Table14[[#This Row],[SALES]])</f>
        <v>0</v>
      </c>
      <c r="I54" s="53">
        <v>0</v>
      </c>
      <c r="J54" s="58">
        <f t="shared" si="6"/>
        <v>0</v>
      </c>
      <c r="K54" s="53">
        <f>+'DAY1'!K54+'DAY2'!C54</f>
        <v>0</v>
      </c>
      <c r="L54" s="54">
        <f>+'DAY1'!L54+'DAY2'!D54</f>
        <v>0</v>
      </c>
      <c r="M54" s="55">
        <f>+'DAY1'!M54+'DAY2'!E54</f>
        <v>0</v>
      </c>
      <c r="N54" s="52">
        <f>+'DAY1'!N54+'DAY2'!F54</f>
        <v>0</v>
      </c>
      <c r="O54" s="276">
        <f>+'DAY1'!O54+'DAY2'!G54</f>
        <v>0</v>
      </c>
      <c r="P54" s="53">
        <f>+Table14[[#This Row],[RECEIPTS TO]]/1</f>
        <v>0</v>
      </c>
      <c r="Q54" s="54">
        <f>+Table14[[#This Row],[RETURNS ]]/1</f>
        <v>0</v>
      </c>
      <c r="R54" s="55">
        <f>+Table14[[#This Row],[EXCHANGED TO]]/1</f>
        <v>0</v>
      </c>
      <c r="S54" s="52">
        <f>+Table14[[#This Row],[SALES TO]]/1</f>
        <v>0</v>
      </c>
      <c r="T54" s="276">
        <f>+Table14[[#This Row],[ISSUES TO]]/1</f>
        <v>0</v>
      </c>
      <c r="U54" s="59">
        <f t="shared" si="7"/>
        <v>0</v>
      </c>
    </row>
    <row r="55" spans="1:21" x14ac:dyDescent="0.25">
      <c r="A55" s="71" t="s">
        <v>106</v>
      </c>
      <c r="B55" s="52">
        <f>'DAY1'!H55</f>
        <v>9.52</v>
      </c>
      <c r="C55" s="53">
        <v>8250</v>
      </c>
      <c r="D55" s="54">
        <v>0</v>
      </c>
      <c r="E55" s="55">
        <v>0</v>
      </c>
      <c r="F55" s="52">
        <v>0</v>
      </c>
      <c r="G55" s="276">
        <v>400</v>
      </c>
      <c r="H55" s="54">
        <f>+(Table14[[#This Row],[OPENING ]]+Table14[[#This Row],[RECEIPTS]]+Table14[[#This Row],[RETURNS]])-(Table14[[#This Row],[ISSUES]]+Table14[[#This Row],[EXCHANGED]]+Table14[[#This Row],[SALES]])</f>
        <v>7859.52</v>
      </c>
      <c r="I55" s="53">
        <v>7859.52</v>
      </c>
      <c r="J55" s="58">
        <f t="shared" si="6"/>
        <v>0</v>
      </c>
      <c r="K55" s="53">
        <f>+'DAY1'!K55+'DAY2'!C55</f>
        <v>8250</v>
      </c>
      <c r="L55" s="54">
        <f>+'DAY1'!L55+'DAY2'!D55</f>
        <v>0</v>
      </c>
      <c r="M55" s="55">
        <f>+'DAY1'!M55+'DAY2'!E55</f>
        <v>0</v>
      </c>
      <c r="N55" s="52">
        <f>+'DAY1'!N55+'DAY2'!F55</f>
        <v>0</v>
      </c>
      <c r="O55" s="276">
        <f>+'DAY1'!O55+'DAY2'!G55</f>
        <v>400</v>
      </c>
      <c r="P55" s="53">
        <f>+Table14[[#This Row],[RECEIPTS TO]]/1</f>
        <v>8250</v>
      </c>
      <c r="Q55" s="54">
        <f>+Table14[[#This Row],[RETURNS ]]/1</f>
        <v>0</v>
      </c>
      <c r="R55" s="55">
        <f>+Table14[[#This Row],[EXCHANGED TO]]/1</f>
        <v>0</v>
      </c>
      <c r="S55" s="52">
        <f>+Table14[[#This Row],[SALES TO]]/1</f>
        <v>0</v>
      </c>
      <c r="T55" s="276">
        <f>+Table14[[#This Row],[ISSUES TO]]/1</f>
        <v>400</v>
      </c>
      <c r="U55" s="59">
        <f t="shared" si="7"/>
        <v>0.90861502890173418</v>
      </c>
    </row>
    <row r="56" spans="1:21" x14ac:dyDescent="0.25">
      <c r="A56" s="71" t="s">
        <v>227</v>
      </c>
      <c r="B56" s="52">
        <f>'DAY1'!H56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+(Table14[[#This Row],[OPENING ]]+Table14[[#This Row],[RECEIPTS]]+Table14[[#This Row],[RETURNS]])-(Table14[[#This Row],[ISSUES]]+Table14[[#This Row],[EXCHANGED]]+Table14[[#This Row],[SALES]])</f>
        <v>29.2</v>
      </c>
      <c r="I56" s="53">
        <v>29.2</v>
      </c>
      <c r="J56" s="58">
        <f t="shared" si="6"/>
        <v>0</v>
      </c>
      <c r="K56" s="53">
        <f>+'DAY1'!K56+'DAY2'!C56</f>
        <v>0</v>
      </c>
      <c r="L56" s="54">
        <f>+'DAY1'!L56+'DAY2'!D56</f>
        <v>0</v>
      </c>
      <c r="M56" s="55">
        <f>+'DAY1'!M56+'DAY2'!E56</f>
        <v>0</v>
      </c>
      <c r="N56" s="52">
        <f>+'DAY1'!N56+'DAY2'!F56</f>
        <v>0</v>
      </c>
      <c r="O56" s="276">
        <f>+'DAY1'!O56+'DAY2'!G56</f>
        <v>0</v>
      </c>
      <c r="P56" s="53">
        <f>+Table14[[#This Row],[RECEIPTS TO]]/1</f>
        <v>0</v>
      </c>
      <c r="Q56" s="54">
        <f>+Table14[[#This Row],[RETURNS ]]/1</f>
        <v>0</v>
      </c>
      <c r="R56" s="55">
        <f>+Table14[[#This Row],[EXCHANGED TO]]/1</f>
        <v>0</v>
      </c>
      <c r="S56" s="52">
        <f>+Table14[[#This Row],[SALES TO]]/1</f>
        <v>0</v>
      </c>
      <c r="T56" s="276">
        <f>+Table14[[#This Row],[ISSUES TO]]/1</f>
        <v>0</v>
      </c>
      <c r="U56" s="59">
        <f t="shared" si="7"/>
        <v>0</v>
      </c>
    </row>
    <row r="57" spans="1:21" x14ac:dyDescent="0.25">
      <c r="A57" s="71"/>
      <c r="B57" s="52">
        <f>'DAY1'!H57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+(Table14[[#This Row],[OPENING ]]+Table14[[#This Row],[RECEIPTS]]+Table14[[#This Row],[RETURNS]])-(Table14[[#This Row],[ISSUES]]+Table14[[#This Row],[EXCHANGED]]+Table14[[#This Row],[SALES]])</f>
        <v>0</v>
      </c>
      <c r="I57" s="53"/>
      <c r="J57" s="58">
        <f t="shared" si="6"/>
        <v>0</v>
      </c>
      <c r="K57" s="53">
        <f>+'DAY1'!K57+'DAY2'!C57</f>
        <v>0</v>
      </c>
      <c r="L57" s="54">
        <f>+'DAY1'!L57+'DAY2'!D57</f>
        <v>0</v>
      </c>
      <c r="M57" s="55">
        <f>+'DAY1'!M57+'DAY2'!E57</f>
        <v>0</v>
      </c>
      <c r="N57" s="52">
        <f>+'DAY1'!N57+'DAY2'!F57</f>
        <v>0</v>
      </c>
      <c r="O57" s="276">
        <f>+'DAY1'!O57+'DAY2'!G57</f>
        <v>0</v>
      </c>
      <c r="P57" s="53">
        <f>+Table14[[#This Row],[RECEIPTS TO]]/1</f>
        <v>0</v>
      </c>
      <c r="Q57" s="54">
        <f>+Table14[[#This Row],[RETURNS ]]/1</f>
        <v>0</v>
      </c>
      <c r="R57" s="55">
        <f>+Table14[[#This Row],[EXCHANGED TO]]/1</f>
        <v>0</v>
      </c>
      <c r="S57" s="52">
        <f>+Table14[[#This Row],[SALES TO]]/1</f>
        <v>0</v>
      </c>
      <c r="T57" s="276">
        <f>+Table14[[#This Row],[ISSUES TO]]/1</f>
        <v>0</v>
      </c>
      <c r="U57" s="59">
        <f t="shared" si="7"/>
        <v>0</v>
      </c>
    </row>
    <row r="58" spans="1:21" x14ac:dyDescent="0.25">
      <c r="A58" s="71"/>
      <c r="B58" s="52">
        <f>'DAY1'!H58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+(Table14[[#This Row],[OPENING ]]+Table14[[#This Row],[RECEIPTS]]+Table14[[#This Row],[RETURNS]])-(Table14[[#This Row],[ISSUES]]+Table14[[#This Row],[EXCHANGED]]+Table14[[#This Row],[SALES]])</f>
        <v>0</v>
      </c>
      <c r="I58" s="53">
        <v>0</v>
      </c>
      <c r="J58" s="58">
        <f t="shared" si="6"/>
        <v>0</v>
      </c>
      <c r="K58" s="53">
        <f>+'DAY1'!K58+'DAY2'!C58</f>
        <v>0</v>
      </c>
      <c r="L58" s="54">
        <f>+'DAY1'!L58+'DAY2'!D58</f>
        <v>0</v>
      </c>
      <c r="M58" s="55">
        <f>+'DAY1'!M58+'DAY2'!E58</f>
        <v>0</v>
      </c>
      <c r="N58" s="52">
        <f>+'DAY1'!N58+'DAY2'!F58</f>
        <v>0</v>
      </c>
      <c r="O58" s="276">
        <f>+'DAY1'!O58+'DAY2'!G58</f>
        <v>0</v>
      </c>
      <c r="P58" s="53">
        <f>+Table14[[#This Row],[RECEIPTS TO]]/1</f>
        <v>0</v>
      </c>
      <c r="Q58" s="54">
        <f>+Table14[[#This Row],[RETURNS ]]/1</f>
        <v>0</v>
      </c>
      <c r="R58" s="55">
        <f>+Table14[[#This Row],[EXCHANGED TO]]/1</f>
        <v>0</v>
      </c>
      <c r="S58" s="52">
        <f>+Table14[[#This Row],[SALES TO]]/1</f>
        <v>0</v>
      </c>
      <c r="T58" s="276">
        <f>+Table14[[#This Row],[ISSUES TO]]/1</f>
        <v>0</v>
      </c>
      <c r="U58" s="59">
        <f t="shared" si="7"/>
        <v>0</v>
      </c>
    </row>
    <row r="59" spans="1:21" ht="15.75" thickBot="1" x14ac:dyDescent="0.3">
      <c r="A59" s="172"/>
      <c r="B59" s="52">
        <f>'DAY1'!H59</f>
        <v>0</v>
      </c>
      <c r="C59" s="144">
        <v>0</v>
      </c>
      <c r="D59" s="145">
        <v>0</v>
      </c>
      <c r="E59" s="146">
        <v>0</v>
      </c>
      <c r="F59" s="143">
        <v>0</v>
      </c>
      <c r="G59" s="298">
        <v>0</v>
      </c>
      <c r="H59" s="54">
        <f>+(Table14[[#This Row],[OPENING ]]+Table14[[#This Row],[RECEIPTS]]+Table14[[#This Row],[RETURNS]])-(Table14[[#This Row],[ISSUES]]+Table14[[#This Row],[EXCHANGED]]+Table14[[#This Row],[SALES]])</f>
        <v>0</v>
      </c>
      <c r="I59" s="144">
        <v>0</v>
      </c>
      <c r="J59" s="148">
        <f t="shared" si="6"/>
        <v>0</v>
      </c>
      <c r="K59" s="53">
        <f>+'DAY1'!K59+'DAY2'!C59</f>
        <v>0</v>
      </c>
      <c r="L59" s="54">
        <f>+'DAY1'!L59+'DAY2'!D59</f>
        <v>0</v>
      </c>
      <c r="M59" s="55">
        <f>+'DAY1'!M59+'DAY2'!E59</f>
        <v>0</v>
      </c>
      <c r="N59" s="52">
        <f>+'DAY1'!N59+'DAY2'!F59</f>
        <v>0</v>
      </c>
      <c r="O59" s="276">
        <f>+'DAY1'!O59+'DAY2'!G59</f>
        <v>0</v>
      </c>
      <c r="P59" s="53">
        <f>+Table14[[#This Row],[RECEIPTS TO]]/1</f>
        <v>0</v>
      </c>
      <c r="Q59" s="54">
        <f>+Table14[[#This Row],[RETURNS ]]/1</f>
        <v>0</v>
      </c>
      <c r="R59" s="55">
        <f>+Table14[[#This Row],[EXCHANGED TO]]/1</f>
        <v>0</v>
      </c>
      <c r="S59" s="52">
        <f>+Table14[[#This Row],[SALES TO]]/1</f>
        <v>0</v>
      </c>
      <c r="T59" s="276">
        <f>+Table14[[#This Row],[ISSUES TO]]/1</f>
        <v>0</v>
      </c>
      <c r="U59" s="59">
        <f t="shared" si="7"/>
        <v>0</v>
      </c>
    </row>
    <row r="60" spans="1:21" ht="17.25" thickBot="1" x14ac:dyDescent="0.35">
      <c r="A60" s="159" t="s">
        <v>200</v>
      </c>
      <c r="B60" s="160">
        <f t="shared" ref="B60:T60" si="8">SUM(B43:B59)</f>
        <v>84.72</v>
      </c>
      <c r="C60" s="161">
        <f t="shared" si="8"/>
        <v>8250</v>
      </c>
      <c r="D60" s="162">
        <f t="shared" si="8"/>
        <v>0</v>
      </c>
      <c r="E60" s="163">
        <f t="shared" si="8"/>
        <v>0</v>
      </c>
      <c r="F60" s="160">
        <f t="shared" si="8"/>
        <v>0</v>
      </c>
      <c r="G60" s="277">
        <f t="shared" si="8"/>
        <v>400</v>
      </c>
      <c r="H60" s="162">
        <f t="shared" si="8"/>
        <v>7934.72</v>
      </c>
      <c r="I60" s="161">
        <f t="shared" si="8"/>
        <v>7934.72</v>
      </c>
      <c r="J60" s="165">
        <f>+I60-H60</f>
        <v>0</v>
      </c>
      <c r="K60" s="161">
        <f t="shared" si="8"/>
        <v>8250</v>
      </c>
      <c r="L60" s="162">
        <f t="shared" si="8"/>
        <v>0</v>
      </c>
      <c r="M60" s="163">
        <f t="shared" si="8"/>
        <v>0</v>
      </c>
      <c r="N60" s="160">
        <f t="shared" si="8"/>
        <v>0</v>
      </c>
      <c r="O60" s="277">
        <f t="shared" si="8"/>
        <v>400</v>
      </c>
      <c r="P60" s="161">
        <f t="shared" si="8"/>
        <v>8250</v>
      </c>
      <c r="Q60" s="162">
        <f t="shared" si="8"/>
        <v>0</v>
      </c>
      <c r="R60" s="163">
        <f t="shared" si="8"/>
        <v>0</v>
      </c>
      <c r="S60" s="160">
        <f t="shared" si="8"/>
        <v>0</v>
      </c>
      <c r="T60" s="277">
        <f t="shared" si="8"/>
        <v>400</v>
      </c>
      <c r="U60" s="202">
        <f>IFERROR(+H60/(P60+Q60+R60+S60+T60),0)</f>
        <v>0.91730867052023124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>
        <f t="shared" si="6"/>
        <v>0</v>
      </c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>
        <f t="shared" si="6"/>
        <v>0</v>
      </c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'DAY1'!H63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+(Table14[[#This Row],[OPENING ]]+Table14[[#This Row],[RECEIPTS]]+Table14[[#This Row],[RETURNS]])-(Table14[[#This Row],[ISSUES]]+Table14[[#This Row],[EXCHANGED]]+Table14[[#This Row],[SALES]])</f>
        <v>0</v>
      </c>
      <c r="I63" s="53">
        <v>0</v>
      </c>
      <c r="J63" s="58">
        <f>+I63-H63</f>
        <v>0</v>
      </c>
      <c r="K63" s="53">
        <f>+'DAY1'!K63+'DAY2'!C63</f>
        <v>0</v>
      </c>
      <c r="L63" s="54">
        <f>+'DAY1'!L63+'DAY2'!D63</f>
        <v>0</v>
      </c>
      <c r="M63" s="55">
        <f>+'DAY1'!M63+'DAY2'!E63</f>
        <v>0</v>
      </c>
      <c r="N63" s="52">
        <f>+'DAY1'!N63+'DAY2'!F63</f>
        <v>0</v>
      </c>
      <c r="O63" s="276">
        <f>+'DAY1'!O63+'DAY2'!G63</f>
        <v>0</v>
      </c>
      <c r="P63" s="53">
        <f>+Table14[[#This Row],[RECEIPTS TO]]/1</f>
        <v>0</v>
      </c>
      <c r="Q63" s="54">
        <f>+Table14[[#This Row],[RETURNS ]]/1</f>
        <v>0</v>
      </c>
      <c r="R63" s="55">
        <f>+Table14[[#This Row],[EXCHANGED TO]]/1</f>
        <v>0</v>
      </c>
      <c r="S63" s="52">
        <f>+Table14[[#This Row],[SALES TO]]/1</f>
        <v>0</v>
      </c>
      <c r="T63" s="276">
        <f>+Table14[[#This Row],[ISSUES TO]]/1</f>
        <v>0</v>
      </c>
      <c r="U63" s="59">
        <f>IFERROR(+H63/(P63+Q63+R63+S63+T63),0)</f>
        <v>0</v>
      </c>
    </row>
    <row r="64" spans="1:21" x14ac:dyDescent="0.25">
      <c r="A64" s="72" t="s">
        <v>37</v>
      </c>
      <c r="B64" s="52">
        <f>'DAY1'!H64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+(Table14[[#This Row],[OPENING ]]+Table14[[#This Row],[RECEIPTS]]+Table14[[#This Row],[RETURNS]])-(Table14[[#This Row],[ISSUES]]+Table14[[#This Row],[EXCHANGED]]+Table14[[#This Row],[SALES]])</f>
        <v>0</v>
      </c>
      <c r="I64" s="53">
        <v>0</v>
      </c>
      <c r="J64" s="58">
        <f t="shared" si="6"/>
        <v>0</v>
      </c>
      <c r="K64" s="53">
        <f>+'DAY1'!K64+'DAY2'!C64</f>
        <v>0</v>
      </c>
      <c r="L64" s="54">
        <f>+'DAY1'!L64+'DAY2'!D64</f>
        <v>0</v>
      </c>
      <c r="M64" s="55">
        <f>+'DAY1'!M64+'DAY2'!E64</f>
        <v>0</v>
      </c>
      <c r="N64" s="52">
        <f>+'DAY1'!N64+'DAY2'!F64</f>
        <v>0</v>
      </c>
      <c r="O64" s="276">
        <f>+'DAY1'!O64+'DAY2'!G64</f>
        <v>0</v>
      </c>
      <c r="P64" s="53">
        <f>+Table14[[#This Row],[RECEIPTS TO]]/1</f>
        <v>0</v>
      </c>
      <c r="Q64" s="54">
        <f>+Table14[[#This Row],[RETURNS ]]/1</f>
        <v>0</v>
      </c>
      <c r="R64" s="55">
        <f>+Table14[[#This Row],[EXCHANGED TO]]/1</f>
        <v>0</v>
      </c>
      <c r="S64" s="52">
        <f>+Table14[[#This Row],[SALES TO]]/1</f>
        <v>0</v>
      </c>
      <c r="T64" s="276">
        <f>+Table14[[#This Row],[ISSUES TO]]/1</f>
        <v>0</v>
      </c>
      <c r="U64" s="62">
        <f t="shared" ref="U64:U68" si="9">IFERROR(+H64/(P64+Q64+R64+S64+T64),0)</f>
        <v>0</v>
      </c>
    </row>
    <row r="65" spans="1:21" x14ac:dyDescent="0.25">
      <c r="A65" s="72" t="s">
        <v>38</v>
      </c>
      <c r="B65" s="52">
        <f>'DAY1'!H65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+(Table14[[#This Row],[OPENING ]]+Table14[[#This Row],[RECEIPTS]]+Table14[[#This Row],[RETURNS]])-(Table14[[#This Row],[ISSUES]]+Table14[[#This Row],[EXCHANGED]]+Table14[[#This Row],[SALES]])</f>
        <v>0</v>
      </c>
      <c r="I65" s="53">
        <v>0</v>
      </c>
      <c r="J65" s="58">
        <f t="shared" si="6"/>
        <v>0</v>
      </c>
      <c r="K65" s="53">
        <f>+'DAY1'!K65+'DAY2'!C65</f>
        <v>0</v>
      </c>
      <c r="L65" s="54">
        <f>+'DAY1'!L65+'DAY2'!D65</f>
        <v>0</v>
      </c>
      <c r="M65" s="55">
        <f>+'DAY1'!M65+'DAY2'!E65</f>
        <v>0</v>
      </c>
      <c r="N65" s="52">
        <f>+'DAY1'!N65+'DAY2'!F65</f>
        <v>0</v>
      </c>
      <c r="O65" s="276">
        <f>+'DAY1'!O65+'DAY2'!G65</f>
        <v>0</v>
      </c>
      <c r="P65" s="53">
        <f>+Table14[[#This Row],[RECEIPTS TO]]/1</f>
        <v>0</v>
      </c>
      <c r="Q65" s="54">
        <f>+Table14[[#This Row],[RETURNS ]]/1</f>
        <v>0</v>
      </c>
      <c r="R65" s="55">
        <f>+Table14[[#This Row],[EXCHANGED TO]]/1</f>
        <v>0</v>
      </c>
      <c r="S65" s="52">
        <f>+Table14[[#This Row],[SALES TO]]/1</f>
        <v>0</v>
      </c>
      <c r="T65" s="276">
        <f>+Table14[[#This Row],[ISSUES TO]]/1</f>
        <v>0</v>
      </c>
      <c r="U65" s="62">
        <f t="shared" si="9"/>
        <v>0</v>
      </c>
    </row>
    <row r="66" spans="1:21" x14ac:dyDescent="0.25">
      <c r="A66" s="72" t="s">
        <v>39</v>
      </c>
      <c r="B66" s="52">
        <f>'DAY1'!H66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+(Table14[[#This Row],[OPENING ]]+Table14[[#This Row],[RECEIPTS]]+Table14[[#This Row],[RETURNS]])-(Table14[[#This Row],[ISSUES]]+Table14[[#This Row],[EXCHANGED]]+Table14[[#This Row],[SALES]])</f>
        <v>0</v>
      </c>
      <c r="I66" s="53">
        <v>0</v>
      </c>
      <c r="J66" s="58">
        <f t="shared" si="6"/>
        <v>0</v>
      </c>
      <c r="K66" s="53">
        <f>+'DAY1'!K66+'DAY2'!C66</f>
        <v>0</v>
      </c>
      <c r="L66" s="54">
        <f>+'DAY1'!L66+'DAY2'!D66</f>
        <v>0</v>
      </c>
      <c r="M66" s="55">
        <f>+'DAY1'!M66+'DAY2'!E66</f>
        <v>0</v>
      </c>
      <c r="N66" s="52">
        <f>+'DAY1'!N66+'DAY2'!F66</f>
        <v>0</v>
      </c>
      <c r="O66" s="276">
        <f>+'DAY1'!O66+'DAY2'!G66</f>
        <v>0</v>
      </c>
      <c r="P66" s="53">
        <f>+Table14[[#This Row],[RECEIPTS TO]]/1</f>
        <v>0</v>
      </c>
      <c r="Q66" s="54">
        <f>+Table14[[#This Row],[RETURNS ]]/1</f>
        <v>0</v>
      </c>
      <c r="R66" s="55">
        <f>+Table14[[#This Row],[EXCHANGED TO]]/1</f>
        <v>0</v>
      </c>
      <c r="S66" s="52">
        <f>+Table14[[#This Row],[SALES TO]]/1</f>
        <v>0</v>
      </c>
      <c r="T66" s="276">
        <f>+Table14[[#This Row],[ISSUES TO]]/1</f>
        <v>0</v>
      </c>
      <c r="U66" s="62">
        <f t="shared" si="9"/>
        <v>0</v>
      </c>
    </row>
    <row r="67" spans="1:21" x14ac:dyDescent="0.25">
      <c r="A67" s="72" t="s">
        <v>40</v>
      </c>
      <c r="B67" s="52">
        <f>'DAY1'!H67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+(Table14[[#This Row],[OPENING ]]+Table14[[#This Row],[RECEIPTS]]+Table14[[#This Row],[RETURNS]])-(Table14[[#This Row],[ISSUES]]+Table14[[#This Row],[EXCHANGED]]+Table14[[#This Row],[SALES]])</f>
        <v>0</v>
      </c>
      <c r="I67" s="53">
        <v>0</v>
      </c>
      <c r="J67" s="58">
        <f t="shared" si="6"/>
        <v>0</v>
      </c>
      <c r="K67" s="53">
        <f>+'DAY1'!K67+'DAY2'!C67</f>
        <v>0</v>
      </c>
      <c r="L67" s="54">
        <f>+'DAY1'!L67+'DAY2'!D67</f>
        <v>0</v>
      </c>
      <c r="M67" s="55">
        <f>+'DAY1'!M67+'DAY2'!E67</f>
        <v>0</v>
      </c>
      <c r="N67" s="52">
        <f>+'DAY1'!N67+'DAY2'!F67</f>
        <v>0</v>
      </c>
      <c r="O67" s="276">
        <f>+'DAY1'!O67+'DAY2'!G67</f>
        <v>0</v>
      </c>
      <c r="P67" s="53">
        <f>+Table14[[#This Row],[RECEIPTS TO]]/1</f>
        <v>0</v>
      </c>
      <c r="Q67" s="54">
        <f>+Table14[[#This Row],[RETURNS ]]/1</f>
        <v>0</v>
      </c>
      <c r="R67" s="55">
        <f>+Table14[[#This Row],[EXCHANGED TO]]/1</f>
        <v>0</v>
      </c>
      <c r="S67" s="52">
        <f>+Table14[[#This Row],[SALES TO]]/1</f>
        <v>0</v>
      </c>
      <c r="T67" s="276">
        <f>+Table14[[#This Row],[ISSUES TO]]/1</f>
        <v>0</v>
      </c>
      <c r="U67" s="62">
        <f t="shared" si="9"/>
        <v>0</v>
      </c>
    </row>
    <row r="68" spans="1:21" x14ac:dyDescent="0.25">
      <c r="A68" s="72" t="s">
        <v>193</v>
      </c>
      <c r="B68" s="52">
        <f>'DAY1'!H68</f>
        <v>3159.8</v>
      </c>
      <c r="C68" s="53">
        <v>800</v>
      </c>
      <c r="D68" s="54">
        <v>0</v>
      </c>
      <c r="E68" s="55">
        <v>0</v>
      </c>
      <c r="F68" s="52">
        <v>0</v>
      </c>
      <c r="G68" s="276">
        <v>0</v>
      </c>
      <c r="H68" s="54">
        <f>+(Table14[[#This Row],[OPENING ]]+Table14[[#This Row],[RECEIPTS]]+Table14[[#This Row],[RETURNS]])-(Table14[[#This Row],[ISSUES]]+Table14[[#This Row],[EXCHANGED]]+Table14[[#This Row],[SALES]])</f>
        <v>3959.8</v>
      </c>
      <c r="I68" s="53">
        <v>3959.8</v>
      </c>
      <c r="J68" s="58">
        <f t="shared" si="6"/>
        <v>0</v>
      </c>
      <c r="K68" s="53">
        <f>+'DAY1'!K68+'DAY2'!C68</f>
        <v>800</v>
      </c>
      <c r="L68" s="54">
        <f>+'DAY1'!L68+'DAY2'!D68</f>
        <v>0</v>
      </c>
      <c r="M68" s="55">
        <f>+'DAY1'!M68+'DAY2'!E68</f>
        <v>0</v>
      </c>
      <c r="N68" s="52">
        <f>+'DAY1'!N68+'DAY2'!F68</f>
        <v>0</v>
      </c>
      <c r="O68" s="276">
        <f>+'DAY1'!O68+'DAY2'!G68</f>
        <v>0</v>
      </c>
      <c r="P68" s="53">
        <f>+Table14[[#This Row],[RECEIPTS TO]]/1</f>
        <v>800</v>
      </c>
      <c r="Q68" s="54">
        <f>+Table14[[#This Row],[RETURNS ]]/1</f>
        <v>0</v>
      </c>
      <c r="R68" s="55">
        <f>+Table14[[#This Row],[EXCHANGED TO]]/1</f>
        <v>0</v>
      </c>
      <c r="S68" s="52">
        <f>+Table14[[#This Row],[SALES TO]]/1</f>
        <v>0</v>
      </c>
      <c r="T68" s="276">
        <f>+Table14[[#This Row],[ISSUES TO]]/1</f>
        <v>0</v>
      </c>
      <c r="U68" s="62">
        <f t="shared" si="9"/>
        <v>4.9497499999999999</v>
      </c>
    </row>
    <row r="69" spans="1:21" x14ac:dyDescent="0.25">
      <c r="A69" s="72" t="s">
        <v>41</v>
      </c>
      <c r="B69" s="52">
        <f>'DAY1'!H69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+(Table14[[#This Row],[OPENING ]]+Table14[[#This Row],[RECEIPTS]]+Table14[[#This Row],[RETURNS]])-(Table14[[#This Row],[ISSUES]]+Table14[[#This Row],[EXCHANGED]]+Table14[[#This Row],[SALES]])</f>
        <v>0</v>
      </c>
      <c r="I69" s="53">
        <v>0</v>
      </c>
      <c r="J69" s="58">
        <f t="shared" si="6"/>
        <v>0</v>
      </c>
      <c r="K69" s="53">
        <f>+'DAY1'!K69+'DAY2'!C69</f>
        <v>0</v>
      </c>
      <c r="L69" s="54">
        <f>+'DAY1'!L69+'DAY2'!D69</f>
        <v>0</v>
      </c>
      <c r="M69" s="55">
        <f>+'DAY1'!M69+'DAY2'!E69</f>
        <v>0</v>
      </c>
      <c r="N69" s="52">
        <f>+'DAY1'!N69+'DAY2'!F69</f>
        <v>0</v>
      </c>
      <c r="O69" s="276">
        <f>+'DAY1'!O69+'DAY2'!G69</f>
        <v>0</v>
      </c>
      <c r="P69" s="53">
        <f>+Table14[[#This Row],[RECEIPTS TO]]/1</f>
        <v>0</v>
      </c>
      <c r="Q69" s="54">
        <f>+Table14[[#This Row],[RETURNS ]]/1</f>
        <v>0</v>
      </c>
      <c r="R69" s="55">
        <f>+Table14[[#This Row],[EXCHANGED TO]]/1</f>
        <v>0</v>
      </c>
      <c r="S69" s="52">
        <f>+Table14[[#This Row],[SALES TO]]/1</f>
        <v>0</v>
      </c>
      <c r="T69" s="276">
        <f>+Table14[[#This Row],[ISSUES TO]]/1</f>
        <v>0</v>
      </c>
      <c r="U69" s="62">
        <f t="shared" ref="U69:U80" si="10">IFERROR(+H69/(P69+Q69+R69+S69+T69),0)</f>
        <v>0</v>
      </c>
    </row>
    <row r="70" spans="1:21" x14ac:dyDescent="0.25">
      <c r="A70" s="72" t="s">
        <v>144</v>
      </c>
      <c r="B70" s="52">
        <f>'DAY1'!H70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+(Table14[[#This Row],[OPENING ]]+Table14[[#This Row],[RECEIPTS]]+Table14[[#This Row],[RETURNS]])-(Table14[[#This Row],[ISSUES]]+Table14[[#This Row],[EXCHANGED]]+Table14[[#This Row],[SALES]])</f>
        <v>0</v>
      </c>
      <c r="I70" s="53">
        <v>0</v>
      </c>
      <c r="J70" s="58">
        <f t="shared" si="6"/>
        <v>0</v>
      </c>
      <c r="K70" s="53">
        <f>+'DAY1'!K70+'DAY2'!C70</f>
        <v>0</v>
      </c>
      <c r="L70" s="54">
        <f>+'DAY1'!L70+'DAY2'!D70</f>
        <v>0</v>
      </c>
      <c r="M70" s="55">
        <f>+'DAY1'!M70+'DAY2'!E70</f>
        <v>0</v>
      </c>
      <c r="N70" s="52">
        <f>+'DAY1'!N70+'DAY2'!F70</f>
        <v>0</v>
      </c>
      <c r="O70" s="276">
        <f>+'DAY1'!O70+'DAY2'!G70</f>
        <v>0</v>
      </c>
      <c r="P70" s="53">
        <f>+Table14[[#This Row],[RECEIPTS TO]]/1</f>
        <v>0</v>
      </c>
      <c r="Q70" s="54">
        <f>+Table14[[#This Row],[RETURNS ]]/1</f>
        <v>0</v>
      </c>
      <c r="R70" s="55">
        <f>+Table14[[#This Row],[EXCHANGED TO]]/1</f>
        <v>0</v>
      </c>
      <c r="S70" s="52">
        <f>+Table14[[#This Row],[SALES TO]]/1</f>
        <v>0</v>
      </c>
      <c r="T70" s="276">
        <f>+Table14[[#This Row],[ISSUES TO]]/1</f>
        <v>0</v>
      </c>
      <c r="U70" s="62">
        <f t="shared" si="10"/>
        <v>0</v>
      </c>
    </row>
    <row r="71" spans="1:21" x14ac:dyDescent="0.25">
      <c r="A71" s="72" t="s">
        <v>204</v>
      </c>
      <c r="B71" s="52">
        <f>'DAY1'!H71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+(Table14[[#This Row],[OPENING ]]+Table14[[#This Row],[RECEIPTS]]+Table14[[#This Row],[RETURNS]])-(Table14[[#This Row],[ISSUES]]+Table14[[#This Row],[EXCHANGED]]+Table14[[#This Row],[SALES]])</f>
        <v>0</v>
      </c>
      <c r="I71" s="53">
        <v>0</v>
      </c>
      <c r="J71" s="58">
        <f t="shared" si="6"/>
        <v>0</v>
      </c>
      <c r="K71" s="53">
        <f>+'DAY1'!K71+'DAY2'!C71</f>
        <v>0</v>
      </c>
      <c r="L71" s="54">
        <f>+'DAY1'!L71+'DAY2'!D71</f>
        <v>0</v>
      </c>
      <c r="M71" s="55">
        <f>+'DAY1'!M71+'DAY2'!E71</f>
        <v>0</v>
      </c>
      <c r="N71" s="52">
        <f>+'DAY1'!N71+'DAY2'!F71</f>
        <v>0</v>
      </c>
      <c r="O71" s="276">
        <f>+'DAY1'!O71+'DAY2'!G71</f>
        <v>0</v>
      </c>
      <c r="P71" s="53">
        <f>+Table14[[#This Row],[RECEIPTS TO]]/1</f>
        <v>0</v>
      </c>
      <c r="Q71" s="54">
        <f>+Table14[[#This Row],[RETURNS ]]/1</f>
        <v>0</v>
      </c>
      <c r="R71" s="55">
        <f>+Table14[[#This Row],[EXCHANGED TO]]/1</f>
        <v>0</v>
      </c>
      <c r="S71" s="52">
        <f>+Table14[[#This Row],[SALES TO]]/1</f>
        <v>0</v>
      </c>
      <c r="T71" s="276">
        <f>+Table14[[#This Row],[ISSUES TO]]/1</f>
        <v>0</v>
      </c>
      <c r="U71" s="62">
        <f t="shared" si="10"/>
        <v>0</v>
      </c>
    </row>
    <row r="72" spans="1:21" x14ac:dyDescent="0.25">
      <c r="A72" s="72" t="s">
        <v>207</v>
      </c>
      <c r="B72" s="52">
        <f>'DAY1'!H72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+(Table14[[#This Row],[OPENING ]]+Table14[[#This Row],[RECEIPTS]]+Table14[[#This Row],[RETURNS]])-(Table14[[#This Row],[ISSUES]]+Table14[[#This Row],[EXCHANGED]]+Table14[[#This Row],[SALES]])</f>
        <v>0</v>
      </c>
      <c r="I72" s="53">
        <v>0</v>
      </c>
      <c r="J72" s="58">
        <f t="shared" si="6"/>
        <v>0</v>
      </c>
      <c r="K72" s="53">
        <f>+'DAY1'!K72+'DAY2'!C72</f>
        <v>0</v>
      </c>
      <c r="L72" s="54">
        <f>+'DAY1'!L72+'DAY2'!D72</f>
        <v>0</v>
      </c>
      <c r="M72" s="55">
        <f>+'DAY1'!M72+'DAY2'!E72</f>
        <v>0</v>
      </c>
      <c r="N72" s="52">
        <f>+'DAY1'!N72+'DAY2'!F72</f>
        <v>0</v>
      </c>
      <c r="O72" s="276">
        <f>+'DAY1'!O72+'DAY2'!G72</f>
        <v>0</v>
      </c>
      <c r="P72" s="53">
        <f>+Table14[[#This Row],[RECEIPTS TO]]/1</f>
        <v>0</v>
      </c>
      <c r="Q72" s="54">
        <f>+Table14[[#This Row],[RETURNS ]]/1</f>
        <v>0</v>
      </c>
      <c r="R72" s="55">
        <f>+Table14[[#This Row],[EXCHANGED TO]]/1</f>
        <v>0</v>
      </c>
      <c r="S72" s="52">
        <f>+Table14[[#This Row],[SALES TO]]/1</f>
        <v>0</v>
      </c>
      <c r="T72" s="276">
        <f>+Table14[[#This Row],[ISSUES TO]]/1</f>
        <v>0</v>
      </c>
      <c r="U72" s="62">
        <f t="shared" si="10"/>
        <v>0</v>
      </c>
    </row>
    <row r="73" spans="1:21" x14ac:dyDescent="0.25">
      <c r="A73" s="72" t="s">
        <v>208</v>
      </c>
      <c r="B73" s="52">
        <f>'DAY1'!H73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+(Table14[[#This Row],[OPENING ]]+Table14[[#This Row],[RECEIPTS]]+Table14[[#This Row],[RETURNS]])-(Table14[[#This Row],[ISSUES]]+Table14[[#This Row],[EXCHANGED]]+Table14[[#This Row],[SALES]])</f>
        <v>0</v>
      </c>
      <c r="I73" s="53">
        <v>0</v>
      </c>
      <c r="J73" s="58">
        <f t="shared" si="6"/>
        <v>0</v>
      </c>
      <c r="K73" s="53">
        <f>+'DAY1'!K73+'DAY2'!C73</f>
        <v>0</v>
      </c>
      <c r="L73" s="54">
        <f>+'DAY1'!L73+'DAY2'!D73</f>
        <v>0</v>
      </c>
      <c r="M73" s="55">
        <f>+'DAY1'!M73+'DAY2'!E73</f>
        <v>0</v>
      </c>
      <c r="N73" s="52">
        <f>+'DAY1'!N73+'DAY2'!F73</f>
        <v>0</v>
      </c>
      <c r="O73" s="276">
        <f>+'DAY1'!O73+'DAY2'!G73</f>
        <v>0</v>
      </c>
      <c r="P73" s="53">
        <f>+Table14[[#This Row],[RECEIPTS TO]]/1</f>
        <v>0</v>
      </c>
      <c r="Q73" s="54">
        <f>+Table14[[#This Row],[RETURNS ]]/1</f>
        <v>0</v>
      </c>
      <c r="R73" s="55">
        <f>+Table14[[#This Row],[EXCHANGED TO]]/1</f>
        <v>0</v>
      </c>
      <c r="S73" s="52">
        <f>+Table14[[#This Row],[SALES TO]]/1</f>
        <v>0</v>
      </c>
      <c r="T73" s="276">
        <f>+Table14[[#This Row],[ISSUES TO]]/1</f>
        <v>0</v>
      </c>
      <c r="U73" s="62">
        <f t="shared" si="10"/>
        <v>0</v>
      </c>
    </row>
    <row r="74" spans="1:21" x14ac:dyDescent="0.25">
      <c r="A74" s="72" t="s">
        <v>216</v>
      </c>
      <c r="B74" s="52">
        <f>'DAY1'!H74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+(Table14[[#This Row],[OPENING ]]+Table14[[#This Row],[RECEIPTS]]+Table14[[#This Row],[RETURNS]])-(Table14[[#This Row],[ISSUES]]+Table14[[#This Row],[EXCHANGED]]+Table14[[#This Row],[SALES]])</f>
        <v>0</v>
      </c>
      <c r="I74" s="53">
        <v>0</v>
      </c>
      <c r="J74" s="58">
        <f t="shared" si="6"/>
        <v>0</v>
      </c>
      <c r="K74" s="53">
        <f>+'DAY1'!K74+'DAY2'!C74</f>
        <v>0</v>
      </c>
      <c r="L74" s="54">
        <f>+'DAY1'!L74+'DAY2'!D74</f>
        <v>0</v>
      </c>
      <c r="M74" s="55">
        <f>+'DAY1'!M74+'DAY2'!E74</f>
        <v>0</v>
      </c>
      <c r="N74" s="52">
        <f>+'DAY1'!N74+'DAY2'!F74</f>
        <v>0</v>
      </c>
      <c r="O74" s="276">
        <f>+'DAY1'!O74+'DAY2'!G74</f>
        <v>0</v>
      </c>
      <c r="P74" s="53">
        <f>+Table14[[#This Row],[RECEIPTS TO]]/1</f>
        <v>0</v>
      </c>
      <c r="Q74" s="54">
        <f>+Table14[[#This Row],[RETURNS ]]/1</f>
        <v>0</v>
      </c>
      <c r="R74" s="55">
        <f>+Table14[[#This Row],[EXCHANGED TO]]/1</f>
        <v>0</v>
      </c>
      <c r="S74" s="52">
        <f>+Table14[[#This Row],[SALES TO]]/1</f>
        <v>0</v>
      </c>
      <c r="T74" s="276">
        <f>+Table14[[#This Row],[ISSUES TO]]/1</f>
        <v>0</v>
      </c>
      <c r="U74" s="62">
        <f t="shared" si="10"/>
        <v>0</v>
      </c>
    </row>
    <row r="75" spans="1:21" x14ac:dyDescent="0.25">
      <c r="A75" s="72" t="s">
        <v>209</v>
      </c>
      <c r="B75" s="52">
        <f>'DAY1'!H75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+(Table14[[#This Row],[OPENING ]]+Table14[[#This Row],[RECEIPTS]]+Table14[[#This Row],[RETURNS]])-(Table14[[#This Row],[ISSUES]]+Table14[[#This Row],[EXCHANGED]]+Table14[[#This Row],[SALES]])</f>
        <v>0</v>
      </c>
      <c r="I75" s="53">
        <v>0</v>
      </c>
      <c r="J75" s="58">
        <f t="shared" si="6"/>
        <v>0</v>
      </c>
      <c r="K75" s="53">
        <f>+'DAY1'!K75+'DAY2'!C75</f>
        <v>0</v>
      </c>
      <c r="L75" s="54">
        <f>+'DAY1'!L75+'DAY2'!D75</f>
        <v>0</v>
      </c>
      <c r="M75" s="55">
        <f>+'DAY1'!M75+'DAY2'!E75</f>
        <v>0</v>
      </c>
      <c r="N75" s="52">
        <f>+'DAY1'!N75+'DAY2'!F75</f>
        <v>0</v>
      </c>
      <c r="O75" s="276">
        <f>+'DAY1'!O75+'DAY2'!G75</f>
        <v>0</v>
      </c>
      <c r="P75" s="53">
        <f>+Table14[[#This Row],[RECEIPTS TO]]/1</f>
        <v>0</v>
      </c>
      <c r="Q75" s="54">
        <f>+Table14[[#This Row],[RETURNS ]]/1</f>
        <v>0</v>
      </c>
      <c r="R75" s="55">
        <f>+Table14[[#This Row],[EXCHANGED TO]]/1</f>
        <v>0</v>
      </c>
      <c r="S75" s="52">
        <f>+Table14[[#This Row],[SALES TO]]/1</f>
        <v>0</v>
      </c>
      <c r="T75" s="276">
        <f>+Table14[[#This Row],[ISSUES TO]]/1</f>
        <v>0</v>
      </c>
      <c r="U75" s="62">
        <f t="shared" si="10"/>
        <v>0</v>
      </c>
    </row>
    <row r="76" spans="1:21" x14ac:dyDescent="0.25">
      <c r="A76" s="72" t="s">
        <v>228</v>
      </c>
      <c r="B76" s="52">
        <f>'DAY1'!H76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+(Table14[[#This Row],[OPENING ]]+Table14[[#This Row],[RECEIPTS]]+Table14[[#This Row],[RETURNS]])-(Table14[[#This Row],[ISSUES]]+Table14[[#This Row],[EXCHANGED]]+Table14[[#This Row],[SALES]])</f>
        <v>0</v>
      </c>
      <c r="I76" s="53">
        <v>0</v>
      </c>
      <c r="J76" s="58">
        <f t="shared" si="6"/>
        <v>0</v>
      </c>
      <c r="K76" s="53">
        <f>+'DAY1'!K76+'DAY2'!C76</f>
        <v>0</v>
      </c>
      <c r="L76" s="54">
        <f>+'DAY1'!L76+'DAY2'!D76</f>
        <v>0</v>
      </c>
      <c r="M76" s="55">
        <f>+'DAY1'!M76+'DAY2'!E76</f>
        <v>0</v>
      </c>
      <c r="N76" s="52">
        <f>+'DAY1'!N76+'DAY2'!F76</f>
        <v>0</v>
      </c>
      <c r="O76" s="276">
        <f>+'DAY1'!O76+'DAY2'!G76</f>
        <v>0</v>
      </c>
      <c r="P76" s="53">
        <f>+Table14[[#This Row],[RECEIPTS TO]]/1</f>
        <v>0</v>
      </c>
      <c r="Q76" s="54">
        <f>+Table14[[#This Row],[RETURNS ]]/1</f>
        <v>0</v>
      </c>
      <c r="R76" s="55">
        <f>+Table14[[#This Row],[EXCHANGED TO]]/1</f>
        <v>0</v>
      </c>
      <c r="S76" s="52">
        <f>+Table14[[#This Row],[SALES TO]]/1</f>
        <v>0</v>
      </c>
      <c r="T76" s="276">
        <f>+Table14[[#This Row],[ISSUES TO]]/1</f>
        <v>0</v>
      </c>
      <c r="U76" s="62">
        <f t="shared" si="10"/>
        <v>0</v>
      </c>
    </row>
    <row r="77" spans="1:21" x14ac:dyDescent="0.25">
      <c r="A77" s="72"/>
      <c r="B77" s="52">
        <f>'DAY1'!H77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+(Table14[[#This Row],[OPENING ]]+Table14[[#This Row],[RECEIPTS]]+Table14[[#This Row],[RETURNS]])-(Table14[[#This Row],[ISSUES]]+Table14[[#This Row],[EXCHANGED]]+Table14[[#This Row],[SALES]])</f>
        <v>0</v>
      </c>
      <c r="I77" s="53">
        <v>0</v>
      </c>
      <c r="J77" s="58">
        <f t="shared" ref="J77:J98" si="11">+I77-H77</f>
        <v>0</v>
      </c>
      <c r="K77" s="53">
        <f>+'DAY1'!K77+'DAY2'!C77</f>
        <v>0</v>
      </c>
      <c r="L77" s="54">
        <f>+'DAY1'!L77+'DAY2'!D77</f>
        <v>0</v>
      </c>
      <c r="M77" s="55">
        <f>+'DAY1'!M77+'DAY2'!E77</f>
        <v>0</v>
      </c>
      <c r="N77" s="52">
        <f>+'DAY1'!N77+'DAY2'!F77</f>
        <v>0</v>
      </c>
      <c r="O77" s="276">
        <f>+'DAY1'!O77+'DAY2'!G77</f>
        <v>0</v>
      </c>
      <c r="P77" s="53">
        <f>+Table14[[#This Row],[RECEIPTS TO]]/1</f>
        <v>0</v>
      </c>
      <c r="Q77" s="54">
        <f>+Table14[[#This Row],[RETURNS ]]/1</f>
        <v>0</v>
      </c>
      <c r="R77" s="55">
        <f>+Table14[[#This Row],[EXCHANGED TO]]/1</f>
        <v>0</v>
      </c>
      <c r="S77" s="52">
        <f>+Table14[[#This Row],[SALES TO]]/1</f>
        <v>0</v>
      </c>
      <c r="T77" s="276">
        <f>+Table14[[#This Row],[ISSUES TO]]/1</f>
        <v>0</v>
      </c>
      <c r="U77" s="62">
        <f t="shared" si="10"/>
        <v>0</v>
      </c>
    </row>
    <row r="78" spans="1:21" x14ac:dyDescent="0.25">
      <c r="A78" s="60"/>
      <c r="B78" s="52">
        <f>'DAY1'!H78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+(Table14[[#This Row],[OPENING ]]+Table14[[#This Row],[RECEIPTS]]+Table14[[#This Row],[RETURNS]])-(Table14[[#This Row],[ISSUES]]+Table14[[#This Row],[EXCHANGED]]+Table14[[#This Row],[SALES]])</f>
        <v>0</v>
      </c>
      <c r="I78" s="53">
        <v>0</v>
      </c>
      <c r="J78" s="58">
        <f>+I78-H78</f>
        <v>0</v>
      </c>
      <c r="K78" s="53">
        <f>+'DAY1'!K78+'DAY2'!C78</f>
        <v>0</v>
      </c>
      <c r="L78" s="54">
        <f>+'DAY1'!L78+'DAY2'!D78</f>
        <v>0</v>
      </c>
      <c r="M78" s="55">
        <f>+'DAY1'!M78+'DAY2'!E78</f>
        <v>0</v>
      </c>
      <c r="N78" s="52">
        <f>+'DAY1'!N78+'DAY2'!F78</f>
        <v>0</v>
      </c>
      <c r="O78" s="276">
        <f>+'DAY1'!O78+'DAY2'!G78</f>
        <v>0</v>
      </c>
      <c r="P78" s="53">
        <f>+Table14[[#This Row],[RECEIPTS TO]]/1</f>
        <v>0</v>
      </c>
      <c r="Q78" s="54">
        <f>+Table14[[#This Row],[RETURNS ]]/1</f>
        <v>0</v>
      </c>
      <c r="R78" s="55">
        <f>+Table14[[#This Row],[EXCHANGED TO]]/1</f>
        <v>0</v>
      </c>
      <c r="S78" s="52">
        <f>+Table14[[#This Row],[SALES TO]]/1</f>
        <v>0</v>
      </c>
      <c r="T78" s="276">
        <f>+Table14[[#This Row],[ISSUES TO]]/1</f>
        <v>0</v>
      </c>
      <c r="U78" s="62">
        <f t="shared" si="10"/>
        <v>0</v>
      </c>
    </row>
    <row r="79" spans="1:21" ht="15.75" thickBot="1" x14ac:dyDescent="0.3">
      <c r="A79" s="173"/>
      <c r="B79" s="52">
        <f>'DAY1'!H79</f>
        <v>0</v>
      </c>
      <c r="C79" s="144">
        <v>0</v>
      </c>
      <c r="D79" s="145">
        <v>0</v>
      </c>
      <c r="E79" s="146">
        <v>0</v>
      </c>
      <c r="F79" s="143">
        <v>0</v>
      </c>
      <c r="G79" s="298">
        <v>0</v>
      </c>
      <c r="H79" s="54">
        <f>+(Table14[[#This Row],[OPENING ]]+Table14[[#This Row],[RECEIPTS]]+Table14[[#This Row],[RETURNS]])-(Table14[[#This Row],[ISSUES]]+Table14[[#This Row],[EXCHANGED]]+Table14[[#This Row],[SALES]])</f>
        <v>0</v>
      </c>
      <c r="I79" s="144">
        <v>0</v>
      </c>
      <c r="J79" s="148">
        <f t="shared" si="11"/>
        <v>0</v>
      </c>
      <c r="K79" s="53">
        <f>+'DAY1'!K79+'DAY2'!C79</f>
        <v>0</v>
      </c>
      <c r="L79" s="54">
        <f>+'DAY1'!L79+'DAY2'!D79</f>
        <v>0</v>
      </c>
      <c r="M79" s="55">
        <f>+'DAY1'!M79+'DAY2'!E79</f>
        <v>0</v>
      </c>
      <c r="N79" s="52">
        <f>+'DAY1'!N79+'DAY2'!F79</f>
        <v>0</v>
      </c>
      <c r="O79" s="276">
        <f>+'DAY1'!O79+'DAY2'!G79</f>
        <v>0</v>
      </c>
      <c r="P79" s="53">
        <f>+Table14[[#This Row],[RECEIPTS TO]]/1</f>
        <v>0</v>
      </c>
      <c r="Q79" s="54">
        <f>+Table14[[#This Row],[RETURNS ]]/1</f>
        <v>0</v>
      </c>
      <c r="R79" s="55">
        <f>+Table14[[#This Row],[EXCHANGED TO]]/1</f>
        <v>0</v>
      </c>
      <c r="S79" s="52">
        <f>+Table14[[#This Row],[SALES TO]]/1</f>
        <v>0</v>
      </c>
      <c r="T79" s="276">
        <f>+Table14[[#This Row],[ISSUES TO]]/1</f>
        <v>0</v>
      </c>
      <c r="U79" s="167">
        <f t="shared" si="10"/>
        <v>0</v>
      </c>
    </row>
    <row r="80" spans="1:21" ht="17.25" thickBot="1" x14ac:dyDescent="0.35">
      <c r="A80" s="159" t="s">
        <v>198</v>
      </c>
      <c r="B80" s="160">
        <f t="shared" ref="B80:T80" si="12">SUM(B63:B79)</f>
        <v>3159.8</v>
      </c>
      <c r="C80" s="161">
        <f t="shared" si="12"/>
        <v>800</v>
      </c>
      <c r="D80" s="162">
        <f t="shared" si="12"/>
        <v>0</v>
      </c>
      <c r="E80" s="163">
        <f t="shared" si="12"/>
        <v>0</v>
      </c>
      <c r="F80" s="160">
        <f t="shared" si="12"/>
        <v>0</v>
      </c>
      <c r="G80" s="277">
        <f t="shared" si="12"/>
        <v>0</v>
      </c>
      <c r="H80" s="162">
        <f t="shared" si="12"/>
        <v>3959.8</v>
      </c>
      <c r="I80" s="161">
        <f t="shared" si="12"/>
        <v>3959.8</v>
      </c>
      <c r="J80" s="165">
        <f>+I80-H80</f>
        <v>0</v>
      </c>
      <c r="K80" s="161">
        <f t="shared" si="12"/>
        <v>800</v>
      </c>
      <c r="L80" s="174">
        <f t="shared" si="12"/>
        <v>0</v>
      </c>
      <c r="M80" s="163">
        <f t="shared" si="12"/>
        <v>0</v>
      </c>
      <c r="N80" s="160">
        <f t="shared" si="12"/>
        <v>0</v>
      </c>
      <c r="O80" s="277">
        <f t="shared" si="12"/>
        <v>0</v>
      </c>
      <c r="P80" s="161">
        <f t="shared" si="12"/>
        <v>800</v>
      </c>
      <c r="Q80" s="162">
        <f t="shared" si="12"/>
        <v>0</v>
      </c>
      <c r="R80" s="163">
        <f t="shared" si="12"/>
        <v>0</v>
      </c>
      <c r="S80" s="160">
        <f t="shared" si="12"/>
        <v>0</v>
      </c>
      <c r="T80" s="277">
        <f t="shared" si="12"/>
        <v>0</v>
      </c>
      <c r="U80" s="166">
        <f t="shared" si="10"/>
        <v>4.9497499999999999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'DAY1'!H83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+(Table14[[#This Row],[OPENING ]]+Table14[[#This Row],[RECEIPTS]]+Table14[[#This Row],[RETURNS]])-(Table14[[#This Row],[ISSUES]]+Table14[[#This Row],[EXCHANGED]]+Table14[[#This Row],[SALES]])</f>
        <v>0</v>
      </c>
      <c r="I83" s="53"/>
      <c r="J83" s="58">
        <f>+I83-H83</f>
        <v>0</v>
      </c>
      <c r="K83" s="53">
        <f>+'DAY1'!K83+'DAY2'!C83</f>
        <v>0</v>
      </c>
      <c r="L83" s="54">
        <f>+'DAY1'!L83+'DAY2'!D83</f>
        <v>0</v>
      </c>
      <c r="M83" s="55">
        <f>+'DAY1'!M83+'DAY2'!E83</f>
        <v>0</v>
      </c>
      <c r="N83" s="52">
        <f>+'DAY1'!N83+'DAY2'!F83</f>
        <v>0</v>
      </c>
      <c r="O83" s="276">
        <f>+'DAY1'!O83+'DAY2'!G83</f>
        <v>0</v>
      </c>
      <c r="P83" s="53">
        <f>+Table14[[#This Row],[RECEIPTS TO]]/1</f>
        <v>0</v>
      </c>
      <c r="Q83" s="54">
        <f>+Table14[[#This Row],[RETURNS ]]/1</f>
        <v>0</v>
      </c>
      <c r="R83" s="55">
        <f>+Table14[[#This Row],[EXCHANGED TO]]/1</f>
        <v>0</v>
      </c>
      <c r="S83" s="52">
        <f>+Table14[[#This Row],[SALES TO]]/1</f>
        <v>0</v>
      </c>
      <c r="T83" s="276">
        <f>+Table14[[#This Row],[ISSUES TO]]/1</f>
        <v>0</v>
      </c>
      <c r="U83" s="59">
        <f>IFERROR(+H83/(P83+Q83+R83+S83+T83),0)</f>
        <v>0</v>
      </c>
    </row>
    <row r="84" spans="1:21" x14ac:dyDescent="0.25">
      <c r="A84" s="338" t="s">
        <v>170</v>
      </c>
      <c r="B84" s="52">
        <f>'DAY1'!H84</f>
        <v>2035</v>
      </c>
      <c r="C84" s="53">
        <v>0</v>
      </c>
      <c r="D84" s="54">
        <v>0</v>
      </c>
      <c r="E84" s="55">
        <v>0</v>
      </c>
      <c r="F84" s="52">
        <v>0</v>
      </c>
      <c r="G84" s="276">
        <v>1661</v>
      </c>
      <c r="H84" s="54">
        <f>+(Table14[[#This Row],[OPENING ]]+Table14[[#This Row],[RECEIPTS]]+Table14[[#This Row],[RETURNS]])-(Table14[[#This Row],[ISSUES]]+Table14[[#This Row],[EXCHANGED]]+Table14[[#This Row],[SALES]])</f>
        <v>374</v>
      </c>
      <c r="I84" s="53">
        <v>376.8</v>
      </c>
      <c r="J84" s="58">
        <f t="shared" si="11"/>
        <v>2.8000000000000114</v>
      </c>
      <c r="K84" s="53">
        <f>+'DAY1'!K84+'DAY2'!C84</f>
        <v>0</v>
      </c>
      <c r="L84" s="54">
        <f>+'DAY1'!L84+'DAY2'!D84</f>
        <v>0</v>
      </c>
      <c r="M84" s="55">
        <f>+'DAY1'!M84+'DAY2'!E84</f>
        <v>0</v>
      </c>
      <c r="N84" s="52">
        <f>+'DAY1'!N84+'DAY2'!F84</f>
        <v>0</v>
      </c>
      <c r="O84" s="276">
        <f>+'DAY1'!O84+'DAY2'!G84</f>
        <v>1661</v>
      </c>
      <c r="P84" s="53">
        <f>+Table14[[#This Row],[RECEIPTS TO]]/1</f>
        <v>0</v>
      </c>
      <c r="Q84" s="54">
        <f>+Table14[[#This Row],[RETURNS ]]/1</f>
        <v>0</v>
      </c>
      <c r="R84" s="55">
        <f>+Table14[[#This Row],[EXCHANGED TO]]/1</f>
        <v>0</v>
      </c>
      <c r="S84" s="52">
        <f>+Table14[[#This Row],[SALES TO]]/1</f>
        <v>0</v>
      </c>
      <c r="T84" s="276">
        <f>+Table14[[#This Row],[ISSUES TO]]/1</f>
        <v>1661</v>
      </c>
      <c r="U84" s="59">
        <f t="shared" ref="U84:U99" si="13">IFERROR(+H84/(P84+Q84+R84+S84+T84),0)</f>
        <v>0.2251655629139073</v>
      </c>
    </row>
    <row r="85" spans="1:21" x14ac:dyDescent="0.25">
      <c r="A85" s="338" t="s">
        <v>162</v>
      </c>
      <c r="B85" s="52">
        <f>'DAY1'!H85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+(Table14[[#This Row],[OPENING ]]+Table14[[#This Row],[RECEIPTS]]+Table14[[#This Row],[RETURNS]])-(Table14[[#This Row],[ISSUES]]+Table14[[#This Row],[EXCHANGED]]+Table14[[#This Row],[SALES]])</f>
        <v>0</v>
      </c>
      <c r="I85" s="53">
        <v>0</v>
      </c>
      <c r="J85" s="58">
        <f t="shared" si="11"/>
        <v>0</v>
      </c>
      <c r="K85" s="53">
        <f>+'DAY1'!K85+'DAY2'!C85</f>
        <v>0</v>
      </c>
      <c r="L85" s="54">
        <f>+'DAY1'!L85+'DAY2'!D85</f>
        <v>0</v>
      </c>
      <c r="M85" s="55">
        <f>+'DAY1'!M85+'DAY2'!E85</f>
        <v>0</v>
      </c>
      <c r="N85" s="52">
        <f>+'DAY1'!N85+'DAY2'!F85</f>
        <v>0</v>
      </c>
      <c r="O85" s="276">
        <f>+'DAY1'!O85+'DAY2'!G85</f>
        <v>0</v>
      </c>
      <c r="P85" s="53">
        <f>+Table14[[#This Row],[RECEIPTS TO]]/1</f>
        <v>0</v>
      </c>
      <c r="Q85" s="54">
        <f>+Table14[[#This Row],[RETURNS ]]/1</f>
        <v>0</v>
      </c>
      <c r="R85" s="55">
        <f>+Table14[[#This Row],[EXCHANGED TO]]/1</f>
        <v>0</v>
      </c>
      <c r="S85" s="52">
        <f>+Table14[[#This Row],[SALES TO]]/1</f>
        <v>0</v>
      </c>
      <c r="T85" s="276">
        <f>+Table14[[#This Row],[ISSUES TO]]/1</f>
        <v>0</v>
      </c>
      <c r="U85" s="59">
        <f t="shared" si="13"/>
        <v>0</v>
      </c>
    </row>
    <row r="86" spans="1:21" x14ac:dyDescent="0.25">
      <c r="A86" s="338" t="s">
        <v>135</v>
      </c>
      <c r="B86" s="52">
        <f>'DAY1'!H86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+(Table14[[#This Row],[OPENING ]]+Table14[[#This Row],[RECEIPTS]]+Table14[[#This Row],[RETURNS]])-(Table14[[#This Row],[ISSUES]]+Table14[[#This Row],[EXCHANGED]]+Table14[[#This Row],[SALES]])</f>
        <v>0</v>
      </c>
      <c r="I86" s="53">
        <v>0</v>
      </c>
      <c r="J86" s="58">
        <f t="shared" si="11"/>
        <v>0</v>
      </c>
      <c r="K86" s="53">
        <f>+'DAY1'!K86+'DAY2'!C86</f>
        <v>0</v>
      </c>
      <c r="L86" s="54">
        <f>+'DAY1'!L86+'DAY2'!D86</f>
        <v>0</v>
      </c>
      <c r="M86" s="55">
        <f>+'DAY1'!M86+'DAY2'!E86</f>
        <v>0</v>
      </c>
      <c r="N86" s="52">
        <f>+'DAY1'!N86+'DAY2'!F86</f>
        <v>0</v>
      </c>
      <c r="O86" s="276">
        <f>+'DAY1'!O86+'DAY2'!G86</f>
        <v>0</v>
      </c>
      <c r="P86" s="53">
        <f>+Table14[[#This Row],[RECEIPTS TO]]/1</f>
        <v>0</v>
      </c>
      <c r="Q86" s="54">
        <f>+Table14[[#This Row],[RETURNS ]]/1</f>
        <v>0</v>
      </c>
      <c r="R86" s="55">
        <f>+Table14[[#This Row],[EXCHANGED TO]]/1</f>
        <v>0</v>
      </c>
      <c r="S86" s="52">
        <f>+Table14[[#This Row],[SALES TO]]/1</f>
        <v>0</v>
      </c>
      <c r="T86" s="276">
        <f>+Table14[[#This Row],[ISSUES TO]]/1</f>
        <v>0</v>
      </c>
      <c r="U86" s="59">
        <f t="shared" si="13"/>
        <v>0</v>
      </c>
    </row>
    <row r="87" spans="1:21" x14ac:dyDescent="0.25">
      <c r="A87" s="338" t="s">
        <v>136</v>
      </c>
      <c r="B87" s="52">
        <f>'DAY1'!H87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+(Table14[[#This Row],[OPENING ]]+Table14[[#This Row],[RECEIPTS]]+Table14[[#This Row],[RETURNS]])-(Table14[[#This Row],[ISSUES]]+Table14[[#This Row],[EXCHANGED]]+Table14[[#This Row],[SALES]])</f>
        <v>0</v>
      </c>
      <c r="I87" s="53">
        <v>0</v>
      </c>
      <c r="J87" s="58">
        <f t="shared" si="11"/>
        <v>0</v>
      </c>
      <c r="K87" s="53">
        <f>+'DAY1'!K87+'DAY2'!C87</f>
        <v>0</v>
      </c>
      <c r="L87" s="54">
        <f>+'DAY1'!L87+'DAY2'!D87</f>
        <v>0</v>
      </c>
      <c r="M87" s="55">
        <f>+'DAY1'!M87+'DAY2'!E87</f>
        <v>0</v>
      </c>
      <c r="N87" s="52">
        <f>+'DAY1'!N87+'DAY2'!F87</f>
        <v>0</v>
      </c>
      <c r="O87" s="276">
        <f>+'DAY1'!O87+'DAY2'!G87</f>
        <v>0</v>
      </c>
      <c r="P87" s="53">
        <f>+Table14[[#This Row],[RECEIPTS TO]]/1</f>
        <v>0</v>
      </c>
      <c r="Q87" s="54">
        <f>+Table14[[#This Row],[RETURNS ]]/1</f>
        <v>0</v>
      </c>
      <c r="R87" s="55">
        <f>+Table14[[#This Row],[EXCHANGED TO]]/1</f>
        <v>0</v>
      </c>
      <c r="S87" s="52">
        <f>+Table14[[#This Row],[SALES TO]]/1</f>
        <v>0</v>
      </c>
      <c r="T87" s="276">
        <f>+Table14[[#This Row],[ISSUES TO]]/1</f>
        <v>0</v>
      </c>
      <c r="U87" s="59">
        <f t="shared" si="13"/>
        <v>0</v>
      </c>
    </row>
    <row r="88" spans="1:21" x14ac:dyDescent="0.25">
      <c r="A88" s="338" t="s">
        <v>120</v>
      </c>
      <c r="B88" s="52">
        <f>'DAY1'!H88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+(Table14[[#This Row],[OPENING ]]+Table14[[#This Row],[RECEIPTS]]+Table14[[#This Row],[RETURNS]])-(Table14[[#This Row],[ISSUES]]+Table14[[#This Row],[EXCHANGED]]+Table14[[#This Row],[SALES]])</f>
        <v>5</v>
      </c>
      <c r="I88" s="53">
        <v>5</v>
      </c>
      <c r="J88" s="58">
        <f t="shared" si="11"/>
        <v>0</v>
      </c>
      <c r="K88" s="53">
        <f>+'DAY1'!K88+'DAY2'!C88</f>
        <v>0</v>
      </c>
      <c r="L88" s="54">
        <f>+'DAY1'!L88+'DAY2'!D88</f>
        <v>0</v>
      </c>
      <c r="M88" s="55">
        <f>+'DAY1'!M88+'DAY2'!E88</f>
        <v>0</v>
      </c>
      <c r="N88" s="52">
        <f>+'DAY1'!N88+'DAY2'!F88</f>
        <v>0</v>
      </c>
      <c r="O88" s="276">
        <f>+'DAY1'!O88+'DAY2'!G88</f>
        <v>0</v>
      </c>
      <c r="P88" s="53">
        <f>+Table14[[#This Row],[RECEIPTS TO]]/1</f>
        <v>0</v>
      </c>
      <c r="Q88" s="54">
        <f>+Table14[[#This Row],[RETURNS ]]/1</f>
        <v>0</v>
      </c>
      <c r="R88" s="55">
        <f>+Table14[[#This Row],[EXCHANGED TO]]/1</f>
        <v>0</v>
      </c>
      <c r="S88" s="52">
        <f>+Table14[[#This Row],[SALES TO]]/1</f>
        <v>0</v>
      </c>
      <c r="T88" s="276">
        <f>+Table14[[#This Row],[ISSUES TO]]/1</f>
        <v>0</v>
      </c>
      <c r="U88" s="59">
        <f t="shared" si="13"/>
        <v>0</v>
      </c>
    </row>
    <row r="89" spans="1:21" x14ac:dyDescent="0.25">
      <c r="A89" s="338" t="s">
        <v>43</v>
      </c>
      <c r="B89" s="52">
        <f>'DAY1'!H89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+(Table14[[#This Row],[OPENING ]]+Table14[[#This Row],[RECEIPTS]]+Table14[[#This Row],[RETURNS]])-(Table14[[#This Row],[ISSUES]]+Table14[[#This Row],[EXCHANGED]]+Table14[[#This Row],[SALES]])</f>
        <v>0</v>
      </c>
      <c r="I89" s="53">
        <v>0</v>
      </c>
      <c r="J89" s="58">
        <f t="shared" si="11"/>
        <v>0</v>
      </c>
      <c r="K89" s="53">
        <f>+'DAY1'!K89+'DAY2'!C89</f>
        <v>0</v>
      </c>
      <c r="L89" s="54">
        <f>+'DAY1'!L89+'DAY2'!D89</f>
        <v>0</v>
      </c>
      <c r="M89" s="55">
        <f>+'DAY1'!M89+'DAY2'!E89</f>
        <v>0</v>
      </c>
      <c r="N89" s="52">
        <f>+'DAY1'!N89+'DAY2'!F89</f>
        <v>0</v>
      </c>
      <c r="O89" s="276">
        <f>+'DAY1'!O89+'DAY2'!G89</f>
        <v>0</v>
      </c>
      <c r="P89" s="53">
        <f>+Table14[[#This Row],[RECEIPTS TO]]/1</f>
        <v>0</v>
      </c>
      <c r="Q89" s="54">
        <f>+Table14[[#This Row],[RETURNS ]]/1</f>
        <v>0</v>
      </c>
      <c r="R89" s="55">
        <f>+Table14[[#This Row],[EXCHANGED TO]]/1</f>
        <v>0</v>
      </c>
      <c r="S89" s="52">
        <f>+Table14[[#This Row],[SALES TO]]/1</f>
        <v>0</v>
      </c>
      <c r="T89" s="276">
        <f>+Table14[[#This Row],[ISSUES TO]]/1</f>
        <v>0</v>
      </c>
      <c r="U89" s="59">
        <f t="shared" si="13"/>
        <v>0</v>
      </c>
    </row>
    <row r="90" spans="1:21" x14ac:dyDescent="0.25">
      <c r="A90" s="338" t="s">
        <v>44</v>
      </c>
      <c r="B90" s="52">
        <f>'DAY1'!H90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+(Table14[[#This Row],[OPENING ]]+Table14[[#This Row],[RECEIPTS]]+Table14[[#This Row],[RETURNS]])-(Table14[[#This Row],[ISSUES]]+Table14[[#This Row],[EXCHANGED]]+Table14[[#This Row],[SALES]])</f>
        <v>0</v>
      </c>
      <c r="I90" s="53">
        <v>0</v>
      </c>
      <c r="J90" s="58">
        <f t="shared" si="11"/>
        <v>0</v>
      </c>
      <c r="K90" s="53">
        <f>+'DAY1'!K90+'DAY2'!C90</f>
        <v>0</v>
      </c>
      <c r="L90" s="54">
        <f>+'DAY1'!L90+'DAY2'!D90</f>
        <v>0</v>
      </c>
      <c r="M90" s="55">
        <f>+'DAY1'!M90+'DAY2'!E90</f>
        <v>0</v>
      </c>
      <c r="N90" s="52">
        <f>+'DAY1'!N90+'DAY2'!F90</f>
        <v>0</v>
      </c>
      <c r="O90" s="276">
        <f>+'DAY1'!O90+'DAY2'!G90</f>
        <v>0</v>
      </c>
      <c r="P90" s="53">
        <f>+Table14[[#This Row],[RECEIPTS TO]]/1</f>
        <v>0</v>
      </c>
      <c r="Q90" s="54">
        <f>+Table14[[#This Row],[RETURNS ]]/1</f>
        <v>0</v>
      </c>
      <c r="R90" s="55">
        <f>+Table14[[#This Row],[EXCHANGED TO]]/1</f>
        <v>0</v>
      </c>
      <c r="S90" s="52">
        <f>+Table14[[#This Row],[SALES TO]]/1</f>
        <v>0</v>
      </c>
      <c r="T90" s="276">
        <f>+Table14[[#This Row],[ISSUES TO]]/1</f>
        <v>0</v>
      </c>
      <c r="U90" s="59">
        <f t="shared" si="13"/>
        <v>0</v>
      </c>
    </row>
    <row r="91" spans="1:21" x14ac:dyDescent="0.25">
      <c r="A91" s="338" t="s">
        <v>45</v>
      </c>
      <c r="B91" s="52">
        <f>'DAY1'!H91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+(Table14[[#This Row],[OPENING ]]+Table14[[#This Row],[RECEIPTS]]+Table14[[#This Row],[RETURNS]])-(Table14[[#This Row],[ISSUES]]+Table14[[#This Row],[EXCHANGED]]+Table14[[#This Row],[SALES]])</f>
        <v>0</v>
      </c>
      <c r="I91" s="53">
        <v>0</v>
      </c>
      <c r="J91" s="58">
        <f t="shared" si="11"/>
        <v>0</v>
      </c>
      <c r="K91" s="53">
        <f>+'DAY1'!K91+'DAY2'!C91</f>
        <v>0</v>
      </c>
      <c r="L91" s="54">
        <f>+'DAY1'!L91+'DAY2'!D91</f>
        <v>0</v>
      </c>
      <c r="M91" s="55">
        <f>+'DAY1'!M91+'DAY2'!E91</f>
        <v>0</v>
      </c>
      <c r="N91" s="52">
        <f>+'DAY1'!N91+'DAY2'!F91</f>
        <v>0</v>
      </c>
      <c r="O91" s="276">
        <f>+'DAY1'!O91+'DAY2'!G91</f>
        <v>0</v>
      </c>
      <c r="P91" s="53">
        <f>+Table14[[#This Row],[RECEIPTS TO]]/1</f>
        <v>0</v>
      </c>
      <c r="Q91" s="54">
        <f>+Table14[[#This Row],[RETURNS ]]/1</f>
        <v>0</v>
      </c>
      <c r="R91" s="55">
        <f>+Table14[[#This Row],[EXCHANGED TO]]/1</f>
        <v>0</v>
      </c>
      <c r="S91" s="52">
        <f>+Table14[[#This Row],[SALES TO]]/1</f>
        <v>0</v>
      </c>
      <c r="T91" s="276">
        <f>+Table14[[#This Row],[ISSUES TO]]/1</f>
        <v>0</v>
      </c>
      <c r="U91" s="59">
        <f t="shared" si="13"/>
        <v>0</v>
      </c>
    </row>
    <row r="92" spans="1:21" x14ac:dyDescent="0.25">
      <c r="A92" s="338" t="s">
        <v>174</v>
      </c>
      <c r="B92" s="52">
        <f>'DAY1'!H92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+(Table14[[#This Row],[OPENING ]]+Table14[[#This Row],[RECEIPTS]]+Table14[[#This Row],[RETURNS]])-(Table14[[#This Row],[ISSUES]]+Table14[[#This Row],[EXCHANGED]]+Table14[[#This Row],[SALES]])</f>
        <v>0</v>
      </c>
      <c r="I92" s="53">
        <v>0</v>
      </c>
      <c r="J92" s="58">
        <f t="shared" si="11"/>
        <v>0</v>
      </c>
      <c r="K92" s="53">
        <f>+'DAY1'!K92+'DAY2'!C92</f>
        <v>0</v>
      </c>
      <c r="L92" s="54">
        <f>+'DAY1'!L92+'DAY2'!D92</f>
        <v>0</v>
      </c>
      <c r="M92" s="55">
        <f>+'DAY1'!M92+'DAY2'!E92</f>
        <v>0</v>
      </c>
      <c r="N92" s="52">
        <f>+'DAY1'!N92+'DAY2'!F92</f>
        <v>0</v>
      </c>
      <c r="O92" s="276">
        <f>+'DAY1'!O92+'DAY2'!G92</f>
        <v>0</v>
      </c>
      <c r="P92" s="53">
        <f>+Table14[[#This Row],[RECEIPTS TO]]/1</f>
        <v>0</v>
      </c>
      <c r="Q92" s="54">
        <f>+Table14[[#This Row],[RETURNS ]]/1</f>
        <v>0</v>
      </c>
      <c r="R92" s="55">
        <f>+Table14[[#This Row],[EXCHANGED TO]]/1</f>
        <v>0</v>
      </c>
      <c r="S92" s="52">
        <f>+Table14[[#This Row],[SALES TO]]/1</f>
        <v>0</v>
      </c>
      <c r="T92" s="276">
        <f>+Table14[[#This Row],[ISSUES TO]]/1</f>
        <v>0</v>
      </c>
      <c r="U92" s="59">
        <f t="shared" si="13"/>
        <v>0</v>
      </c>
    </row>
    <row r="93" spans="1:21" x14ac:dyDescent="0.25">
      <c r="A93" s="338" t="s">
        <v>229</v>
      </c>
      <c r="B93" s="52">
        <f>'DAY1'!H93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+(Table14[[#This Row],[OPENING ]]+Table14[[#This Row],[RECEIPTS]]+Table14[[#This Row],[RETURNS]])-(Table14[[#This Row],[ISSUES]]+Table14[[#This Row],[EXCHANGED]]+Table14[[#This Row],[SALES]])</f>
        <v>0</v>
      </c>
      <c r="I93" s="53">
        <v>0</v>
      </c>
      <c r="J93" s="58">
        <f t="shared" si="11"/>
        <v>0</v>
      </c>
      <c r="K93" s="53">
        <f>+'DAY1'!K93+'DAY2'!C93</f>
        <v>0</v>
      </c>
      <c r="L93" s="54">
        <f>+'DAY1'!L93+'DAY2'!D93</f>
        <v>0</v>
      </c>
      <c r="M93" s="55">
        <f>+'DAY1'!M93+'DAY2'!E93</f>
        <v>0</v>
      </c>
      <c r="N93" s="52">
        <f>+'DAY1'!N93+'DAY2'!F93</f>
        <v>0</v>
      </c>
      <c r="O93" s="276">
        <f>+'DAY1'!O93+'DAY2'!G93</f>
        <v>0</v>
      </c>
      <c r="P93" s="53">
        <f>+Table14[[#This Row],[RECEIPTS TO]]/1</f>
        <v>0</v>
      </c>
      <c r="Q93" s="54">
        <f>+Table14[[#This Row],[RETURNS ]]/1</f>
        <v>0</v>
      </c>
      <c r="R93" s="55">
        <f>+Table14[[#This Row],[EXCHANGED TO]]/1</f>
        <v>0</v>
      </c>
      <c r="S93" s="52">
        <f>+Table14[[#This Row],[SALES TO]]/1</f>
        <v>0</v>
      </c>
      <c r="T93" s="276">
        <f>+Table14[[#This Row],[ISSUES TO]]/1</f>
        <v>0</v>
      </c>
      <c r="U93" s="59">
        <f t="shared" si="13"/>
        <v>0</v>
      </c>
    </row>
    <row r="94" spans="1:21" x14ac:dyDescent="0.25">
      <c r="A94" s="338" t="s">
        <v>175</v>
      </c>
      <c r="B94" s="52">
        <f>'DAY1'!H94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+(Table14[[#This Row],[OPENING ]]+Table14[[#This Row],[RECEIPTS]]+Table14[[#This Row],[RETURNS]])-(Table14[[#This Row],[ISSUES]]+Table14[[#This Row],[EXCHANGED]]+Table14[[#This Row],[SALES]])</f>
        <v>0</v>
      </c>
      <c r="I94" s="53">
        <v>0</v>
      </c>
      <c r="J94" s="58">
        <f t="shared" si="11"/>
        <v>0</v>
      </c>
      <c r="K94" s="53">
        <f>+'DAY1'!K94+'DAY2'!C94</f>
        <v>0</v>
      </c>
      <c r="L94" s="54">
        <f>+'DAY1'!L94+'DAY2'!D94</f>
        <v>0</v>
      </c>
      <c r="M94" s="55">
        <f>+'DAY1'!M94+'DAY2'!E94</f>
        <v>0</v>
      </c>
      <c r="N94" s="52">
        <f>+'DAY1'!N94+'DAY2'!F94</f>
        <v>0</v>
      </c>
      <c r="O94" s="276">
        <f>+'DAY1'!O94+'DAY2'!G94</f>
        <v>0</v>
      </c>
      <c r="P94" s="53">
        <f>+Table14[[#This Row],[RECEIPTS TO]]/1</f>
        <v>0</v>
      </c>
      <c r="Q94" s="54">
        <f>+Table14[[#This Row],[RETURNS ]]/1</f>
        <v>0</v>
      </c>
      <c r="R94" s="55">
        <f>+Table14[[#This Row],[EXCHANGED TO]]/1</f>
        <v>0</v>
      </c>
      <c r="S94" s="52">
        <f>+Table14[[#This Row],[SALES TO]]/1</f>
        <v>0</v>
      </c>
      <c r="T94" s="276">
        <f>+Table14[[#This Row],[ISSUES TO]]/1</f>
        <v>0</v>
      </c>
      <c r="U94" s="59">
        <f t="shared" si="13"/>
        <v>0</v>
      </c>
    </row>
    <row r="95" spans="1:21" x14ac:dyDescent="0.25">
      <c r="A95" s="338" t="s">
        <v>260</v>
      </c>
      <c r="B95" s="52">
        <f>'DAY1'!H95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+(Table14[[#This Row],[OPENING ]]+Table14[[#This Row],[RECEIPTS]]+Table14[[#This Row],[RETURNS]])-(Table14[[#This Row],[ISSUES]]+Table14[[#This Row],[EXCHANGED]]+Table14[[#This Row],[SALES]])</f>
        <v>25</v>
      </c>
      <c r="I95" s="53">
        <v>25</v>
      </c>
      <c r="J95" s="58">
        <f t="shared" si="11"/>
        <v>0</v>
      </c>
      <c r="K95" s="53">
        <f>+'DAY1'!K95+'DAY2'!C95</f>
        <v>0</v>
      </c>
      <c r="L95" s="54">
        <f>+'DAY1'!L95+'DAY2'!D95</f>
        <v>0</v>
      </c>
      <c r="M95" s="55">
        <f>+'DAY1'!M95+'DAY2'!E95</f>
        <v>0</v>
      </c>
      <c r="N95" s="52">
        <f>+'DAY1'!N95+'DAY2'!F95</f>
        <v>0</v>
      </c>
      <c r="O95" s="276">
        <f>+'DAY1'!O95+'DAY2'!G95</f>
        <v>0</v>
      </c>
      <c r="P95" s="53">
        <f>+Table14[[#This Row],[RECEIPTS TO]]/1</f>
        <v>0</v>
      </c>
      <c r="Q95" s="54">
        <f>+Table14[[#This Row],[RETURNS ]]/1</f>
        <v>0</v>
      </c>
      <c r="R95" s="55">
        <f>+Table14[[#This Row],[EXCHANGED TO]]/1</f>
        <v>0</v>
      </c>
      <c r="S95" s="52">
        <f>+Table14[[#This Row],[SALES TO]]/1</f>
        <v>0</v>
      </c>
      <c r="T95" s="276">
        <f>+Table14[[#This Row],[ISSUES TO]]/1</f>
        <v>0</v>
      </c>
      <c r="U95" s="59">
        <f t="shared" si="13"/>
        <v>0</v>
      </c>
    </row>
    <row r="96" spans="1:21" x14ac:dyDescent="0.25">
      <c r="A96" s="338" t="s">
        <v>244</v>
      </c>
      <c r="B96" s="52">
        <f>'DAY1'!H96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+(Table14[[#This Row],[OPENING ]]+Table14[[#This Row],[RECEIPTS]]+Table14[[#This Row],[RETURNS]])-(Table14[[#This Row],[ISSUES]]+Table14[[#This Row],[EXCHANGED]]+Table14[[#This Row],[SALES]])</f>
        <v>0</v>
      </c>
      <c r="I96" s="53">
        <v>0</v>
      </c>
      <c r="J96" s="58">
        <f t="shared" si="11"/>
        <v>0</v>
      </c>
      <c r="K96" s="53">
        <f>+'DAY1'!K96+'DAY2'!C96</f>
        <v>0</v>
      </c>
      <c r="L96" s="54">
        <f>+'DAY1'!L96+'DAY2'!D96</f>
        <v>0</v>
      </c>
      <c r="M96" s="55">
        <f>+'DAY1'!M96+'DAY2'!E96</f>
        <v>0</v>
      </c>
      <c r="N96" s="52">
        <f>+'DAY1'!N96+'DAY2'!F96</f>
        <v>0</v>
      </c>
      <c r="O96" s="276">
        <f>+'DAY1'!O96+'DAY2'!G96</f>
        <v>0</v>
      </c>
      <c r="P96" s="53">
        <f>+Table14[[#This Row],[RECEIPTS TO]]/1</f>
        <v>0</v>
      </c>
      <c r="Q96" s="54">
        <f>+Table14[[#This Row],[RETURNS ]]/1</f>
        <v>0</v>
      </c>
      <c r="R96" s="55">
        <f>+Table14[[#This Row],[EXCHANGED TO]]/1</f>
        <v>0</v>
      </c>
      <c r="S96" s="52">
        <f>+Table14[[#This Row],[SALES TO]]/1</f>
        <v>0</v>
      </c>
      <c r="T96" s="276">
        <f>+Table14[[#This Row],[ISSUES TO]]/1</f>
        <v>0</v>
      </c>
      <c r="U96" s="59">
        <f t="shared" si="13"/>
        <v>0</v>
      </c>
    </row>
    <row r="97" spans="1:21" x14ac:dyDescent="0.25">
      <c r="A97" s="338" t="s">
        <v>245</v>
      </c>
      <c r="B97" s="52">
        <f>'DAY1'!H97</f>
        <v>185.4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+(Table14[[#This Row],[OPENING ]]+Table14[[#This Row],[RECEIPTS]]+Table14[[#This Row],[RETURNS]])-(Table14[[#This Row],[ISSUES]]+Table14[[#This Row],[EXCHANGED]]+Table14[[#This Row],[SALES]])</f>
        <v>185.4</v>
      </c>
      <c r="I97" s="53">
        <v>185.4</v>
      </c>
      <c r="J97" s="58">
        <f t="shared" si="11"/>
        <v>0</v>
      </c>
      <c r="K97" s="53">
        <f>+'DAY1'!K97+'DAY2'!C97</f>
        <v>0</v>
      </c>
      <c r="L97" s="54">
        <f>+'DAY1'!L97+'DAY2'!D97</f>
        <v>0</v>
      </c>
      <c r="M97" s="55">
        <f>+'DAY1'!M97+'DAY2'!E97</f>
        <v>0</v>
      </c>
      <c r="N97" s="52">
        <f>+'DAY1'!N97+'DAY2'!F97</f>
        <v>0</v>
      </c>
      <c r="O97" s="276">
        <f>+'DAY1'!O97+'DAY2'!G97</f>
        <v>0</v>
      </c>
      <c r="P97" s="53">
        <f>+Table14[[#This Row],[RECEIPTS TO]]/1</f>
        <v>0</v>
      </c>
      <c r="Q97" s="54">
        <f>+Table14[[#This Row],[RETURNS ]]/1</f>
        <v>0</v>
      </c>
      <c r="R97" s="55">
        <f>+Table14[[#This Row],[EXCHANGED TO]]/1</f>
        <v>0</v>
      </c>
      <c r="S97" s="52">
        <f>+Table14[[#This Row],[SALES TO]]/1</f>
        <v>0</v>
      </c>
      <c r="T97" s="276">
        <f>+Table14[[#This Row],[ISSUES TO]]/1</f>
        <v>0</v>
      </c>
      <c r="U97" s="59">
        <f t="shared" si="13"/>
        <v>0</v>
      </c>
    </row>
    <row r="98" spans="1:21" x14ac:dyDescent="0.25">
      <c r="A98" s="338"/>
      <c r="B98" s="52">
        <f>'DAY1'!H98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+(Table14[[#This Row],[OPENING ]]+Table14[[#This Row],[RECEIPTS]]+Table14[[#This Row],[RETURNS]])-(Table14[[#This Row],[ISSUES]]+Table14[[#This Row],[EXCHANGED]]+Table14[[#This Row],[SALES]])</f>
        <v>0</v>
      </c>
      <c r="I98" s="53">
        <v>0</v>
      </c>
      <c r="J98" s="58">
        <f t="shared" si="11"/>
        <v>0</v>
      </c>
      <c r="K98" s="53">
        <f>+'DAY1'!K98+'DAY2'!C98</f>
        <v>0</v>
      </c>
      <c r="L98" s="54">
        <f>+'DAY1'!L98+'DAY2'!D98</f>
        <v>0</v>
      </c>
      <c r="M98" s="55">
        <f>+'DAY1'!M98+'DAY2'!E98</f>
        <v>0</v>
      </c>
      <c r="N98" s="52">
        <f>+'DAY1'!N98+'DAY2'!F98</f>
        <v>0</v>
      </c>
      <c r="O98" s="276">
        <f>+'DAY1'!O98+'DAY2'!G98</f>
        <v>0</v>
      </c>
      <c r="P98" s="53">
        <f>+Table14[[#This Row],[RECEIPTS TO]]/1</f>
        <v>0</v>
      </c>
      <c r="Q98" s="54">
        <f>+Table14[[#This Row],[RETURNS ]]/1</f>
        <v>0</v>
      </c>
      <c r="R98" s="55">
        <f>+Table14[[#This Row],[EXCHANGED TO]]/1</f>
        <v>0</v>
      </c>
      <c r="S98" s="52">
        <f>+Table14[[#This Row],[SALES TO]]/1</f>
        <v>0</v>
      </c>
      <c r="T98" s="276">
        <f>+Table14[[#This Row],[ISSUES TO]]/1</f>
        <v>0</v>
      </c>
      <c r="U98" s="59">
        <f t="shared" si="13"/>
        <v>0</v>
      </c>
    </row>
    <row r="99" spans="1:21" ht="15.75" thickBot="1" x14ac:dyDescent="0.3">
      <c r="A99" s="339"/>
      <c r="B99" s="52">
        <f>'DAY1'!H99</f>
        <v>0</v>
      </c>
      <c r="C99" s="144">
        <v>0</v>
      </c>
      <c r="D99" s="145">
        <v>0</v>
      </c>
      <c r="E99" s="146">
        <v>0</v>
      </c>
      <c r="F99" s="143">
        <v>0</v>
      </c>
      <c r="G99" s="298">
        <v>0</v>
      </c>
      <c r="H99" s="54">
        <f>+(Table14[[#This Row],[OPENING ]]+Table14[[#This Row],[RECEIPTS]]+Table14[[#This Row],[RETURNS]])-(Table14[[#This Row],[ISSUES]]+Table14[[#This Row],[EXCHANGED]]+Table14[[#This Row],[SALES]])</f>
        <v>0</v>
      </c>
      <c r="I99" s="144">
        <v>0</v>
      </c>
      <c r="J99" s="148">
        <f>+I99-H99</f>
        <v>0</v>
      </c>
      <c r="K99" s="53">
        <f>+'DAY1'!K99+'DAY2'!C99</f>
        <v>0</v>
      </c>
      <c r="L99" s="54">
        <f>+'DAY1'!L99+'DAY2'!D99</f>
        <v>0</v>
      </c>
      <c r="M99" s="55">
        <f>+'DAY1'!M99+'DAY2'!E99</f>
        <v>0</v>
      </c>
      <c r="N99" s="52">
        <f>+'DAY1'!N99+'DAY2'!F99</f>
        <v>0</v>
      </c>
      <c r="O99" s="276">
        <f>+'DAY1'!O99+'DAY2'!G99</f>
        <v>0</v>
      </c>
      <c r="P99" s="53">
        <f>+Table14[[#This Row],[RECEIPTS TO]]/1</f>
        <v>0</v>
      </c>
      <c r="Q99" s="54">
        <f>+Table14[[#This Row],[RETURNS ]]/1</f>
        <v>0</v>
      </c>
      <c r="R99" s="55">
        <f>+Table14[[#This Row],[EXCHANGED TO]]/1</f>
        <v>0</v>
      </c>
      <c r="S99" s="52">
        <f>+Table14[[#This Row],[SALES TO]]/1</f>
        <v>0</v>
      </c>
      <c r="T99" s="276">
        <f>+Table14[[#This Row],[ISSUES TO]]/1</f>
        <v>0</v>
      </c>
      <c r="U99" s="200">
        <f t="shared" si="13"/>
        <v>0</v>
      </c>
    </row>
    <row r="100" spans="1:21" ht="17.25" thickBot="1" x14ac:dyDescent="0.35">
      <c r="A100" s="159" t="s">
        <v>197</v>
      </c>
      <c r="B100" s="160">
        <f t="shared" ref="B100:I100" si="14">SUM(B83:B99)</f>
        <v>2250.4</v>
      </c>
      <c r="C100" s="161">
        <f t="shared" si="14"/>
        <v>0</v>
      </c>
      <c r="D100" s="162">
        <f t="shared" si="14"/>
        <v>0</v>
      </c>
      <c r="E100" s="163">
        <f t="shared" si="14"/>
        <v>0</v>
      </c>
      <c r="F100" s="160">
        <f t="shared" si="14"/>
        <v>0</v>
      </c>
      <c r="G100" s="277">
        <f t="shared" si="14"/>
        <v>1661</v>
      </c>
      <c r="H100" s="162">
        <f t="shared" si="14"/>
        <v>589.4</v>
      </c>
      <c r="I100" s="161">
        <f t="shared" si="14"/>
        <v>592.20000000000005</v>
      </c>
      <c r="J100" s="165">
        <f>+I100-H100</f>
        <v>2.8000000000000682</v>
      </c>
      <c r="K100" s="161">
        <f t="shared" ref="K100:T100" si="15">SUM(K83:K99)</f>
        <v>0</v>
      </c>
      <c r="L100" s="161">
        <f t="shared" si="15"/>
        <v>0</v>
      </c>
      <c r="M100" s="163">
        <f t="shared" si="15"/>
        <v>0</v>
      </c>
      <c r="N100" s="160">
        <f t="shared" si="15"/>
        <v>0</v>
      </c>
      <c r="O100" s="277">
        <f t="shared" si="15"/>
        <v>1661</v>
      </c>
      <c r="P100" s="161">
        <f t="shared" si="15"/>
        <v>0</v>
      </c>
      <c r="Q100" s="162">
        <f t="shared" si="15"/>
        <v>0</v>
      </c>
      <c r="R100" s="163">
        <f t="shared" si="15"/>
        <v>0</v>
      </c>
      <c r="S100" s="160">
        <f t="shared" si="15"/>
        <v>0</v>
      </c>
      <c r="T100" s="277">
        <f t="shared" si="15"/>
        <v>1661</v>
      </c>
      <c r="U100" s="202">
        <f>IFERROR(+H100/(P100+Q100+R100+S100+T100),0)</f>
        <v>0.35484647802528596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'DAY1'!H102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+(Table14[[#This Row],[OPENING ]]+Table14[[#This Row],[RECEIPTS]]+Table14[[#This Row],[RETURNS]])-(Table14[[#This Row],[ISSUES]]+Table14[[#This Row],[EXCHANGED]]+Table14[[#This Row],[SALES]])</f>
        <v>0</v>
      </c>
      <c r="I102" s="53">
        <v>0</v>
      </c>
      <c r="J102" s="58">
        <f>+I102-H102</f>
        <v>0</v>
      </c>
      <c r="K102" s="53">
        <f>+'DAY1'!K102+'DAY2'!C102</f>
        <v>0</v>
      </c>
      <c r="L102" s="54">
        <f>+'DAY1'!L102+'DAY2'!D102</f>
        <v>0</v>
      </c>
      <c r="M102" s="55">
        <f>+'DAY1'!M102+'DAY2'!E102</f>
        <v>0</v>
      </c>
      <c r="N102" s="52">
        <f>+'DAY1'!N102+'DAY2'!F102</f>
        <v>0</v>
      </c>
      <c r="O102" s="276">
        <f>+'DAY1'!O102+'DAY2'!G102</f>
        <v>0</v>
      </c>
      <c r="P102" s="53">
        <f>+Table14[[#This Row],[RECEIPTS TO]]/1</f>
        <v>0</v>
      </c>
      <c r="Q102" s="54">
        <f>+Table14[[#This Row],[RETURNS ]]/1</f>
        <v>0</v>
      </c>
      <c r="R102" s="55">
        <f>+Table14[[#This Row],[EXCHANGED TO]]/1</f>
        <v>0</v>
      </c>
      <c r="S102" s="52">
        <f>+Table14[[#This Row],[SALES TO]]/1</f>
        <v>0</v>
      </c>
      <c r="T102" s="276">
        <f>+Table14[[#This Row],[ISSUES TO]]/1</f>
        <v>0</v>
      </c>
      <c r="U102" s="59">
        <f>IFERROR(+H102/(P102+Q102+R102+S102+T102),0)</f>
        <v>0</v>
      </c>
    </row>
    <row r="103" spans="1:21" x14ac:dyDescent="0.25">
      <c r="A103" s="340" t="s">
        <v>164</v>
      </c>
      <c r="B103" s="52">
        <f>'DAY1'!H103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+(Table14[[#This Row],[OPENING ]]+Table14[[#This Row],[RECEIPTS]]+Table14[[#This Row],[RETURNS]])-(Table14[[#This Row],[ISSUES]]+Table14[[#This Row],[EXCHANGED]]+Table14[[#This Row],[SALES]])</f>
        <v>0</v>
      </c>
      <c r="I103" s="53">
        <v>0</v>
      </c>
      <c r="J103" s="58">
        <f t="shared" ref="J103:J113" si="16">+I103-H103</f>
        <v>0</v>
      </c>
      <c r="K103" s="53">
        <f>+'DAY1'!K103+'DAY2'!C103</f>
        <v>0</v>
      </c>
      <c r="L103" s="54">
        <f>+'DAY1'!L103+'DAY2'!D103</f>
        <v>0</v>
      </c>
      <c r="M103" s="55">
        <f>+'DAY1'!M103+'DAY2'!E103</f>
        <v>0</v>
      </c>
      <c r="N103" s="52">
        <f>+'DAY1'!N103+'DAY2'!F103</f>
        <v>0</v>
      </c>
      <c r="O103" s="276">
        <f>+'DAY1'!O103+'DAY2'!G103</f>
        <v>0</v>
      </c>
      <c r="P103" s="53">
        <f>+Table14[[#This Row],[RECEIPTS TO]]/1</f>
        <v>0</v>
      </c>
      <c r="Q103" s="54">
        <f>+Table14[[#This Row],[RETURNS ]]/1</f>
        <v>0</v>
      </c>
      <c r="R103" s="55">
        <f>+Table14[[#This Row],[EXCHANGED TO]]/1</f>
        <v>0</v>
      </c>
      <c r="S103" s="52">
        <f>+Table14[[#This Row],[SALES TO]]/1</f>
        <v>0</v>
      </c>
      <c r="T103" s="276">
        <f>+Table14[[#This Row],[ISSUES TO]]/1</f>
        <v>0</v>
      </c>
      <c r="U103" s="59">
        <f t="shared" ref="U103:U113" si="17">IFERROR(+H103/(P103+Q103+R103+S103+T103),0)</f>
        <v>0</v>
      </c>
    </row>
    <row r="104" spans="1:21" x14ac:dyDescent="0.25">
      <c r="A104" s="340" t="s">
        <v>114</v>
      </c>
      <c r="B104" s="52">
        <f>'DAY1'!H104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+(Table14[[#This Row],[OPENING ]]+Table14[[#This Row],[RECEIPTS]]+Table14[[#This Row],[RETURNS]])-(Table14[[#This Row],[ISSUES]]+Table14[[#This Row],[EXCHANGED]]+Table14[[#This Row],[SALES]])</f>
        <v>0</v>
      </c>
      <c r="I104" s="53">
        <v>0</v>
      </c>
      <c r="J104" s="58">
        <f t="shared" si="16"/>
        <v>0</v>
      </c>
      <c r="K104" s="53">
        <f>+'DAY1'!K104+'DAY2'!C104</f>
        <v>0</v>
      </c>
      <c r="L104" s="54">
        <f>+'DAY1'!L104+'DAY2'!D104</f>
        <v>0</v>
      </c>
      <c r="M104" s="55">
        <f>+'DAY1'!M104+'DAY2'!E104</f>
        <v>0</v>
      </c>
      <c r="N104" s="52">
        <f>+'DAY1'!N104+'DAY2'!F104</f>
        <v>0</v>
      </c>
      <c r="O104" s="276">
        <f>+'DAY1'!O104+'DAY2'!G104</f>
        <v>0</v>
      </c>
      <c r="P104" s="53">
        <f>+Table14[[#This Row],[RECEIPTS TO]]/1</f>
        <v>0</v>
      </c>
      <c r="Q104" s="54">
        <f>+Table14[[#This Row],[RETURNS ]]/1</f>
        <v>0</v>
      </c>
      <c r="R104" s="55">
        <f>+Table14[[#This Row],[EXCHANGED TO]]/1</f>
        <v>0</v>
      </c>
      <c r="S104" s="52">
        <f>+Table14[[#This Row],[SALES TO]]/1</f>
        <v>0</v>
      </c>
      <c r="T104" s="276">
        <f>+Table14[[#This Row],[ISSUES TO]]/1</f>
        <v>0</v>
      </c>
      <c r="U104" s="59">
        <f t="shared" si="17"/>
        <v>0</v>
      </c>
    </row>
    <row r="105" spans="1:21" x14ac:dyDescent="0.25">
      <c r="A105" s="340" t="s">
        <v>113</v>
      </c>
      <c r="B105" s="52">
        <f>'DAY1'!H105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+(Table14[[#This Row],[OPENING ]]+Table14[[#This Row],[RECEIPTS]]+Table14[[#This Row],[RETURNS]])-(Table14[[#This Row],[ISSUES]]+Table14[[#This Row],[EXCHANGED]]+Table14[[#This Row],[SALES]])</f>
        <v>0</v>
      </c>
      <c r="I105" s="53">
        <v>0</v>
      </c>
      <c r="J105" s="58">
        <f t="shared" si="16"/>
        <v>0</v>
      </c>
      <c r="K105" s="53">
        <f>+'DAY1'!K105+'DAY2'!C105</f>
        <v>0</v>
      </c>
      <c r="L105" s="54">
        <f>+'DAY1'!L105+'DAY2'!D105</f>
        <v>0</v>
      </c>
      <c r="M105" s="55">
        <f>+'DAY1'!M105+'DAY2'!E105</f>
        <v>0</v>
      </c>
      <c r="N105" s="52">
        <f>+'DAY1'!N105+'DAY2'!F105</f>
        <v>0</v>
      </c>
      <c r="O105" s="276">
        <f>+'DAY1'!O105+'DAY2'!G105</f>
        <v>0</v>
      </c>
      <c r="P105" s="53">
        <f>+Table14[[#This Row],[RECEIPTS TO]]/1</f>
        <v>0</v>
      </c>
      <c r="Q105" s="54">
        <f>+Table14[[#This Row],[RETURNS ]]/1</f>
        <v>0</v>
      </c>
      <c r="R105" s="55">
        <f>+Table14[[#This Row],[EXCHANGED TO]]/1</f>
        <v>0</v>
      </c>
      <c r="S105" s="52">
        <f>+Table14[[#This Row],[SALES TO]]/1</f>
        <v>0</v>
      </c>
      <c r="T105" s="276">
        <f>+Table14[[#This Row],[ISSUES TO]]/1</f>
        <v>0</v>
      </c>
      <c r="U105" s="59">
        <f t="shared" si="17"/>
        <v>0</v>
      </c>
    </row>
    <row r="106" spans="1:21" x14ac:dyDescent="0.25">
      <c r="A106" s="341" t="s">
        <v>171</v>
      </c>
      <c r="B106" s="52">
        <f>'DAY1'!H106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+(Table14[[#This Row],[OPENING ]]+Table14[[#This Row],[RECEIPTS]]+Table14[[#This Row],[RETURNS]])-(Table14[[#This Row],[ISSUES]]+Table14[[#This Row],[EXCHANGED]]+Table14[[#This Row],[SALES]])</f>
        <v>0</v>
      </c>
      <c r="I106" s="53">
        <v>0</v>
      </c>
      <c r="J106" s="58">
        <f t="shared" si="16"/>
        <v>0</v>
      </c>
      <c r="K106" s="53">
        <f>+'DAY1'!K106+'DAY2'!C106</f>
        <v>0</v>
      </c>
      <c r="L106" s="54">
        <f>+'DAY1'!L106+'DAY2'!D106</f>
        <v>0</v>
      </c>
      <c r="M106" s="55">
        <f>+'DAY1'!M106+'DAY2'!E106</f>
        <v>0</v>
      </c>
      <c r="N106" s="52">
        <f>+'DAY1'!N106+'DAY2'!F106</f>
        <v>0</v>
      </c>
      <c r="O106" s="276">
        <f>+'DAY1'!O106+'DAY2'!G106</f>
        <v>0</v>
      </c>
      <c r="P106" s="53">
        <f>+Table14[[#This Row],[RECEIPTS TO]]/1</f>
        <v>0</v>
      </c>
      <c r="Q106" s="54">
        <f>+Table14[[#This Row],[RETURNS ]]/1</f>
        <v>0</v>
      </c>
      <c r="R106" s="55">
        <f>+Table14[[#This Row],[EXCHANGED TO]]/1</f>
        <v>0</v>
      </c>
      <c r="S106" s="52">
        <f>+Table14[[#This Row],[SALES TO]]/1</f>
        <v>0</v>
      </c>
      <c r="T106" s="276">
        <f>+Table14[[#This Row],[ISSUES TO]]/1</f>
        <v>0</v>
      </c>
      <c r="U106" s="59">
        <f t="shared" si="17"/>
        <v>0</v>
      </c>
    </row>
    <row r="107" spans="1:21" x14ac:dyDescent="0.25">
      <c r="A107" s="340" t="s">
        <v>261</v>
      </c>
      <c r="B107" s="52">
        <f>'DAY1'!H107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+(Table14[[#This Row],[OPENING ]]+Table14[[#This Row],[RECEIPTS]]+Table14[[#This Row],[RETURNS]])-(Table14[[#This Row],[ISSUES]]+Table14[[#This Row],[EXCHANGED]]+Table14[[#This Row],[SALES]])</f>
        <v>258.60000000000002</v>
      </c>
      <c r="I107" s="53">
        <v>258.60000000000002</v>
      </c>
      <c r="J107" s="58">
        <f t="shared" si="16"/>
        <v>0</v>
      </c>
      <c r="K107" s="53">
        <f>+'DAY1'!K107+'DAY2'!C107</f>
        <v>0</v>
      </c>
      <c r="L107" s="54">
        <f>+'DAY1'!L107+'DAY2'!D107</f>
        <v>0</v>
      </c>
      <c r="M107" s="55">
        <f>+'DAY1'!M107+'DAY2'!E107</f>
        <v>0</v>
      </c>
      <c r="N107" s="52">
        <f>+'DAY1'!N107+'DAY2'!F107</f>
        <v>0</v>
      </c>
      <c r="O107" s="276">
        <f>+'DAY1'!O107+'DAY2'!G107</f>
        <v>0</v>
      </c>
      <c r="P107" s="53">
        <f>+Table14[[#This Row],[RECEIPTS TO]]/1</f>
        <v>0</v>
      </c>
      <c r="Q107" s="54">
        <f>+Table14[[#This Row],[RETURNS ]]/1</f>
        <v>0</v>
      </c>
      <c r="R107" s="55">
        <f>+Table14[[#This Row],[EXCHANGED TO]]/1</f>
        <v>0</v>
      </c>
      <c r="S107" s="52">
        <f>+Table14[[#This Row],[SALES TO]]/1</f>
        <v>0</v>
      </c>
      <c r="T107" s="276">
        <f>+Table14[[#This Row],[ISSUES TO]]/1</f>
        <v>0</v>
      </c>
      <c r="U107" s="59">
        <f t="shared" si="17"/>
        <v>0</v>
      </c>
    </row>
    <row r="108" spans="1:21" x14ac:dyDescent="0.25">
      <c r="A108" s="342" t="s">
        <v>220</v>
      </c>
      <c r="B108" s="52">
        <f>'DAY1'!H108</f>
        <v>7628.4</v>
      </c>
      <c r="C108" s="53">
        <v>6075</v>
      </c>
      <c r="D108" s="54">
        <v>0</v>
      </c>
      <c r="E108" s="55">
        <v>0</v>
      </c>
      <c r="F108" s="52">
        <v>0</v>
      </c>
      <c r="G108" s="276">
        <v>0</v>
      </c>
      <c r="H108" s="54">
        <f>+(Table14[[#This Row],[OPENING ]]+Table14[[#This Row],[RECEIPTS]]+Table14[[#This Row],[RETURNS]])-(Table14[[#This Row],[ISSUES]]+Table14[[#This Row],[EXCHANGED]]+Table14[[#This Row],[SALES]])</f>
        <v>13703.4</v>
      </c>
      <c r="I108" s="53">
        <v>13703.4</v>
      </c>
      <c r="J108" s="58">
        <f t="shared" si="16"/>
        <v>0</v>
      </c>
      <c r="K108" s="53">
        <f>+'DAY1'!K108+'DAY2'!C108</f>
        <v>6075</v>
      </c>
      <c r="L108" s="54">
        <f>+'DAY1'!L108+'DAY2'!D108</f>
        <v>0</v>
      </c>
      <c r="M108" s="55">
        <f>+'DAY1'!M108+'DAY2'!E108</f>
        <v>0</v>
      </c>
      <c r="N108" s="52">
        <f>+'DAY1'!N108+'DAY2'!F108</f>
        <v>0</v>
      </c>
      <c r="O108" s="276">
        <f>+'DAY1'!O108+'DAY2'!G108</f>
        <v>0</v>
      </c>
      <c r="P108" s="53">
        <f>+Table14[[#This Row],[RECEIPTS TO]]/1</f>
        <v>6075</v>
      </c>
      <c r="Q108" s="54">
        <f>+Table14[[#This Row],[RETURNS ]]/1</f>
        <v>0</v>
      </c>
      <c r="R108" s="55">
        <f>+Table14[[#This Row],[EXCHANGED TO]]/1</f>
        <v>0</v>
      </c>
      <c r="S108" s="52">
        <f>+Table14[[#This Row],[SALES TO]]/1</f>
        <v>0</v>
      </c>
      <c r="T108" s="276">
        <f>+Table14[[#This Row],[ISSUES TO]]/1</f>
        <v>0</v>
      </c>
      <c r="U108" s="59">
        <f t="shared" si="17"/>
        <v>2.2557037037037038</v>
      </c>
    </row>
    <row r="109" spans="1:21" x14ac:dyDescent="0.25">
      <c r="A109" s="340"/>
      <c r="B109" s="52">
        <f>'DAY1'!H109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+(Table14[[#This Row],[OPENING ]]+Table14[[#This Row],[RECEIPTS]]+Table14[[#This Row],[RETURNS]])-(Table14[[#This Row],[ISSUES]]+Table14[[#This Row],[EXCHANGED]]+Table14[[#This Row],[SALES]])</f>
        <v>0</v>
      </c>
      <c r="I109" s="53">
        <v>0</v>
      </c>
      <c r="J109" s="58">
        <f t="shared" si="16"/>
        <v>0</v>
      </c>
      <c r="K109" s="53">
        <f>+'DAY1'!K109+'DAY2'!C109</f>
        <v>0</v>
      </c>
      <c r="L109" s="54">
        <f>+'DAY1'!L109+'DAY2'!D109</f>
        <v>0</v>
      </c>
      <c r="M109" s="55">
        <f>+'DAY1'!M109+'DAY2'!E109</f>
        <v>0</v>
      </c>
      <c r="N109" s="52">
        <f>+'DAY1'!N109+'DAY2'!F109</f>
        <v>0</v>
      </c>
      <c r="O109" s="276">
        <f>+'DAY1'!O109+'DAY2'!G109</f>
        <v>0</v>
      </c>
      <c r="P109" s="53">
        <f>+Table14[[#This Row],[RECEIPTS TO]]/1</f>
        <v>0</v>
      </c>
      <c r="Q109" s="54">
        <f>+Table14[[#This Row],[RETURNS ]]/1</f>
        <v>0</v>
      </c>
      <c r="R109" s="55">
        <f>+Table14[[#This Row],[EXCHANGED TO]]/1</f>
        <v>0</v>
      </c>
      <c r="S109" s="52">
        <f>+Table14[[#This Row],[SALES TO]]/1</f>
        <v>0</v>
      </c>
      <c r="T109" s="276">
        <f>+Table14[[#This Row],[ISSUES TO]]/1</f>
        <v>0</v>
      </c>
      <c r="U109" s="59">
        <f t="shared" si="17"/>
        <v>0</v>
      </c>
    </row>
    <row r="110" spans="1:21" x14ac:dyDescent="0.25">
      <c r="A110" s="340"/>
      <c r="B110" s="52">
        <f>'DAY1'!H110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+(Table14[[#This Row],[OPENING ]]+Table14[[#This Row],[RECEIPTS]]+Table14[[#This Row],[RETURNS]])-(Table14[[#This Row],[ISSUES]]+Table14[[#This Row],[EXCHANGED]]+Table14[[#This Row],[SALES]])</f>
        <v>0</v>
      </c>
      <c r="I110" s="53">
        <v>0</v>
      </c>
      <c r="J110" s="58">
        <f t="shared" si="16"/>
        <v>0</v>
      </c>
      <c r="K110" s="53">
        <f>+'DAY1'!K110+'DAY2'!C110</f>
        <v>0</v>
      </c>
      <c r="L110" s="54">
        <f>+'DAY1'!L110+'DAY2'!D110</f>
        <v>0</v>
      </c>
      <c r="M110" s="55">
        <f>+'DAY1'!M110+'DAY2'!E110</f>
        <v>0</v>
      </c>
      <c r="N110" s="52">
        <f>+'DAY1'!N110+'DAY2'!F110</f>
        <v>0</v>
      </c>
      <c r="O110" s="276">
        <f>+'DAY1'!O110+'DAY2'!G110</f>
        <v>0</v>
      </c>
      <c r="P110" s="53">
        <f>+Table14[[#This Row],[RECEIPTS TO]]/1</f>
        <v>0</v>
      </c>
      <c r="Q110" s="54">
        <f>+Table14[[#This Row],[RETURNS ]]/1</f>
        <v>0</v>
      </c>
      <c r="R110" s="55">
        <f>+Table14[[#This Row],[EXCHANGED TO]]/1</f>
        <v>0</v>
      </c>
      <c r="S110" s="52">
        <f>+Table14[[#This Row],[SALES TO]]/1</f>
        <v>0</v>
      </c>
      <c r="T110" s="276">
        <f>+Table14[[#This Row],[ISSUES TO]]/1</f>
        <v>0</v>
      </c>
      <c r="U110" s="59">
        <f t="shared" si="17"/>
        <v>0</v>
      </c>
    </row>
    <row r="111" spans="1:21" x14ac:dyDescent="0.25">
      <c r="A111" s="340"/>
      <c r="B111" s="52">
        <f>'DAY1'!H111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+(Table14[[#This Row],[OPENING ]]+Table14[[#This Row],[RECEIPTS]]+Table14[[#This Row],[RETURNS]])-(Table14[[#This Row],[ISSUES]]+Table14[[#This Row],[EXCHANGED]]+Table14[[#This Row],[SALES]])</f>
        <v>0</v>
      </c>
      <c r="I111" s="53">
        <v>0</v>
      </c>
      <c r="J111" s="58">
        <f t="shared" si="16"/>
        <v>0</v>
      </c>
      <c r="K111" s="53">
        <f>+'DAY1'!K111+'DAY2'!C111</f>
        <v>0</v>
      </c>
      <c r="L111" s="54">
        <f>+'DAY1'!L111+'DAY2'!D111</f>
        <v>0</v>
      </c>
      <c r="M111" s="55">
        <f>+'DAY1'!M111+'DAY2'!E111</f>
        <v>0</v>
      </c>
      <c r="N111" s="52">
        <f>+'DAY1'!N111+'DAY2'!F111</f>
        <v>0</v>
      </c>
      <c r="O111" s="276">
        <f>+'DAY1'!O111+'DAY2'!G111</f>
        <v>0</v>
      </c>
      <c r="P111" s="53">
        <f>+Table14[[#This Row],[RECEIPTS TO]]/1</f>
        <v>0</v>
      </c>
      <c r="Q111" s="54">
        <f>+Table14[[#This Row],[RETURNS ]]/1</f>
        <v>0</v>
      </c>
      <c r="R111" s="55">
        <f>+Table14[[#This Row],[EXCHANGED TO]]/1</f>
        <v>0</v>
      </c>
      <c r="S111" s="52">
        <f>+Table14[[#This Row],[SALES TO]]/1</f>
        <v>0</v>
      </c>
      <c r="T111" s="276">
        <f>+Table14[[#This Row],[ISSUES TO]]/1</f>
        <v>0</v>
      </c>
      <c r="U111" s="59">
        <f t="shared" si="17"/>
        <v>0</v>
      </c>
    </row>
    <row r="112" spans="1:21" x14ac:dyDescent="0.25">
      <c r="A112" s="340"/>
      <c r="B112" s="52">
        <f>'DAY1'!H112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+(Table14[[#This Row],[OPENING ]]+Table14[[#This Row],[RECEIPTS]]+Table14[[#This Row],[RETURNS]])-(Table14[[#This Row],[ISSUES]]+Table14[[#This Row],[EXCHANGED]]+Table14[[#This Row],[SALES]])</f>
        <v>0</v>
      </c>
      <c r="I112" s="53">
        <v>0</v>
      </c>
      <c r="J112" s="58">
        <f t="shared" si="16"/>
        <v>0</v>
      </c>
      <c r="K112" s="53">
        <f>+'DAY1'!K112+'DAY2'!C112</f>
        <v>0</v>
      </c>
      <c r="L112" s="54">
        <f>+'DAY1'!L112+'DAY2'!D112</f>
        <v>0</v>
      </c>
      <c r="M112" s="55">
        <f>+'DAY1'!M112+'DAY2'!E112</f>
        <v>0</v>
      </c>
      <c r="N112" s="52">
        <f>+'DAY1'!N112+'DAY2'!F112</f>
        <v>0</v>
      </c>
      <c r="O112" s="276">
        <f>+'DAY1'!O112+'DAY2'!G112</f>
        <v>0</v>
      </c>
      <c r="P112" s="53">
        <f>+Table14[[#This Row],[RECEIPTS TO]]/1</f>
        <v>0</v>
      </c>
      <c r="Q112" s="54">
        <f>+Table14[[#This Row],[RETURNS ]]/1</f>
        <v>0</v>
      </c>
      <c r="R112" s="55">
        <f>+Table14[[#This Row],[EXCHANGED TO]]/1</f>
        <v>0</v>
      </c>
      <c r="S112" s="52">
        <f>+Table14[[#This Row],[SALES TO]]/1</f>
        <v>0</v>
      </c>
      <c r="T112" s="276">
        <f>+Table14[[#This Row],[ISSUES TO]]/1</f>
        <v>0</v>
      </c>
      <c r="U112" s="59">
        <f t="shared" si="17"/>
        <v>0</v>
      </c>
    </row>
    <row r="113" spans="1:21" ht="15.75" thickBot="1" x14ac:dyDescent="0.3">
      <c r="A113" s="342" t="s">
        <v>126</v>
      </c>
      <c r="B113" s="52">
        <f>'DAY1'!H113</f>
        <v>0</v>
      </c>
      <c r="C113" s="144">
        <v>0</v>
      </c>
      <c r="D113" s="145">
        <v>0</v>
      </c>
      <c r="E113" s="146">
        <v>0</v>
      </c>
      <c r="F113" s="143">
        <v>0</v>
      </c>
      <c r="G113" s="298">
        <v>0</v>
      </c>
      <c r="H113" s="54">
        <f>+(Table14[[#This Row],[OPENING ]]+Table14[[#This Row],[RECEIPTS]]+Table14[[#This Row],[RETURNS]])-(Table14[[#This Row],[ISSUES]]+Table14[[#This Row],[EXCHANGED]]+Table14[[#This Row],[SALES]])</f>
        <v>0</v>
      </c>
      <c r="I113" s="144">
        <v>0</v>
      </c>
      <c r="J113" s="58">
        <f t="shared" si="16"/>
        <v>0</v>
      </c>
      <c r="K113" s="53">
        <f>+'DAY1'!K113+'DAY2'!C113</f>
        <v>0</v>
      </c>
      <c r="L113" s="54">
        <f>+'DAY1'!L113+'DAY2'!D113</f>
        <v>0</v>
      </c>
      <c r="M113" s="55">
        <f>+'DAY1'!M113+'DAY2'!E113</f>
        <v>0</v>
      </c>
      <c r="N113" s="52">
        <f>+'DAY1'!N113+'DAY2'!F113</f>
        <v>0</v>
      </c>
      <c r="O113" s="276">
        <f>+'DAY1'!O113+'DAY2'!G113</f>
        <v>0</v>
      </c>
      <c r="P113" s="53">
        <f>+Table14[[#This Row],[RECEIPTS TO]]/1</f>
        <v>0</v>
      </c>
      <c r="Q113" s="54">
        <f>+Table14[[#This Row],[RETURNS ]]/1</f>
        <v>0</v>
      </c>
      <c r="R113" s="55">
        <f>+Table14[[#This Row],[EXCHANGED TO]]/1</f>
        <v>0</v>
      </c>
      <c r="S113" s="52">
        <f>+Table14[[#This Row],[SALES TO]]/1</f>
        <v>0</v>
      </c>
      <c r="T113" s="276">
        <f>+Table14[[#This Row],[ISSUES TO]]/1</f>
        <v>0</v>
      </c>
      <c r="U113" s="200">
        <f t="shared" si="17"/>
        <v>0</v>
      </c>
    </row>
    <row r="114" spans="1:21" ht="17.25" thickBot="1" x14ac:dyDescent="0.35">
      <c r="A114" s="159" t="s">
        <v>132</v>
      </c>
      <c r="B114" s="160">
        <f>SUM(B102:B113)</f>
        <v>7887</v>
      </c>
      <c r="C114" s="161">
        <f>SUM(C102:C113)</f>
        <v>6075</v>
      </c>
      <c r="D114" s="162">
        <f>SUM(D102:D113)</f>
        <v>0</v>
      </c>
      <c r="E114" s="163">
        <f>SUM(E102:E113)</f>
        <v>0</v>
      </c>
      <c r="F114" s="160">
        <f>SUM(F102:F113)</f>
        <v>0</v>
      </c>
      <c r="G114" s="277">
        <f t="shared" ref="G114:T114" si="18">SUM(G102:G113)</f>
        <v>0</v>
      </c>
      <c r="H114" s="162">
        <f t="shared" si="18"/>
        <v>13962</v>
      </c>
      <c r="I114" s="161">
        <f t="shared" si="18"/>
        <v>13962</v>
      </c>
      <c r="J114" s="165">
        <f>+I114-H114</f>
        <v>0</v>
      </c>
      <c r="K114" s="161">
        <f t="shared" si="18"/>
        <v>6075</v>
      </c>
      <c r="L114" s="162">
        <f t="shared" si="18"/>
        <v>0</v>
      </c>
      <c r="M114" s="163">
        <f t="shared" si="18"/>
        <v>0</v>
      </c>
      <c r="N114" s="160">
        <f t="shared" si="18"/>
        <v>0</v>
      </c>
      <c r="O114" s="277">
        <f t="shared" si="18"/>
        <v>0</v>
      </c>
      <c r="P114" s="161">
        <f t="shared" si="18"/>
        <v>6075</v>
      </c>
      <c r="Q114" s="162">
        <f t="shared" si="18"/>
        <v>0</v>
      </c>
      <c r="R114" s="163">
        <f t="shared" si="18"/>
        <v>0</v>
      </c>
      <c r="S114" s="160">
        <f t="shared" si="18"/>
        <v>0</v>
      </c>
      <c r="T114" s="277">
        <f t="shared" si="18"/>
        <v>0</v>
      </c>
      <c r="U114" s="202">
        <f>IFERROR(+H114/(P114+Q114+R114+S114+T114),0)</f>
        <v>2.2982716049382717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'DAY1'!H117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+(Table14[[#This Row],[OPENING ]]+Table14[[#This Row],[RECEIPTS]]+Table14[[#This Row],[RETURNS]])-(Table14[[#This Row],[ISSUES]]+Table14[[#This Row],[EXCHANGED]]+Table14[[#This Row],[SALES]])</f>
        <v>0</v>
      </c>
      <c r="I117" s="53">
        <v>0</v>
      </c>
      <c r="J117" s="58">
        <f>+I117-H117</f>
        <v>0</v>
      </c>
      <c r="K117" s="53">
        <f>+'DAY1'!K117+'DAY2'!C117</f>
        <v>0</v>
      </c>
      <c r="L117" s="54">
        <f>+'DAY1'!L117+'DAY2'!D117</f>
        <v>0</v>
      </c>
      <c r="M117" s="55">
        <f>+'DAY1'!M117+'DAY2'!E117</f>
        <v>0</v>
      </c>
      <c r="N117" s="52">
        <f>+'DAY1'!N117+'DAY2'!F117</f>
        <v>0</v>
      </c>
      <c r="O117" s="276">
        <f>+'DAY1'!O117+'DAY2'!G117</f>
        <v>0</v>
      </c>
      <c r="P117" s="53">
        <f>+Table14[[#This Row],[RECEIPTS TO]]/1</f>
        <v>0</v>
      </c>
      <c r="Q117" s="54">
        <f>+Table14[[#This Row],[RETURNS ]]/1</f>
        <v>0</v>
      </c>
      <c r="R117" s="55">
        <f>+Table14[[#This Row],[EXCHANGED TO]]/1</f>
        <v>0</v>
      </c>
      <c r="S117" s="52">
        <f>+Table14[[#This Row],[SALES TO]]/1</f>
        <v>0</v>
      </c>
      <c r="T117" s="276">
        <f>+Table14[[#This Row],[ISSUES TO]]/1</f>
        <v>0</v>
      </c>
      <c r="U117" s="59">
        <f>IFERROR(+H117/(P117+Q117+R117+S117+T117),0)</f>
        <v>0</v>
      </c>
    </row>
    <row r="118" spans="1:21" x14ac:dyDescent="0.25">
      <c r="A118" s="78" t="s">
        <v>46</v>
      </c>
      <c r="B118" s="52">
        <f>'DAY1'!H118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+(Table14[[#This Row],[OPENING ]]+Table14[[#This Row],[RECEIPTS]]+Table14[[#This Row],[RETURNS]])-(Table14[[#This Row],[ISSUES]]+Table14[[#This Row],[EXCHANGED]]+Table14[[#This Row],[SALES]])</f>
        <v>0</v>
      </c>
      <c r="I118" s="53">
        <v>0</v>
      </c>
      <c r="J118" s="58">
        <f t="shared" ref="J118:J124" si="19">+I118-H118</f>
        <v>0</v>
      </c>
      <c r="K118" s="53">
        <f>+'DAY1'!K118+'DAY2'!C118</f>
        <v>0</v>
      </c>
      <c r="L118" s="54">
        <f>+'DAY1'!L118+'DAY2'!D118</f>
        <v>0</v>
      </c>
      <c r="M118" s="55">
        <f>+'DAY1'!M118+'DAY2'!E118</f>
        <v>0</v>
      </c>
      <c r="N118" s="52">
        <f>+'DAY1'!N118+'DAY2'!F118</f>
        <v>0</v>
      </c>
      <c r="O118" s="276">
        <f>+'DAY1'!O118+'DAY2'!G118</f>
        <v>0</v>
      </c>
      <c r="P118" s="53">
        <f>+Table14[[#This Row],[RECEIPTS TO]]/1</f>
        <v>0</v>
      </c>
      <c r="Q118" s="54">
        <f>+Table14[[#This Row],[RETURNS ]]/1</f>
        <v>0</v>
      </c>
      <c r="R118" s="55">
        <f>+Table14[[#This Row],[EXCHANGED TO]]/1</f>
        <v>0</v>
      </c>
      <c r="S118" s="52">
        <f>+Table14[[#This Row],[SALES TO]]/1</f>
        <v>0</v>
      </c>
      <c r="T118" s="276">
        <f>+Table14[[#This Row],[ISSUES TO]]/1</f>
        <v>0</v>
      </c>
      <c r="U118" s="59">
        <f t="shared" ref="U118:U124" si="20">IFERROR(+H118/(P118+Q118+R118+S118+T118),0)</f>
        <v>0</v>
      </c>
    </row>
    <row r="119" spans="1:21" x14ac:dyDescent="0.25">
      <c r="A119" s="78"/>
      <c r="B119" s="52">
        <f>'DAY1'!H119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+(Table14[[#This Row],[OPENING ]]+Table14[[#This Row],[RECEIPTS]]+Table14[[#This Row],[RETURNS]])-(Table14[[#This Row],[ISSUES]]+Table14[[#This Row],[EXCHANGED]]+Table14[[#This Row],[SALES]])</f>
        <v>0</v>
      </c>
      <c r="I119" s="53">
        <v>0</v>
      </c>
      <c r="J119" s="58">
        <f t="shared" si="19"/>
        <v>0</v>
      </c>
      <c r="K119" s="53">
        <f>+'DAY1'!K119+'DAY2'!C119</f>
        <v>0</v>
      </c>
      <c r="L119" s="54">
        <f>+'DAY1'!L119+'DAY2'!D119</f>
        <v>0</v>
      </c>
      <c r="M119" s="55">
        <f>+'DAY1'!M119+'DAY2'!E119</f>
        <v>0</v>
      </c>
      <c r="N119" s="52">
        <f>+'DAY1'!N119+'DAY2'!F119</f>
        <v>0</v>
      </c>
      <c r="O119" s="276">
        <f>+'DAY1'!O119+'DAY2'!G119</f>
        <v>0</v>
      </c>
      <c r="P119" s="53">
        <f>+Table14[[#This Row],[RECEIPTS TO]]/1</f>
        <v>0</v>
      </c>
      <c r="Q119" s="54">
        <f>+Table14[[#This Row],[RETURNS ]]/1</f>
        <v>0</v>
      </c>
      <c r="R119" s="55">
        <f>+Table14[[#This Row],[EXCHANGED TO]]/1</f>
        <v>0</v>
      </c>
      <c r="S119" s="52">
        <f>+Table14[[#This Row],[SALES TO]]/1</f>
        <v>0</v>
      </c>
      <c r="T119" s="276">
        <f>+Table14[[#This Row],[ISSUES TO]]/1</f>
        <v>0</v>
      </c>
      <c r="U119" s="59">
        <f t="shared" si="20"/>
        <v>0</v>
      </c>
    </row>
    <row r="120" spans="1:21" x14ac:dyDescent="0.25">
      <c r="A120" s="78" t="s">
        <v>230</v>
      </c>
      <c r="B120" s="52">
        <f>'DAY1'!H120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+(Table14[[#This Row],[OPENING ]]+Table14[[#This Row],[RECEIPTS]]+Table14[[#This Row],[RETURNS]])-(Table14[[#This Row],[ISSUES]]+Table14[[#This Row],[EXCHANGED]]+Table14[[#This Row],[SALES]])</f>
        <v>0</v>
      </c>
      <c r="I120" s="53">
        <v>0</v>
      </c>
      <c r="J120" s="58">
        <f t="shared" si="19"/>
        <v>0</v>
      </c>
      <c r="K120" s="53">
        <f>+'DAY1'!K120+'DAY2'!C120</f>
        <v>0</v>
      </c>
      <c r="L120" s="54">
        <f>+'DAY1'!L120+'DAY2'!D120</f>
        <v>0</v>
      </c>
      <c r="M120" s="55">
        <f>+'DAY1'!M120+'DAY2'!E120</f>
        <v>0</v>
      </c>
      <c r="N120" s="52">
        <f>+'DAY1'!N120+'DAY2'!F120</f>
        <v>0</v>
      </c>
      <c r="O120" s="276">
        <f>+'DAY1'!O120+'DAY2'!G120</f>
        <v>0</v>
      </c>
      <c r="P120" s="53">
        <f>+Table14[[#This Row],[RECEIPTS TO]]/1</f>
        <v>0</v>
      </c>
      <c r="Q120" s="54">
        <f>+Table14[[#This Row],[RETURNS ]]/1</f>
        <v>0</v>
      </c>
      <c r="R120" s="55">
        <f>+Table14[[#This Row],[EXCHANGED TO]]/1</f>
        <v>0</v>
      </c>
      <c r="S120" s="52">
        <f>+Table14[[#This Row],[SALES TO]]/1</f>
        <v>0</v>
      </c>
      <c r="T120" s="276">
        <f>+Table14[[#This Row],[ISSUES TO]]/1</f>
        <v>0</v>
      </c>
      <c r="U120" s="59">
        <f t="shared" si="20"/>
        <v>0</v>
      </c>
    </row>
    <row r="121" spans="1:21" x14ac:dyDescent="0.25">
      <c r="A121" s="78" t="s">
        <v>231</v>
      </c>
      <c r="B121" s="52">
        <f>'DAY1'!H121</f>
        <v>10688.4</v>
      </c>
      <c r="C121" s="53">
        <v>0</v>
      </c>
      <c r="D121" s="54">
        <v>0</v>
      </c>
      <c r="E121" s="55">
        <v>0</v>
      </c>
      <c r="F121" s="52">
        <v>0</v>
      </c>
      <c r="G121" s="276">
        <v>574</v>
      </c>
      <c r="H121" s="54">
        <f>+(Table14[[#This Row],[OPENING ]]+Table14[[#This Row],[RECEIPTS]]+Table14[[#This Row],[RETURNS]])-(Table14[[#This Row],[ISSUES]]+Table14[[#This Row],[EXCHANGED]]+Table14[[#This Row],[SALES]])</f>
        <v>10114.4</v>
      </c>
      <c r="I121" s="53">
        <v>10114.6</v>
      </c>
      <c r="J121" s="58">
        <f t="shared" si="19"/>
        <v>0.2000000000007276</v>
      </c>
      <c r="K121" s="53">
        <f>+'DAY1'!K121+'DAY2'!C121</f>
        <v>0</v>
      </c>
      <c r="L121" s="54">
        <f>+'DAY1'!L121+'DAY2'!D121</f>
        <v>0</v>
      </c>
      <c r="M121" s="55">
        <f>+'DAY1'!M121+'DAY2'!E121</f>
        <v>0</v>
      </c>
      <c r="N121" s="52">
        <f>+'DAY1'!N121+'DAY2'!F121</f>
        <v>0</v>
      </c>
      <c r="O121" s="276">
        <f>+'DAY1'!O121+'DAY2'!G121</f>
        <v>574</v>
      </c>
      <c r="P121" s="53">
        <f>+Table14[[#This Row],[RECEIPTS TO]]/1</f>
        <v>0</v>
      </c>
      <c r="Q121" s="54">
        <f>+Table14[[#This Row],[RETURNS ]]/1</f>
        <v>0</v>
      </c>
      <c r="R121" s="55">
        <f>+Table14[[#This Row],[EXCHANGED TO]]/1</f>
        <v>0</v>
      </c>
      <c r="S121" s="52">
        <f>+Table14[[#This Row],[SALES TO]]/1</f>
        <v>0</v>
      </c>
      <c r="T121" s="276">
        <f>+Table14[[#This Row],[ISSUES TO]]/1</f>
        <v>574</v>
      </c>
      <c r="U121" s="59">
        <f t="shared" si="20"/>
        <v>17.620905923344946</v>
      </c>
    </row>
    <row r="122" spans="1:21" x14ac:dyDescent="0.25">
      <c r="A122" s="78" t="s">
        <v>232</v>
      </c>
      <c r="B122" s="52">
        <f>'DAY1'!H122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+(Table14[[#This Row],[OPENING ]]+Table14[[#This Row],[RECEIPTS]]+Table14[[#This Row],[RETURNS]])-(Table14[[#This Row],[ISSUES]]+Table14[[#This Row],[EXCHANGED]]+Table14[[#This Row],[SALES]])</f>
        <v>0</v>
      </c>
      <c r="I122" s="53">
        <v>0</v>
      </c>
      <c r="J122" s="58">
        <f t="shared" si="19"/>
        <v>0</v>
      </c>
      <c r="K122" s="53">
        <f>+'DAY1'!K122+'DAY2'!C122</f>
        <v>0</v>
      </c>
      <c r="L122" s="54">
        <f>+'DAY1'!L122+'DAY2'!D122</f>
        <v>0</v>
      </c>
      <c r="M122" s="55">
        <f>+'DAY1'!M122+'DAY2'!E122</f>
        <v>0</v>
      </c>
      <c r="N122" s="52">
        <f>+'DAY1'!N122+'DAY2'!F122</f>
        <v>0</v>
      </c>
      <c r="O122" s="276">
        <f>+'DAY1'!O122+'DAY2'!G122</f>
        <v>0</v>
      </c>
      <c r="P122" s="53">
        <f>+Table14[[#This Row],[RECEIPTS TO]]/1</f>
        <v>0</v>
      </c>
      <c r="Q122" s="54">
        <f>+Table14[[#This Row],[RETURNS ]]/1</f>
        <v>0</v>
      </c>
      <c r="R122" s="55">
        <f>+Table14[[#This Row],[EXCHANGED TO]]/1</f>
        <v>0</v>
      </c>
      <c r="S122" s="52">
        <f>+Table14[[#This Row],[SALES TO]]/1</f>
        <v>0</v>
      </c>
      <c r="T122" s="276">
        <f>+Table14[[#This Row],[ISSUES TO]]/1</f>
        <v>0</v>
      </c>
      <c r="U122" s="59">
        <f t="shared" si="20"/>
        <v>0</v>
      </c>
    </row>
    <row r="123" spans="1:21" x14ac:dyDescent="0.25">
      <c r="A123" s="320" t="s">
        <v>246</v>
      </c>
      <c r="B123" s="52">
        <f>'DAY1'!H123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+(Table14[[#This Row],[OPENING ]]+Table14[[#This Row],[RECEIPTS]]+Table14[[#This Row],[RETURNS]])-(Table14[[#This Row],[ISSUES]]+Table14[[#This Row],[EXCHANGED]]+Table14[[#This Row],[SALES]])</f>
        <v>100</v>
      </c>
      <c r="I123" s="53">
        <v>100</v>
      </c>
      <c r="J123" s="58">
        <f t="shared" si="19"/>
        <v>0</v>
      </c>
      <c r="K123" s="53">
        <f>+'DAY1'!K123+'DAY2'!C123</f>
        <v>0</v>
      </c>
      <c r="L123" s="54">
        <f>+'DAY1'!L123+'DAY2'!D123</f>
        <v>0</v>
      </c>
      <c r="M123" s="55">
        <f>+'DAY1'!M123+'DAY2'!E123</f>
        <v>0</v>
      </c>
      <c r="N123" s="52">
        <f>+'DAY1'!N123+'DAY2'!F123</f>
        <v>0</v>
      </c>
      <c r="O123" s="276">
        <f>+'DAY1'!O123+'DAY2'!G123</f>
        <v>0</v>
      </c>
      <c r="P123" s="53">
        <f>+Table14[[#This Row],[RECEIPTS TO]]/1</f>
        <v>0</v>
      </c>
      <c r="Q123" s="54">
        <f>+Table14[[#This Row],[RETURNS ]]/1</f>
        <v>0</v>
      </c>
      <c r="R123" s="55">
        <f>+Table14[[#This Row],[EXCHANGED TO]]/1</f>
        <v>0</v>
      </c>
      <c r="S123" s="52">
        <f>+Table14[[#This Row],[SALES TO]]/1</f>
        <v>0</v>
      </c>
      <c r="T123" s="276">
        <f>+Table14[[#This Row],[ISSUES TO]]/1</f>
        <v>0</v>
      </c>
      <c r="U123" s="59">
        <f t="shared" si="20"/>
        <v>0</v>
      </c>
    </row>
    <row r="124" spans="1:21" ht="15.75" thickBot="1" x14ac:dyDescent="0.3">
      <c r="A124" s="177"/>
      <c r="B124" s="52">
        <f>'DAY1'!H124</f>
        <v>0</v>
      </c>
      <c r="C124" s="144">
        <v>0</v>
      </c>
      <c r="D124" s="145">
        <v>0</v>
      </c>
      <c r="E124" s="146">
        <v>0</v>
      </c>
      <c r="F124" s="143">
        <v>0</v>
      </c>
      <c r="G124" s="298">
        <v>0</v>
      </c>
      <c r="H124" s="54">
        <f>+(Table14[[#This Row],[OPENING ]]+Table14[[#This Row],[RECEIPTS]]+Table14[[#This Row],[RETURNS]])-(Table14[[#This Row],[ISSUES]]+Table14[[#This Row],[EXCHANGED]]+Table14[[#This Row],[SALES]])</f>
        <v>0</v>
      </c>
      <c r="I124" s="144">
        <v>0</v>
      </c>
      <c r="J124" s="58">
        <f t="shared" si="19"/>
        <v>0</v>
      </c>
      <c r="K124" s="53">
        <f>+'DAY1'!K124+'DAY2'!C124</f>
        <v>0</v>
      </c>
      <c r="L124" s="54">
        <f>+'DAY1'!L124+'DAY2'!D124</f>
        <v>0</v>
      </c>
      <c r="M124" s="55">
        <f>+'DAY1'!M124+'DAY2'!E124</f>
        <v>0</v>
      </c>
      <c r="N124" s="52">
        <f>+'DAY1'!N124+'DAY2'!F124</f>
        <v>0</v>
      </c>
      <c r="O124" s="276">
        <f>+'DAY1'!O124+'DAY2'!G124</f>
        <v>0</v>
      </c>
      <c r="P124" s="53">
        <f>+Table14[[#This Row],[RECEIPTS TO]]/1</f>
        <v>0</v>
      </c>
      <c r="Q124" s="54">
        <f>+Table14[[#This Row],[RETURNS ]]/1</f>
        <v>0</v>
      </c>
      <c r="R124" s="55">
        <f>+Table14[[#This Row],[EXCHANGED TO]]/1</f>
        <v>0</v>
      </c>
      <c r="S124" s="52">
        <f>+Table14[[#This Row],[SALES TO]]/1</f>
        <v>0</v>
      </c>
      <c r="T124" s="276">
        <f>+Table14[[#This Row],[ISSUES TO]]/1</f>
        <v>0</v>
      </c>
      <c r="U124" s="200">
        <f t="shared" si="20"/>
        <v>0</v>
      </c>
    </row>
    <row r="125" spans="1:21" ht="17.25" thickBot="1" x14ac:dyDescent="0.35">
      <c r="A125" s="159" t="s">
        <v>196</v>
      </c>
      <c r="B125" s="160">
        <f t="shared" ref="B125:T125" si="21">SUM(B117:B124)</f>
        <v>10788.4</v>
      </c>
      <c r="C125" s="161">
        <f>SUM(C117:C124)</f>
        <v>0</v>
      </c>
      <c r="D125" s="162">
        <f>SUM(D117:D124)</f>
        <v>0</v>
      </c>
      <c r="E125" s="163">
        <f>SUM(E117:E124)</f>
        <v>0</v>
      </c>
      <c r="F125" s="160">
        <f>SUM(F117:F124)</f>
        <v>0</v>
      </c>
      <c r="G125" s="277">
        <f t="shared" si="21"/>
        <v>574</v>
      </c>
      <c r="H125" s="162">
        <f t="shared" si="21"/>
        <v>10214.4</v>
      </c>
      <c r="I125" s="161">
        <f t="shared" si="21"/>
        <v>10214.6</v>
      </c>
      <c r="J125" s="165">
        <f>+I125-H125</f>
        <v>0.2000000000007276</v>
      </c>
      <c r="K125" s="161">
        <f t="shared" si="21"/>
        <v>0</v>
      </c>
      <c r="L125" s="162">
        <f t="shared" si="21"/>
        <v>0</v>
      </c>
      <c r="M125" s="163">
        <f t="shared" si="21"/>
        <v>0</v>
      </c>
      <c r="N125" s="160">
        <f t="shared" si="21"/>
        <v>0</v>
      </c>
      <c r="O125" s="277">
        <f t="shared" si="21"/>
        <v>574</v>
      </c>
      <c r="P125" s="161">
        <f t="shared" si="21"/>
        <v>0</v>
      </c>
      <c r="Q125" s="162">
        <f t="shared" si="21"/>
        <v>0</v>
      </c>
      <c r="R125" s="163">
        <f t="shared" si="21"/>
        <v>0</v>
      </c>
      <c r="S125" s="160">
        <f t="shared" si="21"/>
        <v>0</v>
      </c>
      <c r="T125" s="277">
        <f t="shared" si="21"/>
        <v>574</v>
      </c>
      <c r="U125" s="202">
        <f>IFERROR(+H125/(P125+Q125+R125+S125+T125),0)</f>
        <v>17.79512195121951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'DAY1'!H128</f>
        <v>1017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+(Table14[[#This Row],[OPENING ]]+Table14[[#This Row],[RECEIPTS]]+Table14[[#This Row],[RETURNS]])-(Table14[[#This Row],[ISSUES]]+Table14[[#This Row],[EXCHANGED]]+Table14[[#This Row],[SALES]])</f>
        <v>1017</v>
      </c>
      <c r="I128" s="53">
        <v>1017</v>
      </c>
      <c r="J128" s="58">
        <f>+I128-H128</f>
        <v>0</v>
      </c>
      <c r="K128" s="53">
        <f>+'DAY1'!K128+'DAY2'!C128</f>
        <v>0</v>
      </c>
      <c r="L128" s="54">
        <f>+'DAY1'!L128+'DAY2'!D128</f>
        <v>0</v>
      </c>
      <c r="M128" s="55">
        <f>+'DAY1'!M128+'DAY2'!E128</f>
        <v>0</v>
      </c>
      <c r="N128" s="52">
        <f>+'DAY1'!N128+'DAY2'!F128</f>
        <v>0</v>
      </c>
      <c r="O128" s="276">
        <f>+'DAY1'!O128+'DAY2'!G128</f>
        <v>0</v>
      </c>
      <c r="P128" s="53">
        <f>+Table14[[#This Row],[RECEIPTS TO]]/1</f>
        <v>0</v>
      </c>
      <c r="Q128" s="54">
        <f>+Table14[[#This Row],[RETURNS ]]/1</f>
        <v>0</v>
      </c>
      <c r="R128" s="55">
        <f>+Table14[[#This Row],[EXCHANGED TO]]/1</f>
        <v>0</v>
      </c>
      <c r="S128" s="52">
        <f>+Table14[[#This Row],[SALES TO]]/1</f>
        <v>0</v>
      </c>
      <c r="T128" s="276">
        <f>+Table14[[#This Row],[ISSUES TO]]/1</f>
        <v>0</v>
      </c>
      <c r="U128" s="59">
        <f>IFERROR(+H128/(P128+Q128+R128+S128+T128),0)</f>
        <v>0</v>
      </c>
    </row>
    <row r="129" spans="1:21" x14ac:dyDescent="0.25">
      <c r="A129" s="80" t="s">
        <v>48</v>
      </c>
      <c r="B129" s="52">
        <f>'DAY1'!H129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+(Table14[[#This Row],[OPENING ]]+Table14[[#This Row],[RECEIPTS]]+Table14[[#This Row],[RETURNS]])-(Table14[[#This Row],[ISSUES]]+Table14[[#This Row],[EXCHANGED]]+Table14[[#This Row],[SALES]])</f>
        <v>28</v>
      </c>
      <c r="I129" s="53">
        <v>28</v>
      </c>
      <c r="J129" s="58">
        <f t="shared" ref="J129:J149" si="22">+I129-H129</f>
        <v>0</v>
      </c>
      <c r="K129" s="53">
        <f>+'DAY1'!K129+'DAY2'!C129</f>
        <v>0</v>
      </c>
      <c r="L129" s="54">
        <f>+'DAY1'!L129+'DAY2'!D129</f>
        <v>0</v>
      </c>
      <c r="M129" s="55">
        <f>+'DAY1'!M129+'DAY2'!E129</f>
        <v>0</v>
      </c>
      <c r="N129" s="52">
        <f>+'DAY1'!N129+'DAY2'!F129</f>
        <v>0</v>
      </c>
      <c r="O129" s="276">
        <f>+'DAY1'!O129+'DAY2'!G129</f>
        <v>0</v>
      </c>
      <c r="P129" s="53">
        <f>+Table14[[#This Row],[RECEIPTS TO]]/1</f>
        <v>0</v>
      </c>
      <c r="Q129" s="54">
        <f>+Table14[[#This Row],[RETURNS ]]/1</f>
        <v>0</v>
      </c>
      <c r="R129" s="55">
        <f>+Table14[[#This Row],[EXCHANGED TO]]/1</f>
        <v>0</v>
      </c>
      <c r="S129" s="52">
        <f>+Table14[[#This Row],[SALES TO]]/1</f>
        <v>0</v>
      </c>
      <c r="T129" s="276">
        <f>+Table14[[#This Row],[ISSUES TO]]/1</f>
        <v>0</v>
      </c>
      <c r="U129" s="59">
        <f t="shared" ref="U129:U149" si="23">IFERROR(+H129/(P129+Q129+R129+S129+T129),0)</f>
        <v>0</v>
      </c>
    </row>
    <row r="130" spans="1:21" x14ac:dyDescent="0.25">
      <c r="A130" s="80" t="s">
        <v>49</v>
      </c>
      <c r="B130" s="52">
        <f>'DAY1'!H130</f>
        <v>200</v>
      </c>
      <c r="C130" s="53">
        <v>0</v>
      </c>
      <c r="D130" s="54">
        <v>0</v>
      </c>
      <c r="E130" s="55">
        <v>0</v>
      </c>
      <c r="F130" s="52">
        <v>0</v>
      </c>
      <c r="G130" s="276">
        <v>100</v>
      </c>
      <c r="H130" s="54">
        <f>+(Table14[[#This Row],[OPENING ]]+Table14[[#This Row],[RECEIPTS]]+Table14[[#This Row],[RETURNS]])-(Table14[[#This Row],[ISSUES]]+Table14[[#This Row],[EXCHANGED]]+Table14[[#This Row],[SALES]])</f>
        <v>100</v>
      </c>
      <c r="I130" s="53">
        <v>100</v>
      </c>
      <c r="J130" s="58">
        <f t="shared" si="22"/>
        <v>0</v>
      </c>
      <c r="K130" s="53">
        <f>+'DAY1'!K130+'DAY2'!C130</f>
        <v>0</v>
      </c>
      <c r="L130" s="54">
        <f>+'DAY1'!L130+'DAY2'!D130</f>
        <v>0</v>
      </c>
      <c r="M130" s="55">
        <f>+'DAY1'!M130+'DAY2'!E130</f>
        <v>0</v>
      </c>
      <c r="N130" s="52">
        <f>+'DAY1'!N130+'DAY2'!F130</f>
        <v>0</v>
      </c>
      <c r="O130" s="276">
        <f>+'DAY1'!O130+'DAY2'!G130</f>
        <v>100</v>
      </c>
      <c r="P130" s="53">
        <f>+Table14[[#This Row],[RECEIPTS TO]]/1</f>
        <v>0</v>
      </c>
      <c r="Q130" s="54">
        <f>+Table14[[#This Row],[RETURNS ]]/1</f>
        <v>0</v>
      </c>
      <c r="R130" s="55">
        <f>+Table14[[#This Row],[EXCHANGED TO]]/1</f>
        <v>0</v>
      </c>
      <c r="S130" s="52">
        <f>+Table14[[#This Row],[SALES TO]]/1</f>
        <v>0</v>
      </c>
      <c r="T130" s="276">
        <f>+Table14[[#This Row],[ISSUES TO]]/1</f>
        <v>100</v>
      </c>
      <c r="U130" s="59">
        <f t="shared" si="23"/>
        <v>1</v>
      </c>
    </row>
    <row r="131" spans="1:21" x14ac:dyDescent="0.25">
      <c r="A131" s="80" t="s">
        <v>50</v>
      </c>
      <c r="B131" s="52">
        <f>'DAY1'!H131</f>
        <v>59.7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+(Table14[[#This Row],[OPENING ]]+Table14[[#This Row],[RECEIPTS]]+Table14[[#This Row],[RETURNS]])-(Table14[[#This Row],[ISSUES]]+Table14[[#This Row],[EXCHANGED]]+Table14[[#This Row],[SALES]])</f>
        <v>59.7</v>
      </c>
      <c r="I131" s="53">
        <v>59.7</v>
      </c>
      <c r="J131" s="58">
        <f t="shared" si="22"/>
        <v>0</v>
      </c>
      <c r="K131" s="53">
        <f>+'DAY1'!K131+'DAY2'!C131</f>
        <v>0</v>
      </c>
      <c r="L131" s="54">
        <f>+'DAY1'!L131+'DAY2'!D131</f>
        <v>0</v>
      </c>
      <c r="M131" s="55">
        <f>+'DAY1'!M131+'DAY2'!E131</f>
        <v>0</v>
      </c>
      <c r="N131" s="52">
        <f>+'DAY1'!N131+'DAY2'!F131</f>
        <v>0</v>
      </c>
      <c r="O131" s="276">
        <f>+'DAY1'!O131+'DAY2'!G131</f>
        <v>0</v>
      </c>
      <c r="P131" s="53">
        <f>+Table14[[#This Row],[RECEIPTS TO]]/1</f>
        <v>0</v>
      </c>
      <c r="Q131" s="54">
        <f>+Table14[[#This Row],[RETURNS ]]/1</f>
        <v>0</v>
      </c>
      <c r="R131" s="55">
        <f>+Table14[[#This Row],[EXCHANGED TO]]/1</f>
        <v>0</v>
      </c>
      <c r="S131" s="52">
        <f>+Table14[[#This Row],[SALES TO]]/1</f>
        <v>0</v>
      </c>
      <c r="T131" s="276">
        <f>+Table14[[#This Row],[ISSUES TO]]/1</f>
        <v>0</v>
      </c>
      <c r="U131" s="59">
        <f t="shared" si="23"/>
        <v>0</v>
      </c>
    </row>
    <row r="132" spans="1:21" x14ac:dyDescent="0.25">
      <c r="A132" s="80" t="s">
        <v>107</v>
      </c>
      <c r="B132" s="52">
        <f>'DAY1'!H132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+(Table14[[#This Row],[OPENING ]]+Table14[[#This Row],[RECEIPTS]]+Table14[[#This Row],[RETURNS]])-(Table14[[#This Row],[ISSUES]]+Table14[[#This Row],[EXCHANGED]]+Table14[[#This Row],[SALES]])</f>
        <v>0</v>
      </c>
      <c r="I132" s="53">
        <v>0</v>
      </c>
      <c r="J132" s="58">
        <f t="shared" si="22"/>
        <v>0</v>
      </c>
      <c r="K132" s="53">
        <f>+'DAY1'!K132+'DAY2'!C132</f>
        <v>0</v>
      </c>
      <c r="L132" s="54">
        <f>+'DAY1'!L132+'DAY2'!D132</f>
        <v>0</v>
      </c>
      <c r="M132" s="55">
        <f>+'DAY1'!M132+'DAY2'!E132</f>
        <v>0</v>
      </c>
      <c r="N132" s="52">
        <f>+'DAY1'!N132+'DAY2'!F132</f>
        <v>0</v>
      </c>
      <c r="O132" s="276">
        <f>+'DAY1'!O132+'DAY2'!G132</f>
        <v>0</v>
      </c>
      <c r="P132" s="53">
        <f>+Table14[[#This Row],[RECEIPTS TO]]/1</f>
        <v>0</v>
      </c>
      <c r="Q132" s="54">
        <f>+Table14[[#This Row],[RETURNS ]]/1</f>
        <v>0</v>
      </c>
      <c r="R132" s="55">
        <f>+Table14[[#This Row],[EXCHANGED TO]]/1</f>
        <v>0</v>
      </c>
      <c r="S132" s="52">
        <f>+Table14[[#This Row],[SALES TO]]/1</f>
        <v>0</v>
      </c>
      <c r="T132" s="276">
        <f>+Table14[[#This Row],[ISSUES TO]]/1</f>
        <v>0</v>
      </c>
      <c r="U132" s="59">
        <f t="shared" si="23"/>
        <v>0</v>
      </c>
    </row>
    <row r="133" spans="1:21" x14ac:dyDescent="0.25">
      <c r="A133" s="80" t="s">
        <v>108</v>
      </c>
      <c r="B133" s="52">
        <f>'DAY1'!H133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+(Table14[[#This Row],[OPENING ]]+Table14[[#This Row],[RECEIPTS]]+Table14[[#This Row],[RETURNS]])-(Table14[[#This Row],[ISSUES]]+Table14[[#This Row],[EXCHANGED]]+Table14[[#This Row],[SALES]])</f>
        <v>5775.4</v>
      </c>
      <c r="I133" s="53">
        <v>5775.4</v>
      </c>
      <c r="J133" s="58">
        <f t="shared" si="22"/>
        <v>0</v>
      </c>
      <c r="K133" s="53">
        <f>+'DAY1'!K133+'DAY2'!C133</f>
        <v>0</v>
      </c>
      <c r="L133" s="54">
        <f>+'DAY1'!L133+'DAY2'!D133</f>
        <v>0</v>
      </c>
      <c r="M133" s="55">
        <f>+'DAY1'!M133+'DAY2'!E133</f>
        <v>0</v>
      </c>
      <c r="N133" s="52">
        <f>+'DAY1'!N133+'DAY2'!F133</f>
        <v>0</v>
      </c>
      <c r="O133" s="276">
        <f>+'DAY1'!O133+'DAY2'!G133</f>
        <v>0</v>
      </c>
      <c r="P133" s="53">
        <f>+Table14[[#This Row],[RECEIPTS TO]]/1</f>
        <v>0</v>
      </c>
      <c r="Q133" s="54">
        <f>+Table14[[#This Row],[RETURNS ]]/1</f>
        <v>0</v>
      </c>
      <c r="R133" s="55">
        <f>+Table14[[#This Row],[EXCHANGED TO]]/1</f>
        <v>0</v>
      </c>
      <c r="S133" s="52">
        <f>+Table14[[#This Row],[SALES TO]]/1</f>
        <v>0</v>
      </c>
      <c r="T133" s="276">
        <f>+Table14[[#This Row],[ISSUES TO]]/1</f>
        <v>0</v>
      </c>
      <c r="U133" s="59">
        <f t="shared" si="23"/>
        <v>0</v>
      </c>
    </row>
    <row r="134" spans="1:21" x14ac:dyDescent="0.25">
      <c r="A134" s="85" t="s">
        <v>115</v>
      </c>
      <c r="B134" s="52">
        <f>'DAY1'!H134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+(Table14[[#This Row],[OPENING ]]+Table14[[#This Row],[RECEIPTS]]+Table14[[#This Row],[RETURNS]])-(Table14[[#This Row],[ISSUES]]+Table14[[#This Row],[EXCHANGED]]+Table14[[#This Row],[SALES]])</f>
        <v>0</v>
      </c>
      <c r="I134" s="53">
        <v>0</v>
      </c>
      <c r="J134" s="58">
        <f t="shared" si="22"/>
        <v>0</v>
      </c>
      <c r="K134" s="53">
        <f>+'DAY1'!K134+'DAY2'!C134</f>
        <v>0</v>
      </c>
      <c r="L134" s="54">
        <f>+'DAY1'!L134+'DAY2'!D134</f>
        <v>0</v>
      </c>
      <c r="M134" s="55">
        <f>+'DAY1'!M134+'DAY2'!E134</f>
        <v>0</v>
      </c>
      <c r="N134" s="52">
        <f>+'DAY1'!N134+'DAY2'!F134</f>
        <v>0</v>
      </c>
      <c r="O134" s="276">
        <f>+'DAY1'!O134+'DAY2'!G134</f>
        <v>0</v>
      </c>
      <c r="P134" s="53">
        <f>+Table14[[#This Row],[RECEIPTS TO]]/1</f>
        <v>0</v>
      </c>
      <c r="Q134" s="54">
        <f>+Table14[[#This Row],[RETURNS ]]/1</f>
        <v>0</v>
      </c>
      <c r="R134" s="55">
        <f>+Table14[[#This Row],[EXCHANGED TO]]/1</f>
        <v>0</v>
      </c>
      <c r="S134" s="52">
        <f>+Table14[[#This Row],[SALES TO]]/1</f>
        <v>0</v>
      </c>
      <c r="T134" s="276">
        <f>+Table14[[#This Row],[ISSUES TO]]/1</f>
        <v>0</v>
      </c>
      <c r="U134" s="59">
        <f t="shared" si="23"/>
        <v>0</v>
      </c>
    </row>
    <row r="135" spans="1:21" x14ac:dyDescent="0.25">
      <c r="A135" s="80" t="s">
        <v>253</v>
      </c>
      <c r="B135" s="52">
        <f>'DAY1'!H135</f>
        <v>754</v>
      </c>
      <c r="C135" s="53">
        <v>0</v>
      </c>
      <c r="D135" s="54">
        <v>0</v>
      </c>
      <c r="E135" s="55">
        <v>0</v>
      </c>
      <c r="F135" s="52">
        <v>0</v>
      </c>
      <c r="G135" s="276">
        <v>754</v>
      </c>
      <c r="H135" s="54">
        <f>+(Table14[[#This Row],[OPENING ]]+Table14[[#This Row],[RECEIPTS]]+Table14[[#This Row],[RETURNS]])-(Table14[[#This Row],[ISSUES]]+Table14[[#This Row],[EXCHANGED]]+Table14[[#This Row],[SALES]])</f>
        <v>0</v>
      </c>
      <c r="I135" s="53">
        <v>0</v>
      </c>
      <c r="J135" s="58">
        <f t="shared" si="22"/>
        <v>0</v>
      </c>
      <c r="K135" s="53">
        <f>+'DAY1'!K135+'DAY2'!C135</f>
        <v>0</v>
      </c>
      <c r="L135" s="54">
        <f>+'DAY1'!L135+'DAY2'!D135</f>
        <v>0</v>
      </c>
      <c r="M135" s="55">
        <f>+'DAY1'!M135+'DAY2'!E135</f>
        <v>0</v>
      </c>
      <c r="N135" s="52">
        <f>+'DAY1'!N135+'DAY2'!F135</f>
        <v>0</v>
      </c>
      <c r="O135" s="276">
        <f>+'DAY1'!O135+'DAY2'!G135</f>
        <v>754</v>
      </c>
      <c r="P135" s="53">
        <f>+Table14[[#This Row],[RECEIPTS TO]]/1</f>
        <v>0</v>
      </c>
      <c r="Q135" s="54">
        <f>+Table14[[#This Row],[RETURNS ]]/1</f>
        <v>0</v>
      </c>
      <c r="R135" s="55">
        <f>+Table14[[#This Row],[EXCHANGED TO]]/1</f>
        <v>0</v>
      </c>
      <c r="S135" s="52">
        <f>+Table14[[#This Row],[SALES TO]]/1</f>
        <v>0</v>
      </c>
      <c r="T135" s="276">
        <f>+Table14[[#This Row],[ISSUES TO]]/1</f>
        <v>754</v>
      </c>
      <c r="U135" s="59">
        <f t="shared" si="23"/>
        <v>0</v>
      </c>
    </row>
    <row r="136" spans="1:21" x14ac:dyDescent="0.25">
      <c r="A136" s="80" t="s">
        <v>123</v>
      </c>
      <c r="B136" s="52">
        <f>'DAY1'!H136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+(Table14[[#This Row],[OPENING ]]+Table14[[#This Row],[RECEIPTS]]+Table14[[#This Row],[RETURNS]])-(Table14[[#This Row],[ISSUES]]+Table14[[#This Row],[EXCHANGED]]+Table14[[#This Row],[SALES]])</f>
        <v>0</v>
      </c>
      <c r="I136" s="53">
        <v>0</v>
      </c>
      <c r="J136" s="58">
        <f t="shared" si="22"/>
        <v>0</v>
      </c>
      <c r="K136" s="53">
        <f>+'DAY1'!K136+'DAY2'!C136</f>
        <v>0</v>
      </c>
      <c r="L136" s="54">
        <f>+'DAY1'!L136+'DAY2'!D136</f>
        <v>0</v>
      </c>
      <c r="M136" s="55">
        <f>+'DAY1'!M136+'DAY2'!E136</f>
        <v>0</v>
      </c>
      <c r="N136" s="52">
        <f>+'DAY1'!N136+'DAY2'!F136</f>
        <v>0</v>
      </c>
      <c r="O136" s="276">
        <f>+'DAY1'!O136+'DAY2'!G136</f>
        <v>0</v>
      </c>
      <c r="P136" s="53">
        <f>+Table14[[#This Row],[RECEIPTS TO]]/1</f>
        <v>0</v>
      </c>
      <c r="Q136" s="54">
        <f>+Table14[[#This Row],[RETURNS ]]/1</f>
        <v>0</v>
      </c>
      <c r="R136" s="55">
        <f>+Table14[[#This Row],[EXCHANGED TO]]/1</f>
        <v>0</v>
      </c>
      <c r="S136" s="52">
        <f>+Table14[[#This Row],[SALES TO]]/1</f>
        <v>0</v>
      </c>
      <c r="T136" s="276">
        <f>+Table14[[#This Row],[ISSUES TO]]/1</f>
        <v>0</v>
      </c>
      <c r="U136" s="59">
        <f t="shared" si="23"/>
        <v>0</v>
      </c>
    </row>
    <row r="137" spans="1:21" x14ac:dyDescent="0.25">
      <c r="A137" s="80" t="s">
        <v>124</v>
      </c>
      <c r="B137" s="52">
        <f>'DAY1'!H137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+(Table14[[#This Row],[OPENING ]]+Table14[[#This Row],[RECEIPTS]]+Table14[[#This Row],[RETURNS]])-(Table14[[#This Row],[ISSUES]]+Table14[[#This Row],[EXCHANGED]]+Table14[[#This Row],[SALES]])</f>
        <v>0</v>
      </c>
      <c r="I137" s="53">
        <v>0</v>
      </c>
      <c r="J137" s="58">
        <f t="shared" si="22"/>
        <v>0</v>
      </c>
      <c r="K137" s="53">
        <f>+'DAY1'!K137+'DAY2'!C137</f>
        <v>0</v>
      </c>
      <c r="L137" s="54">
        <f>+'DAY1'!L137+'DAY2'!D137</f>
        <v>0</v>
      </c>
      <c r="M137" s="55">
        <f>+'DAY1'!M137+'DAY2'!E137</f>
        <v>0</v>
      </c>
      <c r="N137" s="52">
        <f>+'DAY1'!N137+'DAY2'!F137</f>
        <v>0</v>
      </c>
      <c r="O137" s="276">
        <f>+'DAY1'!O137+'DAY2'!G137</f>
        <v>0</v>
      </c>
      <c r="P137" s="53">
        <f>+Table14[[#This Row],[RECEIPTS TO]]/1</f>
        <v>0</v>
      </c>
      <c r="Q137" s="54">
        <f>+Table14[[#This Row],[RETURNS ]]/1</f>
        <v>0</v>
      </c>
      <c r="R137" s="55">
        <f>+Table14[[#This Row],[EXCHANGED TO]]/1</f>
        <v>0</v>
      </c>
      <c r="S137" s="52">
        <f>+Table14[[#This Row],[SALES TO]]/1</f>
        <v>0</v>
      </c>
      <c r="T137" s="276">
        <f>+Table14[[#This Row],[ISSUES TO]]/1</f>
        <v>0</v>
      </c>
      <c r="U137" s="59">
        <f t="shared" si="23"/>
        <v>0</v>
      </c>
    </row>
    <row r="138" spans="1:21" x14ac:dyDescent="0.25">
      <c r="A138" s="80" t="s">
        <v>125</v>
      </c>
      <c r="B138" s="52">
        <f>'DAY1'!H138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+(Table14[[#This Row],[OPENING ]]+Table14[[#This Row],[RECEIPTS]]+Table14[[#This Row],[RETURNS]])-(Table14[[#This Row],[ISSUES]]+Table14[[#This Row],[EXCHANGED]]+Table14[[#This Row],[SALES]])</f>
        <v>0</v>
      </c>
      <c r="I138" s="53">
        <v>0</v>
      </c>
      <c r="J138" s="58">
        <f t="shared" si="22"/>
        <v>0</v>
      </c>
      <c r="K138" s="53">
        <f>+'DAY1'!K138+'DAY2'!C138</f>
        <v>0</v>
      </c>
      <c r="L138" s="54">
        <f>+'DAY1'!L138+'DAY2'!D138</f>
        <v>0</v>
      </c>
      <c r="M138" s="55">
        <f>+'DAY1'!M138+'DAY2'!E138</f>
        <v>0</v>
      </c>
      <c r="N138" s="52">
        <f>+'DAY1'!N138+'DAY2'!F138</f>
        <v>0</v>
      </c>
      <c r="O138" s="276">
        <f>+'DAY1'!O138+'DAY2'!G138</f>
        <v>0</v>
      </c>
      <c r="P138" s="53">
        <f>+Table14[[#This Row],[RECEIPTS TO]]/1</f>
        <v>0</v>
      </c>
      <c r="Q138" s="54">
        <f>+Table14[[#This Row],[RETURNS ]]/1</f>
        <v>0</v>
      </c>
      <c r="R138" s="55">
        <f>+Table14[[#This Row],[EXCHANGED TO]]/1</f>
        <v>0</v>
      </c>
      <c r="S138" s="52">
        <f>+Table14[[#This Row],[SALES TO]]/1</f>
        <v>0</v>
      </c>
      <c r="T138" s="276">
        <f>+Table14[[#This Row],[ISSUES TO]]/1</f>
        <v>0</v>
      </c>
      <c r="U138" s="59">
        <f t="shared" si="23"/>
        <v>0</v>
      </c>
    </row>
    <row r="139" spans="1:21" x14ac:dyDescent="0.25">
      <c r="A139" s="80" t="s">
        <v>172</v>
      </c>
      <c r="B139" s="52">
        <f>'DAY1'!H139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+(Table14[[#This Row],[OPENING ]]+Table14[[#This Row],[RECEIPTS]]+Table14[[#This Row],[RETURNS]])-(Table14[[#This Row],[ISSUES]]+Table14[[#This Row],[EXCHANGED]]+Table14[[#This Row],[SALES]])</f>
        <v>0</v>
      </c>
      <c r="I139" s="53">
        <v>0</v>
      </c>
      <c r="J139" s="58">
        <f t="shared" si="22"/>
        <v>0</v>
      </c>
      <c r="K139" s="53">
        <f>+'DAY1'!K139+'DAY2'!C139</f>
        <v>0</v>
      </c>
      <c r="L139" s="54">
        <f>+'DAY1'!L139+'DAY2'!D139</f>
        <v>0</v>
      </c>
      <c r="M139" s="55">
        <f>+'DAY1'!M139+'DAY2'!E139</f>
        <v>0</v>
      </c>
      <c r="N139" s="52">
        <f>+'DAY1'!N139+'DAY2'!F139</f>
        <v>0</v>
      </c>
      <c r="O139" s="276">
        <f>+'DAY1'!O139+'DAY2'!G139</f>
        <v>0</v>
      </c>
      <c r="P139" s="53">
        <f>+Table14[[#This Row],[RECEIPTS TO]]/1</f>
        <v>0</v>
      </c>
      <c r="Q139" s="54">
        <f>+Table14[[#This Row],[RETURNS ]]/1</f>
        <v>0</v>
      </c>
      <c r="R139" s="55">
        <f>+Table14[[#This Row],[EXCHANGED TO]]/1</f>
        <v>0</v>
      </c>
      <c r="S139" s="52">
        <f>+Table14[[#This Row],[SALES TO]]/1</f>
        <v>0</v>
      </c>
      <c r="T139" s="276">
        <f>+Table14[[#This Row],[ISSUES TO]]/1</f>
        <v>0</v>
      </c>
      <c r="U139" s="59">
        <f t="shared" si="23"/>
        <v>0</v>
      </c>
    </row>
    <row r="140" spans="1:21" x14ac:dyDescent="0.25">
      <c r="A140" s="80" t="s">
        <v>173</v>
      </c>
      <c r="B140" s="52">
        <f>'DAY1'!H140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+(Table14[[#This Row],[OPENING ]]+Table14[[#This Row],[RECEIPTS]]+Table14[[#This Row],[RETURNS]])-(Table14[[#This Row],[ISSUES]]+Table14[[#This Row],[EXCHANGED]]+Table14[[#This Row],[SALES]])</f>
        <v>0</v>
      </c>
      <c r="I140" s="53">
        <v>0</v>
      </c>
      <c r="J140" s="58">
        <f t="shared" si="22"/>
        <v>0</v>
      </c>
      <c r="K140" s="53">
        <f>+'DAY1'!K140+'DAY2'!C140</f>
        <v>0</v>
      </c>
      <c r="L140" s="54">
        <f>+'DAY1'!L140+'DAY2'!D140</f>
        <v>0</v>
      </c>
      <c r="M140" s="55">
        <f>+'DAY1'!M140+'DAY2'!E140</f>
        <v>0</v>
      </c>
      <c r="N140" s="52">
        <f>+'DAY1'!N140+'DAY2'!F140</f>
        <v>0</v>
      </c>
      <c r="O140" s="276">
        <f>+'DAY1'!O140+'DAY2'!G140</f>
        <v>0</v>
      </c>
      <c r="P140" s="53">
        <f>+Table14[[#This Row],[RECEIPTS TO]]/1</f>
        <v>0</v>
      </c>
      <c r="Q140" s="54">
        <f>+Table14[[#This Row],[RETURNS ]]/1</f>
        <v>0</v>
      </c>
      <c r="R140" s="55">
        <f>+Table14[[#This Row],[EXCHANGED TO]]/1</f>
        <v>0</v>
      </c>
      <c r="S140" s="52">
        <f>+Table14[[#This Row],[SALES TO]]/1</f>
        <v>0</v>
      </c>
      <c r="T140" s="276">
        <f>+Table14[[#This Row],[ISSUES TO]]/1</f>
        <v>0</v>
      </c>
      <c r="U140" s="59">
        <f t="shared" si="23"/>
        <v>0</v>
      </c>
    </row>
    <row r="141" spans="1:21" x14ac:dyDescent="0.25">
      <c r="A141" s="80" t="s">
        <v>177</v>
      </c>
      <c r="B141" s="52">
        <f>'DAY1'!H141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+(Table14[[#This Row],[OPENING ]]+Table14[[#This Row],[RECEIPTS]]+Table14[[#This Row],[RETURNS]])-(Table14[[#This Row],[ISSUES]]+Table14[[#This Row],[EXCHANGED]]+Table14[[#This Row],[SALES]])</f>
        <v>0</v>
      </c>
      <c r="I141" s="53">
        <v>0</v>
      </c>
      <c r="J141" s="58">
        <f t="shared" si="22"/>
        <v>0</v>
      </c>
      <c r="K141" s="53">
        <f>+'DAY1'!K141+'DAY2'!C141</f>
        <v>0</v>
      </c>
      <c r="L141" s="54">
        <f>+'DAY1'!L141+'DAY2'!D141</f>
        <v>0</v>
      </c>
      <c r="M141" s="55">
        <f>+'DAY1'!M141+'DAY2'!E141</f>
        <v>0</v>
      </c>
      <c r="N141" s="52">
        <f>+'DAY1'!N141+'DAY2'!F141</f>
        <v>0</v>
      </c>
      <c r="O141" s="276">
        <f>+'DAY1'!O141+'DAY2'!G141</f>
        <v>0</v>
      </c>
      <c r="P141" s="53">
        <f>+Table14[[#This Row],[RECEIPTS TO]]/1</f>
        <v>0</v>
      </c>
      <c r="Q141" s="54">
        <f>+Table14[[#This Row],[RETURNS ]]/1</f>
        <v>0</v>
      </c>
      <c r="R141" s="55">
        <f>+Table14[[#This Row],[EXCHANGED TO]]/1</f>
        <v>0</v>
      </c>
      <c r="S141" s="52">
        <f>+Table14[[#This Row],[SALES TO]]/1</f>
        <v>0</v>
      </c>
      <c r="T141" s="276">
        <f>+Table14[[#This Row],[ISSUES TO]]/1</f>
        <v>0</v>
      </c>
      <c r="U141" s="59">
        <f t="shared" si="23"/>
        <v>0</v>
      </c>
    </row>
    <row r="142" spans="1:21" x14ac:dyDescent="0.25">
      <c r="A142" s="80" t="s">
        <v>176</v>
      </c>
      <c r="B142" s="52">
        <f>'DAY1'!H142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+(Table14[[#This Row],[OPENING ]]+Table14[[#This Row],[RECEIPTS]]+Table14[[#This Row],[RETURNS]])-(Table14[[#This Row],[ISSUES]]+Table14[[#This Row],[EXCHANGED]]+Table14[[#This Row],[SALES]])</f>
        <v>0</v>
      </c>
      <c r="I142" s="53">
        <v>0</v>
      </c>
      <c r="J142" s="58">
        <f t="shared" si="22"/>
        <v>0</v>
      </c>
      <c r="K142" s="53">
        <f>+'DAY1'!K142+'DAY2'!C142</f>
        <v>0</v>
      </c>
      <c r="L142" s="54">
        <f>+'DAY1'!L142+'DAY2'!D142</f>
        <v>0</v>
      </c>
      <c r="M142" s="55">
        <f>+'DAY1'!M142+'DAY2'!E142</f>
        <v>0</v>
      </c>
      <c r="N142" s="52">
        <f>+'DAY1'!N142+'DAY2'!F142</f>
        <v>0</v>
      </c>
      <c r="O142" s="276">
        <f>+'DAY1'!O142+'DAY2'!G142</f>
        <v>0</v>
      </c>
      <c r="P142" s="53">
        <f>+Table14[[#This Row],[RECEIPTS TO]]/1</f>
        <v>0</v>
      </c>
      <c r="Q142" s="54">
        <f>+Table14[[#This Row],[RETURNS ]]/1</f>
        <v>0</v>
      </c>
      <c r="R142" s="55">
        <f>+Table14[[#This Row],[EXCHANGED TO]]/1</f>
        <v>0</v>
      </c>
      <c r="S142" s="52">
        <f>+Table14[[#This Row],[SALES TO]]/1</f>
        <v>0</v>
      </c>
      <c r="T142" s="276">
        <f>+Table14[[#This Row],[ISSUES TO]]/1</f>
        <v>0</v>
      </c>
      <c r="U142" s="59">
        <f t="shared" si="23"/>
        <v>0</v>
      </c>
    </row>
    <row r="143" spans="1:21" x14ac:dyDescent="0.25">
      <c r="A143" s="80" t="s">
        <v>210</v>
      </c>
      <c r="B143" s="52">
        <f>'DAY1'!H143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+(Table14[[#This Row],[OPENING ]]+Table14[[#This Row],[RECEIPTS]]+Table14[[#This Row],[RETURNS]])-(Table14[[#This Row],[ISSUES]]+Table14[[#This Row],[EXCHANGED]]+Table14[[#This Row],[SALES]])</f>
        <v>0</v>
      </c>
      <c r="I143" s="53">
        <v>0</v>
      </c>
      <c r="J143" s="58">
        <f t="shared" si="22"/>
        <v>0</v>
      </c>
      <c r="K143" s="53">
        <f>+'DAY1'!K143+'DAY2'!C143</f>
        <v>0</v>
      </c>
      <c r="L143" s="54">
        <f>+'DAY1'!L143+'DAY2'!D143</f>
        <v>0</v>
      </c>
      <c r="M143" s="55">
        <f>+'DAY1'!M143+'DAY2'!E143</f>
        <v>0</v>
      </c>
      <c r="N143" s="52">
        <f>+'DAY1'!N143+'DAY2'!F143</f>
        <v>0</v>
      </c>
      <c r="O143" s="276">
        <f>+'DAY1'!O143+'DAY2'!G143</f>
        <v>0</v>
      </c>
      <c r="P143" s="53">
        <f>+Table14[[#This Row],[RECEIPTS TO]]/1</f>
        <v>0</v>
      </c>
      <c r="Q143" s="54">
        <f>+Table14[[#This Row],[RETURNS ]]/1</f>
        <v>0</v>
      </c>
      <c r="R143" s="55">
        <f>+Table14[[#This Row],[EXCHANGED TO]]/1</f>
        <v>0</v>
      </c>
      <c r="S143" s="52">
        <f>+Table14[[#This Row],[SALES TO]]/1</f>
        <v>0</v>
      </c>
      <c r="T143" s="276">
        <f>+Table14[[#This Row],[ISSUES TO]]/1</f>
        <v>0</v>
      </c>
      <c r="U143" s="59">
        <f t="shared" si="23"/>
        <v>0</v>
      </c>
    </row>
    <row r="144" spans="1:21" x14ac:dyDescent="0.25">
      <c r="A144" s="80" t="s">
        <v>211</v>
      </c>
      <c r="B144" s="52">
        <f>'DAY1'!H144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+(Table14[[#This Row],[OPENING ]]+Table14[[#This Row],[RECEIPTS]]+Table14[[#This Row],[RETURNS]])-(Table14[[#This Row],[ISSUES]]+Table14[[#This Row],[EXCHANGED]]+Table14[[#This Row],[SALES]])</f>
        <v>0</v>
      </c>
      <c r="I144" s="53">
        <v>0</v>
      </c>
      <c r="J144" s="58">
        <f t="shared" si="22"/>
        <v>0</v>
      </c>
      <c r="K144" s="53">
        <f>+'DAY1'!K144+'DAY2'!C144</f>
        <v>0</v>
      </c>
      <c r="L144" s="54">
        <f>+'DAY1'!L144+'DAY2'!D144</f>
        <v>0</v>
      </c>
      <c r="M144" s="55">
        <f>+'DAY1'!M144+'DAY2'!E144</f>
        <v>0</v>
      </c>
      <c r="N144" s="52">
        <f>+'DAY1'!N144+'DAY2'!F144</f>
        <v>0</v>
      </c>
      <c r="O144" s="276">
        <f>+'DAY1'!O144+'DAY2'!G144</f>
        <v>0</v>
      </c>
      <c r="P144" s="53">
        <f>+Table14[[#This Row],[RECEIPTS TO]]/1</f>
        <v>0</v>
      </c>
      <c r="Q144" s="54">
        <f>+Table14[[#This Row],[RETURNS ]]/1</f>
        <v>0</v>
      </c>
      <c r="R144" s="55">
        <f>+Table14[[#This Row],[EXCHANGED TO]]/1</f>
        <v>0</v>
      </c>
      <c r="S144" s="52">
        <f>+Table14[[#This Row],[SALES TO]]/1</f>
        <v>0</v>
      </c>
      <c r="T144" s="276">
        <f>+Table14[[#This Row],[ISSUES TO]]/1</f>
        <v>0</v>
      </c>
      <c r="U144" s="59">
        <f t="shared" si="23"/>
        <v>0</v>
      </c>
    </row>
    <row r="145" spans="1:21" x14ac:dyDescent="0.25">
      <c r="A145" s="80" t="s">
        <v>214</v>
      </c>
      <c r="B145" s="52">
        <f>'DAY1'!H145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+(Table14[[#This Row],[OPENING ]]+Table14[[#This Row],[RECEIPTS]]+Table14[[#This Row],[RETURNS]])-(Table14[[#This Row],[ISSUES]]+Table14[[#This Row],[EXCHANGED]]+Table14[[#This Row],[SALES]])</f>
        <v>0</v>
      </c>
      <c r="I145" s="53">
        <v>0</v>
      </c>
      <c r="J145" s="58">
        <f t="shared" si="22"/>
        <v>0</v>
      </c>
      <c r="K145" s="53">
        <f>+'DAY1'!K145+'DAY2'!C145</f>
        <v>0</v>
      </c>
      <c r="L145" s="54">
        <f>+'DAY1'!L145+'DAY2'!D145</f>
        <v>0</v>
      </c>
      <c r="M145" s="55">
        <f>+'DAY1'!M145+'DAY2'!E145</f>
        <v>0</v>
      </c>
      <c r="N145" s="52">
        <f>+'DAY1'!N145+'DAY2'!F145</f>
        <v>0</v>
      </c>
      <c r="O145" s="276">
        <f>+'DAY1'!O145+'DAY2'!G145</f>
        <v>0</v>
      </c>
      <c r="P145" s="53">
        <f>+Table14[[#This Row],[RECEIPTS TO]]/1</f>
        <v>0</v>
      </c>
      <c r="Q145" s="54">
        <f>+Table14[[#This Row],[RETURNS ]]/1</f>
        <v>0</v>
      </c>
      <c r="R145" s="55">
        <f>+Table14[[#This Row],[EXCHANGED TO]]/1</f>
        <v>0</v>
      </c>
      <c r="S145" s="52">
        <f>+Table14[[#This Row],[SALES TO]]/1</f>
        <v>0</v>
      </c>
      <c r="T145" s="276">
        <f>+Table14[[#This Row],[ISSUES TO]]/1</f>
        <v>0</v>
      </c>
      <c r="U145" s="59">
        <f t="shared" si="23"/>
        <v>0</v>
      </c>
    </row>
    <row r="146" spans="1:21" x14ac:dyDescent="0.25">
      <c r="A146" s="80" t="s">
        <v>215</v>
      </c>
      <c r="B146" s="52">
        <f>'DAY1'!H146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+(Table14[[#This Row],[OPENING ]]+Table14[[#This Row],[RECEIPTS]]+Table14[[#This Row],[RETURNS]])-(Table14[[#This Row],[ISSUES]]+Table14[[#This Row],[EXCHANGED]]+Table14[[#This Row],[SALES]])</f>
        <v>0</v>
      </c>
      <c r="I146" s="53">
        <v>0</v>
      </c>
      <c r="J146" s="58">
        <f t="shared" si="22"/>
        <v>0</v>
      </c>
      <c r="K146" s="53">
        <f>+'DAY1'!K146+'DAY2'!C146</f>
        <v>0</v>
      </c>
      <c r="L146" s="54">
        <f>+'DAY1'!L146+'DAY2'!D146</f>
        <v>0</v>
      </c>
      <c r="M146" s="55">
        <f>+'DAY1'!M146+'DAY2'!E146</f>
        <v>0</v>
      </c>
      <c r="N146" s="52">
        <f>+'DAY1'!N146+'DAY2'!F146</f>
        <v>0</v>
      </c>
      <c r="O146" s="276">
        <f>+'DAY1'!O146+'DAY2'!G146</f>
        <v>0</v>
      </c>
      <c r="P146" s="53">
        <f>+Table14[[#This Row],[RECEIPTS TO]]/1</f>
        <v>0</v>
      </c>
      <c r="Q146" s="54">
        <f>+Table14[[#This Row],[RETURNS ]]/1</f>
        <v>0</v>
      </c>
      <c r="R146" s="55">
        <f>+Table14[[#This Row],[EXCHANGED TO]]/1</f>
        <v>0</v>
      </c>
      <c r="S146" s="52">
        <f>+Table14[[#This Row],[SALES TO]]/1</f>
        <v>0</v>
      </c>
      <c r="T146" s="276">
        <f>+Table14[[#This Row],[ISSUES TO]]/1</f>
        <v>0</v>
      </c>
      <c r="U146" s="59">
        <f t="shared" si="23"/>
        <v>0</v>
      </c>
    </row>
    <row r="147" spans="1:21" x14ac:dyDescent="0.25">
      <c r="A147" s="80" t="s">
        <v>233</v>
      </c>
      <c r="B147" s="52">
        <f>'DAY1'!H147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+(Table14[[#This Row],[OPENING ]]+Table14[[#This Row],[RECEIPTS]]+Table14[[#This Row],[RETURNS]])-(Table14[[#This Row],[ISSUES]]+Table14[[#This Row],[EXCHANGED]]+Table14[[#This Row],[SALES]])</f>
        <v>0</v>
      </c>
      <c r="I147" s="53">
        <v>0</v>
      </c>
      <c r="J147" s="58">
        <f t="shared" si="22"/>
        <v>0</v>
      </c>
      <c r="K147" s="53">
        <f>+'DAY1'!K147+'DAY2'!C147</f>
        <v>0</v>
      </c>
      <c r="L147" s="54">
        <f>+'DAY1'!L147+'DAY2'!D147</f>
        <v>0</v>
      </c>
      <c r="M147" s="55">
        <f>+'DAY1'!M147+'DAY2'!E147</f>
        <v>0</v>
      </c>
      <c r="N147" s="52">
        <f>+'DAY1'!N147+'DAY2'!F147</f>
        <v>0</v>
      </c>
      <c r="O147" s="276">
        <f>+'DAY1'!O147+'DAY2'!G147</f>
        <v>0</v>
      </c>
      <c r="P147" s="53">
        <f>+Table14[[#This Row],[RECEIPTS TO]]/1</f>
        <v>0</v>
      </c>
      <c r="Q147" s="54">
        <f>+Table14[[#This Row],[RETURNS ]]/1</f>
        <v>0</v>
      </c>
      <c r="R147" s="55">
        <f>+Table14[[#This Row],[EXCHANGED TO]]/1</f>
        <v>0</v>
      </c>
      <c r="S147" s="52">
        <f>+Table14[[#This Row],[SALES TO]]/1</f>
        <v>0</v>
      </c>
      <c r="T147" s="276">
        <f>+Table14[[#This Row],[ISSUES TO]]/1</f>
        <v>0</v>
      </c>
      <c r="U147" s="59">
        <f t="shared" si="23"/>
        <v>0</v>
      </c>
    </row>
    <row r="148" spans="1:21" x14ac:dyDescent="0.25">
      <c r="A148" s="80" t="s">
        <v>236</v>
      </c>
      <c r="B148" s="52">
        <f>'DAY1'!H148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+(Table14[[#This Row],[OPENING ]]+Table14[[#This Row],[RECEIPTS]]+Table14[[#This Row],[RETURNS]])-(Table14[[#This Row],[ISSUES]]+Table14[[#This Row],[EXCHANGED]]+Table14[[#This Row],[SALES]])</f>
        <v>0</v>
      </c>
      <c r="I148" s="53">
        <v>0</v>
      </c>
      <c r="J148" s="58">
        <f t="shared" si="22"/>
        <v>0</v>
      </c>
      <c r="K148" s="53">
        <f>+'DAY1'!K148+'DAY2'!C148</f>
        <v>0</v>
      </c>
      <c r="L148" s="54">
        <f>+'DAY1'!L148+'DAY2'!D148</f>
        <v>0</v>
      </c>
      <c r="M148" s="55">
        <f>+'DAY1'!M148+'DAY2'!E148</f>
        <v>0</v>
      </c>
      <c r="N148" s="52">
        <f>+'DAY1'!N148+'DAY2'!F148</f>
        <v>0</v>
      </c>
      <c r="O148" s="276">
        <f>+'DAY1'!O148+'DAY2'!G148</f>
        <v>0</v>
      </c>
      <c r="P148" s="53">
        <f>+Table14[[#This Row],[RECEIPTS TO]]/1</f>
        <v>0</v>
      </c>
      <c r="Q148" s="54">
        <f>+Table14[[#This Row],[RETURNS ]]/1</f>
        <v>0</v>
      </c>
      <c r="R148" s="55">
        <f>+Table14[[#This Row],[EXCHANGED TO]]/1</f>
        <v>0</v>
      </c>
      <c r="S148" s="52">
        <f>+Table14[[#This Row],[SALES TO]]/1</f>
        <v>0</v>
      </c>
      <c r="T148" s="276">
        <f>+Table14[[#This Row],[ISSUES TO]]/1</f>
        <v>0</v>
      </c>
      <c r="U148" s="59">
        <f t="shared" si="23"/>
        <v>0</v>
      </c>
    </row>
    <row r="149" spans="1:21" ht="15.75" thickBot="1" x14ac:dyDescent="0.3">
      <c r="A149" s="142"/>
      <c r="B149" s="52">
        <f>'DAY1'!H149</f>
        <v>0</v>
      </c>
      <c r="C149" s="144">
        <v>0</v>
      </c>
      <c r="D149" s="145">
        <v>0</v>
      </c>
      <c r="E149" s="146">
        <v>0</v>
      </c>
      <c r="F149" s="143">
        <v>0</v>
      </c>
      <c r="G149" s="298">
        <v>0</v>
      </c>
      <c r="H149" s="54">
        <f>+(Table14[[#This Row],[OPENING ]]+Table14[[#This Row],[RECEIPTS]]+Table14[[#This Row],[RETURNS]])-(Table14[[#This Row],[ISSUES]]+Table14[[#This Row],[EXCHANGED]]+Table14[[#This Row],[SALES]])</f>
        <v>0</v>
      </c>
      <c r="I149" s="144">
        <v>0</v>
      </c>
      <c r="J149" s="58">
        <f t="shared" si="22"/>
        <v>0</v>
      </c>
      <c r="K149" s="53">
        <f>+'DAY1'!K149+'DAY2'!C149</f>
        <v>0</v>
      </c>
      <c r="L149" s="54">
        <f>+'DAY1'!L149+'DAY2'!D149</f>
        <v>0</v>
      </c>
      <c r="M149" s="55">
        <f>+'DAY1'!M149+'DAY2'!E149</f>
        <v>0</v>
      </c>
      <c r="N149" s="52">
        <f>+'DAY1'!N149+'DAY2'!F149</f>
        <v>0</v>
      </c>
      <c r="O149" s="276">
        <f>+'DAY1'!O149+'DAY2'!G149</f>
        <v>0</v>
      </c>
      <c r="P149" s="53">
        <f>+Table14[[#This Row],[RECEIPTS TO]]/1</f>
        <v>0</v>
      </c>
      <c r="Q149" s="54">
        <f>+Table14[[#This Row],[RETURNS ]]/1</f>
        <v>0</v>
      </c>
      <c r="R149" s="55">
        <f>+Table14[[#This Row],[EXCHANGED TO]]/1</f>
        <v>0</v>
      </c>
      <c r="S149" s="52">
        <f>+Table14[[#This Row],[SALES TO]]/1</f>
        <v>0</v>
      </c>
      <c r="T149" s="276">
        <f>+Table14[[#This Row],[ISSUES TO]]/1</f>
        <v>0</v>
      </c>
      <c r="U149" s="200">
        <f t="shared" si="23"/>
        <v>0</v>
      </c>
    </row>
    <row r="150" spans="1:21" ht="17.25" thickBot="1" x14ac:dyDescent="0.35">
      <c r="A150" s="159" t="s">
        <v>51</v>
      </c>
      <c r="B150" s="160">
        <f>SUM(B128:B149)</f>
        <v>7834.0999999999995</v>
      </c>
      <c r="C150" s="161">
        <f>SUM(C128:C149)</f>
        <v>0</v>
      </c>
      <c r="D150" s="162">
        <f>SUM(D128:D149)</f>
        <v>0</v>
      </c>
      <c r="E150" s="163">
        <f>SUM(E128:E149)</f>
        <v>0</v>
      </c>
      <c r="F150" s="160">
        <f>SUM(F128:F149)</f>
        <v>0</v>
      </c>
      <c r="G150" s="277">
        <f t="shared" ref="G150:T150" si="24">SUM(G128:G149)</f>
        <v>854</v>
      </c>
      <c r="H150" s="162">
        <f t="shared" si="24"/>
        <v>6980.0999999999995</v>
      </c>
      <c r="I150" s="161">
        <f t="shared" si="24"/>
        <v>6980.0999999999995</v>
      </c>
      <c r="J150" s="165">
        <f>+I150-H150</f>
        <v>0</v>
      </c>
      <c r="K150" s="161">
        <f t="shared" si="24"/>
        <v>0</v>
      </c>
      <c r="L150" s="174">
        <f t="shared" si="24"/>
        <v>0</v>
      </c>
      <c r="M150" s="163">
        <f t="shared" si="24"/>
        <v>0</v>
      </c>
      <c r="N150" s="160">
        <f t="shared" si="24"/>
        <v>0</v>
      </c>
      <c r="O150" s="277">
        <f t="shared" si="24"/>
        <v>854</v>
      </c>
      <c r="P150" s="161">
        <f t="shared" si="24"/>
        <v>0</v>
      </c>
      <c r="Q150" s="162">
        <f t="shared" si="24"/>
        <v>0</v>
      </c>
      <c r="R150" s="163">
        <f t="shared" si="24"/>
        <v>0</v>
      </c>
      <c r="S150" s="160">
        <f t="shared" si="24"/>
        <v>0</v>
      </c>
      <c r="T150" s="277">
        <f t="shared" si="24"/>
        <v>854</v>
      </c>
      <c r="U150" s="202">
        <f>IFERROR(+H150/(P150+Q150+R150+S150+T150),0)</f>
        <v>8.1734192037470716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'DAY1'!H153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+(Table14[[#This Row],[OPENING ]]+Table14[[#This Row],[RECEIPTS]]+Table14[[#This Row],[RETURNS]])-(Table14[[#This Row],[ISSUES]]+Table14[[#This Row],[EXCHANGED]]+Table14[[#This Row],[SALES]])</f>
        <v>0</v>
      </c>
      <c r="I153" s="53">
        <v>0</v>
      </c>
      <c r="J153" s="58">
        <f>+I153-H153</f>
        <v>0</v>
      </c>
      <c r="K153" s="53">
        <f>+'DAY1'!K153+'DAY2'!C153</f>
        <v>0</v>
      </c>
      <c r="L153" s="54">
        <f>+'DAY1'!L153+'DAY2'!D153</f>
        <v>0</v>
      </c>
      <c r="M153" s="55">
        <f>+'DAY1'!M153+'DAY2'!E153</f>
        <v>0</v>
      </c>
      <c r="N153" s="52">
        <f>+'DAY1'!N153+'DAY2'!F153</f>
        <v>0</v>
      </c>
      <c r="O153" s="276">
        <f>+'DAY1'!O153+'DAY2'!G153</f>
        <v>0</v>
      </c>
      <c r="P153" s="53">
        <f>+Table14[[#This Row],[RECEIPTS TO]]/1</f>
        <v>0</v>
      </c>
      <c r="Q153" s="54">
        <f>+Table14[[#This Row],[RETURNS ]]/1</f>
        <v>0</v>
      </c>
      <c r="R153" s="55">
        <f>+Table14[[#This Row],[EXCHANGED TO]]/1</f>
        <v>0</v>
      </c>
      <c r="S153" s="52">
        <f>+Table14[[#This Row],[SALES TO]]/1</f>
        <v>0</v>
      </c>
      <c r="T153" s="276">
        <f>+Table14[[#This Row],[ISSUES TO]]/1</f>
        <v>0</v>
      </c>
      <c r="U153" s="59">
        <f>IFERROR(+H153/(P153+Q153+R153+S153+T153),0)</f>
        <v>0</v>
      </c>
    </row>
    <row r="154" spans="1:21" x14ac:dyDescent="0.25">
      <c r="A154" s="318" t="s">
        <v>67</v>
      </c>
      <c r="B154" s="52">
        <f>'DAY1'!H154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+(Table14[[#This Row],[OPENING ]]+Table14[[#This Row],[RECEIPTS]]+Table14[[#This Row],[RETURNS]])-(Table14[[#This Row],[ISSUES]]+Table14[[#This Row],[EXCHANGED]]+Table14[[#This Row],[SALES]])</f>
        <v>7.6</v>
      </c>
      <c r="I154" s="53">
        <v>7.6</v>
      </c>
      <c r="J154" s="58">
        <f t="shared" ref="J154:J213" si="25">+I154-H154</f>
        <v>0</v>
      </c>
      <c r="K154" s="53">
        <f>+'DAY1'!K154+'DAY2'!C154</f>
        <v>0</v>
      </c>
      <c r="L154" s="54">
        <f>+'DAY1'!L154+'DAY2'!D154</f>
        <v>0</v>
      </c>
      <c r="M154" s="55">
        <f>+'DAY1'!M154+'DAY2'!E154</f>
        <v>0</v>
      </c>
      <c r="N154" s="52">
        <f>+'DAY1'!N154+'DAY2'!F154</f>
        <v>0</v>
      </c>
      <c r="O154" s="276">
        <f>+'DAY1'!O154+'DAY2'!G154</f>
        <v>0</v>
      </c>
      <c r="P154" s="53">
        <f>+Table14[[#This Row],[RECEIPTS TO]]/1</f>
        <v>0</v>
      </c>
      <c r="Q154" s="54">
        <f>+Table14[[#This Row],[RETURNS ]]/1</f>
        <v>0</v>
      </c>
      <c r="R154" s="55">
        <f>+Table14[[#This Row],[EXCHANGED TO]]/1</f>
        <v>0</v>
      </c>
      <c r="S154" s="52">
        <f>+Table14[[#This Row],[SALES TO]]/1</f>
        <v>0</v>
      </c>
      <c r="T154" s="276">
        <f>+Table14[[#This Row],[ISSUES TO]]/1</f>
        <v>0</v>
      </c>
      <c r="U154" s="59">
        <f t="shared" ref="U154:U213" si="26">IFERROR(+H154/(P154+Q154+R154+S154+T154),0)</f>
        <v>0</v>
      </c>
    </row>
    <row r="155" spans="1:21" x14ac:dyDescent="0.25">
      <c r="A155" s="318" t="s">
        <v>68</v>
      </c>
      <c r="B155" s="52">
        <f>'DAY1'!H155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+(Table14[[#This Row],[OPENING ]]+Table14[[#This Row],[RECEIPTS]]+Table14[[#This Row],[RETURNS]])-(Table14[[#This Row],[ISSUES]]+Table14[[#This Row],[EXCHANGED]]+Table14[[#This Row],[SALES]])</f>
        <v>0</v>
      </c>
      <c r="I155" s="53">
        <v>0</v>
      </c>
      <c r="J155" s="58">
        <f t="shared" si="25"/>
        <v>0</v>
      </c>
      <c r="K155" s="53">
        <f>+'DAY1'!K155+'DAY2'!C155</f>
        <v>0</v>
      </c>
      <c r="L155" s="54">
        <f>+'DAY1'!L155+'DAY2'!D155</f>
        <v>0</v>
      </c>
      <c r="M155" s="55">
        <f>+'DAY1'!M155+'DAY2'!E155</f>
        <v>0</v>
      </c>
      <c r="N155" s="52">
        <f>+'DAY1'!N155+'DAY2'!F155</f>
        <v>0</v>
      </c>
      <c r="O155" s="276">
        <f>+'DAY1'!O155+'DAY2'!G155</f>
        <v>0</v>
      </c>
      <c r="P155" s="53">
        <f>+Table14[[#This Row],[RECEIPTS TO]]/1</f>
        <v>0</v>
      </c>
      <c r="Q155" s="54">
        <f>+Table14[[#This Row],[RETURNS ]]/1</f>
        <v>0</v>
      </c>
      <c r="R155" s="55">
        <f>+Table14[[#This Row],[EXCHANGED TO]]/1</f>
        <v>0</v>
      </c>
      <c r="S155" s="52">
        <f>+Table14[[#This Row],[SALES TO]]/1</f>
        <v>0</v>
      </c>
      <c r="T155" s="276">
        <f>+Table14[[#This Row],[ISSUES TO]]/1</f>
        <v>0</v>
      </c>
      <c r="U155" s="59">
        <f t="shared" si="26"/>
        <v>0</v>
      </c>
    </row>
    <row r="156" spans="1:21" x14ac:dyDescent="0.25">
      <c r="A156" s="85" t="s">
        <v>69</v>
      </c>
      <c r="B156" s="52">
        <f>'DAY1'!H156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+(Table14[[#This Row],[OPENING ]]+Table14[[#This Row],[RECEIPTS]]+Table14[[#This Row],[RETURNS]])-(Table14[[#This Row],[ISSUES]]+Table14[[#This Row],[EXCHANGED]]+Table14[[#This Row],[SALES]])</f>
        <v>0</v>
      </c>
      <c r="I156" s="53">
        <v>0</v>
      </c>
      <c r="J156" s="58">
        <f t="shared" si="25"/>
        <v>0</v>
      </c>
      <c r="K156" s="53">
        <f>+'DAY1'!K156+'DAY2'!C156</f>
        <v>0</v>
      </c>
      <c r="L156" s="54">
        <f>+'DAY1'!L156+'DAY2'!D156</f>
        <v>0</v>
      </c>
      <c r="M156" s="55">
        <f>+'DAY1'!M156+'DAY2'!E156</f>
        <v>0</v>
      </c>
      <c r="N156" s="52">
        <f>+'DAY1'!N156+'DAY2'!F156</f>
        <v>0</v>
      </c>
      <c r="O156" s="276">
        <f>+'DAY1'!O156+'DAY2'!G156</f>
        <v>0</v>
      </c>
      <c r="P156" s="53">
        <f>+Table14[[#This Row],[RECEIPTS TO]]/1</f>
        <v>0</v>
      </c>
      <c r="Q156" s="54">
        <f>+Table14[[#This Row],[RETURNS ]]/1</f>
        <v>0</v>
      </c>
      <c r="R156" s="55">
        <f>+Table14[[#This Row],[EXCHANGED TO]]/1</f>
        <v>0</v>
      </c>
      <c r="S156" s="52">
        <f>+Table14[[#This Row],[SALES TO]]/1</f>
        <v>0</v>
      </c>
      <c r="T156" s="276">
        <f>+Table14[[#This Row],[ISSUES TO]]/1</f>
        <v>0</v>
      </c>
      <c r="U156" s="59">
        <f t="shared" si="26"/>
        <v>0</v>
      </c>
    </row>
    <row r="157" spans="1:21" x14ac:dyDescent="0.25">
      <c r="A157" s="85" t="s">
        <v>70</v>
      </c>
      <c r="B157" s="52">
        <f>'DAY1'!H157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+(Table14[[#This Row],[OPENING ]]+Table14[[#This Row],[RECEIPTS]]+Table14[[#This Row],[RETURNS]])-(Table14[[#This Row],[ISSUES]]+Table14[[#This Row],[EXCHANGED]]+Table14[[#This Row],[SALES]])</f>
        <v>0</v>
      </c>
      <c r="I157" s="53">
        <v>0</v>
      </c>
      <c r="J157" s="58">
        <f t="shared" si="25"/>
        <v>0</v>
      </c>
      <c r="K157" s="53">
        <f>+'DAY1'!K157+'DAY2'!C157</f>
        <v>0</v>
      </c>
      <c r="L157" s="54">
        <f>+'DAY1'!L157+'DAY2'!D157</f>
        <v>0</v>
      </c>
      <c r="M157" s="55">
        <f>+'DAY1'!M157+'DAY2'!E157</f>
        <v>0</v>
      </c>
      <c r="N157" s="52">
        <f>+'DAY1'!N157+'DAY2'!F157</f>
        <v>0</v>
      </c>
      <c r="O157" s="276">
        <f>+'DAY1'!O157+'DAY2'!G157</f>
        <v>0</v>
      </c>
      <c r="P157" s="53">
        <f>+Table14[[#This Row],[RECEIPTS TO]]/1</f>
        <v>0</v>
      </c>
      <c r="Q157" s="54">
        <f>+Table14[[#This Row],[RETURNS ]]/1</f>
        <v>0</v>
      </c>
      <c r="R157" s="55">
        <f>+Table14[[#This Row],[EXCHANGED TO]]/1</f>
        <v>0</v>
      </c>
      <c r="S157" s="52">
        <f>+Table14[[#This Row],[SALES TO]]/1</f>
        <v>0</v>
      </c>
      <c r="T157" s="276">
        <f>+Table14[[#This Row],[ISSUES TO]]/1</f>
        <v>0</v>
      </c>
      <c r="U157" s="59">
        <f t="shared" si="26"/>
        <v>0</v>
      </c>
    </row>
    <row r="158" spans="1:21" x14ac:dyDescent="0.25">
      <c r="A158" s="85" t="s">
        <v>71</v>
      </c>
      <c r="B158" s="52">
        <f>'DAY1'!H158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+(Table14[[#This Row],[OPENING ]]+Table14[[#This Row],[RECEIPTS]]+Table14[[#This Row],[RETURNS]])-(Table14[[#This Row],[ISSUES]]+Table14[[#This Row],[EXCHANGED]]+Table14[[#This Row],[SALES]])</f>
        <v>0</v>
      </c>
      <c r="I158" s="53">
        <v>0</v>
      </c>
      <c r="J158" s="58">
        <f t="shared" si="25"/>
        <v>0</v>
      </c>
      <c r="K158" s="53">
        <f>+'DAY1'!K158+'DAY2'!C158</f>
        <v>0</v>
      </c>
      <c r="L158" s="54">
        <f>+'DAY1'!L158+'DAY2'!D158</f>
        <v>0</v>
      </c>
      <c r="M158" s="55">
        <f>+'DAY1'!M158+'DAY2'!E158</f>
        <v>0</v>
      </c>
      <c r="N158" s="52">
        <f>+'DAY1'!N158+'DAY2'!F158</f>
        <v>0</v>
      </c>
      <c r="O158" s="276">
        <f>+'DAY1'!O158+'DAY2'!G158</f>
        <v>0</v>
      </c>
      <c r="P158" s="53">
        <f>+Table14[[#This Row],[RECEIPTS TO]]/1</f>
        <v>0</v>
      </c>
      <c r="Q158" s="54">
        <f>+Table14[[#This Row],[RETURNS ]]/1</f>
        <v>0</v>
      </c>
      <c r="R158" s="55">
        <f>+Table14[[#This Row],[EXCHANGED TO]]/1</f>
        <v>0</v>
      </c>
      <c r="S158" s="52">
        <f>+Table14[[#This Row],[SALES TO]]/1</f>
        <v>0</v>
      </c>
      <c r="T158" s="276">
        <f>+Table14[[#This Row],[ISSUES TO]]/1</f>
        <v>0</v>
      </c>
      <c r="U158" s="59">
        <f t="shared" si="26"/>
        <v>0</v>
      </c>
    </row>
    <row r="159" spans="1:21" x14ac:dyDescent="0.25">
      <c r="A159" s="86" t="s">
        <v>72</v>
      </c>
      <c r="B159" s="52">
        <f>'DAY1'!H159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+(Table14[[#This Row],[OPENING ]]+Table14[[#This Row],[RECEIPTS]]+Table14[[#This Row],[RETURNS]])-(Table14[[#This Row],[ISSUES]]+Table14[[#This Row],[EXCHANGED]]+Table14[[#This Row],[SALES]])</f>
        <v>0</v>
      </c>
      <c r="I159" s="53">
        <v>0</v>
      </c>
      <c r="J159" s="58">
        <f t="shared" si="25"/>
        <v>0</v>
      </c>
      <c r="K159" s="53">
        <f>+'DAY1'!K159+'DAY2'!C159</f>
        <v>0</v>
      </c>
      <c r="L159" s="54">
        <f>+'DAY1'!L159+'DAY2'!D159</f>
        <v>0</v>
      </c>
      <c r="M159" s="55">
        <f>+'DAY1'!M159+'DAY2'!E159</f>
        <v>0</v>
      </c>
      <c r="N159" s="52">
        <f>+'DAY1'!N159+'DAY2'!F159</f>
        <v>0</v>
      </c>
      <c r="O159" s="276">
        <f>+'DAY1'!O159+'DAY2'!G159</f>
        <v>0</v>
      </c>
      <c r="P159" s="53">
        <f>+Table14[[#This Row],[RECEIPTS TO]]/1</f>
        <v>0</v>
      </c>
      <c r="Q159" s="54">
        <f>+Table14[[#This Row],[RETURNS ]]/1</f>
        <v>0</v>
      </c>
      <c r="R159" s="55">
        <f>+Table14[[#This Row],[EXCHANGED TO]]/1</f>
        <v>0</v>
      </c>
      <c r="S159" s="52">
        <f>+Table14[[#This Row],[SALES TO]]/1</f>
        <v>0</v>
      </c>
      <c r="T159" s="276">
        <f>+Table14[[#This Row],[ISSUES TO]]/1</f>
        <v>0</v>
      </c>
      <c r="U159" s="59">
        <f t="shared" si="26"/>
        <v>0</v>
      </c>
    </row>
    <row r="160" spans="1:21" x14ac:dyDescent="0.25">
      <c r="A160" s="86" t="s">
        <v>73</v>
      </c>
      <c r="B160" s="52">
        <f>'DAY1'!H160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+(Table14[[#This Row],[OPENING ]]+Table14[[#This Row],[RECEIPTS]]+Table14[[#This Row],[RETURNS]])-(Table14[[#This Row],[ISSUES]]+Table14[[#This Row],[EXCHANGED]]+Table14[[#This Row],[SALES]])</f>
        <v>0</v>
      </c>
      <c r="I160" s="53">
        <v>0</v>
      </c>
      <c r="J160" s="58">
        <f t="shared" si="25"/>
        <v>0</v>
      </c>
      <c r="K160" s="53">
        <f>+'DAY1'!K160+'DAY2'!C160</f>
        <v>0</v>
      </c>
      <c r="L160" s="54">
        <f>+'DAY1'!L160+'DAY2'!D160</f>
        <v>0</v>
      </c>
      <c r="M160" s="55">
        <f>+'DAY1'!M160+'DAY2'!E160</f>
        <v>0</v>
      </c>
      <c r="N160" s="52">
        <f>+'DAY1'!N160+'DAY2'!F160</f>
        <v>0</v>
      </c>
      <c r="O160" s="276">
        <f>+'DAY1'!O160+'DAY2'!G160</f>
        <v>0</v>
      </c>
      <c r="P160" s="53">
        <f>+Table14[[#This Row],[RECEIPTS TO]]/1</f>
        <v>0</v>
      </c>
      <c r="Q160" s="54">
        <f>+Table14[[#This Row],[RETURNS ]]/1</f>
        <v>0</v>
      </c>
      <c r="R160" s="55">
        <f>+Table14[[#This Row],[EXCHANGED TO]]/1</f>
        <v>0</v>
      </c>
      <c r="S160" s="52">
        <f>+Table14[[#This Row],[SALES TO]]/1</f>
        <v>0</v>
      </c>
      <c r="T160" s="276">
        <f>+Table14[[#This Row],[ISSUES TO]]/1</f>
        <v>0</v>
      </c>
      <c r="U160" s="59">
        <f t="shared" si="26"/>
        <v>0</v>
      </c>
    </row>
    <row r="161" spans="1:21" x14ac:dyDescent="0.25">
      <c r="A161" s="87" t="s">
        <v>74</v>
      </c>
      <c r="B161" s="52">
        <f>'DAY1'!H161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+(Table14[[#This Row],[OPENING ]]+Table14[[#This Row],[RECEIPTS]]+Table14[[#This Row],[RETURNS]])-(Table14[[#This Row],[ISSUES]]+Table14[[#This Row],[EXCHANGED]]+Table14[[#This Row],[SALES]])</f>
        <v>562</v>
      </c>
      <c r="I161" s="53">
        <v>562</v>
      </c>
      <c r="J161" s="58">
        <f t="shared" si="25"/>
        <v>0</v>
      </c>
      <c r="K161" s="53">
        <f>+'DAY1'!K161+'DAY2'!C161</f>
        <v>0</v>
      </c>
      <c r="L161" s="54">
        <f>+'DAY1'!L161+'DAY2'!D161</f>
        <v>0</v>
      </c>
      <c r="M161" s="55">
        <f>+'DAY1'!M161+'DAY2'!E161</f>
        <v>0</v>
      </c>
      <c r="N161" s="52">
        <f>+'DAY1'!N161+'DAY2'!F161</f>
        <v>0</v>
      </c>
      <c r="O161" s="276">
        <f>+'DAY1'!O161+'DAY2'!G161</f>
        <v>0</v>
      </c>
      <c r="P161" s="53">
        <f>+Table14[[#This Row],[RECEIPTS TO]]/1</f>
        <v>0</v>
      </c>
      <c r="Q161" s="54">
        <f>+Table14[[#This Row],[RETURNS ]]/1</f>
        <v>0</v>
      </c>
      <c r="R161" s="55">
        <f>+Table14[[#This Row],[EXCHANGED TO]]/1</f>
        <v>0</v>
      </c>
      <c r="S161" s="52">
        <f>+Table14[[#This Row],[SALES TO]]/1</f>
        <v>0</v>
      </c>
      <c r="T161" s="276">
        <f>+Table14[[#This Row],[ISSUES TO]]/1</f>
        <v>0</v>
      </c>
      <c r="U161" s="59">
        <f t="shared" si="26"/>
        <v>0</v>
      </c>
    </row>
    <row r="162" spans="1:21" x14ac:dyDescent="0.25">
      <c r="A162" s="88" t="s">
        <v>75</v>
      </c>
      <c r="B162" s="52">
        <f>'DAY1'!H162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+(Table14[[#This Row],[OPENING ]]+Table14[[#This Row],[RECEIPTS]]+Table14[[#This Row],[RETURNS]])-(Table14[[#This Row],[ISSUES]]+Table14[[#This Row],[EXCHANGED]]+Table14[[#This Row],[SALES]])</f>
        <v>0</v>
      </c>
      <c r="I162" s="53">
        <v>0</v>
      </c>
      <c r="J162" s="58">
        <f t="shared" si="25"/>
        <v>0</v>
      </c>
      <c r="K162" s="53">
        <f>+'DAY1'!K162+'DAY2'!C162</f>
        <v>0</v>
      </c>
      <c r="L162" s="54">
        <f>+'DAY1'!L162+'DAY2'!D162</f>
        <v>0</v>
      </c>
      <c r="M162" s="55">
        <f>+'DAY1'!M162+'DAY2'!E162</f>
        <v>0</v>
      </c>
      <c r="N162" s="52">
        <f>+'DAY1'!N162+'DAY2'!F162</f>
        <v>0</v>
      </c>
      <c r="O162" s="276">
        <f>+'DAY1'!O162+'DAY2'!G162</f>
        <v>0</v>
      </c>
      <c r="P162" s="53">
        <f>+Table14[[#This Row],[RECEIPTS TO]]/1</f>
        <v>0</v>
      </c>
      <c r="Q162" s="54">
        <f>+Table14[[#This Row],[RETURNS ]]/1</f>
        <v>0</v>
      </c>
      <c r="R162" s="55">
        <f>+Table14[[#This Row],[EXCHANGED TO]]/1</f>
        <v>0</v>
      </c>
      <c r="S162" s="52">
        <f>+Table14[[#This Row],[SALES TO]]/1</f>
        <v>0</v>
      </c>
      <c r="T162" s="276">
        <f>+Table14[[#This Row],[ISSUES TO]]/1</f>
        <v>0</v>
      </c>
      <c r="U162" s="59">
        <f t="shared" si="26"/>
        <v>0</v>
      </c>
    </row>
    <row r="163" spans="1:21" x14ac:dyDescent="0.25">
      <c r="A163" s="88" t="s">
        <v>76</v>
      </c>
      <c r="B163" s="52">
        <f>'DAY1'!H163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+(Table14[[#This Row],[OPENING ]]+Table14[[#This Row],[RECEIPTS]]+Table14[[#This Row],[RETURNS]])-(Table14[[#This Row],[ISSUES]]+Table14[[#This Row],[EXCHANGED]]+Table14[[#This Row],[SALES]])</f>
        <v>0</v>
      </c>
      <c r="I163" s="53">
        <v>0</v>
      </c>
      <c r="J163" s="58">
        <f t="shared" si="25"/>
        <v>0</v>
      </c>
      <c r="K163" s="53">
        <f>+'DAY1'!K163+'DAY2'!C163</f>
        <v>0</v>
      </c>
      <c r="L163" s="54">
        <f>+'DAY1'!L163+'DAY2'!D163</f>
        <v>0</v>
      </c>
      <c r="M163" s="55">
        <f>+'DAY1'!M163+'DAY2'!E163</f>
        <v>0</v>
      </c>
      <c r="N163" s="52">
        <f>+'DAY1'!N163+'DAY2'!F163</f>
        <v>0</v>
      </c>
      <c r="O163" s="276">
        <f>+'DAY1'!O163+'DAY2'!G163</f>
        <v>0</v>
      </c>
      <c r="P163" s="53">
        <f>+Table14[[#This Row],[RECEIPTS TO]]/1</f>
        <v>0</v>
      </c>
      <c r="Q163" s="54">
        <f>+Table14[[#This Row],[RETURNS ]]/1</f>
        <v>0</v>
      </c>
      <c r="R163" s="55">
        <f>+Table14[[#This Row],[EXCHANGED TO]]/1</f>
        <v>0</v>
      </c>
      <c r="S163" s="52">
        <f>+Table14[[#This Row],[SALES TO]]/1</f>
        <v>0</v>
      </c>
      <c r="T163" s="276">
        <f>+Table14[[#This Row],[ISSUES TO]]/1</f>
        <v>0</v>
      </c>
      <c r="U163" s="59">
        <f t="shared" si="26"/>
        <v>0</v>
      </c>
    </row>
    <row r="164" spans="1:21" x14ac:dyDescent="0.25">
      <c r="A164" s="87" t="s">
        <v>77</v>
      </c>
      <c r="B164" s="52">
        <f>'DAY1'!H164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+(Table14[[#This Row],[OPENING ]]+Table14[[#This Row],[RECEIPTS]]+Table14[[#This Row],[RETURNS]])-(Table14[[#This Row],[ISSUES]]+Table14[[#This Row],[EXCHANGED]]+Table14[[#This Row],[SALES]])</f>
        <v>4</v>
      </c>
      <c r="I164" s="53">
        <v>4</v>
      </c>
      <c r="J164" s="58">
        <f t="shared" si="25"/>
        <v>0</v>
      </c>
      <c r="K164" s="53">
        <f>+'DAY1'!K164+'DAY2'!C164</f>
        <v>0</v>
      </c>
      <c r="L164" s="54">
        <f>+'DAY1'!L164+'DAY2'!D164</f>
        <v>0</v>
      </c>
      <c r="M164" s="55">
        <f>+'DAY1'!M164+'DAY2'!E164</f>
        <v>0</v>
      </c>
      <c r="N164" s="52">
        <f>+'DAY1'!N164+'DAY2'!F164</f>
        <v>0</v>
      </c>
      <c r="O164" s="276">
        <f>+'DAY1'!O164+'DAY2'!G164</f>
        <v>0</v>
      </c>
      <c r="P164" s="53">
        <f>+Table14[[#This Row],[RECEIPTS TO]]/1</f>
        <v>0</v>
      </c>
      <c r="Q164" s="54">
        <f>+Table14[[#This Row],[RETURNS ]]/1</f>
        <v>0</v>
      </c>
      <c r="R164" s="55">
        <f>+Table14[[#This Row],[EXCHANGED TO]]/1</f>
        <v>0</v>
      </c>
      <c r="S164" s="52">
        <f>+Table14[[#This Row],[SALES TO]]/1</f>
        <v>0</v>
      </c>
      <c r="T164" s="276">
        <f>+Table14[[#This Row],[ISSUES TO]]/1</f>
        <v>0</v>
      </c>
      <c r="U164" s="59">
        <f t="shared" si="26"/>
        <v>0</v>
      </c>
    </row>
    <row r="165" spans="1:21" x14ac:dyDescent="0.25">
      <c r="A165" s="109" t="s">
        <v>78</v>
      </c>
      <c r="B165" s="52">
        <f>'DAY1'!H165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+(Table14[[#This Row],[OPENING ]]+Table14[[#This Row],[RECEIPTS]]+Table14[[#This Row],[RETURNS]])-(Table14[[#This Row],[ISSUES]]+Table14[[#This Row],[EXCHANGED]]+Table14[[#This Row],[SALES]])</f>
        <v>0</v>
      </c>
      <c r="I165" s="53">
        <v>0</v>
      </c>
      <c r="J165" s="58">
        <f t="shared" si="25"/>
        <v>0</v>
      </c>
      <c r="K165" s="53">
        <f>+'DAY1'!K165+'DAY2'!C165</f>
        <v>0</v>
      </c>
      <c r="L165" s="54">
        <f>+'DAY1'!L165+'DAY2'!D165</f>
        <v>0</v>
      </c>
      <c r="M165" s="55">
        <f>+'DAY1'!M165+'DAY2'!E165</f>
        <v>0</v>
      </c>
      <c r="N165" s="52">
        <f>+'DAY1'!N165+'DAY2'!F165</f>
        <v>0</v>
      </c>
      <c r="O165" s="276">
        <f>+'DAY1'!O165+'DAY2'!G165</f>
        <v>0</v>
      </c>
      <c r="P165" s="53">
        <f>+Table14[[#This Row],[RECEIPTS TO]]/1</f>
        <v>0</v>
      </c>
      <c r="Q165" s="54">
        <f>+Table14[[#This Row],[RETURNS ]]/1</f>
        <v>0</v>
      </c>
      <c r="R165" s="55">
        <f>+Table14[[#This Row],[EXCHANGED TO]]/1</f>
        <v>0</v>
      </c>
      <c r="S165" s="52">
        <f>+Table14[[#This Row],[SALES TO]]/1</f>
        <v>0</v>
      </c>
      <c r="T165" s="276">
        <f>+Table14[[#This Row],[ISSUES TO]]/1</f>
        <v>0</v>
      </c>
      <c r="U165" s="59">
        <f t="shared" si="26"/>
        <v>0</v>
      </c>
    </row>
    <row r="166" spans="1:21" x14ac:dyDescent="0.25">
      <c r="A166" s="109" t="s">
        <v>79</v>
      </c>
      <c r="B166" s="52">
        <f>'DAY1'!H166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+(Table14[[#This Row],[OPENING ]]+Table14[[#This Row],[RECEIPTS]]+Table14[[#This Row],[RETURNS]])-(Table14[[#This Row],[ISSUES]]+Table14[[#This Row],[EXCHANGED]]+Table14[[#This Row],[SALES]])</f>
        <v>0</v>
      </c>
      <c r="I166" s="53">
        <v>0</v>
      </c>
      <c r="J166" s="58">
        <f t="shared" si="25"/>
        <v>0</v>
      </c>
      <c r="K166" s="53">
        <f>+'DAY1'!K166+'DAY2'!C166</f>
        <v>0</v>
      </c>
      <c r="L166" s="54">
        <f>+'DAY1'!L166+'DAY2'!D166</f>
        <v>0</v>
      </c>
      <c r="M166" s="55">
        <f>+'DAY1'!M166+'DAY2'!E166</f>
        <v>0</v>
      </c>
      <c r="N166" s="52">
        <f>+'DAY1'!N166+'DAY2'!F166</f>
        <v>0</v>
      </c>
      <c r="O166" s="276">
        <f>+'DAY1'!O166+'DAY2'!G166</f>
        <v>0</v>
      </c>
      <c r="P166" s="53">
        <f>+Table14[[#This Row],[RECEIPTS TO]]/1</f>
        <v>0</v>
      </c>
      <c r="Q166" s="54">
        <f>+Table14[[#This Row],[RETURNS ]]/1</f>
        <v>0</v>
      </c>
      <c r="R166" s="55">
        <f>+Table14[[#This Row],[EXCHANGED TO]]/1</f>
        <v>0</v>
      </c>
      <c r="S166" s="52">
        <f>+Table14[[#This Row],[SALES TO]]/1</f>
        <v>0</v>
      </c>
      <c r="T166" s="276">
        <f>+Table14[[#This Row],[ISSUES TO]]/1</f>
        <v>0</v>
      </c>
      <c r="U166" s="59">
        <f t="shared" si="26"/>
        <v>0</v>
      </c>
    </row>
    <row r="167" spans="1:21" x14ac:dyDescent="0.25">
      <c r="A167" s="109" t="s">
        <v>109</v>
      </c>
      <c r="B167" s="52">
        <f>'DAY1'!H167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+(Table14[[#This Row],[OPENING ]]+Table14[[#This Row],[RECEIPTS]]+Table14[[#This Row],[RETURNS]])-(Table14[[#This Row],[ISSUES]]+Table14[[#This Row],[EXCHANGED]]+Table14[[#This Row],[SALES]])</f>
        <v>317.2</v>
      </c>
      <c r="I167" s="53">
        <v>317.2</v>
      </c>
      <c r="J167" s="58">
        <f t="shared" si="25"/>
        <v>0</v>
      </c>
      <c r="K167" s="53">
        <f>+'DAY1'!K167+'DAY2'!C167</f>
        <v>0</v>
      </c>
      <c r="L167" s="54">
        <f>+'DAY1'!L167+'DAY2'!D167</f>
        <v>0</v>
      </c>
      <c r="M167" s="55">
        <f>+'DAY1'!M167+'DAY2'!E167</f>
        <v>0</v>
      </c>
      <c r="N167" s="52">
        <f>+'DAY1'!N167+'DAY2'!F167</f>
        <v>0</v>
      </c>
      <c r="O167" s="276">
        <f>+'DAY1'!O167+'DAY2'!G167</f>
        <v>0</v>
      </c>
      <c r="P167" s="53">
        <f>+Table14[[#This Row],[RECEIPTS TO]]/1</f>
        <v>0</v>
      </c>
      <c r="Q167" s="54">
        <f>+Table14[[#This Row],[RETURNS ]]/1</f>
        <v>0</v>
      </c>
      <c r="R167" s="55">
        <f>+Table14[[#This Row],[EXCHANGED TO]]/1</f>
        <v>0</v>
      </c>
      <c r="S167" s="52">
        <f>+Table14[[#This Row],[SALES TO]]/1</f>
        <v>0</v>
      </c>
      <c r="T167" s="276">
        <f>+Table14[[#This Row],[ISSUES TO]]/1</f>
        <v>0</v>
      </c>
      <c r="U167" s="59">
        <f t="shared" si="26"/>
        <v>0</v>
      </c>
    </row>
    <row r="168" spans="1:21" x14ac:dyDescent="0.25">
      <c r="A168" s="109" t="s">
        <v>110</v>
      </c>
      <c r="B168" s="52">
        <f>'DAY1'!H168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+(Table14[[#This Row],[OPENING ]]+Table14[[#This Row],[RECEIPTS]]+Table14[[#This Row],[RETURNS]])-(Table14[[#This Row],[ISSUES]]+Table14[[#This Row],[EXCHANGED]]+Table14[[#This Row],[SALES]])</f>
        <v>1254.2</v>
      </c>
      <c r="I168" s="53">
        <v>1254.2</v>
      </c>
      <c r="J168" s="58">
        <f t="shared" si="25"/>
        <v>0</v>
      </c>
      <c r="K168" s="53">
        <f>+'DAY1'!K168+'DAY2'!C168</f>
        <v>0</v>
      </c>
      <c r="L168" s="54">
        <f>+'DAY1'!L168+'DAY2'!D168</f>
        <v>0</v>
      </c>
      <c r="M168" s="55">
        <f>+'DAY1'!M168+'DAY2'!E168</f>
        <v>0</v>
      </c>
      <c r="N168" s="52">
        <f>+'DAY1'!N168+'DAY2'!F168</f>
        <v>0</v>
      </c>
      <c r="O168" s="276">
        <f>+'DAY1'!O168+'DAY2'!G168</f>
        <v>0</v>
      </c>
      <c r="P168" s="53">
        <f>+Table14[[#This Row],[RECEIPTS TO]]/1</f>
        <v>0</v>
      </c>
      <c r="Q168" s="54">
        <f>+Table14[[#This Row],[RETURNS ]]/1</f>
        <v>0</v>
      </c>
      <c r="R168" s="55">
        <f>+Table14[[#This Row],[EXCHANGED TO]]/1</f>
        <v>0</v>
      </c>
      <c r="S168" s="52">
        <f>+Table14[[#This Row],[SALES TO]]/1</f>
        <v>0</v>
      </c>
      <c r="T168" s="276">
        <f>+Table14[[#This Row],[ISSUES TO]]/1</f>
        <v>0</v>
      </c>
      <c r="U168" s="59">
        <f t="shared" si="26"/>
        <v>0</v>
      </c>
    </row>
    <row r="169" spans="1:21" x14ac:dyDescent="0.25">
      <c r="A169" s="109" t="s">
        <v>80</v>
      </c>
      <c r="B169" s="52">
        <f>'DAY1'!H169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+(Table14[[#This Row],[OPENING ]]+Table14[[#This Row],[RECEIPTS]]+Table14[[#This Row],[RETURNS]])-(Table14[[#This Row],[ISSUES]]+Table14[[#This Row],[EXCHANGED]]+Table14[[#This Row],[SALES]])</f>
        <v>0</v>
      </c>
      <c r="I169" s="53">
        <v>0</v>
      </c>
      <c r="J169" s="58">
        <f t="shared" si="25"/>
        <v>0</v>
      </c>
      <c r="K169" s="53">
        <f>+'DAY1'!K169+'DAY2'!C169</f>
        <v>0</v>
      </c>
      <c r="L169" s="54">
        <f>+'DAY1'!L169+'DAY2'!D169</f>
        <v>0</v>
      </c>
      <c r="M169" s="55">
        <f>+'DAY1'!M169+'DAY2'!E169</f>
        <v>0</v>
      </c>
      <c r="N169" s="52">
        <f>+'DAY1'!N169+'DAY2'!F169</f>
        <v>0</v>
      </c>
      <c r="O169" s="276">
        <f>+'DAY1'!O169+'DAY2'!G169</f>
        <v>0</v>
      </c>
      <c r="P169" s="53">
        <f>+Table14[[#This Row],[RECEIPTS TO]]/1</f>
        <v>0</v>
      </c>
      <c r="Q169" s="54">
        <f>+Table14[[#This Row],[RETURNS ]]/1</f>
        <v>0</v>
      </c>
      <c r="R169" s="55">
        <f>+Table14[[#This Row],[EXCHANGED TO]]/1</f>
        <v>0</v>
      </c>
      <c r="S169" s="52">
        <f>+Table14[[#This Row],[SALES TO]]/1</f>
        <v>0</v>
      </c>
      <c r="T169" s="276">
        <f>+Table14[[#This Row],[ISSUES TO]]/1</f>
        <v>0</v>
      </c>
      <c r="U169" s="59">
        <f t="shared" si="26"/>
        <v>0</v>
      </c>
    </row>
    <row r="170" spans="1:21" x14ac:dyDescent="0.25">
      <c r="A170" s="109" t="s">
        <v>81</v>
      </c>
      <c r="B170" s="52">
        <f>'DAY1'!H170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+(Table14[[#This Row],[OPENING ]]+Table14[[#This Row],[RECEIPTS]]+Table14[[#This Row],[RETURNS]])-(Table14[[#This Row],[ISSUES]]+Table14[[#This Row],[EXCHANGED]]+Table14[[#This Row],[SALES]])</f>
        <v>0</v>
      </c>
      <c r="I170" s="53">
        <v>0</v>
      </c>
      <c r="J170" s="58">
        <f t="shared" si="25"/>
        <v>0</v>
      </c>
      <c r="K170" s="53">
        <f>+'DAY1'!K170+'DAY2'!C170</f>
        <v>0</v>
      </c>
      <c r="L170" s="54">
        <f>+'DAY1'!L170+'DAY2'!D170</f>
        <v>0</v>
      </c>
      <c r="M170" s="55">
        <f>+'DAY1'!M170+'DAY2'!E170</f>
        <v>0</v>
      </c>
      <c r="N170" s="52">
        <f>+'DAY1'!N170+'DAY2'!F170</f>
        <v>0</v>
      </c>
      <c r="O170" s="276">
        <f>+'DAY1'!O170+'DAY2'!G170</f>
        <v>0</v>
      </c>
      <c r="P170" s="53">
        <f>+Table14[[#This Row],[RECEIPTS TO]]/1</f>
        <v>0</v>
      </c>
      <c r="Q170" s="54">
        <f>+Table14[[#This Row],[RETURNS ]]/1</f>
        <v>0</v>
      </c>
      <c r="R170" s="55">
        <f>+Table14[[#This Row],[EXCHANGED TO]]/1</f>
        <v>0</v>
      </c>
      <c r="S170" s="52">
        <f>+Table14[[#This Row],[SALES TO]]/1</f>
        <v>0</v>
      </c>
      <c r="T170" s="276">
        <f>+Table14[[#This Row],[ISSUES TO]]/1</f>
        <v>0</v>
      </c>
      <c r="U170" s="59">
        <f t="shared" si="26"/>
        <v>0</v>
      </c>
    </row>
    <row r="171" spans="1:21" x14ac:dyDescent="0.25">
      <c r="A171" s="89" t="s">
        <v>82</v>
      </c>
      <c r="B171" s="52">
        <f>'DAY1'!H171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+(Table14[[#This Row],[OPENING ]]+Table14[[#This Row],[RECEIPTS]]+Table14[[#This Row],[RETURNS]])-(Table14[[#This Row],[ISSUES]]+Table14[[#This Row],[EXCHANGED]]+Table14[[#This Row],[SALES]])</f>
        <v>0</v>
      </c>
      <c r="I171" s="53">
        <v>0</v>
      </c>
      <c r="J171" s="58">
        <f t="shared" si="25"/>
        <v>0</v>
      </c>
      <c r="K171" s="53">
        <f>+'DAY1'!K171+'DAY2'!C171</f>
        <v>0</v>
      </c>
      <c r="L171" s="54">
        <f>+'DAY1'!L171+'DAY2'!D171</f>
        <v>0</v>
      </c>
      <c r="M171" s="55">
        <f>+'DAY1'!M171+'DAY2'!E171</f>
        <v>0</v>
      </c>
      <c r="N171" s="52">
        <f>+'DAY1'!N171+'DAY2'!F171</f>
        <v>0</v>
      </c>
      <c r="O171" s="276">
        <f>+'DAY1'!O171+'DAY2'!G171</f>
        <v>0</v>
      </c>
      <c r="P171" s="53">
        <f>+Table14[[#This Row],[RECEIPTS TO]]/1</f>
        <v>0</v>
      </c>
      <c r="Q171" s="54">
        <f>+Table14[[#This Row],[RETURNS ]]/1</f>
        <v>0</v>
      </c>
      <c r="R171" s="55">
        <f>+Table14[[#This Row],[EXCHANGED TO]]/1</f>
        <v>0</v>
      </c>
      <c r="S171" s="52">
        <f>+Table14[[#This Row],[SALES TO]]/1</f>
        <v>0</v>
      </c>
      <c r="T171" s="276">
        <f>+Table14[[#This Row],[ISSUES TO]]/1</f>
        <v>0</v>
      </c>
      <c r="U171" s="59">
        <f t="shared" si="26"/>
        <v>0</v>
      </c>
    </row>
    <row r="172" spans="1:21" x14ac:dyDescent="0.25">
      <c r="A172" s="90" t="s">
        <v>83</v>
      </c>
      <c r="B172" s="52">
        <f>'DAY1'!H172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+(Table14[[#This Row],[OPENING ]]+Table14[[#This Row],[RECEIPTS]]+Table14[[#This Row],[RETURNS]])-(Table14[[#This Row],[ISSUES]]+Table14[[#This Row],[EXCHANGED]]+Table14[[#This Row],[SALES]])</f>
        <v>504.2</v>
      </c>
      <c r="I172" s="53">
        <v>504.2</v>
      </c>
      <c r="J172" s="58">
        <f t="shared" si="25"/>
        <v>0</v>
      </c>
      <c r="K172" s="53">
        <f>+'DAY1'!K172+'DAY2'!C172</f>
        <v>0</v>
      </c>
      <c r="L172" s="54">
        <f>+'DAY1'!L172+'DAY2'!D172</f>
        <v>0</v>
      </c>
      <c r="M172" s="55">
        <f>+'DAY1'!M172+'DAY2'!E172</f>
        <v>0</v>
      </c>
      <c r="N172" s="52">
        <f>+'DAY1'!N172+'DAY2'!F172</f>
        <v>0</v>
      </c>
      <c r="O172" s="276">
        <f>+'DAY1'!O172+'DAY2'!G172</f>
        <v>0</v>
      </c>
      <c r="P172" s="53">
        <f>+Table14[[#This Row],[RECEIPTS TO]]/1</f>
        <v>0</v>
      </c>
      <c r="Q172" s="54">
        <f>+Table14[[#This Row],[RETURNS ]]/1</f>
        <v>0</v>
      </c>
      <c r="R172" s="55">
        <f>+Table14[[#This Row],[EXCHANGED TO]]/1</f>
        <v>0</v>
      </c>
      <c r="S172" s="52">
        <f>+Table14[[#This Row],[SALES TO]]/1</f>
        <v>0</v>
      </c>
      <c r="T172" s="276">
        <f>+Table14[[#This Row],[ISSUES TO]]/1</f>
        <v>0</v>
      </c>
      <c r="U172" s="59">
        <f t="shared" si="26"/>
        <v>0</v>
      </c>
    </row>
    <row r="173" spans="1:21" x14ac:dyDescent="0.25">
      <c r="A173" s="90" t="s">
        <v>86</v>
      </c>
      <c r="B173" s="52">
        <f>'DAY1'!H173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+(Table14[[#This Row],[OPENING ]]+Table14[[#This Row],[RECEIPTS]]+Table14[[#This Row],[RETURNS]])-(Table14[[#This Row],[ISSUES]]+Table14[[#This Row],[EXCHANGED]]+Table14[[#This Row],[SALES]])</f>
        <v>4.8</v>
      </c>
      <c r="I173" s="53">
        <v>4.8</v>
      </c>
      <c r="J173" s="58">
        <f t="shared" si="25"/>
        <v>0</v>
      </c>
      <c r="K173" s="53">
        <f>+'DAY1'!K173+'DAY2'!C173</f>
        <v>0</v>
      </c>
      <c r="L173" s="54">
        <f>+'DAY1'!L173+'DAY2'!D173</f>
        <v>0</v>
      </c>
      <c r="M173" s="55">
        <f>+'DAY1'!M173+'DAY2'!E173</f>
        <v>0</v>
      </c>
      <c r="N173" s="52">
        <f>+'DAY1'!N173+'DAY2'!F173</f>
        <v>0</v>
      </c>
      <c r="O173" s="276">
        <f>+'DAY1'!O173+'DAY2'!G173</f>
        <v>0</v>
      </c>
      <c r="P173" s="53">
        <f>+Table14[[#This Row],[RECEIPTS TO]]/1</f>
        <v>0</v>
      </c>
      <c r="Q173" s="54">
        <f>+Table14[[#This Row],[RETURNS ]]/1</f>
        <v>0</v>
      </c>
      <c r="R173" s="55">
        <f>+Table14[[#This Row],[EXCHANGED TO]]/1</f>
        <v>0</v>
      </c>
      <c r="S173" s="52">
        <f>+Table14[[#This Row],[SALES TO]]/1</f>
        <v>0</v>
      </c>
      <c r="T173" s="276">
        <f>+Table14[[#This Row],[ISSUES TO]]/1</f>
        <v>0</v>
      </c>
      <c r="U173" s="59">
        <f t="shared" si="26"/>
        <v>0</v>
      </c>
    </row>
    <row r="174" spans="1:21" x14ac:dyDescent="0.25">
      <c r="A174" s="94" t="s">
        <v>85</v>
      </c>
      <c r="B174" s="52">
        <f>'DAY1'!H174</f>
        <v>802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+(Table14[[#This Row],[OPENING ]]+Table14[[#This Row],[RECEIPTS]]+Table14[[#This Row],[RETURNS]])-(Table14[[#This Row],[ISSUES]]+Table14[[#This Row],[EXCHANGED]]+Table14[[#This Row],[SALES]])</f>
        <v>802</v>
      </c>
      <c r="I174" s="53">
        <v>802</v>
      </c>
      <c r="J174" s="58">
        <f t="shared" si="25"/>
        <v>0</v>
      </c>
      <c r="K174" s="53">
        <f>+'DAY1'!K174+'DAY2'!C174</f>
        <v>0</v>
      </c>
      <c r="L174" s="54">
        <f>+'DAY1'!L174+'DAY2'!D174</f>
        <v>0</v>
      </c>
      <c r="M174" s="55">
        <f>+'DAY1'!M174+'DAY2'!E174</f>
        <v>0</v>
      </c>
      <c r="N174" s="52">
        <f>+'DAY1'!N174+'DAY2'!F174</f>
        <v>0</v>
      </c>
      <c r="O174" s="276">
        <f>+'DAY1'!O174+'DAY2'!G174</f>
        <v>0</v>
      </c>
      <c r="P174" s="53">
        <f>+Table14[[#This Row],[RECEIPTS TO]]/1</f>
        <v>0</v>
      </c>
      <c r="Q174" s="54">
        <f>+Table14[[#This Row],[RETURNS ]]/1</f>
        <v>0</v>
      </c>
      <c r="R174" s="55">
        <f>+Table14[[#This Row],[EXCHANGED TO]]/1</f>
        <v>0</v>
      </c>
      <c r="S174" s="52">
        <f>+Table14[[#This Row],[SALES TO]]/1</f>
        <v>0</v>
      </c>
      <c r="T174" s="276">
        <f>+Table14[[#This Row],[ISSUES TO]]/1</f>
        <v>0</v>
      </c>
      <c r="U174" s="59">
        <f t="shared" si="26"/>
        <v>0</v>
      </c>
    </row>
    <row r="175" spans="1:21" x14ac:dyDescent="0.25">
      <c r="A175" s="90" t="s">
        <v>84</v>
      </c>
      <c r="B175" s="52">
        <f>'DAY1'!H175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+(Table14[[#This Row],[OPENING ]]+Table14[[#This Row],[RECEIPTS]]+Table14[[#This Row],[RETURNS]])-(Table14[[#This Row],[ISSUES]]+Table14[[#This Row],[EXCHANGED]]+Table14[[#This Row],[SALES]])</f>
        <v>0</v>
      </c>
      <c r="I175" s="53">
        <v>0</v>
      </c>
      <c r="J175" s="58">
        <f t="shared" si="25"/>
        <v>0</v>
      </c>
      <c r="K175" s="53">
        <f>+'DAY1'!K175+'DAY2'!C175</f>
        <v>0</v>
      </c>
      <c r="L175" s="54">
        <f>+'DAY1'!L175+'DAY2'!D175</f>
        <v>0</v>
      </c>
      <c r="M175" s="55">
        <f>+'DAY1'!M175+'DAY2'!E175</f>
        <v>0</v>
      </c>
      <c r="N175" s="52">
        <f>+'DAY1'!N175+'DAY2'!F175</f>
        <v>0</v>
      </c>
      <c r="O175" s="276">
        <f>+'DAY1'!O175+'DAY2'!G175</f>
        <v>0</v>
      </c>
      <c r="P175" s="53">
        <f>+Table14[[#This Row],[RECEIPTS TO]]/1</f>
        <v>0</v>
      </c>
      <c r="Q175" s="54">
        <f>+Table14[[#This Row],[RETURNS ]]/1</f>
        <v>0</v>
      </c>
      <c r="R175" s="55">
        <f>+Table14[[#This Row],[EXCHANGED TO]]/1</f>
        <v>0</v>
      </c>
      <c r="S175" s="52">
        <f>+Table14[[#This Row],[SALES TO]]/1</f>
        <v>0</v>
      </c>
      <c r="T175" s="276">
        <f>+Table14[[#This Row],[ISSUES TO]]/1</f>
        <v>0</v>
      </c>
      <c r="U175" s="59">
        <f t="shared" si="26"/>
        <v>0</v>
      </c>
    </row>
    <row r="176" spans="1:21" x14ac:dyDescent="0.25">
      <c r="A176" s="318" t="s">
        <v>87</v>
      </c>
      <c r="B176" s="52">
        <f>'DAY1'!H176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+(Table14[[#This Row],[OPENING ]]+Table14[[#This Row],[RECEIPTS]]+Table14[[#This Row],[RETURNS]])-(Table14[[#This Row],[ISSUES]]+Table14[[#This Row],[EXCHANGED]]+Table14[[#This Row],[SALES]])</f>
        <v>0</v>
      </c>
      <c r="I176" s="53">
        <v>0</v>
      </c>
      <c r="J176" s="58">
        <f t="shared" si="25"/>
        <v>0</v>
      </c>
      <c r="K176" s="53">
        <f>+'DAY1'!K176+'DAY2'!C176</f>
        <v>0</v>
      </c>
      <c r="L176" s="54">
        <f>+'DAY1'!L176+'DAY2'!D176</f>
        <v>0</v>
      </c>
      <c r="M176" s="55">
        <f>+'DAY1'!M176+'DAY2'!E176</f>
        <v>0</v>
      </c>
      <c r="N176" s="52">
        <f>+'DAY1'!N176+'DAY2'!F176</f>
        <v>0</v>
      </c>
      <c r="O176" s="276">
        <f>+'DAY1'!O176+'DAY2'!G176</f>
        <v>0</v>
      </c>
      <c r="P176" s="53">
        <f>+Table14[[#This Row],[RECEIPTS TO]]/1</f>
        <v>0</v>
      </c>
      <c r="Q176" s="54">
        <f>+Table14[[#This Row],[RETURNS ]]/1</f>
        <v>0</v>
      </c>
      <c r="R176" s="55">
        <f>+Table14[[#This Row],[EXCHANGED TO]]/1</f>
        <v>0</v>
      </c>
      <c r="S176" s="52">
        <f>+Table14[[#This Row],[SALES TO]]/1</f>
        <v>0</v>
      </c>
      <c r="T176" s="276">
        <f>+Table14[[#This Row],[ISSUES TO]]/1</f>
        <v>0</v>
      </c>
      <c r="U176" s="59">
        <f t="shared" si="26"/>
        <v>0</v>
      </c>
    </row>
    <row r="177" spans="1:21" x14ac:dyDescent="0.25">
      <c r="A177" s="318" t="s">
        <v>89</v>
      </c>
      <c r="B177" s="52">
        <f>'DAY1'!H177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+(Table14[[#This Row],[OPENING ]]+Table14[[#This Row],[RECEIPTS]]+Table14[[#This Row],[RETURNS]])-(Table14[[#This Row],[ISSUES]]+Table14[[#This Row],[EXCHANGED]]+Table14[[#This Row],[SALES]])</f>
        <v>17.8</v>
      </c>
      <c r="I177" s="53">
        <v>17.8</v>
      </c>
      <c r="J177" s="58">
        <f t="shared" si="25"/>
        <v>0</v>
      </c>
      <c r="K177" s="53">
        <f>+'DAY1'!K177+'DAY2'!C177</f>
        <v>0</v>
      </c>
      <c r="L177" s="54">
        <f>+'DAY1'!L177+'DAY2'!D177</f>
        <v>0</v>
      </c>
      <c r="M177" s="55">
        <f>+'DAY1'!M177+'DAY2'!E177</f>
        <v>0</v>
      </c>
      <c r="N177" s="52">
        <f>+'DAY1'!N177+'DAY2'!F177</f>
        <v>0</v>
      </c>
      <c r="O177" s="276">
        <f>+'DAY1'!O177+'DAY2'!G177</f>
        <v>0</v>
      </c>
      <c r="P177" s="53">
        <f>+Table14[[#This Row],[RECEIPTS TO]]/1</f>
        <v>0</v>
      </c>
      <c r="Q177" s="54">
        <f>+Table14[[#This Row],[RETURNS ]]/1</f>
        <v>0</v>
      </c>
      <c r="R177" s="55">
        <f>+Table14[[#This Row],[EXCHANGED TO]]/1</f>
        <v>0</v>
      </c>
      <c r="S177" s="52">
        <f>+Table14[[#This Row],[SALES TO]]/1</f>
        <v>0</v>
      </c>
      <c r="T177" s="276">
        <f>+Table14[[#This Row],[ISSUES TO]]/1</f>
        <v>0</v>
      </c>
      <c r="U177" s="59">
        <f t="shared" si="26"/>
        <v>0</v>
      </c>
    </row>
    <row r="178" spans="1:21" x14ac:dyDescent="0.25">
      <c r="A178" s="318" t="s">
        <v>88</v>
      </c>
      <c r="B178" s="52">
        <f>'DAY1'!H178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+(Table14[[#This Row],[OPENING ]]+Table14[[#This Row],[RECEIPTS]]+Table14[[#This Row],[RETURNS]])-(Table14[[#This Row],[ISSUES]]+Table14[[#This Row],[EXCHANGED]]+Table14[[#This Row],[SALES]])</f>
        <v>0</v>
      </c>
      <c r="I178" s="53">
        <v>0</v>
      </c>
      <c r="J178" s="58">
        <f t="shared" si="25"/>
        <v>0</v>
      </c>
      <c r="K178" s="53">
        <f>+'DAY1'!K178+'DAY2'!C178</f>
        <v>0</v>
      </c>
      <c r="L178" s="54">
        <f>+'DAY1'!L178+'DAY2'!D178</f>
        <v>0</v>
      </c>
      <c r="M178" s="55">
        <f>+'DAY1'!M178+'DAY2'!E178</f>
        <v>0</v>
      </c>
      <c r="N178" s="52">
        <f>+'DAY1'!N178+'DAY2'!F178</f>
        <v>0</v>
      </c>
      <c r="O178" s="276">
        <f>+'DAY1'!O178+'DAY2'!G178</f>
        <v>0</v>
      </c>
      <c r="P178" s="53">
        <f>+Table14[[#This Row],[RECEIPTS TO]]/1</f>
        <v>0</v>
      </c>
      <c r="Q178" s="54">
        <f>+Table14[[#This Row],[RETURNS ]]/1</f>
        <v>0</v>
      </c>
      <c r="R178" s="55">
        <f>+Table14[[#This Row],[EXCHANGED TO]]/1</f>
        <v>0</v>
      </c>
      <c r="S178" s="52">
        <f>+Table14[[#This Row],[SALES TO]]/1</f>
        <v>0</v>
      </c>
      <c r="T178" s="276">
        <f>+Table14[[#This Row],[ISSUES TO]]/1</f>
        <v>0</v>
      </c>
      <c r="U178" s="59">
        <f t="shared" si="26"/>
        <v>0</v>
      </c>
    </row>
    <row r="179" spans="1:21" x14ac:dyDescent="0.25">
      <c r="A179" s="88" t="s">
        <v>90</v>
      </c>
      <c r="B179" s="52">
        <f>'DAY1'!H179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+(Table14[[#This Row],[OPENING ]]+Table14[[#This Row],[RECEIPTS]]+Table14[[#This Row],[RETURNS]])-(Table14[[#This Row],[ISSUES]]+Table14[[#This Row],[EXCHANGED]]+Table14[[#This Row],[SALES]])</f>
        <v>0</v>
      </c>
      <c r="I179" s="53">
        <v>0</v>
      </c>
      <c r="J179" s="58">
        <f t="shared" si="25"/>
        <v>0</v>
      </c>
      <c r="K179" s="53">
        <f>+'DAY1'!K179+'DAY2'!C179</f>
        <v>0</v>
      </c>
      <c r="L179" s="54">
        <f>+'DAY1'!L179+'DAY2'!D179</f>
        <v>0</v>
      </c>
      <c r="M179" s="55">
        <f>+'DAY1'!M179+'DAY2'!E179</f>
        <v>0</v>
      </c>
      <c r="N179" s="52">
        <f>+'DAY1'!N179+'DAY2'!F179</f>
        <v>0</v>
      </c>
      <c r="O179" s="276">
        <f>+'DAY1'!O179+'DAY2'!G179</f>
        <v>0</v>
      </c>
      <c r="P179" s="53">
        <f>+Table14[[#This Row],[RECEIPTS TO]]/1</f>
        <v>0</v>
      </c>
      <c r="Q179" s="54">
        <f>+Table14[[#This Row],[RETURNS ]]/1</f>
        <v>0</v>
      </c>
      <c r="R179" s="55">
        <f>+Table14[[#This Row],[EXCHANGED TO]]/1</f>
        <v>0</v>
      </c>
      <c r="S179" s="52">
        <f>+Table14[[#This Row],[SALES TO]]/1</f>
        <v>0</v>
      </c>
      <c r="T179" s="276">
        <f>+Table14[[#This Row],[ISSUES TO]]/1</f>
        <v>0</v>
      </c>
      <c r="U179" s="59">
        <f t="shared" si="26"/>
        <v>0</v>
      </c>
    </row>
    <row r="180" spans="1:21" x14ac:dyDescent="0.25">
      <c r="A180" s="88" t="s">
        <v>91</v>
      </c>
      <c r="B180" s="52">
        <f>'DAY1'!H180</f>
        <v>455.64</v>
      </c>
      <c r="C180" s="53">
        <v>0</v>
      </c>
      <c r="D180" s="54">
        <v>0</v>
      </c>
      <c r="E180" s="55">
        <v>0</v>
      </c>
      <c r="F180" s="52">
        <v>0</v>
      </c>
      <c r="G180" s="276">
        <v>34</v>
      </c>
      <c r="H180" s="54">
        <f>+(Table14[[#This Row],[OPENING ]]+Table14[[#This Row],[RECEIPTS]]+Table14[[#This Row],[RETURNS]])-(Table14[[#This Row],[ISSUES]]+Table14[[#This Row],[EXCHANGED]]+Table14[[#This Row],[SALES]])</f>
        <v>421.64</v>
      </c>
      <c r="I180" s="53">
        <v>421.84</v>
      </c>
      <c r="J180" s="58">
        <f t="shared" si="25"/>
        <v>0.19999999999998863</v>
      </c>
      <c r="K180" s="53">
        <f>+'DAY1'!K180+'DAY2'!C180</f>
        <v>0</v>
      </c>
      <c r="L180" s="54">
        <f>+'DAY1'!L180+'DAY2'!D180</f>
        <v>0</v>
      </c>
      <c r="M180" s="55">
        <f>+'DAY1'!M180+'DAY2'!E180</f>
        <v>0</v>
      </c>
      <c r="N180" s="52">
        <f>+'DAY1'!N180+'DAY2'!F180</f>
        <v>0</v>
      </c>
      <c r="O180" s="276">
        <f>+'DAY1'!O180+'DAY2'!G180</f>
        <v>34</v>
      </c>
      <c r="P180" s="53">
        <f>+Table14[[#This Row],[RECEIPTS TO]]/1</f>
        <v>0</v>
      </c>
      <c r="Q180" s="54">
        <f>+Table14[[#This Row],[RETURNS ]]/1</f>
        <v>0</v>
      </c>
      <c r="R180" s="55">
        <f>+Table14[[#This Row],[EXCHANGED TO]]/1</f>
        <v>0</v>
      </c>
      <c r="S180" s="52">
        <f>+Table14[[#This Row],[SALES TO]]/1</f>
        <v>0</v>
      </c>
      <c r="T180" s="276">
        <f>+Table14[[#This Row],[ISSUES TO]]/1</f>
        <v>34</v>
      </c>
      <c r="U180" s="59">
        <f t="shared" si="26"/>
        <v>12.401176470588235</v>
      </c>
    </row>
    <row r="181" spans="1:21" x14ac:dyDescent="0.25">
      <c r="A181" s="88" t="s">
        <v>92</v>
      </c>
      <c r="B181" s="52">
        <f>'DAY1'!H181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+(Table14[[#This Row],[OPENING ]]+Table14[[#This Row],[RECEIPTS]]+Table14[[#This Row],[RETURNS]])-(Table14[[#This Row],[ISSUES]]+Table14[[#This Row],[EXCHANGED]]+Table14[[#This Row],[SALES]])</f>
        <v>0</v>
      </c>
      <c r="I181" s="53">
        <v>0</v>
      </c>
      <c r="J181" s="58">
        <f t="shared" si="25"/>
        <v>0</v>
      </c>
      <c r="K181" s="53">
        <f>+'DAY1'!K181+'DAY2'!C181</f>
        <v>0</v>
      </c>
      <c r="L181" s="54">
        <f>+'DAY1'!L181+'DAY2'!D181</f>
        <v>0</v>
      </c>
      <c r="M181" s="55">
        <f>+'DAY1'!M181+'DAY2'!E181</f>
        <v>0</v>
      </c>
      <c r="N181" s="52">
        <f>+'DAY1'!N181+'DAY2'!F181</f>
        <v>0</v>
      </c>
      <c r="O181" s="276">
        <f>+'DAY1'!O181+'DAY2'!G181</f>
        <v>0</v>
      </c>
      <c r="P181" s="53">
        <f>+Table14[[#This Row],[RECEIPTS TO]]/1</f>
        <v>0</v>
      </c>
      <c r="Q181" s="54">
        <f>+Table14[[#This Row],[RETURNS ]]/1</f>
        <v>0</v>
      </c>
      <c r="R181" s="55">
        <f>+Table14[[#This Row],[EXCHANGED TO]]/1</f>
        <v>0</v>
      </c>
      <c r="S181" s="52">
        <f>+Table14[[#This Row],[SALES TO]]/1</f>
        <v>0</v>
      </c>
      <c r="T181" s="276">
        <f>+Table14[[#This Row],[ISSUES TO]]/1</f>
        <v>0</v>
      </c>
      <c r="U181" s="59">
        <f t="shared" si="26"/>
        <v>0</v>
      </c>
    </row>
    <row r="182" spans="1:21" x14ac:dyDescent="0.25">
      <c r="A182" s="88" t="s">
        <v>111</v>
      </c>
      <c r="B182" s="52">
        <f>'DAY1'!H182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+(Table14[[#This Row],[OPENING ]]+Table14[[#This Row],[RECEIPTS]]+Table14[[#This Row],[RETURNS]])-(Table14[[#This Row],[ISSUES]]+Table14[[#This Row],[EXCHANGED]]+Table14[[#This Row],[SALES]])</f>
        <v>0</v>
      </c>
      <c r="I182" s="53">
        <v>0</v>
      </c>
      <c r="J182" s="58">
        <f t="shared" si="25"/>
        <v>0</v>
      </c>
      <c r="K182" s="53">
        <f>+'DAY1'!K182+'DAY2'!C182</f>
        <v>0</v>
      </c>
      <c r="L182" s="54">
        <f>+'DAY1'!L182+'DAY2'!D182</f>
        <v>0</v>
      </c>
      <c r="M182" s="55">
        <f>+'DAY1'!M182+'DAY2'!E182</f>
        <v>0</v>
      </c>
      <c r="N182" s="52">
        <f>+'DAY1'!N182+'DAY2'!F182</f>
        <v>0</v>
      </c>
      <c r="O182" s="276">
        <f>+'DAY1'!O182+'DAY2'!G182</f>
        <v>0</v>
      </c>
      <c r="P182" s="53">
        <f>+Table14[[#This Row],[RECEIPTS TO]]/1</f>
        <v>0</v>
      </c>
      <c r="Q182" s="54">
        <f>+Table14[[#This Row],[RETURNS ]]/1</f>
        <v>0</v>
      </c>
      <c r="R182" s="55">
        <f>+Table14[[#This Row],[EXCHANGED TO]]/1</f>
        <v>0</v>
      </c>
      <c r="S182" s="52">
        <f>+Table14[[#This Row],[SALES TO]]/1</f>
        <v>0</v>
      </c>
      <c r="T182" s="276">
        <f>+Table14[[#This Row],[ISSUES TO]]/1</f>
        <v>0</v>
      </c>
      <c r="U182" s="59">
        <f t="shared" si="26"/>
        <v>0</v>
      </c>
    </row>
    <row r="183" spans="1:21" x14ac:dyDescent="0.25">
      <c r="A183" s="87" t="s">
        <v>53</v>
      </c>
      <c r="B183" s="52">
        <f>'DAY1'!H183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+(Table14[[#This Row],[OPENING ]]+Table14[[#This Row],[RECEIPTS]]+Table14[[#This Row],[RETURNS]])-(Table14[[#This Row],[ISSUES]]+Table14[[#This Row],[EXCHANGED]]+Table14[[#This Row],[SALES]])</f>
        <v>0</v>
      </c>
      <c r="I183" s="53">
        <v>0</v>
      </c>
      <c r="J183" s="58">
        <f t="shared" si="25"/>
        <v>0</v>
      </c>
      <c r="K183" s="53">
        <f>+'DAY1'!K183+'DAY2'!C183</f>
        <v>0</v>
      </c>
      <c r="L183" s="54">
        <f>+'DAY1'!L183+'DAY2'!D183</f>
        <v>0</v>
      </c>
      <c r="M183" s="55">
        <f>+'DAY1'!M183+'DAY2'!E183</f>
        <v>0</v>
      </c>
      <c r="N183" s="52">
        <f>+'DAY1'!N183+'DAY2'!F183</f>
        <v>0</v>
      </c>
      <c r="O183" s="276">
        <f>+'DAY1'!O183+'DAY2'!G183</f>
        <v>0</v>
      </c>
      <c r="P183" s="53">
        <f>+Table14[[#This Row],[RECEIPTS TO]]/1</f>
        <v>0</v>
      </c>
      <c r="Q183" s="54">
        <f>+Table14[[#This Row],[RETURNS ]]/1</f>
        <v>0</v>
      </c>
      <c r="R183" s="55">
        <f>+Table14[[#This Row],[EXCHANGED TO]]/1</f>
        <v>0</v>
      </c>
      <c r="S183" s="52">
        <f>+Table14[[#This Row],[SALES TO]]/1</f>
        <v>0</v>
      </c>
      <c r="T183" s="276">
        <f>+Table14[[#This Row],[ISSUES TO]]/1</f>
        <v>0</v>
      </c>
      <c r="U183" s="59">
        <f t="shared" si="26"/>
        <v>0</v>
      </c>
    </row>
    <row r="184" spans="1:21" x14ac:dyDescent="0.25">
      <c r="A184" s="321" t="s">
        <v>93</v>
      </c>
      <c r="B184" s="52">
        <f>'DAY1'!H184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+(Table14[[#This Row],[OPENING ]]+Table14[[#This Row],[RECEIPTS]]+Table14[[#This Row],[RETURNS]])-(Table14[[#This Row],[ISSUES]]+Table14[[#This Row],[EXCHANGED]]+Table14[[#This Row],[SALES]])</f>
        <v>0</v>
      </c>
      <c r="I184" s="53">
        <v>0</v>
      </c>
      <c r="J184" s="58">
        <f t="shared" si="25"/>
        <v>0</v>
      </c>
      <c r="K184" s="53">
        <f>+'DAY1'!K184+'DAY2'!C184</f>
        <v>0</v>
      </c>
      <c r="L184" s="54">
        <f>+'DAY1'!L184+'DAY2'!D184</f>
        <v>0</v>
      </c>
      <c r="M184" s="55">
        <f>+'DAY1'!M184+'DAY2'!E184</f>
        <v>0</v>
      </c>
      <c r="N184" s="52">
        <f>+'DAY1'!N184+'DAY2'!F184</f>
        <v>0</v>
      </c>
      <c r="O184" s="276">
        <f>+'DAY1'!O184+'DAY2'!G184</f>
        <v>0</v>
      </c>
      <c r="P184" s="53">
        <f>+Table14[[#This Row],[RECEIPTS TO]]/1</f>
        <v>0</v>
      </c>
      <c r="Q184" s="54">
        <f>+Table14[[#This Row],[RETURNS ]]/1</f>
        <v>0</v>
      </c>
      <c r="R184" s="55">
        <f>+Table14[[#This Row],[EXCHANGED TO]]/1</f>
        <v>0</v>
      </c>
      <c r="S184" s="52">
        <f>+Table14[[#This Row],[SALES TO]]/1</f>
        <v>0</v>
      </c>
      <c r="T184" s="276">
        <f>+Table14[[#This Row],[ISSUES TO]]/1</f>
        <v>0</v>
      </c>
      <c r="U184" s="59">
        <f t="shared" si="26"/>
        <v>0</v>
      </c>
    </row>
    <row r="185" spans="1:21" x14ac:dyDescent="0.25">
      <c r="A185" s="321" t="s">
        <v>94</v>
      </c>
      <c r="B185" s="52">
        <f>'DAY1'!H185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+(Table14[[#This Row],[OPENING ]]+Table14[[#This Row],[RECEIPTS]]+Table14[[#This Row],[RETURNS]])-(Table14[[#This Row],[ISSUES]]+Table14[[#This Row],[EXCHANGED]]+Table14[[#This Row],[SALES]])</f>
        <v>0</v>
      </c>
      <c r="I185" s="53">
        <v>0</v>
      </c>
      <c r="J185" s="58">
        <f t="shared" si="25"/>
        <v>0</v>
      </c>
      <c r="K185" s="53">
        <f>+'DAY1'!K185+'DAY2'!C185</f>
        <v>0</v>
      </c>
      <c r="L185" s="54">
        <f>+'DAY1'!L185+'DAY2'!D185</f>
        <v>0</v>
      </c>
      <c r="M185" s="55">
        <f>+'DAY1'!M185+'DAY2'!E185</f>
        <v>0</v>
      </c>
      <c r="N185" s="52">
        <f>+'DAY1'!N185+'DAY2'!F185</f>
        <v>0</v>
      </c>
      <c r="O185" s="276">
        <f>+'DAY1'!O185+'DAY2'!G185</f>
        <v>0</v>
      </c>
      <c r="P185" s="53">
        <f>+Table14[[#This Row],[RECEIPTS TO]]/1</f>
        <v>0</v>
      </c>
      <c r="Q185" s="54">
        <f>+Table14[[#This Row],[RETURNS ]]/1</f>
        <v>0</v>
      </c>
      <c r="R185" s="55">
        <f>+Table14[[#This Row],[EXCHANGED TO]]/1</f>
        <v>0</v>
      </c>
      <c r="S185" s="52">
        <f>+Table14[[#This Row],[SALES TO]]/1</f>
        <v>0</v>
      </c>
      <c r="T185" s="276">
        <f>+Table14[[#This Row],[ISSUES TO]]/1</f>
        <v>0</v>
      </c>
      <c r="U185" s="59">
        <f t="shared" si="26"/>
        <v>0</v>
      </c>
    </row>
    <row r="186" spans="1:21" x14ac:dyDescent="0.25">
      <c r="A186" s="84" t="s">
        <v>97</v>
      </c>
      <c r="B186" s="52">
        <f>'DAY1'!H186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+(Table14[[#This Row],[OPENING ]]+Table14[[#This Row],[RECEIPTS]]+Table14[[#This Row],[RETURNS]])-(Table14[[#This Row],[ISSUES]]+Table14[[#This Row],[EXCHANGED]]+Table14[[#This Row],[SALES]])</f>
        <v>655.4</v>
      </c>
      <c r="I186" s="53">
        <v>655.4</v>
      </c>
      <c r="J186" s="58">
        <f t="shared" si="25"/>
        <v>0</v>
      </c>
      <c r="K186" s="53">
        <f>+'DAY1'!K186+'DAY2'!C186</f>
        <v>0</v>
      </c>
      <c r="L186" s="54">
        <f>+'DAY1'!L186+'DAY2'!D186</f>
        <v>0</v>
      </c>
      <c r="M186" s="55">
        <f>+'DAY1'!M186+'DAY2'!E186</f>
        <v>0</v>
      </c>
      <c r="N186" s="52">
        <f>+'DAY1'!N186+'DAY2'!F186</f>
        <v>0</v>
      </c>
      <c r="O186" s="276">
        <f>+'DAY1'!O186+'DAY2'!G186</f>
        <v>0</v>
      </c>
      <c r="P186" s="53">
        <f>+Table14[[#This Row],[RECEIPTS TO]]/1</f>
        <v>0</v>
      </c>
      <c r="Q186" s="54">
        <f>+Table14[[#This Row],[RETURNS ]]/1</f>
        <v>0</v>
      </c>
      <c r="R186" s="55">
        <f>+Table14[[#This Row],[EXCHANGED TO]]/1</f>
        <v>0</v>
      </c>
      <c r="S186" s="52">
        <f>+Table14[[#This Row],[SALES TO]]/1</f>
        <v>0</v>
      </c>
      <c r="T186" s="276">
        <f>+Table14[[#This Row],[ISSUES TO]]/1</f>
        <v>0</v>
      </c>
      <c r="U186" s="59">
        <f t="shared" si="26"/>
        <v>0</v>
      </c>
    </row>
    <row r="187" spans="1:21" x14ac:dyDescent="0.25">
      <c r="A187" s="84" t="s">
        <v>96</v>
      </c>
      <c r="B187" s="52">
        <f>'DAY1'!H187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+(Table14[[#This Row],[OPENING ]]+Table14[[#This Row],[RECEIPTS]]+Table14[[#This Row],[RETURNS]])-(Table14[[#This Row],[ISSUES]]+Table14[[#This Row],[EXCHANGED]]+Table14[[#This Row],[SALES]])</f>
        <v>0</v>
      </c>
      <c r="I187" s="53">
        <v>0</v>
      </c>
      <c r="J187" s="58">
        <f t="shared" si="25"/>
        <v>0</v>
      </c>
      <c r="K187" s="53">
        <f>+'DAY1'!K187+'DAY2'!C187</f>
        <v>0</v>
      </c>
      <c r="L187" s="54">
        <f>+'DAY1'!L187+'DAY2'!D187</f>
        <v>0</v>
      </c>
      <c r="M187" s="55">
        <f>+'DAY1'!M187+'DAY2'!E187</f>
        <v>0</v>
      </c>
      <c r="N187" s="52">
        <f>+'DAY1'!N187+'DAY2'!F187</f>
        <v>0</v>
      </c>
      <c r="O187" s="276">
        <f>+'DAY1'!O187+'DAY2'!G187</f>
        <v>0</v>
      </c>
      <c r="P187" s="53">
        <f>+Table14[[#This Row],[RECEIPTS TO]]/1</f>
        <v>0</v>
      </c>
      <c r="Q187" s="54">
        <f>+Table14[[#This Row],[RETURNS ]]/1</f>
        <v>0</v>
      </c>
      <c r="R187" s="55">
        <f>+Table14[[#This Row],[EXCHANGED TO]]/1</f>
        <v>0</v>
      </c>
      <c r="S187" s="52">
        <f>+Table14[[#This Row],[SALES TO]]/1</f>
        <v>0</v>
      </c>
      <c r="T187" s="276">
        <f>+Table14[[#This Row],[ISSUES TO]]/1</f>
        <v>0</v>
      </c>
      <c r="U187" s="59">
        <f t="shared" si="26"/>
        <v>0</v>
      </c>
    </row>
    <row r="188" spans="1:21" x14ac:dyDescent="0.25">
      <c r="A188" s="84" t="s">
        <v>95</v>
      </c>
      <c r="B188" s="52">
        <f>'DAY1'!H188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+(Table14[[#This Row],[OPENING ]]+Table14[[#This Row],[RECEIPTS]]+Table14[[#This Row],[RETURNS]])-(Table14[[#This Row],[ISSUES]]+Table14[[#This Row],[EXCHANGED]]+Table14[[#This Row],[SALES]])</f>
        <v>9.8000000000000007</v>
      </c>
      <c r="I188" s="53">
        <v>9.8000000000000007</v>
      </c>
      <c r="J188" s="58">
        <f t="shared" si="25"/>
        <v>0</v>
      </c>
      <c r="K188" s="53">
        <f>+'DAY1'!K188+'DAY2'!C188</f>
        <v>0</v>
      </c>
      <c r="L188" s="54">
        <f>+'DAY1'!L188+'DAY2'!D188</f>
        <v>0</v>
      </c>
      <c r="M188" s="55">
        <f>+'DAY1'!M188+'DAY2'!E188</f>
        <v>0</v>
      </c>
      <c r="N188" s="52">
        <f>+'DAY1'!N188+'DAY2'!F188</f>
        <v>0</v>
      </c>
      <c r="O188" s="276">
        <f>+'DAY1'!O188+'DAY2'!G188</f>
        <v>0</v>
      </c>
      <c r="P188" s="53">
        <f>+Table14[[#This Row],[RECEIPTS TO]]/1</f>
        <v>0</v>
      </c>
      <c r="Q188" s="54">
        <f>+Table14[[#This Row],[RETURNS ]]/1</f>
        <v>0</v>
      </c>
      <c r="R188" s="55">
        <f>+Table14[[#This Row],[EXCHANGED TO]]/1</f>
        <v>0</v>
      </c>
      <c r="S188" s="52">
        <f>+Table14[[#This Row],[SALES TO]]/1</f>
        <v>0</v>
      </c>
      <c r="T188" s="276">
        <f>+Table14[[#This Row],[ISSUES TO]]/1</f>
        <v>0</v>
      </c>
      <c r="U188" s="59">
        <f t="shared" si="26"/>
        <v>0</v>
      </c>
    </row>
    <row r="189" spans="1:21" x14ac:dyDescent="0.25">
      <c r="A189" s="92" t="s">
        <v>98</v>
      </c>
      <c r="B189" s="52">
        <f>'DAY1'!H189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+(Table14[[#This Row],[OPENING ]]+Table14[[#This Row],[RECEIPTS]]+Table14[[#This Row],[RETURNS]])-(Table14[[#This Row],[ISSUES]]+Table14[[#This Row],[EXCHANGED]]+Table14[[#This Row],[SALES]])</f>
        <v>0</v>
      </c>
      <c r="I189" s="53">
        <v>0</v>
      </c>
      <c r="J189" s="58">
        <f t="shared" si="25"/>
        <v>0</v>
      </c>
      <c r="K189" s="53">
        <f>+'DAY1'!K189+'DAY2'!C189</f>
        <v>0</v>
      </c>
      <c r="L189" s="54">
        <f>+'DAY1'!L189+'DAY2'!D189</f>
        <v>0</v>
      </c>
      <c r="M189" s="55">
        <f>+'DAY1'!M189+'DAY2'!E189</f>
        <v>0</v>
      </c>
      <c r="N189" s="52">
        <f>+'DAY1'!N189+'DAY2'!F189</f>
        <v>0</v>
      </c>
      <c r="O189" s="276">
        <f>+'DAY1'!O189+'DAY2'!G189</f>
        <v>0</v>
      </c>
      <c r="P189" s="53">
        <f>+Table14[[#This Row],[RECEIPTS TO]]/1</f>
        <v>0</v>
      </c>
      <c r="Q189" s="54">
        <f>+Table14[[#This Row],[RETURNS ]]/1</f>
        <v>0</v>
      </c>
      <c r="R189" s="55">
        <f>+Table14[[#This Row],[EXCHANGED TO]]/1</f>
        <v>0</v>
      </c>
      <c r="S189" s="52">
        <f>+Table14[[#This Row],[SALES TO]]/1</f>
        <v>0</v>
      </c>
      <c r="T189" s="276">
        <f>+Table14[[#This Row],[ISSUES TO]]/1</f>
        <v>0</v>
      </c>
      <c r="U189" s="59">
        <f t="shared" si="26"/>
        <v>0</v>
      </c>
    </row>
    <row r="190" spans="1:21" x14ac:dyDescent="0.25">
      <c r="A190" s="92" t="s">
        <v>99</v>
      </c>
      <c r="B190" s="52">
        <f>'DAY1'!H190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+(Table14[[#This Row],[OPENING ]]+Table14[[#This Row],[RECEIPTS]]+Table14[[#This Row],[RETURNS]])-(Table14[[#This Row],[ISSUES]]+Table14[[#This Row],[EXCHANGED]]+Table14[[#This Row],[SALES]])</f>
        <v>0</v>
      </c>
      <c r="I190" s="53">
        <v>0</v>
      </c>
      <c r="J190" s="58">
        <f t="shared" si="25"/>
        <v>0</v>
      </c>
      <c r="K190" s="53">
        <f>+'DAY1'!K190+'DAY2'!C190</f>
        <v>0</v>
      </c>
      <c r="L190" s="54">
        <f>+'DAY1'!L190+'DAY2'!D190</f>
        <v>0</v>
      </c>
      <c r="M190" s="55">
        <f>+'DAY1'!M190+'DAY2'!E190</f>
        <v>0</v>
      </c>
      <c r="N190" s="52">
        <f>+'DAY1'!N190+'DAY2'!F190</f>
        <v>0</v>
      </c>
      <c r="O190" s="276">
        <f>+'DAY1'!O190+'DAY2'!G190</f>
        <v>0</v>
      </c>
      <c r="P190" s="53">
        <f>+Table14[[#This Row],[RECEIPTS TO]]/1</f>
        <v>0</v>
      </c>
      <c r="Q190" s="54">
        <f>+Table14[[#This Row],[RETURNS ]]/1</f>
        <v>0</v>
      </c>
      <c r="R190" s="55">
        <f>+Table14[[#This Row],[EXCHANGED TO]]/1</f>
        <v>0</v>
      </c>
      <c r="S190" s="52">
        <f>+Table14[[#This Row],[SALES TO]]/1</f>
        <v>0</v>
      </c>
      <c r="T190" s="276">
        <f>+Table14[[#This Row],[ISSUES TO]]/1</f>
        <v>0</v>
      </c>
      <c r="U190" s="59">
        <f t="shared" si="26"/>
        <v>0</v>
      </c>
    </row>
    <row r="191" spans="1:21" x14ac:dyDescent="0.25">
      <c r="A191" s="93" t="s">
        <v>100</v>
      </c>
      <c r="B191" s="52">
        <f>'DAY1'!H191</f>
        <v>10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+(Table14[[#This Row],[OPENING ]]+Table14[[#This Row],[RECEIPTS]]+Table14[[#This Row],[RETURNS]])-(Table14[[#This Row],[ISSUES]]+Table14[[#This Row],[EXCHANGED]]+Table14[[#This Row],[SALES]])</f>
        <v>10</v>
      </c>
      <c r="I191" s="53">
        <v>10</v>
      </c>
      <c r="J191" s="58">
        <f t="shared" si="25"/>
        <v>0</v>
      </c>
      <c r="K191" s="53">
        <f>+'DAY1'!K191+'DAY2'!C191</f>
        <v>0</v>
      </c>
      <c r="L191" s="54">
        <f>+'DAY1'!L191+'DAY2'!D191</f>
        <v>0</v>
      </c>
      <c r="M191" s="55">
        <f>+'DAY1'!M191+'DAY2'!E191</f>
        <v>0</v>
      </c>
      <c r="N191" s="52">
        <f>+'DAY1'!N191+'DAY2'!F191</f>
        <v>0</v>
      </c>
      <c r="O191" s="276">
        <f>+'DAY1'!O191+'DAY2'!G191</f>
        <v>0</v>
      </c>
      <c r="P191" s="53">
        <f>+Table14[[#This Row],[RECEIPTS TO]]/1</f>
        <v>0</v>
      </c>
      <c r="Q191" s="54">
        <f>+Table14[[#This Row],[RETURNS ]]/1</f>
        <v>0</v>
      </c>
      <c r="R191" s="55">
        <f>+Table14[[#This Row],[EXCHANGED TO]]/1</f>
        <v>0</v>
      </c>
      <c r="S191" s="52">
        <f>+Table14[[#This Row],[SALES TO]]/1</f>
        <v>0</v>
      </c>
      <c r="T191" s="276">
        <f>+Table14[[#This Row],[ISSUES TO]]/1</f>
        <v>0</v>
      </c>
      <c r="U191" s="59">
        <f t="shared" si="26"/>
        <v>0</v>
      </c>
    </row>
    <row r="192" spans="1:21" x14ac:dyDescent="0.25">
      <c r="A192" s="81" t="s">
        <v>101</v>
      </c>
      <c r="B192" s="52">
        <f>'DAY1'!H192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+(Table14[[#This Row],[OPENING ]]+Table14[[#This Row],[RECEIPTS]]+Table14[[#This Row],[RETURNS]])-(Table14[[#This Row],[ISSUES]]+Table14[[#This Row],[EXCHANGED]]+Table14[[#This Row],[SALES]])</f>
        <v>10.199999999999999</v>
      </c>
      <c r="I192" s="53">
        <v>10.199999999999999</v>
      </c>
      <c r="J192" s="58">
        <f t="shared" si="25"/>
        <v>0</v>
      </c>
      <c r="K192" s="53">
        <f>+'DAY1'!K192+'DAY2'!C192</f>
        <v>0</v>
      </c>
      <c r="L192" s="54">
        <f>+'DAY1'!L192+'DAY2'!D192</f>
        <v>0</v>
      </c>
      <c r="M192" s="55">
        <f>+'DAY1'!M192+'DAY2'!E192</f>
        <v>0</v>
      </c>
      <c r="N192" s="52">
        <f>+'DAY1'!N192+'DAY2'!F192</f>
        <v>0</v>
      </c>
      <c r="O192" s="276">
        <f>+'DAY1'!O192+'DAY2'!G192</f>
        <v>0</v>
      </c>
      <c r="P192" s="53">
        <f>+Table14[[#This Row],[RECEIPTS TO]]/1</f>
        <v>0</v>
      </c>
      <c r="Q192" s="54">
        <f>+Table14[[#This Row],[RETURNS ]]/1</f>
        <v>0</v>
      </c>
      <c r="R192" s="55">
        <f>+Table14[[#This Row],[EXCHANGED TO]]/1</f>
        <v>0</v>
      </c>
      <c r="S192" s="52">
        <f>+Table14[[#This Row],[SALES TO]]/1</f>
        <v>0</v>
      </c>
      <c r="T192" s="276">
        <f>+Table14[[#This Row],[ISSUES TO]]/1</f>
        <v>0</v>
      </c>
      <c r="U192" s="59">
        <f t="shared" si="26"/>
        <v>0</v>
      </c>
    </row>
    <row r="193" spans="1:21" x14ac:dyDescent="0.25">
      <c r="A193" s="109" t="s">
        <v>102</v>
      </c>
      <c r="B193" s="52">
        <f>'DAY1'!H193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+(Table14[[#This Row],[OPENING ]]+Table14[[#This Row],[RECEIPTS]]+Table14[[#This Row],[RETURNS]])-(Table14[[#This Row],[ISSUES]]+Table14[[#This Row],[EXCHANGED]]+Table14[[#This Row],[SALES]])</f>
        <v>0</v>
      </c>
      <c r="I193" s="53">
        <v>0</v>
      </c>
      <c r="J193" s="58">
        <f t="shared" si="25"/>
        <v>0</v>
      </c>
      <c r="K193" s="53">
        <f>+'DAY1'!K193+'DAY2'!C193</f>
        <v>0</v>
      </c>
      <c r="L193" s="54">
        <f>+'DAY1'!L193+'DAY2'!D193</f>
        <v>0</v>
      </c>
      <c r="M193" s="55">
        <f>+'DAY1'!M193+'DAY2'!E193</f>
        <v>0</v>
      </c>
      <c r="N193" s="52">
        <f>+'DAY1'!N193+'DAY2'!F193</f>
        <v>0</v>
      </c>
      <c r="O193" s="276">
        <f>+'DAY1'!O193+'DAY2'!G193</f>
        <v>0</v>
      </c>
      <c r="P193" s="53">
        <f>+Table14[[#This Row],[RECEIPTS TO]]/1</f>
        <v>0</v>
      </c>
      <c r="Q193" s="54">
        <f>+Table14[[#This Row],[RETURNS ]]/1</f>
        <v>0</v>
      </c>
      <c r="R193" s="55">
        <f>+Table14[[#This Row],[EXCHANGED TO]]/1</f>
        <v>0</v>
      </c>
      <c r="S193" s="52">
        <f>+Table14[[#This Row],[SALES TO]]/1</f>
        <v>0</v>
      </c>
      <c r="T193" s="276">
        <f>+Table14[[#This Row],[ISSUES TO]]/1</f>
        <v>0</v>
      </c>
      <c r="U193" s="59">
        <f t="shared" si="26"/>
        <v>0</v>
      </c>
    </row>
    <row r="194" spans="1:21" x14ac:dyDescent="0.25">
      <c r="A194" s="318" t="s">
        <v>103</v>
      </c>
      <c r="B194" s="52">
        <f>'DAY1'!H194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+(Table14[[#This Row],[OPENING ]]+Table14[[#This Row],[RECEIPTS]]+Table14[[#This Row],[RETURNS]])-(Table14[[#This Row],[ISSUES]]+Table14[[#This Row],[EXCHANGED]]+Table14[[#This Row],[SALES]])</f>
        <v>855.4</v>
      </c>
      <c r="I194" s="53">
        <v>855.4</v>
      </c>
      <c r="J194" s="58">
        <f t="shared" si="25"/>
        <v>0</v>
      </c>
      <c r="K194" s="53">
        <f>+'DAY1'!K194+'DAY2'!C194</f>
        <v>0</v>
      </c>
      <c r="L194" s="54">
        <f>+'DAY1'!L194+'DAY2'!D194</f>
        <v>0</v>
      </c>
      <c r="M194" s="55">
        <f>+'DAY1'!M194+'DAY2'!E194</f>
        <v>0</v>
      </c>
      <c r="N194" s="52">
        <f>+'DAY1'!N194+'DAY2'!F194</f>
        <v>0</v>
      </c>
      <c r="O194" s="276">
        <f>+'DAY1'!O194+'DAY2'!G194</f>
        <v>0</v>
      </c>
      <c r="P194" s="53">
        <f>+Table14[[#This Row],[RECEIPTS TO]]/1</f>
        <v>0</v>
      </c>
      <c r="Q194" s="54">
        <f>+Table14[[#This Row],[RETURNS ]]/1</f>
        <v>0</v>
      </c>
      <c r="R194" s="55">
        <f>+Table14[[#This Row],[EXCHANGED TO]]/1</f>
        <v>0</v>
      </c>
      <c r="S194" s="52">
        <f>+Table14[[#This Row],[SALES TO]]/1</f>
        <v>0</v>
      </c>
      <c r="T194" s="276">
        <f>+Table14[[#This Row],[ISSUES TO]]/1</f>
        <v>0</v>
      </c>
      <c r="U194" s="59">
        <f t="shared" si="26"/>
        <v>0</v>
      </c>
    </row>
    <row r="195" spans="1:21" x14ac:dyDescent="0.25">
      <c r="A195" s="87" t="s">
        <v>247</v>
      </c>
      <c r="B195" s="52">
        <f>'DAY1'!H195</f>
        <v>3506.8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+(Table14[[#This Row],[OPENING ]]+Table14[[#This Row],[RECEIPTS]]+Table14[[#This Row],[RETURNS]])-(Table14[[#This Row],[ISSUES]]+Table14[[#This Row],[EXCHANGED]]+Table14[[#This Row],[SALES]])</f>
        <v>3506.8</v>
      </c>
      <c r="I195" s="53">
        <v>3506.8</v>
      </c>
      <c r="J195" s="58">
        <f t="shared" si="25"/>
        <v>0</v>
      </c>
      <c r="K195" s="53">
        <f>+'DAY1'!K195+'DAY2'!C195</f>
        <v>0</v>
      </c>
      <c r="L195" s="54">
        <f>+'DAY1'!L195+'DAY2'!D195</f>
        <v>0</v>
      </c>
      <c r="M195" s="55">
        <f>+'DAY1'!M195+'DAY2'!E195</f>
        <v>0</v>
      </c>
      <c r="N195" s="52">
        <f>+'DAY1'!N195+'DAY2'!F195</f>
        <v>0</v>
      </c>
      <c r="O195" s="276">
        <f>+'DAY1'!O195+'DAY2'!G195</f>
        <v>0</v>
      </c>
      <c r="P195" s="53">
        <f>+Table14[[#This Row],[RECEIPTS TO]]/1</f>
        <v>0</v>
      </c>
      <c r="Q195" s="54">
        <f>+Table14[[#This Row],[RETURNS ]]/1</f>
        <v>0</v>
      </c>
      <c r="R195" s="55">
        <f>+Table14[[#This Row],[EXCHANGED TO]]/1</f>
        <v>0</v>
      </c>
      <c r="S195" s="52">
        <f>+Table14[[#This Row],[SALES TO]]/1</f>
        <v>0</v>
      </c>
      <c r="T195" s="276">
        <f>+Table14[[#This Row],[ISSUES TO]]/1</f>
        <v>0</v>
      </c>
      <c r="U195" s="59">
        <f t="shared" si="26"/>
        <v>0</v>
      </c>
    </row>
    <row r="196" spans="1:21" x14ac:dyDescent="0.25">
      <c r="A196" s="87" t="s">
        <v>104</v>
      </c>
      <c r="B196" s="52">
        <f>'DAY1'!H196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+(Table14[[#This Row],[OPENING ]]+Table14[[#This Row],[RECEIPTS]]+Table14[[#This Row],[RETURNS]])-(Table14[[#This Row],[ISSUES]]+Table14[[#This Row],[EXCHANGED]]+Table14[[#This Row],[SALES]])</f>
        <v>200</v>
      </c>
      <c r="I196" s="53">
        <v>200</v>
      </c>
      <c r="J196" s="58">
        <f t="shared" si="25"/>
        <v>0</v>
      </c>
      <c r="K196" s="53">
        <f>+'DAY1'!K196+'DAY2'!C196</f>
        <v>0</v>
      </c>
      <c r="L196" s="54">
        <f>+'DAY1'!L196+'DAY2'!D196</f>
        <v>0</v>
      </c>
      <c r="M196" s="55">
        <f>+'DAY1'!M196+'DAY2'!E196</f>
        <v>0</v>
      </c>
      <c r="N196" s="52">
        <f>+'DAY1'!N196+'DAY2'!F196</f>
        <v>0</v>
      </c>
      <c r="O196" s="276">
        <f>+'DAY1'!O196+'DAY2'!G196</f>
        <v>0</v>
      </c>
      <c r="P196" s="53">
        <f>+Table14[[#This Row],[RECEIPTS TO]]/1</f>
        <v>0</v>
      </c>
      <c r="Q196" s="54">
        <f>+Table14[[#This Row],[RETURNS ]]/1</f>
        <v>0</v>
      </c>
      <c r="R196" s="55">
        <f>+Table14[[#This Row],[EXCHANGED TO]]/1</f>
        <v>0</v>
      </c>
      <c r="S196" s="52">
        <f>+Table14[[#This Row],[SALES TO]]/1</f>
        <v>0</v>
      </c>
      <c r="T196" s="276">
        <f>+Table14[[#This Row],[ISSUES TO]]/1</f>
        <v>0</v>
      </c>
      <c r="U196" s="59">
        <f t="shared" si="26"/>
        <v>0</v>
      </c>
    </row>
    <row r="197" spans="1:21" x14ac:dyDescent="0.25">
      <c r="A197" s="85" t="s">
        <v>118</v>
      </c>
      <c r="B197" s="52">
        <f>'DAY1'!H197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+(Table14[[#This Row],[OPENING ]]+Table14[[#This Row],[RECEIPTS]]+Table14[[#This Row],[RETURNS]])-(Table14[[#This Row],[ISSUES]]+Table14[[#This Row],[EXCHANGED]]+Table14[[#This Row],[SALES]])</f>
        <v>0</v>
      </c>
      <c r="I197" s="53">
        <v>0</v>
      </c>
      <c r="J197" s="58">
        <f t="shared" si="25"/>
        <v>0</v>
      </c>
      <c r="K197" s="53">
        <f>+'DAY1'!K197+'DAY2'!C197</f>
        <v>0</v>
      </c>
      <c r="L197" s="54">
        <f>+'DAY1'!L197+'DAY2'!D197</f>
        <v>0</v>
      </c>
      <c r="M197" s="55">
        <f>+'DAY1'!M197+'DAY2'!E197</f>
        <v>0</v>
      </c>
      <c r="N197" s="52">
        <f>+'DAY1'!N197+'DAY2'!F197</f>
        <v>0</v>
      </c>
      <c r="O197" s="276">
        <f>+'DAY1'!O197+'DAY2'!G197</f>
        <v>0</v>
      </c>
      <c r="P197" s="53">
        <f>+Table14[[#This Row],[RECEIPTS TO]]/1</f>
        <v>0</v>
      </c>
      <c r="Q197" s="54">
        <f>+Table14[[#This Row],[RETURNS ]]/1</f>
        <v>0</v>
      </c>
      <c r="R197" s="55">
        <f>+Table14[[#This Row],[EXCHANGED TO]]/1</f>
        <v>0</v>
      </c>
      <c r="S197" s="52">
        <f>+Table14[[#This Row],[SALES TO]]/1</f>
        <v>0</v>
      </c>
      <c r="T197" s="276">
        <f>+Table14[[#This Row],[ISSUES TO]]/1</f>
        <v>0</v>
      </c>
      <c r="U197" s="59">
        <f t="shared" si="26"/>
        <v>0</v>
      </c>
    </row>
    <row r="198" spans="1:21" x14ac:dyDescent="0.25">
      <c r="A198" s="94" t="s">
        <v>119</v>
      </c>
      <c r="B198" s="52">
        <f>'DAY1'!H198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+(Table14[[#This Row],[OPENING ]]+Table14[[#This Row],[RECEIPTS]]+Table14[[#This Row],[RETURNS]])-(Table14[[#This Row],[ISSUES]]+Table14[[#This Row],[EXCHANGED]]+Table14[[#This Row],[SALES]])</f>
        <v>0</v>
      </c>
      <c r="I198" s="53">
        <v>0</v>
      </c>
      <c r="J198" s="58">
        <f t="shared" si="25"/>
        <v>0</v>
      </c>
      <c r="K198" s="53">
        <f>+'DAY1'!K198+'DAY2'!C198</f>
        <v>0</v>
      </c>
      <c r="L198" s="54">
        <f>+'DAY1'!L198+'DAY2'!D198</f>
        <v>0</v>
      </c>
      <c r="M198" s="55">
        <f>+'DAY1'!M198+'DAY2'!E198</f>
        <v>0</v>
      </c>
      <c r="N198" s="52">
        <f>+'DAY1'!N198+'DAY2'!F198</f>
        <v>0</v>
      </c>
      <c r="O198" s="276">
        <f>+'DAY1'!O198+'DAY2'!G198</f>
        <v>0</v>
      </c>
      <c r="P198" s="53">
        <f>+Table14[[#This Row],[RECEIPTS TO]]/1</f>
        <v>0</v>
      </c>
      <c r="Q198" s="54">
        <f>+Table14[[#This Row],[RETURNS ]]/1</f>
        <v>0</v>
      </c>
      <c r="R198" s="55">
        <f>+Table14[[#This Row],[EXCHANGED TO]]/1</f>
        <v>0</v>
      </c>
      <c r="S198" s="52">
        <f>+Table14[[#This Row],[SALES TO]]/1</f>
        <v>0</v>
      </c>
      <c r="T198" s="276">
        <f>+Table14[[#This Row],[ISSUES TO]]/1</f>
        <v>0</v>
      </c>
      <c r="U198" s="59">
        <f t="shared" si="26"/>
        <v>0</v>
      </c>
    </row>
    <row r="199" spans="1:21" x14ac:dyDescent="0.25">
      <c r="A199" s="84" t="s">
        <v>145</v>
      </c>
      <c r="B199" s="52">
        <f>'DAY1'!H199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+(Table14[[#This Row],[OPENING ]]+Table14[[#This Row],[RECEIPTS]]+Table14[[#This Row],[RETURNS]])-(Table14[[#This Row],[ISSUES]]+Table14[[#This Row],[EXCHANGED]]+Table14[[#This Row],[SALES]])</f>
        <v>0</v>
      </c>
      <c r="I199" s="53">
        <v>0</v>
      </c>
      <c r="J199" s="58">
        <f t="shared" si="25"/>
        <v>0</v>
      </c>
      <c r="K199" s="53">
        <f>+'DAY1'!K199+'DAY2'!C199</f>
        <v>0</v>
      </c>
      <c r="L199" s="54">
        <f>+'DAY1'!L199+'DAY2'!D199</f>
        <v>0</v>
      </c>
      <c r="M199" s="55">
        <f>+'DAY1'!M199+'DAY2'!E199</f>
        <v>0</v>
      </c>
      <c r="N199" s="52">
        <f>+'DAY1'!N199+'DAY2'!F199</f>
        <v>0</v>
      </c>
      <c r="O199" s="276">
        <f>+'DAY1'!O199+'DAY2'!G199</f>
        <v>0</v>
      </c>
      <c r="P199" s="53">
        <f>+Table14[[#This Row],[RECEIPTS TO]]/1</f>
        <v>0</v>
      </c>
      <c r="Q199" s="54">
        <f>+Table14[[#This Row],[RETURNS ]]/1</f>
        <v>0</v>
      </c>
      <c r="R199" s="55">
        <f>+Table14[[#This Row],[EXCHANGED TO]]/1</f>
        <v>0</v>
      </c>
      <c r="S199" s="52">
        <f>+Table14[[#This Row],[SALES TO]]/1</f>
        <v>0</v>
      </c>
      <c r="T199" s="276">
        <f>+Table14[[#This Row],[ISSUES TO]]/1</f>
        <v>0</v>
      </c>
      <c r="U199" s="59">
        <f t="shared" si="26"/>
        <v>0</v>
      </c>
    </row>
    <row r="200" spans="1:21" x14ac:dyDescent="0.25">
      <c r="A200" s="88" t="s">
        <v>218</v>
      </c>
      <c r="B200" s="52">
        <f>'DAY1'!H200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+(Table14[[#This Row],[OPENING ]]+Table14[[#This Row],[RECEIPTS]]+Table14[[#This Row],[RETURNS]])-(Table14[[#This Row],[ISSUES]]+Table14[[#This Row],[EXCHANGED]]+Table14[[#This Row],[SALES]])</f>
        <v>0</v>
      </c>
      <c r="I200" s="53">
        <v>0</v>
      </c>
      <c r="J200" s="58">
        <f t="shared" si="25"/>
        <v>0</v>
      </c>
      <c r="K200" s="53">
        <f>+'DAY1'!K200+'DAY2'!C200</f>
        <v>0</v>
      </c>
      <c r="L200" s="54">
        <f>+'DAY1'!L200+'DAY2'!D200</f>
        <v>0</v>
      </c>
      <c r="M200" s="55">
        <f>+'DAY1'!M200+'DAY2'!E200</f>
        <v>0</v>
      </c>
      <c r="N200" s="52">
        <f>+'DAY1'!N200+'DAY2'!F200</f>
        <v>0</v>
      </c>
      <c r="O200" s="276">
        <f>+'DAY1'!O200+'DAY2'!G200</f>
        <v>0</v>
      </c>
      <c r="P200" s="53">
        <f>+Table14[[#This Row],[RECEIPTS TO]]/1</f>
        <v>0</v>
      </c>
      <c r="Q200" s="54">
        <f>+Table14[[#This Row],[RETURNS ]]/1</f>
        <v>0</v>
      </c>
      <c r="R200" s="55">
        <f>+Table14[[#This Row],[EXCHANGED TO]]/1</f>
        <v>0</v>
      </c>
      <c r="S200" s="52">
        <f>+Table14[[#This Row],[SALES TO]]/1</f>
        <v>0</v>
      </c>
      <c r="T200" s="276">
        <f>+Table14[[#This Row],[ISSUES TO]]/1</f>
        <v>0</v>
      </c>
      <c r="U200" s="59">
        <f t="shared" si="26"/>
        <v>0</v>
      </c>
    </row>
    <row r="201" spans="1:21" x14ac:dyDescent="0.25">
      <c r="A201" s="88" t="s">
        <v>219</v>
      </c>
      <c r="B201" s="52">
        <f>'DAY1'!H201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+(Table14[[#This Row],[OPENING ]]+Table14[[#This Row],[RECEIPTS]]+Table14[[#This Row],[RETURNS]])-(Table14[[#This Row],[ISSUES]]+Table14[[#This Row],[EXCHANGED]]+Table14[[#This Row],[SALES]])</f>
        <v>0</v>
      </c>
      <c r="I201" s="53">
        <v>0</v>
      </c>
      <c r="J201" s="58">
        <f t="shared" si="25"/>
        <v>0</v>
      </c>
      <c r="K201" s="53">
        <f>+'DAY1'!K201+'DAY2'!C201</f>
        <v>0</v>
      </c>
      <c r="L201" s="54">
        <f>+'DAY1'!L201+'DAY2'!D201</f>
        <v>0</v>
      </c>
      <c r="M201" s="55">
        <f>+'DAY1'!M201+'DAY2'!E201</f>
        <v>0</v>
      </c>
      <c r="N201" s="52">
        <f>+'DAY1'!N201+'DAY2'!F201</f>
        <v>0</v>
      </c>
      <c r="O201" s="276">
        <f>+'DAY1'!O201+'DAY2'!G201</f>
        <v>0</v>
      </c>
      <c r="P201" s="53">
        <f>+Table14[[#This Row],[RECEIPTS TO]]/1</f>
        <v>0</v>
      </c>
      <c r="Q201" s="54">
        <f>+Table14[[#This Row],[RETURNS ]]/1</f>
        <v>0</v>
      </c>
      <c r="R201" s="55">
        <f>+Table14[[#This Row],[EXCHANGED TO]]/1</f>
        <v>0</v>
      </c>
      <c r="S201" s="52">
        <f>+Table14[[#This Row],[SALES TO]]/1</f>
        <v>0</v>
      </c>
      <c r="T201" s="276">
        <f>+Table14[[#This Row],[ISSUES TO]]/1</f>
        <v>0</v>
      </c>
      <c r="U201" s="59">
        <f t="shared" si="26"/>
        <v>0</v>
      </c>
    </row>
    <row r="202" spans="1:21" x14ac:dyDescent="0.25">
      <c r="A202" s="317" t="s">
        <v>234</v>
      </c>
      <c r="B202" s="52">
        <f>'DAY1'!H202</f>
        <v>11.28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+(Table14[[#This Row],[OPENING ]]+Table14[[#This Row],[RECEIPTS]]+Table14[[#This Row],[RETURNS]])-(Table14[[#This Row],[ISSUES]]+Table14[[#This Row],[EXCHANGED]]+Table14[[#This Row],[SALES]])</f>
        <v>11.28</v>
      </c>
      <c r="I202" s="53">
        <v>11.28</v>
      </c>
      <c r="J202" s="58">
        <f t="shared" si="25"/>
        <v>0</v>
      </c>
      <c r="K202" s="53">
        <f>+'DAY1'!K202+'DAY2'!C202</f>
        <v>0</v>
      </c>
      <c r="L202" s="54">
        <f>+'DAY1'!L202+'DAY2'!D202</f>
        <v>0</v>
      </c>
      <c r="M202" s="55">
        <f>+'DAY1'!M202+'DAY2'!E202</f>
        <v>0</v>
      </c>
      <c r="N202" s="52">
        <f>+'DAY1'!N202+'DAY2'!F202</f>
        <v>0</v>
      </c>
      <c r="O202" s="276">
        <f>+'DAY1'!O202+'DAY2'!G202</f>
        <v>0</v>
      </c>
      <c r="P202" s="53">
        <f>+Table14[[#This Row],[RECEIPTS TO]]/1</f>
        <v>0</v>
      </c>
      <c r="Q202" s="54">
        <f>+Table14[[#This Row],[RETURNS ]]/1</f>
        <v>0</v>
      </c>
      <c r="R202" s="55">
        <f>+Table14[[#This Row],[EXCHANGED TO]]/1</f>
        <v>0</v>
      </c>
      <c r="S202" s="52">
        <f>+Table14[[#This Row],[SALES TO]]/1</f>
        <v>0</v>
      </c>
      <c r="T202" s="276">
        <f>+Table14[[#This Row],[ISSUES TO]]/1</f>
        <v>0</v>
      </c>
      <c r="U202" s="59">
        <f t="shared" si="26"/>
        <v>0</v>
      </c>
    </row>
    <row r="203" spans="1:21" x14ac:dyDescent="0.25">
      <c r="A203" s="319" t="s">
        <v>224</v>
      </c>
      <c r="B203" s="52">
        <f>'DAY1'!H203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+(Table14[[#This Row],[OPENING ]]+Table14[[#This Row],[RECEIPTS]]+Table14[[#This Row],[RETURNS]])-(Table14[[#This Row],[ISSUES]]+Table14[[#This Row],[EXCHANGED]]+Table14[[#This Row],[SALES]])</f>
        <v>3.4</v>
      </c>
      <c r="I203" s="53">
        <v>3.4</v>
      </c>
      <c r="J203" s="58">
        <f t="shared" si="25"/>
        <v>0</v>
      </c>
      <c r="K203" s="53">
        <f>+'DAY1'!K203+'DAY2'!C203</f>
        <v>0</v>
      </c>
      <c r="L203" s="54">
        <f>+'DAY1'!L203+'DAY2'!D203</f>
        <v>0</v>
      </c>
      <c r="M203" s="55">
        <f>+'DAY1'!M203+'DAY2'!E203</f>
        <v>0</v>
      </c>
      <c r="N203" s="52">
        <f>+'DAY1'!N203+'DAY2'!F203</f>
        <v>0</v>
      </c>
      <c r="O203" s="276">
        <f>+'DAY1'!O203+'DAY2'!G203</f>
        <v>0</v>
      </c>
      <c r="P203" s="53">
        <f>+Table14[[#This Row],[RECEIPTS TO]]/1</f>
        <v>0</v>
      </c>
      <c r="Q203" s="54">
        <f>+Table14[[#This Row],[RETURNS ]]/1</f>
        <v>0</v>
      </c>
      <c r="R203" s="55">
        <f>+Table14[[#This Row],[EXCHANGED TO]]/1</f>
        <v>0</v>
      </c>
      <c r="S203" s="52">
        <f>+Table14[[#This Row],[SALES TO]]/1</f>
        <v>0</v>
      </c>
      <c r="T203" s="276">
        <f>+Table14[[#This Row],[ISSUES TO]]/1</f>
        <v>0</v>
      </c>
      <c r="U203" s="59">
        <f t="shared" si="26"/>
        <v>0</v>
      </c>
    </row>
    <row r="204" spans="1:21" x14ac:dyDescent="0.25">
      <c r="A204" s="105" t="s">
        <v>237</v>
      </c>
      <c r="B204" s="52">
        <f>'DAY1'!H204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+(Table14[[#This Row],[OPENING ]]+Table14[[#This Row],[RECEIPTS]]+Table14[[#This Row],[RETURNS]])-(Table14[[#This Row],[ISSUES]]+Table14[[#This Row],[EXCHANGED]]+Table14[[#This Row],[SALES]])</f>
        <v>0</v>
      </c>
      <c r="I204" s="53">
        <v>0</v>
      </c>
      <c r="J204" s="58">
        <f t="shared" si="25"/>
        <v>0</v>
      </c>
      <c r="K204" s="53">
        <f>+'DAY1'!K204+'DAY2'!C204</f>
        <v>0</v>
      </c>
      <c r="L204" s="54">
        <f>+'DAY1'!L204+'DAY2'!D204</f>
        <v>0</v>
      </c>
      <c r="M204" s="55">
        <f>+'DAY1'!M204+'DAY2'!E204</f>
        <v>0</v>
      </c>
      <c r="N204" s="52">
        <f>+'DAY1'!N204+'DAY2'!F204</f>
        <v>0</v>
      </c>
      <c r="O204" s="276">
        <f>+'DAY1'!O204+'DAY2'!G204</f>
        <v>0</v>
      </c>
      <c r="P204" s="53">
        <f>+Table14[[#This Row],[RECEIPTS TO]]/1</f>
        <v>0</v>
      </c>
      <c r="Q204" s="54">
        <f>+Table14[[#This Row],[RETURNS ]]/1</f>
        <v>0</v>
      </c>
      <c r="R204" s="55">
        <f>+Table14[[#This Row],[EXCHANGED TO]]/1</f>
        <v>0</v>
      </c>
      <c r="S204" s="52">
        <f>+Table14[[#This Row],[SALES TO]]/1</f>
        <v>0</v>
      </c>
      <c r="T204" s="276">
        <f>+Table14[[#This Row],[ISSUES TO]]/1</f>
        <v>0</v>
      </c>
      <c r="U204" s="59">
        <f t="shared" si="26"/>
        <v>0</v>
      </c>
    </row>
    <row r="205" spans="1:21" x14ac:dyDescent="0.25">
      <c r="A205" s="87" t="s">
        <v>238</v>
      </c>
      <c r="B205" s="52">
        <f>'DAY1'!H205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+(Table14[[#This Row],[OPENING ]]+Table14[[#This Row],[RECEIPTS]]+Table14[[#This Row],[RETURNS]])-(Table14[[#This Row],[ISSUES]]+Table14[[#This Row],[EXCHANGED]]+Table14[[#This Row],[SALES]])</f>
        <v>0</v>
      </c>
      <c r="I205" s="53">
        <v>0</v>
      </c>
      <c r="J205" s="58">
        <f t="shared" si="25"/>
        <v>0</v>
      </c>
      <c r="K205" s="53">
        <f>+'DAY1'!K205+'DAY2'!C205</f>
        <v>0</v>
      </c>
      <c r="L205" s="54">
        <f>+'DAY1'!L205+'DAY2'!D205</f>
        <v>0</v>
      </c>
      <c r="M205" s="55">
        <f>+'DAY1'!M205+'DAY2'!E205</f>
        <v>0</v>
      </c>
      <c r="N205" s="52">
        <f>+'DAY1'!N205+'DAY2'!F205</f>
        <v>0</v>
      </c>
      <c r="O205" s="276">
        <f>+'DAY1'!O205+'DAY2'!G205</f>
        <v>0</v>
      </c>
      <c r="P205" s="53">
        <f>+Table14[[#This Row],[RECEIPTS TO]]/1</f>
        <v>0</v>
      </c>
      <c r="Q205" s="54">
        <f>+Table14[[#This Row],[RETURNS ]]/1</f>
        <v>0</v>
      </c>
      <c r="R205" s="55">
        <f>+Table14[[#This Row],[EXCHANGED TO]]/1</f>
        <v>0</v>
      </c>
      <c r="S205" s="52">
        <f>+Table14[[#This Row],[SALES TO]]/1</f>
        <v>0</v>
      </c>
      <c r="T205" s="276">
        <f>+Table14[[#This Row],[ISSUES TO]]/1</f>
        <v>0</v>
      </c>
      <c r="U205" s="59">
        <f t="shared" si="26"/>
        <v>0</v>
      </c>
    </row>
    <row r="206" spans="1:21" x14ac:dyDescent="0.25">
      <c r="A206" s="87" t="s">
        <v>239</v>
      </c>
      <c r="B206" s="52">
        <f>'DAY1'!H206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+(Table14[[#This Row],[OPENING ]]+Table14[[#This Row],[RECEIPTS]]+Table14[[#This Row],[RETURNS]])-(Table14[[#This Row],[ISSUES]]+Table14[[#This Row],[EXCHANGED]]+Table14[[#This Row],[SALES]])</f>
        <v>0</v>
      </c>
      <c r="I206" s="53">
        <v>0</v>
      </c>
      <c r="J206" s="58">
        <f t="shared" si="25"/>
        <v>0</v>
      </c>
      <c r="K206" s="53">
        <f>+'DAY1'!K206+'DAY2'!C206</f>
        <v>0</v>
      </c>
      <c r="L206" s="54">
        <f>+'DAY1'!L206+'DAY2'!D206</f>
        <v>0</v>
      </c>
      <c r="M206" s="55">
        <f>+'DAY1'!M206+'DAY2'!E206</f>
        <v>0</v>
      </c>
      <c r="N206" s="52">
        <f>+'DAY1'!N206+'DAY2'!F206</f>
        <v>0</v>
      </c>
      <c r="O206" s="276">
        <f>+'DAY1'!O206+'DAY2'!G206</f>
        <v>0</v>
      </c>
      <c r="P206" s="53">
        <f>+Table14[[#This Row],[RECEIPTS TO]]/1</f>
        <v>0</v>
      </c>
      <c r="Q206" s="54">
        <f>+Table14[[#This Row],[RETURNS ]]/1</f>
        <v>0</v>
      </c>
      <c r="R206" s="55">
        <f>+Table14[[#This Row],[EXCHANGED TO]]/1</f>
        <v>0</v>
      </c>
      <c r="S206" s="52">
        <f>+Table14[[#This Row],[SALES TO]]/1</f>
        <v>0</v>
      </c>
      <c r="T206" s="276">
        <f>+Table14[[#This Row],[ISSUES TO]]/1</f>
        <v>0</v>
      </c>
      <c r="U206" s="59">
        <f t="shared" si="26"/>
        <v>0</v>
      </c>
    </row>
    <row r="207" spans="1:21" x14ac:dyDescent="0.25">
      <c r="A207" s="85" t="s">
        <v>242</v>
      </c>
      <c r="B207" s="52">
        <f>'DAY1'!H207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+(Table14[[#This Row],[OPENING ]]+Table14[[#This Row],[RECEIPTS]]+Table14[[#This Row],[RETURNS]])-(Table14[[#This Row],[ISSUES]]+Table14[[#This Row],[EXCHANGED]]+Table14[[#This Row],[SALES]])</f>
        <v>0</v>
      </c>
      <c r="I207" s="53">
        <v>0</v>
      </c>
      <c r="J207" s="58">
        <f t="shared" si="25"/>
        <v>0</v>
      </c>
      <c r="K207" s="53">
        <f>+'DAY1'!K207+'DAY2'!C207</f>
        <v>0</v>
      </c>
      <c r="L207" s="54">
        <f>+'DAY1'!L207+'DAY2'!D207</f>
        <v>0</v>
      </c>
      <c r="M207" s="55">
        <f>+'DAY1'!M207+'DAY2'!E207</f>
        <v>0</v>
      </c>
      <c r="N207" s="52">
        <f>+'DAY1'!N207+'DAY2'!F207</f>
        <v>0</v>
      </c>
      <c r="O207" s="276">
        <f>+'DAY1'!O207+'DAY2'!G207</f>
        <v>0</v>
      </c>
      <c r="P207" s="53">
        <f>+Table14[[#This Row],[RECEIPTS TO]]/1</f>
        <v>0</v>
      </c>
      <c r="Q207" s="54">
        <f>+Table14[[#This Row],[RETURNS ]]/1</f>
        <v>0</v>
      </c>
      <c r="R207" s="55">
        <f>+Table14[[#This Row],[EXCHANGED TO]]/1</f>
        <v>0</v>
      </c>
      <c r="S207" s="52">
        <f>+Table14[[#This Row],[SALES TO]]/1</f>
        <v>0</v>
      </c>
      <c r="T207" s="276">
        <f>+Table14[[#This Row],[ISSUES TO]]/1</f>
        <v>0</v>
      </c>
      <c r="U207" s="59">
        <f t="shared" si="26"/>
        <v>0</v>
      </c>
    </row>
    <row r="208" spans="1:21" x14ac:dyDescent="0.25">
      <c r="A208" s="85" t="s">
        <v>250</v>
      </c>
      <c r="B208" s="52">
        <f>'DAY1'!H208</f>
        <v>300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+(Table14[[#This Row],[OPENING ]]+Table14[[#This Row],[RECEIPTS]]+Table14[[#This Row],[RETURNS]])-(Table14[[#This Row],[ISSUES]]+Table14[[#This Row],[EXCHANGED]]+Table14[[#This Row],[SALES]])</f>
        <v>300</v>
      </c>
      <c r="I208" s="53">
        <v>300</v>
      </c>
      <c r="J208" s="58">
        <f t="shared" si="25"/>
        <v>0</v>
      </c>
      <c r="K208" s="53">
        <f>+'DAY1'!K208+'DAY2'!C208</f>
        <v>0</v>
      </c>
      <c r="L208" s="54">
        <f>+'DAY1'!L208+'DAY2'!D208</f>
        <v>0</v>
      </c>
      <c r="M208" s="55">
        <f>+'DAY1'!M208+'DAY2'!E208</f>
        <v>0</v>
      </c>
      <c r="N208" s="52">
        <f>+'DAY1'!N208+'DAY2'!F208</f>
        <v>0</v>
      </c>
      <c r="O208" s="276">
        <f>+'DAY1'!O208+'DAY2'!G208</f>
        <v>0</v>
      </c>
      <c r="P208" s="53">
        <f>+Table14[[#This Row],[RECEIPTS TO]]/1</f>
        <v>0</v>
      </c>
      <c r="Q208" s="54">
        <f>+Table14[[#This Row],[RETURNS ]]/1</f>
        <v>0</v>
      </c>
      <c r="R208" s="55">
        <f>+Table14[[#This Row],[EXCHANGED TO]]/1</f>
        <v>0</v>
      </c>
      <c r="S208" s="52">
        <f>+Table14[[#This Row],[SALES TO]]/1</f>
        <v>0</v>
      </c>
      <c r="T208" s="276">
        <f>+Table14[[#This Row],[ISSUES TO]]/1</f>
        <v>0</v>
      </c>
      <c r="U208" s="59">
        <f t="shared" si="26"/>
        <v>0</v>
      </c>
    </row>
    <row r="209" spans="1:21" x14ac:dyDescent="0.25">
      <c r="A209" s="87" t="s">
        <v>251</v>
      </c>
      <c r="B209" s="52">
        <f>'DAY1'!H209</f>
        <v>139.19999999999999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+(Table14[[#This Row],[OPENING ]]+Table14[[#This Row],[RECEIPTS]]+Table14[[#This Row],[RETURNS]])-(Table14[[#This Row],[ISSUES]]+Table14[[#This Row],[EXCHANGED]]+Table14[[#This Row],[SALES]])</f>
        <v>139.19999999999999</v>
      </c>
      <c r="I209" s="53">
        <v>139.19999999999999</v>
      </c>
      <c r="J209" s="58">
        <f t="shared" si="25"/>
        <v>0</v>
      </c>
      <c r="K209" s="53">
        <f>+'DAY1'!K209+'DAY2'!C209</f>
        <v>0</v>
      </c>
      <c r="L209" s="54">
        <f>+'DAY1'!L209+'DAY2'!D209</f>
        <v>0</v>
      </c>
      <c r="M209" s="55">
        <f>+'DAY1'!M209+'DAY2'!E209</f>
        <v>0</v>
      </c>
      <c r="N209" s="52">
        <f>+'DAY1'!N209+'DAY2'!F209</f>
        <v>0</v>
      </c>
      <c r="O209" s="276">
        <f>+'DAY1'!O209+'DAY2'!G209</f>
        <v>0</v>
      </c>
      <c r="P209" s="53">
        <f>+Table14[[#This Row],[RECEIPTS TO]]/1</f>
        <v>0</v>
      </c>
      <c r="Q209" s="54">
        <f>+Table14[[#This Row],[RETURNS ]]/1</f>
        <v>0</v>
      </c>
      <c r="R209" s="55">
        <f>+Table14[[#This Row],[EXCHANGED TO]]/1</f>
        <v>0</v>
      </c>
      <c r="S209" s="52">
        <f>+Table14[[#This Row],[SALES TO]]/1</f>
        <v>0</v>
      </c>
      <c r="T209" s="276">
        <f>+Table14[[#This Row],[ISSUES TO]]/1</f>
        <v>0</v>
      </c>
      <c r="U209" s="59">
        <f t="shared" si="26"/>
        <v>0</v>
      </c>
    </row>
    <row r="210" spans="1:21" x14ac:dyDescent="0.25">
      <c r="A210" s="87"/>
      <c r="B210" s="52">
        <f>'DAY1'!H210</f>
        <v>0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+(Table14[[#This Row],[OPENING ]]+Table14[[#This Row],[RECEIPTS]]+Table14[[#This Row],[RETURNS]])-(Table14[[#This Row],[ISSUES]]+Table14[[#This Row],[EXCHANGED]]+Table14[[#This Row],[SALES]])</f>
        <v>0</v>
      </c>
      <c r="I210" s="53">
        <v>0</v>
      </c>
      <c r="J210" s="58">
        <f t="shared" si="25"/>
        <v>0</v>
      </c>
      <c r="K210" s="53">
        <f>+'DAY1'!K210+'DAY2'!C210</f>
        <v>0</v>
      </c>
      <c r="L210" s="54">
        <f>+'DAY1'!L210+'DAY2'!D210</f>
        <v>0</v>
      </c>
      <c r="M210" s="55">
        <f>+'DAY1'!M210+'DAY2'!E210</f>
        <v>0</v>
      </c>
      <c r="N210" s="52">
        <f>+'DAY1'!N210+'DAY2'!F210</f>
        <v>0</v>
      </c>
      <c r="O210" s="276">
        <f>+'DAY1'!O210+'DAY2'!G210</f>
        <v>0</v>
      </c>
      <c r="P210" s="53">
        <f>+Table14[[#This Row],[RECEIPTS TO]]/1</f>
        <v>0</v>
      </c>
      <c r="Q210" s="54">
        <f>+Table14[[#This Row],[RETURNS ]]/1</f>
        <v>0</v>
      </c>
      <c r="R210" s="55">
        <f>+Table14[[#This Row],[EXCHANGED TO]]/1</f>
        <v>0</v>
      </c>
      <c r="S210" s="52">
        <f>+Table14[[#This Row],[SALES TO]]/1</f>
        <v>0</v>
      </c>
      <c r="T210" s="276">
        <f>+Table14[[#This Row],[ISSUES TO]]/1</f>
        <v>0</v>
      </c>
      <c r="U210" s="59">
        <f t="shared" si="26"/>
        <v>0</v>
      </c>
    </row>
    <row r="211" spans="1:21" x14ac:dyDescent="0.25">
      <c r="A211" s="87"/>
      <c r="B211" s="52">
        <f>'DAY1'!H211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+(Table14[[#This Row],[OPENING ]]+Table14[[#This Row],[RECEIPTS]]+Table14[[#This Row],[RETURNS]])-(Table14[[#This Row],[ISSUES]]+Table14[[#This Row],[EXCHANGED]]+Table14[[#This Row],[SALES]])</f>
        <v>0</v>
      </c>
      <c r="I211" s="53">
        <v>0</v>
      </c>
      <c r="J211" s="58">
        <f t="shared" si="25"/>
        <v>0</v>
      </c>
      <c r="K211" s="53">
        <f>+'DAY1'!K211+'DAY2'!C211</f>
        <v>0</v>
      </c>
      <c r="L211" s="54">
        <f>+'DAY1'!L211+'DAY2'!D211</f>
        <v>0</v>
      </c>
      <c r="M211" s="55">
        <f>+'DAY1'!M211+'DAY2'!E211</f>
        <v>0</v>
      </c>
      <c r="N211" s="52">
        <f>+'DAY1'!N211+'DAY2'!F211</f>
        <v>0</v>
      </c>
      <c r="O211" s="276">
        <f>+'DAY1'!O211+'DAY2'!G211</f>
        <v>0</v>
      </c>
      <c r="P211" s="53">
        <f>+Table14[[#This Row],[RECEIPTS TO]]/1</f>
        <v>0</v>
      </c>
      <c r="Q211" s="54">
        <f>+Table14[[#This Row],[RETURNS ]]/1</f>
        <v>0</v>
      </c>
      <c r="R211" s="55">
        <f>+Table14[[#This Row],[EXCHANGED TO]]/1</f>
        <v>0</v>
      </c>
      <c r="S211" s="52">
        <f>+Table14[[#This Row],[SALES TO]]/1</f>
        <v>0</v>
      </c>
      <c r="T211" s="276">
        <f>+Table14[[#This Row],[ISSUES TO]]/1</f>
        <v>0</v>
      </c>
      <c r="U211" s="59">
        <f t="shared" si="26"/>
        <v>0</v>
      </c>
    </row>
    <row r="212" spans="1:21" x14ac:dyDescent="0.25">
      <c r="A212" s="87"/>
      <c r="B212" s="52">
        <f>'DAY1'!H212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+(Table14[[#This Row],[OPENING ]]+Table14[[#This Row],[RECEIPTS]]+Table14[[#This Row],[RETURNS]])-(Table14[[#This Row],[ISSUES]]+Table14[[#This Row],[EXCHANGED]]+Table14[[#This Row],[SALES]])</f>
        <v>0</v>
      </c>
      <c r="I212" s="53">
        <v>0</v>
      </c>
      <c r="J212" s="58">
        <f t="shared" si="25"/>
        <v>0</v>
      </c>
      <c r="K212" s="53">
        <f>+'DAY1'!K212+'DAY2'!C212</f>
        <v>0</v>
      </c>
      <c r="L212" s="54">
        <f>+'DAY1'!L212+'DAY2'!D212</f>
        <v>0</v>
      </c>
      <c r="M212" s="55">
        <f>+'DAY1'!M212+'DAY2'!E212</f>
        <v>0</v>
      </c>
      <c r="N212" s="52">
        <f>+'DAY1'!N212+'DAY2'!F212</f>
        <v>0</v>
      </c>
      <c r="O212" s="276">
        <f>+'DAY1'!O212+'DAY2'!G212</f>
        <v>0</v>
      </c>
      <c r="P212" s="53">
        <f>+Table14[[#This Row],[RECEIPTS TO]]/1</f>
        <v>0</v>
      </c>
      <c r="Q212" s="54">
        <f>+Table14[[#This Row],[RETURNS ]]/1</f>
        <v>0</v>
      </c>
      <c r="R212" s="55">
        <f>+Table14[[#This Row],[EXCHANGED TO]]/1</f>
        <v>0</v>
      </c>
      <c r="S212" s="52">
        <f>+Table14[[#This Row],[SALES TO]]/1</f>
        <v>0</v>
      </c>
      <c r="T212" s="276">
        <f>+Table14[[#This Row],[ISSUES TO]]/1</f>
        <v>0</v>
      </c>
      <c r="U212" s="59">
        <f t="shared" si="26"/>
        <v>0</v>
      </c>
    </row>
    <row r="213" spans="1:21" ht="15.75" thickBot="1" x14ac:dyDescent="0.3">
      <c r="A213" s="179"/>
      <c r="B213" s="52">
        <f>'DAY1'!H213</f>
        <v>0</v>
      </c>
      <c r="C213" s="144">
        <v>0</v>
      </c>
      <c r="D213" s="145">
        <v>0</v>
      </c>
      <c r="E213" s="146">
        <v>0</v>
      </c>
      <c r="F213" s="143">
        <v>0</v>
      </c>
      <c r="G213" s="298">
        <v>0</v>
      </c>
      <c r="H213" s="54">
        <f>+(Table14[[#This Row],[OPENING ]]+Table14[[#This Row],[RECEIPTS]]+Table14[[#This Row],[RETURNS]])-(Table14[[#This Row],[ISSUES]]+Table14[[#This Row],[EXCHANGED]]+Table14[[#This Row],[SALES]])</f>
        <v>0</v>
      </c>
      <c r="I213" s="144">
        <v>0</v>
      </c>
      <c r="J213" s="58">
        <f t="shared" si="25"/>
        <v>0</v>
      </c>
      <c r="K213" s="53">
        <f>+'DAY1'!K213+'DAY2'!C213</f>
        <v>0</v>
      </c>
      <c r="L213" s="54">
        <f>+'DAY1'!L213+'DAY2'!D213</f>
        <v>0</v>
      </c>
      <c r="M213" s="55">
        <f>+'DAY1'!M213+'DAY2'!E213</f>
        <v>0</v>
      </c>
      <c r="N213" s="52">
        <f>+'DAY1'!N213+'DAY2'!F213</f>
        <v>0</v>
      </c>
      <c r="O213" s="276">
        <f>+'DAY1'!O213+'DAY2'!G213</f>
        <v>0</v>
      </c>
      <c r="P213" s="53">
        <f>+Table14[[#This Row],[RECEIPTS TO]]/1</f>
        <v>0</v>
      </c>
      <c r="Q213" s="54">
        <f>+Table14[[#This Row],[RETURNS ]]/1</f>
        <v>0</v>
      </c>
      <c r="R213" s="55">
        <f>+Table14[[#This Row],[EXCHANGED TO]]/1</f>
        <v>0</v>
      </c>
      <c r="S213" s="52">
        <f>+Table14[[#This Row],[SALES TO]]/1</f>
        <v>0</v>
      </c>
      <c r="T213" s="276">
        <f>+Table14[[#This Row],[ISSUES TO]]/1</f>
        <v>0</v>
      </c>
      <c r="U213" s="200">
        <f t="shared" si="26"/>
        <v>0</v>
      </c>
    </row>
    <row r="214" spans="1:21" ht="17.25" thickBot="1" x14ac:dyDescent="0.35">
      <c r="A214" s="159" t="s">
        <v>54</v>
      </c>
      <c r="B214" s="160">
        <f t="shared" ref="B214:T214" si="27">SUM(B153:B213)</f>
        <v>9630.9200000000019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27"/>
        <v>34</v>
      </c>
      <c r="H214" s="162">
        <f t="shared" si="27"/>
        <v>9596.9200000000019</v>
      </c>
      <c r="I214" s="161">
        <f t="shared" si="27"/>
        <v>9597.1200000000008</v>
      </c>
      <c r="J214" s="165">
        <f>+I214-H214</f>
        <v>0.19999999999890861</v>
      </c>
      <c r="K214" s="161">
        <f t="shared" si="27"/>
        <v>0</v>
      </c>
      <c r="L214" s="174">
        <f t="shared" si="27"/>
        <v>0</v>
      </c>
      <c r="M214" s="163">
        <f t="shared" si="27"/>
        <v>0</v>
      </c>
      <c r="N214" s="160">
        <f t="shared" si="27"/>
        <v>0</v>
      </c>
      <c r="O214" s="277">
        <f t="shared" si="27"/>
        <v>34</v>
      </c>
      <c r="P214" s="161">
        <f t="shared" si="27"/>
        <v>0</v>
      </c>
      <c r="Q214" s="162">
        <f t="shared" si="27"/>
        <v>0</v>
      </c>
      <c r="R214" s="163">
        <f t="shared" si="27"/>
        <v>0</v>
      </c>
      <c r="S214" s="160">
        <f t="shared" si="27"/>
        <v>0</v>
      </c>
      <c r="T214" s="277">
        <f t="shared" si="27"/>
        <v>34</v>
      </c>
      <c r="U214" s="202">
        <f>IFERROR(+H214/(P214+Q214+R214+S214+T214),0)</f>
        <v>282.26235294117652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'DAY1'!H217</f>
        <v>0</v>
      </c>
      <c r="C217" s="53">
        <v>1925</v>
      </c>
      <c r="D217" s="54">
        <v>0</v>
      </c>
      <c r="E217" s="55">
        <v>0</v>
      </c>
      <c r="F217" s="52">
        <v>0</v>
      </c>
      <c r="G217" s="276">
        <v>0</v>
      </c>
      <c r="H217" s="54">
        <f>+(Table14[[#This Row],[OPENING ]]+Table14[[#This Row],[RECEIPTS]]+Table14[[#This Row],[RETURNS]])-(Table14[[#This Row],[ISSUES]]+Table14[[#This Row],[EXCHANGED]]+Table14[[#This Row],[SALES]])</f>
        <v>1925</v>
      </c>
      <c r="I217" s="53">
        <v>1925</v>
      </c>
      <c r="J217" s="58">
        <f>+I217-H217</f>
        <v>0</v>
      </c>
      <c r="K217" s="53">
        <f>+'DAY1'!K217+'DAY2'!C217</f>
        <v>1925</v>
      </c>
      <c r="L217" s="54">
        <f>+'DAY1'!L217+'DAY2'!D217</f>
        <v>0</v>
      </c>
      <c r="M217" s="55">
        <f>+'DAY1'!M217+'DAY2'!E217</f>
        <v>0</v>
      </c>
      <c r="N217" s="52">
        <f>+'DAY1'!N217+'DAY2'!F217</f>
        <v>0</v>
      </c>
      <c r="O217" s="276">
        <f>+'DAY1'!O217+'DAY2'!G217</f>
        <v>0</v>
      </c>
      <c r="P217" s="53">
        <f>+Table14[[#This Row],[RECEIPTS TO]]/1</f>
        <v>1925</v>
      </c>
      <c r="Q217" s="54">
        <f>+Table14[[#This Row],[RETURNS ]]/1</f>
        <v>0</v>
      </c>
      <c r="R217" s="55">
        <f>+Table14[[#This Row],[EXCHANGED TO]]/1</f>
        <v>0</v>
      </c>
      <c r="S217" s="52">
        <f>+Table14[[#This Row],[SALES TO]]/1</f>
        <v>0</v>
      </c>
      <c r="T217" s="276">
        <f>+Table14[[#This Row],[ISSUES TO]]/1</f>
        <v>0</v>
      </c>
      <c r="U217" s="59">
        <f>IFERROR(+H217/(P217+Q217+R217+S217+T217),0)</f>
        <v>1</v>
      </c>
    </row>
    <row r="218" spans="1:21" x14ac:dyDescent="0.25">
      <c r="A218" s="95" t="s">
        <v>240</v>
      </c>
      <c r="B218" s="52">
        <f>'DAY1'!H218</f>
        <v>8675</v>
      </c>
      <c r="C218" s="53">
        <v>0</v>
      </c>
      <c r="D218" s="54">
        <v>0</v>
      </c>
      <c r="E218" s="55">
        <v>0</v>
      </c>
      <c r="F218" s="52">
        <v>0</v>
      </c>
      <c r="G218" s="276">
        <v>1375</v>
      </c>
      <c r="H218" s="54">
        <f>+(Table14[[#This Row],[OPENING ]]+Table14[[#This Row],[RECEIPTS]]+Table14[[#This Row],[RETURNS]])-(Table14[[#This Row],[ISSUES]]+Table14[[#This Row],[EXCHANGED]]+Table14[[#This Row],[SALES]])</f>
        <v>7300</v>
      </c>
      <c r="I218" s="53">
        <v>7300</v>
      </c>
      <c r="J218" s="58">
        <f t="shared" ref="J218:J237" si="28">+I218-H218</f>
        <v>0</v>
      </c>
      <c r="K218" s="53">
        <f>+'DAY1'!K218+'DAY2'!C218</f>
        <v>0</v>
      </c>
      <c r="L218" s="54">
        <f>+'DAY1'!L218+'DAY2'!D218</f>
        <v>0</v>
      </c>
      <c r="M218" s="55">
        <f>+'DAY1'!M218+'DAY2'!E218</f>
        <v>0</v>
      </c>
      <c r="N218" s="52">
        <f>+'DAY1'!N218+'DAY2'!F218</f>
        <v>0</v>
      </c>
      <c r="O218" s="276">
        <f>+'DAY1'!O218+'DAY2'!G218</f>
        <v>1375</v>
      </c>
      <c r="P218" s="53">
        <f>+Table14[[#This Row],[RECEIPTS TO]]/1</f>
        <v>0</v>
      </c>
      <c r="Q218" s="54">
        <f>+Table14[[#This Row],[RETURNS ]]/1</f>
        <v>0</v>
      </c>
      <c r="R218" s="55">
        <f>+Table14[[#This Row],[EXCHANGED TO]]/1</f>
        <v>0</v>
      </c>
      <c r="S218" s="52">
        <f>+Table14[[#This Row],[SALES TO]]/1</f>
        <v>0</v>
      </c>
      <c r="T218" s="276">
        <f>+Table14[[#This Row],[ISSUES TO]]/1</f>
        <v>1375</v>
      </c>
      <c r="U218" s="59">
        <f t="shared" ref="U218:U237" si="29">IFERROR(+H218/(P218+Q218+R218+S218+T218),0)</f>
        <v>5.3090909090909095</v>
      </c>
    </row>
    <row r="219" spans="1:21" x14ac:dyDescent="0.25">
      <c r="A219" s="95" t="s">
        <v>57</v>
      </c>
      <c r="B219" s="52">
        <f>'DAY1'!H219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+(Table14[[#This Row],[OPENING ]]+Table14[[#This Row],[RECEIPTS]]+Table14[[#This Row],[RETURNS]])-(Table14[[#This Row],[ISSUES]]+Table14[[#This Row],[EXCHANGED]]+Table14[[#This Row],[SALES]])</f>
        <v>0</v>
      </c>
      <c r="I219" s="53">
        <v>0</v>
      </c>
      <c r="J219" s="58">
        <f t="shared" si="28"/>
        <v>0</v>
      </c>
      <c r="K219" s="53">
        <f>+'DAY1'!K219+'DAY2'!C219</f>
        <v>0</v>
      </c>
      <c r="L219" s="54">
        <f>+'DAY1'!L219+'DAY2'!D219</f>
        <v>0</v>
      </c>
      <c r="M219" s="55">
        <f>+'DAY1'!M219+'DAY2'!E219</f>
        <v>0</v>
      </c>
      <c r="N219" s="52">
        <f>+'DAY1'!N219+'DAY2'!F219</f>
        <v>0</v>
      </c>
      <c r="O219" s="276">
        <f>+'DAY1'!O219+'DAY2'!G219</f>
        <v>0</v>
      </c>
      <c r="P219" s="53">
        <f>+Table14[[#This Row],[RECEIPTS TO]]/1</f>
        <v>0</v>
      </c>
      <c r="Q219" s="54">
        <f>+Table14[[#This Row],[RETURNS ]]/1</f>
        <v>0</v>
      </c>
      <c r="R219" s="55">
        <f>+Table14[[#This Row],[EXCHANGED TO]]/1</f>
        <v>0</v>
      </c>
      <c r="S219" s="52">
        <f>+Table14[[#This Row],[SALES TO]]/1</f>
        <v>0</v>
      </c>
      <c r="T219" s="276">
        <f>+Table14[[#This Row],[ISSUES TO]]/1</f>
        <v>0</v>
      </c>
      <c r="U219" s="59">
        <f t="shared" si="29"/>
        <v>0</v>
      </c>
    </row>
    <row r="220" spans="1:21" x14ac:dyDescent="0.25">
      <c r="A220" s="95" t="s">
        <v>58</v>
      </c>
      <c r="B220" s="52">
        <f>'DAY1'!H220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+(Table14[[#This Row],[OPENING ]]+Table14[[#This Row],[RECEIPTS]]+Table14[[#This Row],[RETURNS]])-(Table14[[#This Row],[ISSUES]]+Table14[[#This Row],[EXCHANGED]]+Table14[[#This Row],[SALES]])</f>
        <v>0</v>
      </c>
      <c r="I220" s="53">
        <v>0</v>
      </c>
      <c r="J220" s="58">
        <f t="shared" si="28"/>
        <v>0</v>
      </c>
      <c r="K220" s="53">
        <f>+'DAY1'!K220+'DAY2'!C220</f>
        <v>0</v>
      </c>
      <c r="L220" s="54">
        <f>+'DAY1'!L220+'DAY2'!D220</f>
        <v>0</v>
      </c>
      <c r="M220" s="55">
        <f>+'DAY1'!M220+'DAY2'!E220</f>
        <v>0</v>
      </c>
      <c r="N220" s="52">
        <f>+'DAY1'!N220+'DAY2'!F220</f>
        <v>0</v>
      </c>
      <c r="O220" s="276">
        <f>+'DAY1'!O220+'DAY2'!G220</f>
        <v>0</v>
      </c>
      <c r="P220" s="53">
        <f>+Table14[[#This Row],[RECEIPTS TO]]/1</f>
        <v>0</v>
      </c>
      <c r="Q220" s="54">
        <f>+Table14[[#This Row],[RETURNS ]]/1</f>
        <v>0</v>
      </c>
      <c r="R220" s="55">
        <f>+Table14[[#This Row],[EXCHANGED TO]]/1</f>
        <v>0</v>
      </c>
      <c r="S220" s="52">
        <f>+Table14[[#This Row],[SALES TO]]/1</f>
        <v>0</v>
      </c>
      <c r="T220" s="276">
        <f>+Table14[[#This Row],[ISSUES TO]]/1</f>
        <v>0</v>
      </c>
      <c r="U220" s="59">
        <f t="shared" si="29"/>
        <v>0</v>
      </c>
    </row>
    <row r="221" spans="1:21" x14ac:dyDescent="0.25">
      <c r="A221" s="95" t="s">
        <v>59</v>
      </c>
      <c r="B221" s="52">
        <f>'DAY1'!H221</f>
        <v>525</v>
      </c>
      <c r="C221" s="53">
        <v>300</v>
      </c>
      <c r="D221" s="54">
        <v>0</v>
      </c>
      <c r="E221" s="55">
        <v>0</v>
      </c>
      <c r="F221" s="52">
        <v>0</v>
      </c>
      <c r="G221" s="276">
        <v>825</v>
      </c>
      <c r="H221" s="54">
        <f>+(Table14[[#This Row],[OPENING ]]+Table14[[#This Row],[RECEIPTS]]+Table14[[#This Row],[RETURNS]])-(Table14[[#This Row],[ISSUES]]+Table14[[#This Row],[EXCHANGED]]+Table14[[#This Row],[SALES]])</f>
        <v>0</v>
      </c>
      <c r="I221" s="53">
        <v>0</v>
      </c>
      <c r="J221" s="58">
        <f t="shared" si="28"/>
        <v>0</v>
      </c>
      <c r="K221" s="53">
        <f>+'DAY1'!K221+'DAY2'!C221</f>
        <v>300</v>
      </c>
      <c r="L221" s="54">
        <f>+'DAY1'!L221+'DAY2'!D221</f>
        <v>0</v>
      </c>
      <c r="M221" s="55">
        <f>+'DAY1'!M221+'DAY2'!E221</f>
        <v>0</v>
      </c>
      <c r="N221" s="52">
        <f>+'DAY1'!N221+'DAY2'!F221</f>
        <v>0</v>
      </c>
      <c r="O221" s="276">
        <f>+'DAY1'!O221+'DAY2'!G221</f>
        <v>825</v>
      </c>
      <c r="P221" s="53">
        <f>+Table14[[#This Row],[RECEIPTS TO]]/1</f>
        <v>300</v>
      </c>
      <c r="Q221" s="54">
        <f>+Table14[[#This Row],[RETURNS ]]/1</f>
        <v>0</v>
      </c>
      <c r="R221" s="55">
        <f>+Table14[[#This Row],[EXCHANGED TO]]/1</f>
        <v>0</v>
      </c>
      <c r="S221" s="52">
        <f>+Table14[[#This Row],[SALES TO]]/1</f>
        <v>0</v>
      </c>
      <c r="T221" s="276">
        <f>+Table14[[#This Row],[ISSUES TO]]/1</f>
        <v>825</v>
      </c>
      <c r="U221" s="59">
        <f t="shared" si="29"/>
        <v>0</v>
      </c>
    </row>
    <row r="222" spans="1:21" x14ac:dyDescent="0.25">
      <c r="A222" s="95" t="s">
        <v>60</v>
      </c>
      <c r="B222" s="52">
        <f>'DAY1'!H222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+(Table14[[#This Row],[OPENING ]]+Table14[[#This Row],[RECEIPTS]]+Table14[[#This Row],[RETURNS]])-(Table14[[#This Row],[ISSUES]]+Table14[[#This Row],[EXCHANGED]]+Table14[[#This Row],[SALES]])</f>
        <v>0</v>
      </c>
      <c r="I222" s="53">
        <v>0</v>
      </c>
      <c r="J222" s="58">
        <f t="shared" si="28"/>
        <v>0</v>
      </c>
      <c r="K222" s="53">
        <f>+'DAY1'!K222+'DAY2'!C222</f>
        <v>0</v>
      </c>
      <c r="L222" s="54">
        <f>+'DAY1'!L222+'DAY2'!D222</f>
        <v>0</v>
      </c>
      <c r="M222" s="55">
        <f>+'DAY1'!M222+'DAY2'!E222</f>
        <v>0</v>
      </c>
      <c r="N222" s="52">
        <f>+'DAY1'!N222+'DAY2'!F222</f>
        <v>0</v>
      </c>
      <c r="O222" s="276">
        <f>+'DAY1'!O222+'DAY2'!G222</f>
        <v>0</v>
      </c>
      <c r="P222" s="53">
        <f>+Table14[[#This Row],[RECEIPTS TO]]/1</f>
        <v>0</v>
      </c>
      <c r="Q222" s="54">
        <f>+Table14[[#This Row],[RETURNS ]]/1</f>
        <v>0</v>
      </c>
      <c r="R222" s="55">
        <f>+Table14[[#This Row],[EXCHANGED TO]]/1</f>
        <v>0</v>
      </c>
      <c r="S222" s="52">
        <f>+Table14[[#This Row],[SALES TO]]/1</f>
        <v>0</v>
      </c>
      <c r="T222" s="276">
        <f>+Table14[[#This Row],[ISSUES TO]]/1</f>
        <v>0</v>
      </c>
      <c r="U222" s="59">
        <f t="shared" si="29"/>
        <v>0</v>
      </c>
    </row>
    <row r="223" spans="1:21" x14ac:dyDescent="0.25">
      <c r="A223" s="95" t="s">
        <v>61</v>
      </c>
      <c r="B223" s="52">
        <f>'DAY1'!H223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+(Table14[[#This Row],[OPENING ]]+Table14[[#This Row],[RECEIPTS]]+Table14[[#This Row],[RETURNS]])-(Table14[[#This Row],[ISSUES]]+Table14[[#This Row],[EXCHANGED]]+Table14[[#This Row],[SALES]])</f>
        <v>0</v>
      </c>
      <c r="I223" s="53">
        <v>0</v>
      </c>
      <c r="J223" s="58">
        <f t="shared" si="28"/>
        <v>0</v>
      </c>
      <c r="K223" s="53">
        <f>+'DAY1'!K223+'DAY2'!C223</f>
        <v>0</v>
      </c>
      <c r="L223" s="54">
        <f>+'DAY1'!L223+'DAY2'!D223</f>
        <v>0</v>
      </c>
      <c r="M223" s="55">
        <f>+'DAY1'!M223+'DAY2'!E223</f>
        <v>0</v>
      </c>
      <c r="N223" s="52">
        <f>+'DAY1'!N223+'DAY2'!F223</f>
        <v>0</v>
      </c>
      <c r="O223" s="276">
        <f>+'DAY1'!O223+'DAY2'!G223</f>
        <v>0</v>
      </c>
      <c r="P223" s="53">
        <f>+Table14[[#This Row],[RECEIPTS TO]]/1</f>
        <v>0</v>
      </c>
      <c r="Q223" s="54">
        <f>+Table14[[#This Row],[RETURNS ]]/1</f>
        <v>0</v>
      </c>
      <c r="R223" s="55">
        <f>+Table14[[#This Row],[EXCHANGED TO]]/1</f>
        <v>0</v>
      </c>
      <c r="S223" s="52">
        <f>+Table14[[#This Row],[SALES TO]]/1</f>
        <v>0</v>
      </c>
      <c r="T223" s="276">
        <f>+Table14[[#This Row],[ISSUES TO]]/1</f>
        <v>0</v>
      </c>
      <c r="U223" s="59">
        <f t="shared" si="29"/>
        <v>0</v>
      </c>
    </row>
    <row r="224" spans="1:21" x14ac:dyDescent="0.25">
      <c r="A224" s="95" t="s">
        <v>241</v>
      </c>
      <c r="B224" s="52">
        <f>'DAY1'!H224</f>
        <v>1200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+(Table14[[#This Row],[OPENING ]]+Table14[[#This Row],[RECEIPTS]]+Table14[[#This Row],[RETURNS]])-(Table14[[#This Row],[ISSUES]]+Table14[[#This Row],[EXCHANGED]]+Table14[[#This Row],[SALES]])</f>
        <v>1200</v>
      </c>
      <c r="I224" s="53">
        <v>1200</v>
      </c>
      <c r="J224" s="58">
        <f t="shared" si="28"/>
        <v>0</v>
      </c>
      <c r="K224" s="53">
        <f>+'DAY1'!K224+'DAY2'!C224</f>
        <v>0</v>
      </c>
      <c r="L224" s="54">
        <f>+'DAY1'!L224+'DAY2'!D224</f>
        <v>0</v>
      </c>
      <c r="M224" s="55">
        <f>+'DAY1'!M224+'DAY2'!E224</f>
        <v>0</v>
      </c>
      <c r="N224" s="52">
        <f>+'DAY1'!N224+'DAY2'!F224</f>
        <v>0</v>
      </c>
      <c r="O224" s="276">
        <f>+'DAY1'!O224+'DAY2'!G224</f>
        <v>0</v>
      </c>
      <c r="P224" s="53">
        <f>+Table14[[#This Row],[RECEIPTS TO]]/1</f>
        <v>0</v>
      </c>
      <c r="Q224" s="54">
        <f>+Table14[[#This Row],[RETURNS ]]/1</f>
        <v>0</v>
      </c>
      <c r="R224" s="55">
        <f>+Table14[[#This Row],[EXCHANGED TO]]/1</f>
        <v>0</v>
      </c>
      <c r="S224" s="52">
        <f>+Table14[[#This Row],[SALES TO]]/1</f>
        <v>0</v>
      </c>
      <c r="T224" s="276">
        <f>+Table14[[#This Row],[ISSUES TO]]/1</f>
        <v>0</v>
      </c>
      <c r="U224" s="59">
        <f t="shared" si="29"/>
        <v>0</v>
      </c>
    </row>
    <row r="225" spans="1:21" x14ac:dyDescent="0.25">
      <c r="A225" s="95" t="s">
        <v>62</v>
      </c>
      <c r="B225" s="52">
        <f>'DAY1'!H225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+(Table14[[#This Row],[OPENING ]]+Table14[[#This Row],[RECEIPTS]]+Table14[[#This Row],[RETURNS]])-(Table14[[#This Row],[ISSUES]]+Table14[[#This Row],[EXCHANGED]]+Table14[[#This Row],[SALES]])</f>
        <v>0</v>
      </c>
      <c r="I225" s="53">
        <v>0</v>
      </c>
      <c r="J225" s="58">
        <f t="shared" si="28"/>
        <v>0</v>
      </c>
      <c r="K225" s="53">
        <f>+'DAY1'!K225+'DAY2'!C225</f>
        <v>0</v>
      </c>
      <c r="L225" s="54">
        <f>+'DAY1'!L225+'DAY2'!D225</f>
        <v>0</v>
      </c>
      <c r="M225" s="55">
        <f>+'DAY1'!M225+'DAY2'!E225</f>
        <v>0</v>
      </c>
      <c r="N225" s="52">
        <f>+'DAY1'!N225+'DAY2'!F225</f>
        <v>0</v>
      </c>
      <c r="O225" s="276">
        <f>+'DAY1'!O225+'DAY2'!G225</f>
        <v>0</v>
      </c>
      <c r="P225" s="53">
        <f>+Table14[[#This Row],[RECEIPTS TO]]/1</f>
        <v>0</v>
      </c>
      <c r="Q225" s="54">
        <f>+Table14[[#This Row],[RETURNS ]]/1</f>
        <v>0</v>
      </c>
      <c r="R225" s="55">
        <f>+Table14[[#This Row],[EXCHANGED TO]]/1</f>
        <v>0</v>
      </c>
      <c r="S225" s="52">
        <f>+Table14[[#This Row],[SALES TO]]/1</f>
        <v>0</v>
      </c>
      <c r="T225" s="276">
        <f>+Table14[[#This Row],[ISSUES TO]]/1</f>
        <v>0</v>
      </c>
      <c r="U225" s="59">
        <f t="shared" si="29"/>
        <v>0</v>
      </c>
    </row>
    <row r="226" spans="1:21" x14ac:dyDescent="0.25">
      <c r="A226" s="95" t="s">
        <v>122</v>
      </c>
      <c r="B226" s="52">
        <f>'DAY1'!H226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+(Table14[[#This Row],[OPENING ]]+Table14[[#This Row],[RECEIPTS]]+Table14[[#This Row],[RETURNS]])-(Table14[[#This Row],[ISSUES]]+Table14[[#This Row],[EXCHANGED]]+Table14[[#This Row],[SALES]])</f>
        <v>0</v>
      </c>
      <c r="I226" s="53">
        <v>0</v>
      </c>
      <c r="J226" s="58">
        <f t="shared" si="28"/>
        <v>0</v>
      </c>
      <c r="K226" s="53">
        <f>+'DAY1'!K226+'DAY2'!C226</f>
        <v>0</v>
      </c>
      <c r="L226" s="54">
        <f>+'DAY1'!L226+'DAY2'!D226</f>
        <v>0</v>
      </c>
      <c r="M226" s="55">
        <f>+'DAY1'!M226+'DAY2'!E226</f>
        <v>0</v>
      </c>
      <c r="N226" s="52">
        <f>+'DAY1'!N226+'DAY2'!F226</f>
        <v>0</v>
      </c>
      <c r="O226" s="276">
        <f>+'DAY1'!O226+'DAY2'!G226</f>
        <v>0</v>
      </c>
      <c r="P226" s="53">
        <f>+Table14[[#This Row],[RECEIPTS TO]]/1</f>
        <v>0</v>
      </c>
      <c r="Q226" s="54">
        <f>+Table14[[#This Row],[RETURNS ]]/1</f>
        <v>0</v>
      </c>
      <c r="R226" s="55">
        <f>+Table14[[#This Row],[EXCHANGED TO]]/1</f>
        <v>0</v>
      </c>
      <c r="S226" s="52">
        <f>+Table14[[#This Row],[SALES TO]]/1</f>
        <v>0</v>
      </c>
      <c r="T226" s="276">
        <f>+Table14[[#This Row],[ISSUES TO]]/1</f>
        <v>0</v>
      </c>
      <c r="U226" s="59">
        <f t="shared" si="29"/>
        <v>0</v>
      </c>
    </row>
    <row r="227" spans="1:21" x14ac:dyDescent="0.25">
      <c r="A227" s="95" t="s">
        <v>217</v>
      </c>
      <c r="B227" s="52">
        <f>'DAY1'!H227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+(Table14[[#This Row],[OPENING ]]+Table14[[#This Row],[RECEIPTS]]+Table14[[#This Row],[RETURNS]])-(Table14[[#This Row],[ISSUES]]+Table14[[#This Row],[EXCHANGED]]+Table14[[#This Row],[SALES]])</f>
        <v>0</v>
      </c>
      <c r="I227" s="53">
        <v>0</v>
      </c>
      <c r="J227" s="58">
        <f t="shared" si="28"/>
        <v>0</v>
      </c>
      <c r="K227" s="53">
        <f>+'DAY1'!K227+'DAY2'!C227</f>
        <v>0</v>
      </c>
      <c r="L227" s="54">
        <f>+'DAY1'!L227+'DAY2'!D227</f>
        <v>0</v>
      </c>
      <c r="M227" s="55">
        <f>+'DAY1'!M227+'DAY2'!E227</f>
        <v>0</v>
      </c>
      <c r="N227" s="52">
        <f>+'DAY1'!N227+'DAY2'!F227</f>
        <v>0</v>
      </c>
      <c r="O227" s="276">
        <f>+'DAY1'!O227+'DAY2'!G227</f>
        <v>0</v>
      </c>
      <c r="P227" s="53">
        <f>+Table14[[#This Row],[RECEIPTS TO]]/1</f>
        <v>0</v>
      </c>
      <c r="Q227" s="54">
        <f>+Table14[[#This Row],[RETURNS ]]/1</f>
        <v>0</v>
      </c>
      <c r="R227" s="55">
        <f>+Table14[[#This Row],[EXCHANGED TO]]/1</f>
        <v>0</v>
      </c>
      <c r="S227" s="52">
        <f>+Table14[[#This Row],[SALES TO]]/1</f>
        <v>0</v>
      </c>
      <c r="T227" s="276">
        <f>+Table14[[#This Row],[ISSUES TO]]/1</f>
        <v>0</v>
      </c>
      <c r="U227" s="59">
        <f t="shared" si="29"/>
        <v>0</v>
      </c>
    </row>
    <row r="228" spans="1:21" x14ac:dyDescent="0.25">
      <c r="A228" s="95" t="s">
        <v>116</v>
      </c>
      <c r="B228" s="52">
        <f>'DAY1'!H228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+(Table14[[#This Row],[OPENING ]]+Table14[[#This Row],[RECEIPTS]]+Table14[[#This Row],[RETURNS]])-(Table14[[#This Row],[ISSUES]]+Table14[[#This Row],[EXCHANGED]]+Table14[[#This Row],[SALES]])</f>
        <v>0</v>
      </c>
      <c r="I228" s="53">
        <v>0</v>
      </c>
      <c r="J228" s="58">
        <f t="shared" si="28"/>
        <v>0</v>
      </c>
      <c r="K228" s="53">
        <f>+'DAY1'!K228+'DAY2'!C228</f>
        <v>0</v>
      </c>
      <c r="L228" s="54">
        <f>+'DAY1'!L228+'DAY2'!D228</f>
        <v>0</v>
      </c>
      <c r="M228" s="55">
        <f>+'DAY1'!M228+'DAY2'!E228</f>
        <v>0</v>
      </c>
      <c r="N228" s="52">
        <f>+'DAY1'!N228+'DAY2'!F228</f>
        <v>0</v>
      </c>
      <c r="O228" s="276">
        <f>+'DAY1'!O228+'DAY2'!G228</f>
        <v>0</v>
      </c>
      <c r="P228" s="53">
        <f>+Table14[[#This Row],[RECEIPTS TO]]/1</f>
        <v>0</v>
      </c>
      <c r="Q228" s="54">
        <f>+Table14[[#This Row],[RETURNS ]]/1</f>
        <v>0</v>
      </c>
      <c r="R228" s="55">
        <f>+Table14[[#This Row],[EXCHANGED TO]]/1</f>
        <v>0</v>
      </c>
      <c r="S228" s="52">
        <f>+Table14[[#This Row],[SALES TO]]/1</f>
        <v>0</v>
      </c>
      <c r="T228" s="276">
        <f>+Table14[[#This Row],[ISSUES TO]]/1</f>
        <v>0</v>
      </c>
      <c r="U228" s="59">
        <f t="shared" si="29"/>
        <v>0</v>
      </c>
    </row>
    <row r="229" spans="1:21" x14ac:dyDescent="0.25">
      <c r="A229" s="95" t="s">
        <v>117</v>
      </c>
      <c r="B229" s="52">
        <f>'DAY1'!H229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+(Table14[[#This Row],[OPENING ]]+Table14[[#This Row],[RECEIPTS]]+Table14[[#This Row],[RETURNS]])-(Table14[[#This Row],[ISSUES]]+Table14[[#This Row],[EXCHANGED]]+Table14[[#This Row],[SALES]])</f>
        <v>0</v>
      </c>
      <c r="I229" s="53">
        <v>0</v>
      </c>
      <c r="J229" s="58">
        <f t="shared" si="28"/>
        <v>0</v>
      </c>
      <c r="K229" s="53">
        <f>+'DAY1'!K229+'DAY2'!C229</f>
        <v>0</v>
      </c>
      <c r="L229" s="54">
        <f>+'DAY1'!L229+'DAY2'!D229</f>
        <v>0</v>
      </c>
      <c r="M229" s="55">
        <f>+'DAY1'!M229+'DAY2'!E229</f>
        <v>0</v>
      </c>
      <c r="N229" s="52">
        <f>+'DAY1'!N229+'DAY2'!F229</f>
        <v>0</v>
      </c>
      <c r="O229" s="276">
        <f>+'DAY1'!O229+'DAY2'!G229</f>
        <v>0</v>
      </c>
      <c r="P229" s="53">
        <f>+Table14[[#This Row],[RECEIPTS TO]]/1</f>
        <v>0</v>
      </c>
      <c r="Q229" s="54">
        <f>+Table14[[#This Row],[RETURNS ]]/1</f>
        <v>0</v>
      </c>
      <c r="R229" s="55">
        <f>+Table14[[#This Row],[EXCHANGED TO]]/1</f>
        <v>0</v>
      </c>
      <c r="S229" s="52">
        <f>+Table14[[#This Row],[SALES TO]]/1</f>
        <v>0</v>
      </c>
      <c r="T229" s="276">
        <f>+Table14[[#This Row],[ISSUES TO]]/1</f>
        <v>0</v>
      </c>
      <c r="U229" s="59">
        <f t="shared" si="29"/>
        <v>0</v>
      </c>
    </row>
    <row r="230" spans="1:21" x14ac:dyDescent="0.25">
      <c r="A230" s="95" t="s">
        <v>134</v>
      </c>
      <c r="B230" s="52">
        <f>'DAY1'!H230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+(Table14[[#This Row],[OPENING ]]+Table14[[#This Row],[RECEIPTS]]+Table14[[#This Row],[RETURNS]])-(Table14[[#This Row],[ISSUES]]+Table14[[#This Row],[EXCHANGED]]+Table14[[#This Row],[SALES]])</f>
        <v>0</v>
      </c>
      <c r="I230" s="53">
        <v>0</v>
      </c>
      <c r="J230" s="58">
        <f t="shared" si="28"/>
        <v>0</v>
      </c>
      <c r="K230" s="53">
        <f>+'DAY1'!K230+'DAY2'!C230</f>
        <v>0</v>
      </c>
      <c r="L230" s="54">
        <f>+'DAY1'!L230+'DAY2'!D230</f>
        <v>0</v>
      </c>
      <c r="M230" s="55">
        <f>+'DAY1'!M230+'DAY2'!E230</f>
        <v>0</v>
      </c>
      <c r="N230" s="52">
        <f>+'DAY1'!N230+'DAY2'!F230</f>
        <v>0</v>
      </c>
      <c r="O230" s="276">
        <f>+'DAY1'!O230+'DAY2'!G230</f>
        <v>0</v>
      </c>
      <c r="P230" s="53">
        <f>+Table14[[#This Row],[RECEIPTS TO]]/1</f>
        <v>0</v>
      </c>
      <c r="Q230" s="54">
        <f>+Table14[[#This Row],[RETURNS ]]/1</f>
        <v>0</v>
      </c>
      <c r="R230" s="55">
        <f>+Table14[[#This Row],[EXCHANGED TO]]/1</f>
        <v>0</v>
      </c>
      <c r="S230" s="52">
        <f>+Table14[[#This Row],[SALES TO]]/1</f>
        <v>0</v>
      </c>
      <c r="T230" s="276">
        <f>+Table14[[#This Row],[ISSUES TO]]/1</f>
        <v>0</v>
      </c>
      <c r="U230" s="59">
        <f t="shared" si="29"/>
        <v>0</v>
      </c>
    </row>
    <row r="231" spans="1:21" x14ac:dyDescent="0.25">
      <c r="A231" s="95" t="s">
        <v>146</v>
      </c>
      <c r="B231" s="52">
        <f>'DAY1'!H231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+(Table14[[#This Row],[OPENING ]]+Table14[[#This Row],[RECEIPTS]]+Table14[[#This Row],[RETURNS]])-(Table14[[#This Row],[ISSUES]]+Table14[[#This Row],[EXCHANGED]]+Table14[[#This Row],[SALES]])</f>
        <v>0</v>
      </c>
      <c r="I231" s="53">
        <v>0</v>
      </c>
      <c r="J231" s="58">
        <f t="shared" si="28"/>
        <v>0</v>
      </c>
      <c r="K231" s="53">
        <f>+'DAY1'!K231+'DAY2'!C231</f>
        <v>0</v>
      </c>
      <c r="L231" s="54">
        <f>+'DAY1'!L231+'DAY2'!D231</f>
        <v>0</v>
      </c>
      <c r="M231" s="55">
        <f>+'DAY1'!M231+'DAY2'!E231</f>
        <v>0</v>
      </c>
      <c r="N231" s="52">
        <f>+'DAY1'!N231+'DAY2'!F231</f>
        <v>0</v>
      </c>
      <c r="O231" s="276">
        <f>+'DAY1'!O231+'DAY2'!G231</f>
        <v>0</v>
      </c>
      <c r="P231" s="53">
        <f>+Table14[[#This Row],[RECEIPTS TO]]/1</f>
        <v>0</v>
      </c>
      <c r="Q231" s="54">
        <f>+Table14[[#This Row],[RETURNS ]]/1</f>
        <v>0</v>
      </c>
      <c r="R231" s="55">
        <f>+Table14[[#This Row],[EXCHANGED TO]]/1</f>
        <v>0</v>
      </c>
      <c r="S231" s="52">
        <f>+Table14[[#This Row],[SALES TO]]/1</f>
        <v>0</v>
      </c>
      <c r="T231" s="276">
        <f>+Table14[[#This Row],[ISSUES TO]]/1</f>
        <v>0</v>
      </c>
      <c r="U231" s="59">
        <f t="shared" si="29"/>
        <v>0</v>
      </c>
    </row>
    <row r="232" spans="1:21" x14ac:dyDescent="0.25">
      <c r="A232" s="95" t="s">
        <v>235</v>
      </c>
      <c r="B232" s="52">
        <f>'DAY1'!H232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+(Table14[[#This Row],[OPENING ]]+Table14[[#This Row],[RECEIPTS]]+Table14[[#This Row],[RETURNS]])-(Table14[[#This Row],[ISSUES]]+Table14[[#This Row],[EXCHANGED]]+Table14[[#This Row],[SALES]])</f>
        <v>8450</v>
      </c>
      <c r="I232" s="53">
        <v>8450</v>
      </c>
      <c r="J232" s="58">
        <f t="shared" si="28"/>
        <v>0</v>
      </c>
      <c r="K232" s="53">
        <f>+'DAY1'!K232+'DAY2'!C232</f>
        <v>0</v>
      </c>
      <c r="L232" s="54">
        <f>+'DAY1'!L232+'DAY2'!D232</f>
        <v>0</v>
      </c>
      <c r="M232" s="55">
        <f>+'DAY1'!M232+'DAY2'!E232</f>
        <v>0</v>
      </c>
      <c r="N232" s="52">
        <f>+'DAY1'!N232+'DAY2'!F232</f>
        <v>0</v>
      </c>
      <c r="O232" s="276">
        <f>+'DAY1'!O232+'DAY2'!G232</f>
        <v>0</v>
      </c>
      <c r="P232" s="53">
        <f>+Table14[[#This Row],[RECEIPTS TO]]/1</f>
        <v>0</v>
      </c>
      <c r="Q232" s="54">
        <f>+Table14[[#This Row],[RETURNS ]]/1</f>
        <v>0</v>
      </c>
      <c r="R232" s="55">
        <f>+Table14[[#This Row],[EXCHANGED TO]]/1</f>
        <v>0</v>
      </c>
      <c r="S232" s="52">
        <f>+Table14[[#This Row],[SALES TO]]/1</f>
        <v>0</v>
      </c>
      <c r="T232" s="276">
        <f>+Table14[[#This Row],[ISSUES TO]]/1</f>
        <v>0</v>
      </c>
      <c r="U232" s="59">
        <f t="shared" si="29"/>
        <v>0</v>
      </c>
    </row>
    <row r="233" spans="1:21" x14ac:dyDescent="0.25">
      <c r="A233" s="95" t="s">
        <v>213</v>
      </c>
      <c r="B233" s="52">
        <f>'DAY1'!H233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+(Table14[[#This Row],[OPENING ]]+Table14[[#This Row],[RECEIPTS]]+Table14[[#This Row],[RETURNS]])-(Table14[[#This Row],[ISSUES]]+Table14[[#This Row],[EXCHANGED]]+Table14[[#This Row],[SALES]])</f>
        <v>0</v>
      </c>
      <c r="I233" s="53">
        <v>0</v>
      </c>
      <c r="J233" s="58">
        <f t="shared" si="28"/>
        <v>0</v>
      </c>
      <c r="K233" s="53">
        <f>+'DAY1'!K233+'DAY2'!C233</f>
        <v>0</v>
      </c>
      <c r="L233" s="54">
        <f>+'DAY1'!L233+'DAY2'!D233</f>
        <v>0</v>
      </c>
      <c r="M233" s="55">
        <f>+'DAY1'!M233+'DAY2'!E233</f>
        <v>0</v>
      </c>
      <c r="N233" s="52">
        <f>+'DAY1'!N233+'DAY2'!F233</f>
        <v>0</v>
      </c>
      <c r="O233" s="276">
        <f>+'DAY1'!O233+'DAY2'!G233</f>
        <v>0</v>
      </c>
      <c r="P233" s="53">
        <f>+Table14[[#This Row],[RECEIPTS TO]]/1</f>
        <v>0</v>
      </c>
      <c r="Q233" s="54">
        <f>+Table14[[#This Row],[RETURNS ]]/1</f>
        <v>0</v>
      </c>
      <c r="R233" s="55">
        <f>+Table14[[#This Row],[EXCHANGED TO]]/1</f>
        <v>0</v>
      </c>
      <c r="S233" s="52">
        <f>+Table14[[#This Row],[SALES TO]]/1</f>
        <v>0</v>
      </c>
      <c r="T233" s="276">
        <f>+Table14[[#This Row],[ISSUES TO]]/1</f>
        <v>0</v>
      </c>
      <c r="U233" s="59">
        <f t="shared" si="29"/>
        <v>0</v>
      </c>
    </row>
    <row r="234" spans="1:21" x14ac:dyDescent="0.25">
      <c r="A234" s="95" t="s">
        <v>248</v>
      </c>
      <c r="B234" s="52">
        <f>'DAY1'!H234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+(Table14[[#This Row],[OPENING ]]+Table14[[#This Row],[RECEIPTS]]+Table14[[#This Row],[RETURNS]])-(Table14[[#This Row],[ISSUES]]+Table14[[#This Row],[EXCHANGED]]+Table14[[#This Row],[SALES]])</f>
        <v>0</v>
      </c>
      <c r="I234" s="53">
        <v>0</v>
      </c>
      <c r="J234" s="58">
        <f t="shared" si="28"/>
        <v>0</v>
      </c>
      <c r="K234" s="53">
        <f>+'DAY1'!K234+'DAY2'!C234</f>
        <v>0</v>
      </c>
      <c r="L234" s="54">
        <f>+'DAY1'!L234+'DAY2'!D234</f>
        <v>0</v>
      </c>
      <c r="M234" s="55">
        <f>+'DAY1'!M234+'DAY2'!E234</f>
        <v>0</v>
      </c>
      <c r="N234" s="52">
        <f>+'DAY1'!N234+'DAY2'!F234</f>
        <v>0</v>
      </c>
      <c r="O234" s="276">
        <f>+'DAY1'!O234+'DAY2'!G234</f>
        <v>0</v>
      </c>
      <c r="P234" s="53">
        <f>+Table14[[#This Row],[RECEIPTS TO]]/1</f>
        <v>0</v>
      </c>
      <c r="Q234" s="54">
        <f>+Table14[[#This Row],[RETURNS ]]/1</f>
        <v>0</v>
      </c>
      <c r="R234" s="55">
        <f>+Table14[[#This Row],[EXCHANGED TO]]/1</f>
        <v>0</v>
      </c>
      <c r="S234" s="52">
        <f>+Table14[[#This Row],[SALES TO]]/1</f>
        <v>0</v>
      </c>
      <c r="T234" s="276">
        <f>+Table14[[#This Row],[ISSUES TO]]/1</f>
        <v>0</v>
      </c>
      <c r="U234" s="59">
        <f t="shared" si="29"/>
        <v>0</v>
      </c>
    </row>
    <row r="235" spans="1:21" x14ac:dyDescent="0.25">
      <c r="A235" s="95" t="s">
        <v>254</v>
      </c>
      <c r="B235" s="52">
        <f>'DAY1'!H235</f>
        <v>12625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+(Table14[[#This Row],[OPENING ]]+Table14[[#This Row],[RECEIPTS]]+Table14[[#This Row],[RETURNS]])-(Table14[[#This Row],[ISSUES]]+Table14[[#This Row],[EXCHANGED]]+Table14[[#This Row],[SALES]])</f>
        <v>12625</v>
      </c>
      <c r="I235" s="53">
        <v>12625</v>
      </c>
      <c r="J235" s="58">
        <f t="shared" si="28"/>
        <v>0</v>
      </c>
      <c r="K235" s="53">
        <f>+'DAY1'!K235+'DAY2'!C235</f>
        <v>0</v>
      </c>
      <c r="L235" s="54">
        <f>+'DAY1'!L235+'DAY2'!D235</f>
        <v>0</v>
      </c>
      <c r="M235" s="55">
        <f>+'DAY1'!M235+'DAY2'!E235</f>
        <v>0</v>
      </c>
      <c r="N235" s="52">
        <f>+'DAY1'!N235+'DAY2'!F235</f>
        <v>0</v>
      </c>
      <c r="O235" s="276">
        <f>+'DAY1'!O235+'DAY2'!G235</f>
        <v>0</v>
      </c>
      <c r="P235" s="53">
        <f>+Table14[[#This Row],[RECEIPTS TO]]/1</f>
        <v>0</v>
      </c>
      <c r="Q235" s="54">
        <f>+Table14[[#This Row],[RETURNS ]]/1</f>
        <v>0</v>
      </c>
      <c r="R235" s="55">
        <f>+Table14[[#This Row],[EXCHANGED TO]]/1</f>
        <v>0</v>
      </c>
      <c r="S235" s="52">
        <f>+Table14[[#This Row],[SALES TO]]/1</f>
        <v>0</v>
      </c>
      <c r="T235" s="276">
        <f>+Table14[[#This Row],[ISSUES TO]]/1</f>
        <v>0</v>
      </c>
      <c r="U235" s="59">
        <f t="shared" si="29"/>
        <v>0</v>
      </c>
    </row>
    <row r="236" spans="1:21" x14ac:dyDescent="0.25">
      <c r="A236" s="95" t="s">
        <v>63</v>
      </c>
      <c r="B236" s="52">
        <f>'DAY1'!H236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+(Table14[[#This Row],[OPENING ]]+Table14[[#This Row],[RECEIPTS]]+Table14[[#This Row],[RETURNS]])-(Table14[[#This Row],[ISSUES]]+Table14[[#This Row],[EXCHANGED]]+Table14[[#This Row],[SALES]])</f>
        <v>0</v>
      </c>
      <c r="I236" s="53">
        <v>0</v>
      </c>
      <c r="J236" s="58">
        <f t="shared" si="28"/>
        <v>0</v>
      </c>
      <c r="K236" s="53">
        <f>+'DAY1'!K236+'DAY2'!C236</f>
        <v>0</v>
      </c>
      <c r="L236" s="54">
        <f>+'DAY1'!L236+'DAY2'!D236</f>
        <v>0</v>
      </c>
      <c r="M236" s="55">
        <f>+'DAY1'!M236+'DAY2'!E236</f>
        <v>0</v>
      </c>
      <c r="N236" s="52">
        <f>+'DAY1'!N236+'DAY2'!F236</f>
        <v>0</v>
      </c>
      <c r="O236" s="276">
        <f>+'DAY1'!O236+'DAY2'!G236</f>
        <v>0</v>
      </c>
      <c r="P236" s="53">
        <f>+Table14[[#This Row],[RECEIPTS TO]]/1</f>
        <v>0</v>
      </c>
      <c r="Q236" s="54">
        <f>+Table14[[#This Row],[RETURNS ]]/1</f>
        <v>0</v>
      </c>
      <c r="R236" s="55">
        <f>+Table14[[#This Row],[EXCHANGED TO]]/1</f>
        <v>0</v>
      </c>
      <c r="S236" s="52">
        <f>+Table14[[#This Row],[SALES TO]]/1</f>
        <v>0</v>
      </c>
      <c r="T236" s="276">
        <f>+Table14[[#This Row],[ISSUES TO]]/1</f>
        <v>0</v>
      </c>
      <c r="U236" s="59">
        <f t="shared" si="29"/>
        <v>0</v>
      </c>
    </row>
    <row r="237" spans="1:21" ht="15.75" thickBot="1" x14ac:dyDescent="0.3">
      <c r="A237" s="188" t="s">
        <v>121</v>
      </c>
      <c r="B237" s="52">
        <f>'DAY1'!H237</f>
        <v>1459.4</v>
      </c>
      <c r="C237" s="144">
        <v>0</v>
      </c>
      <c r="D237" s="145">
        <v>0</v>
      </c>
      <c r="E237" s="146">
        <v>0</v>
      </c>
      <c r="F237" s="143">
        <v>0</v>
      </c>
      <c r="G237" s="298">
        <v>0</v>
      </c>
      <c r="H237" s="54">
        <f>+(Table14[[#This Row],[OPENING ]]+Table14[[#This Row],[RECEIPTS]]+Table14[[#This Row],[RETURNS]])-(Table14[[#This Row],[ISSUES]]+Table14[[#This Row],[EXCHANGED]]+Table14[[#This Row],[SALES]])</f>
        <v>1459.4</v>
      </c>
      <c r="I237" s="144">
        <v>1459.4</v>
      </c>
      <c r="J237" s="58">
        <f t="shared" si="28"/>
        <v>0</v>
      </c>
      <c r="K237" s="53">
        <f>+'DAY1'!K237+'DAY2'!C237</f>
        <v>0</v>
      </c>
      <c r="L237" s="54">
        <f>+'DAY1'!L237+'DAY2'!D237</f>
        <v>0</v>
      </c>
      <c r="M237" s="55">
        <f>+'DAY1'!M237+'DAY2'!E237</f>
        <v>0</v>
      </c>
      <c r="N237" s="52">
        <f>+'DAY1'!N237+'DAY2'!F237</f>
        <v>0</v>
      </c>
      <c r="O237" s="276">
        <f>+'DAY1'!O237+'DAY2'!G237</f>
        <v>0</v>
      </c>
      <c r="P237" s="53">
        <f>+Table14[[#This Row],[RECEIPTS TO]]/1</f>
        <v>0</v>
      </c>
      <c r="Q237" s="54">
        <f>+Table14[[#This Row],[RETURNS ]]/1</f>
        <v>0</v>
      </c>
      <c r="R237" s="55">
        <f>+Table14[[#This Row],[EXCHANGED TO]]/1</f>
        <v>0</v>
      </c>
      <c r="S237" s="52">
        <f>+Table14[[#This Row],[SALES TO]]/1</f>
        <v>0</v>
      </c>
      <c r="T237" s="276">
        <f>+Table14[[#This Row],[ISSUES TO]]/1</f>
        <v>0</v>
      </c>
      <c r="U237" s="200">
        <f t="shared" si="29"/>
        <v>0</v>
      </c>
    </row>
    <row r="238" spans="1:21" ht="17.25" thickBot="1" x14ac:dyDescent="0.35">
      <c r="A238" s="159" t="s">
        <v>64</v>
      </c>
      <c r="B238" s="160">
        <f t="shared" ref="B238:T238" si="30">SUM(B217:B237)</f>
        <v>32934.400000000001</v>
      </c>
      <c r="C238" s="161">
        <f>SUM(C217:C237)</f>
        <v>2225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30"/>
        <v>2200</v>
      </c>
      <c r="H238" s="162">
        <f t="shared" si="30"/>
        <v>32959.4</v>
      </c>
      <c r="I238" s="161">
        <f t="shared" si="30"/>
        <v>32959.4</v>
      </c>
      <c r="J238" s="165">
        <f t="shared" ref="J238:J240" si="31">+I238-H238</f>
        <v>0</v>
      </c>
      <c r="K238" s="161">
        <f t="shared" si="30"/>
        <v>2225</v>
      </c>
      <c r="L238" s="162">
        <f t="shared" si="30"/>
        <v>0</v>
      </c>
      <c r="M238" s="163">
        <f t="shared" si="30"/>
        <v>0</v>
      </c>
      <c r="N238" s="160">
        <f t="shared" si="30"/>
        <v>0</v>
      </c>
      <c r="O238" s="277">
        <f t="shared" si="30"/>
        <v>2200</v>
      </c>
      <c r="P238" s="161">
        <f t="shared" si="30"/>
        <v>2225</v>
      </c>
      <c r="Q238" s="162">
        <f t="shared" si="30"/>
        <v>0</v>
      </c>
      <c r="R238" s="163">
        <f t="shared" si="30"/>
        <v>0</v>
      </c>
      <c r="S238" s="160">
        <f t="shared" si="30"/>
        <v>0</v>
      </c>
      <c r="T238" s="277">
        <f t="shared" si="30"/>
        <v>2200</v>
      </c>
      <c r="U238" s="202">
        <f>IFERROR(+H238/(P238+Q238+R238+S238+T238),0)</f>
        <v>7.4484519774011302</v>
      </c>
    </row>
    <row r="239" spans="1:21" ht="17.25" thickBot="1" x14ac:dyDescent="0.35">
      <c r="A239" s="189"/>
      <c r="B239" s="190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66"/>
    </row>
    <row r="240" spans="1:21" ht="17.25" thickBot="1" x14ac:dyDescent="0.35">
      <c r="A240" s="180" t="s">
        <v>65</v>
      </c>
      <c r="B240" s="182">
        <f t="shared" ref="B240:I240" si="32">+B238+B214+B150+B125+B114+B100+B80+B60+B40+B20</f>
        <v>120794.74000000002</v>
      </c>
      <c r="C240" s="181">
        <f t="shared" si="32"/>
        <v>36225</v>
      </c>
      <c r="D240" s="183">
        <f t="shared" si="32"/>
        <v>0</v>
      </c>
      <c r="E240" s="184">
        <f t="shared" si="32"/>
        <v>0</v>
      </c>
      <c r="F240" s="182">
        <f t="shared" si="32"/>
        <v>0</v>
      </c>
      <c r="G240" s="281">
        <f t="shared" si="32"/>
        <v>10491</v>
      </c>
      <c r="H240" s="183">
        <f t="shared" si="32"/>
        <v>146528.74000000002</v>
      </c>
      <c r="I240" s="181">
        <f t="shared" si="32"/>
        <v>146528.13999999998</v>
      </c>
      <c r="J240" s="186">
        <f t="shared" si="31"/>
        <v>-0.6000000000349246</v>
      </c>
      <c r="K240" s="181">
        <f t="shared" ref="K240:T240" si="33">+K238+K214+K150+K125+K114+K100+K80+K60+K40+K20</f>
        <v>36225</v>
      </c>
      <c r="L240" s="183">
        <f t="shared" si="33"/>
        <v>0</v>
      </c>
      <c r="M240" s="184">
        <f t="shared" si="33"/>
        <v>0</v>
      </c>
      <c r="N240" s="182">
        <f t="shared" si="33"/>
        <v>0</v>
      </c>
      <c r="O240" s="281">
        <f t="shared" si="33"/>
        <v>10491</v>
      </c>
      <c r="P240" s="181">
        <f t="shared" si="33"/>
        <v>36225</v>
      </c>
      <c r="Q240" s="183">
        <f t="shared" si="33"/>
        <v>0</v>
      </c>
      <c r="R240" s="182">
        <f t="shared" si="33"/>
        <v>0</v>
      </c>
      <c r="S240" s="182">
        <f t="shared" si="33"/>
        <v>0</v>
      </c>
      <c r="T240" s="281">
        <f t="shared" si="33"/>
        <v>10491</v>
      </c>
      <c r="U240" s="201">
        <f>IFERROR(+H240/(P240+Q240+R240+S240+T240),0)</f>
        <v>3.1365857522048124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18378.8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41949.4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7934.72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3959.8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592.20000000000005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13962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10214.6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6820.4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159.69999999999999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9597.1200000000008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1925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1200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1459.4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8450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13034.4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96991.52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  <row r="285" spans="5:5" x14ac:dyDescent="0.25">
      <c r="E285" s="2"/>
    </row>
  </sheetData>
  <sheetProtection algorithmName="SHA-512" hashValue="nPZuAUQwMw2Bv64uBi/l2Y1S/t/eHehc6RbBm1PDE2vMJEaotOYBwWcTHeaIAWauLP+rSCz07rLJ3yMnT5UQiQ==" saltValue="RFl4g3riPg66wWiGLb0PDQ==" spinCount="100000" sheet="1" objects="1" scenarios="1"/>
  <conditionalFormatting sqref="I60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{E1D1E032-AF24-49DB-80E8-90144E6FF2BE}</x14:id>
        </ext>
      </extLst>
    </cfRule>
  </conditionalFormatting>
  <conditionalFormatting sqref="I101:I113 I61:I99 I239 I1:I59 I152:I237 I241:I242 I115:I149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{18D00BA7-9B3F-432E-9515-76A4AD4ECF03}</x14:id>
        </ext>
      </extLst>
    </cfRule>
  </conditionalFormatting>
  <conditionalFormatting sqref="I243:I260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{5FA20E91-A20F-4E00-A9B2-BB1CBA5BACD3}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{0FBED873-D96C-4F3D-94D1-402D91ACF214}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{912C5981-85E6-4A31-AFF5-0123ED1269CF}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{52AF1B8F-EE3F-4124-A9FB-4DDE760957B1}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{FFA2E062-C3F6-4101-AA06-286855E5F5C2}</x14:id>
        </ext>
      </extLst>
    </cfRule>
  </conditionalFormatting>
  <conditionalFormatting sqref="I270:I1048576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{5DDB5DEA-0CC2-42EB-AB8E-1A54E801F774}</x14:id>
        </ext>
      </extLst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D1E032-AF24-49DB-80E8-90144E6FF2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18D00BA7-9B3F-432E-9515-76A4AD4ECF0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I152:I237 I241:I242 I115:I149</xm:sqref>
        </x14:conditionalFormatting>
        <x14:conditionalFormatting xmlns:xm="http://schemas.microsoft.com/office/excel/2006/main">
          <x14:cfRule type="dataBar" id="{5FA20E91-A20F-4E00-A9B2-BB1CBA5BACD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0FBED873-D96C-4F3D-94D1-402D91ACF21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912C5981-85E6-4A31-AFF5-0123ED1269C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52AF1B8F-EE3F-4124-A9FB-4DDE760957B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FFA2E062-C3F6-4101-AA06-286855E5F5C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  <x14:conditionalFormatting xmlns:xm="http://schemas.microsoft.com/office/excel/2006/main">
          <x14:cfRule type="dataBar" id="{5DDB5DEA-0CC2-42EB-AB8E-1A54E801F7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I270:I1048576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75AB-3251-4D9D-A8D7-12E6EEF719A1}">
  <dimension ref="A1:U301"/>
  <sheetViews>
    <sheetView showGridLines="0" topLeftCell="A19" workbookViewId="0">
      <selection activeCell="A35" sqref="A35"/>
    </sheetView>
  </sheetViews>
  <sheetFormatPr defaultRowHeight="15" x14ac:dyDescent="0.25"/>
  <cols>
    <col min="1" max="1" width="50.85546875" customWidth="1"/>
    <col min="2" max="2" width="13.28515625" customWidth="1"/>
    <col min="3" max="3" width="11.140625" customWidth="1"/>
    <col min="4" max="4" width="9.5703125" customWidth="1"/>
    <col min="5" max="5" width="9" customWidth="1"/>
    <col min="6" max="6" width="9.28515625" customWidth="1"/>
    <col min="7" max="7" width="11.7109375" style="313" customWidth="1"/>
    <col min="8" max="8" width="17" style="1" customWidth="1"/>
    <col min="9" max="9" width="15.5703125" style="2" customWidth="1"/>
    <col min="10" max="10" width="9.28515625" style="3" bestFit="1" customWidth="1"/>
    <col min="11" max="11" width="12.42578125" customWidth="1"/>
    <col min="12" max="12" width="11" bestFit="1" customWidth="1"/>
    <col min="13" max="13" width="11.28515625" bestFit="1" customWidth="1"/>
    <col min="14" max="14" width="11.140625" bestFit="1" customWidth="1"/>
    <col min="15" max="15" width="11.140625" style="313" bestFit="1" customWidth="1"/>
    <col min="20" max="20" width="9.140625" style="313"/>
  </cols>
  <sheetData>
    <row r="1" spans="1:21" ht="15.75" thickBot="1" x14ac:dyDescent="0.3">
      <c r="A1" s="12" t="s">
        <v>265</v>
      </c>
      <c r="B1" s="13"/>
      <c r="C1" s="14"/>
      <c r="D1" s="15"/>
      <c r="E1" s="16"/>
      <c r="F1" s="17"/>
      <c r="G1" s="300"/>
      <c r="H1" s="19"/>
      <c r="I1" s="12"/>
      <c r="J1" s="20"/>
      <c r="K1" s="12"/>
      <c r="L1" s="21"/>
      <c r="M1" s="22"/>
      <c r="N1" s="23"/>
      <c r="O1" s="314"/>
      <c r="P1" s="12"/>
      <c r="Q1" s="21"/>
      <c r="R1" s="22"/>
      <c r="S1" s="23"/>
      <c r="T1" s="314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301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315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315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301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301" t="s">
        <v>9</v>
      </c>
      <c r="P3" s="27" t="s">
        <v>10</v>
      </c>
      <c r="Q3" s="28" t="s">
        <v>10</v>
      </c>
      <c r="R3" s="29" t="s">
        <v>10</v>
      </c>
      <c r="S3" s="30"/>
      <c r="T3" s="301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302"/>
      <c r="H4" s="45"/>
      <c r="I4" s="44"/>
      <c r="J4" s="49"/>
      <c r="K4" s="44"/>
      <c r="L4" s="45"/>
      <c r="M4" s="46"/>
      <c r="N4" s="43"/>
      <c r="O4" s="302"/>
      <c r="P4" s="44"/>
      <c r="Q4" s="45"/>
      <c r="R4" s="46"/>
      <c r="S4" s="43"/>
      <c r="T4" s="302"/>
      <c r="U4" s="50"/>
    </row>
    <row r="5" spans="1:21" x14ac:dyDescent="0.25">
      <c r="A5" s="51" t="s">
        <v>141</v>
      </c>
      <c r="B5" s="52">
        <f>'DAY2'!H5</f>
        <v>0</v>
      </c>
      <c r="C5" s="53">
        <v>0</v>
      </c>
      <c r="D5" s="54">
        <v>0</v>
      </c>
      <c r="E5" s="55">
        <v>0</v>
      </c>
      <c r="F5" s="52">
        <v>0</v>
      </c>
      <c r="G5" s="303">
        <v>0</v>
      </c>
      <c r="H5" s="54">
        <f>+(Table1433[[#This Row],[OPENING ]]+Table1433[[#This Row],[RECEIPTS]]+Table1433[[#This Row],[RETURNS]])-(Table1433[[#This Row],[EXCHANGED]]+Table1433[[#This Row],[SALES]]+Table1433[[#This Row],[ISSUES]])</f>
        <v>0</v>
      </c>
      <c r="I5" s="53">
        <v>0</v>
      </c>
      <c r="J5" s="58">
        <f>+I5-H5</f>
        <v>0</v>
      </c>
      <c r="K5" s="53">
        <f>'DAY2'!K5+'DAY3'!C5</f>
        <v>0</v>
      </c>
      <c r="L5" s="208">
        <f>'DAY2'!L5+'DAY3'!D5</f>
        <v>0</v>
      </c>
      <c r="M5" s="58">
        <f>'DAY2'!M5+'DAY3'!E5</f>
        <v>0</v>
      </c>
      <c r="N5" s="52">
        <f>'DAY2'!N5+'DAY3'!F5</f>
        <v>0</v>
      </c>
      <c r="O5" s="303">
        <f>'DAY2'!O5+'DAY3'!G5</f>
        <v>0</v>
      </c>
      <c r="P5" s="53">
        <f>+K5/3</f>
        <v>0</v>
      </c>
      <c r="Q5" s="54">
        <f>+L5/3</f>
        <v>0</v>
      </c>
      <c r="R5" s="55">
        <f>+M5/3</f>
        <v>0</v>
      </c>
      <c r="S5" s="52">
        <f>+N5/3</f>
        <v>0</v>
      </c>
      <c r="T5" s="303">
        <f>+O5/3</f>
        <v>0</v>
      </c>
      <c r="U5" s="59">
        <f t="shared" ref="U5:U68" si="0">IFERROR(+H5/(P5+Q5+R5+S5+T5),0)</f>
        <v>0</v>
      </c>
    </row>
    <row r="6" spans="1:21" x14ac:dyDescent="0.25">
      <c r="A6" s="51" t="s">
        <v>13</v>
      </c>
      <c r="B6" s="52">
        <f>'DAY2'!H6</f>
        <v>0</v>
      </c>
      <c r="C6" s="53">
        <v>0</v>
      </c>
      <c r="D6" s="54">
        <v>0</v>
      </c>
      <c r="E6" s="55">
        <v>0</v>
      </c>
      <c r="F6" s="52">
        <v>0</v>
      </c>
      <c r="G6" s="303">
        <v>0</v>
      </c>
      <c r="H6" s="54">
        <f>+(Table1433[[#This Row],[OPENING ]]+Table1433[[#This Row],[RECEIPTS]]+Table1433[[#This Row],[RETURNS]])-(Table1433[[#This Row],[EXCHANGED]]+Table1433[[#This Row],[SALES]]+Table1433[[#This Row],[ISSUES]])</f>
        <v>0</v>
      </c>
      <c r="I6" s="53">
        <v>0</v>
      </c>
      <c r="J6" s="58">
        <f t="shared" ref="J6:J19" si="1">+I6-H6</f>
        <v>0</v>
      </c>
      <c r="K6" s="53">
        <f>'DAY2'!K6+'DAY3'!C6</f>
        <v>0</v>
      </c>
      <c r="L6" s="208">
        <f>'DAY2'!L6+'DAY3'!D6</f>
        <v>0</v>
      </c>
      <c r="M6" s="58">
        <f>'DAY2'!M6+'DAY3'!E6</f>
        <v>0</v>
      </c>
      <c r="N6" s="52">
        <f>'DAY2'!N6+'DAY3'!F6</f>
        <v>0</v>
      </c>
      <c r="O6" s="303">
        <f>'DAY2'!O6+'DAY3'!G6</f>
        <v>0</v>
      </c>
      <c r="P6" s="53">
        <f t="shared" ref="P6:P19" si="2">+K6/3</f>
        <v>0</v>
      </c>
      <c r="Q6" s="54">
        <f t="shared" ref="Q6:Q19" si="3">+L6/3</f>
        <v>0</v>
      </c>
      <c r="R6" s="55">
        <f t="shared" ref="R6:R19" si="4">+M6/3</f>
        <v>0</v>
      </c>
      <c r="S6" s="52">
        <f t="shared" ref="S6:S19" si="5">+N6/3</f>
        <v>0</v>
      </c>
      <c r="T6" s="303">
        <f t="shared" ref="T6:T19" si="6">+O6/3</f>
        <v>0</v>
      </c>
      <c r="U6" s="59">
        <f t="shared" si="0"/>
        <v>0</v>
      </c>
    </row>
    <row r="7" spans="1:21" x14ac:dyDescent="0.25">
      <c r="A7" s="51" t="s">
        <v>14</v>
      </c>
      <c r="B7" s="52">
        <f>'DAY2'!H7</f>
        <v>0</v>
      </c>
      <c r="C7" s="53">
        <v>0</v>
      </c>
      <c r="D7" s="54">
        <v>0</v>
      </c>
      <c r="E7" s="55">
        <v>0</v>
      </c>
      <c r="F7" s="52">
        <v>0</v>
      </c>
      <c r="G7" s="303">
        <v>0</v>
      </c>
      <c r="H7" s="54">
        <f>+(Table1433[[#This Row],[OPENING ]]+Table1433[[#This Row],[RECEIPTS]]+Table1433[[#This Row],[RETURNS]])-(Table1433[[#This Row],[EXCHANGED]]+Table1433[[#This Row],[SALES]]+Table1433[[#This Row],[ISSUES]])</f>
        <v>0</v>
      </c>
      <c r="I7" s="53">
        <v>0</v>
      </c>
      <c r="J7" s="58">
        <f t="shared" si="1"/>
        <v>0</v>
      </c>
      <c r="K7" s="53">
        <f>'DAY2'!K7+'DAY3'!C7</f>
        <v>0</v>
      </c>
      <c r="L7" s="208">
        <f>'DAY2'!L7+'DAY3'!D7</f>
        <v>0</v>
      </c>
      <c r="M7" s="58">
        <f>'DAY2'!M7+'DAY3'!E7</f>
        <v>0</v>
      </c>
      <c r="N7" s="52">
        <f>'DAY2'!N7+'DAY3'!F7</f>
        <v>0</v>
      </c>
      <c r="O7" s="303">
        <f>'DAY2'!O7+'DAY3'!G7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303">
        <f t="shared" si="6"/>
        <v>0</v>
      </c>
      <c r="U7" s="59">
        <f t="shared" si="0"/>
        <v>0</v>
      </c>
    </row>
    <row r="8" spans="1:21" x14ac:dyDescent="0.25">
      <c r="A8" s="51" t="s">
        <v>15</v>
      </c>
      <c r="B8" s="52">
        <f>'DAY2'!H8</f>
        <v>0</v>
      </c>
      <c r="C8" s="53">
        <v>0</v>
      </c>
      <c r="D8" s="54">
        <v>0</v>
      </c>
      <c r="E8" s="55">
        <v>0</v>
      </c>
      <c r="F8" s="52">
        <v>0</v>
      </c>
      <c r="G8" s="303">
        <v>0</v>
      </c>
      <c r="H8" s="54">
        <f>+(Table1433[[#This Row],[OPENING ]]+Table1433[[#This Row],[RECEIPTS]]+Table1433[[#This Row],[RETURNS]])-(Table1433[[#This Row],[EXCHANGED]]+Table1433[[#This Row],[SALES]]+Table1433[[#This Row],[ISSUES]])</f>
        <v>0</v>
      </c>
      <c r="I8" s="53">
        <v>0</v>
      </c>
      <c r="J8" s="58">
        <f t="shared" si="1"/>
        <v>0</v>
      </c>
      <c r="K8" s="53">
        <f>'DAY2'!K8+'DAY3'!C8</f>
        <v>0</v>
      </c>
      <c r="L8" s="208">
        <f>'DAY2'!L8+'DAY3'!D8</f>
        <v>0</v>
      </c>
      <c r="M8" s="58">
        <f>'DAY2'!M8+'DAY3'!E8</f>
        <v>0</v>
      </c>
      <c r="N8" s="52">
        <f>'DAY2'!N8+'DAY3'!F8</f>
        <v>0</v>
      </c>
      <c r="O8" s="303">
        <f>'DAY2'!O8+'DAY3'!G8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303">
        <f t="shared" si="6"/>
        <v>0</v>
      </c>
      <c r="U8" s="59">
        <f t="shared" si="0"/>
        <v>0</v>
      </c>
    </row>
    <row r="9" spans="1:21" x14ac:dyDescent="0.25">
      <c r="A9" s="51" t="s">
        <v>16</v>
      </c>
      <c r="B9" s="52">
        <f>'DAY2'!H9</f>
        <v>0</v>
      </c>
      <c r="C9" s="53">
        <v>0</v>
      </c>
      <c r="D9" s="54">
        <v>0</v>
      </c>
      <c r="E9" s="55">
        <v>0</v>
      </c>
      <c r="F9" s="52">
        <v>0</v>
      </c>
      <c r="G9" s="303">
        <v>0</v>
      </c>
      <c r="H9" s="54">
        <f>+(Table1433[[#This Row],[OPENING ]]+Table1433[[#This Row],[RECEIPTS]]+Table1433[[#This Row],[RETURNS]])-(Table1433[[#This Row],[EXCHANGED]]+Table1433[[#This Row],[SALES]]+Table1433[[#This Row],[ISSUES]])</f>
        <v>0</v>
      </c>
      <c r="I9" s="53">
        <v>0</v>
      </c>
      <c r="J9" s="58">
        <f t="shared" si="1"/>
        <v>0</v>
      </c>
      <c r="K9" s="53">
        <f>'DAY2'!K9+'DAY3'!C9</f>
        <v>0</v>
      </c>
      <c r="L9" s="208">
        <f>'DAY2'!L9+'DAY3'!D9</f>
        <v>0</v>
      </c>
      <c r="M9" s="58">
        <f>'DAY2'!M9+'DAY3'!E9</f>
        <v>0</v>
      </c>
      <c r="N9" s="52">
        <f>'DAY2'!N9+'DAY3'!F9</f>
        <v>0</v>
      </c>
      <c r="O9" s="303">
        <f>'DAY2'!O9+'DAY3'!G9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303">
        <f t="shared" si="6"/>
        <v>0</v>
      </c>
      <c r="U9" s="59">
        <f t="shared" si="0"/>
        <v>0</v>
      </c>
    </row>
    <row r="10" spans="1:21" x14ac:dyDescent="0.25">
      <c r="A10" s="51" t="s">
        <v>17</v>
      </c>
      <c r="B10" s="52">
        <f>'DAY2'!H10</f>
        <v>0</v>
      </c>
      <c r="C10" s="53">
        <v>0</v>
      </c>
      <c r="D10" s="54">
        <v>0</v>
      </c>
      <c r="E10" s="55">
        <v>0</v>
      </c>
      <c r="F10" s="52">
        <v>0</v>
      </c>
      <c r="G10" s="303">
        <v>0</v>
      </c>
      <c r="H10" s="54">
        <f>+(Table1433[[#This Row],[OPENING ]]+Table1433[[#This Row],[RECEIPTS]]+Table1433[[#This Row],[RETURNS]])-(Table1433[[#This Row],[EXCHANGED]]+Table1433[[#This Row],[SALES]]+Table1433[[#This Row],[ISSUES]])</f>
        <v>0</v>
      </c>
      <c r="I10" s="53">
        <v>0</v>
      </c>
      <c r="J10" s="58">
        <f t="shared" si="1"/>
        <v>0</v>
      </c>
      <c r="K10" s="53">
        <f>'DAY2'!K10+'DAY3'!C10</f>
        <v>0</v>
      </c>
      <c r="L10" s="208">
        <f>'DAY2'!L10+'DAY3'!D10</f>
        <v>0</v>
      </c>
      <c r="M10" s="58">
        <f>'DAY2'!M10+'DAY3'!E10</f>
        <v>0</v>
      </c>
      <c r="N10" s="52">
        <f>'DAY2'!N10+'DAY3'!F10</f>
        <v>0</v>
      </c>
      <c r="O10" s="303">
        <f>'DAY2'!O10+'DAY3'!G10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303">
        <f t="shared" si="6"/>
        <v>0</v>
      </c>
      <c r="U10" s="59">
        <f t="shared" si="0"/>
        <v>0</v>
      </c>
    </row>
    <row r="11" spans="1:21" x14ac:dyDescent="0.25">
      <c r="A11" s="51" t="s">
        <v>18</v>
      </c>
      <c r="B11" s="52">
        <f>'DAY2'!H11</f>
        <v>0</v>
      </c>
      <c r="C11" s="53">
        <v>0</v>
      </c>
      <c r="D11" s="54">
        <v>0</v>
      </c>
      <c r="E11" s="55">
        <v>0</v>
      </c>
      <c r="F11" s="52">
        <v>0</v>
      </c>
      <c r="G11" s="303">
        <v>0</v>
      </c>
      <c r="H11" s="54">
        <f>+(Table1433[[#This Row],[OPENING ]]+Table1433[[#This Row],[RECEIPTS]]+Table1433[[#This Row],[RETURNS]])-(Table1433[[#This Row],[EXCHANGED]]+Table1433[[#This Row],[SALES]]+Table1433[[#This Row],[ISSUES]])</f>
        <v>0</v>
      </c>
      <c r="I11" s="53">
        <v>0</v>
      </c>
      <c r="J11" s="58">
        <f t="shared" si="1"/>
        <v>0</v>
      </c>
      <c r="K11" s="53">
        <f>'DAY2'!K11+'DAY3'!C11</f>
        <v>0</v>
      </c>
      <c r="L11" s="208">
        <f>'DAY2'!L11+'DAY3'!D11</f>
        <v>0</v>
      </c>
      <c r="M11" s="58">
        <f>'DAY2'!M11+'DAY3'!E11</f>
        <v>0</v>
      </c>
      <c r="N11" s="52">
        <f>'DAY2'!N11+'DAY3'!F11</f>
        <v>0</v>
      </c>
      <c r="O11" s="303">
        <f>'DAY2'!O11+'DAY3'!G11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303">
        <f t="shared" si="6"/>
        <v>0</v>
      </c>
      <c r="U11" s="59">
        <f t="shared" si="0"/>
        <v>0</v>
      </c>
    </row>
    <row r="12" spans="1:21" x14ac:dyDescent="0.25">
      <c r="A12" s="51" t="s">
        <v>140</v>
      </c>
      <c r="B12" s="52">
        <f>'DAY2'!H12</f>
        <v>0</v>
      </c>
      <c r="C12" s="53">
        <v>0</v>
      </c>
      <c r="D12" s="54">
        <v>0</v>
      </c>
      <c r="E12" s="55">
        <v>0</v>
      </c>
      <c r="F12" s="52">
        <v>0</v>
      </c>
      <c r="G12" s="303">
        <v>0</v>
      </c>
      <c r="H12" s="54">
        <f>+(Table1433[[#This Row],[OPENING ]]+Table1433[[#This Row],[RECEIPTS]]+Table1433[[#This Row],[RETURNS]])-(Table1433[[#This Row],[EXCHANGED]]+Table1433[[#This Row],[SALES]]+Table1433[[#This Row],[ISSUES]])</f>
        <v>0</v>
      </c>
      <c r="I12" s="53">
        <v>0</v>
      </c>
      <c r="J12" s="58">
        <f t="shared" si="1"/>
        <v>0</v>
      </c>
      <c r="K12" s="53">
        <f>'DAY2'!K12+'DAY3'!C12</f>
        <v>0</v>
      </c>
      <c r="L12" s="208">
        <f>'DAY2'!L12+'DAY3'!D12</f>
        <v>0</v>
      </c>
      <c r="M12" s="58">
        <f>'DAY2'!M12+'DAY3'!E12</f>
        <v>0</v>
      </c>
      <c r="N12" s="52">
        <f>'DAY2'!N12+'DAY3'!F12</f>
        <v>0</v>
      </c>
      <c r="O12" s="303">
        <f>'DAY2'!O12+'DAY3'!G12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303">
        <f t="shared" si="6"/>
        <v>0</v>
      </c>
      <c r="U12" s="59">
        <f t="shared" si="0"/>
        <v>0</v>
      </c>
    </row>
    <row r="13" spans="1:21" x14ac:dyDescent="0.25">
      <c r="A13" s="51" t="s">
        <v>169</v>
      </c>
      <c r="B13" s="52">
        <f>'DAY2'!H13</f>
        <v>140</v>
      </c>
      <c r="C13" s="53">
        <v>0</v>
      </c>
      <c r="D13" s="54">
        <v>0</v>
      </c>
      <c r="E13" s="55">
        <v>0</v>
      </c>
      <c r="F13" s="52">
        <v>0</v>
      </c>
      <c r="G13" s="303">
        <v>0</v>
      </c>
      <c r="H13" s="54">
        <f>+(Table1433[[#This Row],[OPENING ]]+Table1433[[#This Row],[RECEIPTS]]+Table1433[[#This Row],[RETURNS]])-(Table1433[[#This Row],[EXCHANGED]]+Table1433[[#This Row],[SALES]]+Table1433[[#This Row],[ISSUES]])</f>
        <v>140</v>
      </c>
      <c r="I13" s="53">
        <v>140</v>
      </c>
      <c r="J13" s="58">
        <f t="shared" si="1"/>
        <v>0</v>
      </c>
      <c r="K13" s="53">
        <f>'DAY2'!K13+'DAY3'!C13</f>
        <v>0</v>
      </c>
      <c r="L13" s="208">
        <f>'DAY2'!L13+'DAY3'!D13</f>
        <v>0</v>
      </c>
      <c r="M13" s="58">
        <f>'DAY2'!M13+'DAY3'!E13</f>
        <v>0</v>
      </c>
      <c r="N13" s="52">
        <f>'DAY2'!N13+'DAY3'!F13</f>
        <v>0</v>
      </c>
      <c r="O13" s="303">
        <f>'DAY2'!O13+'DAY3'!G13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303">
        <f t="shared" si="6"/>
        <v>0</v>
      </c>
      <c r="U13" s="59">
        <f t="shared" si="0"/>
        <v>0</v>
      </c>
    </row>
    <row r="14" spans="1:21" x14ac:dyDescent="0.25">
      <c r="A14" s="51" t="s">
        <v>225</v>
      </c>
      <c r="B14" s="52">
        <f>'DAY2'!H14</f>
        <v>0</v>
      </c>
      <c r="C14" s="53">
        <v>0</v>
      </c>
      <c r="D14" s="54">
        <v>0</v>
      </c>
      <c r="E14" s="55">
        <v>0</v>
      </c>
      <c r="F14" s="52">
        <v>0</v>
      </c>
      <c r="G14" s="303">
        <v>0</v>
      </c>
      <c r="H14" s="54">
        <f>+(Table1433[[#This Row],[OPENING ]]+Table1433[[#This Row],[RECEIPTS]]+Table1433[[#This Row],[RETURNS]])-(Table1433[[#This Row],[EXCHANGED]]+Table1433[[#This Row],[SALES]]+Table1433[[#This Row],[ISSUES]])</f>
        <v>0</v>
      </c>
      <c r="I14" s="53">
        <v>0</v>
      </c>
      <c r="J14" s="58">
        <f t="shared" si="1"/>
        <v>0</v>
      </c>
      <c r="K14" s="53">
        <f>'DAY2'!K14+'DAY3'!C14</f>
        <v>0</v>
      </c>
      <c r="L14" s="208">
        <f>'DAY2'!L14+'DAY3'!D14</f>
        <v>0</v>
      </c>
      <c r="M14" s="58">
        <f>'DAY2'!M14+'DAY3'!E14</f>
        <v>0</v>
      </c>
      <c r="N14" s="52">
        <f>'DAY2'!N14+'DAY3'!F14</f>
        <v>0</v>
      </c>
      <c r="O14" s="303">
        <f>'DAY2'!O14+'DAY3'!G14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303">
        <f t="shared" si="6"/>
        <v>0</v>
      </c>
      <c r="U14" s="59">
        <f t="shared" si="0"/>
        <v>0</v>
      </c>
    </row>
    <row r="15" spans="1:21" x14ac:dyDescent="0.25">
      <c r="A15" s="51" t="s">
        <v>223</v>
      </c>
      <c r="B15" s="52">
        <f>'DAY2'!H15</f>
        <v>0</v>
      </c>
      <c r="C15" s="53">
        <v>0</v>
      </c>
      <c r="D15" s="54">
        <v>0</v>
      </c>
      <c r="E15" s="55">
        <v>0</v>
      </c>
      <c r="F15" s="52">
        <v>0</v>
      </c>
      <c r="G15" s="303">
        <v>0</v>
      </c>
      <c r="H15" s="54">
        <f>+(Table1433[[#This Row],[OPENING ]]+Table1433[[#This Row],[RECEIPTS]]+Table1433[[#This Row],[RETURNS]])-(Table1433[[#This Row],[EXCHANGED]]+Table1433[[#This Row],[SALES]]+Table1433[[#This Row],[ISSUES]])</f>
        <v>0</v>
      </c>
      <c r="I15" s="53">
        <v>0</v>
      </c>
      <c r="J15" s="58">
        <f t="shared" si="1"/>
        <v>0</v>
      </c>
      <c r="K15" s="53">
        <f>'DAY2'!K15+'DAY3'!C15</f>
        <v>0</v>
      </c>
      <c r="L15" s="208">
        <f>'DAY2'!L15+'DAY3'!D15</f>
        <v>0</v>
      </c>
      <c r="M15" s="58">
        <f>'DAY2'!M15+'DAY3'!E15</f>
        <v>0</v>
      </c>
      <c r="N15" s="52">
        <f>'DAY2'!N15+'DAY3'!F15</f>
        <v>0</v>
      </c>
      <c r="O15" s="303">
        <f>'DAY2'!O15+'DAY3'!G15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303">
        <f t="shared" si="6"/>
        <v>0</v>
      </c>
      <c r="U15" s="59">
        <f t="shared" si="0"/>
        <v>0</v>
      </c>
    </row>
    <row r="16" spans="1:21" x14ac:dyDescent="0.25">
      <c r="A16" s="51" t="s">
        <v>243</v>
      </c>
      <c r="B16" s="52">
        <f>'DAY2'!H16</f>
        <v>18238.599999999999</v>
      </c>
      <c r="C16" s="53">
        <v>0</v>
      </c>
      <c r="D16" s="54">
        <v>0</v>
      </c>
      <c r="E16" s="55">
        <v>0</v>
      </c>
      <c r="F16" s="52">
        <v>0</v>
      </c>
      <c r="G16" s="303">
        <v>0</v>
      </c>
      <c r="H16" s="54">
        <f>+(Table1433[[#This Row],[OPENING ]]+Table1433[[#This Row],[RECEIPTS]]+Table1433[[#This Row],[RETURNS]])-(Table1433[[#This Row],[EXCHANGED]]+Table1433[[#This Row],[SALES]]+Table1433[[#This Row],[ISSUES]])</f>
        <v>18238.599999999999</v>
      </c>
      <c r="I16" s="53">
        <v>18238.8</v>
      </c>
      <c r="J16" s="58">
        <f t="shared" si="1"/>
        <v>0.2000000000007276</v>
      </c>
      <c r="K16" s="53">
        <f>'DAY2'!K16+'DAY3'!C16</f>
        <v>0</v>
      </c>
      <c r="L16" s="208">
        <f>'DAY2'!L16+'DAY3'!D16</f>
        <v>0</v>
      </c>
      <c r="M16" s="58">
        <f>'DAY2'!M16+'DAY3'!E16</f>
        <v>0</v>
      </c>
      <c r="N16" s="52">
        <f>'DAY2'!N16+'DAY3'!F16</f>
        <v>0</v>
      </c>
      <c r="O16" s="303">
        <f>'DAY2'!O16+'DAY3'!G16</f>
        <v>1014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303">
        <f t="shared" si="6"/>
        <v>338</v>
      </c>
      <c r="U16" s="59">
        <f t="shared" si="0"/>
        <v>53.960355029585791</v>
      </c>
    </row>
    <row r="17" spans="1:21" x14ac:dyDescent="0.25">
      <c r="A17" s="60"/>
      <c r="B17" s="52">
        <f>'DAY2'!H17</f>
        <v>0</v>
      </c>
      <c r="C17" s="53">
        <v>0</v>
      </c>
      <c r="D17" s="54">
        <v>0</v>
      </c>
      <c r="E17" s="55">
        <v>0</v>
      </c>
      <c r="F17" s="52">
        <v>0</v>
      </c>
      <c r="G17" s="303">
        <v>0</v>
      </c>
      <c r="H17" s="54">
        <f>+(Table1433[[#This Row],[OPENING ]]+Table1433[[#This Row],[RECEIPTS]]+Table1433[[#This Row],[RETURNS]])-(Table1433[[#This Row],[EXCHANGED]]+Table1433[[#This Row],[SALES]]+Table1433[[#This Row],[ISSUES]])</f>
        <v>0</v>
      </c>
      <c r="I17" s="53">
        <v>0</v>
      </c>
      <c r="J17" s="58">
        <f t="shared" si="1"/>
        <v>0</v>
      </c>
      <c r="K17" s="53">
        <f>'DAY2'!K17+'DAY3'!C17</f>
        <v>0</v>
      </c>
      <c r="L17" s="208">
        <f>'DAY2'!L17+'DAY3'!D17</f>
        <v>0</v>
      </c>
      <c r="M17" s="58">
        <f>'DAY2'!M17+'DAY3'!E17</f>
        <v>0</v>
      </c>
      <c r="N17" s="52">
        <f>'DAY2'!N17+'DAY3'!F17</f>
        <v>0</v>
      </c>
      <c r="O17" s="303">
        <f>'DAY2'!O17+'DAY3'!G17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303">
        <f t="shared" si="6"/>
        <v>0</v>
      </c>
      <c r="U17" s="59">
        <f t="shared" si="0"/>
        <v>0</v>
      </c>
    </row>
    <row r="18" spans="1:21" x14ac:dyDescent="0.25">
      <c r="A18" s="60"/>
      <c r="B18" s="52">
        <f>'DAY2'!H18</f>
        <v>0</v>
      </c>
      <c r="C18" s="53">
        <v>0</v>
      </c>
      <c r="D18" s="54">
        <v>0</v>
      </c>
      <c r="E18" s="55">
        <v>0</v>
      </c>
      <c r="F18" s="52">
        <v>0</v>
      </c>
      <c r="G18" s="303">
        <v>0</v>
      </c>
      <c r="H18" s="54">
        <f>+(Table1433[[#This Row],[OPENING ]]+Table1433[[#This Row],[RECEIPTS]]+Table1433[[#This Row],[RETURNS]])-(Table1433[[#This Row],[EXCHANGED]]+Table1433[[#This Row],[SALES]]+Table1433[[#This Row],[ISSUES]])</f>
        <v>0</v>
      </c>
      <c r="I18" s="53">
        <v>0</v>
      </c>
      <c r="J18" s="58">
        <f t="shared" si="1"/>
        <v>0</v>
      </c>
      <c r="K18" s="53">
        <f>'DAY2'!K18+'DAY3'!C18</f>
        <v>0</v>
      </c>
      <c r="L18" s="208">
        <f>'DAY2'!L18+'DAY3'!D18</f>
        <v>0</v>
      </c>
      <c r="M18" s="58">
        <f>'DAY2'!M18+'DAY3'!E18</f>
        <v>0</v>
      </c>
      <c r="N18" s="52">
        <f>'DAY2'!N18+'DAY3'!F18</f>
        <v>0</v>
      </c>
      <c r="O18" s="303">
        <f>'DAY2'!O18+'DAY3'!G18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303">
        <f t="shared" si="6"/>
        <v>0</v>
      </c>
      <c r="U18" s="59">
        <f t="shared" si="0"/>
        <v>0</v>
      </c>
    </row>
    <row r="19" spans="1:21" ht="15.75" thickBot="1" x14ac:dyDescent="0.3">
      <c r="A19" s="142"/>
      <c r="B19" s="52">
        <f>'DAY2'!H19</f>
        <v>0</v>
      </c>
      <c r="C19" s="144">
        <v>0</v>
      </c>
      <c r="D19" s="145">
        <v>0</v>
      </c>
      <c r="E19" s="146">
        <v>0</v>
      </c>
      <c r="F19" s="143">
        <v>0</v>
      </c>
      <c r="G19" s="304">
        <v>0</v>
      </c>
      <c r="H19" s="54">
        <f>+(Table1433[[#This Row],[OPENING ]]+Table1433[[#This Row],[RECEIPTS]]+Table1433[[#This Row],[RETURNS]])-(Table1433[[#This Row],[EXCHANGED]]+Table1433[[#This Row],[SALES]]+Table1433[[#This Row],[ISSUES]])</f>
        <v>0</v>
      </c>
      <c r="I19" s="144">
        <v>0</v>
      </c>
      <c r="J19" s="58">
        <f t="shared" si="1"/>
        <v>0</v>
      </c>
      <c r="K19" s="53">
        <f>'DAY2'!K19+'DAY3'!C19</f>
        <v>0</v>
      </c>
      <c r="L19" s="208">
        <f>'DAY2'!L19+'DAY3'!D19</f>
        <v>0</v>
      </c>
      <c r="M19" s="58">
        <f>'DAY2'!M19+'DAY3'!E19</f>
        <v>0</v>
      </c>
      <c r="N19" s="52">
        <f>'DAY2'!N19+'DAY3'!F19</f>
        <v>0</v>
      </c>
      <c r="O19" s="303">
        <f>'DAY2'!O19+'DAY3'!G19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303">
        <f t="shared" si="6"/>
        <v>0</v>
      </c>
      <c r="U19" s="149">
        <f t="shared" si="0"/>
        <v>0</v>
      </c>
    </row>
    <row r="20" spans="1:21" ht="17.25" thickBot="1" x14ac:dyDescent="0.35">
      <c r="A20" s="159" t="s">
        <v>202</v>
      </c>
      <c r="B20" s="160">
        <f t="shared" ref="B20:T20" si="7">SUM(B5:B19)</f>
        <v>18378.599999999999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305">
        <f t="shared" si="7"/>
        <v>0</v>
      </c>
      <c r="H20" s="162">
        <f t="shared" si="7"/>
        <v>18378.599999999999</v>
      </c>
      <c r="I20" s="161">
        <f t="shared" si="7"/>
        <v>18378.8</v>
      </c>
      <c r="J20" s="165">
        <f>+I20-H20</f>
        <v>0.2000000000007276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305">
        <f t="shared" si="7"/>
        <v>1014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305">
        <f t="shared" si="7"/>
        <v>338</v>
      </c>
      <c r="U20" s="166">
        <f t="shared" si="0"/>
        <v>54.374556213017748</v>
      </c>
    </row>
    <row r="21" spans="1:21" x14ac:dyDescent="0.25">
      <c r="A21" s="150"/>
      <c r="B21" s="151"/>
      <c r="C21" s="152"/>
      <c r="D21" s="153"/>
      <c r="E21" s="154"/>
      <c r="F21" s="151"/>
      <c r="G21" s="306"/>
      <c r="H21" s="153"/>
      <c r="I21" s="152"/>
      <c r="J21" s="157"/>
      <c r="K21" s="152"/>
      <c r="L21" s="153"/>
      <c r="M21" s="154"/>
      <c r="N21" s="151"/>
      <c r="O21" s="306"/>
      <c r="P21" s="152"/>
      <c r="Q21" s="153"/>
      <c r="R21" s="154"/>
      <c r="S21" s="151"/>
      <c r="T21" s="306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303"/>
      <c r="H22" s="54"/>
      <c r="I22" s="53"/>
      <c r="J22" s="58"/>
      <c r="K22" s="53"/>
      <c r="L22" s="54"/>
      <c r="M22" s="55"/>
      <c r="N22" s="52"/>
      <c r="O22" s="303"/>
      <c r="P22" s="53"/>
      <c r="Q22" s="54"/>
      <c r="R22" s="55"/>
      <c r="S22" s="52"/>
      <c r="T22" s="303"/>
      <c r="U22" s="62"/>
    </row>
    <row r="23" spans="1:21" x14ac:dyDescent="0.25">
      <c r="A23" s="336" t="s">
        <v>21</v>
      </c>
      <c r="B23" s="52">
        <f>'DAY2'!H23</f>
        <v>0</v>
      </c>
      <c r="C23" s="53">
        <v>0</v>
      </c>
      <c r="D23" s="54">
        <v>0</v>
      </c>
      <c r="E23" s="55">
        <v>0</v>
      </c>
      <c r="F23" s="52">
        <v>0</v>
      </c>
      <c r="G23" s="303">
        <v>0</v>
      </c>
      <c r="H23" s="54">
        <f>+(Table1433[[#This Row],[OPENING ]]+Table1433[[#This Row],[RECEIPTS]]+Table1433[[#This Row],[RETURNS]])-(Table1433[[#This Row],[EXCHANGED]]+Table1433[[#This Row],[SALES]]+Table1433[[#This Row],[ISSUES]])</f>
        <v>0</v>
      </c>
      <c r="I23" s="53">
        <v>0</v>
      </c>
      <c r="J23" s="58">
        <f t="shared" ref="J23:J94" si="8">+I23-H23</f>
        <v>0</v>
      </c>
      <c r="K23" s="53">
        <f>'DAY2'!K23+'DAY3'!C23</f>
        <v>0</v>
      </c>
      <c r="L23" s="208">
        <f>'DAY2'!L23+'DAY3'!D23</f>
        <v>0</v>
      </c>
      <c r="M23" s="58">
        <f>'DAY2'!M23+'DAY3'!E23</f>
        <v>0</v>
      </c>
      <c r="N23" s="52">
        <f>'DAY2'!N23+'DAY3'!F23</f>
        <v>0</v>
      </c>
      <c r="O23" s="303">
        <f>'DAY2'!O23+'DAY3'!G23</f>
        <v>0</v>
      </c>
      <c r="P23" s="53">
        <f>+K23/3</f>
        <v>0</v>
      </c>
      <c r="Q23" s="54">
        <f>+L23/3</f>
        <v>0</v>
      </c>
      <c r="R23" s="55">
        <f>+M23/3</f>
        <v>0</v>
      </c>
      <c r="S23" s="52">
        <f>+N23/3</f>
        <v>0</v>
      </c>
      <c r="T23" s="303">
        <f>+O23/3</f>
        <v>0</v>
      </c>
      <c r="U23" s="62">
        <f t="shared" si="0"/>
        <v>0</v>
      </c>
    </row>
    <row r="24" spans="1:21" x14ac:dyDescent="0.25">
      <c r="A24" s="336" t="s">
        <v>161</v>
      </c>
      <c r="B24" s="52">
        <f>'DAY2'!H24</f>
        <v>437</v>
      </c>
      <c r="C24" s="53">
        <v>0</v>
      </c>
      <c r="D24" s="54">
        <v>0</v>
      </c>
      <c r="E24" s="55">
        <v>0</v>
      </c>
      <c r="F24" s="52">
        <v>0</v>
      </c>
      <c r="G24" s="303">
        <v>300</v>
      </c>
      <c r="H24" s="54">
        <f>+(Table1433[[#This Row],[OPENING ]]+Table1433[[#This Row],[RECEIPTS]]+Table1433[[#This Row],[RETURNS]])-(Table1433[[#This Row],[EXCHANGED]]+Table1433[[#This Row],[SALES]]+Table1433[[#This Row],[ISSUES]])</f>
        <v>137</v>
      </c>
      <c r="I24" s="53">
        <v>139.80000000000001</v>
      </c>
      <c r="J24" s="58">
        <f t="shared" si="8"/>
        <v>2.8000000000000114</v>
      </c>
      <c r="K24" s="53">
        <f>'DAY2'!K24+'DAY3'!C24</f>
        <v>0</v>
      </c>
      <c r="L24" s="208">
        <f>'DAY2'!L24+'DAY3'!D24</f>
        <v>0</v>
      </c>
      <c r="M24" s="58">
        <f>'DAY2'!M24+'DAY3'!E24</f>
        <v>0</v>
      </c>
      <c r="N24" s="52">
        <f>'DAY2'!N24+'DAY3'!F24</f>
        <v>0</v>
      </c>
      <c r="O24" s="303">
        <f>'DAY2'!O24+'DAY3'!G24</f>
        <v>2367</v>
      </c>
      <c r="P24" s="53">
        <f t="shared" ref="P24:P39" si="9">+K24/3</f>
        <v>0</v>
      </c>
      <c r="Q24" s="54">
        <f t="shared" ref="Q24:Q39" si="10">+L24/3</f>
        <v>0</v>
      </c>
      <c r="R24" s="55">
        <f t="shared" ref="R24:R39" si="11">+M24/3</f>
        <v>0</v>
      </c>
      <c r="S24" s="52">
        <f t="shared" ref="S24:S39" si="12">+N24/3</f>
        <v>0</v>
      </c>
      <c r="T24" s="303">
        <f t="shared" ref="T24:T39" si="13">+O24/3</f>
        <v>789</v>
      </c>
      <c r="U24" s="62">
        <f t="shared" si="0"/>
        <v>0.17363751584283904</v>
      </c>
    </row>
    <row r="25" spans="1:21" x14ac:dyDescent="0.25">
      <c r="A25" s="336" t="s">
        <v>22</v>
      </c>
      <c r="B25" s="52">
        <f>'DAY2'!H25</f>
        <v>0</v>
      </c>
      <c r="C25" s="53">
        <v>0</v>
      </c>
      <c r="D25" s="54">
        <v>0</v>
      </c>
      <c r="E25" s="55">
        <v>0</v>
      </c>
      <c r="F25" s="52">
        <v>0</v>
      </c>
      <c r="G25" s="303">
        <v>0</v>
      </c>
      <c r="H25" s="54">
        <f>+(Table1433[[#This Row],[OPENING ]]+Table1433[[#This Row],[RECEIPTS]]+Table1433[[#This Row],[RETURNS]])-(Table1433[[#This Row],[EXCHANGED]]+Table1433[[#This Row],[SALES]]+Table1433[[#This Row],[ISSUES]])</f>
        <v>0</v>
      </c>
      <c r="I25" s="53">
        <v>0</v>
      </c>
      <c r="J25" s="58">
        <f t="shared" si="8"/>
        <v>0</v>
      </c>
      <c r="K25" s="53">
        <f>'DAY2'!K25+'DAY3'!C25</f>
        <v>0</v>
      </c>
      <c r="L25" s="208">
        <f>'DAY2'!L25+'DAY3'!D25</f>
        <v>0</v>
      </c>
      <c r="M25" s="58">
        <f>'DAY2'!M25+'DAY3'!E25</f>
        <v>0</v>
      </c>
      <c r="N25" s="52">
        <f>'DAY2'!N25+'DAY3'!F25</f>
        <v>0</v>
      </c>
      <c r="O25" s="303">
        <f>'DAY2'!O25+'DAY3'!G25</f>
        <v>0</v>
      </c>
      <c r="P25" s="53">
        <f t="shared" si="9"/>
        <v>0</v>
      </c>
      <c r="Q25" s="54">
        <f t="shared" si="10"/>
        <v>0</v>
      </c>
      <c r="R25" s="55">
        <f t="shared" si="11"/>
        <v>0</v>
      </c>
      <c r="S25" s="52">
        <f t="shared" si="12"/>
        <v>0</v>
      </c>
      <c r="T25" s="303">
        <f t="shared" si="13"/>
        <v>0</v>
      </c>
      <c r="U25" s="62">
        <f t="shared" si="0"/>
        <v>0</v>
      </c>
    </row>
    <row r="26" spans="1:21" x14ac:dyDescent="0.25">
      <c r="A26" s="336" t="s">
        <v>23</v>
      </c>
      <c r="B26" s="52">
        <f>'DAY2'!H26</f>
        <v>0</v>
      </c>
      <c r="C26" s="53">
        <v>0</v>
      </c>
      <c r="D26" s="54">
        <v>0</v>
      </c>
      <c r="E26" s="55">
        <v>0</v>
      </c>
      <c r="F26" s="52">
        <v>0</v>
      </c>
      <c r="G26" s="303">
        <v>0</v>
      </c>
      <c r="H26" s="54">
        <f>+(Table1433[[#This Row],[OPENING ]]+Table1433[[#This Row],[RECEIPTS]]+Table1433[[#This Row],[RETURNS]])-(Table1433[[#This Row],[EXCHANGED]]+Table1433[[#This Row],[SALES]]+Table1433[[#This Row],[ISSUES]])</f>
        <v>0</v>
      </c>
      <c r="I26" s="53">
        <v>0</v>
      </c>
      <c r="J26" s="58">
        <f t="shared" si="8"/>
        <v>0</v>
      </c>
      <c r="K26" s="53">
        <f>'DAY2'!K26+'DAY3'!C26</f>
        <v>0</v>
      </c>
      <c r="L26" s="208">
        <f>'DAY2'!L26+'DAY3'!D26</f>
        <v>0</v>
      </c>
      <c r="M26" s="58">
        <f>'DAY2'!M26+'DAY3'!E26</f>
        <v>0</v>
      </c>
      <c r="N26" s="52">
        <f>'DAY2'!N26+'DAY3'!F26</f>
        <v>0</v>
      </c>
      <c r="O26" s="303">
        <f>'DAY2'!O26+'DAY3'!G26</f>
        <v>0</v>
      </c>
      <c r="P26" s="53">
        <f t="shared" si="9"/>
        <v>0</v>
      </c>
      <c r="Q26" s="54">
        <f t="shared" si="10"/>
        <v>0</v>
      </c>
      <c r="R26" s="55">
        <f t="shared" si="11"/>
        <v>0</v>
      </c>
      <c r="S26" s="52">
        <f t="shared" si="12"/>
        <v>0</v>
      </c>
      <c r="T26" s="303">
        <f t="shared" si="13"/>
        <v>0</v>
      </c>
      <c r="U26" s="62">
        <f t="shared" si="0"/>
        <v>0</v>
      </c>
    </row>
    <row r="27" spans="1:21" x14ac:dyDescent="0.25">
      <c r="A27" s="336" t="s">
        <v>24</v>
      </c>
      <c r="B27" s="52">
        <f>'DAY2'!H27</f>
        <v>0</v>
      </c>
      <c r="C27" s="53">
        <v>0</v>
      </c>
      <c r="D27" s="54">
        <v>0</v>
      </c>
      <c r="E27" s="55">
        <v>0</v>
      </c>
      <c r="F27" s="52">
        <v>0</v>
      </c>
      <c r="G27" s="303">
        <v>0</v>
      </c>
      <c r="H27" s="54">
        <f>+(Table1433[[#This Row],[OPENING ]]+Table1433[[#This Row],[RECEIPTS]]+Table1433[[#This Row],[RETURNS]])-(Table1433[[#This Row],[EXCHANGED]]+Table1433[[#This Row],[SALES]]+Table1433[[#This Row],[ISSUES]])</f>
        <v>0</v>
      </c>
      <c r="I27" s="53">
        <v>0</v>
      </c>
      <c r="J27" s="58">
        <f t="shared" si="8"/>
        <v>0</v>
      </c>
      <c r="K27" s="53">
        <f>'DAY2'!K27+'DAY3'!C27</f>
        <v>0</v>
      </c>
      <c r="L27" s="208">
        <f>'DAY2'!L27+'DAY3'!D27</f>
        <v>0</v>
      </c>
      <c r="M27" s="58">
        <f>'DAY2'!M27+'DAY3'!E27</f>
        <v>0</v>
      </c>
      <c r="N27" s="52">
        <f>'DAY2'!N27+'DAY3'!F27</f>
        <v>0</v>
      </c>
      <c r="O27" s="303">
        <f>'DAY2'!O27+'DAY3'!G27</f>
        <v>0</v>
      </c>
      <c r="P27" s="53">
        <f t="shared" si="9"/>
        <v>0</v>
      </c>
      <c r="Q27" s="54">
        <f t="shared" si="10"/>
        <v>0</v>
      </c>
      <c r="R27" s="55">
        <f t="shared" si="11"/>
        <v>0</v>
      </c>
      <c r="S27" s="52">
        <f t="shared" si="12"/>
        <v>0</v>
      </c>
      <c r="T27" s="303">
        <f t="shared" si="13"/>
        <v>0</v>
      </c>
      <c r="U27" s="62">
        <f t="shared" si="0"/>
        <v>0</v>
      </c>
    </row>
    <row r="28" spans="1:21" x14ac:dyDescent="0.25">
      <c r="A28" s="336" t="s">
        <v>25</v>
      </c>
      <c r="B28" s="52">
        <f>'DAY2'!H28</f>
        <v>0</v>
      </c>
      <c r="C28" s="53">
        <v>0</v>
      </c>
      <c r="D28" s="54">
        <v>0</v>
      </c>
      <c r="E28" s="55">
        <v>0</v>
      </c>
      <c r="F28" s="52">
        <v>0</v>
      </c>
      <c r="G28" s="303">
        <v>0</v>
      </c>
      <c r="H28" s="54">
        <f>+(Table1433[[#This Row],[OPENING ]]+Table1433[[#This Row],[RECEIPTS]]+Table1433[[#This Row],[RETURNS]])-(Table1433[[#This Row],[EXCHANGED]]+Table1433[[#This Row],[SALES]]+Table1433[[#This Row],[ISSUES]])</f>
        <v>0</v>
      </c>
      <c r="I28" s="53">
        <v>0</v>
      </c>
      <c r="J28" s="58">
        <f t="shared" si="8"/>
        <v>0</v>
      </c>
      <c r="K28" s="53">
        <f>'DAY2'!K28+'DAY3'!C28</f>
        <v>0</v>
      </c>
      <c r="L28" s="208">
        <f>'DAY2'!L28+'DAY3'!D28</f>
        <v>0</v>
      </c>
      <c r="M28" s="58">
        <f>'DAY2'!M28+'DAY3'!E28</f>
        <v>0</v>
      </c>
      <c r="N28" s="52">
        <f>'DAY2'!N28+'DAY3'!F28</f>
        <v>0</v>
      </c>
      <c r="O28" s="303">
        <f>'DAY2'!O28+'DAY3'!G28</f>
        <v>0</v>
      </c>
      <c r="P28" s="53">
        <f t="shared" si="9"/>
        <v>0</v>
      </c>
      <c r="Q28" s="54">
        <f t="shared" si="10"/>
        <v>0</v>
      </c>
      <c r="R28" s="55">
        <f t="shared" si="11"/>
        <v>0</v>
      </c>
      <c r="S28" s="52">
        <f t="shared" si="12"/>
        <v>0</v>
      </c>
      <c r="T28" s="303">
        <f t="shared" si="13"/>
        <v>0</v>
      </c>
      <c r="U28" s="62">
        <f t="shared" si="0"/>
        <v>0</v>
      </c>
    </row>
    <row r="29" spans="1:21" x14ac:dyDescent="0.25">
      <c r="A29" s="336" t="s">
        <v>26</v>
      </c>
      <c r="B29" s="52">
        <f>'DAY2'!H29</f>
        <v>0</v>
      </c>
      <c r="C29" s="53">
        <v>0</v>
      </c>
      <c r="D29" s="54">
        <v>0</v>
      </c>
      <c r="E29" s="55">
        <v>0</v>
      </c>
      <c r="F29" s="52">
        <v>0</v>
      </c>
      <c r="G29" s="303">
        <v>0</v>
      </c>
      <c r="H29" s="54">
        <f>+(Table1433[[#This Row],[OPENING ]]+Table1433[[#This Row],[RECEIPTS]]+Table1433[[#This Row],[RETURNS]])-(Table1433[[#This Row],[EXCHANGED]]+Table1433[[#This Row],[SALES]]+Table1433[[#This Row],[ISSUES]])</f>
        <v>0</v>
      </c>
      <c r="I29" s="53">
        <v>0</v>
      </c>
      <c r="J29" s="58">
        <f t="shared" si="8"/>
        <v>0</v>
      </c>
      <c r="K29" s="53">
        <f>'DAY2'!K29+'DAY3'!C29</f>
        <v>0</v>
      </c>
      <c r="L29" s="208">
        <f>'DAY2'!L29+'DAY3'!D29</f>
        <v>0</v>
      </c>
      <c r="M29" s="58">
        <f>'DAY2'!M29+'DAY3'!E29</f>
        <v>0</v>
      </c>
      <c r="N29" s="52">
        <f>'DAY2'!N29+'DAY3'!F29</f>
        <v>0</v>
      </c>
      <c r="O29" s="303">
        <f>'DAY2'!O29+'DAY3'!G29</f>
        <v>0</v>
      </c>
      <c r="P29" s="53">
        <f t="shared" si="9"/>
        <v>0</v>
      </c>
      <c r="Q29" s="54">
        <f t="shared" si="10"/>
        <v>0</v>
      </c>
      <c r="R29" s="55">
        <f t="shared" si="11"/>
        <v>0</v>
      </c>
      <c r="S29" s="52">
        <f t="shared" si="12"/>
        <v>0</v>
      </c>
      <c r="T29" s="303">
        <f t="shared" si="13"/>
        <v>0</v>
      </c>
      <c r="U29" s="62">
        <f t="shared" si="0"/>
        <v>0</v>
      </c>
    </row>
    <row r="30" spans="1:21" x14ac:dyDescent="0.25">
      <c r="A30" s="336" t="s">
        <v>142</v>
      </c>
      <c r="B30" s="52">
        <f>'DAY2'!H30</f>
        <v>0</v>
      </c>
      <c r="C30" s="53">
        <v>0</v>
      </c>
      <c r="D30" s="54">
        <v>0</v>
      </c>
      <c r="E30" s="55">
        <v>0</v>
      </c>
      <c r="F30" s="52">
        <v>0</v>
      </c>
      <c r="G30" s="303">
        <v>0</v>
      </c>
      <c r="H30" s="54">
        <f>+(Table1433[[#This Row],[OPENING ]]+Table1433[[#This Row],[RECEIPTS]]+Table1433[[#This Row],[RETURNS]])-(Table1433[[#This Row],[EXCHANGED]]+Table1433[[#This Row],[SALES]]+Table1433[[#This Row],[ISSUES]])</f>
        <v>0</v>
      </c>
      <c r="I30" s="53">
        <v>0</v>
      </c>
      <c r="J30" s="58">
        <f t="shared" si="8"/>
        <v>0</v>
      </c>
      <c r="K30" s="53">
        <f>'DAY2'!K30+'DAY3'!C30</f>
        <v>0</v>
      </c>
      <c r="L30" s="208">
        <f>'DAY2'!L30+'DAY3'!D30</f>
        <v>0</v>
      </c>
      <c r="M30" s="58">
        <f>'DAY2'!M30+'DAY3'!E30</f>
        <v>0</v>
      </c>
      <c r="N30" s="52">
        <f>'DAY2'!N30+'DAY3'!F30</f>
        <v>0</v>
      </c>
      <c r="O30" s="303">
        <f>'DAY2'!O30+'DAY3'!G30</f>
        <v>0</v>
      </c>
      <c r="P30" s="53">
        <f t="shared" si="9"/>
        <v>0</v>
      </c>
      <c r="Q30" s="54">
        <f t="shared" si="10"/>
        <v>0</v>
      </c>
      <c r="R30" s="55">
        <f t="shared" si="11"/>
        <v>0</v>
      </c>
      <c r="S30" s="52">
        <f t="shared" si="12"/>
        <v>0</v>
      </c>
      <c r="T30" s="303">
        <f t="shared" si="13"/>
        <v>0</v>
      </c>
      <c r="U30" s="62">
        <f t="shared" si="0"/>
        <v>0</v>
      </c>
    </row>
    <row r="31" spans="1:21" x14ac:dyDescent="0.25">
      <c r="A31" s="336" t="s">
        <v>105</v>
      </c>
      <c r="B31" s="52">
        <f>'DAY2'!H31</f>
        <v>0</v>
      </c>
      <c r="C31" s="53">
        <v>0</v>
      </c>
      <c r="D31" s="54">
        <v>0</v>
      </c>
      <c r="E31" s="55">
        <v>0</v>
      </c>
      <c r="F31" s="52">
        <v>0</v>
      </c>
      <c r="G31" s="303">
        <v>0</v>
      </c>
      <c r="H31" s="54">
        <f>+(Table1433[[#This Row],[OPENING ]]+Table1433[[#This Row],[RECEIPTS]]+Table1433[[#This Row],[RETURNS]])-(Table1433[[#This Row],[EXCHANGED]]+Table1433[[#This Row],[SALES]]+Table1433[[#This Row],[ISSUES]])</f>
        <v>0</v>
      </c>
      <c r="I31" s="53">
        <v>0</v>
      </c>
      <c r="J31" s="58">
        <f t="shared" si="8"/>
        <v>0</v>
      </c>
      <c r="K31" s="53">
        <f>'DAY2'!K31+'DAY3'!C31</f>
        <v>0</v>
      </c>
      <c r="L31" s="208">
        <f>'DAY2'!L31+'DAY3'!D31</f>
        <v>0</v>
      </c>
      <c r="M31" s="58">
        <f>'DAY2'!M31+'DAY3'!E31</f>
        <v>0</v>
      </c>
      <c r="N31" s="52">
        <f>'DAY2'!N31+'DAY3'!F31</f>
        <v>0</v>
      </c>
      <c r="O31" s="303">
        <f>'DAY2'!O31+'DAY3'!G31</f>
        <v>0</v>
      </c>
      <c r="P31" s="53">
        <f t="shared" si="9"/>
        <v>0</v>
      </c>
      <c r="Q31" s="54">
        <f t="shared" si="10"/>
        <v>0</v>
      </c>
      <c r="R31" s="55">
        <f t="shared" si="11"/>
        <v>0</v>
      </c>
      <c r="S31" s="52">
        <f t="shared" si="12"/>
        <v>0</v>
      </c>
      <c r="T31" s="303">
        <f t="shared" si="13"/>
        <v>0</v>
      </c>
      <c r="U31" s="62">
        <f t="shared" si="0"/>
        <v>0</v>
      </c>
    </row>
    <row r="32" spans="1:21" x14ac:dyDescent="0.25">
      <c r="A32" s="336" t="s">
        <v>112</v>
      </c>
      <c r="B32" s="52">
        <f>'DAY2'!H32</f>
        <v>0</v>
      </c>
      <c r="C32" s="53">
        <v>0</v>
      </c>
      <c r="D32" s="54">
        <v>0</v>
      </c>
      <c r="E32" s="55">
        <v>0</v>
      </c>
      <c r="F32" s="52">
        <v>0</v>
      </c>
      <c r="G32" s="303">
        <v>0</v>
      </c>
      <c r="H32" s="54">
        <f>+(Table1433[[#This Row],[OPENING ]]+Table1433[[#This Row],[RECEIPTS]]+Table1433[[#This Row],[RETURNS]])-(Table1433[[#This Row],[EXCHANGED]]+Table1433[[#This Row],[SALES]]+Table1433[[#This Row],[ISSUES]])</f>
        <v>0</v>
      </c>
      <c r="I32" s="53">
        <v>0</v>
      </c>
      <c r="J32" s="58">
        <f t="shared" si="8"/>
        <v>0</v>
      </c>
      <c r="K32" s="53">
        <f>'DAY2'!K32+'DAY3'!C32</f>
        <v>0</v>
      </c>
      <c r="L32" s="208">
        <f>'DAY2'!L32+'DAY3'!D32</f>
        <v>0</v>
      </c>
      <c r="M32" s="58">
        <f>'DAY2'!M32+'DAY3'!E32</f>
        <v>0</v>
      </c>
      <c r="N32" s="52">
        <f>'DAY2'!N32+'DAY3'!F32</f>
        <v>0</v>
      </c>
      <c r="O32" s="303">
        <f>'DAY2'!O32+'DAY3'!G32</f>
        <v>0</v>
      </c>
      <c r="P32" s="53">
        <f t="shared" si="9"/>
        <v>0</v>
      </c>
      <c r="Q32" s="54">
        <f t="shared" si="10"/>
        <v>0</v>
      </c>
      <c r="R32" s="55">
        <f t="shared" si="11"/>
        <v>0</v>
      </c>
      <c r="S32" s="52">
        <f t="shared" si="12"/>
        <v>0</v>
      </c>
      <c r="T32" s="303">
        <f t="shared" si="13"/>
        <v>0</v>
      </c>
      <c r="U32" s="62">
        <f t="shared" si="0"/>
        <v>0</v>
      </c>
    </row>
    <row r="33" spans="1:21" x14ac:dyDescent="0.25">
      <c r="A33" s="336" t="s">
        <v>226</v>
      </c>
      <c r="B33" s="52">
        <f>'DAY2'!H33</f>
        <v>0</v>
      </c>
      <c r="C33" s="53">
        <v>0</v>
      </c>
      <c r="D33" s="54">
        <v>0</v>
      </c>
      <c r="E33" s="55">
        <v>0</v>
      </c>
      <c r="F33" s="52">
        <v>0</v>
      </c>
      <c r="G33" s="303">
        <v>0</v>
      </c>
      <c r="H33" s="54">
        <f>+(Table1433[[#This Row],[OPENING ]]+Table1433[[#This Row],[RECEIPTS]]+Table1433[[#This Row],[RETURNS]])-(Table1433[[#This Row],[EXCHANGED]]+Table1433[[#This Row],[SALES]]+Table1433[[#This Row],[ISSUES]])</f>
        <v>0</v>
      </c>
      <c r="I33" s="53">
        <v>0</v>
      </c>
      <c r="J33" s="58">
        <f t="shared" si="8"/>
        <v>0</v>
      </c>
      <c r="K33" s="53">
        <f>'DAY2'!K33+'DAY3'!C33</f>
        <v>0</v>
      </c>
      <c r="L33" s="208">
        <f>'DAY2'!L33+'DAY3'!D33</f>
        <v>0</v>
      </c>
      <c r="M33" s="58">
        <f>'DAY2'!M33+'DAY3'!E33</f>
        <v>0</v>
      </c>
      <c r="N33" s="52">
        <f>'DAY2'!N33+'DAY3'!F33</f>
        <v>0</v>
      </c>
      <c r="O33" s="303">
        <f>'DAY2'!O33+'DAY3'!G33</f>
        <v>0</v>
      </c>
      <c r="P33" s="53">
        <f t="shared" si="9"/>
        <v>0</v>
      </c>
      <c r="Q33" s="54">
        <f t="shared" si="10"/>
        <v>0</v>
      </c>
      <c r="R33" s="55">
        <f t="shared" si="11"/>
        <v>0</v>
      </c>
      <c r="S33" s="52">
        <f t="shared" si="12"/>
        <v>0</v>
      </c>
      <c r="T33" s="303">
        <f t="shared" si="13"/>
        <v>0</v>
      </c>
      <c r="U33" s="62">
        <f t="shared" si="0"/>
        <v>0</v>
      </c>
    </row>
    <row r="34" spans="1:21" x14ac:dyDescent="0.25">
      <c r="A34" s="336" t="s">
        <v>252</v>
      </c>
      <c r="B34" s="52">
        <f>'DAY2'!H34</f>
        <v>41516.400000000001</v>
      </c>
      <c r="C34" s="53">
        <v>10750</v>
      </c>
      <c r="D34" s="54">
        <v>0</v>
      </c>
      <c r="E34" s="55">
        <v>0</v>
      </c>
      <c r="F34" s="52">
        <v>0</v>
      </c>
      <c r="G34" s="303">
        <v>300</v>
      </c>
      <c r="H34" s="54">
        <f>+(Table1433[[#This Row],[OPENING ]]+Table1433[[#This Row],[RECEIPTS]]+Table1433[[#This Row],[RETURNS]])-(Table1433[[#This Row],[EXCHANGED]]+Table1433[[#This Row],[SALES]]+Table1433[[#This Row],[ISSUES]])</f>
        <v>51966.400000000001</v>
      </c>
      <c r="I34" s="53">
        <v>51966.400000000001</v>
      </c>
      <c r="J34" s="58">
        <f t="shared" si="8"/>
        <v>0</v>
      </c>
      <c r="K34" s="53">
        <f>'DAY2'!K34+'DAY3'!C34</f>
        <v>29625</v>
      </c>
      <c r="L34" s="208">
        <f>'DAY2'!L34+'DAY3'!D34</f>
        <v>0</v>
      </c>
      <c r="M34" s="58">
        <f>'DAY2'!M34+'DAY3'!E34</f>
        <v>0</v>
      </c>
      <c r="N34" s="52">
        <f>'DAY2'!N34+'DAY3'!F34</f>
        <v>0</v>
      </c>
      <c r="O34" s="303">
        <f>'DAY2'!O34+'DAY3'!G34</f>
        <v>1987</v>
      </c>
      <c r="P34" s="53">
        <f t="shared" si="9"/>
        <v>9875</v>
      </c>
      <c r="Q34" s="54">
        <f t="shared" si="10"/>
        <v>0</v>
      </c>
      <c r="R34" s="55">
        <f t="shared" si="11"/>
        <v>0</v>
      </c>
      <c r="S34" s="52">
        <f t="shared" si="12"/>
        <v>0</v>
      </c>
      <c r="T34" s="303">
        <f t="shared" si="13"/>
        <v>662.33333333333337</v>
      </c>
      <c r="U34" s="62">
        <f t="shared" si="0"/>
        <v>4.9316462102998857</v>
      </c>
    </row>
    <row r="35" spans="1:21" x14ac:dyDescent="0.25">
      <c r="A35" s="336" t="s">
        <v>266</v>
      </c>
      <c r="B35" s="52">
        <f>'DAY2'!H35</f>
        <v>0</v>
      </c>
      <c r="C35" s="53">
        <v>5000</v>
      </c>
      <c r="D35" s="54">
        <v>0</v>
      </c>
      <c r="E35" s="55">
        <v>0</v>
      </c>
      <c r="F35" s="52">
        <v>0</v>
      </c>
      <c r="G35" s="303">
        <v>0</v>
      </c>
      <c r="H35" s="54">
        <f>+(Table1433[[#This Row],[OPENING ]]+Table1433[[#This Row],[RECEIPTS]]+Table1433[[#This Row],[RETURNS]])-(Table1433[[#This Row],[EXCHANGED]]+Table1433[[#This Row],[SALES]]+Table1433[[#This Row],[ISSUES]])</f>
        <v>5000</v>
      </c>
      <c r="I35" s="53">
        <v>5000</v>
      </c>
      <c r="J35" s="58">
        <f>+I35-H35</f>
        <v>0</v>
      </c>
      <c r="K35" s="53">
        <f>'DAY2'!K35+'DAY3'!C35</f>
        <v>5000</v>
      </c>
      <c r="L35" s="208">
        <f>'DAY2'!L35+'DAY3'!D35</f>
        <v>0</v>
      </c>
      <c r="M35" s="58">
        <f>'DAY2'!M35+'DAY3'!E35</f>
        <v>0</v>
      </c>
      <c r="N35" s="52">
        <f>'DAY2'!N35+'DAY3'!F35</f>
        <v>0</v>
      </c>
      <c r="O35" s="303">
        <f>'DAY2'!O35+'DAY3'!G35</f>
        <v>0</v>
      </c>
      <c r="P35" s="53">
        <f t="shared" si="9"/>
        <v>1666.6666666666667</v>
      </c>
      <c r="Q35" s="54">
        <f t="shared" si="10"/>
        <v>0</v>
      </c>
      <c r="R35" s="55">
        <f t="shared" si="11"/>
        <v>0</v>
      </c>
      <c r="S35" s="52">
        <f t="shared" si="12"/>
        <v>0</v>
      </c>
      <c r="T35" s="303">
        <f t="shared" si="13"/>
        <v>0</v>
      </c>
      <c r="U35" s="62">
        <f t="shared" si="0"/>
        <v>3</v>
      </c>
    </row>
    <row r="36" spans="1:21" x14ac:dyDescent="0.25">
      <c r="A36" s="336"/>
      <c r="B36" s="52">
        <f>'DAY2'!H36</f>
        <v>0</v>
      </c>
      <c r="C36" s="53">
        <v>0</v>
      </c>
      <c r="D36" s="54">
        <v>0</v>
      </c>
      <c r="E36" s="55">
        <v>0</v>
      </c>
      <c r="F36" s="52">
        <v>0</v>
      </c>
      <c r="G36" s="303">
        <v>0</v>
      </c>
      <c r="H36" s="54">
        <f>+(Table1433[[#This Row],[OPENING ]]+Table1433[[#This Row],[RECEIPTS]]+Table1433[[#This Row],[RETURNS]])-(Table1433[[#This Row],[EXCHANGED]]+Table1433[[#This Row],[SALES]]+Table1433[[#This Row],[ISSUES]])</f>
        <v>0</v>
      </c>
      <c r="I36" s="53">
        <v>0</v>
      </c>
      <c r="J36" s="58">
        <f>+I36-H36</f>
        <v>0</v>
      </c>
      <c r="K36" s="53">
        <f>'DAY2'!K36+'DAY3'!C36</f>
        <v>0</v>
      </c>
      <c r="L36" s="208">
        <f>'DAY2'!L36+'DAY3'!D36</f>
        <v>0</v>
      </c>
      <c r="M36" s="58">
        <f>'DAY2'!M36+'DAY3'!E36</f>
        <v>0</v>
      </c>
      <c r="N36" s="52">
        <f>'DAY2'!N36+'DAY3'!F36</f>
        <v>0</v>
      </c>
      <c r="O36" s="303">
        <f>'DAY2'!O36+'DAY3'!G36</f>
        <v>0</v>
      </c>
      <c r="P36" s="53">
        <f t="shared" si="9"/>
        <v>0</v>
      </c>
      <c r="Q36" s="54">
        <f t="shared" si="10"/>
        <v>0</v>
      </c>
      <c r="R36" s="55">
        <f t="shared" si="11"/>
        <v>0</v>
      </c>
      <c r="S36" s="52">
        <f t="shared" si="12"/>
        <v>0</v>
      </c>
      <c r="T36" s="303">
        <f t="shared" si="13"/>
        <v>0</v>
      </c>
      <c r="U36" s="62">
        <f t="shared" si="0"/>
        <v>0</v>
      </c>
    </row>
    <row r="37" spans="1:21" x14ac:dyDescent="0.25">
      <c r="A37" s="336"/>
      <c r="B37" s="52">
        <f>'DAY2'!H37</f>
        <v>0</v>
      </c>
      <c r="C37" s="53">
        <v>0</v>
      </c>
      <c r="D37" s="54">
        <v>0</v>
      </c>
      <c r="E37" s="55">
        <v>0</v>
      </c>
      <c r="F37" s="52">
        <v>0</v>
      </c>
      <c r="G37" s="303">
        <v>0</v>
      </c>
      <c r="H37" s="54">
        <f>+(Table1433[[#This Row],[OPENING ]]+Table1433[[#This Row],[RECEIPTS]]+Table1433[[#This Row],[RETURNS]])-(Table1433[[#This Row],[EXCHANGED]]+Table1433[[#This Row],[SALES]]+Table1433[[#This Row],[ISSUES]])</f>
        <v>0</v>
      </c>
      <c r="I37" s="53">
        <v>0</v>
      </c>
      <c r="J37" s="58">
        <f>+I37-H37</f>
        <v>0</v>
      </c>
      <c r="K37" s="53">
        <f>'DAY2'!K37+'DAY3'!C37</f>
        <v>0</v>
      </c>
      <c r="L37" s="208">
        <f>'DAY2'!L37+'DAY3'!D37</f>
        <v>0</v>
      </c>
      <c r="M37" s="58">
        <f>'DAY2'!M37+'DAY3'!E37</f>
        <v>0</v>
      </c>
      <c r="N37" s="52">
        <f>'DAY2'!N37+'DAY3'!F37</f>
        <v>0</v>
      </c>
      <c r="O37" s="303">
        <f>'DAY2'!O37+'DAY3'!G37</f>
        <v>0</v>
      </c>
      <c r="P37" s="53">
        <f t="shared" si="9"/>
        <v>0</v>
      </c>
      <c r="Q37" s="54">
        <f t="shared" si="10"/>
        <v>0</v>
      </c>
      <c r="R37" s="55">
        <f t="shared" si="11"/>
        <v>0</v>
      </c>
      <c r="S37" s="52">
        <f t="shared" si="12"/>
        <v>0</v>
      </c>
      <c r="T37" s="303">
        <f t="shared" si="13"/>
        <v>0</v>
      </c>
      <c r="U37" s="62">
        <f t="shared" si="0"/>
        <v>0</v>
      </c>
    </row>
    <row r="38" spans="1:21" x14ac:dyDescent="0.25">
      <c r="A38" s="336"/>
      <c r="B38" s="52">
        <f>'DAY2'!H38</f>
        <v>0</v>
      </c>
      <c r="C38" s="53">
        <v>0</v>
      </c>
      <c r="D38" s="54">
        <v>0</v>
      </c>
      <c r="E38" s="55">
        <v>0</v>
      </c>
      <c r="F38" s="52">
        <v>0</v>
      </c>
      <c r="G38" s="303">
        <v>0</v>
      </c>
      <c r="H38" s="54">
        <f>+(Table1433[[#This Row],[OPENING ]]+Table1433[[#This Row],[RECEIPTS]]+Table1433[[#This Row],[RETURNS]])-(Table1433[[#This Row],[EXCHANGED]]+Table1433[[#This Row],[SALES]]+Table1433[[#This Row],[ISSUES]])</f>
        <v>0</v>
      </c>
      <c r="I38" s="53">
        <v>0</v>
      </c>
      <c r="J38" s="58">
        <f>+I38-H38</f>
        <v>0</v>
      </c>
      <c r="K38" s="53">
        <f>'DAY2'!K38+'DAY3'!C38</f>
        <v>0</v>
      </c>
      <c r="L38" s="208">
        <f>'DAY2'!L38+'DAY3'!D38</f>
        <v>0</v>
      </c>
      <c r="M38" s="58">
        <f>'DAY2'!M38+'DAY3'!E38</f>
        <v>0</v>
      </c>
      <c r="N38" s="52">
        <f>'DAY2'!N38+'DAY3'!F38</f>
        <v>0</v>
      </c>
      <c r="O38" s="303">
        <f>'DAY2'!O38+'DAY3'!G38</f>
        <v>0</v>
      </c>
      <c r="P38" s="53">
        <f t="shared" si="9"/>
        <v>0</v>
      </c>
      <c r="Q38" s="54">
        <f t="shared" si="10"/>
        <v>0</v>
      </c>
      <c r="R38" s="55">
        <f t="shared" si="11"/>
        <v>0</v>
      </c>
      <c r="S38" s="52">
        <f t="shared" si="12"/>
        <v>0</v>
      </c>
      <c r="T38" s="303">
        <f t="shared" si="13"/>
        <v>0</v>
      </c>
      <c r="U38" s="62">
        <f t="shared" si="0"/>
        <v>0</v>
      </c>
    </row>
    <row r="39" spans="1:21" ht="15.75" thickBot="1" x14ac:dyDescent="0.3">
      <c r="A39" s="337"/>
      <c r="B39" s="52">
        <f>'DAY2'!H39</f>
        <v>0</v>
      </c>
      <c r="C39" s="144">
        <v>0</v>
      </c>
      <c r="D39" s="145">
        <v>0</v>
      </c>
      <c r="E39" s="146">
        <v>0</v>
      </c>
      <c r="F39" s="143">
        <v>0</v>
      </c>
      <c r="G39" s="304">
        <v>0</v>
      </c>
      <c r="H39" s="54">
        <f>+(Table1433[[#This Row],[OPENING ]]+Table1433[[#This Row],[RECEIPTS]]+Table1433[[#This Row],[RETURNS]])-(Table1433[[#This Row],[EXCHANGED]]+Table1433[[#This Row],[SALES]]+Table1433[[#This Row],[ISSUES]])</f>
        <v>0</v>
      </c>
      <c r="I39" s="144">
        <v>0</v>
      </c>
      <c r="J39" s="148">
        <f t="shared" si="8"/>
        <v>0</v>
      </c>
      <c r="K39" s="53">
        <f>'DAY2'!K39+'DAY3'!C39</f>
        <v>0</v>
      </c>
      <c r="L39" s="208">
        <f>'DAY2'!L39+'DAY3'!D39</f>
        <v>0</v>
      </c>
      <c r="M39" s="58">
        <f>'DAY2'!M39+'DAY3'!E39</f>
        <v>0</v>
      </c>
      <c r="N39" s="52">
        <f>'DAY2'!N39+'DAY3'!F39</f>
        <v>0</v>
      </c>
      <c r="O39" s="303">
        <f>'DAY2'!O39+'DAY3'!G39</f>
        <v>0</v>
      </c>
      <c r="P39" s="53">
        <f t="shared" si="9"/>
        <v>0</v>
      </c>
      <c r="Q39" s="54">
        <f t="shared" si="10"/>
        <v>0</v>
      </c>
      <c r="R39" s="55">
        <f t="shared" si="11"/>
        <v>0</v>
      </c>
      <c r="S39" s="52">
        <f t="shared" si="12"/>
        <v>0</v>
      </c>
      <c r="T39" s="303">
        <f t="shared" si="13"/>
        <v>0</v>
      </c>
      <c r="U39" s="167">
        <f t="shared" si="0"/>
        <v>0</v>
      </c>
    </row>
    <row r="40" spans="1:21" ht="17.25" thickBot="1" x14ac:dyDescent="0.35">
      <c r="A40" s="159" t="s">
        <v>201</v>
      </c>
      <c r="B40" s="160">
        <f>SUM(B23:B39)</f>
        <v>41953.4</v>
      </c>
      <c r="C40" s="161">
        <f t="shared" ref="C40:T40" si="14">SUM(C23:C39)</f>
        <v>15750</v>
      </c>
      <c r="D40" s="162">
        <f t="shared" si="14"/>
        <v>0</v>
      </c>
      <c r="E40" s="163">
        <f t="shared" si="14"/>
        <v>0</v>
      </c>
      <c r="F40" s="160">
        <f t="shared" si="14"/>
        <v>0</v>
      </c>
      <c r="G40" s="305">
        <f t="shared" si="14"/>
        <v>600</v>
      </c>
      <c r="H40" s="162">
        <f t="shared" si="14"/>
        <v>57103.4</v>
      </c>
      <c r="I40" s="161">
        <f t="shared" si="14"/>
        <v>57106.200000000004</v>
      </c>
      <c r="J40" s="165">
        <f>+I40-H40</f>
        <v>2.8000000000029104</v>
      </c>
      <c r="K40" s="161">
        <f t="shared" si="14"/>
        <v>34625</v>
      </c>
      <c r="L40" s="162">
        <f t="shared" si="14"/>
        <v>0</v>
      </c>
      <c r="M40" s="163">
        <f t="shared" si="14"/>
        <v>0</v>
      </c>
      <c r="N40" s="161">
        <f t="shared" si="14"/>
        <v>0</v>
      </c>
      <c r="O40" s="305">
        <f t="shared" si="14"/>
        <v>4354</v>
      </c>
      <c r="P40" s="161">
        <f t="shared" si="14"/>
        <v>11541.666666666666</v>
      </c>
      <c r="Q40" s="162">
        <f t="shared" si="14"/>
        <v>0</v>
      </c>
      <c r="R40" s="163">
        <f t="shared" si="14"/>
        <v>0</v>
      </c>
      <c r="S40" s="160">
        <f t="shared" si="14"/>
        <v>0</v>
      </c>
      <c r="T40" s="305">
        <f t="shared" si="14"/>
        <v>1451.3333333333335</v>
      </c>
      <c r="U40" s="166">
        <f t="shared" si="0"/>
        <v>4.3949357346263378</v>
      </c>
    </row>
    <row r="41" spans="1:21" ht="15.75" x14ac:dyDescent="0.3">
      <c r="A41" s="150"/>
      <c r="B41" s="168"/>
      <c r="C41" s="82"/>
      <c r="D41" s="118"/>
      <c r="E41" s="119"/>
      <c r="F41" s="116"/>
      <c r="G41" s="307"/>
      <c r="H41" s="170"/>
      <c r="I41" s="82"/>
      <c r="J41" s="171"/>
      <c r="K41" s="82"/>
      <c r="L41" s="118"/>
      <c r="M41" s="119"/>
      <c r="N41" s="116"/>
      <c r="O41" s="311"/>
      <c r="P41" s="117"/>
      <c r="Q41" s="118"/>
      <c r="R41" s="119"/>
      <c r="S41" s="116"/>
      <c r="T41" s="307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303"/>
      <c r="H42" s="54"/>
      <c r="I42" s="53"/>
      <c r="J42" s="58"/>
      <c r="K42" s="53"/>
      <c r="L42" s="54"/>
      <c r="M42" s="55"/>
      <c r="N42" s="52"/>
      <c r="O42" s="303"/>
      <c r="P42" s="53"/>
      <c r="Q42" s="54"/>
      <c r="R42" s="55"/>
      <c r="S42" s="52"/>
      <c r="T42" s="303"/>
      <c r="U42" s="55"/>
    </row>
    <row r="43" spans="1:21" x14ac:dyDescent="0.25">
      <c r="A43" s="71" t="s">
        <v>139</v>
      </c>
      <c r="B43" s="52">
        <f>'DAY2'!H43</f>
        <v>46</v>
      </c>
      <c r="C43" s="53">
        <v>0</v>
      </c>
      <c r="D43" s="54">
        <v>0</v>
      </c>
      <c r="E43" s="55">
        <v>0</v>
      </c>
      <c r="F43" s="52">
        <v>0</v>
      </c>
      <c r="G43" s="303">
        <v>0</v>
      </c>
      <c r="H43" s="54">
        <f>+(Table1433[[#This Row],[OPENING ]]+Table1433[[#This Row],[RECEIPTS]]+Table1433[[#This Row],[RETURNS]])-(Table1433[[#This Row],[EXCHANGED]]+Table1433[[#This Row],[SALES]]+Table1433[[#This Row],[ISSUES]])</f>
        <v>46</v>
      </c>
      <c r="I43" s="53">
        <v>46</v>
      </c>
      <c r="J43" s="58">
        <f t="shared" si="8"/>
        <v>0</v>
      </c>
      <c r="K43" s="53">
        <f>'DAY2'!K43+'DAY3'!C43</f>
        <v>0</v>
      </c>
      <c r="L43" s="208">
        <f>'DAY2'!L43+'DAY3'!D43</f>
        <v>0</v>
      </c>
      <c r="M43" s="58">
        <f>'DAY2'!M43+'DAY3'!E43</f>
        <v>0</v>
      </c>
      <c r="N43" s="52">
        <f>'DAY2'!N43+'DAY3'!F43</f>
        <v>0</v>
      </c>
      <c r="O43" s="303">
        <f>'DAY2'!O43+'DAY3'!G43</f>
        <v>0</v>
      </c>
      <c r="P43" s="53">
        <f>+K43/3</f>
        <v>0</v>
      </c>
      <c r="Q43" s="54">
        <f>+L43/3</f>
        <v>0</v>
      </c>
      <c r="R43" s="55">
        <f>+M43/3</f>
        <v>0</v>
      </c>
      <c r="S43" s="52">
        <f>+N43/3</f>
        <v>0</v>
      </c>
      <c r="T43" s="303">
        <f>+O43/3</f>
        <v>0</v>
      </c>
      <c r="U43" s="62">
        <f t="shared" si="0"/>
        <v>0</v>
      </c>
    </row>
    <row r="44" spans="1:21" x14ac:dyDescent="0.25">
      <c r="A44" s="71" t="s">
        <v>28</v>
      </c>
      <c r="B44" s="52">
        <f>'DAY2'!H44</f>
        <v>0</v>
      </c>
      <c r="C44" s="53">
        <v>0</v>
      </c>
      <c r="D44" s="54">
        <v>0</v>
      </c>
      <c r="E44" s="55">
        <v>0</v>
      </c>
      <c r="F44" s="52">
        <v>0</v>
      </c>
      <c r="G44" s="303">
        <v>0</v>
      </c>
      <c r="H44" s="54">
        <f>+(Table1433[[#This Row],[OPENING ]]+Table1433[[#This Row],[RECEIPTS]]+Table1433[[#This Row],[RETURNS]])-(Table1433[[#This Row],[EXCHANGED]]+Table1433[[#This Row],[SALES]]+Table1433[[#This Row],[ISSUES]])</f>
        <v>0</v>
      </c>
      <c r="I44" s="53">
        <v>0</v>
      </c>
      <c r="J44" s="58">
        <f t="shared" si="8"/>
        <v>0</v>
      </c>
      <c r="K44" s="53">
        <f>'DAY2'!K44+'DAY3'!C44</f>
        <v>0</v>
      </c>
      <c r="L44" s="208">
        <f>'DAY2'!L44+'DAY3'!D44</f>
        <v>0</v>
      </c>
      <c r="M44" s="58">
        <f>'DAY2'!M44+'DAY3'!E44</f>
        <v>0</v>
      </c>
      <c r="N44" s="52">
        <f>'DAY2'!N44+'DAY3'!F44</f>
        <v>0</v>
      </c>
      <c r="O44" s="303">
        <f>'DAY2'!O44+'DAY3'!G44</f>
        <v>0</v>
      </c>
      <c r="P44" s="53">
        <f t="shared" ref="P44:P59" si="15">+K44/3</f>
        <v>0</v>
      </c>
      <c r="Q44" s="54">
        <f t="shared" ref="Q44:Q59" si="16">+L44/3</f>
        <v>0</v>
      </c>
      <c r="R44" s="55">
        <f t="shared" ref="R44:R59" si="17">+M44/3</f>
        <v>0</v>
      </c>
      <c r="S44" s="52">
        <f t="shared" ref="S44:S59" si="18">+N44/3</f>
        <v>0</v>
      </c>
      <c r="T44" s="303">
        <f t="shared" ref="T44:T59" si="19">+O44/3</f>
        <v>0</v>
      </c>
      <c r="U44" s="62">
        <f t="shared" si="0"/>
        <v>0</v>
      </c>
    </row>
    <row r="45" spans="1:21" x14ac:dyDescent="0.25">
      <c r="A45" s="71" t="s">
        <v>29</v>
      </c>
      <c r="B45" s="52">
        <f>'DAY2'!H45</f>
        <v>0</v>
      </c>
      <c r="C45" s="53">
        <v>0</v>
      </c>
      <c r="D45" s="54">
        <v>0</v>
      </c>
      <c r="E45" s="55">
        <v>0</v>
      </c>
      <c r="F45" s="52">
        <v>0</v>
      </c>
      <c r="G45" s="303">
        <v>0</v>
      </c>
      <c r="H45" s="54">
        <f>+(Table1433[[#This Row],[OPENING ]]+Table1433[[#This Row],[RECEIPTS]]+Table1433[[#This Row],[RETURNS]])-(Table1433[[#This Row],[EXCHANGED]]+Table1433[[#This Row],[SALES]]+Table1433[[#This Row],[ISSUES]])</f>
        <v>0</v>
      </c>
      <c r="I45" s="53">
        <v>0</v>
      </c>
      <c r="J45" s="58">
        <f t="shared" si="8"/>
        <v>0</v>
      </c>
      <c r="K45" s="53">
        <f>'DAY2'!K45+'DAY3'!C45</f>
        <v>0</v>
      </c>
      <c r="L45" s="208">
        <f>'DAY2'!L45+'DAY3'!D45</f>
        <v>0</v>
      </c>
      <c r="M45" s="58">
        <f>'DAY2'!M45+'DAY3'!E45</f>
        <v>0</v>
      </c>
      <c r="N45" s="52">
        <f>'DAY2'!N45+'DAY3'!F45</f>
        <v>0</v>
      </c>
      <c r="O45" s="303">
        <f>'DAY2'!O45+'DAY3'!G45</f>
        <v>0</v>
      </c>
      <c r="P45" s="53">
        <f t="shared" si="15"/>
        <v>0</v>
      </c>
      <c r="Q45" s="54">
        <f t="shared" si="16"/>
        <v>0</v>
      </c>
      <c r="R45" s="55">
        <f t="shared" si="17"/>
        <v>0</v>
      </c>
      <c r="S45" s="52">
        <f t="shared" si="18"/>
        <v>0</v>
      </c>
      <c r="T45" s="303">
        <f t="shared" si="19"/>
        <v>0</v>
      </c>
      <c r="U45" s="62">
        <f t="shared" si="0"/>
        <v>0</v>
      </c>
    </row>
    <row r="46" spans="1:21" x14ac:dyDescent="0.25">
      <c r="A46" s="71" t="s">
        <v>30</v>
      </c>
      <c r="B46" s="52">
        <f>'DAY2'!H46</f>
        <v>0</v>
      </c>
      <c r="C46" s="53">
        <v>0</v>
      </c>
      <c r="D46" s="54">
        <v>0</v>
      </c>
      <c r="E46" s="55">
        <v>0</v>
      </c>
      <c r="F46" s="52">
        <v>0</v>
      </c>
      <c r="G46" s="303">
        <v>0</v>
      </c>
      <c r="H46" s="54">
        <f>+(Table1433[[#This Row],[OPENING ]]+Table1433[[#This Row],[RECEIPTS]]+Table1433[[#This Row],[RETURNS]])-(Table1433[[#This Row],[EXCHANGED]]+Table1433[[#This Row],[SALES]]+Table1433[[#This Row],[ISSUES]])</f>
        <v>0</v>
      </c>
      <c r="I46" s="53">
        <v>0</v>
      </c>
      <c r="J46" s="58">
        <f t="shared" si="8"/>
        <v>0</v>
      </c>
      <c r="K46" s="53">
        <f>'DAY2'!K46+'DAY3'!C46</f>
        <v>0</v>
      </c>
      <c r="L46" s="208">
        <f>'DAY2'!L46+'DAY3'!D46</f>
        <v>0</v>
      </c>
      <c r="M46" s="58">
        <f>'DAY2'!M46+'DAY3'!E46</f>
        <v>0</v>
      </c>
      <c r="N46" s="52">
        <f>'DAY2'!N46+'DAY3'!F46</f>
        <v>0</v>
      </c>
      <c r="O46" s="303">
        <f>'DAY2'!O46+'DAY3'!G46</f>
        <v>0</v>
      </c>
      <c r="P46" s="53">
        <f t="shared" si="15"/>
        <v>0</v>
      </c>
      <c r="Q46" s="54">
        <f t="shared" si="16"/>
        <v>0</v>
      </c>
      <c r="R46" s="55">
        <f t="shared" si="17"/>
        <v>0</v>
      </c>
      <c r="S46" s="52">
        <f t="shared" si="18"/>
        <v>0</v>
      </c>
      <c r="T46" s="303">
        <f t="shared" si="19"/>
        <v>0</v>
      </c>
      <c r="U46" s="62">
        <f t="shared" si="0"/>
        <v>0</v>
      </c>
    </row>
    <row r="47" spans="1:21" x14ac:dyDescent="0.25">
      <c r="A47" s="71" t="s">
        <v>31</v>
      </c>
      <c r="B47" s="52">
        <f>'DAY2'!H47</f>
        <v>0</v>
      </c>
      <c r="C47" s="53">
        <v>0</v>
      </c>
      <c r="D47" s="54">
        <v>0</v>
      </c>
      <c r="E47" s="55">
        <v>0</v>
      </c>
      <c r="F47" s="52">
        <v>0</v>
      </c>
      <c r="G47" s="303">
        <v>0</v>
      </c>
      <c r="H47" s="54">
        <f>+(Table1433[[#This Row],[OPENING ]]+Table1433[[#This Row],[RECEIPTS]]+Table1433[[#This Row],[RETURNS]])-(Table1433[[#This Row],[EXCHANGED]]+Table1433[[#This Row],[SALES]]+Table1433[[#This Row],[ISSUES]])</f>
        <v>0</v>
      </c>
      <c r="I47" s="53">
        <v>0</v>
      </c>
      <c r="J47" s="58">
        <f t="shared" si="8"/>
        <v>0</v>
      </c>
      <c r="K47" s="53">
        <f>'DAY2'!K47+'DAY3'!C47</f>
        <v>0</v>
      </c>
      <c r="L47" s="208">
        <f>'DAY2'!L47+'DAY3'!D47</f>
        <v>0</v>
      </c>
      <c r="M47" s="58">
        <f>'DAY2'!M47+'DAY3'!E47</f>
        <v>0</v>
      </c>
      <c r="N47" s="52">
        <f>'DAY2'!N47+'DAY3'!F47</f>
        <v>0</v>
      </c>
      <c r="O47" s="303">
        <f>'DAY2'!O47+'DAY3'!G47</f>
        <v>0</v>
      </c>
      <c r="P47" s="53">
        <f t="shared" si="15"/>
        <v>0</v>
      </c>
      <c r="Q47" s="54">
        <f t="shared" si="16"/>
        <v>0</v>
      </c>
      <c r="R47" s="55">
        <f t="shared" si="17"/>
        <v>0</v>
      </c>
      <c r="S47" s="52">
        <f t="shared" si="18"/>
        <v>0</v>
      </c>
      <c r="T47" s="303">
        <f t="shared" si="19"/>
        <v>0</v>
      </c>
      <c r="U47" s="62">
        <f t="shared" si="0"/>
        <v>0</v>
      </c>
    </row>
    <row r="48" spans="1:21" x14ac:dyDescent="0.25">
      <c r="A48" s="71" t="s">
        <v>32</v>
      </c>
      <c r="B48" s="52">
        <f>'DAY2'!H48</f>
        <v>0</v>
      </c>
      <c r="C48" s="53">
        <v>0</v>
      </c>
      <c r="D48" s="54">
        <v>0</v>
      </c>
      <c r="E48" s="55">
        <v>0</v>
      </c>
      <c r="F48" s="52">
        <v>0</v>
      </c>
      <c r="G48" s="303">
        <v>0</v>
      </c>
      <c r="H48" s="54">
        <f>+(Table1433[[#This Row],[OPENING ]]+Table1433[[#This Row],[RECEIPTS]]+Table1433[[#This Row],[RETURNS]])-(Table1433[[#This Row],[EXCHANGED]]+Table1433[[#This Row],[SALES]]+Table1433[[#This Row],[ISSUES]])</f>
        <v>0</v>
      </c>
      <c r="I48" s="53">
        <v>0</v>
      </c>
      <c r="J48" s="58">
        <f t="shared" si="8"/>
        <v>0</v>
      </c>
      <c r="K48" s="53">
        <f>'DAY2'!K48+'DAY3'!C48</f>
        <v>0</v>
      </c>
      <c r="L48" s="208">
        <f>'DAY2'!L48+'DAY3'!D48</f>
        <v>0</v>
      </c>
      <c r="M48" s="58">
        <f>'DAY2'!M48+'DAY3'!E48</f>
        <v>0</v>
      </c>
      <c r="N48" s="52">
        <f>'DAY2'!N48+'DAY3'!F48</f>
        <v>0</v>
      </c>
      <c r="O48" s="303">
        <f>'DAY2'!O48+'DAY3'!G48</f>
        <v>0</v>
      </c>
      <c r="P48" s="53">
        <f t="shared" si="15"/>
        <v>0</v>
      </c>
      <c r="Q48" s="54">
        <f t="shared" si="16"/>
        <v>0</v>
      </c>
      <c r="R48" s="55">
        <f t="shared" si="17"/>
        <v>0</v>
      </c>
      <c r="S48" s="52">
        <f t="shared" si="18"/>
        <v>0</v>
      </c>
      <c r="T48" s="303">
        <f t="shared" si="19"/>
        <v>0</v>
      </c>
      <c r="U48" s="62">
        <f t="shared" si="0"/>
        <v>0</v>
      </c>
    </row>
    <row r="49" spans="1:21" x14ac:dyDescent="0.25">
      <c r="A49" s="71" t="s">
        <v>33</v>
      </c>
      <c r="B49" s="52">
        <f>'DAY2'!H49</f>
        <v>0</v>
      </c>
      <c r="C49" s="53">
        <v>0</v>
      </c>
      <c r="D49" s="54">
        <v>0</v>
      </c>
      <c r="E49" s="55">
        <v>0</v>
      </c>
      <c r="F49" s="52">
        <v>0</v>
      </c>
      <c r="G49" s="303">
        <v>0</v>
      </c>
      <c r="H49" s="54">
        <f>+(Table1433[[#This Row],[OPENING ]]+Table1433[[#This Row],[RECEIPTS]]+Table1433[[#This Row],[RETURNS]])-(Table1433[[#This Row],[EXCHANGED]]+Table1433[[#This Row],[SALES]]+Table1433[[#This Row],[ISSUES]])</f>
        <v>0</v>
      </c>
      <c r="I49" s="53">
        <v>0</v>
      </c>
      <c r="J49" s="58">
        <f t="shared" si="8"/>
        <v>0</v>
      </c>
      <c r="K49" s="53">
        <f>'DAY2'!K49+'DAY3'!C49</f>
        <v>0</v>
      </c>
      <c r="L49" s="208">
        <f>'DAY2'!L49+'DAY3'!D49</f>
        <v>0</v>
      </c>
      <c r="M49" s="58">
        <f>'DAY2'!M49+'DAY3'!E49</f>
        <v>0</v>
      </c>
      <c r="N49" s="52">
        <f>'DAY2'!N49+'DAY3'!F49</f>
        <v>0</v>
      </c>
      <c r="O49" s="303">
        <f>'DAY2'!O49+'DAY3'!G49</f>
        <v>0</v>
      </c>
      <c r="P49" s="53">
        <f t="shared" si="15"/>
        <v>0</v>
      </c>
      <c r="Q49" s="54">
        <f t="shared" si="16"/>
        <v>0</v>
      </c>
      <c r="R49" s="55">
        <f t="shared" si="17"/>
        <v>0</v>
      </c>
      <c r="S49" s="52">
        <f t="shared" si="18"/>
        <v>0</v>
      </c>
      <c r="T49" s="303">
        <f t="shared" si="19"/>
        <v>0</v>
      </c>
      <c r="U49" s="62">
        <f t="shared" si="0"/>
        <v>0</v>
      </c>
    </row>
    <row r="50" spans="1:21" x14ac:dyDescent="0.25">
      <c r="A50" s="71" t="s">
        <v>34</v>
      </c>
      <c r="B50" s="52">
        <f>'DAY2'!H50</f>
        <v>0</v>
      </c>
      <c r="C50" s="53">
        <v>0</v>
      </c>
      <c r="D50" s="54">
        <v>0</v>
      </c>
      <c r="E50" s="55">
        <v>0</v>
      </c>
      <c r="F50" s="52">
        <v>0</v>
      </c>
      <c r="G50" s="303">
        <v>0</v>
      </c>
      <c r="H50" s="54">
        <f>+(Table1433[[#This Row],[OPENING ]]+Table1433[[#This Row],[RECEIPTS]]+Table1433[[#This Row],[RETURNS]])-(Table1433[[#This Row],[EXCHANGED]]+Table1433[[#This Row],[SALES]]+Table1433[[#This Row],[ISSUES]])</f>
        <v>0</v>
      </c>
      <c r="I50" s="53">
        <v>0</v>
      </c>
      <c r="J50" s="58">
        <f t="shared" si="8"/>
        <v>0</v>
      </c>
      <c r="K50" s="53">
        <f>'DAY2'!K50+'DAY3'!C50</f>
        <v>0</v>
      </c>
      <c r="L50" s="208">
        <f>'DAY2'!L50+'DAY3'!D50</f>
        <v>0</v>
      </c>
      <c r="M50" s="58">
        <f>'DAY2'!M50+'DAY3'!E50</f>
        <v>0</v>
      </c>
      <c r="N50" s="52">
        <f>'DAY2'!N50+'DAY3'!F50</f>
        <v>0</v>
      </c>
      <c r="O50" s="303">
        <f>'DAY2'!O50+'DAY3'!G50</f>
        <v>0</v>
      </c>
      <c r="P50" s="53">
        <f t="shared" si="15"/>
        <v>0</v>
      </c>
      <c r="Q50" s="54">
        <f t="shared" si="16"/>
        <v>0</v>
      </c>
      <c r="R50" s="55">
        <f t="shared" si="17"/>
        <v>0</v>
      </c>
      <c r="S50" s="52">
        <f t="shared" si="18"/>
        <v>0</v>
      </c>
      <c r="T50" s="303">
        <f t="shared" si="19"/>
        <v>0</v>
      </c>
      <c r="U50" s="62">
        <f t="shared" si="0"/>
        <v>0</v>
      </c>
    </row>
    <row r="51" spans="1:21" x14ac:dyDescent="0.25">
      <c r="A51" s="71" t="s">
        <v>35</v>
      </c>
      <c r="B51" s="52">
        <f>'DAY2'!H51</f>
        <v>0</v>
      </c>
      <c r="C51" s="53">
        <v>0</v>
      </c>
      <c r="D51" s="54">
        <v>0</v>
      </c>
      <c r="E51" s="55">
        <v>0</v>
      </c>
      <c r="F51" s="52">
        <v>0</v>
      </c>
      <c r="G51" s="303">
        <v>0</v>
      </c>
      <c r="H51" s="54">
        <f>+(Table1433[[#This Row],[OPENING ]]+Table1433[[#This Row],[RECEIPTS]]+Table1433[[#This Row],[RETURNS]])-(Table1433[[#This Row],[EXCHANGED]]+Table1433[[#This Row],[SALES]]+Table1433[[#This Row],[ISSUES]])</f>
        <v>0</v>
      </c>
      <c r="I51" s="53">
        <v>0</v>
      </c>
      <c r="J51" s="58">
        <f t="shared" si="8"/>
        <v>0</v>
      </c>
      <c r="K51" s="53">
        <f>'DAY2'!K51+'DAY3'!C51</f>
        <v>0</v>
      </c>
      <c r="L51" s="208">
        <f>'DAY2'!L51+'DAY3'!D51</f>
        <v>0</v>
      </c>
      <c r="M51" s="58">
        <f>'DAY2'!M51+'DAY3'!E51</f>
        <v>0</v>
      </c>
      <c r="N51" s="52">
        <f>'DAY2'!N51+'DAY3'!F51</f>
        <v>0</v>
      </c>
      <c r="O51" s="303">
        <f>'DAY2'!O51+'DAY3'!G51</f>
        <v>0</v>
      </c>
      <c r="P51" s="53">
        <f t="shared" si="15"/>
        <v>0</v>
      </c>
      <c r="Q51" s="54">
        <f t="shared" si="16"/>
        <v>0</v>
      </c>
      <c r="R51" s="55">
        <f t="shared" si="17"/>
        <v>0</v>
      </c>
      <c r="S51" s="52">
        <f t="shared" si="18"/>
        <v>0</v>
      </c>
      <c r="T51" s="303">
        <f t="shared" si="19"/>
        <v>0</v>
      </c>
      <c r="U51" s="62">
        <f t="shared" si="0"/>
        <v>0</v>
      </c>
    </row>
    <row r="52" spans="1:21" x14ac:dyDescent="0.25">
      <c r="A52" s="71" t="s">
        <v>138</v>
      </c>
      <c r="B52" s="52">
        <f>'DAY2'!H52</f>
        <v>0</v>
      </c>
      <c r="C52" s="53">
        <v>0</v>
      </c>
      <c r="D52" s="54">
        <v>0</v>
      </c>
      <c r="E52" s="55">
        <v>0</v>
      </c>
      <c r="F52" s="52">
        <v>0</v>
      </c>
      <c r="G52" s="303">
        <v>0</v>
      </c>
      <c r="H52" s="54">
        <f>+(Table1433[[#This Row],[OPENING ]]+Table1433[[#This Row],[RECEIPTS]]+Table1433[[#This Row],[RETURNS]])-(Table1433[[#This Row],[EXCHANGED]]+Table1433[[#This Row],[SALES]]+Table1433[[#This Row],[ISSUES]])</f>
        <v>0</v>
      </c>
      <c r="I52" s="53">
        <v>0</v>
      </c>
      <c r="J52" s="58">
        <f t="shared" si="8"/>
        <v>0</v>
      </c>
      <c r="K52" s="53">
        <f>'DAY2'!K52+'DAY3'!C52</f>
        <v>0</v>
      </c>
      <c r="L52" s="208">
        <f>'DAY2'!L52+'DAY3'!D52</f>
        <v>0</v>
      </c>
      <c r="M52" s="58">
        <f>'DAY2'!M52+'DAY3'!E52</f>
        <v>0</v>
      </c>
      <c r="N52" s="52">
        <f>'DAY2'!N52+'DAY3'!F52</f>
        <v>0</v>
      </c>
      <c r="O52" s="303">
        <f>'DAY2'!O52+'DAY3'!G52</f>
        <v>0</v>
      </c>
      <c r="P52" s="53">
        <f t="shared" si="15"/>
        <v>0</v>
      </c>
      <c r="Q52" s="54">
        <f t="shared" si="16"/>
        <v>0</v>
      </c>
      <c r="R52" s="55">
        <f t="shared" si="17"/>
        <v>0</v>
      </c>
      <c r="S52" s="52">
        <f t="shared" si="18"/>
        <v>0</v>
      </c>
      <c r="T52" s="303">
        <f t="shared" si="19"/>
        <v>0</v>
      </c>
      <c r="U52" s="62">
        <f t="shared" si="0"/>
        <v>0</v>
      </c>
    </row>
    <row r="53" spans="1:21" x14ac:dyDescent="0.25">
      <c r="A53" s="71" t="s">
        <v>137</v>
      </c>
      <c r="B53" s="52">
        <f>'DAY2'!H53</f>
        <v>0</v>
      </c>
      <c r="C53" s="53">
        <v>0</v>
      </c>
      <c r="D53" s="54">
        <v>0</v>
      </c>
      <c r="E53" s="55">
        <v>0</v>
      </c>
      <c r="F53" s="52">
        <v>0</v>
      </c>
      <c r="G53" s="303">
        <v>0</v>
      </c>
      <c r="H53" s="54">
        <f>+(Table1433[[#This Row],[OPENING ]]+Table1433[[#This Row],[RECEIPTS]]+Table1433[[#This Row],[RETURNS]])-(Table1433[[#This Row],[EXCHANGED]]+Table1433[[#This Row],[SALES]]+Table1433[[#This Row],[ISSUES]])</f>
        <v>0</v>
      </c>
      <c r="I53" s="53">
        <v>0</v>
      </c>
      <c r="J53" s="58">
        <f t="shared" si="8"/>
        <v>0</v>
      </c>
      <c r="K53" s="53">
        <f>'DAY2'!K53+'DAY3'!C53</f>
        <v>0</v>
      </c>
      <c r="L53" s="208">
        <f>'DAY2'!L53+'DAY3'!D53</f>
        <v>0</v>
      </c>
      <c r="M53" s="58">
        <f>'DAY2'!M53+'DAY3'!E53</f>
        <v>0</v>
      </c>
      <c r="N53" s="52">
        <f>'DAY2'!N53+'DAY3'!F53</f>
        <v>0</v>
      </c>
      <c r="O53" s="303">
        <f>'DAY2'!O53+'DAY3'!G53</f>
        <v>0</v>
      </c>
      <c r="P53" s="53">
        <f t="shared" si="15"/>
        <v>0</v>
      </c>
      <c r="Q53" s="54">
        <f t="shared" si="16"/>
        <v>0</v>
      </c>
      <c r="R53" s="55">
        <f t="shared" si="17"/>
        <v>0</v>
      </c>
      <c r="S53" s="52">
        <f t="shared" si="18"/>
        <v>0</v>
      </c>
      <c r="T53" s="303">
        <f t="shared" si="19"/>
        <v>0</v>
      </c>
      <c r="U53" s="62">
        <f t="shared" si="0"/>
        <v>0</v>
      </c>
    </row>
    <row r="54" spans="1:21" x14ac:dyDescent="0.25">
      <c r="A54" s="71" t="s">
        <v>192</v>
      </c>
      <c r="B54" s="52">
        <f>'DAY2'!H54</f>
        <v>0</v>
      </c>
      <c r="C54" s="53">
        <v>0</v>
      </c>
      <c r="D54" s="54">
        <v>0</v>
      </c>
      <c r="E54" s="55">
        <v>0</v>
      </c>
      <c r="F54" s="52">
        <v>0</v>
      </c>
      <c r="G54" s="303">
        <v>0</v>
      </c>
      <c r="H54" s="54">
        <f>+(Table1433[[#This Row],[OPENING ]]+Table1433[[#This Row],[RECEIPTS]]+Table1433[[#This Row],[RETURNS]])-(Table1433[[#This Row],[EXCHANGED]]+Table1433[[#This Row],[SALES]]+Table1433[[#This Row],[ISSUES]])</f>
        <v>0</v>
      </c>
      <c r="I54" s="53">
        <v>0</v>
      </c>
      <c r="J54" s="58">
        <f t="shared" si="8"/>
        <v>0</v>
      </c>
      <c r="K54" s="53">
        <f>'DAY2'!K54+'DAY3'!C54</f>
        <v>0</v>
      </c>
      <c r="L54" s="208">
        <f>'DAY2'!L54+'DAY3'!D54</f>
        <v>0</v>
      </c>
      <c r="M54" s="58">
        <f>'DAY2'!M54+'DAY3'!E54</f>
        <v>0</v>
      </c>
      <c r="N54" s="52">
        <f>'DAY2'!N54+'DAY3'!F54</f>
        <v>0</v>
      </c>
      <c r="O54" s="303">
        <f>'DAY2'!O54+'DAY3'!G54</f>
        <v>0</v>
      </c>
      <c r="P54" s="53">
        <f t="shared" si="15"/>
        <v>0</v>
      </c>
      <c r="Q54" s="54">
        <f t="shared" si="16"/>
        <v>0</v>
      </c>
      <c r="R54" s="55">
        <f t="shared" si="17"/>
        <v>0</v>
      </c>
      <c r="S54" s="52">
        <f t="shared" si="18"/>
        <v>0</v>
      </c>
      <c r="T54" s="303">
        <f t="shared" si="19"/>
        <v>0</v>
      </c>
      <c r="U54" s="62">
        <f t="shared" si="0"/>
        <v>0</v>
      </c>
    </row>
    <row r="55" spans="1:21" x14ac:dyDescent="0.25">
      <c r="A55" s="71" t="s">
        <v>106</v>
      </c>
      <c r="B55" s="52">
        <f>'DAY2'!H55</f>
        <v>7859.52</v>
      </c>
      <c r="C55" s="53">
        <v>10000</v>
      </c>
      <c r="D55" s="54">
        <v>0</v>
      </c>
      <c r="E55" s="55">
        <v>0</v>
      </c>
      <c r="F55" s="52">
        <v>0</v>
      </c>
      <c r="G55" s="303">
        <v>2497</v>
      </c>
      <c r="H55" s="54">
        <f>+(Table1433[[#This Row],[OPENING ]]+Table1433[[#This Row],[RECEIPTS]]+Table1433[[#This Row],[RETURNS]])-(Table1433[[#This Row],[EXCHANGED]]+Table1433[[#This Row],[SALES]]+Table1433[[#This Row],[ISSUES]])</f>
        <v>15362.52</v>
      </c>
      <c r="I55" s="53">
        <v>15363.52</v>
      </c>
      <c r="J55" s="58">
        <f t="shared" si="8"/>
        <v>1</v>
      </c>
      <c r="K55" s="53">
        <f>'DAY2'!K55+'DAY3'!C55</f>
        <v>18250</v>
      </c>
      <c r="L55" s="208">
        <f>'DAY2'!L55+'DAY3'!D55</f>
        <v>0</v>
      </c>
      <c r="M55" s="58">
        <f>'DAY2'!M55+'DAY3'!E55</f>
        <v>0</v>
      </c>
      <c r="N55" s="52">
        <f>'DAY2'!N55+'DAY3'!F55</f>
        <v>0</v>
      </c>
      <c r="O55" s="303">
        <f>'DAY2'!O55+'DAY3'!G55</f>
        <v>2897</v>
      </c>
      <c r="P55" s="53">
        <f t="shared" si="15"/>
        <v>6083.333333333333</v>
      </c>
      <c r="Q55" s="54">
        <f t="shared" si="16"/>
        <v>0</v>
      </c>
      <c r="R55" s="55">
        <f t="shared" si="17"/>
        <v>0</v>
      </c>
      <c r="S55" s="52">
        <f t="shared" si="18"/>
        <v>0</v>
      </c>
      <c r="T55" s="303">
        <f t="shared" si="19"/>
        <v>965.66666666666663</v>
      </c>
      <c r="U55" s="62">
        <f t="shared" si="0"/>
        <v>2.1793899843949496</v>
      </c>
    </row>
    <row r="56" spans="1:21" x14ac:dyDescent="0.25">
      <c r="A56" s="71" t="s">
        <v>227</v>
      </c>
      <c r="B56" s="52">
        <f>'DAY2'!H56</f>
        <v>29.2</v>
      </c>
      <c r="C56" s="53">
        <v>0</v>
      </c>
      <c r="D56" s="54">
        <v>0</v>
      </c>
      <c r="E56" s="55">
        <v>0</v>
      </c>
      <c r="F56" s="52">
        <v>0</v>
      </c>
      <c r="G56" s="303">
        <v>0</v>
      </c>
      <c r="H56" s="54">
        <f>+(Table1433[[#This Row],[OPENING ]]+Table1433[[#This Row],[RECEIPTS]]+Table1433[[#This Row],[RETURNS]])-(Table1433[[#This Row],[EXCHANGED]]+Table1433[[#This Row],[SALES]]+Table1433[[#This Row],[ISSUES]])</f>
        <v>29.2</v>
      </c>
      <c r="I56" s="53">
        <v>29.2</v>
      </c>
      <c r="J56" s="58">
        <f t="shared" si="8"/>
        <v>0</v>
      </c>
      <c r="K56" s="53">
        <f>'DAY2'!K56+'DAY3'!C56</f>
        <v>0</v>
      </c>
      <c r="L56" s="208">
        <f>'DAY2'!L56+'DAY3'!D56</f>
        <v>0</v>
      </c>
      <c r="M56" s="58">
        <f>'DAY2'!M56+'DAY3'!E56</f>
        <v>0</v>
      </c>
      <c r="N56" s="52">
        <f>'DAY2'!N56+'DAY3'!F56</f>
        <v>0</v>
      </c>
      <c r="O56" s="303">
        <f>'DAY2'!O56+'DAY3'!G56</f>
        <v>0</v>
      </c>
      <c r="P56" s="53">
        <f t="shared" si="15"/>
        <v>0</v>
      </c>
      <c r="Q56" s="54">
        <f t="shared" si="16"/>
        <v>0</v>
      </c>
      <c r="R56" s="55">
        <f t="shared" si="17"/>
        <v>0</v>
      </c>
      <c r="S56" s="52">
        <f t="shared" si="18"/>
        <v>0</v>
      </c>
      <c r="T56" s="303">
        <f t="shared" si="19"/>
        <v>0</v>
      </c>
      <c r="U56" s="62">
        <f t="shared" si="0"/>
        <v>0</v>
      </c>
    </row>
    <row r="57" spans="1:21" x14ac:dyDescent="0.25">
      <c r="A57" s="71"/>
      <c r="B57" s="52">
        <f>'DAY2'!H57</f>
        <v>0</v>
      </c>
      <c r="C57" s="53">
        <v>0</v>
      </c>
      <c r="D57" s="54">
        <v>0</v>
      </c>
      <c r="E57" s="55">
        <v>0</v>
      </c>
      <c r="F57" s="52">
        <v>0</v>
      </c>
      <c r="G57" s="303">
        <v>0</v>
      </c>
      <c r="H57" s="54">
        <f>+(Table1433[[#This Row],[OPENING ]]+Table1433[[#This Row],[RECEIPTS]]+Table1433[[#This Row],[RETURNS]])-(Table1433[[#This Row],[EXCHANGED]]+Table1433[[#This Row],[SALES]]+Table1433[[#This Row],[ISSUES]])</f>
        <v>0</v>
      </c>
      <c r="I57" s="53">
        <v>0</v>
      </c>
      <c r="J57" s="58">
        <f t="shared" si="8"/>
        <v>0</v>
      </c>
      <c r="K57" s="53">
        <f>'DAY2'!K57+'DAY3'!C57</f>
        <v>0</v>
      </c>
      <c r="L57" s="208">
        <f>'DAY2'!L57+'DAY3'!D57</f>
        <v>0</v>
      </c>
      <c r="M57" s="58">
        <f>'DAY2'!M57+'DAY3'!E57</f>
        <v>0</v>
      </c>
      <c r="N57" s="52">
        <f>'DAY2'!N57+'DAY3'!F57</f>
        <v>0</v>
      </c>
      <c r="O57" s="303">
        <f>'DAY2'!O57+'DAY3'!G57</f>
        <v>0</v>
      </c>
      <c r="P57" s="53">
        <f t="shared" si="15"/>
        <v>0</v>
      </c>
      <c r="Q57" s="54">
        <f t="shared" si="16"/>
        <v>0</v>
      </c>
      <c r="R57" s="55">
        <f t="shared" si="17"/>
        <v>0</v>
      </c>
      <c r="S57" s="52">
        <f t="shared" si="18"/>
        <v>0</v>
      </c>
      <c r="T57" s="303">
        <f t="shared" si="19"/>
        <v>0</v>
      </c>
      <c r="U57" s="62">
        <f t="shared" si="0"/>
        <v>0</v>
      </c>
    </row>
    <row r="58" spans="1:21" x14ac:dyDescent="0.25">
      <c r="A58" s="71"/>
      <c r="B58" s="52">
        <f>'DAY2'!H58</f>
        <v>0</v>
      </c>
      <c r="C58" s="53">
        <v>0</v>
      </c>
      <c r="D58" s="54">
        <v>0</v>
      </c>
      <c r="E58" s="55">
        <v>0</v>
      </c>
      <c r="F58" s="52">
        <v>0</v>
      </c>
      <c r="G58" s="303">
        <v>0</v>
      </c>
      <c r="H58" s="54">
        <f>+(Table1433[[#This Row],[OPENING ]]+Table1433[[#This Row],[RECEIPTS]]+Table1433[[#This Row],[RETURNS]])-(Table1433[[#This Row],[EXCHANGED]]+Table1433[[#This Row],[SALES]]+Table1433[[#This Row],[ISSUES]])</f>
        <v>0</v>
      </c>
      <c r="I58" s="53">
        <v>0</v>
      </c>
      <c r="J58" s="58">
        <f t="shared" si="8"/>
        <v>0</v>
      </c>
      <c r="K58" s="53">
        <f>'DAY2'!K58+'DAY3'!C58</f>
        <v>0</v>
      </c>
      <c r="L58" s="208">
        <f>'DAY2'!L58+'DAY3'!D58</f>
        <v>0</v>
      </c>
      <c r="M58" s="58">
        <f>'DAY2'!M58+'DAY3'!E58</f>
        <v>0</v>
      </c>
      <c r="N58" s="52">
        <f>'DAY2'!N58+'DAY3'!F58</f>
        <v>0</v>
      </c>
      <c r="O58" s="303">
        <f>'DAY2'!O58+'DAY3'!G58</f>
        <v>0</v>
      </c>
      <c r="P58" s="53">
        <f t="shared" si="15"/>
        <v>0</v>
      </c>
      <c r="Q58" s="54">
        <f t="shared" si="16"/>
        <v>0</v>
      </c>
      <c r="R58" s="55">
        <f t="shared" si="17"/>
        <v>0</v>
      </c>
      <c r="S58" s="52">
        <f t="shared" si="18"/>
        <v>0</v>
      </c>
      <c r="T58" s="303">
        <f t="shared" si="19"/>
        <v>0</v>
      </c>
      <c r="U58" s="62">
        <f t="shared" si="0"/>
        <v>0</v>
      </c>
    </row>
    <row r="59" spans="1:21" ht="15.75" thickBot="1" x14ac:dyDescent="0.3">
      <c r="A59" s="172"/>
      <c r="B59" s="52">
        <f>'DAY2'!H59</f>
        <v>0</v>
      </c>
      <c r="C59" s="144">
        <v>0</v>
      </c>
      <c r="D59" s="145">
        <v>0</v>
      </c>
      <c r="E59" s="146">
        <v>0</v>
      </c>
      <c r="F59" s="143">
        <v>0</v>
      </c>
      <c r="G59" s="304">
        <v>0</v>
      </c>
      <c r="H59" s="54">
        <f>+(Table1433[[#This Row],[OPENING ]]+Table1433[[#This Row],[RECEIPTS]]+Table1433[[#This Row],[RETURNS]])-(Table1433[[#This Row],[EXCHANGED]]+Table1433[[#This Row],[SALES]]+Table1433[[#This Row],[ISSUES]])</f>
        <v>0</v>
      </c>
      <c r="I59" s="144">
        <v>0</v>
      </c>
      <c r="J59" s="148">
        <f t="shared" si="8"/>
        <v>0</v>
      </c>
      <c r="K59" s="53">
        <f>'DAY2'!K59+'DAY3'!C59</f>
        <v>0</v>
      </c>
      <c r="L59" s="208">
        <f>'DAY2'!L59+'DAY3'!D59</f>
        <v>0</v>
      </c>
      <c r="M59" s="58">
        <f>'DAY2'!M59+'DAY3'!E59</f>
        <v>0</v>
      </c>
      <c r="N59" s="52">
        <f>'DAY2'!N59+'DAY3'!F59</f>
        <v>0</v>
      </c>
      <c r="O59" s="303">
        <f>'DAY2'!O59+'DAY3'!G59</f>
        <v>0</v>
      </c>
      <c r="P59" s="53">
        <f t="shared" si="15"/>
        <v>0</v>
      </c>
      <c r="Q59" s="54">
        <f t="shared" si="16"/>
        <v>0</v>
      </c>
      <c r="R59" s="55">
        <f t="shared" si="17"/>
        <v>0</v>
      </c>
      <c r="S59" s="52">
        <f t="shared" si="18"/>
        <v>0</v>
      </c>
      <c r="T59" s="303">
        <f t="shared" si="19"/>
        <v>0</v>
      </c>
      <c r="U59" s="167">
        <f t="shared" si="0"/>
        <v>0</v>
      </c>
    </row>
    <row r="60" spans="1:21" ht="17.25" thickBot="1" x14ac:dyDescent="0.35">
      <c r="A60" s="159" t="s">
        <v>200</v>
      </c>
      <c r="B60" s="160">
        <f t="shared" ref="B60:T60" si="20">SUM(B43:B59)</f>
        <v>7934.72</v>
      </c>
      <c r="C60" s="161">
        <f t="shared" si="20"/>
        <v>10000</v>
      </c>
      <c r="D60" s="162">
        <f t="shared" si="20"/>
        <v>0</v>
      </c>
      <c r="E60" s="163">
        <f t="shared" si="20"/>
        <v>0</v>
      </c>
      <c r="F60" s="160">
        <f t="shared" si="20"/>
        <v>0</v>
      </c>
      <c r="G60" s="305">
        <f t="shared" si="20"/>
        <v>2497</v>
      </c>
      <c r="H60" s="162">
        <f t="shared" si="20"/>
        <v>15437.720000000001</v>
      </c>
      <c r="I60" s="161">
        <f t="shared" si="20"/>
        <v>15438.720000000001</v>
      </c>
      <c r="J60" s="165">
        <f>+I60-H60</f>
        <v>1</v>
      </c>
      <c r="K60" s="161">
        <f t="shared" si="20"/>
        <v>18250</v>
      </c>
      <c r="L60" s="162">
        <f t="shared" si="20"/>
        <v>0</v>
      </c>
      <c r="M60" s="163">
        <f t="shared" si="20"/>
        <v>0</v>
      </c>
      <c r="N60" s="160">
        <f t="shared" si="20"/>
        <v>0</v>
      </c>
      <c r="O60" s="305">
        <f t="shared" si="20"/>
        <v>2897</v>
      </c>
      <c r="P60" s="161">
        <f t="shared" si="20"/>
        <v>6083.333333333333</v>
      </c>
      <c r="Q60" s="162">
        <f t="shared" si="20"/>
        <v>0</v>
      </c>
      <c r="R60" s="163">
        <f t="shared" si="20"/>
        <v>0</v>
      </c>
      <c r="S60" s="160">
        <f t="shared" si="20"/>
        <v>0</v>
      </c>
      <c r="T60" s="305">
        <f t="shared" si="20"/>
        <v>965.66666666666663</v>
      </c>
      <c r="U60" s="166">
        <f t="shared" si="0"/>
        <v>2.1900581642786214</v>
      </c>
    </row>
    <row r="61" spans="1:21" x14ac:dyDescent="0.25">
      <c r="A61" s="150"/>
      <c r="B61" s="151"/>
      <c r="C61" s="152"/>
      <c r="D61" s="153"/>
      <c r="E61" s="154"/>
      <c r="F61" s="151"/>
      <c r="G61" s="306"/>
      <c r="H61" s="153"/>
      <c r="I61" s="152"/>
      <c r="J61" s="157"/>
      <c r="K61" s="152"/>
      <c r="L61" s="153"/>
      <c r="M61" s="154"/>
      <c r="N61" s="151"/>
      <c r="O61" s="306"/>
      <c r="P61" s="152"/>
      <c r="Q61" s="153"/>
      <c r="R61" s="154"/>
      <c r="S61" s="151"/>
      <c r="T61" s="306"/>
      <c r="U61" s="158">
        <f t="shared" si="0"/>
        <v>0</v>
      </c>
    </row>
    <row r="62" spans="1:21" x14ac:dyDescent="0.25">
      <c r="A62" s="63" t="s">
        <v>199</v>
      </c>
      <c r="B62" s="52"/>
      <c r="C62" s="53"/>
      <c r="D62" s="54"/>
      <c r="E62" s="55"/>
      <c r="F62" s="52"/>
      <c r="G62" s="303"/>
      <c r="H62" s="54"/>
      <c r="I62" s="53"/>
      <c r="J62" s="58"/>
      <c r="K62" s="53"/>
      <c r="L62" s="54"/>
      <c r="M62" s="55"/>
      <c r="N62" s="52"/>
      <c r="O62" s="303"/>
      <c r="P62" s="53"/>
      <c r="Q62" s="54"/>
      <c r="R62" s="55"/>
      <c r="S62" s="52"/>
      <c r="T62" s="303"/>
      <c r="U62" s="62">
        <f t="shared" si="0"/>
        <v>0</v>
      </c>
    </row>
    <row r="63" spans="1:21" x14ac:dyDescent="0.25">
      <c r="A63" s="72" t="s">
        <v>36</v>
      </c>
      <c r="B63" s="52">
        <f>'DAY2'!H63</f>
        <v>0</v>
      </c>
      <c r="C63" s="53">
        <v>0</v>
      </c>
      <c r="D63" s="54">
        <v>0</v>
      </c>
      <c r="E63" s="55">
        <v>0</v>
      </c>
      <c r="F63" s="52">
        <v>0</v>
      </c>
      <c r="G63" s="303">
        <v>0</v>
      </c>
      <c r="H63" s="54">
        <f>+(Table1433[[#This Row],[OPENING ]]+Table1433[[#This Row],[RECEIPTS]]+Table1433[[#This Row],[RETURNS]])-(Table1433[[#This Row],[EXCHANGED]]+Table1433[[#This Row],[SALES]]+Table1433[[#This Row],[ISSUES]])</f>
        <v>0</v>
      </c>
      <c r="I63" s="53">
        <v>0</v>
      </c>
      <c r="J63" s="58">
        <f t="shared" si="8"/>
        <v>0</v>
      </c>
      <c r="K63" s="53">
        <f>'DAY2'!K63+'DAY3'!C63</f>
        <v>0</v>
      </c>
      <c r="L63" s="208">
        <f>'DAY2'!L63+'DAY3'!D63</f>
        <v>0</v>
      </c>
      <c r="M63" s="58">
        <f>'DAY2'!M63+'DAY3'!E63</f>
        <v>0</v>
      </c>
      <c r="N63" s="52">
        <f>'DAY2'!N63+'DAY3'!F63</f>
        <v>0</v>
      </c>
      <c r="O63" s="303">
        <f>'DAY2'!O63+'DAY3'!G63</f>
        <v>0</v>
      </c>
      <c r="P63" s="53">
        <f>+K63/3</f>
        <v>0</v>
      </c>
      <c r="Q63" s="54">
        <f>+L63/3</f>
        <v>0</v>
      </c>
      <c r="R63" s="55">
        <f>+M63/3</f>
        <v>0</v>
      </c>
      <c r="S63" s="52">
        <f>+N63/3</f>
        <v>0</v>
      </c>
      <c r="T63" s="303">
        <f>+O63/3</f>
        <v>0</v>
      </c>
      <c r="U63" s="62">
        <f t="shared" si="0"/>
        <v>0</v>
      </c>
    </row>
    <row r="64" spans="1:21" x14ac:dyDescent="0.25">
      <c r="A64" s="72" t="s">
        <v>37</v>
      </c>
      <c r="B64" s="52">
        <f>'DAY2'!H64</f>
        <v>0</v>
      </c>
      <c r="C64" s="53">
        <v>0</v>
      </c>
      <c r="D64" s="54">
        <v>0</v>
      </c>
      <c r="E64" s="55">
        <v>0</v>
      </c>
      <c r="F64" s="52">
        <v>0</v>
      </c>
      <c r="G64" s="303">
        <v>0</v>
      </c>
      <c r="H64" s="54">
        <f>+(Table1433[[#This Row],[OPENING ]]+Table1433[[#This Row],[RECEIPTS]]+Table1433[[#This Row],[RETURNS]])-(Table1433[[#This Row],[EXCHANGED]]+Table1433[[#This Row],[SALES]]+Table1433[[#This Row],[ISSUES]])</f>
        <v>0</v>
      </c>
      <c r="I64" s="53">
        <v>0</v>
      </c>
      <c r="J64" s="58">
        <f t="shared" si="8"/>
        <v>0</v>
      </c>
      <c r="K64" s="53">
        <f>'DAY2'!K64+'DAY3'!C64</f>
        <v>0</v>
      </c>
      <c r="L64" s="208">
        <f>'DAY2'!L64+'DAY3'!D64</f>
        <v>0</v>
      </c>
      <c r="M64" s="58">
        <f>'DAY2'!M64+'DAY3'!E64</f>
        <v>0</v>
      </c>
      <c r="N64" s="52">
        <f>'DAY2'!N64+'DAY3'!F64</f>
        <v>0</v>
      </c>
      <c r="O64" s="303">
        <f>'DAY2'!O64+'DAY3'!G64</f>
        <v>0</v>
      </c>
      <c r="P64" s="53">
        <f t="shared" ref="P64:P79" si="21">+K64/3</f>
        <v>0</v>
      </c>
      <c r="Q64" s="54">
        <f t="shared" ref="Q64:Q79" si="22">+L64/3</f>
        <v>0</v>
      </c>
      <c r="R64" s="55">
        <f t="shared" ref="R64:R79" si="23">+M64/3</f>
        <v>0</v>
      </c>
      <c r="S64" s="52">
        <f t="shared" ref="S64:S79" si="24">+N64/3</f>
        <v>0</v>
      </c>
      <c r="T64" s="303">
        <f t="shared" ref="T64:T79" si="25">+O64/3</f>
        <v>0</v>
      </c>
      <c r="U64" s="62">
        <f t="shared" si="0"/>
        <v>0</v>
      </c>
    </row>
    <row r="65" spans="1:21" x14ac:dyDescent="0.25">
      <c r="A65" s="72" t="s">
        <v>38</v>
      </c>
      <c r="B65" s="52">
        <f>'DAY2'!H65</f>
        <v>0</v>
      </c>
      <c r="C65" s="53">
        <v>0</v>
      </c>
      <c r="D65" s="54">
        <v>0</v>
      </c>
      <c r="E65" s="55">
        <v>0</v>
      </c>
      <c r="F65" s="52">
        <v>0</v>
      </c>
      <c r="G65" s="303">
        <v>0</v>
      </c>
      <c r="H65" s="54">
        <f>+(Table1433[[#This Row],[OPENING ]]+Table1433[[#This Row],[RECEIPTS]]+Table1433[[#This Row],[RETURNS]])-(Table1433[[#This Row],[EXCHANGED]]+Table1433[[#This Row],[SALES]]+Table1433[[#This Row],[ISSUES]])</f>
        <v>0</v>
      </c>
      <c r="I65" s="53">
        <v>0</v>
      </c>
      <c r="J65" s="58">
        <f t="shared" si="8"/>
        <v>0</v>
      </c>
      <c r="K65" s="53">
        <f>'DAY2'!K65+'DAY3'!C65</f>
        <v>0</v>
      </c>
      <c r="L65" s="208">
        <f>'DAY2'!L65+'DAY3'!D65</f>
        <v>0</v>
      </c>
      <c r="M65" s="58">
        <f>'DAY2'!M65+'DAY3'!E65</f>
        <v>0</v>
      </c>
      <c r="N65" s="52">
        <f>'DAY2'!N65+'DAY3'!F65</f>
        <v>0</v>
      </c>
      <c r="O65" s="303">
        <f>'DAY2'!O65+'DAY3'!G65</f>
        <v>0</v>
      </c>
      <c r="P65" s="53">
        <f t="shared" si="21"/>
        <v>0</v>
      </c>
      <c r="Q65" s="54">
        <f t="shared" si="22"/>
        <v>0</v>
      </c>
      <c r="R65" s="55">
        <f t="shared" si="23"/>
        <v>0</v>
      </c>
      <c r="S65" s="52">
        <f t="shared" si="24"/>
        <v>0</v>
      </c>
      <c r="T65" s="303">
        <f t="shared" si="25"/>
        <v>0</v>
      </c>
      <c r="U65" s="62">
        <f t="shared" si="0"/>
        <v>0</v>
      </c>
    </row>
    <row r="66" spans="1:21" x14ac:dyDescent="0.25">
      <c r="A66" s="72" t="s">
        <v>39</v>
      </c>
      <c r="B66" s="52">
        <f>'DAY2'!H66</f>
        <v>0</v>
      </c>
      <c r="C66" s="53">
        <v>0</v>
      </c>
      <c r="D66" s="54">
        <v>0</v>
      </c>
      <c r="E66" s="55">
        <v>0</v>
      </c>
      <c r="F66" s="52">
        <v>0</v>
      </c>
      <c r="G66" s="303">
        <v>0</v>
      </c>
      <c r="H66" s="54">
        <f>+(Table1433[[#This Row],[OPENING ]]+Table1433[[#This Row],[RECEIPTS]]+Table1433[[#This Row],[RETURNS]])-(Table1433[[#This Row],[EXCHANGED]]+Table1433[[#This Row],[SALES]]+Table1433[[#This Row],[ISSUES]])</f>
        <v>0</v>
      </c>
      <c r="I66" s="53">
        <v>0</v>
      </c>
      <c r="J66" s="58">
        <f t="shared" si="8"/>
        <v>0</v>
      </c>
      <c r="K66" s="53">
        <f>'DAY2'!K66+'DAY3'!C66</f>
        <v>0</v>
      </c>
      <c r="L66" s="208">
        <f>'DAY2'!L66+'DAY3'!D66</f>
        <v>0</v>
      </c>
      <c r="M66" s="58">
        <f>'DAY2'!M66+'DAY3'!E66</f>
        <v>0</v>
      </c>
      <c r="N66" s="52">
        <f>'DAY2'!N66+'DAY3'!F66</f>
        <v>0</v>
      </c>
      <c r="O66" s="303">
        <f>'DAY2'!O66+'DAY3'!G66</f>
        <v>0</v>
      </c>
      <c r="P66" s="53">
        <f t="shared" si="21"/>
        <v>0</v>
      </c>
      <c r="Q66" s="54">
        <f t="shared" si="22"/>
        <v>0</v>
      </c>
      <c r="R66" s="55">
        <f t="shared" si="23"/>
        <v>0</v>
      </c>
      <c r="S66" s="52">
        <f t="shared" si="24"/>
        <v>0</v>
      </c>
      <c r="T66" s="303">
        <f t="shared" si="25"/>
        <v>0</v>
      </c>
      <c r="U66" s="62">
        <f t="shared" si="0"/>
        <v>0</v>
      </c>
    </row>
    <row r="67" spans="1:21" x14ac:dyDescent="0.25">
      <c r="A67" s="72" t="s">
        <v>40</v>
      </c>
      <c r="B67" s="52">
        <f>'DAY2'!H67</f>
        <v>0</v>
      </c>
      <c r="C67" s="53">
        <v>0</v>
      </c>
      <c r="D67" s="54">
        <v>0</v>
      </c>
      <c r="E67" s="55">
        <v>0</v>
      </c>
      <c r="F67" s="52">
        <v>0</v>
      </c>
      <c r="G67" s="303">
        <v>0</v>
      </c>
      <c r="H67" s="54">
        <f>+(Table1433[[#This Row],[OPENING ]]+Table1433[[#This Row],[RECEIPTS]]+Table1433[[#This Row],[RETURNS]])-(Table1433[[#This Row],[EXCHANGED]]+Table1433[[#This Row],[SALES]]+Table1433[[#This Row],[ISSUES]])</f>
        <v>0</v>
      </c>
      <c r="I67" s="53">
        <v>0</v>
      </c>
      <c r="J67" s="58">
        <f t="shared" si="8"/>
        <v>0</v>
      </c>
      <c r="K67" s="53">
        <f>'DAY2'!K67+'DAY3'!C67</f>
        <v>0</v>
      </c>
      <c r="L67" s="208">
        <f>'DAY2'!L67+'DAY3'!D67</f>
        <v>0</v>
      </c>
      <c r="M67" s="58">
        <f>'DAY2'!M67+'DAY3'!E67</f>
        <v>0</v>
      </c>
      <c r="N67" s="52">
        <f>'DAY2'!N67+'DAY3'!F67</f>
        <v>0</v>
      </c>
      <c r="O67" s="303">
        <f>'DAY2'!O67+'DAY3'!G67</f>
        <v>0</v>
      </c>
      <c r="P67" s="53">
        <f t="shared" si="21"/>
        <v>0</v>
      </c>
      <c r="Q67" s="54">
        <f t="shared" si="22"/>
        <v>0</v>
      </c>
      <c r="R67" s="55">
        <f t="shared" si="23"/>
        <v>0</v>
      </c>
      <c r="S67" s="52">
        <f t="shared" si="24"/>
        <v>0</v>
      </c>
      <c r="T67" s="303">
        <f t="shared" si="25"/>
        <v>0</v>
      </c>
      <c r="U67" s="62">
        <f t="shared" si="0"/>
        <v>0</v>
      </c>
    </row>
    <row r="68" spans="1:21" x14ac:dyDescent="0.25">
      <c r="A68" s="72" t="s">
        <v>193</v>
      </c>
      <c r="B68" s="52">
        <f>'DAY2'!H68</f>
        <v>3959.8</v>
      </c>
      <c r="C68" s="53">
        <v>0</v>
      </c>
      <c r="D68" s="54">
        <v>0</v>
      </c>
      <c r="E68" s="55">
        <v>0</v>
      </c>
      <c r="F68" s="52">
        <v>0</v>
      </c>
      <c r="G68" s="303">
        <v>0</v>
      </c>
      <c r="H68" s="54">
        <f>+(Table1433[[#This Row],[OPENING ]]+Table1433[[#This Row],[RECEIPTS]]+Table1433[[#This Row],[RETURNS]])-(Table1433[[#This Row],[EXCHANGED]]+Table1433[[#This Row],[SALES]]+Table1433[[#This Row],[ISSUES]])</f>
        <v>3959.8</v>
      </c>
      <c r="I68" s="53">
        <v>3959.8</v>
      </c>
      <c r="J68" s="58">
        <f t="shared" si="8"/>
        <v>0</v>
      </c>
      <c r="K68" s="53">
        <f>'DAY2'!K68+'DAY3'!C68</f>
        <v>800</v>
      </c>
      <c r="L68" s="208">
        <f>'DAY2'!L68+'DAY3'!D68</f>
        <v>0</v>
      </c>
      <c r="M68" s="58">
        <f>'DAY2'!M68+'DAY3'!E68</f>
        <v>0</v>
      </c>
      <c r="N68" s="52">
        <f>'DAY2'!N68+'DAY3'!F68</f>
        <v>0</v>
      </c>
      <c r="O68" s="303">
        <f>'DAY2'!O68+'DAY3'!G68</f>
        <v>0</v>
      </c>
      <c r="P68" s="53">
        <f t="shared" si="21"/>
        <v>266.66666666666669</v>
      </c>
      <c r="Q68" s="54">
        <f t="shared" si="22"/>
        <v>0</v>
      </c>
      <c r="R68" s="55">
        <f t="shared" si="23"/>
        <v>0</v>
      </c>
      <c r="S68" s="52">
        <f t="shared" si="24"/>
        <v>0</v>
      </c>
      <c r="T68" s="303">
        <f t="shared" si="25"/>
        <v>0</v>
      </c>
      <c r="U68" s="62">
        <f t="shared" si="0"/>
        <v>14.84925</v>
      </c>
    </row>
    <row r="69" spans="1:21" x14ac:dyDescent="0.25">
      <c r="A69" s="72" t="s">
        <v>41</v>
      </c>
      <c r="B69" s="52">
        <f>'DAY2'!H69</f>
        <v>0</v>
      </c>
      <c r="C69" s="53">
        <v>0</v>
      </c>
      <c r="D69" s="54">
        <v>0</v>
      </c>
      <c r="E69" s="55">
        <v>0</v>
      </c>
      <c r="F69" s="52">
        <v>0</v>
      </c>
      <c r="G69" s="303">
        <v>0</v>
      </c>
      <c r="H69" s="54">
        <f>+(Table1433[[#This Row],[OPENING ]]+Table1433[[#This Row],[RECEIPTS]]+Table1433[[#This Row],[RETURNS]])-(Table1433[[#This Row],[EXCHANGED]]+Table1433[[#This Row],[SALES]]+Table1433[[#This Row],[ISSUES]])</f>
        <v>0</v>
      </c>
      <c r="I69" s="53">
        <v>0</v>
      </c>
      <c r="J69" s="58">
        <f t="shared" si="8"/>
        <v>0</v>
      </c>
      <c r="K69" s="53">
        <f>'DAY2'!K69+'DAY3'!C69</f>
        <v>0</v>
      </c>
      <c r="L69" s="208">
        <f>'DAY2'!L69+'DAY3'!D69</f>
        <v>0</v>
      </c>
      <c r="M69" s="58">
        <f>'DAY2'!M69+'DAY3'!E69</f>
        <v>0</v>
      </c>
      <c r="N69" s="52">
        <f>'DAY2'!N69+'DAY3'!F69</f>
        <v>0</v>
      </c>
      <c r="O69" s="303">
        <f>'DAY2'!O69+'DAY3'!G69</f>
        <v>0</v>
      </c>
      <c r="P69" s="53">
        <f t="shared" si="21"/>
        <v>0</v>
      </c>
      <c r="Q69" s="54">
        <f t="shared" si="22"/>
        <v>0</v>
      </c>
      <c r="R69" s="55">
        <f t="shared" si="23"/>
        <v>0</v>
      </c>
      <c r="S69" s="52">
        <f t="shared" si="24"/>
        <v>0</v>
      </c>
      <c r="T69" s="303">
        <f t="shared" si="25"/>
        <v>0</v>
      </c>
      <c r="U69" s="62">
        <f t="shared" ref="U69:U132" si="26">IFERROR(+H69/(P69+Q69+R69+S69+T69),0)</f>
        <v>0</v>
      </c>
    </row>
    <row r="70" spans="1:21" x14ac:dyDescent="0.25">
      <c r="A70" s="72" t="s">
        <v>144</v>
      </c>
      <c r="B70" s="52">
        <f>'DAY2'!H70</f>
        <v>0</v>
      </c>
      <c r="C70" s="53">
        <v>0</v>
      </c>
      <c r="D70" s="54">
        <v>0</v>
      </c>
      <c r="E70" s="55">
        <v>0</v>
      </c>
      <c r="F70" s="52">
        <v>0</v>
      </c>
      <c r="G70" s="303">
        <v>0</v>
      </c>
      <c r="H70" s="54">
        <f>+(Table1433[[#This Row],[OPENING ]]+Table1433[[#This Row],[RECEIPTS]]+Table1433[[#This Row],[RETURNS]])-(Table1433[[#This Row],[EXCHANGED]]+Table1433[[#This Row],[SALES]]+Table1433[[#This Row],[ISSUES]])</f>
        <v>0</v>
      </c>
      <c r="I70" s="53">
        <v>0</v>
      </c>
      <c r="J70" s="58">
        <f t="shared" si="8"/>
        <v>0</v>
      </c>
      <c r="K70" s="53">
        <f>'DAY2'!K70+'DAY3'!C70</f>
        <v>0</v>
      </c>
      <c r="L70" s="208">
        <f>'DAY2'!L70+'DAY3'!D70</f>
        <v>0</v>
      </c>
      <c r="M70" s="58">
        <f>'DAY2'!M70+'DAY3'!E70</f>
        <v>0</v>
      </c>
      <c r="N70" s="52">
        <f>'DAY2'!N70+'DAY3'!F70</f>
        <v>0</v>
      </c>
      <c r="O70" s="303">
        <f>'DAY2'!O70+'DAY3'!G70</f>
        <v>0</v>
      </c>
      <c r="P70" s="53">
        <f t="shared" si="21"/>
        <v>0</v>
      </c>
      <c r="Q70" s="54">
        <f t="shared" si="22"/>
        <v>0</v>
      </c>
      <c r="R70" s="55">
        <f t="shared" si="23"/>
        <v>0</v>
      </c>
      <c r="S70" s="52">
        <f t="shared" si="24"/>
        <v>0</v>
      </c>
      <c r="T70" s="303">
        <f t="shared" si="25"/>
        <v>0</v>
      </c>
      <c r="U70" s="62">
        <f t="shared" si="26"/>
        <v>0</v>
      </c>
    </row>
    <row r="71" spans="1:21" x14ac:dyDescent="0.25">
      <c r="A71" s="72" t="s">
        <v>204</v>
      </c>
      <c r="B71" s="52">
        <f>'DAY2'!H71</f>
        <v>0</v>
      </c>
      <c r="C71" s="53">
        <v>0</v>
      </c>
      <c r="D71" s="54">
        <v>0</v>
      </c>
      <c r="E71" s="55">
        <v>0</v>
      </c>
      <c r="F71" s="52">
        <v>0</v>
      </c>
      <c r="G71" s="303">
        <v>0</v>
      </c>
      <c r="H71" s="54">
        <f>+(Table1433[[#This Row],[OPENING ]]+Table1433[[#This Row],[RECEIPTS]]+Table1433[[#This Row],[RETURNS]])-(Table1433[[#This Row],[EXCHANGED]]+Table1433[[#This Row],[SALES]]+Table1433[[#This Row],[ISSUES]])</f>
        <v>0</v>
      </c>
      <c r="I71" s="53">
        <v>0</v>
      </c>
      <c r="J71" s="58">
        <f t="shared" si="8"/>
        <v>0</v>
      </c>
      <c r="K71" s="53">
        <f>'DAY2'!K71+'DAY3'!C71</f>
        <v>0</v>
      </c>
      <c r="L71" s="208">
        <f>'DAY2'!L71+'DAY3'!D71</f>
        <v>0</v>
      </c>
      <c r="M71" s="58">
        <f>'DAY2'!M71+'DAY3'!E71</f>
        <v>0</v>
      </c>
      <c r="N71" s="52">
        <f>'DAY2'!N71+'DAY3'!F71</f>
        <v>0</v>
      </c>
      <c r="O71" s="303">
        <f>'DAY2'!O71+'DAY3'!G71</f>
        <v>0</v>
      </c>
      <c r="P71" s="53">
        <f t="shared" si="21"/>
        <v>0</v>
      </c>
      <c r="Q71" s="54">
        <f t="shared" si="22"/>
        <v>0</v>
      </c>
      <c r="R71" s="55">
        <f t="shared" si="23"/>
        <v>0</v>
      </c>
      <c r="S71" s="52">
        <f t="shared" si="24"/>
        <v>0</v>
      </c>
      <c r="T71" s="303">
        <f t="shared" si="25"/>
        <v>0</v>
      </c>
      <c r="U71" s="62">
        <f t="shared" si="26"/>
        <v>0</v>
      </c>
    </row>
    <row r="72" spans="1:21" x14ac:dyDescent="0.25">
      <c r="A72" s="72" t="s">
        <v>207</v>
      </c>
      <c r="B72" s="52">
        <f>'DAY2'!H72</f>
        <v>0</v>
      </c>
      <c r="C72" s="53">
        <v>0</v>
      </c>
      <c r="D72" s="54">
        <v>0</v>
      </c>
      <c r="E72" s="55">
        <v>0</v>
      </c>
      <c r="F72" s="52">
        <v>0</v>
      </c>
      <c r="G72" s="303">
        <v>0</v>
      </c>
      <c r="H72" s="54">
        <f>+(Table1433[[#This Row],[OPENING ]]+Table1433[[#This Row],[RECEIPTS]]+Table1433[[#This Row],[RETURNS]])-(Table1433[[#This Row],[EXCHANGED]]+Table1433[[#This Row],[SALES]]+Table1433[[#This Row],[ISSUES]])</f>
        <v>0</v>
      </c>
      <c r="I72" s="53">
        <v>0</v>
      </c>
      <c r="J72" s="58">
        <f t="shared" si="8"/>
        <v>0</v>
      </c>
      <c r="K72" s="53">
        <f>'DAY2'!K72+'DAY3'!C72</f>
        <v>0</v>
      </c>
      <c r="L72" s="208">
        <f>'DAY2'!L72+'DAY3'!D72</f>
        <v>0</v>
      </c>
      <c r="M72" s="58">
        <f>'DAY2'!M72+'DAY3'!E72</f>
        <v>0</v>
      </c>
      <c r="N72" s="52">
        <f>'DAY2'!N72+'DAY3'!F72</f>
        <v>0</v>
      </c>
      <c r="O72" s="303">
        <f>'DAY2'!O72+'DAY3'!G72</f>
        <v>0</v>
      </c>
      <c r="P72" s="53">
        <f t="shared" si="21"/>
        <v>0</v>
      </c>
      <c r="Q72" s="54">
        <f t="shared" si="22"/>
        <v>0</v>
      </c>
      <c r="R72" s="55">
        <f t="shared" si="23"/>
        <v>0</v>
      </c>
      <c r="S72" s="52">
        <f t="shared" si="24"/>
        <v>0</v>
      </c>
      <c r="T72" s="303">
        <f t="shared" si="25"/>
        <v>0</v>
      </c>
      <c r="U72" s="62">
        <f t="shared" si="26"/>
        <v>0</v>
      </c>
    </row>
    <row r="73" spans="1:21" x14ac:dyDescent="0.25">
      <c r="A73" s="72" t="s">
        <v>208</v>
      </c>
      <c r="B73" s="52">
        <f>'DAY2'!H73</f>
        <v>0</v>
      </c>
      <c r="C73" s="53">
        <v>0</v>
      </c>
      <c r="D73" s="54">
        <v>0</v>
      </c>
      <c r="E73" s="55">
        <v>0</v>
      </c>
      <c r="F73" s="52">
        <v>0</v>
      </c>
      <c r="G73" s="303">
        <v>0</v>
      </c>
      <c r="H73" s="54">
        <f>+(Table1433[[#This Row],[OPENING ]]+Table1433[[#This Row],[RECEIPTS]]+Table1433[[#This Row],[RETURNS]])-(Table1433[[#This Row],[EXCHANGED]]+Table1433[[#This Row],[SALES]]+Table1433[[#This Row],[ISSUES]])</f>
        <v>0</v>
      </c>
      <c r="I73" s="53">
        <v>0</v>
      </c>
      <c r="J73" s="58">
        <f t="shared" si="8"/>
        <v>0</v>
      </c>
      <c r="K73" s="53">
        <f>'DAY2'!K73+'DAY3'!C73</f>
        <v>0</v>
      </c>
      <c r="L73" s="208">
        <f>'DAY2'!L73+'DAY3'!D73</f>
        <v>0</v>
      </c>
      <c r="M73" s="58">
        <f>'DAY2'!M73+'DAY3'!E73</f>
        <v>0</v>
      </c>
      <c r="N73" s="52">
        <f>'DAY2'!N73+'DAY3'!F73</f>
        <v>0</v>
      </c>
      <c r="O73" s="303">
        <f>'DAY2'!O73+'DAY3'!G73</f>
        <v>0</v>
      </c>
      <c r="P73" s="53">
        <f t="shared" si="21"/>
        <v>0</v>
      </c>
      <c r="Q73" s="54">
        <f t="shared" si="22"/>
        <v>0</v>
      </c>
      <c r="R73" s="55">
        <f t="shared" si="23"/>
        <v>0</v>
      </c>
      <c r="S73" s="52">
        <f t="shared" si="24"/>
        <v>0</v>
      </c>
      <c r="T73" s="303">
        <f t="shared" si="25"/>
        <v>0</v>
      </c>
      <c r="U73" s="62">
        <f t="shared" si="26"/>
        <v>0</v>
      </c>
    </row>
    <row r="74" spans="1:21" x14ac:dyDescent="0.25">
      <c r="A74" s="72" t="s">
        <v>216</v>
      </c>
      <c r="B74" s="52">
        <f>'DAY2'!H74</f>
        <v>0</v>
      </c>
      <c r="C74" s="53">
        <v>0</v>
      </c>
      <c r="D74" s="54">
        <v>0</v>
      </c>
      <c r="E74" s="55">
        <v>0</v>
      </c>
      <c r="F74" s="52">
        <v>0</v>
      </c>
      <c r="G74" s="303">
        <v>0</v>
      </c>
      <c r="H74" s="54">
        <f>+(Table1433[[#This Row],[OPENING ]]+Table1433[[#This Row],[RECEIPTS]]+Table1433[[#This Row],[RETURNS]])-(Table1433[[#This Row],[EXCHANGED]]+Table1433[[#This Row],[SALES]]+Table1433[[#This Row],[ISSUES]])</f>
        <v>0</v>
      </c>
      <c r="I74" s="53">
        <v>0</v>
      </c>
      <c r="J74" s="58">
        <f t="shared" si="8"/>
        <v>0</v>
      </c>
      <c r="K74" s="53">
        <f>'DAY2'!K74+'DAY3'!C74</f>
        <v>0</v>
      </c>
      <c r="L74" s="208">
        <f>'DAY2'!L74+'DAY3'!D74</f>
        <v>0</v>
      </c>
      <c r="M74" s="58">
        <f>'DAY2'!M74+'DAY3'!E74</f>
        <v>0</v>
      </c>
      <c r="N74" s="52">
        <f>'DAY2'!N74+'DAY3'!F74</f>
        <v>0</v>
      </c>
      <c r="O74" s="303">
        <f>'DAY2'!O74+'DAY3'!G74</f>
        <v>0</v>
      </c>
      <c r="P74" s="53">
        <f t="shared" si="21"/>
        <v>0</v>
      </c>
      <c r="Q74" s="54">
        <f t="shared" si="22"/>
        <v>0</v>
      </c>
      <c r="R74" s="55">
        <f t="shared" si="23"/>
        <v>0</v>
      </c>
      <c r="S74" s="52">
        <f t="shared" si="24"/>
        <v>0</v>
      </c>
      <c r="T74" s="303">
        <f t="shared" si="25"/>
        <v>0</v>
      </c>
      <c r="U74" s="62">
        <f t="shared" si="26"/>
        <v>0</v>
      </c>
    </row>
    <row r="75" spans="1:21" x14ac:dyDescent="0.25">
      <c r="A75" s="72" t="s">
        <v>209</v>
      </c>
      <c r="B75" s="52">
        <f>'DAY2'!H75</f>
        <v>0</v>
      </c>
      <c r="C75" s="53">
        <v>0</v>
      </c>
      <c r="D75" s="54">
        <v>0</v>
      </c>
      <c r="E75" s="55">
        <v>0</v>
      </c>
      <c r="F75" s="52">
        <v>0</v>
      </c>
      <c r="G75" s="303">
        <v>0</v>
      </c>
      <c r="H75" s="54">
        <f>+(Table1433[[#This Row],[OPENING ]]+Table1433[[#This Row],[RECEIPTS]]+Table1433[[#This Row],[RETURNS]])-(Table1433[[#This Row],[EXCHANGED]]+Table1433[[#This Row],[SALES]]+Table1433[[#This Row],[ISSUES]])</f>
        <v>0</v>
      </c>
      <c r="I75" s="53">
        <v>0</v>
      </c>
      <c r="J75" s="58">
        <f t="shared" si="8"/>
        <v>0</v>
      </c>
      <c r="K75" s="53">
        <f>'DAY2'!K75+'DAY3'!C75</f>
        <v>0</v>
      </c>
      <c r="L75" s="208">
        <f>'DAY2'!L75+'DAY3'!D75</f>
        <v>0</v>
      </c>
      <c r="M75" s="58">
        <f>'DAY2'!M75+'DAY3'!E75</f>
        <v>0</v>
      </c>
      <c r="N75" s="52">
        <f>'DAY2'!N75+'DAY3'!F75</f>
        <v>0</v>
      </c>
      <c r="O75" s="303">
        <f>'DAY2'!O75+'DAY3'!G75</f>
        <v>0</v>
      </c>
      <c r="P75" s="53">
        <f t="shared" si="21"/>
        <v>0</v>
      </c>
      <c r="Q75" s="54">
        <f t="shared" si="22"/>
        <v>0</v>
      </c>
      <c r="R75" s="55">
        <f t="shared" si="23"/>
        <v>0</v>
      </c>
      <c r="S75" s="52">
        <f t="shared" si="24"/>
        <v>0</v>
      </c>
      <c r="T75" s="303">
        <f t="shared" si="25"/>
        <v>0</v>
      </c>
      <c r="U75" s="62">
        <f t="shared" si="26"/>
        <v>0</v>
      </c>
    </row>
    <row r="76" spans="1:21" x14ac:dyDescent="0.25">
      <c r="A76" s="72" t="s">
        <v>228</v>
      </c>
      <c r="B76" s="52">
        <f>'DAY2'!H76</f>
        <v>0</v>
      </c>
      <c r="C76" s="53">
        <v>0</v>
      </c>
      <c r="D76" s="54">
        <v>0</v>
      </c>
      <c r="E76" s="55">
        <v>0</v>
      </c>
      <c r="F76" s="52">
        <v>0</v>
      </c>
      <c r="G76" s="303">
        <v>0</v>
      </c>
      <c r="H76" s="54">
        <f>+(Table1433[[#This Row],[OPENING ]]+Table1433[[#This Row],[RECEIPTS]]+Table1433[[#This Row],[RETURNS]])-(Table1433[[#This Row],[EXCHANGED]]+Table1433[[#This Row],[SALES]]+Table1433[[#This Row],[ISSUES]])</f>
        <v>0</v>
      </c>
      <c r="I76" s="53">
        <v>0</v>
      </c>
      <c r="J76" s="58">
        <f t="shared" si="8"/>
        <v>0</v>
      </c>
      <c r="K76" s="53">
        <f>'DAY2'!K76+'DAY3'!C76</f>
        <v>0</v>
      </c>
      <c r="L76" s="208">
        <f>'DAY2'!L76+'DAY3'!D76</f>
        <v>0</v>
      </c>
      <c r="M76" s="58">
        <f>'DAY2'!M76+'DAY3'!E76</f>
        <v>0</v>
      </c>
      <c r="N76" s="52">
        <f>'DAY2'!N76+'DAY3'!F76</f>
        <v>0</v>
      </c>
      <c r="O76" s="303">
        <f>'DAY2'!O76+'DAY3'!G76</f>
        <v>0</v>
      </c>
      <c r="P76" s="53">
        <f t="shared" si="21"/>
        <v>0</v>
      </c>
      <c r="Q76" s="54">
        <f t="shared" si="22"/>
        <v>0</v>
      </c>
      <c r="R76" s="55">
        <f t="shared" si="23"/>
        <v>0</v>
      </c>
      <c r="S76" s="52">
        <f t="shared" si="24"/>
        <v>0</v>
      </c>
      <c r="T76" s="303">
        <f t="shared" si="25"/>
        <v>0</v>
      </c>
      <c r="U76" s="62">
        <f t="shared" si="26"/>
        <v>0</v>
      </c>
    </row>
    <row r="77" spans="1:21" x14ac:dyDescent="0.25">
      <c r="A77" s="72"/>
      <c r="B77" s="52">
        <f>'DAY2'!H77</f>
        <v>0</v>
      </c>
      <c r="C77" s="53">
        <v>0</v>
      </c>
      <c r="D77" s="54">
        <v>0</v>
      </c>
      <c r="E77" s="55">
        <v>0</v>
      </c>
      <c r="F77" s="52">
        <v>0</v>
      </c>
      <c r="G77" s="303">
        <v>0</v>
      </c>
      <c r="H77" s="54">
        <f>+(Table1433[[#This Row],[OPENING ]]+Table1433[[#This Row],[RECEIPTS]]+Table1433[[#This Row],[RETURNS]])-(Table1433[[#This Row],[EXCHANGED]]+Table1433[[#This Row],[SALES]]+Table1433[[#This Row],[ISSUES]])</f>
        <v>0</v>
      </c>
      <c r="I77" s="53">
        <v>0</v>
      </c>
      <c r="J77" s="58">
        <f t="shared" si="8"/>
        <v>0</v>
      </c>
      <c r="K77" s="53">
        <f>'DAY2'!K77+'DAY3'!C77</f>
        <v>0</v>
      </c>
      <c r="L77" s="208">
        <f>'DAY2'!L77+'DAY3'!D77</f>
        <v>0</v>
      </c>
      <c r="M77" s="58">
        <f>'DAY2'!M77+'DAY3'!E77</f>
        <v>0</v>
      </c>
      <c r="N77" s="52">
        <f>'DAY2'!N77+'DAY3'!F77</f>
        <v>0</v>
      </c>
      <c r="O77" s="303">
        <f>'DAY2'!O77+'DAY3'!G77</f>
        <v>0</v>
      </c>
      <c r="P77" s="53">
        <f t="shared" si="21"/>
        <v>0</v>
      </c>
      <c r="Q77" s="54">
        <f t="shared" si="22"/>
        <v>0</v>
      </c>
      <c r="R77" s="55">
        <f t="shared" si="23"/>
        <v>0</v>
      </c>
      <c r="S77" s="52">
        <f t="shared" si="24"/>
        <v>0</v>
      </c>
      <c r="T77" s="303">
        <f t="shared" si="25"/>
        <v>0</v>
      </c>
      <c r="U77" s="62">
        <f t="shared" si="26"/>
        <v>0</v>
      </c>
    </row>
    <row r="78" spans="1:21" x14ac:dyDescent="0.25">
      <c r="A78" s="60"/>
      <c r="B78" s="52">
        <f>'DAY2'!H78</f>
        <v>0</v>
      </c>
      <c r="C78" s="53">
        <v>0</v>
      </c>
      <c r="D78" s="54">
        <v>0</v>
      </c>
      <c r="E78" s="55">
        <v>0</v>
      </c>
      <c r="F78" s="52">
        <v>0</v>
      </c>
      <c r="G78" s="303">
        <v>0</v>
      </c>
      <c r="H78" s="54">
        <f>+(Table1433[[#This Row],[OPENING ]]+Table1433[[#This Row],[RECEIPTS]]+Table1433[[#This Row],[RETURNS]])-(Table1433[[#This Row],[EXCHANGED]]+Table1433[[#This Row],[SALES]]+Table1433[[#This Row],[ISSUES]])</f>
        <v>0</v>
      </c>
      <c r="I78" s="53">
        <v>0</v>
      </c>
      <c r="J78" s="58">
        <f>+I78-H78</f>
        <v>0</v>
      </c>
      <c r="K78" s="53">
        <f>'DAY2'!K78+'DAY3'!C78</f>
        <v>0</v>
      </c>
      <c r="L78" s="208">
        <f>'DAY2'!L78+'DAY3'!D78</f>
        <v>0</v>
      </c>
      <c r="M78" s="58">
        <f>'DAY2'!M78+'DAY3'!E78</f>
        <v>0</v>
      </c>
      <c r="N78" s="52">
        <f>'DAY2'!N78+'DAY3'!F78</f>
        <v>0</v>
      </c>
      <c r="O78" s="303">
        <f>'DAY2'!O78+'DAY3'!G78</f>
        <v>0</v>
      </c>
      <c r="P78" s="53">
        <f t="shared" si="21"/>
        <v>0</v>
      </c>
      <c r="Q78" s="54">
        <f t="shared" si="22"/>
        <v>0</v>
      </c>
      <c r="R78" s="55">
        <f t="shared" si="23"/>
        <v>0</v>
      </c>
      <c r="S78" s="52">
        <f t="shared" si="24"/>
        <v>0</v>
      </c>
      <c r="T78" s="303">
        <f t="shared" si="25"/>
        <v>0</v>
      </c>
      <c r="U78" s="62">
        <f t="shared" si="26"/>
        <v>0</v>
      </c>
    </row>
    <row r="79" spans="1:21" ht="15.75" thickBot="1" x14ac:dyDescent="0.3">
      <c r="A79" s="173"/>
      <c r="B79" s="52">
        <f>'DAY2'!H79</f>
        <v>0</v>
      </c>
      <c r="C79" s="144">
        <v>0</v>
      </c>
      <c r="D79" s="145">
        <v>0</v>
      </c>
      <c r="E79" s="146">
        <v>0</v>
      </c>
      <c r="F79" s="143">
        <v>0</v>
      </c>
      <c r="G79" s="304">
        <v>0</v>
      </c>
      <c r="H79" s="54">
        <f>+(Table1433[[#This Row],[OPENING ]]+Table1433[[#This Row],[RECEIPTS]]+Table1433[[#This Row],[RETURNS]])-(Table1433[[#This Row],[EXCHANGED]]+Table1433[[#This Row],[SALES]]+Table1433[[#This Row],[ISSUES]])</f>
        <v>0</v>
      </c>
      <c r="I79" s="144">
        <v>0</v>
      </c>
      <c r="J79" s="148">
        <f t="shared" si="8"/>
        <v>0</v>
      </c>
      <c r="K79" s="53">
        <f>'DAY2'!K79+'DAY3'!C79</f>
        <v>0</v>
      </c>
      <c r="L79" s="208">
        <f>'DAY2'!L79+'DAY3'!D79</f>
        <v>0</v>
      </c>
      <c r="M79" s="58">
        <f>'DAY2'!M79+'DAY3'!E79</f>
        <v>0</v>
      </c>
      <c r="N79" s="52">
        <f>'DAY2'!N79+'DAY3'!F79</f>
        <v>0</v>
      </c>
      <c r="O79" s="303">
        <f>'DAY2'!O79+'DAY3'!G79</f>
        <v>0</v>
      </c>
      <c r="P79" s="53">
        <f t="shared" si="21"/>
        <v>0</v>
      </c>
      <c r="Q79" s="54">
        <f t="shared" si="22"/>
        <v>0</v>
      </c>
      <c r="R79" s="55">
        <f t="shared" si="23"/>
        <v>0</v>
      </c>
      <c r="S79" s="52">
        <f t="shared" si="24"/>
        <v>0</v>
      </c>
      <c r="T79" s="303">
        <f t="shared" si="25"/>
        <v>0</v>
      </c>
      <c r="U79" s="167">
        <f t="shared" si="26"/>
        <v>0</v>
      </c>
    </row>
    <row r="80" spans="1:21" ht="17.25" thickBot="1" x14ac:dyDescent="0.35">
      <c r="A80" s="159" t="s">
        <v>198</v>
      </c>
      <c r="B80" s="160">
        <f t="shared" ref="B80:T80" si="27">SUM(B63:B79)</f>
        <v>3959.8</v>
      </c>
      <c r="C80" s="161">
        <f t="shared" si="27"/>
        <v>0</v>
      </c>
      <c r="D80" s="162">
        <f t="shared" si="27"/>
        <v>0</v>
      </c>
      <c r="E80" s="163">
        <f t="shared" si="27"/>
        <v>0</v>
      </c>
      <c r="F80" s="160">
        <f t="shared" si="27"/>
        <v>0</v>
      </c>
      <c r="G80" s="305">
        <f t="shared" si="27"/>
        <v>0</v>
      </c>
      <c r="H80" s="162">
        <f t="shared" si="27"/>
        <v>3959.8</v>
      </c>
      <c r="I80" s="161">
        <f t="shared" si="27"/>
        <v>3959.8</v>
      </c>
      <c r="J80" s="165">
        <f>+I80-H80</f>
        <v>0</v>
      </c>
      <c r="K80" s="161">
        <f t="shared" si="27"/>
        <v>800</v>
      </c>
      <c r="L80" s="174">
        <f t="shared" si="27"/>
        <v>0</v>
      </c>
      <c r="M80" s="163">
        <f t="shared" si="27"/>
        <v>0</v>
      </c>
      <c r="N80" s="160">
        <f t="shared" si="27"/>
        <v>0</v>
      </c>
      <c r="O80" s="305">
        <f t="shared" si="27"/>
        <v>0</v>
      </c>
      <c r="P80" s="161">
        <f t="shared" si="27"/>
        <v>266.66666666666669</v>
      </c>
      <c r="Q80" s="162">
        <f t="shared" si="27"/>
        <v>0</v>
      </c>
      <c r="R80" s="163">
        <f t="shared" si="27"/>
        <v>0</v>
      </c>
      <c r="S80" s="160">
        <f t="shared" si="27"/>
        <v>0</v>
      </c>
      <c r="T80" s="305">
        <f t="shared" si="27"/>
        <v>0</v>
      </c>
      <c r="U80" s="166">
        <f t="shared" si="26"/>
        <v>14.84925</v>
      </c>
    </row>
    <row r="81" spans="1:21" x14ac:dyDescent="0.25">
      <c r="A81" s="150"/>
      <c r="B81" s="151"/>
      <c r="C81" s="152"/>
      <c r="D81" s="153"/>
      <c r="E81" s="154"/>
      <c r="F81" s="151"/>
      <c r="G81" s="306"/>
      <c r="H81" s="153"/>
      <c r="I81" s="152"/>
      <c r="J81" s="157"/>
      <c r="K81" s="152"/>
      <c r="L81" s="153"/>
      <c r="M81" s="154"/>
      <c r="N81" s="151"/>
      <c r="O81" s="306"/>
      <c r="P81" s="152"/>
      <c r="Q81" s="153"/>
      <c r="R81" s="154"/>
      <c r="S81" s="151"/>
      <c r="T81" s="306"/>
      <c r="U81" s="158">
        <f t="shared" si="26"/>
        <v>0</v>
      </c>
    </row>
    <row r="82" spans="1:21" x14ac:dyDescent="0.25">
      <c r="A82" s="63" t="s">
        <v>194</v>
      </c>
      <c r="B82" s="52"/>
      <c r="C82" s="53"/>
      <c r="D82" s="54"/>
      <c r="E82" s="55"/>
      <c r="F82" s="52"/>
      <c r="G82" s="303"/>
      <c r="H82" s="54"/>
      <c r="I82" s="53"/>
      <c r="J82" s="58"/>
      <c r="K82" s="53"/>
      <c r="L82" s="54"/>
      <c r="M82" s="55"/>
      <c r="N82" s="52"/>
      <c r="O82" s="303"/>
      <c r="P82" s="53"/>
      <c r="Q82" s="54"/>
      <c r="R82" s="55"/>
      <c r="S82" s="52"/>
      <c r="T82" s="303"/>
      <c r="U82" s="62">
        <f t="shared" si="26"/>
        <v>0</v>
      </c>
    </row>
    <row r="83" spans="1:21" x14ac:dyDescent="0.25">
      <c r="A83" s="338" t="s">
        <v>42</v>
      </c>
      <c r="B83" s="52">
        <f>'DAY2'!H83</f>
        <v>0</v>
      </c>
      <c r="C83" s="53">
        <v>0</v>
      </c>
      <c r="D83" s="54">
        <v>0</v>
      </c>
      <c r="E83" s="55">
        <v>0</v>
      </c>
      <c r="F83" s="52">
        <v>0</v>
      </c>
      <c r="G83" s="303">
        <v>0</v>
      </c>
      <c r="H83" s="54">
        <f>+(Table1433[[#This Row],[OPENING ]]+Table1433[[#This Row],[RECEIPTS]]+Table1433[[#This Row],[RETURNS]])-(Table1433[[#This Row],[EXCHANGED]]+Table1433[[#This Row],[SALES]]+Table1433[[#This Row],[ISSUES]])</f>
        <v>0</v>
      </c>
      <c r="I83" s="53"/>
      <c r="J83" s="58">
        <f t="shared" si="8"/>
        <v>0</v>
      </c>
      <c r="K83" s="53">
        <f>'DAY2'!K83+'DAY3'!C83</f>
        <v>0</v>
      </c>
      <c r="L83" s="208">
        <f>'DAY2'!L83+'DAY3'!D83</f>
        <v>0</v>
      </c>
      <c r="M83" s="58">
        <f>'DAY2'!M83+'DAY3'!E83</f>
        <v>0</v>
      </c>
      <c r="N83" s="52">
        <f>'DAY2'!N83+'DAY3'!F83</f>
        <v>0</v>
      </c>
      <c r="O83" s="303">
        <f>'DAY2'!O83+'DAY3'!G83</f>
        <v>0</v>
      </c>
      <c r="P83" s="53">
        <f>+K83/3</f>
        <v>0</v>
      </c>
      <c r="Q83" s="54">
        <f>+L83/3</f>
        <v>0</v>
      </c>
      <c r="R83" s="55">
        <f>+M83/3</f>
        <v>0</v>
      </c>
      <c r="S83" s="52">
        <f>+N83/3</f>
        <v>0</v>
      </c>
      <c r="T83" s="303">
        <f>+O83/3</f>
        <v>0</v>
      </c>
      <c r="U83" s="62">
        <f t="shared" si="26"/>
        <v>0</v>
      </c>
    </row>
    <row r="84" spans="1:21" x14ac:dyDescent="0.25">
      <c r="A84" s="338" t="s">
        <v>170</v>
      </c>
      <c r="B84" s="52">
        <f>'DAY2'!H84</f>
        <v>374</v>
      </c>
      <c r="C84" s="53">
        <v>8250</v>
      </c>
      <c r="D84" s="54">
        <v>0</v>
      </c>
      <c r="E84" s="55">
        <v>0</v>
      </c>
      <c r="F84" s="52">
        <v>0</v>
      </c>
      <c r="G84" s="303">
        <v>913.5</v>
      </c>
      <c r="H84" s="54">
        <f>+(Table1433[[#This Row],[OPENING ]]+Table1433[[#This Row],[RECEIPTS]]+Table1433[[#This Row],[RETURNS]])-(Table1433[[#This Row],[EXCHANGED]]+Table1433[[#This Row],[SALES]]+Table1433[[#This Row],[ISSUES]])</f>
        <v>7710.5</v>
      </c>
      <c r="I84" s="53">
        <v>7713.8</v>
      </c>
      <c r="J84" s="58">
        <f t="shared" si="8"/>
        <v>3.3000000000001819</v>
      </c>
      <c r="K84" s="53">
        <f>'DAY2'!K84+'DAY3'!C84</f>
        <v>8250</v>
      </c>
      <c r="L84" s="208">
        <f>'DAY2'!L84+'DAY3'!D84</f>
        <v>0</v>
      </c>
      <c r="M84" s="58">
        <f>'DAY2'!M84+'DAY3'!E84</f>
        <v>0</v>
      </c>
      <c r="N84" s="52">
        <f>'DAY2'!N84+'DAY3'!F84</f>
        <v>0</v>
      </c>
      <c r="O84" s="303">
        <f>'DAY2'!O84+'DAY3'!G84</f>
        <v>2574.5</v>
      </c>
      <c r="P84" s="53">
        <f t="shared" ref="P84:P99" si="28">+K84/3</f>
        <v>2750</v>
      </c>
      <c r="Q84" s="54">
        <f t="shared" ref="Q84:Q99" si="29">+L84/3</f>
        <v>0</v>
      </c>
      <c r="R84" s="55">
        <f t="shared" ref="R84:R99" si="30">+M84/3</f>
        <v>0</v>
      </c>
      <c r="S84" s="52">
        <f t="shared" ref="S84:S99" si="31">+N84/3</f>
        <v>0</v>
      </c>
      <c r="T84" s="303">
        <f t="shared" ref="T84:T99" si="32">+O84/3</f>
        <v>858.16666666666663</v>
      </c>
      <c r="U84" s="62">
        <f t="shared" si="26"/>
        <v>2.1369578271513698</v>
      </c>
    </row>
    <row r="85" spans="1:21" x14ac:dyDescent="0.25">
      <c r="A85" s="338" t="s">
        <v>162</v>
      </c>
      <c r="B85" s="52">
        <f>'DAY2'!H85</f>
        <v>0</v>
      </c>
      <c r="C85" s="53">
        <v>0</v>
      </c>
      <c r="D85" s="54">
        <v>0</v>
      </c>
      <c r="E85" s="55">
        <v>0</v>
      </c>
      <c r="F85" s="52">
        <v>0</v>
      </c>
      <c r="G85" s="303">
        <v>0</v>
      </c>
      <c r="H85" s="54">
        <f>+(Table1433[[#This Row],[OPENING ]]+Table1433[[#This Row],[RECEIPTS]]+Table1433[[#This Row],[RETURNS]])-(Table1433[[#This Row],[EXCHANGED]]+Table1433[[#This Row],[SALES]]+Table1433[[#This Row],[ISSUES]])</f>
        <v>0</v>
      </c>
      <c r="I85" s="53">
        <v>0</v>
      </c>
      <c r="J85" s="58">
        <f t="shared" si="8"/>
        <v>0</v>
      </c>
      <c r="K85" s="53">
        <f>'DAY2'!K85+'DAY3'!C85</f>
        <v>0</v>
      </c>
      <c r="L85" s="208">
        <f>'DAY2'!L85+'DAY3'!D85</f>
        <v>0</v>
      </c>
      <c r="M85" s="58">
        <f>'DAY2'!M85+'DAY3'!E85</f>
        <v>0</v>
      </c>
      <c r="N85" s="52">
        <f>'DAY2'!N85+'DAY3'!F85</f>
        <v>0</v>
      </c>
      <c r="O85" s="303">
        <f>'DAY2'!O85+'DAY3'!G85</f>
        <v>0</v>
      </c>
      <c r="P85" s="53">
        <f t="shared" si="28"/>
        <v>0</v>
      </c>
      <c r="Q85" s="54">
        <f t="shared" si="29"/>
        <v>0</v>
      </c>
      <c r="R85" s="55">
        <f t="shared" si="30"/>
        <v>0</v>
      </c>
      <c r="S85" s="52">
        <f t="shared" si="31"/>
        <v>0</v>
      </c>
      <c r="T85" s="303">
        <f t="shared" si="32"/>
        <v>0</v>
      </c>
      <c r="U85" s="62">
        <f t="shared" si="26"/>
        <v>0</v>
      </c>
    </row>
    <row r="86" spans="1:21" x14ac:dyDescent="0.25">
      <c r="A86" s="338" t="s">
        <v>135</v>
      </c>
      <c r="B86" s="52">
        <f>'DAY2'!H86</f>
        <v>0</v>
      </c>
      <c r="C86" s="53">
        <v>0</v>
      </c>
      <c r="D86" s="54">
        <v>0</v>
      </c>
      <c r="E86" s="55">
        <v>0</v>
      </c>
      <c r="F86" s="52">
        <v>0</v>
      </c>
      <c r="G86" s="303">
        <v>0</v>
      </c>
      <c r="H86" s="54">
        <f>+(Table1433[[#This Row],[OPENING ]]+Table1433[[#This Row],[RECEIPTS]]+Table1433[[#This Row],[RETURNS]])-(Table1433[[#This Row],[EXCHANGED]]+Table1433[[#This Row],[SALES]]+Table1433[[#This Row],[ISSUES]])</f>
        <v>0</v>
      </c>
      <c r="I86" s="53">
        <v>0</v>
      </c>
      <c r="J86" s="58">
        <f t="shared" si="8"/>
        <v>0</v>
      </c>
      <c r="K86" s="53">
        <f>'DAY2'!K86+'DAY3'!C86</f>
        <v>0</v>
      </c>
      <c r="L86" s="208">
        <f>'DAY2'!L86+'DAY3'!D86</f>
        <v>0</v>
      </c>
      <c r="M86" s="58">
        <f>'DAY2'!M86+'DAY3'!E86</f>
        <v>0</v>
      </c>
      <c r="N86" s="52">
        <f>'DAY2'!N86+'DAY3'!F86</f>
        <v>0</v>
      </c>
      <c r="O86" s="303">
        <f>'DAY2'!O86+'DAY3'!G86</f>
        <v>0</v>
      </c>
      <c r="P86" s="53">
        <f t="shared" si="28"/>
        <v>0</v>
      </c>
      <c r="Q86" s="54">
        <f t="shared" si="29"/>
        <v>0</v>
      </c>
      <c r="R86" s="55">
        <f t="shared" si="30"/>
        <v>0</v>
      </c>
      <c r="S86" s="52">
        <f t="shared" si="31"/>
        <v>0</v>
      </c>
      <c r="T86" s="303">
        <f t="shared" si="32"/>
        <v>0</v>
      </c>
      <c r="U86" s="62">
        <f t="shared" si="26"/>
        <v>0</v>
      </c>
    </row>
    <row r="87" spans="1:21" x14ac:dyDescent="0.25">
      <c r="A87" s="338" t="s">
        <v>136</v>
      </c>
      <c r="B87" s="52">
        <f>'DAY2'!H87</f>
        <v>0</v>
      </c>
      <c r="C87" s="53">
        <v>0</v>
      </c>
      <c r="D87" s="54">
        <v>0</v>
      </c>
      <c r="E87" s="55">
        <v>0</v>
      </c>
      <c r="F87" s="52">
        <v>0</v>
      </c>
      <c r="G87" s="303">
        <v>0</v>
      </c>
      <c r="H87" s="54">
        <f>+(Table1433[[#This Row],[OPENING ]]+Table1433[[#This Row],[RECEIPTS]]+Table1433[[#This Row],[RETURNS]])-(Table1433[[#This Row],[EXCHANGED]]+Table1433[[#This Row],[SALES]]+Table1433[[#This Row],[ISSUES]])</f>
        <v>0</v>
      </c>
      <c r="I87" s="53">
        <v>0</v>
      </c>
      <c r="J87" s="58">
        <f t="shared" si="8"/>
        <v>0</v>
      </c>
      <c r="K87" s="53">
        <f>'DAY2'!K87+'DAY3'!C87</f>
        <v>0</v>
      </c>
      <c r="L87" s="208">
        <f>'DAY2'!L87+'DAY3'!D87</f>
        <v>0</v>
      </c>
      <c r="M87" s="58">
        <f>'DAY2'!M87+'DAY3'!E87</f>
        <v>0</v>
      </c>
      <c r="N87" s="52">
        <f>'DAY2'!N87+'DAY3'!F87</f>
        <v>0</v>
      </c>
      <c r="O87" s="303">
        <f>'DAY2'!O87+'DAY3'!G87</f>
        <v>0</v>
      </c>
      <c r="P87" s="53">
        <f t="shared" si="28"/>
        <v>0</v>
      </c>
      <c r="Q87" s="54">
        <f t="shared" si="29"/>
        <v>0</v>
      </c>
      <c r="R87" s="55">
        <f t="shared" si="30"/>
        <v>0</v>
      </c>
      <c r="S87" s="52">
        <f t="shared" si="31"/>
        <v>0</v>
      </c>
      <c r="T87" s="303">
        <f t="shared" si="32"/>
        <v>0</v>
      </c>
      <c r="U87" s="62">
        <f t="shared" si="26"/>
        <v>0</v>
      </c>
    </row>
    <row r="88" spans="1:21" x14ac:dyDescent="0.25">
      <c r="A88" s="338" t="s">
        <v>120</v>
      </c>
      <c r="B88" s="52">
        <f>'DAY2'!H88</f>
        <v>5</v>
      </c>
      <c r="C88" s="53">
        <v>0</v>
      </c>
      <c r="D88" s="54">
        <v>0</v>
      </c>
      <c r="E88" s="55">
        <v>0</v>
      </c>
      <c r="F88" s="52">
        <v>0</v>
      </c>
      <c r="G88" s="303">
        <v>0</v>
      </c>
      <c r="H88" s="54">
        <f>+(Table1433[[#This Row],[OPENING ]]+Table1433[[#This Row],[RECEIPTS]]+Table1433[[#This Row],[RETURNS]])-(Table1433[[#This Row],[EXCHANGED]]+Table1433[[#This Row],[SALES]]+Table1433[[#This Row],[ISSUES]])</f>
        <v>5</v>
      </c>
      <c r="I88" s="53">
        <v>5</v>
      </c>
      <c r="J88" s="58">
        <f t="shared" si="8"/>
        <v>0</v>
      </c>
      <c r="K88" s="53">
        <f>'DAY2'!K88+'DAY3'!C88</f>
        <v>0</v>
      </c>
      <c r="L88" s="208">
        <f>'DAY2'!L88+'DAY3'!D88</f>
        <v>0</v>
      </c>
      <c r="M88" s="58">
        <f>'DAY2'!M88+'DAY3'!E88</f>
        <v>0</v>
      </c>
      <c r="N88" s="52">
        <f>'DAY2'!N88+'DAY3'!F88</f>
        <v>0</v>
      </c>
      <c r="O88" s="303">
        <f>'DAY2'!O88+'DAY3'!G88</f>
        <v>0</v>
      </c>
      <c r="P88" s="53">
        <f t="shared" si="28"/>
        <v>0</v>
      </c>
      <c r="Q88" s="54">
        <f t="shared" si="29"/>
        <v>0</v>
      </c>
      <c r="R88" s="55">
        <f t="shared" si="30"/>
        <v>0</v>
      </c>
      <c r="S88" s="52">
        <f t="shared" si="31"/>
        <v>0</v>
      </c>
      <c r="T88" s="303">
        <f t="shared" si="32"/>
        <v>0</v>
      </c>
      <c r="U88" s="62">
        <f t="shared" si="26"/>
        <v>0</v>
      </c>
    </row>
    <row r="89" spans="1:21" x14ac:dyDescent="0.25">
      <c r="A89" s="338" t="s">
        <v>43</v>
      </c>
      <c r="B89" s="52">
        <f>'DAY2'!H89</f>
        <v>0</v>
      </c>
      <c r="C89" s="53">
        <v>0</v>
      </c>
      <c r="D89" s="54">
        <v>0</v>
      </c>
      <c r="E89" s="55">
        <v>0</v>
      </c>
      <c r="F89" s="52">
        <v>0</v>
      </c>
      <c r="G89" s="303">
        <v>0</v>
      </c>
      <c r="H89" s="54">
        <f>+(Table1433[[#This Row],[OPENING ]]+Table1433[[#This Row],[RECEIPTS]]+Table1433[[#This Row],[RETURNS]])-(Table1433[[#This Row],[EXCHANGED]]+Table1433[[#This Row],[SALES]]+Table1433[[#This Row],[ISSUES]])</f>
        <v>0</v>
      </c>
      <c r="I89" s="53">
        <v>0</v>
      </c>
      <c r="J89" s="58">
        <f t="shared" si="8"/>
        <v>0</v>
      </c>
      <c r="K89" s="53">
        <f>'DAY2'!K89+'DAY3'!C89</f>
        <v>0</v>
      </c>
      <c r="L89" s="208">
        <f>'DAY2'!L89+'DAY3'!D89</f>
        <v>0</v>
      </c>
      <c r="M89" s="58">
        <f>'DAY2'!M89+'DAY3'!E89</f>
        <v>0</v>
      </c>
      <c r="N89" s="52">
        <f>'DAY2'!N89+'DAY3'!F89</f>
        <v>0</v>
      </c>
      <c r="O89" s="303">
        <f>'DAY2'!O89+'DAY3'!G89</f>
        <v>0</v>
      </c>
      <c r="P89" s="53">
        <f t="shared" si="28"/>
        <v>0</v>
      </c>
      <c r="Q89" s="54">
        <f t="shared" si="29"/>
        <v>0</v>
      </c>
      <c r="R89" s="55">
        <f t="shared" si="30"/>
        <v>0</v>
      </c>
      <c r="S89" s="52">
        <f t="shared" si="31"/>
        <v>0</v>
      </c>
      <c r="T89" s="303">
        <f t="shared" si="32"/>
        <v>0</v>
      </c>
      <c r="U89" s="62">
        <f t="shared" si="26"/>
        <v>0</v>
      </c>
    </row>
    <row r="90" spans="1:21" x14ac:dyDescent="0.25">
      <c r="A90" s="338" t="s">
        <v>44</v>
      </c>
      <c r="B90" s="52">
        <f>'DAY2'!H90</f>
        <v>0</v>
      </c>
      <c r="C90" s="53">
        <v>0</v>
      </c>
      <c r="D90" s="54">
        <v>0</v>
      </c>
      <c r="E90" s="55">
        <v>0</v>
      </c>
      <c r="F90" s="52">
        <v>0</v>
      </c>
      <c r="G90" s="303">
        <v>0</v>
      </c>
      <c r="H90" s="54">
        <f>+(Table1433[[#This Row],[OPENING ]]+Table1433[[#This Row],[RECEIPTS]]+Table1433[[#This Row],[RETURNS]])-(Table1433[[#This Row],[EXCHANGED]]+Table1433[[#This Row],[SALES]]+Table1433[[#This Row],[ISSUES]])</f>
        <v>0</v>
      </c>
      <c r="I90" s="53">
        <v>0</v>
      </c>
      <c r="J90" s="58">
        <f t="shared" si="8"/>
        <v>0</v>
      </c>
      <c r="K90" s="53">
        <f>'DAY2'!K90+'DAY3'!C90</f>
        <v>0</v>
      </c>
      <c r="L90" s="208">
        <f>'DAY2'!L90+'DAY3'!D90</f>
        <v>0</v>
      </c>
      <c r="M90" s="58">
        <f>'DAY2'!M90+'DAY3'!E90</f>
        <v>0</v>
      </c>
      <c r="N90" s="52">
        <f>'DAY2'!N90+'DAY3'!F90</f>
        <v>0</v>
      </c>
      <c r="O90" s="303">
        <f>'DAY2'!O90+'DAY3'!G90</f>
        <v>0</v>
      </c>
      <c r="P90" s="53">
        <f t="shared" si="28"/>
        <v>0</v>
      </c>
      <c r="Q90" s="54">
        <f t="shared" si="29"/>
        <v>0</v>
      </c>
      <c r="R90" s="55">
        <f t="shared" si="30"/>
        <v>0</v>
      </c>
      <c r="S90" s="52">
        <f t="shared" si="31"/>
        <v>0</v>
      </c>
      <c r="T90" s="303">
        <f t="shared" si="32"/>
        <v>0</v>
      </c>
      <c r="U90" s="62">
        <f t="shared" si="26"/>
        <v>0</v>
      </c>
    </row>
    <row r="91" spans="1:21" x14ac:dyDescent="0.25">
      <c r="A91" s="338" t="s">
        <v>45</v>
      </c>
      <c r="B91" s="52">
        <f>'DAY2'!H91</f>
        <v>0</v>
      </c>
      <c r="C91" s="53">
        <v>0</v>
      </c>
      <c r="D91" s="54">
        <v>0</v>
      </c>
      <c r="E91" s="55">
        <v>0</v>
      </c>
      <c r="F91" s="52">
        <v>0</v>
      </c>
      <c r="G91" s="303">
        <v>0</v>
      </c>
      <c r="H91" s="54">
        <f>+(Table1433[[#This Row],[OPENING ]]+Table1433[[#This Row],[RECEIPTS]]+Table1433[[#This Row],[RETURNS]])-(Table1433[[#This Row],[EXCHANGED]]+Table1433[[#This Row],[SALES]]+Table1433[[#This Row],[ISSUES]])</f>
        <v>0</v>
      </c>
      <c r="I91" s="53">
        <v>0</v>
      </c>
      <c r="J91" s="58">
        <f t="shared" si="8"/>
        <v>0</v>
      </c>
      <c r="K91" s="53">
        <f>'DAY2'!K91+'DAY3'!C91</f>
        <v>0</v>
      </c>
      <c r="L91" s="208">
        <f>'DAY2'!L91+'DAY3'!D91</f>
        <v>0</v>
      </c>
      <c r="M91" s="58">
        <f>'DAY2'!M91+'DAY3'!E91</f>
        <v>0</v>
      </c>
      <c r="N91" s="52">
        <f>'DAY2'!N91+'DAY3'!F91</f>
        <v>0</v>
      </c>
      <c r="O91" s="303">
        <f>'DAY2'!O91+'DAY3'!G91</f>
        <v>0</v>
      </c>
      <c r="P91" s="53">
        <f t="shared" si="28"/>
        <v>0</v>
      </c>
      <c r="Q91" s="54">
        <f t="shared" si="29"/>
        <v>0</v>
      </c>
      <c r="R91" s="55">
        <f t="shared" si="30"/>
        <v>0</v>
      </c>
      <c r="S91" s="52">
        <f t="shared" si="31"/>
        <v>0</v>
      </c>
      <c r="T91" s="303">
        <f t="shared" si="32"/>
        <v>0</v>
      </c>
      <c r="U91" s="62">
        <f t="shared" si="26"/>
        <v>0</v>
      </c>
    </row>
    <row r="92" spans="1:21" x14ac:dyDescent="0.25">
      <c r="A92" s="338" t="s">
        <v>174</v>
      </c>
      <c r="B92" s="52">
        <f>'DAY2'!H92</f>
        <v>0</v>
      </c>
      <c r="C92" s="53">
        <v>0</v>
      </c>
      <c r="D92" s="54">
        <v>0</v>
      </c>
      <c r="E92" s="55">
        <v>0</v>
      </c>
      <c r="F92" s="52">
        <v>0</v>
      </c>
      <c r="G92" s="303">
        <v>0</v>
      </c>
      <c r="H92" s="54">
        <f>+(Table1433[[#This Row],[OPENING ]]+Table1433[[#This Row],[RECEIPTS]]+Table1433[[#This Row],[RETURNS]])-(Table1433[[#This Row],[EXCHANGED]]+Table1433[[#This Row],[SALES]]+Table1433[[#This Row],[ISSUES]])</f>
        <v>0</v>
      </c>
      <c r="I92" s="53">
        <v>0</v>
      </c>
      <c r="J92" s="58">
        <f t="shared" si="8"/>
        <v>0</v>
      </c>
      <c r="K92" s="53">
        <f>'DAY2'!K92+'DAY3'!C92</f>
        <v>0</v>
      </c>
      <c r="L92" s="208">
        <f>'DAY2'!L92+'DAY3'!D92</f>
        <v>0</v>
      </c>
      <c r="M92" s="58">
        <f>'DAY2'!M92+'DAY3'!E92</f>
        <v>0</v>
      </c>
      <c r="N92" s="52">
        <f>'DAY2'!N92+'DAY3'!F92</f>
        <v>0</v>
      </c>
      <c r="O92" s="303">
        <f>'DAY2'!O92+'DAY3'!G92</f>
        <v>0</v>
      </c>
      <c r="P92" s="53">
        <f t="shared" si="28"/>
        <v>0</v>
      </c>
      <c r="Q92" s="54">
        <f t="shared" si="29"/>
        <v>0</v>
      </c>
      <c r="R92" s="55">
        <f t="shared" si="30"/>
        <v>0</v>
      </c>
      <c r="S92" s="52">
        <f t="shared" si="31"/>
        <v>0</v>
      </c>
      <c r="T92" s="303">
        <f t="shared" si="32"/>
        <v>0</v>
      </c>
      <c r="U92" s="62">
        <f t="shared" si="26"/>
        <v>0</v>
      </c>
    </row>
    <row r="93" spans="1:21" x14ac:dyDescent="0.25">
      <c r="A93" s="338" t="s">
        <v>229</v>
      </c>
      <c r="B93" s="52">
        <f>'DAY2'!H93</f>
        <v>0</v>
      </c>
      <c r="C93" s="53">
        <v>0</v>
      </c>
      <c r="D93" s="54">
        <v>0</v>
      </c>
      <c r="E93" s="55">
        <v>0</v>
      </c>
      <c r="F93" s="52">
        <v>0</v>
      </c>
      <c r="G93" s="303">
        <v>0</v>
      </c>
      <c r="H93" s="54">
        <f>+(Table1433[[#This Row],[OPENING ]]+Table1433[[#This Row],[RECEIPTS]]+Table1433[[#This Row],[RETURNS]])-(Table1433[[#This Row],[EXCHANGED]]+Table1433[[#This Row],[SALES]]+Table1433[[#This Row],[ISSUES]])</f>
        <v>0</v>
      </c>
      <c r="I93" s="53">
        <v>0</v>
      </c>
      <c r="J93" s="58">
        <f t="shared" si="8"/>
        <v>0</v>
      </c>
      <c r="K93" s="53">
        <f>'DAY2'!K93+'DAY3'!C93</f>
        <v>0</v>
      </c>
      <c r="L93" s="208">
        <f>'DAY2'!L93+'DAY3'!D93</f>
        <v>0</v>
      </c>
      <c r="M93" s="58">
        <f>'DAY2'!M93+'DAY3'!E93</f>
        <v>0</v>
      </c>
      <c r="N93" s="52">
        <f>'DAY2'!N93+'DAY3'!F93</f>
        <v>0</v>
      </c>
      <c r="O93" s="303">
        <f>'DAY2'!O93+'DAY3'!G93</f>
        <v>0</v>
      </c>
      <c r="P93" s="53">
        <f t="shared" si="28"/>
        <v>0</v>
      </c>
      <c r="Q93" s="54">
        <f t="shared" si="29"/>
        <v>0</v>
      </c>
      <c r="R93" s="55">
        <f t="shared" si="30"/>
        <v>0</v>
      </c>
      <c r="S93" s="52">
        <f t="shared" si="31"/>
        <v>0</v>
      </c>
      <c r="T93" s="303">
        <f t="shared" si="32"/>
        <v>0</v>
      </c>
      <c r="U93" s="62">
        <f t="shared" si="26"/>
        <v>0</v>
      </c>
    </row>
    <row r="94" spans="1:21" x14ac:dyDescent="0.25">
      <c r="A94" s="338" t="s">
        <v>175</v>
      </c>
      <c r="B94" s="52">
        <f>'DAY2'!H94</f>
        <v>0</v>
      </c>
      <c r="C94" s="53">
        <v>0</v>
      </c>
      <c r="D94" s="54">
        <v>0</v>
      </c>
      <c r="E94" s="55">
        <v>0</v>
      </c>
      <c r="F94" s="52">
        <v>0</v>
      </c>
      <c r="G94" s="303">
        <v>0</v>
      </c>
      <c r="H94" s="54">
        <f>+(Table1433[[#This Row],[OPENING ]]+Table1433[[#This Row],[RECEIPTS]]+Table1433[[#This Row],[RETURNS]])-(Table1433[[#This Row],[EXCHANGED]]+Table1433[[#This Row],[SALES]]+Table1433[[#This Row],[ISSUES]])</f>
        <v>0</v>
      </c>
      <c r="I94" s="53">
        <v>0</v>
      </c>
      <c r="J94" s="58">
        <f t="shared" si="8"/>
        <v>0</v>
      </c>
      <c r="K94" s="53">
        <f>'DAY2'!K94+'DAY3'!C94</f>
        <v>0</v>
      </c>
      <c r="L94" s="208">
        <f>'DAY2'!L94+'DAY3'!D94</f>
        <v>0</v>
      </c>
      <c r="M94" s="58">
        <f>'DAY2'!M94+'DAY3'!E94</f>
        <v>0</v>
      </c>
      <c r="N94" s="52">
        <f>'DAY2'!N94+'DAY3'!F94</f>
        <v>0</v>
      </c>
      <c r="O94" s="303">
        <f>'DAY2'!O94+'DAY3'!G94</f>
        <v>0</v>
      </c>
      <c r="P94" s="53">
        <f t="shared" si="28"/>
        <v>0</v>
      </c>
      <c r="Q94" s="54">
        <f t="shared" si="29"/>
        <v>0</v>
      </c>
      <c r="R94" s="55">
        <f t="shared" si="30"/>
        <v>0</v>
      </c>
      <c r="S94" s="52">
        <f t="shared" si="31"/>
        <v>0</v>
      </c>
      <c r="T94" s="303">
        <f t="shared" si="32"/>
        <v>0</v>
      </c>
      <c r="U94" s="62">
        <f t="shared" si="26"/>
        <v>0</v>
      </c>
    </row>
    <row r="95" spans="1:21" x14ac:dyDescent="0.25">
      <c r="A95" s="338" t="s">
        <v>260</v>
      </c>
      <c r="B95" s="52">
        <f>'DAY2'!H95</f>
        <v>25</v>
      </c>
      <c r="C95" s="53">
        <v>0</v>
      </c>
      <c r="D95" s="54">
        <v>0</v>
      </c>
      <c r="E95" s="55">
        <v>0</v>
      </c>
      <c r="F95" s="52">
        <v>0</v>
      </c>
      <c r="G95" s="303">
        <v>0</v>
      </c>
      <c r="H95" s="54">
        <f>+(Table1433[[#This Row],[OPENING ]]+Table1433[[#This Row],[RECEIPTS]]+Table1433[[#This Row],[RETURNS]])-(Table1433[[#This Row],[EXCHANGED]]+Table1433[[#This Row],[SALES]]+Table1433[[#This Row],[ISSUES]])</f>
        <v>25</v>
      </c>
      <c r="I95" s="53">
        <v>25</v>
      </c>
      <c r="J95" s="58">
        <f t="shared" ref="J95:J174" si="33">+I95-H95</f>
        <v>0</v>
      </c>
      <c r="K95" s="53">
        <f>'DAY2'!K95+'DAY3'!C95</f>
        <v>0</v>
      </c>
      <c r="L95" s="208">
        <f>'DAY2'!L95+'DAY3'!D95</f>
        <v>0</v>
      </c>
      <c r="M95" s="58">
        <f>'DAY2'!M95+'DAY3'!E95</f>
        <v>0</v>
      </c>
      <c r="N95" s="52">
        <f>'DAY2'!N95+'DAY3'!F95</f>
        <v>0</v>
      </c>
      <c r="O95" s="303">
        <f>'DAY2'!O95+'DAY3'!G95</f>
        <v>0</v>
      </c>
      <c r="P95" s="53">
        <f t="shared" si="28"/>
        <v>0</v>
      </c>
      <c r="Q95" s="54">
        <f t="shared" si="29"/>
        <v>0</v>
      </c>
      <c r="R95" s="55">
        <f t="shared" si="30"/>
        <v>0</v>
      </c>
      <c r="S95" s="52">
        <f t="shared" si="31"/>
        <v>0</v>
      </c>
      <c r="T95" s="303">
        <f t="shared" si="32"/>
        <v>0</v>
      </c>
      <c r="U95" s="62">
        <f t="shared" si="26"/>
        <v>0</v>
      </c>
    </row>
    <row r="96" spans="1:21" x14ac:dyDescent="0.25">
      <c r="A96" s="338" t="s">
        <v>244</v>
      </c>
      <c r="B96" s="52">
        <f>'DAY2'!H96</f>
        <v>0</v>
      </c>
      <c r="C96" s="53">
        <v>0</v>
      </c>
      <c r="D96" s="54">
        <v>0</v>
      </c>
      <c r="E96" s="55">
        <v>0</v>
      </c>
      <c r="F96" s="52">
        <v>0</v>
      </c>
      <c r="G96" s="303">
        <v>0</v>
      </c>
      <c r="H96" s="54">
        <f>+(Table1433[[#This Row],[OPENING ]]+Table1433[[#This Row],[RECEIPTS]]+Table1433[[#This Row],[RETURNS]])-(Table1433[[#This Row],[EXCHANGED]]+Table1433[[#This Row],[SALES]]+Table1433[[#This Row],[ISSUES]])</f>
        <v>0</v>
      </c>
      <c r="I96" s="53">
        <v>0</v>
      </c>
      <c r="J96" s="58">
        <f t="shared" si="33"/>
        <v>0</v>
      </c>
      <c r="K96" s="53">
        <f>'DAY2'!K96+'DAY3'!C96</f>
        <v>0</v>
      </c>
      <c r="L96" s="208">
        <f>'DAY2'!L96+'DAY3'!D96</f>
        <v>0</v>
      </c>
      <c r="M96" s="58">
        <f>'DAY2'!M96+'DAY3'!E96</f>
        <v>0</v>
      </c>
      <c r="N96" s="52">
        <f>'DAY2'!N96+'DAY3'!F96</f>
        <v>0</v>
      </c>
      <c r="O96" s="303">
        <f>'DAY2'!O96+'DAY3'!G96</f>
        <v>0</v>
      </c>
      <c r="P96" s="53">
        <f t="shared" si="28"/>
        <v>0</v>
      </c>
      <c r="Q96" s="54">
        <f t="shared" si="29"/>
        <v>0</v>
      </c>
      <c r="R96" s="55">
        <f t="shared" si="30"/>
        <v>0</v>
      </c>
      <c r="S96" s="52">
        <f t="shared" si="31"/>
        <v>0</v>
      </c>
      <c r="T96" s="303">
        <f t="shared" si="32"/>
        <v>0</v>
      </c>
      <c r="U96" s="62">
        <f t="shared" si="26"/>
        <v>0</v>
      </c>
    </row>
    <row r="97" spans="1:21" x14ac:dyDescent="0.25">
      <c r="A97" s="338" t="s">
        <v>245</v>
      </c>
      <c r="B97" s="52">
        <f>'DAY2'!H97</f>
        <v>185.4</v>
      </c>
      <c r="C97" s="53">
        <v>0</v>
      </c>
      <c r="D97" s="54">
        <v>0</v>
      </c>
      <c r="E97" s="55">
        <v>0</v>
      </c>
      <c r="F97" s="52">
        <v>0</v>
      </c>
      <c r="G97" s="303">
        <v>0</v>
      </c>
      <c r="H97" s="54">
        <f>+(Table1433[[#This Row],[OPENING ]]+Table1433[[#This Row],[RECEIPTS]]+Table1433[[#This Row],[RETURNS]])-(Table1433[[#This Row],[EXCHANGED]]+Table1433[[#This Row],[SALES]]+Table1433[[#This Row],[ISSUES]])</f>
        <v>185.4</v>
      </c>
      <c r="I97" s="53">
        <v>185.4</v>
      </c>
      <c r="J97" s="58">
        <f t="shared" si="33"/>
        <v>0</v>
      </c>
      <c r="K97" s="53">
        <f>'DAY2'!K97+'DAY3'!C97</f>
        <v>0</v>
      </c>
      <c r="L97" s="208">
        <f>'DAY2'!L97+'DAY3'!D97</f>
        <v>0</v>
      </c>
      <c r="M97" s="58">
        <f>'DAY2'!M97+'DAY3'!E97</f>
        <v>0</v>
      </c>
      <c r="N97" s="52">
        <f>'DAY2'!N97+'DAY3'!F97</f>
        <v>0</v>
      </c>
      <c r="O97" s="303">
        <f>'DAY2'!O97+'DAY3'!G97</f>
        <v>0</v>
      </c>
      <c r="P97" s="53">
        <f t="shared" si="28"/>
        <v>0</v>
      </c>
      <c r="Q97" s="54">
        <f t="shared" si="29"/>
        <v>0</v>
      </c>
      <c r="R97" s="55">
        <f t="shared" si="30"/>
        <v>0</v>
      </c>
      <c r="S97" s="52">
        <f t="shared" si="31"/>
        <v>0</v>
      </c>
      <c r="T97" s="303">
        <f t="shared" si="32"/>
        <v>0</v>
      </c>
      <c r="U97" s="62">
        <f t="shared" si="26"/>
        <v>0</v>
      </c>
    </row>
    <row r="98" spans="1:21" x14ac:dyDescent="0.25">
      <c r="A98" s="338"/>
      <c r="B98" s="52">
        <f>'DAY2'!H98</f>
        <v>0</v>
      </c>
      <c r="C98" s="53">
        <v>0</v>
      </c>
      <c r="D98" s="54">
        <v>0</v>
      </c>
      <c r="E98" s="55">
        <v>0</v>
      </c>
      <c r="F98" s="52">
        <v>0</v>
      </c>
      <c r="G98" s="303">
        <v>0</v>
      </c>
      <c r="H98" s="54">
        <f>+(Table1433[[#This Row],[OPENING ]]+Table1433[[#This Row],[RECEIPTS]]+Table1433[[#This Row],[RETURNS]])-(Table1433[[#This Row],[EXCHANGED]]+Table1433[[#This Row],[SALES]]+Table1433[[#This Row],[ISSUES]])</f>
        <v>0</v>
      </c>
      <c r="I98" s="53">
        <v>0</v>
      </c>
      <c r="J98" s="58">
        <f t="shared" si="33"/>
        <v>0</v>
      </c>
      <c r="K98" s="53">
        <f>'DAY2'!K98+'DAY3'!C98</f>
        <v>0</v>
      </c>
      <c r="L98" s="208">
        <f>'DAY2'!L98+'DAY3'!D98</f>
        <v>0</v>
      </c>
      <c r="M98" s="58">
        <f>'DAY2'!M98+'DAY3'!E98</f>
        <v>0</v>
      </c>
      <c r="N98" s="52">
        <f>'DAY2'!N98+'DAY3'!F98</f>
        <v>0</v>
      </c>
      <c r="O98" s="303">
        <f>'DAY2'!O98+'DAY3'!G98</f>
        <v>0</v>
      </c>
      <c r="P98" s="53">
        <f t="shared" si="28"/>
        <v>0</v>
      </c>
      <c r="Q98" s="54">
        <f t="shared" si="29"/>
        <v>0</v>
      </c>
      <c r="R98" s="55">
        <f t="shared" si="30"/>
        <v>0</v>
      </c>
      <c r="S98" s="52">
        <f t="shared" si="31"/>
        <v>0</v>
      </c>
      <c r="T98" s="303">
        <f t="shared" si="32"/>
        <v>0</v>
      </c>
      <c r="U98" s="62">
        <f t="shared" si="26"/>
        <v>0</v>
      </c>
    </row>
    <row r="99" spans="1:21" ht="15.75" thickBot="1" x14ac:dyDescent="0.3">
      <c r="A99" s="339"/>
      <c r="B99" s="52">
        <f>'DAY2'!H99</f>
        <v>0</v>
      </c>
      <c r="C99" s="144">
        <v>0</v>
      </c>
      <c r="D99" s="145">
        <v>0</v>
      </c>
      <c r="E99" s="146">
        <v>0</v>
      </c>
      <c r="F99" s="143">
        <v>0</v>
      </c>
      <c r="G99" s="304">
        <v>0</v>
      </c>
      <c r="H99" s="54">
        <f>+(Table1433[[#This Row],[OPENING ]]+Table1433[[#This Row],[RECEIPTS]]+Table1433[[#This Row],[RETURNS]])-(Table1433[[#This Row],[EXCHANGED]]+Table1433[[#This Row],[SALES]]+Table1433[[#This Row],[ISSUES]])</f>
        <v>0</v>
      </c>
      <c r="I99" s="144">
        <v>0</v>
      </c>
      <c r="J99" s="148">
        <f>+I99-H99</f>
        <v>0</v>
      </c>
      <c r="K99" s="53">
        <f>'DAY2'!K99+'DAY3'!C99</f>
        <v>0</v>
      </c>
      <c r="L99" s="208">
        <f>'DAY2'!L99+'DAY3'!D99</f>
        <v>0</v>
      </c>
      <c r="M99" s="58">
        <f>'DAY2'!M99+'DAY3'!E99</f>
        <v>0</v>
      </c>
      <c r="N99" s="52">
        <f>'DAY2'!N99+'DAY3'!F99</f>
        <v>0</v>
      </c>
      <c r="O99" s="303">
        <f>'DAY2'!O99+'DAY3'!G99</f>
        <v>0</v>
      </c>
      <c r="P99" s="53">
        <f t="shared" si="28"/>
        <v>0</v>
      </c>
      <c r="Q99" s="54">
        <f t="shared" si="29"/>
        <v>0</v>
      </c>
      <c r="R99" s="55">
        <f t="shared" si="30"/>
        <v>0</v>
      </c>
      <c r="S99" s="52">
        <f t="shared" si="31"/>
        <v>0</v>
      </c>
      <c r="T99" s="303">
        <f t="shared" si="3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4">SUM(B83:B99)</f>
        <v>589.4</v>
      </c>
      <c r="C100" s="161">
        <f t="shared" si="34"/>
        <v>8250</v>
      </c>
      <c r="D100" s="162">
        <f t="shared" si="34"/>
        <v>0</v>
      </c>
      <c r="E100" s="163">
        <f t="shared" si="34"/>
        <v>0</v>
      </c>
      <c r="F100" s="160">
        <f t="shared" si="34"/>
        <v>0</v>
      </c>
      <c r="G100" s="305">
        <f t="shared" si="34"/>
        <v>913.5</v>
      </c>
      <c r="H100" s="162">
        <f t="shared" si="34"/>
        <v>7925.9</v>
      </c>
      <c r="I100" s="161">
        <f t="shared" si="34"/>
        <v>7929.2</v>
      </c>
      <c r="J100" s="165">
        <f>+I100-H100</f>
        <v>3.3000000000001819</v>
      </c>
      <c r="K100" s="161">
        <f t="shared" ref="K100:T100" si="35">SUM(K83:K99)</f>
        <v>8250</v>
      </c>
      <c r="L100" s="174">
        <f t="shared" si="35"/>
        <v>0</v>
      </c>
      <c r="M100" s="163">
        <f t="shared" si="35"/>
        <v>0</v>
      </c>
      <c r="N100" s="160">
        <f t="shared" si="35"/>
        <v>0</v>
      </c>
      <c r="O100" s="305">
        <f t="shared" si="35"/>
        <v>2574.5</v>
      </c>
      <c r="P100" s="161">
        <f t="shared" si="35"/>
        <v>2750</v>
      </c>
      <c r="Q100" s="162">
        <f t="shared" si="35"/>
        <v>0</v>
      </c>
      <c r="R100" s="163">
        <f t="shared" si="35"/>
        <v>0</v>
      </c>
      <c r="S100" s="160">
        <f t="shared" si="35"/>
        <v>0</v>
      </c>
      <c r="T100" s="305">
        <f t="shared" si="35"/>
        <v>858.16666666666663</v>
      </c>
      <c r="U100" s="166">
        <f t="shared" si="26"/>
        <v>2.1966557346759665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306"/>
      <c r="H101" s="153"/>
      <c r="I101" s="152"/>
      <c r="J101" s="157"/>
      <c r="K101" s="152"/>
      <c r="L101" s="153"/>
      <c r="M101" s="154"/>
      <c r="N101" s="151"/>
      <c r="O101" s="306"/>
      <c r="P101" s="152"/>
      <c r="Q101" s="153"/>
      <c r="R101" s="154"/>
      <c r="S101" s="151"/>
      <c r="T101" s="306"/>
      <c r="U101" s="158">
        <f t="shared" si="26"/>
        <v>0</v>
      </c>
    </row>
    <row r="102" spans="1:21" x14ac:dyDescent="0.25">
      <c r="A102" s="340" t="s">
        <v>133</v>
      </c>
      <c r="B102" s="52">
        <f>'DAY2'!H102</f>
        <v>0</v>
      </c>
      <c r="C102" s="53">
        <v>0</v>
      </c>
      <c r="D102" s="54">
        <v>0</v>
      </c>
      <c r="E102" s="55">
        <v>0</v>
      </c>
      <c r="F102" s="52">
        <v>0</v>
      </c>
      <c r="G102" s="303">
        <v>0</v>
      </c>
      <c r="H102" s="54">
        <f>+(Table1433[[#This Row],[OPENING ]]+Table1433[[#This Row],[RECEIPTS]]+Table1433[[#This Row],[RETURNS]])-(Table1433[[#This Row],[EXCHANGED]]+Table1433[[#This Row],[SALES]]+Table1433[[#This Row],[ISSUES]])</f>
        <v>0</v>
      </c>
      <c r="I102" s="53">
        <v>0</v>
      </c>
      <c r="J102" s="58">
        <f t="shared" si="33"/>
        <v>0</v>
      </c>
      <c r="K102" s="53">
        <f>'DAY2'!K102+'DAY3'!C102</f>
        <v>0</v>
      </c>
      <c r="L102" s="208">
        <f>'DAY2'!L102+'DAY3'!D102</f>
        <v>0</v>
      </c>
      <c r="M102" s="58">
        <f>'DAY2'!M102+'DAY3'!E102</f>
        <v>0</v>
      </c>
      <c r="N102" s="52">
        <f>'DAY2'!N102+'DAY3'!F102</f>
        <v>0</v>
      </c>
      <c r="O102" s="303">
        <f>'DAY2'!O102+'DAY3'!G102</f>
        <v>0</v>
      </c>
      <c r="P102" s="53">
        <f>+K102/3</f>
        <v>0</v>
      </c>
      <c r="Q102" s="54">
        <f>+L102/3</f>
        <v>0</v>
      </c>
      <c r="R102" s="55">
        <f>+M102/3</f>
        <v>0</v>
      </c>
      <c r="S102" s="52">
        <f>+N102/3</f>
        <v>0</v>
      </c>
      <c r="T102" s="303">
        <f>+O102/3</f>
        <v>0</v>
      </c>
      <c r="U102" s="62">
        <f t="shared" si="26"/>
        <v>0</v>
      </c>
    </row>
    <row r="103" spans="1:21" x14ac:dyDescent="0.25">
      <c r="A103" s="340" t="s">
        <v>164</v>
      </c>
      <c r="B103" s="52">
        <f>'DAY2'!H103</f>
        <v>0</v>
      </c>
      <c r="C103" s="53">
        <v>0</v>
      </c>
      <c r="D103" s="54">
        <v>0</v>
      </c>
      <c r="E103" s="55">
        <v>0</v>
      </c>
      <c r="F103" s="52">
        <v>0</v>
      </c>
      <c r="G103" s="303">
        <v>0</v>
      </c>
      <c r="H103" s="54">
        <f>+(Table1433[[#This Row],[OPENING ]]+Table1433[[#This Row],[RECEIPTS]]+Table1433[[#This Row],[RETURNS]])-(Table1433[[#This Row],[EXCHANGED]]+Table1433[[#This Row],[SALES]]+Table1433[[#This Row],[ISSUES]])</f>
        <v>0</v>
      </c>
      <c r="I103" s="53">
        <v>0</v>
      </c>
      <c r="J103" s="58">
        <f t="shared" si="33"/>
        <v>0</v>
      </c>
      <c r="K103" s="53">
        <f>'DAY2'!K103+'DAY3'!C103</f>
        <v>0</v>
      </c>
      <c r="L103" s="208">
        <f>'DAY2'!L103+'DAY3'!D103</f>
        <v>0</v>
      </c>
      <c r="M103" s="58">
        <f>'DAY2'!M103+'DAY3'!E103</f>
        <v>0</v>
      </c>
      <c r="N103" s="52">
        <f>'DAY2'!N103+'DAY3'!F103</f>
        <v>0</v>
      </c>
      <c r="O103" s="303">
        <f>'DAY2'!O103+'DAY3'!G103</f>
        <v>0</v>
      </c>
      <c r="P103" s="53">
        <f t="shared" ref="P103:P113" si="36">+K103/3</f>
        <v>0</v>
      </c>
      <c r="Q103" s="54">
        <f t="shared" ref="Q103:Q113" si="37">+L103/3</f>
        <v>0</v>
      </c>
      <c r="R103" s="55">
        <f t="shared" ref="R103:R113" si="38">+M103/3</f>
        <v>0</v>
      </c>
      <c r="S103" s="52">
        <f t="shared" ref="S103:S113" si="39">+N103/3</f>
        <v>0</v>
      </c>
      <c r="T103" s="303">
        <f t="shared" ref="T103:T113" si="40">+O103/3</f>
        <v>0</v>
      </c>
      <c r="U103" s="62">
        <f t="shared" si="26"/>
        <v>0</v>
      </c>
    </row>
    <row r="104" spans="1:21" x14ac:dyDescent="0.25">
      <c r="A104" s="340" t="s">
        <v>114</v>
      </c>
      <c r="B104" s="52">
        <f>'DAY2'!H104</f>
        <v>0</v>
      </c>
      <c r="C104" s="53">
        <v>0</v>
      </c>
      <c r="D104" s="54">
        <v>0</v>
      </c>
      <c r="E104" s="55">
        <v>0</v>
      </c>
      <c r="F104" s="52">
        <v>0</v>
      </c>
      <c r="G104" s="303">
        <v>0</v>
      </c>
      <c r="H104" s="54">
        <f>+(Table1433[[#This Row],[OPENING ]]+Table1433[[#This Row],[RECEIPTS]]+Table1433[[#This Row],[RETURNS]])-(Table1433[[#This Row],[EXCHANGED]]+Table1433[[#This Row],[SALES]]+Table1433[[#This Row],[ISSUES]])</f>
        <v>0</v>
      </c>
      <c r="I104" s="53">
        <v>0</v>
      </c>
      <c r="J104" s="58">
        <f t="shared" si="33"/>
        <v>0</v>
      </c>
      <c r="K104" s="53">
        <f>'DAY2'!K104+'DAY3'!C104</f>
        <v>0</v>
      </c>
      <c r="L104" s="208">
        <f>'DAY2'!L104+'DAY3'!D104</f>
        <v>0</v>
      </c>
      <c r="M104" s="58">
        <f>'DAY2'!M104+'DAY3'!E104</f>
        <v>0</v>
      </c>
      <c r="N104" s="52">
        <f>'DAY2'!N104+'DAY3'!F104</f>
        <v>0</v>
      </c>
      <c r="O104" s="303">
        <f>'DAY2'!O104+'DAY3'!G104</f>
        <v>0</v>
      </c>
      <c r="P104" s="53">
        <f t="shared" si="36"/>
        <v>0</v>
      </c>
      <c r="Q104" s="54">
        <f t="shared" si="37"/>
        <v>0</v>
      </c>
      <c r="R104" s="55">
        <f t="shared" si="38"/>
        <v>0</v>
      </c>
      <c r="S104" s="52">
        <f t="shared" si="39"/>
        <v>0</v>
      </c>
      <c r="T104" s="303">
        <f t="shared" si="40"/>
        <v>0</v>
      </c>
      <c r="U104" s="62">
        <f t="shared" si="26"/>
        <v>0</v>
      </c>
    </row>
    <row r="105" spans="1:21" x14ac:dyDescent="0.25">
      <c r="A105" s="340" t="s">
        <v>113</v>
      </c>
      <c r="B105" s="52">
        <f>'DAY2'!H105</f>
        <v>0</v>
      </c>
      <c r="C105" s="53">
        <v>0</v>
      </c>
      <c r="D105" s="54">
        <v>0</v>
      </c>
      <c r="E105" s="55">
        <v>0</v>
      </c>
      <c r="F105" s="52">
        <v>0</v>
      </c>
      <c r="G105" s="303">
        <v>0</v>
      </c>
      <c r="H105" s="54">
        <f>+(Table1433[[#This Row],[OPENING ]]+Table1433[[#This Row],[RECEIPTS]]+Table1433[[#This Row],[RETURNS]])-(Table1433[[#This Row],[EXCHANGED]]+Table1433[[#This Row],[SALES]]+Table1433[[#This Row],[ISSUES]])</f>
        <v>0</v>
      </c>
      <c r="I105" s="53">
        <v>0</v>
      </c>
      <c r="J105" s="58">
        <f t="shared" si="33"/>
        <v>0</v>
      </c>
      <c r="K105" s="53">
        <f>'DAY2'!K105+'DAY3'!C105</f>
        <v>0</v>
      </c>
      <c r="L105" s="208">
        <f>'DAY2'!L105+'DAY3'!D105</f>
        <v>0</v>
      </c>
      <c r="M105" s="58">
        <f>'DAY2'!M105+'DAY3'!E105</f>
        <v>0</v>
      </c>
      <c r="N105" s="52">
        <f>'DAY2'!N105+'DAY3'!F105</f>
        <v>0</v>
      </c>
      <c r="O105" s="303">
        <f>'DAY2'!O105+'DAY3'!G105</f>
        <v>0</v>
      </c>
      <c r="P105" s="53">
        <f t="shared" si="36"/>
        <v>0</v>
      </c>
      <c r="Q105" s="54">
        <f t="shared" si="37"/>
        <v>0</v>
      </c>
      <c r="R105" s="55">
        <f t="shared" si="38"/>
        <v>0</v>
      </c>
      <c r="S105" s="52">
        <f t="shared" si="39"/>
        <v>0</v>
      </c>
      <c r="T105" s="303">
        <f t="shared" si="40"/>
        <v>0</v>
      </c>
      <c r="U105" s="62">
        <f t="shared" si="26"/>
        <v>0</v>
      </c>
    </row>
    <row r="106" spans="1:21" x14ac:dyDescent="0.25">
      <c r="A106" s="341" t="s">
        <v>171</v>
      </c>
      <c r="B106" s="52">
        <f>'DAY2'!H106</f>
        <v>0</v>
      </c>
      <c r="C106" s="53">
        <v>0</v>
      </c>
      <c r="D106" s="54">
        <v>0</v>
      </c>
      <c r="E106" s="55">
        <v>0</v>
      </c>
      <c r="F106" s="52">
        <v>0</v>
      </c>
      <c r="G106" s="303">
        <v>0</v>
      </c>
      <c r="H106" s="54">
        <f>+(Table1433[[#This Row],[OPENING ]]+Table1433[[#This Row],[RECEIPTS]]+Table1433[[#This Row],[RETURNS]])-(Table1433[[#This Row],[EXCHANGED]]+Table1433[[#This Row],[SALES]]+Table1433[[#This Row],[ISSUES]])</f>
        <v>0</v>
      </c>
      <c r="I106" s="53">
        <v>0</v>
      </c>
      <c r="J106" s="58">
        <f t="shared" si="33"/>
        <v>0</v>
      </c>
      <c r="K106" s="53">
        <f>'DAY2'!K106+'DAY3'!C106</f>
        <v>0</v>
      </c>
      <c r="L106" s="208">
        <f>'DAY2'!L106+'DAY3'!D106</f>
        <v>0</v>
      </c>
      <c r="M106" s="58">
        <f>'DAY2'!M106+'DAY3'!E106</f>
        <v>0</v>
      </c>
      <c r="N106" s="52">
        <f>'DAY2'!N106+'DAY3'!F106</f>
        <v>0</v>
      </c>
      <c r="O106" s="303">
        <f>'DAY2'!O106+'DAY3'!G106</f>
        <v>0</v>
      </c>
      <c r="P106" s="53">
        <f t="shared" si="36"/>
        <v>0</v>
      </c>
      <c r="Q106" s="54">
        <f t="shared" si="37"/>
        <v>0</v>
      </c>
      <c r="R106" s="55">
        <f t="shared" si="38"/>
        <v>0</v>
      </c>
      <c r="S106" s="52">
        <f t="shared" si="39"/>
        <v>0</v>
      </c>
      <c r="T106" s="303">
        <f t="shared" si="40"/>
        <v>0</v>
      </c>
      <c r="U106" s="62">
        <f t="shared" si="26"/>
        <v>0</v>
      </c>
    </row>
    <row r="107" spans="1:21" x14ac:dyDescent="0.25">
      <c r="A107" s="340" t="s">
        <v>261</v>
      </c>
      <c r="B107" s="52">
        <f>'DAY2'!H107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303">
        <v>0</v>
      </c>
      <c r="H107" s="54">
        <f>+(Table1433[[#This Row],[OPENING ]]+Table1433[[#This Row],[RECEIPTS]]+Table1433[[#This Row],[RETURNS]])-(Table1433[[#This Row],[EXCHANGED]]+Table1433[[#This Row],[SALES]]+Table1433[[#This Row],[ISSUES]])</f>
        <v>258.60000000000002</v>
      </c>
      <c r="I107" s="53">
        <v>258.60000000000002</v>
      </c>
      <c r="J107" s="58">
        <f t="shared" si="33"/>
        <v>0</v>
      </c>
      <c r="K107" s="53">
        <f>'DAY2'!K107+'DAY3'!C107</f>
        <v>0</v>
      </c>
      <c r="L107" s="208">
        <f>'DAY2'!L107+'DAY3'!D107</f>
        <v>0</v>
      </c>
      <c r="M107" s="58">
        <f>'DAY2'!M107+'DAY3'!E107</f>
        <v>0</v>
      </c>
      <c r="N107" s="52">
        <f>'DAY2'!N107+'DAY3'!F107</f>
        <v>0</v>
      </c>
      <c r="O107" s="303">
        <f>'DAY2'!O107+'DAY3'!G107</f>
        <v>0</v>
      </c>
      <c r="P107" s="53">
        <f t="shared" si="36"/>
        <v>0</v>
      </c>
      <c r="Q107" s="54">
        <f t="shared" si="37"/>
        <v>0</v>
      </c>
      <c r="R107" s="55">
        <f t="shared" si="38"/>
        <v>0</v>
      </c>
      <c r="S107" s="52">
        <f t="shared" si="39"/>
        <v>0</v>
      </c>
      <c r="T107" s="303">
        <f t="shared" si="40"/>
        <v>0</v>
      </c>
      <c r="U107" s="62">
        <f t="shared" si="26"/>
        <v>0</v>
      </c>
    </row>
    <row r="108" spans="1:21" x14ac:dyDescent="0.25">
      <c r="A108" s="342" t="s">
        <v>220</v>
      </c>
      <c r="B108" s="52">
        <f>'DAY2'!H108</f>
        <v>13703.4</v>
      </c>
      <c r="C108" s="53">
        <v>0</v>
      </c>
      <c r="D108" s="54">
        <v>0</v>
      </c>
      <c r="E108" s="55">
        <v>0</v>
      </c>
      <c r="F108" s="52">
        <v>0</v>
      </c>
      <c r="G108" s="303">
        <v>0</v>
      </c>
      <c r="H108" s="54">
        <f>+(Table1433[[#This Row],[OPENING ]]+Table1433[[#This Row],[RECEIPTS]]+Table1433[[#This Row],[RETURNS]])-(Table1433[[#This Row],[EXCHANGED]]+Table1433[[#This Row],[SALES]]+Table1433[[#This Row],[ISSUES]])</f>
        <v>13703.4</v>
      </c>
      <c r="I108" s="53">
        <v>13703.4</v>
      </c>
      <c r="J108" s="58">
        <f t="shared" si="33"/>
        <v>0</v>
      </c>
      <c r="K108" s="53">
        <f>'DAY2'!K108+'DAY3'!C108</f>
        <v>6075</v>
      </c>
      <c r="L108" s="208">
        <f>'DAY2'!L108+'DAY3'!D108</f>
        <v>0</v>
      </c>
      <c r="M108" s="58">
        <f>'DAY2'!M108+'DAY3'!E108</f>
        <v>0</v>
      </c>
      <c r="N108" s="52">
        <f>'DAY2'!N108+'DAY3'!F108</f>
        <v>0</v>
      </c>
      <c r="O108" s="303">
        <f>'DAY2'!O108+'DAY3'!G108</f>
        <v>0</v>
      </c>
      <c r="P108" s="53">
        <f t="shared" si="36"/>
        <v>2025</v>
      </c>
      <c r="Q108" s="54">
        <f t="shared" si="37"/>
        <v>0</v>
      </c>
      <c r="R108" s="55">
        <f t="shared" si="38"/>
        <v>0</v>
      </c>
      <c r="S108" s="52">
        <f t="shared" si="39"/>
        <v>0</v>
      </c>
      <c r="T108" s="303">
        <f t="shared" si="40"/>
        <v>0</v>
      </c>
      <c r="U108" s="62">
        <f t="shared" si="26"/>
        <v>6.7671111111111113</v>
      </c>
    </row>
    <row r="109" spans="1:21" x14ac:dyDescent="0.25">
      <c r="A109" s="340"/>
      <c r="B109" s="52">
        <f>'DAY2'!H109</f>
        <v>0</v>
      </c>
      <c r="C109" s="53">
        <v>0</v>
      </c>
      <c r="D109" s="54">
        <v>0</v>
      </c>
      <c r="E109" s="55">
        <v>0</v>
      </c>
      <c r="F109" s="52">
        <v>0</v>
      </c>
      <c r="G109" s="303">
        <v>0</v>
      </c>
      <c r="H109" s="54">
        <f>+(Table1433[[#This Row],[OPENING ]]+Table1433[[#This Row],[RECEIPTS]]+Table1433[[#This Row],[RETURNS]])-(Table1433[[#This Row],[EXCHANGED]]+Table1433[[#This Row],[SALES]]+Table1433[[#This Row],[ISSUES]])</f>
        <v>0</v>
      </c>
      <c r="I109" s="53">
        <v>0</v>
      </c>
      <c r="J109" s="58">
        <f t="shared" si="33"/>
        <v>0</v>
      </c>
      <c r="K109" s="53">
        <f>'DAY2'!K109+'DAY3'!C109</f>
        <v>0</v>
      </c>
      <c r="L109" s="208">
        <f>'DAY2'!L109+'DAY3'!D109</f>
        <v>0</v>
      </c>
      <c r="M109" s="58">
        <f>'DAY2'!M109+'DAY3'!E109</f>
        <v>0</v>
      </c>
      <c r="N109" s="52">
        <f>'DAY2'!N109+'DAY3'!F109</f>
        <v>0</v>
      </c>
      <c r="O109" s="303">
        <f>'DAY2'!O109+'DAY3'!G109</f>
        <v>0</v>
      </c>
      <c r="P109" s="53">
        <f t="shared" si="36"/>
        <v>0</v>
      </c>
      <c r="Q109" s="54">
        <f t="shared" si="37"/>
        <v>0</v>
      </c>
      <c r="R109" s="55">
        <f t="shared" si="38"/>
        <v>0</v>
      </c>
      <c r="S109" s="52">
        <f t="shared" si="39"/>
        <v>0</v>
      </c>
      <c r="T109" s="303">
        <f t="shared" si="40"/>
        <v>0</v>
      </c>
      <c r="U109" s="62">
        <f t="shared" si="26"/>
        <v>0</v>
      </c>
    </row>
    <row r="110" spans="1:21" x14ac:dyDescent="0.25">
      <c r="A110" s="340"/>
      <c r="B110" s="52">
        <f>'DAY2'!H110</f>
        <v>0</v>
      </c>
      <c r="C110" s="53">
        <v>0</v>
      </c>
      <c r="D110" s="54">
        <v>0</v>
      </c>
      <c r="E110" s="55">
        <v>0</v>
      </c>
      <c r="F110" s="52">
        <v>0</v>
      </c>
      <c r="G110" s="303">
        <v>0</v>
      </c>
      <c r="H110" s="54">
        <f>+(Table1433[[#This Row],[OPENING ]]+Table1433[[#This Row],[RECEIPTS]]+Table1433[[#This Row],[RETURNS]])-(Table1433[[#This Row],[EXCHANGED]]+Table1433[[#This Row],[SALES]]+Table1433[[#This Row],[ISSUES]])</f>
        <v>0</v>
      </c>
      <c r="I110" s="53">
        <v>0</v>
      </c>
      <c r="J110" s="58">
        <f t="shared" si="33"/>
        <v>0</v>
      </c>
      <c r="K110" s="53">
        <f>'DAY2'!K110+'DAY3'!C110</f>
        <v>0</v>
      </c>
      <c r="L110" s="208">
        <f>'DAY2'!L110+'DAY3'!D110</f>
        <v>0</v>
      </c>
      <c r="M110" s="58">
        <f>'DAY2'!M110+'DAY3'!E110</f>
        <v>0</v>
      </c>
      <c r="N110" s="52">
        <f>'DAY2'!N110+'DAY3'!F110</f>
        <v>0</v>
      </c>
      <c r="O110" s="303">
        <f>'DAY2'!O110+'DAY3'!G110</f>
        <v>0</v>
      </c>
      <c r="P110" s="53">
        <f t="shared" si="36"/>
        <v>0</v>
      </c>
      <c r="Q110" s="54">
        <f t="shared" si="37"/>
        <v>0</v>
      </c>
      <c r="R110" s="55">
        <f t="shared" si="38"/>
        <v>0</v>
      </c>
      <c r="S110" s="52">
        <f t="shared" si="39"/>
        <v>0</v>
      </c>
      <c r="T110" s="303">
        <f t="shared" si="40"/>
        <v>0</v>
      </c>
      <c r="U110" s="62">
        <f t="shared" si="26"/>
        <v>0</v>
      </c>
    </row>
    <row r="111" spans="1:21" x14ac:dyDescent="0.25">
      <c r="A111" s="340"/>
      <c r="B111" s="52">
        <f>'DAY2'!H111</f>
        <v>0</v>
      </c>
      <c r="C111" s="53">
        <v>0</v>
      </c>
      <c r="D111" s="54">
        <v>0</v>
      </c>
      <c r="E111" s="55">
        <v>0</v>
      </c>
      <c r="F111" s="52">
        <v>0</v>
      </c>
      <c r="G111" s="303">
        <v>0</v>
      </c>
      <c r="H111" s="54">
        <f>+(Table1433[[#This Row],[OPENING ]]+Table1433[[#This Row],[RECEIPTS]]+Table1433[[#This Row],[RETURNS]])-(Table1433[[#This Row],[EXCHANGED]]+Table1433[[#This Row],[SALES]]+Table1433[[#This Row],[ISSUES]])</f>
        <v>0</v>
      </c>
      <c r="I111" s="53">
        <v>0</v>
      </c>
      <c r="J111" s="58">
        <f t="shared" si="33"/>
        <v>0</v>
      </c>
      <c r="K111" s="53">
        <f>'DAY2'!K111+'DAY3'!C111</f>
        <v>0</v>
      </c>
      <c r="L111" s="208">
        <f>'DAY2'!L111+'DAY3'!D111</f>
        <v>0</v>
      </c>
      <c r="M111" s="58">
        <f>'DAY2'!M111+'DAY3'!E111</f>
        <v>0</v>
      </c>
      <c r="N111" s="52">
        <f>'DAY2'!N111+'DAY3'!F111</f>
        <v>0</v>
      </c>
      <c r="O111" s="303">
        <f>'DAY2'!O111+'DAY3'!G111</f>
        <v>0</v>
      </c>
      <c r="P111" s="53">
        <f t="shared" si="36"/>
        <v>0</v>
      </c>
      <c r="Q111" s="54">
        <f t="shared" si="37"/>
        <v>0</v>
      </c>
      <c r="R111" s="55">
        <f t="shared" si="38"/>
        <v>0</v>
      </c>
      <c r="S111" s="52">
        <f t="shared" si="39"/>
        <v>0</v>
      </c>
      <c r="T111" s="303">
        <f t="shared" si="40"/>
        <v>0</v>
      </c>
      <c r="U111" s="62">
        <f t="shared" si="26"/>
        <v>0</v>
      </c>
    </row>
    <row r="112" spans="1:21" x14ac:dyDescent="0.25">
      <c r="A112" s="340"/>
      <c r="B112" s="52">
        <f>'DAY2'!H112</f>
        <v>0</v>
      </c>
      <c r="C112" s="53">
        <v>0</v>
      </c>
      <c r="D112" s="54">
        <v>0</v>
      </c>
      <c r="E112" s="55">
        <v>0</v>
      </c>
      <c r="F112" s="52">
        <v>0</v>
      </c>
      <c r="G112" s="303">
        <v>0</v>
      </c>
      <c r="H112" s="54">
        <f>+(Table1433[[#This Row],[OPENING ]]+Table1433[[#This Row],[RECEIPTS]]+Table1433[[#This Row],[RETURNS]])-(Table1433[[#This Row],[EXCHANGED]]+Table1433[[#This Row],[SALES]]+Table1433[[#This Row],[ISSUES]])</f>
        <v>0</v>
      </c>
      <c r="I112" s="53">
        <v>0</v>
      </c>
      <c r="J112" s="58">
        <f t="shared" si="33"/>
        <v>0</v>
      </c>
      <c r="K112" s="53">
        <f>'DAY2'!K112+'DAY3'!C112</f>
        <v>0</v>
      </c>
      <c r="L112" s="208">
        <f>'DAY2'!L112+'DAY3'!D112</f>
        <v>0</v>
      </c>
      <c r="M112" s="58">
        <f>'DAY2'!M112+'DAY3'!E112</f>
        <v>0</v>
      </c>
      <c r="N112" s="52">
        <f>'DAY2'!N112+'DAY3'!F112</f>
        <v>0</v>
      </c>
      <c r="O112" s="303">
        <f>'DAY2'!O112+'DAY3'!G112</f>
        <v>0</v>
      </c>
      <c r="P112" s="53">
        <f t="shared" si="36"/>
        <v>0</v>
      </c>
      <c r="Q112" s="54">
        <f t="shared" si="37"/>
        <v>0</v>
      </c>
      <c r="R112" s="55">
        <f t="shared" si="38"/>
        <v>0</v>
      </c>
      <c r="S112" s="52">
        <f t="shared" si="39"/>
        <v>0</v>
      </c>
      <c r="T112" s="303">
        <f t="shared" si="40"/>
        <v>0</v>
      </c>
      <c r="U112" s="62">
        <f t="shared" si="26"/>
        <v>0</v>
      </c>
    </row>
    <row r="113" spans="1:21" ht="15.75" thickBot="1" x14ac:dyDescent="0.3">
      <c r="A113" s="342" t="s">
        <v>126</v>
      </c>
      <c r="B113" s="52">
        <f>'DAY2'!H113</f>
        <v>0</v>
      </c>
      <c r="C113" s="144">
        <v>0</v>
      </c>
      <c r="D113" s="145">
        <v>0</v>
      </c>
      <c r="E113" s="146">
        <v>0</v>
      </c>
      <c r="F113" s="143">
        <v>0</v>
      </c>
      <c r="G113" s="304">
        <v>0</v>
      </c>
      <c r="H113" s="54">
        <f>+(Table1433[[#This Row],[OPENING ]]+Table1433[[#This Row],[RECEIPTS]]+Table1433[[#This Row],[RETURNS]])-(Table1433[[#This Row],[EXCHANGED]]+Table1433[[#This Row],[SALES]]+Table1433[[#This Row],[ISSUES]])</f>
        <v>0</v>
      </c>
      <c r="I113" s="144">
        <v>0</v>
      </c>
      <c r="J113" s="148">
        <f t="shared" si="33"/>
        <v>0</v>
      </c>
      <c r="K113" s="53">
        <f>'DAY2'!K113+'DAY3'!C113</f>
        <v>0</v>
      </c>
      <c r="L113" s="208">
        <f>'DAY2'!L113+'DAY3'!D113</f>
        <v>0</v>
      </c>
      <c r="M113" s="58">
        <f>'DAY2'!M113+'DAY3'!E113</f>
        <v>0</v>
      </c>
      <c r="N113" s="52">
        <f>'DAY2'!N113+'DAY3'!F113</f>
        <v>0</v>
      </c>
      <c r="O113" s="303">
        <f>'DAY2'!O113+'DAY3'!G113</f>
        <v>0</v>
      </c>
      <c r="P113" s="53">
        <f t="shared" si="36"/>
        <v>0</v>
      </c>
      <c r="Q113" s="54">
        <f t="shared" si="37"/>
        <v>0</v>
      </c>
      <c r="R113" s="55">
        <f t="shared" si="38"/>
        <v>0</v>
      </c>
      <c r="S113" s="52">
        <f t="shared" si="39"/>
        <v>0</v>
      </c>
      <c r="T113" s="303">
        <f t="shared" si="40"/>
        <v>0</v>
      </c>
      <c r="U113" s="167">
        <f t="shared" si="26"/>
        <v>0</v>
      </c>
    </row>
    <row r="114" spans="1:21" ht="17.25" thickBot="1" x14ac:dyDescent="0.35">
      <c r="A114" s="159" t="s">
        <v>132</v>
      </c>
      <c r="B114" s="160">
        <f>SUM(B102:B113)</f>
        <v>13962</v>
      </c>
      <c r="C114" s="161">
        <f t="shared" ref="C114:F114" si="41">SUM(C102:C113)</f>
        <v>0</v>
      </c>
      <c r="D114" s="162">
        <f t="shared" si="41"/>
        <v>0</v>
      </c>
      <c r="E114" s="163">
        <f t="shared" si="41"/>
        <v>0</v>
      </c>
      <c r="F114" s="160">
        <f t="shared" si="41"/>
        <v>0</v>
      </c>
      <c r="G114" s="305">
        <f t="shared" ref="G114:T114" si="42">SUM(G102:G113)</f>
        <v>0</v>
      </c>
      <c r="H114" s="162">
        <f t="shared" si="42"/>
        <v>13962</v>
      </c>
      <c r="I114" s="161">
        <f t="shared" si="42"/>
        <v>13962</v>
      </c>
      <c r="J114" s="165">
        <f>+I114-H114</f>
        <v>0</v>
      </c>
      <c r="K114" s="161">
        <f t="shared" si="42"/>
        <v>6075</v>
      </c>
      <c r="L114" s="162">
        <f t="shared" si="42"/>
        <v>0</v>
      </c>
      <c r="M114" s="163">
        <f t="shared" si="42"/>
        <v>0</v>
      </c>
      <c r="N114" s="160">
        <f t="shared" si="42"/>
        <v>0</v>
      </c>
      <c r="O114" s="305">
        <f t="shared" si="42"/>
        <v>0</v>
      </c>
      <c r="P114" s="161">
        <f t="shared" si="42"/>
        <v>2025</v>
      </c>
      <c r="Q114" s="162">
        <f t="shared" si="42"/>
        <v>0</v>
      </c>
      <c r="R114" s="163">
        <f t="shared" si="42"/>
        <v>0</v>
      </c>
      <c r="S114" s="160">
        <f t="shared" si="42"/>
        <v>0</v>
      </c>
      <c r="T114" s="305">
        <f t="shared" si="42"/>
        <v>0</v>
      </c>
      <c r="U114" s="166">
        <f t="shared" si="26"/>
        <v>6.894814814814815</v>
      </c>
    </row>
    <row r="115" spans="1:21" x14ac:dyDescent="0.25">
      <c r="A115" s="150"/>
      <c r="B115" s="151"/>
      <c r="C115" s="152"/>
      <c r="D115" s="153"/>
      <c r="E115" s="154"/>
      <c r="F115" s="151"/>
      <c r="G115" s="306"/>
      <c r="H115" s="153"/>
      <c r="I115" s="152"/>
      <c r="J115" s="157"/>
      <c r="K115" s="152"/>
      <c r="L115" s="153"/>
      <c r="M115" s="154"/>
      <c r="N115" s="151"/>
      <c r="O115" s="306"/>
      <c r="P115" s="152"/>
      <c r="Q115" s="153"/>
      <c r="R115" s="154"/>
      <c r="S115" s="151"/>
      <c r="T115" s="306"/>
      <c r="U115" s="158">
        <f t="shared" si="26"/>
        <v>0</v>
      </c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303"/>
      <c r="H116" s="54"/>
      <c r="I116" s="53"/>
      <c r="J116" s="58"/>
      <c r="K116" s="53"/>
      <c r="L116" s="54"/>
      <c r="M116" s="55"/>
      <c r="N116" s="52"/>
      <c r="O116" s="303"/>
      <c r="P116" s="53"/>
      <c r="Q116" s="54"/>
      <c r="R116" s="55"/>
      <c r="S116" s="52"/>
      <c r="T116" s="303"/>
      <c r="U116" s="62">
        <f t="shared" si="26"/>
        <v>0</v>
      </c>
    </row>
    <row r="117" spans="1:21" x14ac:dyDescent="0.25">
      <c r="A117" s="78" t="s">
        <v>163</v>
      </c>
      <c r="B117" s="52">
        <f>'DAY2'!H117</f>
        <v>0</v>
      </c>
      <c r="C117" s="53">
        <v>0</v>
      </c>
      <c r="D117" s="54">
        <v>0</v>
      </c>
      <c r="E117" s="55">
        <v>0</v>
      </c>
      <c r="F117" s="52">
        <v>0</v>
      </c>
      <c r="G117" s="303">
        <v>0</v>
      </c>
      <c r="H117" s="54">
        <f>+(Table1433[[#This Row],[OPENING ]]+Table1433[[#This Row],[RECEIPTS]]+Table1433[[#This Row],[RETURNS]])-(Table1433[[#This Row],[EXCHANGED]]+Table1433[[#This Row],[SALES]]+Table1433[[#This Row],[ISSUES]])</f>
        <v>0</v>
      </c>
      <c r="I117" s="53">
        <v>0</v>
      </c>
      <c r="J117" s="58">
        <f t="shared" si="33"/>
        <v>0</v>
      </c>
      <c r="K117" s="53">
        <f>'DAY2'!K117+'DAY3'!C117</f>
        <v>0</v>
      </c>
      <c r="L117" s="208">
        <f>'DAY2'!L117+'DAY3'!D117</f>
        <v>0</v>
      </c>
      <c r="M117" s="58">
        <f>'DAY2'!M117+'DAY3'!E117</f>
        <v>0</v>
      </c>
      <c r="N117" s="52">
        <f>'DAY2'!N117+'DAY3'!F117</f>
        <v>0</v>
      </c>
      <c r="O117" s="303">
        <f>'DAY2'!O117+'DAY3'!G117</f>
        <v>0</v>
      </c>
      <c r="P117" s="53">
        <f>+K117/3</f>
        <v>0</v>
      </c>
      <c r="Q117" s="54">
        <f>+L117/3</f>
        <v>0</v>
      </c>
      <c r="R117" s="55">
        <f>+M117/3</f>
        <v>0</v>
      </c>
      <c r="S117" s="52">
        <f>+N117/3</f>
        <v>0</v>
      </c>
      <c r="T117" s="303">
        <f>+O117/3</f>
        <v>0</v>
      </c>
      <c r="U117" s="62">
        <f t="shared" si="26"/>
        <v>0</v>
      </c>
    </row>
    <row r="118" spans="1:21" x14ac:dyDescent="0.25">
      <c r="A118" s="78" t="s">
        <v>46</v>
      </c>
      <c r="B118" s="52">
        <f>'DAY2'!H118</f>
        <v>0</v>
      </c>
      <c r="C118" s="53">
        <v>0</v>
      </c>
      <c r="D118" s="54">
        <v>0</v>
      </c>
      <c r="E118" s="55">
        <v>0</v>
      </c>
      <c r="F118" s="52">
        <v>0</v>
      </c>
      <c r="G118" s="303">
        <v>0</v>
      </c>
      <c r="H118" s="54">
        <f>+(Table1433[[#This Row],[OPENING ]]+Table1433[[#This Row],[RECEIPTS]]+Table1433[[#This Row],[RETURNS]])-(Table1433[[#This Row],[EXCHANGED]]+Table1433[[#This Row],[SALES]]+Table1433[[#This Row],[ISSUES]])</f>
        <v>0</v>
      </c>
      <c r="I118" s="53">
        <v>0</v>
      </c>
      <c r="J118" s="58">
        <f t="shared" si="33"/>
        <v>0</v>
      </c>
      <c r="K118" s="53">
        <f>'DAY2'!K118+'DAY3'!C118</f>
        <v>0</v>
      </c>
      <c r="L118" s="208">
        <f>'DAY2'!L118+'DAY3'!D118</f>
        <v>0</v>
      </c>
      <c r="M118" s="58">
        <f>'DAY2'!M118+'DAY3'!E118</f>
        <v>0</v>
      </c>
      <c r="N118" s="52">
        <f>'DAY2'!N118+'DAY3'!F118</f>
        <v>0</v>
      </c>
      <c r="O118" s="303">
        <f>'DAY2'!O118+'DAY3'!G118</f>
        <v>0</v>
      </c>
      <c r="P118" s="53">
        <f t="shared" ref="P118:P124" si="43">+K118/3</f>
        <v>0</v>
      </c>
      <c r="Q118" s="54">
        <f t="shared" ref="Q118:Q124" si="44">+L118/3</f>
        <v>0</v>
      </c>
      <c r="R118" s="55">
        <f t="shared" ref="R118:R124" si="45">+M118/3</f>
        <v>0</v>
      </c>
      <c r="S118" s="52">
        <f t="shared" ref="S118:S124" si="46">+N118/3</f>
        <v>0</v>
      </c>
      <c r="T118" s="303">
        <f t="shared" ref="T118:T124" si="47">+O118/3</f>
        <v>0</v>
      </c>
      <c r="U118" s="62">
        <f t="shared" si="26"/>
        <v>0</v>
      </c>
    </row>
    <row r="119" spans="1:21" x14ac:dyDescent="0.25">
      <c r="A119" s="78"/>
      <c r="B119" s="52">
        <f>'DAY2'!H119</f>
        <v>0</v>
      </c>
      <c r="C119" s="53">
        <v>0</v>
      </c>
      <c r="D119" s="54">
        <v>0</v>
      </c>
      <c r="E119" s="55">
        <v>0</v>
      </c>
      <c r="F119" s="52">
        <v>0</v>
      </c>
      <c r="G119" s="303">
        <v>0</v>
      </c>
      <c r="H119" s="54">
        <f>+(Table1433[[#This Row],[OPENING ]]+Table1433[[#This Row],[RECEIPTS]]+Table1433[[#This Row],[RETURNS]])-(Table1433[[#This Row],[EXCHANGED]]+Table1433[[#This Row],[SALES]]+Table1433[[#This Row],[ISSUES]])</f>
        <v>0</v>
      </c>
      <c r="I119" s="53">
        <v>0</v>
      </c>
      <c r="J119" s="58">
        <f t="shared" si="33"/>
        <v>0</v>
      </c>
      <c r="K119" s="53">
        <f>'DAY2'!K119+'DAY3'!C119</f>
        <v>0</v>
      </c>
      <c r="L119" s="208">
        <f>'DAY2'!L119+'DAY3'!D119</f>
        <v>0</v>
      </c>
      <c r="M119" s="58">
        <f>'DAY2'!M119+'DAY3'!E119</f>
        <v>0</v>
      </c>
      <c r="N119" s="52">
        <f>'DAY2'!N119+'DAY3'!F119</f>
        <v>0</v>
      </c>
      <c r="O119" s="303">
        <f>'DAY2'!O119+'DAY3'!G119</f>
        <v>0</v>
      </c>
      <c r="P119" s="53">
        <f t="shared" si="43"/>
        <v>0</v>
      </c>
      <c r="Q119" s="54">
        <f t="shared" si="44"/>
        <v>0</v>
      </c>
      <c r="R119" s="55">
        <f t="shared" si="45"/>
        <v>0</v>
      </c>
      <c r="S119" s="52">
        <f t="shared" si="46"/>
        <v>0</v>
      </c>
      <c r="T119" s="303">
        <f t="shared" si="47"/>
        <v>0</v>
      </c>
      <c r="U119" s="62">
        <f t="shared" si="26"/>
        <v>0</v>
      </c>
    </row>
    <row r="120" spans="1:21" x14ac:dyDescent="0.25">
      <c r="A120" s="78" t="s">
        <v>230</v>
      </c>
      <c r="B120" s="52">
        <f>'DAY2'!H120</f>
        <v>0</v>
      </c>
      <c r="C120" s="53">
        <v>0</v>
      </c>
      <c r="D120" s="54">
        <v>0</v>
      </c>
      <c r="E120" s="55">
        <v>0</v>
      </c>
      <c r="F120" s="52">
        <v>0</v>
      </c>
      <c r="G120" s="303">
        <v>0</v>
      </c>
      <c r="H120" s="54">
        <f>+(Table1433[[#This Row],[OPENING ]]+Table1433[[#This Row],[RECEIPTS]]+Table1433[[#This Row],[RETURNS]])-(Table1433[[#This Row],[EXCHANGED]]+Table1433[[#This Row],[SALES]]+Table1433[[#This Row],[ISSUES]])</f>
        <v>0</v>
      </c>
      <c r="I120" s="53">
        <v>0</v>
      </c>
      <c r="J120" s="58">
        <f t="shared" si="33"/>
        <v>0</v>
      </c>
      <c r="K120" s="53">
        <f>'DAY2'!K120+'DAY3'!C120</f>
        <v>0</v>
      </c>
      <c r="L120" s="208">
        <f>'DAY2'!L120+'DAY3'!D120</f>
        <v>0</v>
      </c>
      <c r="M120" s="58">
        <f>'DAY2'!M120+'DAY3'!E120</f>
        <v>0</v>
      </c>
      <c r="N120" s="52">
        <f>'DAY2'!N120+'DAY3'!F120</f>
        <v>0</v>
      </c>
      <c r="O120" s="303">
        <f>'DAY2'!O120+'DAY3'!G120</f>
        <v>0</v>
      </c>
      <c r="P120" s="53">
        <f t="shared" si="43"/>
        <v>0</v>
      </c>
      <c r="Q120" s="54">
        <f t="shared" si="44"/>
        <v>0</v>
      </c>
      <c r="R120" s="55">
        <f t="shared" si="45"/>
        <v>0</v>
      </c>
      <c r="S120" s="52">
        <f t="shared" si="46"/>
        <v>0</v>
      </c>
      <c r="T120" s="303">
        <f t="shared" si="47"/>
        <v>0</v>
      </c>
      <c r="U120" s="62">
        <f t="shared" si="26"/>
        <v>0</v>
      </c>
    </row>
    <row r="121" spans="1:21" x14ac:dyDescent="0.25">
      <c r="A121" s="78" t="s">
        <v>231</v>
      </c>
      <c r="B121" s="52">
        <f>'DAY2'!H121</f>
        <v>10114.4</v>
      </c>
      <c r="C121" s="53">
        <v>0</v>
      </c>
      <c r="D121" s="54">
        <v>0</v>
      </c>
      <c r="E121" s="55">
        <v>0</v>
      </c>
      <c r="F121" s="52">
        <v>0</v>
      </c>
      <c r="G121" s="303">
        <v>247.5</v>
      </c>
      <c r="H121" s="54">
        <f>+(Table1433[[#This Row],[OPENING ]]+Table1433[[#This Row],[RECEIPTS]]+Table1433[[#This Row],[RETURNS]])-(Table1433[[#This Row],[EXCHANGED]]+Table1433[[#This Row],[SALES]]+Table1433[[#This Row],[ISSUES]])</f>
        <v>9866.9</v>
      </c>
      <c r="I121" s="53">
        <v>9867.2000000000007</v>
      </c>
      <c r="J121" s="58">
        <f t="shared" si="33"/>
        <v>0.30000000000109139</v>
      </c>
      <c r="K121" s="53">
        <f>'DAY2'!K121+'DAY3'!C121</f>
        <v>0</v>
      </c>
      <c r="L121" s="208">
        <f>'DAY2'!L121+'DAY3'!D121</f>
        <v>0</v>
      </c>
      <c r="M121" s="58">
        <f>'DAY2'!M121+'DAY3'!E121</f>
        <v>0</v>
      </c>
      <c r="N121" s="52">
        <f>'DAY2'!N121+'DAY3'!F121</f>
        <v>0</v>
      </c>
      <c r="O121" s="303">
        <f>'DAY2'!O121+'DAY3'!G121</f>
        <v>821.5</v>
      </c>
      <c r="P121" s="53">
        <f t="shared" si="43"/>
        <v>0</v>
      </c>
      <c r="Q121" s="54">
        <f t="shared" si="44"/>
        <v>0</v>
      </c>
      <c r="R121" s="55">
        <f t="shared" si="45"/>
        <v>0</v>
      </c>
      <c r="S121" s="52">
        <f t="shared" si="46"/>
        <v>0</v>
      </c>
      <c r="T121" s="303">
        <f t="shared" si="47"/>
        <v>273.83333333333331</v>
      </c>
      <c r="U121" s="62">
        <f t="shared" si="26"/>
        <v>36.032501521606818</v>
      </c>
    </row>
    <row r="122" spans="1:21" x14ac:dyDescent="0.25">
      <c r="A122" s="78" t="s">
        <v>232</v>
      </c>
      <c r="B122" s="52">
        <f>'DAY2'!H122</f>
        <v>0</v>
      </c>
      <c r="C122" s="53">
        <v>0</v>
      </c>
      <c r="D122" s="54">
        <v>0</v>
      </c>
      <c r="E122" s="55">
        <v>0</v>
      </c>
      <c r="F122" s="52">
        <v>0</v>
      </c>
      <c r="G122" s="303">
        <v>0</v>
      </c>
      <c r="H122" s="54">
        <f>+(Table1433[[#This Row],[OPENING ]]+Table1433[[#This Row],[RECEIPTS]]+Table1433[[#This Row],[RETURNS]])-(Table1433[[#This Row],[EXCHANGED]]+Table1433[[#This Row],[SALES]]+Table1433[[#This Row],[ISSUES]])</f>
        <v>0</v>
      </c>
      <c r="I122" s="53">
        <v>0</v>
      </c>
      <c r="J122" s="58">
        <f t="shared" si="33"/>
        <v>0</v>
      </c>
      <c r="K122" s="53">
        <f>'DAY2'!K122+'DAY3'!C122</f>
        <v>0</v>
      </c>
      <c r="L122" s="208">
        <f>'DAY2'!L122+'DAY3'!D122</f>
        <v>0</v>
      </c>
      <c r="M122" s="58">
        <f>'DAY2'!M122+'DAY3'!E122</f>
        <v>0</v>
      </c>
      <c r="N122" s="52">
        <f>'DAY2'!N122+'DAY3'!F122</f>
        <v>0</v>
      </c>
      <c r="O122" s="303">
        <f>'DAY2'!O122+'DAY3'!G122</f>
        <v>0</v>
      </c>
      <c r="P122" s="53">
        <f t="shared" si="43"/>
        <v>0</v>
      </c>
      <c r="Q122" s="54">
        <f t="shared" si="44"/>
        <v>0</v>
      </c>
      <c r="R122" s="55">
        <f t="shared" si="45"/>
        <v>0</v>
      </c>
      <c r="S122" s="52">
        <f t="shared" si="46"/>
        <v>0</v>
      </c>
      <c r="T122" s="303">
        <f t="shared" si="47"/>
        <v>0</v>
      </c>
      <c r="U122" s="62">
        <f t="shared" si="26"/>
        <v>0</v>
      </c>
    </row>
    <row r="123" spans="1:21" x14ac:dyDescent="0.25">
      <c r="A123" s="320" t="s">
        <v>246</v>
      </c>
      <c r="B123" s="52">
        <f>'DAY2'!H123</f>
        <v>100</v>
      </c>
      <c r="C123" s="53">
        <v>0</v>
      </c>
      <c r="D123" s="54">
        <v>0</v>
      </c>
      <c r="E123" s="55">
        <v>0</v>
      </c>
      <c r="F123" s="52">
        <v>0</v>
      </c>
      <c r="G123" s="303">
        <v>0</v>
      </c>
      <c r="H123" s="54">
        <f>+(Table1433[[#This Row],[OPENING ]]+Table1433[[#This Row],[RECEIPTS]]+Table1433[[#This Row],[RETURNS]])-(Table1433[[#This Row],[EXCHANGED]]+Table1433[[#This Row],[SALES]]+Table1433[[#This Row],[ISSUES]])</f>
        <v>100</v>
      </c>
      <c r="I123" s="53">
        <v>100</v>
      </c>
      <c r="J123" s="58">
        <f t="shared" si="33"/>
        <v>0</v>
      </c>
      <c r="K123" s="53">
        <f>'DAY2'!K123+'DAY3'!C123</f>
        <v>0</v>
      </c>
      <c r="L123" s="208">
        <f>'DAY2'!L123+'DAY3'!D123</f>
        <v>0</v>
      </c>
      <c r="M123" s="58">
        <f>'DAY2'!M123+'DAY3'!E123</f>
        <v>0</v>
      </c>
      <c r="N123" s="52">
        <f>'DAY2'!N123+'DAY3'!F123</f>
        <v>0</v>
      </c>
      <c r="O123" s="303">
        <f>'DAY2'!O123+'DAY3'!G123</f>
        <v>0</v>
      </c>
      <c r="P123" s="53">
        <f t="shared" si="43"/>
        <v>0</v>
      </c>
      <c r="Q123" s="54">
        <f t="shared" si="44"/>
        <v>0</v>
      </c>
      <c r="R123" s="55">
        <f t="shared" si="45"/>
        <v>0</v>
      </c>
      <c r="S123" s="52">
        <f t="shared" si="46"/>
        <v>0</v>
      </c>
      <c r="T123" s="303">
        <f t="shared" si="47"/>
        <v>0</v>
      </c>
      <c r="U123" s="62">
        <f t="shared" si="26"/>
        <v>0</v>
      </c>
    </row>
    <row r="124" spans="1:21" ht="15.75" thickBot="1" x14ac:dyDescent="0.3">
      <c r="A124" s="177"/>
      <c r="B124" s="52">
        <f>'DAY2'!H124</f>
        <v>0</v>
      </c>
      <c r="C124" s="144">
        <v>0</v>
      </c>
      <c r="D124" s="145">
        <v>0</v>
      </c>
      <c r="E124" s="146">
        <v>0</v>
      </c>
      <c r="F124" s="143">
        <v>0</v>
      </c>
      <c r="G124" s="304">
        <v>0</v>
      </c>
      <c r="H124" s="54">
        <f>+(Table1433[[#This Row],[OPENING ]]+Table1433[[#This Row],[RECEIPTS]]+Table1433[[#This Row],[RETURNS]])-(Table1433[[#This Row],[EXCHANGED]]+Table1433[[#This Row],[SALES]]+Table1433[[#This Row],[ISSUES]])</f>
        <v>0</v>
      </c>
      <c r="I124" s="144">
        <v>0</v>
      </c>
      <c r="J124" s="148">
        <f t="shared" si="33"/>
        <v>0</v>
      </c>
      <c r="K124" s="53">
        <f>'DAY2'!K124+'DAY3'!C124</f>
        <v>0</v>
      </c>
      <c r="L124" s="208">
        <f>'DAY2'!L124+'DAY3'!D124</f>
        <v>0</v>
      </c>
      <c r="M124" s="58">
        <f>'DAY2'!M124+'DAY3'!E124</f>
        <v>0</v>
      </c>
      <c r="N124" s="52">
        <f>'DAY2'!N124+'DAY3'!F124</f>
        <v>0</v>
      </c>
      <c r="O124" s="303">
        <f>'DAY2'!O124+'DAY3'!G124</f>
        <v>0</v>
      </c>
      <c r="P124" s="53">
        <f t="shared" si="43"/>
        <v>0</v>
      </c>
      <c r="Q124" s="54">
        <f t="shared" si="44"/>
        <v>0</v>
      </c>
      <c r="R124" s="55">
        <f t="shared" si="45"/>
        <v>0</v>
      </c>
      <c r="S124" s="52">
        <f t="shared" si="46"/>
        <v>0</v>
      </c>
      <c r="T124" s="303">
        <f t="shared" si="47"/>
        <v>0</v>
      </c>
      <c r="U124" s="167">
        <f t="shared" si="26"/>
        <v>0</v>
      </c>
    </row>
    <row r="125" spans="1:21" ht="17.25" thickBot="1" x14ac:dyDescent="0.35">
      <c r="A125" s="159" t="s">
        <v>196</v>
      </c>
      <c r="B125" s="160">
        <f t="shared" ref="B125:T125" si="48">SUM(B117:B124)</f>
        <v>10214.4</v>
      </c>
      <c r="C125" s="161">
        <f>SUM(C117:C124)</f>
        <v>0</v>
      </c>
      <c r="D125" s="162">
        <f>SUM(D117:D124)</f>
        <v>0</v>
      </c>
      <c r="E125" s="163">
        <f>SUM(E117:E124)</f>
        <v>0</v>
      </c>
      <c r="F125" s="160">
        <f>SUM(F117:F124)</f>
        <v>0</v>
      </c>
      <c r="G125" s="305">
        <f t="shared" si="48"/>
        <v>247.5</v>
      </c>
      <c r="H125" s="162">
        <f t="shared" si="48"/>
        <v>9966.9</v>
      </c>
      <c r="I125" s="161">
        <f t="shared" si="48"/>
        <v>9967.2000000000007</v>
      </c>
      <c r="J125" s="165">
        <f>+I125-H125</f>
        <v>0.30000000000109139</v>
      </c>
      <c r="K125" s="161">
        <f t="shared" si="48"/>
        <v>0</v>
      </c>
      <c r="L125" s="162">
        <f t="shared" si="48"/>
        <v>0</v>
      </c>
      <c r="M125" s="163">
        <f t="shared" si="48"/>
        <v>0</v>
      </c>
      <c r="N125" s="160">
        <f t="shared" si="48"/>
        <v>0</v>
      </c>
      <c r="O125" s="305">
        <f t="shared" si="48"/>
        <v>821.5</v>
      </c>
      <c r="P125" s="161">
        <f t="shared" si="48"/>
        <v>0</v>
      </c>
      <c r="Q125" s="162">
        <f t="shared" si="48"/>
        <v>0</v>
      </c>
      <c r="R125" s="163">
        <f t="shared" si="48"/>
        <v>0</v>
      </c>
      <c r="S125" s="160">
        <f t="shared" si="48"/>
        <v>0</v>
      </c>
      <c r="T125" s="305">
        <f t="shared" si="48"/>
        <v>273.83333333333331</v>
      </c>
      <c r="U125" s="166">
        <f t="shared" si="26"/>
        <v>36.397687157638465</v>
      </c>
    </row>
    <row r="126" spans="1:21" ht="15.75" x14ac:dyDescent="0.3">
      <c r="A126" s="150"/>
      <c r="B126" s="168"/>
      <c r="C126" s="82"/>
      <c r="D126" s="118"/>
      <c r="E126" s="119"/>
      <c r="F126" s="116"/>
      <c r="G126" s="307"/>
      <c r="H126" s="170"/>
      <c r="I126" s="82"/>
      <c r="J126" s="171"/>
      <c r="K126" s="82"/>
      <c r="L126" s="118"/>
      <c r="M126" s="119"/>
      <c r="N126" s="116"/>
      <c r="O126" s="311"/>
      <c r="P126" s="117"/>
      <c r="Q126" s="118"/>
      <c r="R126" s="119"/>
      <c r="S126" s="116"/>
      <c r="T126" s="307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303"/>
      <c r="H127" s="54"/>
      <c r="I127" s="53"/>
      <c r="J127" s="58"/>
      <c r="K127" s="53"/>
      <c r="L127" s="54"/>
      <c r="M127" s="55"/>
      <c r="N127" s="52"/>
      <c r="O127" s="303"/>
      <c r="P127" s="53"/>
      <c r="Q127" s="54"/>
      <c r="R127" s="55"/>
      <c r="S127" s="52"/>
      <c r="T127" s="303"/>
      <c r="U127" s="62"/>
    </row>
    <row r="128" spans="1:21" x14ac:dyDescent="0.25">
      <c r="A128" s="80" t="s">
        <v>203</v>
      </c>
      <c r="B128" s="52">
        <f>'DAY2'!H128</f>
        <v>1017</v>
      </c>
      <c r="C128" s="53">
        <v>0</v>
      </c>
      <c r="D128" s="54">
        <v>0</v>
      </c>
      <c r="E128" s="55">
        <v>0</v>
      </c>
      <c r="F128" s="52">
        <v>0</v>
      </c>
      <c r="G128" s="303">
        <v>0</v>
      </c>
      <c r="H128" s="54">
        <f>+(Table1433[[#This Row],[OPENING ]]+Table1433[[#This Row],[RECEIPTS]]+Table1433[[#This Row],[RETURNS]])-(Table1433[[#This Row],[EXCHANGED]]+Table1433[[#This Row],[SALES]]+Table1433[[#This Row],[ISSUES]])</f>
        <v>1017</v>
      </c>
      <c r="I128" s="53">
        <v>1017</v>
      </c>
      <c r="J128" s="58">
        <f t="shared" si="33"/>
        <v>0</v>
      </c>
      <c r="K128" s="53">
        <f>'DAY2'!K128+'DAY3'!C128</f>
        <v>0</v>
      </c>
      <c r="L128" s="208">
        <f>'DAY2'!L128+'DAY3'!D128</f>
        <v>0</v>
      </c>
      <c r="M128" s="58">
        <f>'DAY2'!M128+'DAY3'!E128</f>
        <v>0</v>
      </c>
      <c r="N128" s="52">
        <f>'DAY2'!N128+'DAY3'!F128</f>
        <v>0</v>
      </c>
      <c r="O128" s="303">
        <f>'DAY2'!O128+'DAY3'!G128</f>
        <v>0</v>
      </c>
      <c r="P128" s="53">
        <f>+K128/3</f>
        <v>0</v>
      </c>
      <c r="Q128" s="54">
        <f>+L128/3</f>
        <v>0</v>
      </c>
      <c r="R128" s="55">
        <f>+M128/3</f>
        <v>0</v>
      </c>
      <c r="S128" s="52">
        <f>+N128/3</f>
        <v>0</v>
      </c>
      <c r="T128" s="303">
        <f>+O128/3</f>
        <v>0</v>
      </c>
      <c r="U128" s="62">
        <f t="shared" si="26"/>
        <v>0</v>
      </c>
    </row>
    <row r="129" spans="1:21" x14ac:dyDescent="0.25">
      <c r="A129" s="80" t="s">
        <v>48</v>
      </c>
      <c r="B129" s="52">
        <f>'DAY2'!H129</f>
        <v>28</v>
      </c>
      <c r="C129" s="53">
        <v>0</v>
      </c>
      <c r="D129" s="54">
        <v>0</v>
      </c>
      <c r="E129" s="55">
        <v>0</v>
      </c>
      <c r="F129" s="52">
        <v>0</v>
      </c>
      <c r="G129" s="303">
        <v>0</v>
      </c>
      <c r="H129" s="54">
        <f>+(Table1433[[#This Row],[OPENING ]]+Table1433[[#This Row],[RECEIPTS]]+Table1433[[#This Row],[RETURNS]])-(Table1433[[#This Row],[EXCHANGED]]+Table1433[[#This Row],[SALES]]+Table1433[[#This Row],[ISSUES]])</f>
        <v>28</v>
      </c>
      <c r="I129" s="53">
        <v>28</v>
      </c>
      <c r="J129" s="58">
        <f t="shared" si="33"/>
        <v>0</v>
      </c>
      <c r="K129" s="53">
        <f>'DAY2'!K129+'DAY3'!C129</f>
        <v>0</v>
      </c>
      <c r="L129" s="208">
        <f>'DAY2'!L129+'DAY3'!D129</f>
        <v>0</v>
      </c>
      <c r="M129" s="58">
        <f>'DAY2'!M129+'DAY3'!E129</f>
        <v>0</v>
      </c>
      <c r="N129" s="52">
        <f>'DAY2'!N129+'DAY3'!F129</f>
        <v>0</v>
      </c>
      <c r="O129" s="303">
        <f>'DAY2'!O129+'DAY3'!G129</f>
        <v>0</v>
      </c>
      <c r="P129" s="53">
        <f t="shared" ref="P129:P149" si="49">+K129/3</f>
        <v>0</v>
      </c>
      <c r="Q129" s="54">
        <f t="shared" ref="Q129:Q149" si="50">+L129/3</f>
        <v>0</v>
      </c>
      <c r="R129" s="55">
        <f t="shared" ref="R129:R149" si="51">+M129/3</f>
        <v>0</v>
      </c>
      <c r="S129" s="52">
        <f t="shared" ref="S129:S149" si="52">+N129/3</f>
        <v>0</v>
      </c>
      <c r="T129" s="303">
        <f t="shared" ref="T129:T149" si="53">+O129/3</f>
        <v>0</v>
      </c>
      <c r="U129" s="62">
        <f t="shared" si="26"/>
        <v>0</v>
      </c>
    </row>
    <row r="130" spans="1:21" x14ac:dyDescent="0.25">
      <c r="A130" s="80" t="s">
        <v>49</v>
      </c>
      <c r="B130" s="52">
        <f>'DAY2'!H130</f>
        <v>100</v>
      </c>
      <c r="C130" s="53">
        <v>0</v>
      </c>
      <c r="D130" s="54">
        <v>0</v>
      </c>
      <c r="E130" s="55">
        <v>0</v>
      </c>
      <c r="F130" s="52">
        <v>0</v>
      </c>
      <c r="G130" s="303">
        <v>0</v>
      </c>
      <c r="H130" s="54">
        <f>+(Table1433[[#This Row],[OPENING ]]+Table1433[[#This Row],[RECEIPTS]]+Table1433[[#This Row],[RETURNS]])-(Table1433[[#This Row],[EXCHANGED]]+Table1433[[#This Row],[SALES]]+Table1433[[#This Row],[ISSUES]])</f>
        <v>100</v>
      </c>
      <c r="I130" s="53">
        <v>100</v>
      </c>
      <c r="J130" s="58">
        <f t="shared" si="33"/>
        <v>0</v>
      </c>
      <c r="K130" s="53">
        <f>'DAY2'!K130+'DAY3'!C130</f>
        <v>0</v>
      </c>
      <c r="L130" s="208">
        <f>'DAY2'!L130+'DAY3'!D130</f>
        <v>0</v>
      </c>
      <c r="M130" s="58">
        <f>'DAY2'!M130+'DAY3'!E130</f>
        <v>0</v>
      </c>
      <c r="N130" s="52">
        <f>'DAY2'!N130+'DAY3'!F130</f>
        <v>0</v>
      </c>
      <c r="O130" s="303">
        <f>'DAY2'!O130+'DAY3'!G130</f>
        <v>100</v>
      </c>
      <c r="P130" s="53">
        <f t="shared" si="49"/>
        <v>0</v>
      </c>
      <c r="Q130" s="54">
        <f t="shared" si="50"/>
        <v>0</v>
      </c>
      <c r="R130" s="55">
        <f t="shared" si="51"/>
        <v>0</v>
      </c>
      <c r="S130" s="52">
        <f t="shared" si="52"/>
        <v>0</v>
      </c>
      <c r="T130" s="303">
        <f t="shared" si="53"/>
        <v>33.333333333333336</v>
      </c>
      <c r="U130" s="62">
        <f t="shared" si="26"/>
        <v>3</v>
      </c>
    </row>
    <row r="131" spans="1:21" x14ac:dyDescent="0.25">
      <c r="A131" s="80" t="s">
        <v>50</v>
      </c>
      <c r="B131" s="52">
        <f>'DAY2'!H131</f>
        <v>59.7</v>
      </c>
      <c r="C131" s="53">
        <v>0</v>
      </c>
      <c r="D131" s="54">
        <v>0</v>
      </c>
      <c r="E131" s="55">
        <v>0</v>
      </c>
      <c r="F131" s="52">
        <v>0</v>
      </c>
      <c r="G131" s="303">
        <v>0</v>
      </c>
      <c r="H131" s="54">
        <f>+(Table1433[[#This Row],[OPENING ]]+Table1433[[#This Row],[RECEIPTS]]+Table1433[[#This Row],[RETURNS]])-(Table1433[[#This Row],[EXCHANGED]]+Table1433[[#This Row],[SALES]]+Table1433[[#This Row],[ISSUES]])</f>
        <v>59.7</v>
      </c>
      <c r="I131" s="53">
        <v>59.7</v>
      </c>
      <c r="J131" s="58">
        <f t="shared" si="33"/>
        <v>0</v>
      </c>
      <c r="K131" s="53">
        <f>'DAY2'!K131+'DAY3'!C131</f>
        <v>0</v>
      </c>
      <c r="L131" s="208">
        <f>'DAY2'!L131+'DAY3'!D131</f>
        <v>0</v>
      </c>
      <c r="M131" s="58">
        <f>'DAY2'!M131+'DAY3'!E131</f>
        <v>0</v>
      </c>
      <c r="N131" s="52">
        <f>'DAY2'!N131+'DAY3'!F131</f>
        <v>0</v>
      </c>
      <c r="O131" s="303">
        <f>'DAY2'!O131+'DAY3'!G131</f>
        <v>0</v>
      </c>
      <c r="P131" s="53">
        <f t="shared" si="49"/>
        <v>0</v>
      </c>
      <c r="Q131" s="54">
        <f t="shared" si="50"/>
        <v>0</v>
      </c>
      <c r="R131" s="55">
        <f t="shared" si="51"/>
        <v>0</v>
      </c>
      <c r="S131" s="52">
        <f t="shared" si="52"/>
        <v>0</v>
      </c>
      <c r="T131" s="303">
        <f t="shared" si="53"/>
        <v>0</v>
      </c>
      <c r="U131" s="62">
        <f t="shared" si="26"/>
        <v>0</v>
      </c>
    </row>
    <row r="132" spans="1:21" x14ac:dyDescent="0.25">
      <c r="A132" s="80" t="s">
        <v>107</v>
      </c>
      <c r="B132" s="52">
        <f>'DAY2'!H132</f>
        <v>0</v>
      </c>
      <c r="C132" s="53">
        <v>0</v>
      </c>
      <c r="D132" s="54">
        <v>0</v>
      </c>
      <c r="E132" s="55">
        <v>0</v>
      </c>
      <c r="F132" s="52">
        <v>0</v>
      </c>
      <c r="G132" s="303">
        <v>0</v>
      </c>
      <c r="H132" s="54">
        <f>+(Table1433[[#This Row],[OPENING ]]+Table1433[[#This Row],[RECEIPTS]]+Table1433[[#This Row],[RETURNS]])-(Table1433[[#This Row],[EXCHANGED]]+Table1433[[#This Row],[SALES]]+Table1433[[#This Row],[ISSUES]])</f>
        <v>0</v>
      </c>
      <c r="I132" s="53">
        <v>0</v>
      </c>
      <c r="J132" s="58">
        <f t="shared" si="33"/>
        <v>0</v>
      </c>
      <c r="K132" s="53">
        <f>'DAY2'!K132+'DAY3'!C132</f>
        <v>0</v>
      </c>
      <c r="L132" s="208">
        <f>'DAY2'!L132+'DAY3'!D132</f>
        <v>0</v>
      </c>
      <c r="M132" s="58">
        <f>'DAY2'!M132+'DAY3'!E132</f>
        <v>0</v>
      </c>
      <c r="N132" s="52">
        <f>'DAY2'!N132+'DAY3'!F132</f>
        <v>0</v>
      </c>
      <c r="O132" s="303">
        <f>'DAY2'!O132+'DAY3'!G132</f>
        <v>0</v>
      </c>
      <c r="P132" s="53">
        <f t="shared" si="49"/>
        <v>0</v>
      </c>
      <c r="Q132" s="54">
        <f t="shared" si="50"/>
        <v>0</v>
      </c>
      <c r="R132" s="55">
        <f t="shared" si="51"/>
        <v>0</v>
      </c>
      <c r="S132" s="52">
        <f t="shared" si="52"/>
        <v>0</v>
      </c>
      <c r="T132" s="303">
        <f t="shared" si="53"/>
        <v>0</v>
      </c>
      <c r="U132" s="62">
        <f t="shared" si="26"/>
        <v>0</v>
      </c>
    </row>
    <row r="133" spans="1:21" x14ac:dyDescent="0.25">
      <c r="A133" s="80" t="s">
        <v>108</v>
      </c>
      <c r="B133" s="52">
        <f>'DAY2'!H133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303">
        <v>0</v>
      </c>
      <c r="H133" s="54">
        <f>+(Table1433[[#This Row],[OPENING ]]+Table1433[[#This Row],[RECEIPTS]]+Table1433[[#This Row],[RETURNS]])-(Table1433[[#This Row],[EXCHANGED]]+Table1433[[#This Row],[SALES]]+Table1433[[#This Row],[ISSUES]])</f>
        <v>5775.4</v>
      </c>
      <c r="I133" s="53">
        <v>5775.4</v>
      </c>
      <c r="J133" s="58">
        <f t="shared" si="33"/>
        <v>0</v>
      </c>
      <c r="K133" s="53">
        <f>'DAY2'!K133+'DAY3'!C133</f>
        <v>0</v>
      </c>
      <c r="L133" s="208">
        <f>'DAY2'!L133+'DAY3'!D133</f>
        <v>0</v>
      </c>
      <c r="M133" s="58">
        <f>'DAY2'!M133+'DAY3'!E133</f>
        <v>0</v>
      </c>
      <c r="N133" s="52">
        <f>'DAY2'!N133+'DAY3'!F133</f>
        <v>0</v>
      </c>
      <c r="O133" s="303">
        <f>'DAY2'!O133+'DAY3'!G133</f>
        <v>0</v>
      </c>
      <c r="P133" s="53">
        <f t="shared" si="49"/>
        <v>0</v>
      </c>
      <c r="Q133" s="54">
        <f t="shared" si="50"/>
        <v>0</v>
      </c>
      <c r="R133" s="55">
        <f t="shared" si="51"/>
        <v>0</v>
      </c>
      <c r="S133" s="52">
        <f t="shared" si="52"/>
        <v>0</v>
      </c>
      <c r="T133" s="303">
        <f t="shared" si="53"/>
        <v>0</v>
      </c>
      <c r="U133" s="62">
        <f t="shared" ref="U133:U209" si="54">IFERROR(+H133/(P133+Q133+R133+S133+T133),0)</f>
        <v>0</v>
      </c>
    </row>
    <row r="134" spans="1:21" x14ac:dyDescent="0.25">
      <c r="A134" s="85" t="s">
        <v>115</v>
      </c>
      <c r="B134" s="52">
        <f>'DAY2'!H134</f>
        <v>0</v>
      </c>
      <c r="C134" s="53">
        <v>0</v>
      </c>
      <c r="D134" s="54">
        <v>0</v>
      </c>
      <c r="E134" s="55">
        <v>0</v>
      </c>
      <c r="F134" s="52">
        <v>0</v>
      </c>
      <c r="G134" s="303">
        <v>0</v>
      </c>
      <c r="H134" s="54">
        <f>+(Table1433[[#This Row],[OPENING ]]+Table1433[[#This Row],[RECEIPTS]]+Table1433[[#This Row],[RETURNS]])-(Table1433[[#This Row],[EXCHANGED]]+Table1433[[#This Row],[SALES]]+Table1433[[#This Row],[ISSUES]])</f>
        <v>0</v>
      </c>
      <c r="I134" s="53">
        <v>0</v>
      </c>
      <c r="J134" s="58">
        <f t="shared" si="33"/>
        <v>0</v>
      </c>
      <c r="K134" s="53">
        <f>'DAY2'!K134+'DAY3'!C134</f>
        <v>0</v>
      </c>
      <c r="L134" s="208">
        <f>'DAY2'!L134+'DAY3'!D134</f>
        <v>0</v>
      </c>
      <c r="M134" s="58">
        <f>'DAY2'!M134+'DAY3'!E134</f>
        <v>0</v>
      </c>
      <c r="N134" s="52">
        <f>'DAY2'!N134+'DAY3'!F134</f>
        <v>0</v>
      </c>
      <c r="O134" s="303">
        <f>'DAY2'!O134+'DAY3'!G134</f>
        <v>0</v>
      </c>
      <c r="P134" s="53">
        <f t="shared" si="49"/>
        <v>0</v>
      </c>
      <c r="Q134" s="54">
        <f t="shared" si="50"/>
        <v>0</v>
      </c>
      <c r="R134" s="55">
        <f t="shared" si="51"/>
        <v>0</v>
      </c>
      <c r="S134" s="52">
        <f t="shared" si="52"/>
        <v>0</v>
      </c>
      <c r="T134" s="303">
        <f t="shared" si="53"/>
        <v>0</v>
      </c>
      <c r="U134" s="62">
        <f t="shared" si="54"/>
        <v>0</v>
      </c>
    </row>
    <row r="135" spans="1:21" x14ac:dyDescent="0.25">
      <c r="A135" s="80" t="s">
        <v>253</v>
      </c>
      <c r="B135" s="52">
        <f>'DAY2'!H135</f>
        <v>0</v>
      </c>
      <c r="C135" s="53">
        <v>0</v>
      </c>
      <c r="D135" s="54">
        <v>0</v>
      </c>
      <c r="E135" s="55">
        <v>0</v>
      </c>
      <c r="F135" s="52">
        <v>0</v>
      </c>
      <c r="G135" s="303">
        <v>0</v>
      </c>
      <c r="H135" s="54">
        <f>+(Table1433[[#This Row],[OPENING ]]+Table1433[[#This Row],[RECEIPTS]]+Table1433[[#This Row],[RETURNS]])-(Table1433[[#This Row],[EXCHANGED]]+Table1433[[#This Row],[SALES]]+Table1433[[#This Row],[ISSUES]])</f>
        <v>0</v>
      </c>
      <c r="I135" s="53">
        <v>0</v>
      </c>
      <c r="J135" s="58">
        <f t="shared" si="33"/>
        <v>0</v>
      </c>
      <c r="K135" s="53">
        <f>'DAY2'!K135+'DAY3'!C135</f>
        <v>0</v>
      </c>
      <c r="L135" s="208">
        <f>'DAY2'!L135+'DAY3'!D135</f>
        <v>0</v>
      </c>
      <c r="M135" s="58">
        <f>'DAY2'!M135+'DAY3'!E135</f>
        <v>0</v>
      </c>
      <c r="N135" s="52">
        <f>'DAY2'!N135+'DAY3'!F135</f>
        <v>0</v>
      </c>
      <c r="O135" s="303">
        <f>'DAY2'!O135+'DAY3'!G135</f>
        <v>754</v>
      </c>
      <c r="P135" s="53">
        <f t="shared" si="49"/>
        <v>0</v>
      </c>
      <c r="Q135" s="54">
        <f t="shared" si="50"/>
        <v>0</v>
      </c>
      <c r="R135" s="55">
        <f t="shared" si="51"/>
        <v>0</v>
      </c>
      <c r="S135" s="52">
        <f t="shared" si="52"/>
        <v>0</v>
      </c>
      <c r="T135" s="303">
        <f t="shared" si="53"/>
        <v>251.33333333333334</v>
      </c>
      <c r="U135" s="62">
        <f t="shared" si="54"/>
        <v>0</v>
      </c>
    </row>
    <row r="136" spans="1:21" x14ac:dyDescent="0.25">
      <c r="A136" s="80" t="s">
        <v>123</v>
      </c>
      <c r="B136" s="52">
        <f>'DAY2'!H136</f>
        <v>0</v>
      </c>
      <c r="C136" s="53">
        <v>0</v>
      </c>
      <c r="D136" s="54">
        <v>0</v>
      </c>
      <c r="E136" s="55">
        <v>0</v>
      </c>
      <c r="F136" s="52">
        <v>0</v>
      </c>
      <c r="G136" s="303">
        <v>0</v>
      </c>
      <c r="H136" s="54">
        <f>+(Table1433[[#This Row],[OPENING ]]+Table1433[[#This Row],[RECEIPTS]]+Table1433[[#This Row],[RETURNS]])-(Table1433[[#This Row],[EXCHANGED]]+Table1433[[#This Row],[SALES]]+Table1433[[#This Row],[ISSUES]])</f>
        <v>0</v>
      </c>
      <c r="I136" s="53">
        <v>0</v>
      </c>
      <c r="J136" s="58">
        <f t="shared" si="33"/>
        <v>0</v>
      </c>
      <c r="K136" s="53">
        <f>'DAY2'!K136+'DAY3'!C136</f>
        <v>0</v>
      </c>
      <c r="L136" s="208">
        <f>'DAY2'!L136+'DAY3'!D136</f>
        <v>0</v>
      </c>
      <c r="M136" s="58">
        <f>'DAY2'!M136+'DAY3'!E136</f>
        <v>0</v>
      </c>
      <c r="N136" s="52">
        <f>'DAY2'!N136+'DAY3'!F136</f>
        <v>0</v>
      </c>
      <c r="O136" s="303">
        <f>'DAY2'!O136+'DAY3'!G136</f>
        <v>0</v>
      </c>
      <c r="P136" s="53">
        <f t="shared" si="49"/>
        <v>0</v>
      </c>
      <c r="Q136" s="54">
        <f t="shared" si="50"/>
        <v>0</v>
      </c>
      <c r="R136" s="55">
        <f t="shared" si="51"/>
        <v>0</v>
      </c>
      <c r="S136" s="52">
        <f t="shared" si="52"/>
        <v>0</v>
      </c>
      <c r="T136" s="303">
        <f t="shared" si="53"/>
        <v>0</v>
      </c>
      <c r="U136" s="62">
        <f t="shared" si="54"/>
        <v>0</v>
      </c>
    </row>
    <row r="137" spans="1:21" x14ac:dyDescent="0.25">
      <c r="A137" s="80" t="s">
        <v>124</v>
      </c>
      <c r="B137" s="52">
        <f>'DAY2'!H137</f>
        <v>0</v>
      </c>
      <c r="C137" s="53">
        <v>0</v>
      </c>
      <c r="D137" s="54">
        <v>0</v>
      </c>
      <c r="E137" s="55">
        <v>0</v>
      </c>
      <c r="F137" s="52">
        <v>0</v>
      </c>
      <c r="G137" s="303">
        <v>0</v>
      </c>
      <c r="H137" s="54">
        <f>+(Table1433[[#This Row],[OPENING ]]+Table1433[[#This Row],[RECEIPTS]]+Table1433[[#This Row],[RETURNS]])-(Table1433[[#This Row],[EXCHANGED]]+Table1433[[#This Row],[SALES]]+Table1433[[#This Row],[ISSUES]])</f>
        <v>0</v>
      </c>
      <c r="I137" s="53">
        <v>0</v>
      </c>
      <c r="J137" s="58">
        <f t="shared" si="33"/>
        <v>0</v>
      </c>
      <c r="K137" s="53">
        <f>'DAY2'!K137+'DAY3'!C137</f>
        <v>0</v>
      </c>
      <c r="L137" s="208">
        <f>'DAY2'!L137+'DAY3'!D137</f>
        <v>0</v>
      </c>
      <c r="M137" s="58">
        <f>'DAY2'!M137+'DAY3'!E137</f>
        <v>0</v>
      </c>
      <c r="N137" s="52">
        <f>'DAY2'!N137+'DAY3'!F137</f>
        <v>0</v>
      </c>
      <c r="O137" s="303">
        <f>'DAY2'!O137+'DAY3'!G137</f>
        <v>0</v>
      </c>
      <c r="P137" s="53">
        <f t="shared" si="49"/>
        <v>0</v>
      </c>
      <c r="Q137" s="54">
        <f t="shared" si="50"/>
        <v>0</v>
      </c>
      <c r="R137" s="55">
        <f t="shared" si="51"/>
        <v>0</v>
      </c>
      <c r="S137" s="52">
        <f t="shared" si="52"/>
        <v>0</v>
      </c>
      <c r="T137" s="303">
        <f t="shared" si="53"/>
        <v>0</v>
      </c>
      <c r="U137" s="62">
        <f t="shared" si="54"/>
        <v>0</v>
      </c>
    </row>
    <row r="138" spans="1:21" x14ac:dyDescent="0.25">
      <c r="A138" s="80" t="s">
        <v>125</v>
      </c>
      <c r="B138" s="52">
        <f>'DAY2'!H138</f>
        <v>0</v>
      </c>
      <c r="C138" s="53">
        <v>0</v>
      </c>
      <c r="D138" s="54">
        <v>0</v>
      </c>
      <c r="E138" s="55">
        <v>0</v>
      </c>
      <c r="F138" s="52">
        <v>0</v>
      </c>
      <c r="G138" s="303">
        <v>0</v>
      </c>
      <c r="H138" s="54">
        <f>+(Table1433[[#This Row],[OPENING ]]+Table1433[[#This Row],[RECEIPTS]]+Table1433[[#This Row],[RETURNS]])-(Table1433[[#This Row],[EXCHANGED]]+Table1433[[#This Row],[SALES]]+Table1433[[#This Row],[ISSUES]])</f>
        <v>0</v>
      </c>
      <c r="I138" s="53">
        <v>0</v>
      </c>
      <c r="J138" s="58">
        <f t="shared" si="33"/>
        <v>0</v>
      </c>
      <c r="K138" s="53">
        <f>'DAY2'!K138+'DAY3'!C138</f>
        <v>0</v>
      </c>
      <c r="L138" s="208">
        <f>'DAY2'!L138+'DAY3'!D138</f>
        <v>0</v>
      </c>
      <c r="M138" s="58">
        <f>'DAY2'!M138+'DAY3'!E138</f>
        <v>0</v>
      </c>
      <c r="N138" s="52">
        <f>'DAY2'!N138+'DAY3'!F138</f>
        <v>0</v>
      </c>
      <c r="O138" s="303">
        <f>'DAY2'!O138+'DAY3'!G138</f>
        <v>0</v>
      </c>
      <c r="P138" s="53">
        <f t="shared" si="49"/>
        <v>0</v>
      </c>
      <c r="Q138" s="54">
        <f t="shared" si="50"/>
        <v>0</v>
      </c>
      <c r="R138" s="55">
        <f t="shared" si="51"/>
        <v>0</v>
      </c>
      <c r="S138" s="52">
        <f t="shared" si="52"/>
        <v>0</v>
      </c>
      <c r="T138" s="303">
        <f t="shared" si="53"/>
        <v>0</v>
      </c>
      <c r="U138" s="62">
        <f t="shared" si="54"/>
        <v>0</v>
      </c>
    </row>
    <row r="139" spans="1:21" x14ac:dyDescent="0.25">
      <c r="A139" s="80" t="s">
        <v>172</v>
      </c>
      <c r="B139" s="52">
        <f>'DAY2'!H139</f>
        <v>0</v>
      </c>
      <c r="C139" s="53">
        <v>0</v>
      </c>
      <c r="D139" s="54">
        <v>0</v>
      </c>
      <c r="E139" s="55">
        <v>0</v>
      </c>
      <c r="F139" s="52">
        <v>0</v>
      </c>
      <c r="G139" s="303">
        <v>0</v>
      </c>
      <c r="H139" s="54">
        <f>+(Table1433[[#This Row],[OPENING ]]+Table1433[[#This Row],[RECEIPTS]]+Table1433[[#This Row],[RETURNS]])-(Table1433[[#This Row],[EXCHANGED]]+Table1433[[#This Row],[SALES]]+Table1433[[#This Row],[ISSUES]])</f>
        <v>0</v>
      </c>
      <c r="I139" s="53">
        <v>0</v>
      </c>
      <c r="J139" s="58">
        <f t="shared" si="33"/>
        <v>0</v>
      </c>
      <c r="K139" s="53">
        <f>'DAY2'!K139+'DAY3'!C139</f>
        <v>0</v>
      </c>
      <c r="L139" s="208">
        <f>'DAY2'!L139+'DAY3'!D139</f>
        <v>0</v>
      </c>
      <c r="M139" s="58">
        <f>'DAY2'!M139+'DAY3'!E139</f>
        <v>0</v>
      </c>
      <c r="N139" s="52">
        <f>'DAY2'!N139+'DAY3'!F139</f>
        <v>0</v>
      </c>
      <c r="O139" s="303">
        <f>'DAY2'!O139+'DAY3'!G139</f>
        <v>0</v>
      </c>
      <c r="P139" s="53">
        <f t="shared" si="49"/>
        <v>0</v>
      </c>
      <c r="Q139" s="54">
        <f t="shared" si="50"/>
        <v>0</v>
      </c>
      <c r="R139" s="55">
        <f t="shared" si="51"/>
        <v>0</v>
      </c>
      <c r="S139" s="52">
        <f t="shared" si="52"/>
        <v>0</v>
      </c>
      <c r="T139" s="303">
        <f t="shared" si="53"/>
        <v>0</v>
      </c>
      <c r="U139" s="62">
        <f t="shared" si="54"/>
        <v>0</v>
      </c>
    </row>
    <row r="140" spans="1:21" x14ac:dyDescent="0.25">
      <c r="A140" s="80" t="s">
        <v>173</v>
      </c>
      <c r="B140" s="52">
        <f>'DAY2'!H140</f>
        <v>0</v>
      </c>
      <c r="C140" s="53">
        <v>0</v>
      </c>
      <c r="D140" s="54">
        <v>0</v>
      </c>
      <c r="E140" s="55">
        <v>0</v>
      </c>
      <c r="F140" s="52">
        <v>0</v>
      </c>
      <c r="G140" s="303">
        <v>0</v>
      </c>
      <c r="H140" s="54">
        <f>+(Table1433[[#This Row],[OPENING ]]+Table1433[[#This Row],[RECEIPTS]]+Table1433[[#This Row],[RETURNS]])-(Table1433[[#This Row],[EXCHANGED]]+Table1433[[#This Row],[SALES]]+Table1433[[#This Row],[ISSUES]])</f>
        <v>0</v>
      </c>
      <c r="I140" s="53">
        <v>0</v>
      </c>
      <c r="J140" s="58">
        <f t="shared" si="33"/>
        <v>0</v>
      </c>
      <c r="K140" s="53">
        <f>'DAY2'!K140+'DAY3'!C140</f>
        <v>0</v>
      </c>
      <c r="L140" s="208">
        <f>'DAY2'!L140+'DAY3'!D140</f>
        <v>0</v>
      </c>
      <c r="M140" s="58">
        <f>'DAY2'!M140+'DAY3'!E140</f>
        <v>0</v>
      </c>
      <c r="N140" s="52">
        <f>'DAY2'!N140+'DAY3'!F140</f>
        <v>0</v>
      </c>
      <c r="O140" s="303">
        <f>'DAY2'!O140+'DAY3'!G140</f>
        <v>0</v>
      </c>
      <c r="P140" s="53">
        <f t="shared" si="49"/>
        <v>0</v>
      </c>
      <c r="Q140" s="54">
        <f t="shared" si="50"/>
        <v>0</v>
      </c>
      <c r="R140" s="55">
        <f t="shared" si="51"/>
        <v>0</v>
      </c>
      <c r="S140" s="52">
        <f t="shared" si="52"/>
        <v>0</v>
      </c>
      <c r="T140" s="303">
        <f t="shared" si="53"/>
        <v>0</v>
      </c>
      <c r="U140" s="62">
        <f t="shared" si="54"/>
        <v>0</v>
      </c>
    </row>
    <row r="141" spans="1:21" x14ac:dyDescent="0.25">
      <c r="A141" s="80" t="s">
        <v>177</v>
      </c>
      <c r="B141" s="52">
        <f>'DAY2'!H141</f>
        <v>0</v>
      </c>
      <c r="C141" s="53">
        <v>0</v>
      </c>
      <c r="D141" s="54">
        <v>0</v>
      </c>
      <c r="E141" s="55">
        <v>0</v>
      </c>
      <c r="F141" s="52">
        <v>0</v>
      </c>
      <c r="G141" s="303">
        <v>0</v>
      </c>
      <c r="H141" s="54">
        <f>+(Table1433[[#This Row],[OPENING ]]+Table1433[[#This Row],[RECEIPTS]]+Table1433[[#This Row],[RETURNS]])-(Table1433[[#This Row],[EXCHANGED]]+Table1433[[#This Row],[SALES]]+Table1433[[#This Row],[ISSUES]])</f>
        <v>0</v>
      </c>
      <c r="I141" s="53">
        <v>0</v>
      </c>
      <c r="J141" s="58">
        <f t="shared" si="33"/>
        <v>0</v>
      </c>
      <c r="K141" s="53">
        <f>'DAY2'!K141+'DAY3'!C141</f>
        <v>0</v>
      </c>
      <c r="L141" s="208">
        <f>'DAY2'!L141+'DAY3'!D141</f>
        <v>0</v>
      </c>
      <c r="M141" s="58">
        <f>'DAY2'!M141+'DAY3'!E141</f>
        <v>0</v>
      </c>
      <c r="N141" s="52">
        <f>'DAY2'!N141+'DAY3'!F141</f>
        <v>0</v>
      </c>
      <c r="O141" s="303">
        <f>'DAY2'!O141+'DAY3'!G141</f>
        <v>0</v>
      </c>
      <c r="P141" s="53">
        <f t="shared" si="49"/>
        <v>0</v>
      </c>
      <c r="Q141" s="54">
        <f t="shared" si="50"/>
        <v>0</v>
      </c>
      <c r="R141" s="55">
        <f t="shared" si="51"/>
        <v>0</v>
      </c>
      <c r="S141" s="52">
        <f t="shared" si="52"/>
        <v>0</v>
      </c>
      <c r="T141" s="303">
        <f t="shared" si="53"/>
        <v>0</v>
      </c>
      <c r="U141" s="62">
        <f t="shared" si="54"/>
        <v>0</v>
      </c>
    </row>
    <row r="142" spans="1:21" x14ac:dyDescent="0.25">
      <c r="A142" s="80" t="s">
        <v>176</v>
      </c>
      <c r="B142" s="52">
        <f>'DAY2'!H142</f>
        <v>0</v>
      </c>
      <c r="C142" s="53">
        <v>0</v>
      </c>
      <c r="D142" s="54">
        <v>0</v>
      </c>
      <c r="E142" s="55">
        <v>0</v>
      </c>
      <c r="F142" s="52">
        <v>0</v>
      </c>
      <c r="G142" s="303">
        <v>0</v>
      </c>
      <c r="H142" s="54">
        <f>+(Table1433[[#This Row],[OPENING ]]+Table1433[[#This Row],[RECEIPTS]]+Table1433[[#This Row],[RETURNS]])-(Table1433[[#This Row],[EXCHANGED]]+Table1433[[#This Row],[SALES]]+Table1433[[#This Row],[ISSUES]])</f>
        <v>0</v>
      </c>
      <c r="I142" s="53">
        <v>0</v>
      </c>
      <c r="J142" s="58">
        <f t="shared" si="33"/>
        <v>0</v>
      </c>
      <c r="K142" s="53">
        <f>'DAY2'!K142+'DAY3'!C142</f>
        <v>0</v>
      </c>
      <c r="L142" s="208">
        <f>'DAY2'!L142+'DAY3'!D142</f>
        <v>0</v>
      </c>
      <c r="M142" s="58">
        <f>'DAY2'!M142+'DAY3'!E142</f>
        <v>0</v>
      </c>
      <c r="N142" s="52">
        <f>'DAY2'!N142+'DAY3'!F142</f>
        <v>0</v>
      </c>
      <c r="O142" s="303">
        <f>'DAY2'!O142+'DAY3'!G142</f>
        <v>0</v>
      </c>
      <c r="P142" s="53">
        <f t="shared" si="49"/>
        <v>0</v>
      </c>
      <c r="Q142" s="54">
        <f t="shared" si="50"/>
        <v>0</v>
      </c>
      <c r="R142" s="55">
        <f t="shared" si="51"/>
        <v>0</v>
      </c>
      <c r="S142" s="52">
        <f t="shared" si="52"/>
        <v>0</v>
      </c>
      <c r="T142" s="303">
        <f t="shared" si="53"/>
        <v>0</v>
      </c>
      <c r="U142" s="62">
        <f t="shared" si="54"/>
        <v>0</v>
      </c>
    </row>
    <row r="143" spans="1:21" x14ac:dyDescent="0.25">
      <c r="A143" s="80" t="s">
        <v>210</v>
      </c>
      <c r="B143" s="52">
        <f>'DAY2'!H143</f>
        <v>0</v>
      </c>
      <c r="C143" s="53">
        <v>0</v>
      </c>
      <c r="D143" s="54">
        <v>0</v>
      </c>
      <c r="E143" s="55">
        <v>0</v>
      </c>
      <c r="F143" s="52">
        <v>0</v>
      </c>
      <c r="G143" s="303">
        <v>0</v>
      </c>
      <c r="H143" s="54">
        <f>+(Table1433[[#This Row],[OPENING ]]+Table1433[[#This Row],[RECEIPTS]]+Table1433[[#This Row],[RETURNS]])-(Table1433[[#This Row],[EXCHANGED]]+Table1433[[#This Row],[SALES]]+Table1433[[#This Row],[ISSUES]])</f>
        <v>0</v>
      </c>
      <c r="I143" s="53">
        <v>0</v>
      </c>
      <c r="J143" s="58">
        <f t="shared" si="33"/>
        <v>0</v>
      </c>
      <c r="K143" s="53">
        <f>'DAY2'!K143+'DAY3'!C143</f>
        <v>0</v>
      </c>
      <c r="L143" s="208">
        <f>'DAY2'!L143+'DAY3'!D143</f>
        <v>0</v>
      </c>
      <c r="M143" s="58">
        <f>'DAY2'!M143+'DAY3'!E143</f>
        <v>0</v>
      </c>
      <c r="N143" s="52">
        <f>'DAY2'!N143+'DAY3'!F143</f>
        <v>0</v>
      </c>
      <c r="O143" s="303">
        <f>'DAY2'!O143+'DAY3'!G143</f>
        <v>0</v>
      </c>
      <c r="P143" s="53">
        <f t="shared" si="49"/>
        <v>0</v>
      </c>
      <c r="Q143" s="54">
        <f t="shared" si="50"/>
        <v>0</v>
      </c>
      <c r="R143" s="55">
        <f t="shared" si="51"/>
        <v>0</v>
      </c>
      <c r="S143" s="52">
        <f t="shared" si="52"/>
        <v>0</v>
      </c>
      <c r="T143" s="303">
        <f t="shared" si="53"/>
        <v>0</v>
      </c>
      <c r="U143" s="62">
        <f t="shared" si="54"/>
        <v>0</v>
      </c>
    </row>
    <row r="144" spans="1:21" x14ac:dyDescent="0.25">
      <c r="A144" s="80" t="s">
        <v>211</v>
      </c>
      <c r="B144" s="52">
        <f>'DAY2'!H144</f>
        <v>0</v>
      </c>
      <c r="C144" s="53">
        <v>0</v>
      </c>
      <c r="D144" s="54">
        <v>0</v>
      </c>
      <c r="E144" s="55">
        <v>0</v>
      </c>
      <c r="F144" s="52">
        <v>0</v>
      </c>
      <c r="G144" s="303">
        <v>0</v>
      </c>
      <c r="H144" s="54">
        <f>+(Table1433[[#This Row],[OPENING ]]+Table1433[[#This Row],[RECEIPTS]]+Table1433[[#This Row],[RETURNS]])-(Table1433[[#This Row],[EXCHANGED]]+Table1433[[#This Row],[SALES]]+Table1433[[#This Row],[ISSUES]])</f>
        <v>0</v>
      </c>
      <c r="I144" s="53">
        <v>0</v>
      </c>
      <c r="J144" s="58">
        <f t="shared" si="33"/>
        <v>0</v>
      </c>
      <c r="K144" s="53">
        <f>'DAY2'!K144+'DAY3'!C144</f>
        <v>0</v>
      </c>
      <c r="L144" s="208">
        <f>'DAY2'!L144+'DAY3'!D144</f>
        <v>0</v>
      </c>
      <c r="M144" s="58">
        <f>'DAY2'!M144+'DAY3'!E144</f>
        <v>0</v>
      </c>
      <c r="N144" s="52">
        <f>'DAY2'!N144+'DAY3'!F144</f>
        <v>0</v>
      </c>
      <c r="O144" s="303">
        <f>'DAY2'!O144+'DAY3'!G144</f>
        <v>0</v>
      </c>
      <c r="P144" s="53">
        <f t="shared" si="49"/>
        <v>0</v>
      </c>
      <c r="Q144" s="54">
        <f t="shared" si="50"/>
        <v>0</v>
      </c>
      <c r="R144" s="55">
        <f t="shared" si="51"/>
        <v>0</v>
      </c>
      <c r="S144" s="52">
        <f t="shared" si="52"/>
        <v>0</v>
      </c>
      <c r="T144" s="303">
        <f t="shared" si="53"/>
        <v>0</v>
      </c>
      <c r="U144" s="62">
        <f t="shared" si="54"/>
        <v>0</v>
      </c>
    </row>
    <row r="145" spans="1:21" x14ac:dyDescent="0.25">
      <c r="A145" s="80" t="s">
        <v>214</v>
      </c>
      <c r="B145" s="52">
        <f>'DAY2'!H145</f>
        <v>0</v>
      </c>
      <c r="C145" s="53">
        <v>0</v>
      </c>
      <c r="D145" s="54">
        <v>0</v>
      </c>
      <c r="E145" s="55">
        <v>0</v>
      </c>
      <c r="F145" s="52">
        <v>0</v>
      </c>
      <c r="G145" s="303">
        <v>0</v>
      </c>
      <c r="H145" s="54">
        <f>+(Table1433[[#This Row],[OPENING ]]+Table1433[[#This Row],[RECEIPTS]]+Table1433[[#This Row],[RETURNS]])-(Table1433[[#This Row],[EXCHANGED]]+Table1433[[#This Row],[SALES]]+Table1433[[#This Row],[ISSUES]])</f>
        <v>0</v>
      </c>
      <c r="I145" s="53">
        <v>0</v>
      </c>
      <c r="J145" s="58">
        <f t="shared" si="33"/>
        <v>0</v>
      </c>
      <c r="K145" s="53">
        <f>'DAY2'!K145+'DAY3'!C145</f>
        <v>0</v>
      </c>
      <c r="L145" s="208">
        <f>'DAY2'!L145+'DAY3'!D145</f>
        <v>0</v>
      </c>
      <c r="M145" s="58">
        <f>'DAY2'!M145+'DAY3'!E145</f>
        <v>0</v>
      </c>
      <c r="N145" s="52">
        <f>'DAY2'!N145+'DAY3'!F145</f>
        <v>0</v>
      </c>
      <c r="O145" s="303">
        <f>'DAY2'!O145+'DAY3'!G145</f>
        <v>0</v>
      </c>
      <c r="P145" s="53">
        <f t="shared" si="49"/>
        <v>0</v>
      </c>
      <c r="Q145" s="54">
        <f t="shared" si="50"/>
        <v>0</v>
      </c>
      <c r="R145" s="55">
        <f t="shared" si="51"/>
        <v>0</v>
      </c>
      <c r="S145" s="52">
        <f t="shared" si="52"/>
        <v>0</v>
      </c>
      <c r="T145" s="303">
        <f t="shared" si="53"/>
        <v>0</v>
      </c>
      <c r="U145" s="62">
        <f t="shared" si="54"/>
        <v>0</v>
      </c>
    </row>
    <row r="146" spans="1:21" x14ac:dyDescent="0.25">
      <c r="A146" s="80" t="s">
        <v>215</v>
      </c>
      <c r="B146" s="52">
        <f>'DAY2'!H146</f>
        <v>0</v>
      </c>
      <c r="C146" s="53">
        <v>0</v>
      </c>
      <c r="D146" s="54">
        <v>0</v>
      </c>
      <c r="E146" s="55">
        <v>0</v>
      </c>
      <c r="F146" s="52">
        <v>0</v>
      </c>
      <c r="G146" s="303">
        <v>0</v>
      </c>
      <c r="H146" s="54">
        <f>+(Table1433[[#This Row],[OPENING ]]+Table1433[[#This Row],[RECEIPTS]]+Table1433[[#This Row],[RETURNS]])-(Table1433[[#This Row],[EXCHANGED]]+Table1433[[#This Row],[SALES]]+Table1433[[#This Row],[ISSUES]])</f>
        <v>0</v>
      </c>
      <c r="I146" s="53">
        <v>0</v>
      </c>
      <c r="J146" s="58">
        <f t="shared" si="33"/>
        <v>0</v>
      </c>
      <c r="K146" s="53">
        <f>'DAY2'!K146+'DAY3'!C146</f>
        <v>0</v>
      </c>
      <c r="L146" s="208">
        <f>'DAY2'!L146+'DAY3'!D146</f>
        <v>0</v>
      </c>
      <c r="M146" s="58">
        <f>'DAY2'!M146+'DAY3'!E146</f>
        <v>0</v>
      </c>
      <c r="N146" s="52">
        <f>'DAY2'!N146+'DAY3'!F146</f>
        <v>0</v>
      </c>
      <c r="O146" s="303">
        <f>'DAY2'!O146+'DAY3'!G146</f>
        <v>0</v>
      </c>
      <c r="P146" s="53">
        <f t="shared" si="49"/>
        <v>0</v>
      </c>
      <c r="Q146" s="54">
        <f t="shared" si="50"/>
        <v>0</v>
      </c>
      <c r="R146" s="55">
        <f t="shared" si="51"/>
        <v>0</v>
      </c>
      <c r="S146" s="52">
        <f t="shared" si="52"/>
        <v>0</v>
      </c>
      <c r="T146" s="303">
        <f t="shared" si="53"/>
        <v>0</v>
      </c>
      <c r="U146" s="62">
        <f t="shared" si="54"/>
        <v>0</v>
      </c>
    </row>
    <row r="147" spans="1:21" x14ac:dyDescent="0.25">
      <c r="A147" s="80" t="s">
        <v>233</v>
      </c>
      <c r="B147" s="52">
        <f>'DAY2'!H147</f>
        <v>0</v>
      </c>
      <c r="C147" s="53">
        <v>0</v>
      </c>
      <c r="D147" s="54">
        <v>0</v>
      </c>
      <c r="E147" s="55">
        <v>0</v>
      </c>
      <c r="F147" s="52">
        <v>0</v>
      </c>
      <c r="G147" s="303">
        <v>0</v>
      </c>
      <c r="H147" s="54">
        <f>+(Table1433[[#This Row],[OPENING ]]+Table1433[[#This Row],[RECEIPTS]]+Table1433[[#This Row],[RETURNS]])-(Table1433[[#This Row],[EXCHANGED]]+Table1433[[#This Row],[SALES]]+Table1433[[#This Row],[ISSUES]])</f>
        <v>0</v>
      </c>
      <c r="I147" s="53">
        <v>0</v>
      </c>
      <c r="J147" s="58">
        <f t="shared" si="33"/>
        <v>0</v>
      </c>
      <c r="K147" s="53">
        <f>'DAY2'!K147+'DAY3'!C147</f>
        <v>0</v>
      </c>
      <c r="L147" s="208">
        <f>'DAY2'!L147+'DAY3'!D147</f>
        <v>0</v>
      </c>
      <c r="M147" s="58">
        <f>'DAY2'!M147+'DAY3'!E147</f>
        <v>0</v>
      </c>
      <c r="N147" s="52">
        <f>'DAY2'!N147+'DAY3'!F147</f>
        <v>0</v>
      </c>
      <c r="O147" s="303">
        <f>'DAY2'!O147+'DAY3'!G147</f>
        <v>0</v>
      </c>
      <c r="P147" s="53">
        <f t="shared" si="49"/>
        <v>0</v>
      </c>
      <c r="Q147" s="54">
        <f t="shared" si="50"/>
        <v>0</v>
      </c>
      <c r="R147" s="55">
        <f t="shared" si="51"/>
        <v>0</v>
      </c>
      <c r="S147" s="52">
        <f t="shared" si="52"/>
        <v>0</v>
      </c>
      <c r="T147" s="303">
        <f t="shared" si="53"/>
        <v>0</v>
      </c>
      <c r="U147" s="62">
        <f t="shared" si="54"/>
        <v>0</v>
      </c>
    </row>
    <row r="148" spans="1:21" x14ac:dyDescent="0.25">
      <c r="A148" s="80" t="s">
        <v>236</v>
      </c>
      <c r="B148" s="52">
        <f>'DAY2'!H148</f>
        <v>0</v>
      </c>
      <c r="C148" s="53">
        <v>0</v>
      </c>
      <c r="D148" s="54">
        <v>0</v>
      </c>
      <c r="E148" s="55">
        <v>0</v>
      </c>
      <c r="F148" s="52">
        <v>0</v>
      </c>
      <c r="G148" s="303">
        <v>0</v>
      </c>
      <c r="H148" s="54">
        <f>+(Table1433[[#This Row],[OPENING ]]+Table1433[[#This Row],[RECEIPTS]]+Table1433[[#This Row],[RETURNS]])-(Table1433[[#This Row],[EXCHANGED]]+Table1433[[#This Row],[SALES]]+Table1433[[#This Row],[ISSUES]])</f>
        <v>0</v>
      </c>
      <c r="I148" s="53">
        <v>0</v>
      </c>
      <c r="J148" s="58">
        <f t="shared" si="33"/>
        <v>0</v>
      </c>
      <c r="K148" s="53">
        <f>'DAY2'!K148+'DAY3'!C148</f>
        <v>0</v>
      </c>
      <c r="L148" s="208">
        <f>'DAY2'!L148+'DAY3'!D148</f>
        <v>0</v>
      </c>
      <c r="M148" s="58">
        <f>'DAY2'!M148+'DAY3'!E148</f>
        <v>0</v>
      </c>
      <c r="N148" s="52">
        <f>'DAY2'!N148+'DAY3'!F148</f>
        <v>0</v>
      </c>
      <c r="O148" s="303">
        <f>'DAY2'!O148+'DAY3'!G148</f>
        <v>0</v>
      </c>
      <c r="P148" s="53">
        <f t="shared" si="49"/>
        <v>0</v>
      </c>
      <c r="Q148" s="54">
        <f t="shared" si="50"/>
        <v>0</v>
      </c>
      <c r="R148" s="55">
        <f t="shared" si="51"/>
        <v>0</v>
      </c>
      <c r="S148" s="52">
        <f t="shared" si="52"/>
        <v>0</v>
      </c>
      <c r="T148" s="303">
        <f t="shared" si="53"/>
        <v>0</v>
      </c>
      <c r="U148" s="62">
        <f t="shared" si="54"/>
        <v>0</v>
      </c>
    </row>
    <row r="149" spans="1:21" ht="15.75" thickBot="1" x14ac:dyDescent="0.3">
      <c r="A149" s="142"/>
      <c r="B149" s="52">
        <f>'DAY2'!H149</f>
        <v>0</v>
      </c>
      <c r="C149" s="144">
        <v>0</v>
      </c>
      <c r="D149" s="145">
        <v>0</v>
      </c>
      <c r="E149" s="146">
        <v>0</v>
      </c>
      <c r="F149" s="143">
        <v>0</v>
      </c>
      <c r="G149" s="304">
        <v>0</v>
      </c>
      <c r="H149" s="54">
        <f>+(Table1433[[#This Row],[OPENING ]]+Table1433[[#This Row],[RECEIPTS]]+Table1433[[#This Row],[RETURNS]])-(Table1433[[#This Row],[EXCHANGED]]+Table1433[[#This Row],[SALES]]+Table1433[[#This Row],[ISSUES]])</f>
        <v>0</v>
      </c>
      <c r="I149" s="144">
        <v>0</v>
      </c>
      <c r="J149" s="148">
        <f t="shared" si="33"/>
        <v>0</v>
      </c>
      <c r="K149" s="53">
        <f>'DAY2'!K149+'DAY3'!C149</f>
        <v>0</v>
      </c>
      <c r="L149" s="208">
        <f>'DAY2'!L149+'DAY3'!D149</f>
        <v>0</v>
      </c>
      <c r="M149" s="58">
        <f>'DAY2'!M149+'DAY3'!E149</f>
        <v>0</v>
      </c>
      <c r="N149" s="52">
        <f>'DAY2'!N149+'DAY3'!F149</f>
        <v>0</v>
      </c>
      <c r="O149" s="303">
        <f>'DAY2'!O149+'DAY3'!G149</f>
        <v>0</v>
      </c>
      <c r="P149" s="53">
        <f t="shared" si="49"/>
        <v>0</v>
      </c>
      <c r="Q149" s="54">
        <f t="shared" si="50"/>
        <v>0</v>
      </c>
      <c r="R149" s="55">
        <f t="shared" si="51"/>
        <v>0</v>
      </c>
      <c r="S149" s="52">
        <f t="shared" si="52"/>
        <v>0</v>
      </c>
      <c r="T149" s="303">
        <f t="shared" si="53"/>
        <v>0</v>
      </c>
      <c r="U149" s="167">
        <f t="shared" si="54"/>
        <v>0</v>
      </c>
    </row>
    <row r="150" spans="1:21" ht="17.25" thickBot="1" x14ac:dyDescent="0.35">
      <c r="A150" s="159" t="s">
        <v>51</v>
      </c>
      <c r="B150" s="160">
        <f>SUM(B128:B149)</f>
        <v>6980.0999999999995</v>
      </c>
      <c r="C150" s="161">
        <f>SUM(C128:C149)</f>
        <v>0</v>
      </c>
      <c r="D150" s="162">
        <f>SUM(D128:D149)</f>
        <v>0</v>
      </c>
      <c r="E150" s="163">
        <f>SUM(E128:E149)</f>
        <v>0</v>
      </c>
      <c r="F150" s="160">
        <f>SUM(F128:F149)</f>
        <v>0</v>
      </c>
      <c r="G150" s="305">
        <f t="shared" ref="G150:T150" si="55">SUM(G128:G149)</f>
        <v>0</v>
      </c>
      <c r="H150" s="162">
        <f t="shared" si="55"/>
        <v>6980.0999999999995</v>
      </c>
      <c r="I150" s="161">
        <f t="shared" si="55"/>
        <v>6980.0999999999995</v>
      </c>
      <c r="J150" s="165">
        <f>+I150-H150</f>
        <v>0</v>
      </c>
      <c r="K150" s="161">
        <f t="shared" si="55"/>
        <v>0</v>
      </c>
      <c r="L150" s="174">
        <f t="shared" si="55"/>
        <v>0</v>
      </c>
      <c r="M150" s="163">
        <f t="shared" si="55"/>
        <v>0</v>
      </c>
      <c r="N150" s="160">
        <f t="shared" si="55"/>
        <v>0</v>
      </c>
      <c r="O150" s="305">
        <f t="shared" si="55"/>
        <v>854</v>
      </c>
      <c r="P150" s="161">
        <f t="shared" si="55"/>
        <v>0</v>
      </c>
      <c r="Q150" s="162">
        <f t="shared" si="55"/>
        <v>0</v>
      </c>
      <c r="R150" s="163">
        <f t="shared" si="55"/>
        <v>0</v>
      </c>
      <c r="S150" s="160">
        <f t="shared" si="55"/>
        <v>0</v>
      </c>
      <c r="T150" s="305">
        <f t="shared" si="55"/>
        <v>284.66666666666669</v>
      </c>
      <c r="U150" s="166">
        <f t="shared" si="54"/>
        <v>24.520257611241213</v>
      </c>
    </row>
    <row r="151" spans="1:21" ht="15.75" x14ac:dyDescent="0.3">
      <c r="A151" s="150"/>
      <c r="B151" s="168"/>
      <c r="C151" s="82"/>
      <c r="D151" s="118"/>
      <c r="E151" s="119"/>
      <c r="F151" s="116"/>
      <c r="G151" s="307"/>
      <c r="H151" s="168"/>
      <c r="I151" s="82"/>
      <c r="J151" s="171"/>
      <c r="K151" s="82"/>
      <c r="L151" s="118"/>
      <c r="M151" s="119"/>
      <c r="N151" s="116"/>
      <c r="O151" s="311"/>
      <c r="P151" s="117"/>
      <c r="Q151" s="118"/>
      <c r="R151" s="119"/>
      <c r="S151" s="116"/>
      <c r="T151" s="307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303"/>
      <c r="H152" s="54"/>
      <c r="I152" s="53"/>
      <c r="J152" s="58"/>
      <c r="K152" s="53"/>
      <c r="L152" s="54"/>
      <c r="M152" s="55"/>
      <c r="N152" s="52"/>
      <c r="O152" s="303"/>
      <c r="P152" s="53"/>
      <c r="Q152" s="54"/>
      <c r="R152" s="55"/>
      <c r="S152" s="52"/>
      <c r="T152" s="303"/>
      <c r="U152" s="55"/>
    </row>
    <row r="153" spans="1:21" x14ac:dyDescent="0.25">
      <c r="A153" s="84" t="s">
        <v>66</v>
      </c>
      <c r="B153" s="52">
        <f>'DAY2'!H153</f>
        <v>0</v>
      </c>
      <c r="C153" s="53">
        <v>0</v>
      </c>
      <c r="D153" s="54">
        <v>0</v>
      </c>
      <c r="E153" s="55">
        <v>0</v>
      </c>
      <c r="F153" s="52">
        <v>0</v>
      </c>
      <c r="G153" s="303">
        <v>0</v>
      </c>
      <c r="H153" s="54">
        <f>+(Table1433[[#This Row],[OPENING ]]+Table1433[[#This Row],[RECEIPTS]]+Table1433[[#This Row],[RETURNS]])-(Table1433[[#This Row],[EXCHANGED]]+Table1433[[#This Row],[SALES]]+Table1433[[#This Row],[ISSUES]])</f>
        <v>0</v>
      </c>
      <c r="I153" s="53">
        <v>0</v>
      </c>
      <c r="J153" s="58">
        <f t="shared" si="33"/>
        <v>0</v>
      </c>
      <c r="K153" s="53">
        <f>'DAY2'!K153+'DAY3'!C153</f>
        <v>0</v>
      </c>
      <c r="L153" s="208">
        <f>'DAY2'!L153+'DAY3'!D153</f>
        <v>0</v>
      </c>
      <c r="M153" s="58">
        <f>'DAY2'!M153+'DAY3'!E153</f>
        <v>0</v>
      </c>
      <c r="N153" s="52">
        <f>'DAY2'!N153+'DAY3'!F153</f>
        <v>0</v>
      </c>
      <c r="O153" s="303">
        <f>'DAY2'!O153+'DAY3'!G153</f>
        <v>0</v>
      </c>
      <c r="P153" s="53">
        <f>+K153/3</f>
        <v>0</v>
      </c>
      <c r="Q153" s="54">
        <f>+L153/3</f>
        <v>0</v>
      </c>
      <c r="R153" s="55">
        <f>+M153/3</f>
        <v>0</v>
      </c>
      <c r="S153" s="52">
        <f>+N153/3</f>
        <v>0</v>
      </c>
      <c r="T153" s="303">
        <f>+O153/3</f>
        <v>0</v>
      </c>
      <c r="U153" s="62">
        <f t="shared" si="54"/>
        <v>0</v>
      </c>
    </row>
    <row r="154" spans="1:21" x14ac:dyDescent="0.25">
      <c r="A154" s="318" t="s">
        <v>67</v>
      </c>
      <c r="B154" s="52">
        <f>'DAY2'!H154</f>
        <v>7.6</v>
      </c>
      <c r="C154" s="53">
        <v>0</v>
      </c>
      <c r="D154" s="54">
        <v>0</v>
      </c>
      <c r="E154" s="55">
        <v>0</v>
      </c>
      <c r="F154" s="52">
        <v>0</v>
      </c>
      <c r="G154" s="303">
        <v>0</v>
      </c>
      <c r="H154" s="54">
        <f>+(Table1433[[#This Row],[OPENING ]]+Table1433[[#This Row],[RECEIPTS]]+Table1433[[#This Row],[RETURNS]])-(Table1433[[#This Row],[EXCHANGED]]+Table1433[[#This Row],[SALES]]+Table1433[[#This Row],[ISSUES]])</f>
        <v>7.6</v>
      </c>
      <c r="I154" s="53">
        <v>7.6</v>
      </c>
      <c r="J154" s="58">
        <f t="shared" si="33"/>
        <v>0</v>
      </c>
      <c r="K154" s="53">
        <f>'DAY2'!K154+'DAY3'!C154</f>
        <v>0</v>
      </c>
      <c r="L154" s="208">
        <f>'DAY2'!L154+'DAY3'!D154</f>
        <v>0</v>
      </c>
      <c r="M154" s="58">
        <f>'DAY2'!M154+'DAY3'!E154</f>
        <v>0</v>
      </c>
      <c r="N154" s="52">
        <f>'DAY2'!N154+'DAY3'!F154</f>
        <v>0</v>
      </c>
      <c r="O154" s="303">
        <f>'DAY2'!O154+'DAY3'!G154</f>
        <v>0</v>
      </c>
      <c r="P154" s="53">
        <f t="shared" ref="P154:P213" si="56">+K154/3</f>
        <v>0</v>
      </c>
      <c r="Q154" s="54">
        <f t="shared" ref="Q154:Q213" si="57">+L154/3</f>
        <v>0</v>
      </c>
      <c r="R154" s="55">
        <f t="shared" ref="R154:R213" si="58">+M154/3</f>
        <v>0</v>
      </c>
      <c r="S154" s="52">
        <f t="shared" ref="S154:S213" si="59">+N154/3</f>
        <v>0</v>
      </c>
      <c r="T154" s="303">
        <f t="shared" ref="T154:T213" si="60">+O154/3</f>
        <v>0</v>
      </c>
      <c r="U154" s="62">
        <f t="shared" si="54"/>
        <v>0</v>
      </c>
    </row>
    <row r="155" spans="1:21" x14ac:dyDescent="0.25">
      <c r="A155" s="318" t="s">
        <v>68</v>
      </c>
      <c r="B155" s="52">
        <f>'DAY2'!H155</f>
        <v>0</v>
      </c>
      <c r="C155" s="53">
        <v>0</v>
      </c>
      <c r="D155" s="54">
        <v>0</v>
      </c>
      <c r="E155" s="55">
        <v>0</v>
      </c>
      <c r="F155" s="52">
        <v>0</v>
      </c>
      <c r="G155" s="303">
        <v>0</v>
      </c>
      <c r="H155" s="54">
        <f>+(Table1433[[#This Row],[OPENING ]]+Table1433[[#This Row],[RECEIPTS]]+Table1433[[#This Row],[RETURNS]])-(Table1433[[#This Row],[EXCHANGED]]+Table1433[[#This Row],[SALES]]+Table1433[[#This Row],[ISSUES]])</f>
        <v>0</v>
      </c>
      <c r="I155" s="53">
        <v>0</v>
      </c>
      <c r="J155" s="58">
        <f t="shared" si="33"/>
        <v>0</v>
      </c>
      <c r="K155" s="53">
        <f>'DAY2'!K155+'DAY3'!C155</f>
        <v>0</v>
      </c>
      <c r="L155" s="208">
        <f>'DAY2'!L155+'DAY3'!D155</f>
        <v>0</v>
      </c>
      <c r="M155" s="58">
        <f>'DAY2'!M155+'DAY3'!E155</f>
        <v>0</v>
      </c>
      <c r="N155" s="52">
        <f>'DAY2'!N155+'DAY3'!F155</f>
        <v>0</v>
      </c>
      <c r="O155" s="303">
        <f>'DAY2'!O155+'DAY3'!G155</f>
        <v>0</v>
      </c>
      <c r="P155" s="53">
        <f t="shared" si="56"/>
        <v>0</v>
      </c>
      <c r="Q155" s="54">
        <f t="shared" si="57"/>
        <v>0</v>
      </c>
      <c r="R155" s="55">
        <f t="shared" si="58"/>
        <v>0</v>
      </c>
      <c r="S155" s="52">
        <f t="shared" si="59"/>
        <v>0</v>
      </c>
      <c r="T155" s="303">
        <f t="shared" si="60"/>
        <v>0</v>
      </c>
      <c r="U155" s="62">
        <f t="shared" si="54"/>
        <v>0</v>
      </c>
    </row>
    <row r="156" spans="1:21" x14ac:dyDescent="0.25">
      <c r="A156" s="85" t="s">
        <v>69</v>
      </c>
      <c r="B156" s="52">
        <f>'DAY2'!H156</f>
        <v>0</v>
      </c>
      <c r="C156" s="53">
        <v>0</v>
      </c>
      <c r="D156" s="54">
        <v>0</v>
      </c>
      <c r="E156" s="55">
        <v>0</v>
      </c>
      <c r="F156" s="52">
        <v>0</v>
      </c>
      <c r="G156" s="303">
        <v>0</v>
      </c>
      <c r="H156" s="54">
        <f>+(Table1433[[#This Row],[OPENING ]]+Table1433[[#This Row],[RECEIPTS]]+Table1433[[#This Row],[RETURNS]])-(Table1433[[#This Row],[EXCHANGED]]+Table1433[[#This Row],[SALES]]+Table1433[[#This Row],[ISSUES]])</f>
        <v>0</v>
      </c>
      <c r="I156" s="53">
        <v>0</v>
      </c>
      <c r="J156" s="58">
        <f t="shared" si="33"/>
        <v>0</v>
      </c>
      <c r="K156" s="53">
        <f>'DAY2'!K156+'DAY3'!C156</f>
        <v>0</v>
      </c>
      <c r="L156" s="208">
        <f>'DAY2'!L156+'DAY3'!D156</f>
        <v>0</v>
      </c>
      <c r="M156" s="58">
        <f>'DAY2'!M156+'DAY3'!E156</f>
        <v>0</v>
      </c>
      <c r="N156" s="52">
        <f>'DAY2'!N156+'DAY3'!F156</f>
        <v>0</v>
      </c>
      <c r="O156" s="303">
        <f>'DAY2'!O156+'DAY3'!G156</f>
        <v>0</v>
      </c>
      <c r="P156" s="53">
        <f t="shared" si="56"/>
        <v>0</v>
      </c>
      <c r="Q156" s="54">
        <f t="shared" si="57"/>
        <v>0</v>
      </c>
      <c r="R156" s="55">
        <f t="shared" si="58"/>
        <v>0</v>
      </c>
      <c r="S156" s="52">
        <f t="shared" si="59"/>
        <v>0</v>
      </c>
      <c r="T156" s="303">
        <f t="shared" si="60"/>
        <v>0</v>
      </c>
      <c r="U156" s="62">
        <f t="shared" si="54"/>
        <v>0</v>
      </c>
    </row>
    <row r="157" spans="1:21" x14ac:dyDescent="0.25">
      <c r="A157" s="85" t="s">
        <v>70</v>
      </c>
      <c r="B157" s="52">
        <f>'DAY2'!H157</f>
        <v>0</v>
      </c>
      <c r="C157" s="53">
        <v>0</v>
      </c>
      <c r="D157" s="54">
        <v>0</v>
      </c>
      <c r="E157" s="55">
        <v>0</v>
      </c>
      <c r="F157" s="52">
        <v>0</v>
      </c>
      <c r="G157" s="303">
        <v>0</v>
      </c>
      <c r="H157" s="54">
        <f>+(Table1433[[#This Row],[OPENING ]]+Table1433[[#This Row],[RECEIPTS]]+Table1433[[#This Row],[RETURNS]])-(Table1433[[#This Row],[EXCHANGED]]+Table1433[[#This Row],[SALES]]+Table1433[[#This Row],[ISSUES]])</f>
        <v>0</v>
      </c>
      <c r="I157" s="53">
        <v>0</v>
      </c>
      <c r="J157" s="58">
        <f t="shared" si="33"/>
        <v>0</v>
      </c>
      <c r="K157" s="53">
        <f>'DAY2'!K157+'DAY3'!C157</f>
        <v>0</v>
      </c>
      <c r="L157" s="208">
        <f>'DAY2'!L157+'DAY3'!D157</f>
        <v>0</v>
      </c>
      <c r="M157" s="58">
        <f>'DAY2'!M157+'DAY3'!E157</f>
        <v>0</v>
      </c>
      <c r="N157" s="52">
        <f>'DAY2'!N157+'DAY3'!F157</f>
        <v>0</v>
      </c>
      <c r="O157" s="303">
        <f>'DAY2'!O157+'DAY3'!G157</f>
        <v>0</v>
      </c>
      <c r="P157" s="53">
        <f t="shared" si="56"/>
        <v>0</v>
      </c>
      <c r="Q157" s="54">
        <f t="shared" si="57"/>
        <v>0</v>
      </c>
      <c r="R157" s="55">
        <f t="shared" si="58"/>
        <v>0</v>
      </c>
      <c r="S157" s="52">
        <f t="shared" si="59"/>
        <v>0</v>
      </c>
      <c r="T157" s="303">
        <f t="shared" si="60"/>
        <v>0</v>
      </c>
      <c r="U157" s="62">
        <f t="shared" si="54"/>
        <v>0</v>
      </c>
    </row>
    <row r="158" spans="1:21" x14ac:dyDescent="0.25">
      <c r="A158" s="85" t="s">
        <v>71</v>
      </c>
      <c r="B158" s="52">
        <f>'DAY2'!H158</f>
        <v>0</v>
      </c>
      <c r="C158" s="53">
        <v>0</v>
      </c>
      <c r="D158" s="54">
        <v>0</v>
      </c>
      <c r="E158" s="55">
        <v>0</v>
      </c>
      <c r="F158" s="52">
        <v>0</v>
      </c>
      <c r="G158" s="303">
        <v>0</v>
      </c>
      <c r="H158" s="54">
        <f>+(Table1433[[#This Row],[OPENING ]]+Table1433[[#This Row],[RECEIPTS]]+Table1433[[#This Row],[RETURNS]])-(Table1433[[#This Row],[EXCHANGED]]+Table1433[[#This Row],[SALES]]+Table1433[[#This Row],[ISSUES]])</f>
        <v>0</v>
      </c>
      <c r="I158" s="53">
        <v>0</v>
      </c>
      <c r="J158" s="58">
        <f t="shared" si="33"/>
        <v>0</v>
      </c>
      <c r="K158" s="53">
        <f>'DAY2'!K158+'DAY3'!C158</f>
        <v>0</v>
      </c>
      <c r="L158" s="208">
        <f>'DAY2'!L158+'DAY3'!D158</f>
        <v>0</v>
      </c>
      <c r="M158" s="58">
        <f>'DAY2'!M158+'DAY3'!E158</f>
        <v>0</v>
      </c>
      <c r="N158" s="52">
        <f>'DAY2'!N158+'DAY3'!F158</f>
        <v>0</v>
      </c>
      <c r="O158" s="303">
        <f>'DAY2'!O158+'DAY3'!G158</f>
        <v>0</v>
      </c>
      <c r="P158" s="53">
        <f t="shared" si="56"/>
        <v>0</v>
      </c>
      <c r="Q158" s="54">
        <f t="shared" si="57"/>
        <v>0</v>
      </c>
      <c r="R158" s="55">
        <f t="shared" si="58"/>
        <v>0</v>
      </c>
      <c r="S158" s="52">
        <f t="shared" si="59"/>
        <v>0</v>
      </c>
      <c r="T158" s="303">
        <f t="shared" si="60"/>
        <v>0</v>
      </c>
      <c r="U158" s="62">
        <f t="shared" si="54"/>
        <v>0</v>
      </c>
    </row>
    <row r="159" spans="1:21" x14ac:dyDescent="0.25">
      <c r="A159" s="86" t="s">
        <v>72</v>
      </c>
      <c r="B159" s="52">
        <f>'DAY2'!H159</f>
        <v>0</v>
      </c>
      <c r="C159" s="53">
        <v>0</v>
      </c>
      <c r="D159" s="54">
        <v>0</v>
      </c>
      <c r="E159" s="55">
        <v>0</v>
      </c>
      <c r="F159" s="52">
        <v>0</v>
      </c>
      <c r="G159" s="303">
        <v>0</v>
      </c>
      <c r="H159" s="54">
        <f>+(Table1433[[#This Row],[OPENING ]]+Table1433[[#This Row],[RECEIPTS]]+Table1433[[#This Row],[RETURNS]])-(Table1433[[#This Row],[EXCHANGED]]+Table1433[[#This Row],[SALES]]+Table1433[[#This Row],[ISSUES]])</f>
        <v>0</v>
      </c>
      <c r="I159" s="53">
        <v>0</v>
      </c>
      <c r="J159" s="58">
        <f t="shared" si="33"/>
        <v>0</v>
      </c>
      <c r="K159" s="53">
        <f>'DAY2'!K159+'DAY3'!C159</f>
        <v>0</v>
      </c>
      <c r="L159" s="208">
        <f>'DAY2'!L159+'DAY3'!D159</f>
        <v>0</v>
      </c>
      <c r="M159" s="58">
        <f>'DAY2'!M159+'DAY3'!E159</f>
        <v>0</v>
      </c>
      <c r="N159" s="52">
        <f>'DAY2'!N159+'DAY3'!F159</f>
        <v>0</v>
      </c>
      <c r="O159" s="303">
        <f>'DAY2'!O159+'DAY3'!G159</f>
        <v>0</v>
      </c>
      <c r="P159" s="53">
        <f t="shared" si="56"/>
        <v>0</v>
      </c>
      <c r="Q159" s="54">
        <f t="shared" si="57"/>
        <v>0</v>
      </c>
      <c r="R159" s="55">
        <f t="shared" si="58"/>
        <v>0</v>
      </c>
      <c r="S159" s="52">
        <f t="shared" si="59"/>
        <v>0</v>
      </c>
      <c r="T159" s="303">
        <f t="shared" si="60"/>
        <v>0</v>
      </c>
      <c r="U159" s="62">
        <f t="shared" si="54"/>
        <v>0</v>
      </c>
    </row>
    <row r="160" spans="1:21" x14ac:dyDescent="0.25">
      <c r="A160" s="86" t="s">
        <v>73</v>
      </c>
      <c r="B160" s="52">
        <f>'DAY2'!H160</f>
        <v>0</v>
      </c>
      <c r="C160" s="53">
        <v>0</v>
      </c>
      <c r="D160" s="54">
        <v>0</v>
      </c>
      <c r="E160" s="55">
        <v>0</v>
      </c>
      <c r="F160" s="52">
        <v>0</v>
      </c>
      <c r="G160" s="303">
        <v>0</v>
      </c>
      <c r="H160" s="54">
        <f>+(Table1433[[#This Row],[OPENING ]]+Table1433[[#This Row],[RECEIPTS]]+Table1433[[#This Row],[RETURNS]])-(Table1433[[#This Row],[EXCHANGED]]+Table1433[[#This Row],[SALES]]+Table1433[[#This Row],[ISSUES]])</f>
        <v>0</v>
      </c>
      <c r="I160" s="53">
        <v>0</v>
      </c>
      <c r="J160" s="58">
        <f t="shared" si="33"/>
        <v>0</v>
      </c>
      <c r="K160" s="53">
        <f>'DAY2'!K160+'DAY3'!C160</f>
        <v>0</v>
      </c>
      <c r="L160" s="208">
        <f>'DAY2'!L160+'DAY3'!D160</f>
        <v>0</v>
      </c>
      <c r="M160" s="58">
        <f>'DAY2'!M160+'DAY3'!E160</f>
        <v>0</v>
      </c>
      <c r="N160" s="52">
        <f>'DAY2'!N160+'DAY3'!F160</f>
        <v>0</v>
      </c>
      <c r="O160" s="303">
        <f>'DAY2'!O160+'DAY3'!G160</f>
        <v>0</v>
      </c>
      <c r="P160" s="53">
        <f t="shared" si="56"/>
        <v>0</v>
      </c>
      <c r="Q160" s="54">
        <f t="shared" si="57"/>
        <v>0</v>
      </c>
      <c r="R160" s="55">
        <f t="shared" si="58"/>
        <v>0</v>
      </c>
      <c r="S160" s="52">
        <f t="shared" si="59"/>
        <v>0</v>
      </c>
      <c r="T160" s="303">
        <f t="shared" si="60"/>
        <v>0</v>
      </c>
      <c r="U160" s="62">
        <f t="shared" si="54"/>
        <v>0</v>
      </c>
    </row>
    <row r="161" spans="1:21" x14ac:dyDescent="0.25">
      <c r="A161" s="87" t="s">
        <v>74</v>
      </c>
      <c r="B161" s="52">
        <f>'DAY2'!H161</f>
        <v>562</v>
      </c>
      <c r="C161" s="53">
        <v>0</v>
      </c>
      <c r="D161" s="54">
        <v>0</v>
      </c>
      <c r="E161" s="55">
        <v>0</v>
      </c>
      <c r="F161" s="52">
        <v>0</v>
      </c>
      <c r="G161" s="303">
        <v>0</v>
      </c>
      <c r="H161" s="54">
        <f>+(Table1433[[#This Row],[OPENING ]]+Table1433[[#This Row],[RECEIPTS]]+Table1433[[#This Row],[RETURNS]])-(Table1433[[#This Row],[EXCHANGED]]+Table1433[[#This Row],[SALES]]+Table1433[[#This Row],[ISSUES]])</f>
        <v>562</v>
      </c>
      <c r="I161" s="53">
        <v>562</v>
      </c>
      <c r="J161" s="58">
        <f>+I161-H161</f>
        <v>0</v>
      </c>
      <c r="K161" s="53">
        <f>'DAY2'!K161+'DAY3'!C161</f>
        <v>0</v>
      </c>
      <c r="L161" s="208">
        <f>'DAY2'!L161+'DAY3'!D161</f>
        <v>0</v>
      </c>
      <c r="M161" s="58">
        <f>'DAY2'!M161+'DAY3'!E161</f>
        <v>0</v>
      </c>
      <c r="N161" s="52">
        <f>'DAY2'!N161+'DAY3'!F161</f>
        <v>0</v>
      </c>
      <c r="O161" s="303">
        <f>'DAY2'!O161+'DAY3'!G161</f>
        <v>0</v>
      </c>
      <c r="P161" s="53">
        <f t="shared" si="56"/>
        <v>0</v>
      </c>
      <c r="Q161" s="54">
        <f t="shared" si="57"/>
        <v>0</v>
      </c>
      <c r="R161" s="55">
        <f t="shared" si="58"/>
        <v>0</v>
      </c>
      <c r="S161" s="52">
        <f t="shared" si="59"/>
        <v>0</v>
      </c>
      <c r="T161" s="303">
        <f t="shared" si="60"/>
        <v>0</v>
      </c>
      <c r="U161" s="62">
        <f t="shared" si="54"/>
        <v>0</v>
      </c>
    </row>
    <row r="162" spans="1:21" x14ac:dyDescent="0.25">
      <c r="A162" s="88" t="s">
        <v>75</v>
      </c>
      <c r="B162" s="52">
        <f>'DAY2'!H162</f>
        <v>0</v>
      </c>
      <c r="C162" s="53">
        <v>0</v>
      </c>
      <c r="D162" s="54">
        <v>0</v>
      </c>
      <c r="E162" s="55">
        <v>0</v>
      </c>
      <c r="F162" s="52">
        <v>0</v>
      </c>
      <c r="G162" s="303">
        <v>0</v>
      </c>
      <c r="H162" s="54">
        <f>+(Table1433[[#This Row],[OPENING ]]+Table1433[[#This Row],[RECEIPTS]]+Table1433[[#This Row],[RETURNS]])-(Table1433[[#This Row],[EXCHANGED]]+Table1433[[#This Row],[SALES]]+Table1433[[#This Row],[ISSUES]])</f>
        <v>0</v>
      </c>
      <c r="I162" s="53">
        <v>0</v>
      </c>
      <c r="J162" s="58">
        <f t="shared" si="33"/>
        <v>0</v>
      </c>
      <c r="K162" s="53">
        <f>'DAY2'!K162+'DAY3'!C162</f>
        <v>0</v>
      </c>
      <c r="L162" s="208">
        <f>'DAY2'!L162+'DAY3'!D162</f>
        <v>0</v>
      </c>
      <c r="M162" s="58">
        <f>'DAY2'!M162+'DAY3'!E162</f>
        <v>0</v>
      </c>
      <c r="N162" s="52">
        <f>'DAY2'!N162+'DAY3'!F162</f>
        <v>0</v>
      </c>
      <c r="O162" s="303">
        <f>'DAY2'!O162+'DAY3'!G162</f>
        <v>0</v>
      </c>
      <c r="P162" s="53">
        <f t="shared" si="56"/>
        <v>0</v>
      </c>
      <c r="Q162" s="54">
        <f t="shared" si="57"/>
        <v>0</v>
      </c>
      <c r="R162" s="55">
        <f t="shared" si="58"/>
        <v>0</v>
      </c>
      <c r="S162" s="52">
        <f t="shared" si="59"/>
        <v>0</v>
      </c>
      <c r="T162" s="303">
        <f t="shared" si="60"/>
        <v>0</v>
      </c>
      <c r="U162" s="62">
        <f t="shared" si="54"/>
        <v>0</v>
      </c>
    </row>
    <row r="163" spans="1:21" x14ac:dyDescent="0.25">
      <c r="A163" s="88" t="s">
        <v>76</v>
      </c>
      <c r="B163" s="52">
        <f>'DAY2'!H163</f>
        <v>0</v>
      </c>
      <c r="C163" s="53">
        <v>0</v>
      </c>
      <c r="D163" s="54">
        <v>0</v>
      </c>
      <c r="E163" s="55">
        <v>0</v>
      </c>
      <c r="F163" s="52">
        <v>0</v>
      </c>
      <c r="G163" s="303">
        <v>0</v>
      </c>
      <c r="H163" s="54">
        <f>+(Table1433[[#This Row],[OPENING ]]+Table1433[[#This Row],[RECEIPTS]]+Table1433[[#This Row],[RETURNS]])-(Table1433[[#This Row],[EXCHANGED]]+Table1433[[#This Row],[SALES]]+Table1433[[#This Row],[ISSUES]])</f>
        <v>0</v>
      </c>
      <c r="I163" s="53">
        <v>0</v>
      </c>
      <c r="J163" s="58">
        <f t="shared" si="33"/>
        <v>0</v>
      </c>
      <c r="K163" s="53">
        <f>'DAY2'!K163+'DAY3'!C163</f>
        <v>0</v>
      </c>
      <c r="L163" s="208">
        <f>'DAY2'!L163+'DAY3'!D163</f>
        <v>0</v>
      </c>
      <c r="M163" s="58">
        <f>'DAY2'!M163+'DAY3'!E163</f>
        <v>0</v>
      </c>
      <c r="N163" s="52">
        <f>'DAY2'!N163+'DAY3'!F163</f>
        <v>0</v>
      </c>
      <c r="O163" s="303">
        <f>'DAY2'!O163+'DAY3'!G163</f>
        <v>0</v>
      </c>
      <c r="P163" s="53">
        <f t="shared" si="56"/>
        <v>0</v>
      </c>
      <c r="Q163" s="54">
        <f t="shared" si="57"/>
        <v>0</v>
      </c>
      <c r="R163" s="55">
        <f t="shared" si="58"/>
        <v>0</v>
      </c>
      <c r="S163" s="52">
        <f t="shared" si="59"/>
        <v>0</v>
      </c>
      <c r="T163" s="303">
        <f t="shared" si="60"/>
        <v>0</v>
      </c>
      <c r="U163" s="62">
        <f t="shared" si="54"/>
        <v>0</v>
      </c>
    </row>
    <row r="164" spans="1:21" x14ac:dyDescent="0.25">
      <c r="A164" s="87" t="s">
        <v>77</v>
      </c>
      <c r="B164" s="52">
        <f>'DAY2'!H164</f>
        <v>4</v>
      </c>
      <c r="C164" s="53">
        <v>0</v>
      </c>
      <c r="D164" s="54">
        <v>0</v>
      </c>
      <c r="E164" s="55">
        <v>0</v>
      </c>
      <c r="F164" s="52">
        <v>0</v>
      </c>
      <c r="G164" s="303">
        <v>0</v>
      </c>
      <c r="H164" s="54">
        <f>+(Table1433[[#This Row],[OPENING ]]+Table1433[[#This Row],[RECEIPTS]]+Table1433[[#This Row],[RETURNS]])-(Table1433[[#This Row],[EXCHANGED]]+Table1433[[#This Row],[SALES]]+Table1433[[#This Row],[ISSUES]])</f>
        <v>4</v>
      </c>
      <c r="I164" s="53">
        <v>4</v>
      </c>
      <c r="J164" s="58">
        <f t="shared" si="33"/>
        <v>0</v>
      </c>
      <c r="K164" s="53">
        <f>'DAY2'!K164+'DAY3'!C164</f>
        <v>0</v>
      </c>
      <c r="L164" s="208">
        <f>'DAY2'!L164+'DAY3'!D164</f>
        <v>0</v>
      </c>
      <c r="M164" s="58">
        <f>'DAY2'!M164+'DAY3'!E164</f>
        <v>0</v>
      </c>
      <c r="N164" s="52">
        <f>'DAY2'!N164+'DAY3'!F164</f>
        <v>0</v>
      </c>
      <c r="O164" s="303">
        <f>'DAY2'!O164+'DAY3'!G164</f>
        <v>0</v>
      </c>
      <c r="P164" s="53">
        <f t="shared" si="56"/>
        <v>0</v>
      </c>
      <c r="Q164" s="54">
        <f t="shared" si="57"/>
        <v>0</v>
      </c>
      <c r="R164" s="55">
        <f t="shared" si="58"/>
        <v>0</v>
      </c>
      <c r="S164" s="52">
        <f t="shared" si="59"/>
        <v>0</v>
      </c>
      <c r="T164" s="303">
        <f t="shared" si="60"/>
        <v>0</v>
      </c>
      <c r="U164" s="62">
        <f t="shared" si="54"/>
        <v>0</v>
      </c>
    </row>
    <row r="165" spans="1:21" x14ac:dyDescent="0.25">
      <c r="A165" s="109" t="s">
        <v>78</v>
      </c>
      <c r="B165" s="52">
        <f>'DAY2'!H165</f>
        <v>0</v>
      </c>
      <c r="C165" s="53">
        <v>0</v>
      </c>
      <c r="D165" s="54">
        <v>0</v>
      </c>
      <c r="E165" s="55">
        <v>0</v>
      </c>
      <c r="F165" s="52">
        <v>0</v>
      </c>
      <c r="G165" s="303">
        <v>0</v>
      </c>
      <c r="H165" s="54">
        <f>+(Table1433[[#This Row],[OPENING ]]+Table1433[[#This Row],[RECEIPTS]]+Table1433[[#This Row],[RETURNS]])-(Table1433[[#This Row],[EXCHANGED]]+Table1433[[#This Row],[SALES]]+Table1433[[#This Row],[ISSUES]])</f>
        <v>0</v>
      </c>
      <c r="I165" s="53">
        <v>0</v>
      </c>
      <c r="J165" s="58">
        <f t="shared" si="33"/>
        <v>0</v>
      </c>
      <c r="K165" s="53">
        <f>'DAY2'!K165+'DAY3'!C165</f>
        <v>0</v>
      </c>
      <c r="L165" s="208">
        <f>'DAY2'!L165+'DAY3'!D165</f>
        <v>0</v>
      </c>
      <c r="M165" s="58">
        <f>'DAY2'!M165+'DAY3'!E165</f>
        <v>0</v>
      </c>
      <c r="N165" s="52">
        <f>'DAY2'!N165+'DAY3'!F165</f>
        <v>0</v>
      </c>
      <c r="O165" s="303">
        <f>'DAY2'!O165+'DAY3'!G165</f>
        <v>0</v>
      </c>
      <c r="P165" s="53">
        <f t="shared" si="56"/>
        <v>0</v>
      </c>
      <c r="Q165" s="54">
        <f t="shared" si="57"/>
        <v>0</v>
      </c>
      <c r="R165" s="55">
        <f t="shared" si="58"/>
        <v>0</v>
      </c>
      <c r="S165" s="52">
        <f t="shared" si="59"/>
        <v>0</v>
      </c>
      <c r="T165" s="303">
        <f t="shared" si="60"/>
        <v>0</v>
      </c>
      <c r="U165" s="62">
        <f t="shared" si="54"/>
        <v>0</v>
      </c>
    </row>
    <row r="166" spans="1:21" x14ac:dyDescent="0.25">
      <c r="A166" s="109" t="s">
        <v>79</v>
      </c>
      <c r="B166" s="52">
        <f>'DAY2'!H166</f>
        <v>0</v>
      </c>
      <c r="C166" s="53">
        <v>0</v>
      </c>
      <c r="D166" s="54">
        <v>0</v>
      </c>
      <c r="E166" s="55">
        <v>0</v>
      </c>
      <c r="F166" s="52">
        <v>0</v>
      </c>
      <c r="G166" s="303">
        <v>0</v>
      </c>
      <c r="H166" s="54">
        <f>+(Table1433[[#This Row],[OPENING ]]+Table1433[[#This Row],[RECEIPTS]]+Table1433[[#This Row],[RETURNS]])-(Table1433[[#This Row],[EXCHANGED]]+Table1433[[#This Row],[SALES]]+Table1433[[#This Row],[ISSUES]])</f>
        <v>0</v>
      </c>
      <c r="I166" s="53">
        <v>0</v>
      </c>
      <c r="J166" s="58">
        <f t="shared" si="33"/>
        <v>0</v>
      </c>
      <c r="K166" s="53">
        <f>'DAY2'!K166+'DAY3'!C166</f>
        <v>0</v>
      </c>
      <c r="L166" s="208">
        <f>'DAY2'!L166+'DAY3'!D166</f>
        <v>0</v>
      </c>
      <c r="M166" s="58">
        <f>'DAY2'!M166+'DAY3'!E166</f>
        <v>0</v>
      </c>
      <c r="N166" s="52">
        <f>'DAY2'!N166+'DAY3'!F166</f>
        <v>0</v>
      </c>
      <c r="O166" s="303">
        <f>'DAY2'!O166+'DAY3'!G166</f>
        <v>0</v>
      </c>
      <c r="P166" s="53">
        <f t="shared" si="56"/>
        <v>0</v>
      </c>
      <c r="Q166" s="54">
        <f t="shared" si="57"/>
        <v>0</v>
      </c>
      <c r="R166" s="55">
        <f t="shared" si="58"/>
        <v>0</v>
      </c>
      <c r="S166" s="52">
        <f t="shared" si="59"/>
        <v>0</v>
      </c>
      <c r="T166" s="303">
        <f t="shared" si="60"/>
        <v>0</v>
      </c>
      <c r="U166" s="62">
        <f t="shared" si="54"/>
        <v>0</v>
      </c>
    </row>
    <row r="167" spans="1:21" x14ac:dyDescent="0.25">
      <c r="A167" s="109" t="s">
        <v>109</v>
      </c>
      <c r="B167" s="52">
        <f>'DAY2'!H167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303">
        <v>0</v>
      </c>
      <c r="H167" s="54">
        <f>+(Table1433[[#This Row],[OPENING ]]+Table1433[[#This Row],[RECEIPTS]]+Table1433[[#This Row],[RETURNS]])-(Table1433[[#This Row],[EXCHANGED]]+Table1433[[#This Row],[SALES]]+Table1433[[#This Row],[ISSUES]])</f>
        <v>317.2</v>
      </c>
      <c r="I167" s="53">
        <v>317.2</v>
      </c>
      <c r="J167" s="58">
        <f t="shared" si="33"/>
        <v>0</v>
      </c>
      <c r="K167" s="53">
        <f>'DAY2'!K167+'DAY3'!C167</f>
        <v>0</v>
      </c>
      <c r="L167" s="208">
        <f>'DAY2'!L167+'DAY3'!D167</f>
        <v>0</v>
      </c>
      <c r="M167" s="58">
        <f>'DAY2'!M167+'DAY3'!E167</f>
        <v>0</v>
      </c>
      <c r="N167" s="52">
        <f>'DAY2'!N167+'DAY3'!F167</f>
        <v>0</v>
      </c>
      <c r="O167" s="303">
        <f>'DAY2'!O167+'DAY3'!G167</f>
        <v>0</v>
      </c>
      <c r="P167" s="53">
        <f t="shared" si="56"/>
        <v>0</v>
      </c>
      <c r="Q167" s="54">
        <f t="shared" si="57"/>
        <v>0</v>
      </c>
      <c r="R167" s="55">
        <f t="shared" si="58"/>
        <v>0</v>
      </c>
      <c r="S167" s="52">
        <f t="shared" si="59"/>
        <v>0</v>
      </c>
      <c r="T167" s="303">
        <f t="shared" si="60"/>
        <v>0</v>
      </c>
      <c r="U167" s="62">
        <f t="shared" si="54"/>
        <v>0</v>
      </c>
    </row>
    <row r="168" spans="1:21" x14ac:dyDescent="0.25">
      <c r="A168" s="109" t="s">
        <v>110</v>
      </c>
      <c r="B168" s="52">
        <f>'DAY2'!H168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303">
        <v>0</v>
      </c>
      <c r="H168" s="54">
        <f>+(Table1433[[#This Row],[OPENING ]]+Table1433[[#This Row],[RECEIPTS]]+Table1433[[#This Row],[RETURNS]])-(Table1433[[#This Row],[EXCHANGED]]+Table1433[[#This Row],[SALES]]+Table1433[[#This Row],[ISSUES]])</f>
        <v>1254.2</v>
      </c>
      <c r="I168" s="53">
        <v>1254.2</v>
      </c>
      <c r="J168" s="58">
        <f t="shared" si="33"/>
        <v>0</v>
      </c>
      <c r="K168" s="53">
        <f>'DAY2'!K168+'DAY3'!C168</f>
        <v>0</v>
      </c>
      <c r="L168" s="208">
        <f>'DAY2'!L168+'DAY3'!D168</f>
        <v>0</v>
      </c>
      <c r="M168" s="58">
        <f>'DAY2'!M168+'DAY3'!E168</f>
        <v>0</v>
      </c>
      <c r="N168" s="52">
        <f>'DAY2'!N168+'DAY3'!F168</f>
        <v>0</v>
      </c>
      <c r="O168" s="303">
        <f>'DAY2'!O168+'DAY3'!G168</f>
        <v>0</v>
      </c>
      <c r="P168" s="53">
        <f t="shared" si="56"/>
        <v>0</v>
      </c>
      <c r="Q168" s="54">
        <f t="shared" si="57"/>
        <v>0</v>
      </c>
      <c r="R168" s="55">
        <f t="shared" si="58"/>
        <v>0</v>
      </c>
      <c r="S168" s="52">
        <f t="shared" si="59"/>
        <v>0</v>
      </c>
      <c r="T168" s="303">
        <f t="shared" si="60"/>
        <v>0</v>
      </c>
      <c r="U168" s="62">
        <f t="shared" si="54"/>
        <v>0</v>
      </c>
    </row>
    <row r="169" spans="1:21" x14ac:dyDescent="0.25">
      <c r="A169" s="109" t="s">
        <v>80</v>
      </c>
      <c r="B169" s="52">
        <f>'DAY2'!H169</f>
        <v>0</v>
      </c>
      <c r="C169" s="53">
        <v>0</v>
      </c>
      <c r="D169" s="54">
        <v>0</v>
      </c>
      <c r="E169" s="55">
        <v>0</v>
      </c>
      <c r="F169" s="52">
        <v>0</v>
      </c>
      <c r="G169" s="303">
        <v>0</v>
      </c>
      <c r="H169" s="54">
        <f>+(Table1433[[#This Row],[OPENING ]]+Table1433[[#This Row],[RECEIPTS]]+Table1433[[#This Row],[RETURNS]])-(Table1433[[#This Row],[EXCHANGED]]+Table1433[[#This Row],[SALES]]+Table1433[[#This Row],[ISSUES]])</f>
        <v>0</v>
      </c>
      <c r="I169" s="53">
        <v>0</v>
      </c>
      <c r="J169" s="58">
        <f t="shared" si="33"/>
        <v>0</v>
      </c>
      <c r="K169" s="53">
        <f>'DAY2'!K169+'DAY3'!C169</f>
        <v>0</v>
      </c>
      <c r="L169" s="208">
        <f>'DAY2'!L169+'DAY3'!D169</f>
        <v>0</v>
      </c>
      <c r="M169" s="58">
        <f>'DAY2'!M169+'DAY3'!E169</f>
        <v>0</v>
      </c>
      <c r="N169" s="52">
        <f>'DAY2'!N169+'DAY3'!F169</f>
        <v>0</v>
      </c>
      <c r="O169" s="303">
        <f>'DAY2'!O169+'DAY3'!G169</f>
        <v>0</v>
      </c>
      <c r="P169" s="53">
        <f t="shared" si="56"/>
        <v>0</v>
      </c>
      <c r="Q169" s="54">
        <f t="shared" si="57"/>
        <v>0</v>
      </c>
      <c r="R169" s="55">
        <f t="shared" si="58"/>
        <v>0</v>
      </c>
      <c r="S169" s="52">
        <f t="shared" si="59"/>
        <v>0</v>
      </c>
      <c r="T169" s="303">
        <f t="shared" si="60"/>
        <v>0</v>
      </c>
      <c r="U169" s="62">
        <f t="shared" si="54"/>
        <v>0</v>
      </c>
    </row>
    <row r="170" spans="1:21" x14ac:dyDescent="0.25">
      <c r="A170" s="109" t="s">
        <v>81</v>
      </c>
      <c r="B170" s="52">
        <f>'DAY2'!H170</f>
        <v>0</v>
      </c>
      <c r="C170" s="53">
        <v>0</v>
      </c>
      <c r="D170" s="54">
        <v>0</v>
      </c>
      <c r="E170" s="55">
        <v>0</v>
      </c>
      <c r="F170" s="52">
        <v>0</v>
      </c>
      <c r="G170" s="303">
        <v>0</v>
      </c>
      <c r="H170" s="54">
        <f>+(Table1433[[#This Row],[OPENING ]]+Table1433[[#This Row],[RECEIPTS]]+Table1433[[#This Row],[RETURNS]])-(Table1433[[#This Row],[EXCHANGED]]+Table1433[[#This Row],[SALES]]+Table1433[[#This Row],[ISSUES]])</f>
        <v>0</v>
      </c>
      <c r="I170" s="53">
        <v>0</v>
      </c>
      <c r="J170" s="58">
        <f t="shared" si="33"/>
        <v>0</v>
      </c>
      <c r="K170" s="53">
        <f>'DAY2'!K170+'DAY3'!C170</f>
        <v>0</v>
      </c>
      <c r="L170" s="208">
        <f>'DAY2'!L170+'DAY3'!D170</f>
        <v>0</v>
      </c>
      <c r="M170" s="58">
        <f>'DAY2'!M170+'DAY3'!E170</f>
        <v>0</v>
      </c>
      <c r="N170" s="52">
        <f>'DAY2'!N170+'DAY3'!F170</f>
        <v>0</v>
      </c>
      <c r="O170" s="303">
        <f>'DAY2'!O170+'DAY3'!G170</f>
        <v>0</v>
      </c>
      <c r="P170" s="53">
        <f t="shared" si="56"/>
        <v>0</v>
      </c>
      <c r="Q170" s="54">
        <f t="shared" si="57"/>
        <v>0</v>
      </c>
      <c r="R170" s="55">
        <f t="shared" si="58"/>
        <v>0</v>
      </c>
      <c r="S170" s="52">
        <f t="shared" si="59"/>
        <v>0</v>
      </c>
      <c r="T170" s="303">
        <f t="shared" si="60"/>
        <v>0</v>
      </c>
      <c r="U170" s="62">
        <f t="shared" si="54"/>
        <v>0</v>
      </c>
    </row>
    <row r="171" spans="1:21" x14ac:dyDescent="0.25">
      <c r="A171" s="89" t="s">
        <v>82</v>
      </c>
      <c r="B171" s="52">
        <f>'DAY2'!H171</f>
        <v>0</v>
      </c>
      <c r="C171" s="53">
        <v>0</v>
      </c>
      <c r="D171" s="54">
        <v>0</v>
      </c>
      <c r="E171" s="55">
        <v>0</v>
      </c>
      <c r="F171" s="52">
        <v>0</v>
      </c>
      <c r="G171" s="303">
        <v>0</v>
      </c>
      <c r="H171" s="54">
        <f>+(Table1433[[#This Row],[OPENING ]]+Table1433[[#This Row],[RECEIPTS]]+Table1433[[#This Row],[RETURNS]])-(Table1433[[#This Row],[EXCHANGED]]+Table1433[[#This Row],[SALES]]+Table1433[[#This Row],[ISSUES]])</f>
        <v>0</v>
      </c>
      <c r="I171" s="53">
        <v>0</v>
      </c>
      <c r="J171" s="58">
        <f t="shared" si="33"/>
        <v>0</v>
      </c>
      <c r="K171" s="53">
        <f>'DAY2'!K171+'DAY3'!C171</f>
        <v>0</v>
      </c>
      <c r="L171" s="208">
        <f>'DAY2'!L171+'DAY3'!D171</f>
        <v>0</v>
      </c>
      <c r="M171" s="58">
        <f>'DAY2'!M171+'DAY3'!E171</f>
        <v>0</v>
      </c>
      <c r="N171" s="52">
        <f>'DAY2'!N171+'DAY3'!F171</f>
        <v>0</v>
      </c>
      <c r="O171" s="303">
        <f>'DAY2'!O171+'DAY3'!G171</f>
        <v>0</v>
      </c>
      <c r="P171" s="53">
        <f t="shared" si="56"/>
        <v>0</v>
      </c>
      <c r="Q171" s="54">
        <f t="shared" si="57"/>
        <v>0</v>
      </c>
      <c r="R171" s="55">
        <f t="shared" si="58"/>
        <v>0</v>
      </c>
      <c r="S171" s="52">
        <f t="shared" si="59"/>
        <v>0</v>
      </c>
      <c r="T171" s="303">
        <f t="shared" si="60"/>
        <v>0</v>
      </c>
      <c r="U171" s="62">
        <f t="shared" si="54"/>
        <v>0</v>
      </c>
    </row>
    <row r="172" spans="1:21" x14ac:dyDescent="0.25">
      <c r="A172" s="90" t="s">
        <v>83</v>
      </c>
      <c r="B172" s="52">
        <f>'DAY2'!H172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303">
        <v>0</v>
      </c>
      <c r="H172" s="54">
        <f>+(Table1433[[#This Row],[OPENING ]]+Table1433[[#This Row],[RECEIPTS]]+Table1433[[#This Row],[RETURNS]])-(Table1433[[#This Row],[EXCHANGED]]+Table1433[[#This Row],[SALES]]+Table1433[[#This Row],[ISSUES]])</f>
        <v>504.2</v>
      </c>
      <c r="I172" s="53">
        <v>504.2</v>
      </c>
      <c r="J172" s="58">
        <f t="shared" si="33"/>
        <v>0</v>
      </c>
      <c r="K172" s="53">
        <f>'DAY2'!K172+'DAY3'!C172</f>
        <v>0</v>
      </c>
      <c r="L172" s="208">
        <f>'DAY2'!L172+'DAY3'!D172</f>
        <v>0</v>
      </c>
      <c r="M172" s="58">
        <f>'DAY2'!M172+'DAY3'!E172</f>
        <v>0</v>
      </c>
      <c r="N172" s="52">
        <f>'DAY2'!N172+'DAY3'!F172</f>
        <v>0</v>
      </c>
      <c r="O172" s="303">
        <f>'DAY2'!O172+'DAY3'!G172</f>
        <v>0</v>
      </c>
      <c r="P172" s="53">
        <f t="shared" si="56"/>
        <v>0</v>
      </c>
      <c r="Q172" s="54">
        <f t="shared" si="57"/>
        <v>0</v>
      </c>
      <c r="R172" s="55">
        <f t="shared" si="58"/>
        <v>0</v>
      </c>
      <c r="S172" s="52">
        <f t="shared" si="59"/>
        <v>0</v>
      </c>
      <c r="T172" s="303">
        <f t="shared" si="60"/>
        <v>0</v>
      </c>
      <c r="U172" s="62">
        <f t="shared" si="54"/>
        <v>0</v>
      </c>
    </row>
    <row r="173" spans="1:21" x14ac:dyDescent="0.25">
      <c r="A173" s="90" t="s">
        <v>86</v>
      </c>
      <c r="B173" s="52">
        <f>'DAY2'!H173</f>
        <v>4.8</v>
      </c>
      <c r="C173" s="53">
        <v>0</v>
      </c>
      <c r="D173" s="54">
        <v>0</v>
      </c>
      <c r="E173" s="55">
        <v>0</v>
      </c>
      <c r="F173" s="52">
        <v>0</v>
      </c>
      <c r="G173" s="303">
        <v>0</v>
      </c>
      <c r="H173" s="54">
        <f>+(Table1433[[#This Row],[OPENING ]]+Table1433[[#This Row],[RECEIPTS]]+Table1433[[#This Row],[RETURNS]])-(Table1433[[#This Row],[EXCHANGED]]+Table1433[[#This Row],[SALES]]+Table1433[[#This Row],[ISSUES]])</f>
        <v>4.8</v>
      </c>
      <c r="I173" s="53">
        <v>4.8</v>
      </c>
      <c r="J173" s="58">
        <f t="shared" si="33"/>
        <v>0</v>
      </c>
      <c r="K173" s="53">
        <f>'DAY2'!K173+'DAY3'!C173</f>
        <v>0</v>
      </c>
      <c r="L173" s="208">
        <f>'DAY2'!L173+'DAY3'!D173</f>
        <v>0</v>
      </c>
      <c r="M173" s="58">
        <f>'DAY2'!M173+'DAY3'!E173</f>
        <v>0</v>
      </c>
      <c r="N173" s="52">
        <f>'DAY2'!N173+'DAY3'!F173</f>
        <v>0</v>
      </c>
      <c r="O173" s="303">
        <f>'DAY2'!O173+'DAY3'!G173</f>
        <v>0</v>
      </c>
      <c r="P173" s="53">
        <f t="shared" si="56"/>
        <v>0</v>
      </c>
      <c r="Q173" s="54">
        <f t="shared" si="57"/>
        <v>0</v>
      </c>
      <c r="R173" s="55">
        <f t="shared" si="58"/>
        <v>0</v>
      </c>
      <c r="S173" s="52">
        <f t="shared" si="59"/>
        <v>0</v>
      </c>
      <c r="T173" s="303">
        <f t="shared" si="60"/>
        <v>0</v>
      </c>
      <c r="U173" s="62">
        <f t="shared" si="54"/>
        <v>0</v>
      </c>
    </row>
    <row r="174" spans="1:21" x14ac:dyDescent="0.25">
      <c r="A174" s="94" t="s">
        <v>85</v>
      </c>
      <c r="B174" s="52">
        <f>'DAY2'!H174</f>
        <v>802</v>
      </c>
      <c r="C174" s="53">
        <v>0</v>
      </c>
      <c r="D174" s="54">
        <v>0</v>
      </c>
      <c r="E174" s="55">
        <v>0</v>
      </c>
      <c r="F174" s="52">
        <v>0</v>
      </c>
      <c r="G174" s="303">
        <v>0</v>
      </c>
      <c r="H174" s="54">
        <f>+(Table1433[[#This Row],[OPENING ]]+Table1433[[#This Row],[RECEIPTS]]+Table1433[[#This Row],[RETURNS]])-(Table1433[[#This Row],[EXCHANGED]]+Table1433[[#This Row],[SALES]]+Table1433[[#This Row],[ISSUES]])</f>
        <v>802</v>
      </c>
      <c r="I174" s="53">
        <v>802</v>
      </c>
      <c r="J174" s="58">
        <f t="shared" si="33"/>
        <v>0</v>
      </c>
      <c r="K174" s="53">
        <f>'DAY2'!K174+'DAY3'!C174</f>
        <v>0</v>
      </c>
      <c r="L174" s="208">
        <f>'DAY2'!L174+'DAY3'!D174</f>
        <v>0</v>
      </c>
      <c r="M174" s="58">
        <f>'DAY2'!M174+'DAY3'!E174</f>
        <v>0</v>
      </c>
      <c r="N174" s="52">
        <f>'DAY2'!N174+'DAY3'!F174</f>
        <v>0</v>
      </c>
      <c r="O174" s="303">
        <f>'DAY2'!O174+'DAY3'!G174</f>
        <v>0</v>
      </c>
      <c r="P174" s="53">
        <f t="shared" si="56"/>
        <v>0</v>
      </c>
      <c r="Q174" s="54">
        <f t="shared" si="57"/>
        <v>0</v>
      </c>
      <c r="R174" s="55">
        <f t="shared" si="58"/>
        <v>0</v>
      </c>
      <c r="S174" s="52">
        <f t="shared" si="59"/>
        <v>0</v>
      </c>
      <c r="T174" s="303">
        <f t="shared" si="60"/>
        <v>0</v>
      </c>
      <c r="U174" s="62">
        <f t="shared" si="54"/>
        <v>0</v>
      </c>
    </row>
    <row r="175" spans="1:21" x14ac:dyDescent="0.25">
      <c r="A175" s="90" t="s">
        <v>84</v>
      </c>
      <c r="B175" s="52">
        <f>'DAY2'!H175</f>
        <v>0</v>
      </c>
      <c r="C175" s="53">
        <v>0</v>
      </c>
      <c r="D175" s="54">
        <v>0</v>
      </c>
      <c r="E175" s="55">
        <v>0</v>
      </c>
      <c r="F175" s="52">
        <v>0</v>
      </c>
      <c r="G175" s="303">
        <v>0</v>
      </c>
      <c r="H175" s="54">
        <f>+(Table1433[[#This Row],[OPENING ]]+Table1433[[#This Row],[RECEIPTS]]+Table1433[[#This Row],[RETURNS]])-(Table1433[[#This Row],[EXCHANGED]]+Table1433[[#This Row],[SALES]]+Table1433[[#This Row],[ISSUES]])</f>
        <v>0</v>
      </c>
      <c r="I175" s="53">
        <v>0</v>
      </c>
      <c r="J175" s="58">
        <f t="shared" ref="J175:J238" si="61">+I175-H175</f>
        <v>0</v>
      </c>
      <c r="K175" s="53">
        <f>'DAY2'!K175+'DAY3'!C175</f>
        <v>0</v>
      </c>
      <c r="L175" s="208">
        <f>'DAY2'!L175+'DAY3'!D175</f>
        <v>0</v>
      </c>
      <c r="M175" s="58">
        <f>'DAY2'!M175+'DAY3'!E175</f>
        <v>0</v>
      </c>
      <c r="N175" s="52">
        <f>'DAY2'!N175+'DAY3'!F175</f>
        <v>0</v>
      </c>
      <c r="O175" s="303">
        <f>'DAY2'!O175+'DAY3'!G175</f>
        <v>0</v>
      </c>
      <c r="P175" s="53">
        <f t="shared" si="56"/>
        <v>0</v>
      </c>
      <c r="Q175" s="54">
        <f t="shared" si="57"/>
        <v>0</v>
      </c>
      <c r="R175" s="55">
        <f t="shared" si="58"/>
        <v>0</v>
      </c>
      <c r="S175" s="52">
        <f t="shared" si="59"/>
        <v>0</v>
      </c>
      <c r="T175" s="303">
        <f t="shared" si="60"/>
        <v>0</v>
      </c>
      <c r="U175" s="62">
        <f t="shared" si="54"/>
        <v>0</v>
      </c>
    </row>
    <row r="176" spans="1:21" x14ac:dyDescent="0.25">
      <c r="A176" s="318" t="s">
        <v>87</v>
      </c>
      <c r="B176" s="52">
        <f>'DAY2'!H176</f>
        <v>0</v>
      </c>
      <c r="C176" s="53">
        <v>0</v>
      </c>
      <c r="D176" s="54">
        <v>0</v>
      </c>
      <c r="E176" s="55">
        <v>0</v>
      </c>
      <c r="F176" s="52">
        <v>0</v>
      </c>
      <c r="G176" s="303">
        <v>0</v>
      </c>
      <c r="H176" s="54">
        <f>+(Table1433[[#This Row],[OPENING ]]+Table1433[[#This Row],[RECEIPTS]]+Table1433[[#This Row],[RETURNS]])-(Table1433[[#This Row],[EXCHANGED]]+Table1433[[#This Row],[SALES]]+Table1433[[#This Row],[ISSUES]])</f>
        <v>0</v>
      </c>
      <c r="I176" s="53">
        <v>0</v>
      </c>
      <c r="J176" s="58">
        <f t="shared" si="61"/>
        <v>0</v>
      </c>
      <c r="K176" s="53">
        <f>'DAY2'!K176+'DAY3'!C176</f>
        <v>0</v>
      </c>
      <c r="L176" s="208">
        <f>'DAY2'!L176+'DAY3'!D176</f>
        <v>0</v>
      </c>
      <c r="M176" s="58">
        <f>'DAY2'!M176+'DAY3'!E176</f>
        <v>0</v>
      </c>
      <c r="N176" s="52">
        <f>'DAY2'!N176+'DAY3'!F176</f>
        <v>0</v>
      </c>
      <c r="O176" s="303">
        <f>'DAY2'!O176+'DAY3'!G176</f>
        <v>0</v>
      </c>
      <c r="P176" s="53">
        <f t="shared" si="56"/>
        <v>0</v>
      </c>
      <c r="Q176" s="54">
        <f t="shared" si="57"/>
        <v>0</v>
      </c>
      <c r="R176" s="55">
        <f t="shared" si="58"/>
        <v>0</v>
      </c>
      <c r="S176" s="52">
        <f t="shared" si="59"/>
        <v>0</v>
      </c>
      <c r="T176" s="303">
        <f t="shared" si="60"/>
        <v>0</v>
      </c>
      <c r="U176" s="62">
        <f t="shared" si="54"/>
        <v>0</v>
      </c>
    </row>
    <row r="177" spans="1:21" x14ac:dyDescent="0.25">
      <c r="A177" s="318" t="s">
        <v>89</v>
      </c>
      <c r="B177" s="52">
        <f>'DAY2'!H177</f>
        <v>17.8</v>
      </c>
      <c r="C177" s="53">
        <v>0</v>
      </c>
      <c r="D177" s="54">
        <v>0</v>
      </c>
      <c r="E177" s="55">
        <v>0</v>
      </c>
      <c r="F177" s="52">
        <v>0</v>
      </c>
      <c r="G177" s="303">
        <v>0</v>
      </c>
      <c r="H177" s="54">
        <f>+(Table1433[[#This Row],[OPENING ]]+Table1433[[#This Row],[RECEIPTS]]+Table1433[[#This Row],[RETURNS]])-(Table1433[[#This Row],[EXCHANGED]]+Table1433[[#This Row],[SALES]]+Table1433[[#This Row],[ISSUES]])</f>
        <v>17.8</v>
      </c>
      <c r="I177" s="53">
        <v>17.8</v>
      </c>
      <c r="J177" s="58">
        <f t="shared" si="61"/>
        <v>0</v>
      </c>
      <c r="K177" s="53">
        <f>'DAY2'!K177+'DAY3'!C177</f>
        <v>0</v>
      </c>
      <c r="L177" s="208">
        <f>'DAY2'!L177+'DAY3'!D177</f>
        <v>0</v>
      </c>
      <c r="M177" s="58">
        <f>'DAY2'!M177+'DAY3'!E177</f>
        <v>0</v>
      </c>
      <c r="N177" s="52">
        <f>'DAY2'!N177+'DAY3'!F177</f>
        <v>0</v>
      </c>
      <c r="O177" s="303">
        <f>'DAY2'!O177+'DAY3'!G177</f>
        <v>0</v>
      </c>
      <c r="P177" s="53">
        <f t="shared" si="56"/>
        <v>0</v>
      </c>
      <c r="Q177" s="54">
        <f t="shared" si="57"/>
        <v>0</v>
      </c>
      <c r="R177" s="55">
        <f t="shared" si="58"/>
        <v>0</v>
      </c>
      <c r="S177" s="52">
        <f t="shared" si="59"/>
        <v>0</v>
      </c>
      <c r="T177" s="303">
        <f t="shared" si="60"/>
        <v>0</v>
      </c>
      <c r="U177" s="62">
        <f t="shared" si="54"/>
        <v>0</v>
      </c>
    </row>
    <row r="178" spans="1:21" x14ac:dyDescent="0.25">
      <c r="A178" s="318" t="s">
        <v>88</v>
      </c>
      <c r="B178" s="52">
        <f>'DAY2'!H178</f>
        <v>0</v>
      </c>
      <c r="C178" s="53">
        <v>0</v>
      </c>
      <c r="D178" s="54">
        <v>0</v>
      </c>
      <c r="E178" s="55">
        <v>0</v>
      </c>
      <c r="F178" s="52">
        <v>0</v>
      </c>
      <c r="G178" s="303">
        <v>0</v>
      </c>
      <c r="H178" s="54">
        <f>+(Table1433[[#This Row],[OPENING ]]+Table1433[[#This Row],[RECEIPTS]]+Table1433[[#This Row],[RETURNS]])-(Table1433[[#This Row],[EXCHANGED]]+Table1433[[#This Row],[SALES]]+Table1433[[#This Row],[ISSUES]])</f>
        <v>0</v>
      </c>
      <c r="I178" s="53">
        <v>0</v>
      </c>
      <c r="J178" s="58">
        <f t="shared" si="61"/>
        <v>0</v>
      </c>
      <c r="K178" s="53">
        <f>'DAY2'!K178+'DAY3'!C178</f>
        <v>0</v>
      </c>
      <c r="L178" s="208">
        <f>'DAY2'!L178+'DAY3'!D178</f>
        <v>0</v>
      </c>
      <c r="M178" s="58">
        <f>'DAY2'!M178+'DAY3'!E178</f>
        <v>0</v>
      </c>
      <c r="N178" s="52">
        <f>'DAY2'!N178+'DAY3'!F178</f>
        <v>0</v>
      </c>
      <c r="O178" s="303">
        <f>'DAY2'!O178+'DAY3'!G178</f>
        <v>0</v>
      </c>
      <c r="P178" s="53">
        <f t="shared" si="56"/>
        <v>0</v>
      </c>
      <c r="Q178" s="54">
        <f t="shared" si="57"/>
        <v>0</v>
      </c>
      <c r="R178" s="55">
        <f t="shared" si="58"/>
        <v>0</v>
      </c>
      <c r="S178" s="52">
        <f t="shared" si="59"/>
        <v>0</v>
      </c>
      <c r="T178" s="303">
        <f t="shared" si="60"/>
        <v>0</v>
      </c>
      <c r="U178" s="62">
        <f t="shared" si="54"/>
        <v>0</v>
      </c>
    </row>
    <row r="179" spans="1:21" x14ac:dyDescent="0.25">
      <c r="A179" s="88" t="s">
        <v>90</v>
      </c>
      <c r="B179" s="52">
        <f>'DAY2'!H179</f>
        <v>0</v>
      </c>
      <c r="C179" s="53">
        <v>0</v>
      </c>
      <c r="D179" s="54">
        <v>0</v>
      </c>
      <c r="E179" s="55">
        <v>0</v>
      </c>
      <c r="F179" s="52">
        <v>0</v>
      </c>
      <c r="G179" s="303">
        <v>0</v>
      </c>
      <c r="H179" s="54">
        <f>+(Table1433[[#This Row],[OPENING ]]+Table1433[[#This Row],[RECEIPTS]]+Table1433[[#This Row],[RETURNS]])-(Table1433[[#This Row],[EXCHANGED]]+Table1433[[#This Row],[SALES]]+Table1433[[#This Row],[ISSUES]])</f>
        <v>0</v>
      </c>
      <c r="I179" s="53">
        <v>0</v>
      </c>
      <c r="J179" s="58">
        <f t="shared" si="61"/>
        <v>0</v>
      </c>
      <c r="K179" s="53">
        <f>'DAY2'!K179+'DAY3'!C179</f>
        <v>0</v>
      </c>
      <c r="L179" s="208">
        <f>'DAY2'!L179+'DAY3'!D179</f>
        <v>0</v>
      </c>
      <c r="M179" s="58">
        <f>'DAY2'!M179+'DAY3'!E179</f>
        <v>0</v>
      </c>
      <c r="N179" s="52">
        <f>'DAY2'!N179+'DAY3'!F179</f>
        <v>0</v>
      </c>
      <c r="O179" s="303">
        <f>'DAY2'!O179+'DAY3'!G179</f>
        <v>0</v>
      </c>
      <c r="P179" s="53">
        <f t="shared" si="56"/>
        <v>0</v>
      </c>
      <c r="Q179" s="54">
        <f t="shared" si="57"/>
        <v>0</v>
      </c>
      <c r="R179" s="55">
        <f t="shared" si="58"/>
        <v>0</v>
      </c>
      <c r="S179" s="52">
        <f t="shared" si="59"/>
        <v>0</v>
      </c>
      <c r="T179" s="303">
        <f t="shared" si="60"/>
        <v>0</v>
      </c>
      <c r="U179" s="62">
        <f t="shared" si="54"/>
        <v>0</v>
      </c>
    </row>
    <row r="180" spans="1:21" x14ac:dyDescent="0.25">
      <c r="A180" s="88" t="s">
        <v>91</v>
      </c>
      <c r="B180" s="52">
        <f>'DAY2'!H180</f>
        <v>421.64</v>
      </c>
      <c r="C180" s="53">
        <v>0</v>
      </c>
      <c r="D180" s="54">
        <v>0</v>
      </c>
      <c r="E180" s="55">
        <v>0</v>
      </c>
      <c r="F180" s="52">
        <v>0</v>
      </c>
      <c r="G180" s="303">
        <v>0</v>
      </c>
      <c r="H180" s="54">
        <f>+(Table1433[[#This Row],[OPENING ]]+Table1433[[#This Row],[RECEIPTS]]+Table1433[[#This Row],[RETURNS]])-(Table1433[[#This Row],[EXCHANGED]]+Table1433[[#This Row],[SALES]]+Table1433[[#This Row],[ISSUES]])</f>
        <v>421.64</v>
      </c>
      <c r="I180" s="53">
        <v>421.64</v>
      </c>
      <c r="J180" s="58">
        <f t="shared" si="61"/>
        <v>0</v>
      </c>
      <c r="K180" s="53">
        <f>'DAY2'!K180+'DAY3'!C180</f>
        <v>0</v>
      </c>
      <c r="L180" s="208">
        <f>'DAY2'!L180+'DAY3'!D180</f>
        <v>0</v>
      </c>
      <c r="M180" s="58">
        <f>'DAY2'!M180+'DAY3'!E180</f>
        <v>0</v>
      </c>
      <c r="N180" s="52">
        <f>'DAY2'!N180+'DAY3'!F180</f>
        <v>0</v>
      </c>
      <c r="O180" s="303">
        <f>'DAY2'!O180+'DAY3'!G180</f>
        <v>34</v>
      </c>
      <c r="P180" s="53">
        <f t="shared" si="56"/>
        <v>0</v>
      </c>
      <c r="Q180" s="54">
        <f t="shared" si="57"/>
        <v>0</v>
      </c>
      <c r="R180" s="55">
        <f t="shared" si="58"/>
        <v>0</v>
      </c>
      <c r="S180" s="52">
        <f t="shared" si="59"/>
        <v>0</v>
      </c>
      <c r="T180" s="303">
        <f t="shared" si="60"/>
        <v>11.333333333333334</v>
      </c>
      <c r="U180" s="62">
        <f t="shared" si="54"/>
        <v>37.203529411764706</v>
      </c>
    </row>
    <row r="181" spans="1:21" x14ac:dyDescent="0.25">
      <c r="A181" s="88" t="s">
        <v>92</v>
      </c>
      <c r="B181" s="52">
        <f>'DAY2'!H181</f>
        <v>0</v>
      </c>
      <c r="C181" s="53">
        <v>0</v>
      </c>
      <c r="D181" s="54">
        <v>0</v>
      </c>
      <c r="E181" s="55">
        <v>0</v>
      </c>
      <c r="F181" s="52">
        <v>0</v>
      </c>
      <c r="G181" s="303">
        <v>0</v>
      </c>
      <c r="H181" s="54">
        <f>+(Table1433[[#This Row],[OPENING ]]+Table1433[[#This Row],[RECEIPTS]]+Table1433[[#This Row],[RETURNS]])-(Table1433[[#This Row],[EXCHANGED]]+Table1433[[#This Row],[SALES]]+Table1433[[#This Row],[ISSUES]])</f>
        <v>0</v>
      </c>
      <c r="I181" s="53">
        <v>0</v>
      </c>
      <c r="J181" s="58">
        <f t="shared" si="61"/>
        <v>0</v>
      </c>
      <c r="K181" s="53">
        <f>'DAY2'!K181+'DAY3'!C181</f>
        <v>0</v>
      </c>
      <c r="L181" s="208">
        <f>'DAY2'!L181+'DAY3'!D181</f>
        <v>0</v>
      </c>
      <c r="M181" s="58">
        <f>'DAY2'!M181+'DAY3'!E181</f>
        <v>0</v>
      </c>
      <c r="N181" s="52">
        <f>'DAY2'!N181+'DAY3'!F181</f>
        <v>0</v>
      </c>
      <c r="O181" s="303">
        <f>'DAY2'!O181+'DAY3'!G181</f>
        <v>0</v>
      </c>
      <c r="P181" s="53">
        <f t="shared" si="56"/>
        <v>0</v>
      </c>
      <c r="Q181" s="54">
        <f t="shared" si="57"/>
        <v>0</v>
      </c>
      <c r="R181" s="55">
        <f t="shared" si="58"/>
        <v>0</v>
      </c>
      <c r="S181" s="52">
        <f t="shared" si="59"/>
        <v>0</v>
      </c>
      <c r="T181" s="303">
        <f t="shared" si="60"/>
        <v>0</v>
      </c>
      <c r="U181" s="62">
        <f t="shared" si="54"/>
        <v>0</v>
      </c>
    </row>
    <row r="182" spans="1:21" x14ac:dyDescent="0.25">
      <c r="A182" s="88" t="s">
        <v>111</v>
      </c>
      <c r="B182" s="52">
        <f>'DAY2'!H182</f>
        <v>0</v>
      </c>
      <c r="C182" s="53">
        <v>0</v>
      </c>
      <c r="D182" s="54">
        <v>0</v>
      </c>
      <c r="E182" s="55">
        <v>0</v>
      </c>
      <c r="F182" s="52">
        <v>0</v>
      </c>
      <c r="G182" s="303">
        <v>0</v>
      </c>
      <c r="H182" s="54">
        <f>+(Table1433[[#This Row],[OPENING ]]+Table1433[[#This Row],[RECEIPTS]]+Table1433[[#This Row],[RETURNS]])-(Table1433[[#This Row],[EXCHANGED]]+Table1433[[#This Row],[SALES]]+Table1433[[#This Row],[ISSUES]])</f>
        <v>0</v>
      </c>
      <c r="I182" s="53">
        <v>0</v>
      </c>
      <c r="J182" s="58">
        <f t="shared" si="61"/>
        <v>0</v>
      </c>
      <c r="K182" s="53">
        <f>'DAY2'!K182+'DAY3'!C182</f>
        <v>0</v>
      </c>
      <c r="L182" s="208">
        <f>'DAY2'!L182+'DAY3'!D182</f>
        <v>0</v>
      </c>
      <c r="M182" s="58">
        <f>'DAY2'!M182+'DAY3'!E182</f>
        <v>0</v>
      </c>
      <c r="N182" s="52">
        <f>'DAY2'!N182+'DAY3'!F182</f>
        <v>0</v>
      </c>
      <c r="O182" s="303">
        <f>'DAY2'!O182+'DAY3'!G182</f>
        <v>0</v>
      </c>
      <c r="P182" s="53">
        <f t="shared" si="56"/>
        <v>0</v>
      </c>
      <c r="Q182" s="54">
        <f t="shared" si="57"/>
        <v>0</v>
      </c>
      <c r="R182" s="55">
        <f t="shared" si="58"/>
        <v>0</v>
      </c>
      <c r="S182" s="52">
        <f t="shared" si="59"/>
        <v>0</v>
      </c>
      <c r="T182" s="303">
        <f t="shared" si="60"/>
        <v>0</v>
      </c>
      <c r="U182" s="62">
        <f t="shared" si="54"/>
        <v>0</v>
      </c>
    </row>
    <row r="183" spans="1:21" x14ac:dyDescent="0.25">
      <c r="A183" s="87" t="s">
        <v>53</v>
      </c>
      <c r="B183" s="52">
        <f>'DAY2'!H183</f>
        <v>0</v>
      </c>
      <c r="C183" s="53">
        <v>0</v>
      </c>
      <c r="D183" s="54">
        <v>0</v>
      </c>
      <c r="E183" s="55">
        <v>0</v>
      </c>
      <c r="F183" s="52">
        <v>0</v>
      </c>
      <c r="G183" s="303">
        <v>0</v>
      </c>
      <c r="H183" s="54">
        <f>+(Table1433[[#This Row],[OPENING ]]+Table1433[[#This Row],[RECEIPTS]]+Table1433[[#This Row],[RETURNS]])-(Table1433[[#This Row],[EXCHANGED]]+Table1433[[#This Row],[SALES]]+Table1433[[#This Row],[ISSUES]])</f>
        <v>0</v>
      </c>
      <c r="I183" s="53">
        <v>0</v>
      </c>
      <c r="J183" s="58">
        <f t="shared" si="61"/>
        <v>0</v>
      </c>
      <c r="K183" s="53">
        <f>'DAY2'!K183+'DAY3'!C183</f>
        <v>0</v>
      </c>
      <c r="L183" s="208">
        <f>'DAY2'!L183+'DAY3'!D183</f>
        <v>0</v>
      </c>
      <c r="M183" s="58">
        <f>'DAY2'!M183+'DAY3'!E183</f>
        <v>0</v>
      </c>
      <c r="N183" s="52">
        <f>'DAY2'!N183+'DAY3'!F183</f>
        <v>0</v>
      </c>
      <c r="O183" s="303">
        <f>'DAY2'!O183+'DAY3'!G183</f>
        <v>0</v>
      </c>
      <c r="P183" s="53">
        <f t="shared" si="56"/>
        <v>0</v>
      </c>
      <c r="Q183" s="54">
        <f t="shared" si="57"/>
        <v>0</v>
      </c>
      <c r="R183" s="55">
        <f t="shared" si="58"/>
        <v>0</v>
      </c>
      <c r="S183" s="52">
        <f t="shared" si="59"/>
        <v>0</v>
      </c>
      <c r="T183" s="303">
        <f t="shared" si="60"/>
        <v>0</v>
      </c>
      <c r="U183" s="62">
        <f t="shared" si="54"/>
        <v>0</v>
      </c>
    </row>
    <row r="184" spans="1:21" x14ac:dyDescent="0.25">
      <c r="A184" s="321" t="s">
        <v>93</v>
      </c>
      <c r="B184" s="52">
        <f>'DAY2'!H184</f>
        <v>0</v>
      </c>
      <c r="C184" s="53">
        <v>0</v>
      </c>
      <c r="D184" s="54">
        <v>0</v>
      </c>
      <c r="E184" s="55">
        <v>0</v>
      </c>
      <c r="F184" s="52">
        <v>0</v>
      </c>
      <c r="G184" s="303">
        <v>0</v>
      </c>
      <c r="H184" s="54">
        <f>+(Table1433[[#This Row],[OPENING ]]+Table1433[[#This Row],[RECEIPTS]]+Table1433[[#This Row],[RETURNS]])-(Table1433[[#This Row],[EXCHANGED]]+Table1433[[#This Row],[SALES]]+Table1433[[#This Row],[ISSUES]])</f>
        <v>0</v>
      </c>
      <c r="I184" s="53">
        <v>0</v>
      </c>
      <c r="J184" s="58">
        <f t="shared" si="61"/>
        <v>0</v>
      </c>
      <c r="K184" s="53">
        <f>'DAY2'!K184+'DAY3'!C184</f>
        <v>0</v>
      </c>
      <c r="L184" s="208">
        <f>'DAY2'!L184+'DAY3'!D184</f>
        <v>0</v>
      </c>
      <c r="M184" s="58">
        <f>'DAY2'!M184+'DAY3'!E184</f>
        <v>0</v>
      </c>
      <c r="N184" s="52">
        <f>'DAY2'!N184+'DAY3'!F184</f>
        <v>0</v>
      </c>
      <c r="O184" s="303">
        <f>'DAY2'!O184+'DAY3'!G184</f>
        <v>0</v>
      </c>
      <c r="P184" s="53">
        <f t="shared" si="56"/>
        <v>0</v>
      </c>
      <c r="Q184" s="54">
        <f t="shared" si="57"/>
        <v>0</v>
      </c>
      <c r="R184" s="55">
        <f t="shared" si="58"/>
        <v>0</v>
      </c>
      <c r="S184" s="52">
        <f t="shared" si="59"/>
        <v>0</v>
      </c>
      <c r="T184" s="303">
        <f t="shared" si="60"/>
        <v>0</v>
      </c>
      <c r="U184" s="62">
        <f t="shared" si="54"/>
        <v>0</v>
      </c>
    </row>
    <row r="185" spans="1:21" x14ac:dyDescent="0.25">
      <c r="A185" s="321" t="s">
        <v>94</v>
      </c>
      <c r="B185" s="52">
        <f>'DAY2'!H185</f>
        <v>0</v>
      </c>
      <c r="C185" s="53">
        <v>0</v>
      </c>
      <c r="D185" s="54">
        <v>0</v>
      </c>
      <c r="E185" s="55">
        <v>0</v>
      </c>
      <c r="F185" s="52">
        <v>0</v>
      </c>
      <c r="G185" s="303">
        <v>0</v>
      </c>
      <c r="H185" s="54">
        <f>+(Table1433[[#This Row],[OPENING ]]+Table1433[[#This Row],[RECEIPTS]]+Table1433[[#This Row],[RETURNS]])-(Table1433[[#This Row],[EXCHANGED]]+Table1433[[#This Row],[SALES]]+Table1433[[#This Row],[ISSUES]])</f>
        <v>0</v>
      </c>
      <c r="I185" s="53">
        <v>0</v>
      </c>
      <c r="J185" s="58">
        <f t="shared" si="61"/>
        <v>0</v>
      </c>
      <c r="K185" s="53">
        <f>'DAY2'!K185+'DAY3'!C185</f>
        <v>0</v>
      </c>
      <c r="L185" s="208">
        <f>'DAY2'!L185+'DAY3'!D185</f>
        <v>0</v>
      </c>
      <c r="M185" s="58">
        <f>'DAY2'!M185+'DAY3'!E185</f>
        <v>0</v>
      </c>
      <c r="N185" s="52">
        <f>'DAY2'!N185+'DAY3'!F185</f>
        <v>0</v>
      </c>
      <c r="O185" s="303">
        <f>'DAY2'!O185+'DAY3'!G185</f>
        <v>0</v>
      </c>
      <c r="P185" s="53">
        <f t="shared" si="56"/>
        <v>0</v>
      </c>
      <c r="Q185" s="54">
        <f t="shared" si="57"/>
        <v>0</v>
      </c>
      <c r="R185" s="55">
        <f t="shared" si="58"/>
        <v>0</v>
      </c>
      <c r="S185" s="52">
        <f t="shared" si="59"/>
        <v>0</v>
      </c>
      <c r="T185" s="303">
        <f t="shared" si="60"/>
        <v>0</v>
      </c>
      <c r="U185" s="62">
        <f t="shared" si="54"/>
        <v>0</v>
      </c>
    </row>
    <row r="186" spans="1:21" x14ac:dyDescent="0.25">
      <c r="A186" s="84" t="s">
        <v>97</v>
      </c>
      <c r="B186" s="52">
        <f>'DAY2'!H186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303">
        <v>0</v>
      </c>
      <c r="H186" s="54">
        <f>+(Table1433[[#This Row],[OPENING ]]+Table1433[[#This Row],[RECEIPTS]]+Table1433[[#This Row],[RETURNS]])-(Table1433[[#This Row],[EXCHANGED]]+Table1433[[#This Row],[SALES]]+Table1433[[#This Row],[ISSUES]])</f>
        <v>655.4</v>
      </c>
      <c r="I186" s="53">
        <v>655.4</v>
      </c>
      <c r="J186" s="58">
        <f t="shared" si="61"/>
        <v>0</v>
      </c>
      <c r="K186" s="53">
        <f>'DAY2'!K186+'DAY3'!C186</f>
        <v>0</v>
      </c>
      <c r="L186" s="208">
        <f>'DAY2'!L186+'DAY3'!D186</f>
        <v>0</v>
      </c>
      <c r="M186" s="58">
        <f>'DAY2'!M186+'DAY3'!E186</f>
        <v>0</v>
      </c>
      <c r="N186" s="52">
        <f>'DAY2'!N186+'DAY3'!F186</f>
        <v>0</v>
      </c>
      <c r="O186" s="303">
        <f>'DAY2'!O186+'DAY3'!G186</f>
        <v>0</v>
      </c>
      <c r="P186" s="53">
        <f t="shared" si="56"/>
        <v>0</v>
      </c>
      <c r="Q186" s="54">
        <f t="shared" si="57"/>
        <v>0</v>
      </c>
      <c r="R186" s="55">
        <f t="shared" si="58"/>
        <v>0</v>
      </c>
      <c r="S186" s="52">
        <f t="shared" si="59"/>
        <v>0</v>
      </c>
      <c r="T186" s="303">
        <f t="shared" si="60"/>
        <v>0</v>
      </c>
      <c r="U186" s="62">
        <f t="shared" si="54"/>
        <v>0</v>
      </c>
    </row>
    <row r="187" spans="1:21" x14ac:dyDescent="0.25">
      <c r="A187" s="84" t="s">
        <v>96</v>
      </c>
      <c r="B187" s="52">
        <f>'DAY2'!H187</f>
        <v>0</v>
      </c>
      <c r="C187" s="53">
        <v>0</v>
      </c>
      <c r="D187" s="54">
        <v>0</v>
      </c>
      <c r="E187" s="55">
        <v>0</v>
      </c>
      <c r="F187" s="52">
        <v>0</v>
      </c>
      <c r="G187" s="303">
        <v>0</v>
      </c>
      <c r="H187" s="54">
        <f>+(Table1433[[#This Row],[OPENING ]]+Table1433[[#This Row],[RECEIPTS]]+Table1433[[#This Row],[RETURNS]])-(Table1433[[#This Row],[EXCHANGED]]+Table1433[[#This Row],[SALES]]+Table1433[[#This Row],[ISSUES]])</f>
        <v>0</v>
      </c>
      <c r="I187" s="53">
        <v>0</v>
      </c>
      <c r="J187" s="58">
        <f t="shared" si="61"/>
        <v>0</v>
      </c>
      <c r="K187" s="53">
        <f>'DAY2'!K187+'DAY3'!C187</f>
        <v>0</v>
      </c>
      <c r="L187" s="208">
        <f>'DAY2'!L187+'DAY3'!D187</f>
        <v>0</v>
      </c>
      <c r="M187" s="58">
        <f>'DAY2'!M187+'DAY3'!E187</f>
        <v>0</v>
      </c>
      <c r="N187" s="52">
        <f>'DAY2'!N187+'DAY3'!F187</f>
        <v>0</v>
      </c>
      <c r="O187" s="303">
        <f>'DAY2'!O187+'DAY3'!G187</f>
        <v>0</v>
      </c>
      <c r="P187" s="53">
        <f t="shared" si="56"/>
        <v>0</v>
      </c>
      <c r="Q187" s="54">
        <f t="shared" si="57"/>
        <v>0</v>
      </c>
      <c r="R187" s="55">
        <f t="shared" si="58"/>
        <v>0</v>
      </c>
      <c r="S187" s="52">
        <f t="shared" si="59"/>
        <v>0</v>
      </c>
      <c r="T187" s="303">
        <f t="shared" si="60"/>
        <v>0</v>
      </c>
      <c r="U187" s="62">
        <f t="shared" si="54"/>
        <v>0</v>
      </c>
    </row>
    <row r="188" spans="1:21" x14ac:dyDescent="0.25">
      <c r="A188" s="84" t="s">
        <v>95</v>
      </c>
      <c r="B188" s="52">
        <f>'DAY2'!H188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303">
        <v>0</v>
      </c>
      <c r="H188" s="54">
        <f>+(Table1433[[#This Row],[OPENING ]]+Table1433[[#This Row],[RECEIPTS]]+Table1433[[#This Row],[RETURNS]])-(Table1433[[#This Row],[EXCHANGED]]+Table1433[[#This Row],[SALES]]+Table1433[[#This Row],[ISSUES]])</f>
        <v>9.8000000000000007</v>
      </c>
      <c r="I188" s="53">
        <v>9.8000000000000007</v>
      </c>
      <c r="J188" s="58">
        <f t="shared" si="61"/>
        <v>0</v>
      </c>
      <c r="K188" s="53">
        <f>'DAY2'!K188+'DAY3'!C188</f>
        <v>0</v>
      </c>
      <c r="L188" s="208">
        <f>'DAY2'!L188+'DAY3'!D188</f>
        <v>0</v>
      </c>
      <c r="M188" s="58">
        <f>'DAY2'!M188+'DAY3'!E188</f>
        <v>0</v>
      </c>
      <c r="N188" s="52">
        <f>'DAY2'!N188+'DAY3'!F188</f>
        <v>0</v>
      </c>
      <c r="O188" s="303">
        <f>'DAY2'!O188+'DAY3'!G188</f>
        <v>0</v>
      </c>
      <c r="P188" s="53">
        <f t="shared" si="56"/>
        <v>0</v>
      </c>
      <c r="Q188" s="54">
        <f t="shared" si="57"/>
        <v>0</v>
      </c>
      <c r="R188" s="55">
        <f t="shared" si="58"/>
        <v>0</v>
      </c>
      <c r="S188" s="52">
        <f t="shared" si="59"/>
        <v>0</v>
      </c>
      <c r="T188" s="303">
        <f t="shared" si="60"/>
        <v>0</v>
      </c>
      <c r="U188" s="62">
        <f t="shared" si="54"/>
        <v>0</v>
      </c>
    </row>
    <row r="189" spans="1:21" x14ac:dyDescent="0.25">
      <c r="A189" s="92" t="s">
        <v>98</v>
      </c>
      <c r="B189" s="52">
        <f>'DAY2'!H189</f>
        <v>0</v>
      </c>
      <c r="C189" s="53">
        <v>0</v>
      </c>
      <c r="D189" s="54">
        <v>0</v>
      </c>
      <c r="E189" s="55">
        <v>0</v>
      </c>
      <c r="F189" s="52">
        <v>0</v>
      </c>
      <c r="G189" s="303">
        <v>0</v>
      </c>
      <c r="H189" s="54">
        <f>+(Table1433[[#This Row],[OPENING ]]+Table1433[[#This Row],[RECEIPTS]]+Table1433[[#This Row],[RETURNS]])-(Table1433[[#This Row],[EXCHANGED]]+Table1433[[#This Row],[SALES]]+Table1433[[#This Row],[ISSUES]])</f>
        <v>0</v>
      </c>
      <c r="I189" s="53">
        <v>0</v>
      </c>
      <c r="J189" s="58">
        <f t="shared" si="61"/>
        <v>0</v>
      </c>
      <c r="K189" s="53">
        <f>'DAY2'!K189+'DAY3'!C189</f>
        <v>0</v>
      </c>
      <c r="L189" s="208">
        <f>'DAY2'!L189+'DAY3'!D189</f>
        <v>0</v>
      </c>
      <c r="M189" s="58">
        <f>'DAY2'!M189+'DAY3'!E189</f>
        <v>0</v>
      </c>
      <c r="N189" s="52">
        <f>'DAY2'!N189+'DAY3'!F189</f>
        <v>0</v>
      </c>
      <c r="O189" s="303">
        <f>'DAY2'!O189+'DAY3'!G189</f>
        <v>0</v>
      </c>
      <c r="P189" s="53">
        <f t="shared" si="56"/>
        <v>0</v>
      </c>
      <c r="Q189" s="54">
        <f t="shared" si="57"/>
        <v>0</v>
      </c>
      <c r="R189" s="55">
        <f t="shared" si="58"/>
        <v>0</v>
      </c>
      <c r="S189" s="52">
        <f t="shared" si="59"/>
        <v>0</v>
      </c>
      <c r="T189" s="303">
        <f t="shared" si="60"/>
        <v>0</v>
      </c>
      <c r="U189" s="62">
        <f t="shared" si="54"/>
        <v>0</v>
      </c>
    </row>
    <row r="190" spans="1:21" x14ac:dyDescent="0.25">
      <c r="A190" s="92" t="s">
        <v>99</v>
      </c>
      <c r="B190" s="52">
        <f>'DAY2'!H190</f>
        <v>0</v>
      </c>
      <c r="C190" s="53">
        <v>0</v>
      </c>
      <c r="D190" s="54">
        <v>0</v>
      </c>
      <c r="E190" s="55">
        <v>0</v>
      </c>
      <c r="F190" s="52">
        <v>0</v>
      </c>
      <c r="G190" s="303">
        <v>0</v>
      </c>
      <c r="H190" s="54">
        <f>+(Table1433[[#This Row],[OPENING ]]+Table1433[[#This Row],[RECEIPTS]]+Table1433[[#This Row],[RETURNS]])-(Table1433[[#This Row],[EXCHANGED]]+Table1433[[#This Row],[SALES]]+Table1433[[#This Row],[ISSUES]])</f>
        <v>0</v>
      </c>
      <c r="I190" s="53">
        <v>0</v>
      </c>
      <c r="J190" s="58">
        <f t="shared" si="61"/>
        <v>0</v>
      </c>
      <c r="K190" s="53">
        <f>'DAY2'!K190+'DAY3'!C190</f>
        <v>0</v>
      </c>
      <c r="L190" s="208">
        <f>'DAY2'!L190+'DAY3'!D190</f>
        <v>0</v>
      </c>
      <c r="M190" s="58">
        <f>'DAY2'!M190+'DAY3'!E190</f>
        <v>0</v>
      </c>
      <c r="N190" s="52">
        <f>'DAY2'!N190+'DAY3'!F190</f>
        <v>0</v>
      </c>
      <c r="O190" s="303">
        <f>'DAY2'!O190+'DAY3'!G190</f>
        <v>0</v>
      </c>
      <c r="P190" s="53">
        <f t="shared" si="56"/>
        <v>0</v>
      </c>
      <c r="Q190" s="54">
        <f t="shared" si="57"/>
        <v>0</v>
      </c>
      <c r="R190" s="55">
        <f t="shared" si="58"/>
        <v>0</v>
      </c>
      <c r="S190" s="52">
        <f t="shared" si="59"/>
        <v>0</v>
      </c>
      <c r="T190" s="303">
        <f t="shared" si="60"/>
        <v>0</v>
      </c>
      <c r="U190" s="62">
        <f t="shared" si="54"/>
        <v>0</v>
      </c>
    </row>
    <row r="191" spans="1:21" x14ac:dyDescent="0.25">
      <c r="A191" s="93" t="s">
        <v>100</v>
      </c>
      <c r="B191" s="52">
        <f>'DAY2'!H191</f>
        <v>10</v>
      </c>
      <c r="C191" s="53">
        <v>0</v>
      </c>
      <c r="D191" s="54">
        <v>0</v>
      </c>
      <c r="E191" s="55">
        <v>0</v>
      </c>
      <c r="F191" s="52">
        <v>0</v>
      </c>
      <c r="G191" s="303">
        <v>0</v>
      </c>
      <c r="H191" s="54">
        <f>+(Table1433[[#This Row],[OPENING ]]+Table1433[[#This Row],[RECEIPTS]]+Table1433[[#This Row],[RETURNS]])-(Table1433[[#This Row],[EXCHANGED]]+Table1433[[#This Row],[SALES]]+Table1433[[#This Row],[ISSUES]])</f>
        <v>10</v>
      </c>
      <c r="I191" s="53">
        <v>10</v>
      </c>
      <c r="J191" s="58">
        <f t="shared" si="61"/>
        <v>0</v>
      </c>
      <c r="K191" s="53">
        <f>'DAY2'!K191+'DAY3'!C191</f>
        <v>0</v>
      </c>
      <c r="L191" s="208">
        <f>'DAY2'!L191+'DAY3'!D191</f>
        <v>0</v>
      </c>
      <c r="M191" s="58">
        <f>'DAY2'!M191+'DAY3'!E191</f>
        <v>0</v>
      </c>
      <c r="N191" s="52">
        <f>'DAY2'!N191+'DAY3'!F191</f>
        <v>0</v>
      </c>
      <c r="O191" s="303">
        <f>'DAY2'!O191+'DAY3'!G191</f>
        <v>0</v>
      </c>
      <c r="P191" s="53">
        <f t="shared" si="56"/>
        <v>0</v>
      </c>
      <c r="Q191" s="54">
        <f t="shared" si="57"/>
        <v>0</v>
      </c>
      <c r="R191" s="55">
        <f t="shared" si="58"/>
        <v>0</v>
      </c>
      <c r="S191" s="52">
        <f t="shared" si="59"/>
        <v>0</v>
      </c>
      <c r="T191" s="303">
        <f t="shared" si="60"/>
        <v>0</v>
      </c>
      <c r="U191" s="62">
        <f t="shared" si="54"/>
        <v>0</v>
      </c>
    </row>
    <row r="192" spans="1:21" x14ac:dyDescent="0.25">
      <c r="A192" s="81" t="s">
        <v>101</v>
      </c>
      <c r="B192" s="52">
        <f>'DAY2'!H192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303">
        <v>0</v>
      </c>
      <c r="H192" s="54">
        <f>+(Table1433[[#This Row],[OPENING ]]+Table1433[[#This Row],[RECEIPTS]]+Table1433[[#This Row],[RETURNS]])-(Table1433[[#This Row],[EXCHANGED]]+Table1433[[#This Row],[SALES]]+Table1433[[#This Row],[ISSUES]])</f>
        <v>10.199999999999999</v>
      </c>
      <c r="I192" s="53">
        <v>10.199999999999999</v>
      </c>
      <c r="J192" s="58">
        <f t="shared" si="61"/>
        <v>0</v>
      </c>
      <c r="K192" s="53">
        <f>'DAY2'!K192+'DAY3'!C192</f>
        <v>0</v>
      </c>
      <c r="L192" s="208">
        <f>'DAY2'!L192+'DAY3'!D192</f>
        <v>0</v>
      </c>
      <c r="M192" s="58">
        <f>'DAY2'!M192+'DAY3'!E192</f>
        <v>0</v>
      </c>
      <c r="N192" s="52">
        <f>'DAY2'!N192+'DAY3'!F192</f>
        <v>0</v>
      </c>
      <c r="O192" s="303">
        <f>'DAY2'!O192+'DAY3'!G192</f>
        <v>0</v>
      </c>
      <c r="P192" s="53">
        <f t="shared" si="56"/>
        <v>0</v>
      </c>
      <c r="Q192" s="54">
        <f t="shared" si="57"/>
        <v>0</v>
      </c>
      <c r="R192" s="55">
        <f t="shared" si="58"/>
        <v>0</v>
      </c>
      <c r="S192" s="52">
        <f t="shared" si="59"/>
        <v>0</v>
      </c>
      <c r="T192" s="303">
        <f t="shared" si="60"/>
        <v>0</v>
      </c>
      <c r="U192" s="62">
        <f t="shared" si="54"/>
        <v>0</v>
      </c>
    </row>
    <row r="193" spans="1:21" x14ac:dyDescent="0.25">
      <c r="A193" s="109" t="s">
        <v>102</v>
      </c>
      <c r="B193" s="52">
        <f>'DAY2'!H193</f>
        <v>0</v>
      </c>
      <c r="C193" s="53">
        <v>0</v>
      </c>
      <c r="D193" s="54">
        <v>0</v>
      </c>
      <c r="E193" s="55">
        <v>0</v>
      </c>
      <c r="F193" s="52">
        <v>0</v>
      </c>
      <c r="G193" s="303">
        <v>0</v>
      </c>
      <c r="H193" s="54">
        <f>+(Table1433[[#This Row],[OPENING ]]+Table1433[[#This Row],[RECEIPTS]]+Table1433[[#This Row],[RETURNS]])-(Table1433[[#This Row],[EXCHANGED]]+Table1433[[#This Row],[SALES]]+Table1433[[#This Row],[ISSUES]])</f>
        <v>0</v>
      </c>
      <c r="I193" s="53">
        <v>0</v>
      </c>
      <c r="J193" s="58">
        <f t="shared" si="61"/>
        <v>0</v>
      </c>
      <c r="K193" s="53">
        <f>'DAY2'!K193+'DAY3'!C193</f>
        <v>0</v>
      </c>
      <c r="L193" s="208">
        <f>'DAY2'!L193+'DAY3'!D193</f>
        <v>0</v>
      </c>
      <c r="M193" s="58">
        <f>'DAY2'!M193+'DAY3'!E193</f>
        <v>0</v>
      </c>
      <c r="N193" s="52">
        <f>'DAY2'!N193+'DAY3'!F193</f>
        <v>0</v>
      </c>
      <c r="O193" s="303">
        <f>'DAY2'!O193+'DAY3'!G193</f>
        <v>0</v>
      </c>
      <c r="P193" s="53">
        <f t="shared" si="56"/>
        <v>0</v>
      </c>
      <c r="Q193" s="54">
        <f t="shared" si="57"/>
        <v>0</v>
      </c>
      <c r="R193" s="55">
        <f t="shared" si="58"/>
        <v>0</v>
      </c>
      <c r="S193" s="52">
        <f t="shared" si="59"/>
        <v>0</v>
      </c>
      <c r="T193" s="303">
        <f t="shared" si="60"/>
        <v>0</v>
      </c>
      <c r="U193" s="62">
        <f t="shared" si="54"/>
        <v>0</v>
      </c>
    </row>
    <row r="194" spans="1:21" x14ac:dyDescent="0.25">
      <c r="A194" s="318" t="s">
        <v>103</v>
      </c>
      <c r="B194" s="52">
        <f>'DAY2'!H194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303">
        <v>0</v>
      </c>
      <c r="H194" s="54">
        <f>+(Table1433[[#This Row],[OPENING ]]+Table1433[[#This Row],[RECEIPTS]]+Table1433[[#This Row],[RETURNS]])-(Table1433[[#This Row],[EXCHANGED]]+Table1433[[#This Row],[SALES]]+Table1433[[#This Row],[ISSUES]])</f>
        <v>855.4</v>
      </c>
      <c r="I194" s="53">
        <v>855.4</v>
      </c>
      <c r="J194" s="58">
        <f t="shared" si="61"/>
        <v>0</v>
      </c>
      <c r="K194" s="53">
        <f>'DAY2'!K194+'DAY3'!C194</f>
        <v>0</v>
      </c>
      <c r="L194" s="208">
        <f>'DAY2'!L194+'DAY3'!D194</f>
        <v>0</v>
      </c>
      <c r="M194" s="58">
        <f>'DAY2'!M194+'DAY3'!E194</f>
        <v>0</v>
      </c>
      <c r="N194" s="52">
        <f>'DAY2'!N194+'DAY3'!F194</f>
        <v>0</v>
      </c>
      <c r="O194" s="303">
        <f>'DAY2'!O194+'DAY3'!G194</f>
        <v>0</v>
      </c>
      <c r="P194" s="53">
        <f t="shared" si="56"/>
        <v>0</v>
      </c>
      <c r="Q194" s="54">
        <f t="shared" si="57"/>
        <v>0</v>
      </c>
      <c r="R194" s="55">
        <f t="shared" si="58"/>
        <v>0</v>
      </c>
      <c r="S194" s="52">
        <f t="shared" si="59"/>
        <v>0</v>
      </c>
      <c r="T194" s="303">
        <f t="shared" si="60"/>
        <v>0</v>
      </c>
      <c r="U194" s="62">
        <f t="shared" si="54"/>
        <v>0</v>
      </c>
    </row>
    <row r="195" spans="1:21" x14ac:dyDescent="0.25">
      <c r="A195" s="87" t="s">
        <v>247</v>
      </c>
      <c r="B195" s="52">
        <f>'DAY2'!H195</f>
        <v>3506.8</v>
      </c>
      <c r="C195" s="53">
        <v>0</v>
      </c>
      <c r="D195" s="54">
        <v>0</v>
      </c>
      <c r="E195" s="55">
        <v>0</v>
      </c>
      <c r="F195" s="52">
        <v>0</v>
      </c>
      <c r="G195" s="303">
        <v>0</v>
      </c>
      <c r="H195" s="54">
        <f>+(Table1433[[#This Row],[OPENING ]]+Table1433[[#This Row],[RECEIPTS]]+Table1433[[#This Row],[RETURNS]])-(Table1433[[#This Row],[EXCHANGED]]+Table1433[[#This Row],[SALES]]+Table1433[[#This Row],[ISSUES]])</f>
        <v>3506.8</v>
      </c>
      <c r="I195" s="53">
        <v>3506.8</v>
      </c>
      <c r="J195" s="58">
        <f t="shared" si="61"/>
        <v>0</v>
      </c>
      <c r="K195" s="53">
        <f>'DAY2'!K195+'DAY3'!C195</f>
        <v>0</v>
      </c>
      <c r="L195" s="208">
        <f>'DAY2'!L195+'DAY3'!D195</f>
        <v>0</v>
      </c>
      <c r="M195" s="58">
        <f>'DAY2'!M195+'DAY3'!E195</f>
        <v>0</v>
      </c>
      <c r="N195" s="52">
        <f>'DAY2'!N195+'DAY3'!F195</f>
        <v>0</v>
      </c>
      <c r="O195" s="303">
        <f>'DAY2'!O195+'DAY3'!G195</f>
        <v>0</v>
      </c>
      <c r="P195" s="53">
        <f t="shared" si="56"/>
        <v>0</v>
      </c>
      <c r="Q195" s="54">
        <f t="shared" si="57"/>
        <v>0</v>
      </c>
      <c r="R195" s="55">
        <f t="shared" si="58"/>
        <v>0</v>
      </c>
      <c r="S195" s="52">
        <f t="shared" si="59"/>
        <v>0</v>
      </c>
      <c r="T195" s="303">
        <f t="shared" si="60"/>
        <v>0</v>
      </c>
      <c r="U195" s="62">
        <f t="shared" si="54"/>
        <v>0</v>
      </c>
    </row>
    <row r="196" spans="1:21" x14ac:dyDescent="0.25">
      <c r="A196" s="87" t="s">
        <v>104</v>
      </c>
      <c r="B196" s="52">
        <f>'DAY2'!H196</f>
        <v>200</v>
      </c>
      <c r="C196" s="53">
        <v>0</v>
      </c>
      <c r="D196" s="54">
        <v>0</v>
      </c>
      <c r="E196" s="55">
        <v>0</v>
      </c>
      <c r="F196" s="52">
        <v>0</v>
      </c>
      <c r="G196" s="303">
        <v>0</v>
      </c>
      <c r="H196" s="54">
        <f>+(Table1433[[#This Row],[OPENING ]]+Table1433[[#This Row],[RECEIPTS]]+Table1433[[#This Row],[RETURNS]])-(Table1433[[#This Row],[EXCHANGED]]+Table1433[[#This Row],[SALES]]+Table1433[[#This Row],[ISSUES]])</f>
        <v>200</v>
      </c>
      <c r="I196" s="53">
        <v>200</v>
      </c>
      <c r="J196" s="58">
        <f t="shared" si="61"/>
        <v>0</v>
      </c>
      <c r="K196" s="53">
        <f>'DAY2'!K196+'DAY3'!C196</f>
        <v>0</v>
      </c>
      <c r="L196" s="208">
        <f>'DAY2'!L196+'DAY3'!D196</f>
        <v>0</v>
      </c>
      <c r="M196" s="58">
        <f>'DAY2'!M196+'DAY3'!E196</f>
        <v>0</v>
      </c>
      <c r="N196" s="52">
        <f>'DAY2'!N196+'DAY3'!F196</f>
        <v>0</v>
      </c>
      <c r="O196" s="303">
        <f>'DAY2'!O196+'DAY3'!G196</f>
        <v>0</v>
      </c>
      <c r="P196" s="53">
        <f t="shared" si="56"/>
        <v>0</v>
      </c>
      <c r="Q196" s="54">
        <f t="shared" si="57"/>
        <v>0</v>
      </c>
      <c r="R196" s="55">
        <f t="shared" si="58"/>
        <v>0</v>
      </c>
      <c r="S196" s="52">
        <f t="shared" si="59"/>
        <v>0</v>
      </c>
      <c r="T196" s="303">
        <f t="shared" si="60"/>
        <v>0</v>
      </c>
      <c r="U196" s="62">
        <f t="shared" si="54"/>
        <v>0</v>
      </c>
    </row>
    <row r="197" spans="1:21" x14ac:dyDescent="0.25">
      <c r="A197" s="85" t="s">
        <v>118</v>
      </c>
      <c r="B197" s="52">
        <f>'DAY2'!H197</f>
        <v>0</v>
      </c>
      <c r="C197" s="53">
        <v>0</v>
      </c>
      <c r="D197" s="54">
        <v>0</v>
      </c>
      <c r="E197" s="55">
        <v>0</v>
      </c>
      <c r="F197" s="52">
        <v>0</v>
      </c>
      <c r="G197" s="303">
        <v>0</v>
      </c>
      <c r="H197" s="54">
        <f>+(Table1433[[#This Row],[OPENING ]]+Table1433[[#This Row],[RECEIPTS]]+Table1433[[#This Row],[RETURNS]])-(Table1433[[#This Row],[EXCHANGED]]+Table1433[[#This Row],[SALES]]+Table1433[[#This Row],[ISSUES]])</f>
        <v>0</v>
      </c>
      <c r="I197" s="53">
        <v>0</v>
      </c>
      <c r="J197" s="58">
        <f t="shared" si="61"/>
        <v>0</v>
      </c>
      <c r="K197" s="53">
        <f>'DAY2'!K197+'DAY3'!C197</f>
        <v>0</v>
      </c>
      <c r="L197" s="208">
        <f>'DAY2'!L197+'DAY3'!D197</f>
        <v>0</v>
      </c>
      <c r="M197" s="58">
        <f>'DAY2'!M197+'DAY3'!E197</f>
        <v>0</v>
      </c>
      <c r="N197" s="52">
        <f>'DAY2'!N197+'DAY3'!F197</f>
        <v>0</v>
      </c>
      <c r="O197" s="303">
        <f>'DAY2'!O197+'DAY3'!G197</f>
        <v>0</v>
      </c>
      <c r="P197" s="53">
        <f t="shared" si="56"/>
        <v>0</v>
      </c>
      <c r="Q197" s="54">
        <f t="shared" si="57"/>
        <v>0</v>
      </c>
      <c r="R197" s="55">
        <f t="shared" si="58"/>
        <v>0</v>
      </c>
      <c r="S197" s="52">
        <f t="shared" si="59"/>
        <v>0</v>
      </c>
      <c r="T197" s="303">
        <f t="shared" si="60"/>
        <v>0</v>
      </c>
      <c r="U197" s="62">
        <f t="shared" si="54"/>
        <v>0</v>
      </c>
    </row>
    <row r="198" spans="1:21" x14ac:dyDescent="0.25">
      <c r="A198" s="94" t="s">
        <v>119</v>
      </c>
      <c r="B198" s="52">
        <f>'DAY2'!H198</f>
        <v>0</v>
      </c>
      <c r="C198" s="53">
        <v>0</v>
      </c>
      <c r="D198" s="54">
        <v>0</v>
      </c>
      <c r="E198" s="55">
        <v>0</v>
      </c>
      <c r="F198" s="52">
        <v>0</v>
      </c>
      <c r="G198" s="303">
        <v>0</v>
      </c>
      <c r="H198" s="54">
        <f>+(Table1433[[#This Row],[OPENING ]]+Table1433[[#This Row],[RECEIPTS]]+Table1433[[#This Row],[RETURNS]])-(Table1433[[#This Row],[EXCHANGED]]+Table1433[[#This Row],[SALES]]+Table1433[[#This Row],[ISSUES]])</f>
        <v>0</v>
      </c>
      <c r="I198" s="53">
        <v>0</v>
      </c>
      <c r="J198" s="58">
        <f t="shared" si="61"/>
        <v>0</v>
      </c>
      <c r="K198" s="53">
        <f>'DAY2'!K198+'DAY3'!C198</f>
        <v>0</v>
      </c>
      <c r="L198" s="208">
        <f>'DAY2'!L198+'DAY3'!D198</f>
        <v>0</v>
      </c>
      <c r="M198" s="58">
        <f>'DAY2'!M198+'DAY3'!E198</f>
        <v>0</v>
      </c>
      <c r="N198" s="52">
        <f>'DAY2'!N198+'DAY3'!F198</f>
        <v>0</v>
      </c>
      <c r="O198" s="303">
        <f>'DAY2'!O198+'DAY3'!G198</f>
        <v>0</v>
      </c>
      <c r="P198" s="53">
        <f t="shared" si="56"/>
        <v>0</v>
      </c>
      <c r="Q198" s="54">
        <f t="shared" si="57"/>
        <v>0</v>
      </c>
      <c r="R198" s="55">
        <f t="shared" si="58"/>
        <v>0</v>
      </c>
      <c r="S198" s="52">
        <f t="shared" si="59"/>
        <v>0</v>
      </c>
      <c r="T198" s="303">
        <f t="shared" si="60"/>
        <v>0</v>
      </c>
      <c r="U198" s="62">
        <f t="shared" si="54"/>
        <v>0</v>
      </c>
    </row>
    <row r="199" spans="1:21" x14ac:dyDescent="0.25">
      <c r="A199" s="84" t="s">
        <v>145</v>
      </c>
      <c r="B199" s="52">
        <f>'DAY2'!H199</f>
        <v>0</v>
      </c>
      <c r="C199" s="53">
        <v>0</v>
      </c>
      <c r="D199" s="54">
        <v>0</v>
      </c>
      <c r="E199" s="55">
        <v>0</v>
      </c>
      <c r="F199" s="52">
        <v>0</v>
      </c>
      <c r="G199" s="303">
        <v>0</v>
      </c>
      <c r="H199" s="54">
        <f>+(Table1433[[#This Row],[OPENING ]]+Table1433[[#This Row],[RECEIPTS]]+Table1433[[#This Row],[RETURNS]])-(Table1433[[#This Row],[EXCHANGED]]+Table1433[[#This Row],[SALES]]+Table1433[[#This Row],[ISSUES]])</f>
        <v>0</v>
      </c>
      <c r="I199" s="53">
        <v>0</v>
      </c>
      <c r="J199" s="58">
        <f t="shared" si="61"/>
        <v>0</v>
      </c>
      <c r="K199" s="53">
        <f>'DAY2'!K199+'DAY3'!C199</f>
        <v>0</v>
      </c>
      <c r="L199" s="208">
        <f>'DAY2'!L199+'DAY3'!D199</f>
        <v>0</v>
      </c>
      <c r="M199" s="58">
        <f>'DAY2'!M199+'DAY3'!E199</f>
        <v>0</v>
      </c>
      <c r="N199" s="52">
        <f>'DAY2'!N199+'DAY3'!F199</f>
        <v>0</v>
      </c>
      <c r="O199" s="303">
        <f>'DAY2'!O199+'DAY3'!G199</f>
        <v>0</v>
      </c>
      <c r="P199" s="53">
        <f t="shared" si="56"/>
        <v>0</v>
      </c>
      <c r="Q199" s="54">
        <f t="shared" si="57"/>
        <v>0</v>
      </c>
      <c r="R199" s="55">
        <f t="shared" si="58"/>
        <v>0</v>
      </c>
      <c r="S199" s="52">
        <f t="shared" si="59"/>
        <v>0</v>
      </c>
      <c r="T199" s="303">
        <f t="shared" si="60"/>
        <v>0</v>
      </c>
      <c r="U199" s="62">
        <f t="shared" si="54"/>
        <v>0</v>
      </c>
    </row>
    <row r="200" spans="1:21" x14ac:dyDescent="0.25">
      <c r="A200" s="88" t="s">
        <v>218</v>
      </c>
      <c r="B200" s="52">
        <f>'DAY2'!H200</f>
        <v>0</v>
      </c>
      <c r="C200" s="53">
        <v>0</v>
      </c>
      <c r="D200" s="54">
        <v>0</v>
      </c>
      <c r="E200" s="55">
        <v>0</v>
      </c>
      <c r="F200" s="52">
        <v>0</v>
      </c>
      <c r="G200" s="303">
        <v>0</v>
      </c>
      <c r="H200" s="54">
        <f>+(Table1433[[#This Row],[OPENING ]]+Table1433[[#This Row],[RECEIPTS]]+Table1433[[#This Row],[RETURNS]])-(Table1433[[#This Row],[EXCHANGED]]+Table1433[[#This Row],[SALES]]+Table1433[[#This Row],[ISSUES]])</f>
        <v>0</v>
      </c>
      <c r="I200" s="53">
        <v>0</v>
      </c>
      <c r="J200" s="58">
        <f t="shared" si="61"/>
        <v>0</v>
      </c>
      <c r="K200" s="53">
        <f>'DAY2'!K200+'DAY3'!C200</f>
        <v>0</v>
      </c>
      <c r="L200" s="208">
        <f>'DAY2'!L200+'DAY3'!D200</f>
        <v>0</v>
      </c>
      <c r="M200" s="58">
        <f>'DAY2'!M200+'DAY3'!E200</f>
        <v>0</v>
      </c>
      <c r="N200" s="52">
        <f>'DAY2'!N200+'DAY3'!F200</f>
        <v>0</v>
      </c>
      <c r="O200" s="303">
        <f>'DAY2'!O200+'DAY3'!G200</f>
        <v>0</v>
      </c>
      <c r="P200" s="53">
        <f t="shared" si="56"/>
        <v>0</v>
      </c>
      <c r="Q200" s="54">
        <f t="shared" si="57"/>
        <v>0</v>
      </c>
      <c r="R200" s="55">
        <f t="shared" si="58"/>
        <v>0</v>
      </c>
      <c r="S200" s="52">
        <f t="shared" si="59"/>
        <v>0</v>
      </c>
      <c r="T200" s="303">
        <f t="shared" si="60"/>
        <v>0</v>
      </c>
      <c r="U200" s="62">
        <f t="shared" si="54"/>
        <v>0</v>
      </c>
    </row>
    <row r="201" spans="1:21" x14ac:dyDescent="0.25">
      <c r="A201" s="88" t="s">
        <v>219</v>
      </c>
      <c r="B201" s="52">
        <f>'DAY2'!H201</f>
        <v>0</v>
      </c>
      <c r="C201" s="53">
        <v>0</v>
      </c>
      <c r="D201" s="54">
        <v>0</v>
      </c>
      <c r="E201" s="55">
        <v>0</v>
      </c>
      <c r="F201" s="52">
        <v>0</v>
      </c>
      <c r="G201" s="303">
        <v>0</v>
      </c>
      <c r="H201" s="54">
        <f>+(Table1433[[#This Row],[OPENING ]]+Table1433[[#This Row],[RECEIPTS]]+Table1433[[#This Row],[RETURNS]])-(Table1433[[#This Row],[EXCHANGED]]+Table1433[[#This Row],[SALES]]+Table1433[[#This Row],[ISSUES]])</f>
        <v>0</v>
      </c>
      <c r="I201" s="53">
        <v>0</v>
      </c>
      <c r="J201" s="58">
        <f t="shared" si="61"/>
        <v>0</v>
      </c>
      <c r="K201" s="53">
        <f>'DAY2'!K201+'DAY3'!C201</f>
        <v>0</v>
      </c>
      <c r="L201" s="208">
        <f>'DAY2'!L201+'DAY3'!D201</f>
        <v>0</v>
      </c>
      <c r="M201" s="58">
        <f>'DAY2'!M201+'DAY3'!E201</f>
        <v>0</v>
      </c>
      <c r="N201" s="52">
        <f>'DAY2'!N201+'DAY3'!F201</f>
        <v>0</v>
      </c>
      <c r="O201" s="303">
        <f>'DAY2'!O201+'DAY3'!G201</f>
        <v>0</v>
      </c>
      <c r="P201" s="53">
        <f t="shared" si="56"/>
        <v>0</v>
      </c>
      <c r="Q201" s="54">
        <f t="shared" si="57"/>
        <v>0</v>
      </c>
      <c r="R201" s="55">
        <f t="shared" si="58"/>
        <v>0</v>
      </c>
      <c r="S201" s="52">
        <f t="shared" si="59"/>
        <v>0</v>
      </c>
      <c r="T201" s="303">
        <f t="shared" si="60"/>
        <v>0</v>
      </c>
      <c r="U201" s="62">
        <f t="shared" si="54"/>
        <v>0</v>
      </c>
    </row>
    <row r="202" spans="1:21" x14ac:dyDescent="0.25">
      <c r="A202" s="317" t="s">
        <v>234</v>
      </c>
      <c r="B202" s="52">
        <f>'DAY2'!H202</f>
        <v>11.28</v>
      </c>
      <c r="C202" s="53">
        <v>0</v>
      </c>
      <c r="D202" s="54">
        <v>0</v>
      </c>
      <c r="E202" s="55">
        <v>0</v>
      </c>
      <c r="F202" s="52">
        <v>0</v>
      </c>
      <c r="G202" s="303">
        <v>10.4</v>
      </c>
      <c r="H202" s="54">
        <f>+(Table1433[[#This Row],[OPENING ]]+Table1433[[#This Row],[RECEIPTS]]+Table1433[[#This Row],[RETURNS]])-(Table1433[[#This Row],[EXCHANGED]]+Table1433[[#This Row],[SALES]]+Table1433[[#This Row],[ISSUES]])</f>
        <v>0.87999999999999901</v>
      </c>
      <c r="I202" s="53">
        <v>0.68</v>
      </c>
      <c r="J202" s="58">
        <f t="shared" si="61"/>
        <v>-0.19999999999999896</v>
      </c>
      <c r="K202" s="53">
        <f>'DAY2'!K202+'DAY3'!C202</f>
        <v>0</v>
      </c>
      <c r="L202" s="208">
        <f>'DAY2'!L202+'DAY3'!D202</f>
        <v>0</v>
      </c>
      <c r="M202" s="58">
        <f>'DAY2'!M202+'DAY3'!E202</f>
        <v>0</v>
      </c>
      <c r="N202" s="52">
        <f>'DAY2'!N202+'DAY3'!F202</f>
        <v>0</v>
      </c>
      <c r="O202" s="303">
        <f>'DAY2'!O202+'DAY3'!G202</f>
        <v>10.4</v>
      </c>
      <c r="P202" s="53">
        <f t="shared" si="56"/>
        <v>0</v>
      </c>
      <c r="Q202" s="54">
        <f t="shared" si="57"/>
        <v>0</v>
      </c>
      <c r="R202" s="55">
        <f t="shared" si="58"/>
        <v>0</v>
      </c>
      <c r="S202" s="52">
        <f t="shared" si="59"/>
        <v>0</v>
      </c>
      <c r="T202" s="303">
        <f t="shared" si="60"/>
        <v>3.4666666666666668</v>
      </c>
      <c r="U202" s="62">
        <f t="shared" si="54"/>
        <v>0.25384615384615355</v>
      </c>
    </row>
    <row r="203" spans="1:21" x14ac:dyDescent="0.25">
      <c r="A203" s="319" t="s">
        <v>224</v>
      </c>
      <c r="B203" s="52">
        <f>'DAY2'!H203</f>
        <v>3.4</v>
      </c>
      <c r="C203" s="53">
        <v>0</v>
      </c>
      <c r="D203" s="54">
        <v>0</v>
      </c>
      <c r="E203" s="55">
        <v>0</v>
      </c>
      <c r="F203" s="52">
        <v>0</v>
      </c>
      <c r="G203" s="303">
        <v>0</v>
      </c>
      <c r="H203" s="54">
        <f>+(Table1433[[#This Row],[OPENING ]]+Table1433[[#This Row],[RECEIPTS]]+Table1433[[#This Row],[RETURNS]])-(Table1433[[#This Row],[EXCHANGED]]+Table1433[[#This Row],[SALES]]+Table1433[[#This Row],[ISSUES]])</f>
        <v>3.4</v>
      </c>
      <c r="I203" s="53">
        <v>3.4</v>
      </c>
      <c r="J203" s="58">
        <f t="shared" si="61"/>
        <v>0</v>
      </c>
      <c r="K203" s="53">
        <f>'DAY2'!K203+'DAY3'!C203</f>
        <v>0</v>
      </c>
      <c r="L203" s="208">
        <f>'DAY2'!L203+'DAY3'!D203</f>
        <v>0</v>
      </c>
      <c r="M203" s="58">
        <f>'DAY2'!M203+'DAY3'!E203</f>
        <v>0</v>
      </c>
      <c r="N203" s="52">
        <f>'DAY2'!N203+'DAY3'!F203</f>
        <v>0</v>
      </c>
      <c r="O203" s="303">
        <f>'DAY2'!O203+'DAY3'!G203</f>
        <v>0</v>
      </c>
      <c r="P203" s="53">
        <f t="shared" si="56"/>
        <v>0</v>
      </c>
      <c r="Q203" s="54">
        <f t="shared" si="57"/>
        <v>0</v>
      </c>
      <c r="R203" s="55">
        <f t="shared" si="58"/>
        <v>0</v>
      </c>
      <c r="S203" s="52">
        <f t="shared" si="59"/>
        <v>0</v>
      </c>
      <c r="T203" s="303">
        <f t="shared" si="60"/>
        <v>0</v>
      </c>
      <c r="U203" s="62">
        <f t="shared" si="54"/>
        <v>0</v>
      </c>
    </row>
    <row r="204" spans="1:21" x14ac:dyDescent="0.25">
      <c r="A204" s="105" t="s">
        <v>237</v>
      </c>
      <c r="B204" s="52">
        <f>'DAY2'!H204</f>
        <v>0</v>
      </c>
      <c r="C204" s="53">
        <v>0</v>
      </c>
      <c r="D204" s="54">
        <v>0</v>
      </c>
      <c r="E204" s="55">
        <v>0</v>
      </c>
      <c r="F204" s="52">
        <v>0</v>
      </c>
      <c r="G204" s="303">
        <v>0</v>
      </c>
      <c r="H204" s="54">
        <f>+(Table1433[[#This Row],[OPENING ]]+Table1433[[#This Row],[RECEIPTS]]+Table1433[[#This Row],[RETURNS]])-(Table1433[[#This Row],[EXCHANGED]]+Table1433[[#This Row],[SALES]]+Table1433[[#This Row],[ISSUES]])</f>
        <v>0</v>
      </c>
      <c r="I204" s="53">
        <v>0</v>
      </c>
      <c r="J204" s="58">
        <f t="shared" si="61"/>
        <v>0</v>
      </c>
      <c r="K204" s="53">
        <f>'DAY2'!K204+'DAY3'!C204</f>
        <v>0</v>
      </c>
      <c r="L204" s="208">
        <f>'DAY2'!L204+'DAY3'!D204</f>
        <v>0</v>
      </c>
      <c r="M204" s="58">
        <f>'DAY2'!M204+'DAY3'!E204</f>
        <v>0</v>
      </c>
      <c r="N204" s="52">
        <f>'DAY2'!N204+'DAY3'!F204</f>
        <v>0</v>
      </c>
      <c r="O204" s="303">
        <f>'DAY2'!O204+'DAY3'!G204</f>
        <v>0</v>
      </c>
      <c r="P204" s="53">
        <f t="shared" si="56"/>
        <v>0</v>
      </c>
      <c r="Q204" s="54">
        <f t="shared" si="57"/>
        <v>0</v>
      </c>
      <c r="R204" s="55">
        <f t="shared" si="58"/>
        <v>0</v>
      </c>
      <c r="S204" s="52">
        <f t="shared" si="59"/>
        <v>0</v>
      </c>
      <c r="T204" s="303">
        <f t="shared" si="60"/>
        <v>0</v>
      </c>
      <c r="U204" s="62">
        <f t="shared" si="54"/>
        <v>0</v>
      </c>
    </row>
    <row r="205" spans="1:21" x14ac:dyDescent="0.25">
      <c r="A205" s="87" t="s">
        <v>238</v>
      </c>
      <c r="B205" s="52">
        <f>'DAY2'!H205</f>
        <v>0</v>
      </c>
      <c r="C205" s="53">
        <v>0</v>
      </c>
      <c r="D205" s="54">
        <v>0</v>
      </c>
      <c r="E205" s="55">
        <v>0</v>
      </c>
      <c r="F205" s="52">
        <v>0</v>
      </c>
      <c r="G205" s="303">
        <v>0</v>
      </c>
      <c r="H205" s="54">
        <f>+(Table1433[[#This Row],[OPENING ]]+Table1433[[#This Row],[RECEIPTS]]+Table1433[[#This Row],[RETURNS]])-(Table1433[[#This Row],[EXCHANGED]]+Table1433[[#This Row],[SALES]]+Table1433[[#This Row],[ISSUES]])</f>
        <v>0</v>
      </c>
      <c r="I205" s="53">
        <v>0</v>
      </c>
      <c r="J205" s="58">
        <f t="shared" si="61"/>
        <v>0</v>
      </c>
      <c r="K205" s="53">
        <f>'DAY2'!K205+'DAY3'!C205</f>
        <v>0</v>
      </c>
      <c r="L205" s="208">
        <f>'DAY2'!L205+'DAY3'!D205</f>
        <v>0</v>
      </c>
      <c r="M205" s="58">
        <f>'DAY2'!M205+'DAY3'!E205</f>
        <v>0</v>
      </c>
      <c r="N205" s="52">
        <f>'DAY2'!N205+'DAY3'!F205</f>
        <v>0</v>
      </c>
      <c r="O205" s="303">
        <f>'DAY2'!O205+'DAY3'!G205</f>
        <v>0</v>
      </c>
      <c r="P205" s="53">
        <f t="shared" si="56"/>
        <v>0</v>
      </c>
      <c r="Q205" s="54">
        <f t="shared" si="57"/>
        <v>0</v>
      </c>
      <c r="R205" s="55">
        <f t="shared" si="58"/>
        <v>0</v>
      </c>
      <c r="S205" s="52">
        <f t="shared" si="59"/>
        <v>0</v>
      </c>
      <c r="T205" s="303">
        <f t="shared" si="60"/>
        <v>0</v>
      </c>
      <c r="U205" s="62">
        <f t="shared" si="54"/>
        <v>0</v>
      </c>
    </row>
    <row r="206" spans="1:21" x14ac:dyDescent="0.25">
      <c r="A206" s="87" t="s">
        <v>239</v>
      </c>
      <c r="B206" s="52">
        <f>'DAY2'!H206</f>
        <v>0</v>
      </c>
      <c r="C206" s="53">
        <v>0</v>
      </c>
      <c r="D206" s="54">
        <v>0</v>
      </c>
      <c r="E206" s="55">
        <v>0</v>
      </c>
      <c r="F206" s="52">
        <v>0</v>
      </c>
      <c r="G206" s="303">
        <v>0</v>
      </c>
      <c r="H206" s="54">
        <f>+(Table1433[[#This Row],[OPENING ]]+Table1433[[#This Row],[RECEIPTS]]+Table1433[[#This Row],[RETURNS]])-(Table1433[[#This Row],[EXCHANGED]]+Table1433[[#This Row],[SALES]]+Table1433[[#This Row],[ISSUES]])</f>
        <v>0</v>
      </c>
      <c r="I206" s="53">
        <v>0</v>
      </c>
      <c r="J206" s="58">
        <f t="shared" si="61"/>
        <v>0</v>
      </c>
      <c r="K206" s="53">
        <f>'DAY2'!K206+'DAY3'!C206</f>
        <v>0</v>
      </c>
      <c r="L206" s="208">
        <f>'DAY2'!L206+'DAY3'!D206</f>
        <v>0</v>
      </c>
      <c r="M206" s="58">
        <f>'DAY2'!M206+'DAY3'!E206</f>
        <v>0</v>
      </c>
      <c r="N206" s="52">
        <f>'DAY2'!N206+'DAY3'!F206</f>
        <v>0</v>
      </c>
      <c r="O206" s="303">
        <f>'DAY2'!O206+'DAY3'!G206</f>
        <v>0</v>
      </c>
      <c r="P206" s="53">
        <f t="shared" si="56"/>
        <v>0</v>
      </c>
      <c r="Q206" s="54">
        <f t="shared" si="57"/>
        <v>0</v>
      </c>
      <c r="R206" s="55">
        <f t="shared" si="58"/>
        <v>0</v>
      </c>
      <c r="S206" s="52">
        <f t="shared" si="59"/>
        <v>0</v>
      </c>
      <c r="T206" s="303">
        <f t="shared" si="60"/>
        <v>0</v>
      </c>
      <c r="U206" s="62">
        <f t="shared" si="54"/>
        <v>0</v>
      </c>
    </row>
    <row r="207" spans="1:21" x14ac:dyDescent="0.25">
      <c r="A207" s="85" t="s">
        <v>242</v>
      </c>
      <c r="B207" s="52">
        <f>'DAY2'!H207</f>
        <v>0</v>
      </c>
      <c r="C207" s="53">
        <v>0</v>
      </c>
      <c r="D207" s="54">
        <v>0</v>
      </c>
      <c r="E207" s="55">
        <v>0</v>
      </c>
      <c r="F207" s="52">
        <v>0</v>
      </c>
      <c r="G207" s="303">
        <v>0</v>
      </c>
      <c r="H207" s="54">
        <f>+(Table1433[[#This Row],[OPENING ]]+Table1433[[#This Row],[RECEIPTS]]+Table1433[[#This Row],[RETURNS]])-(Table1433[[#This Row],[EXCHANGED]]+Table1433[[#This Row],[SALES]]+Table1433[[#This Row],[ISSUES]])</f>
        <v>0</v>
      </c>
      <c r="I207" s="53">
        <v>0</v>
      </c>
      <c r="J207" s="58">
        <f t="shared" si="61"/>
        <v>0</v>
      </c>
      <c r="K207" s="53">
        <f>'DAY2'!K207+'DAY3'!C207</f>
        <v>0</v>
      </c>
      <c r="L207" s="208">
        <f>'DAY2'!L207+'DAY3'!D207</f>
        <v>0</v>
      </c>
      <c r="M207" s="58">
        <f>'DAY2'!M207+'DAY3'!E207</f>
        <v>0</v>
      </c>
      <c r="N207" s="52">
        <f>'DAY2'!N207+'DAY3'!F207</f>
        <v>0</v>
      </c>
      <c r="O207" s="303">
        <f>'DAY2'!O207+'DAY3'!G207</f>
        <v>0</v>
      </c>
      <c r="P207" s="53">
        <f t="shared" si="56"/>
        <v>0</v>
      </c>
      <c r="Q207" s="54">
        <f t="shared" si="57"/>
        <v>0</v>
      </c>
      <c r="R207" s="55">
        <f t="shared" si="58"/>
        <v>0</v>
      </c>
      <c r="S207" s="52">
        <f t="shared" si="59"/>
        <v>0</v>
      </c>
      <c r="T207" s="303">
        <f t="shared" si="60"/>
        <v>0</v>
      </c>
      <c r="U207" s="62">
        <f t="shared" si="54"/>
        <v>0</v>
      </c>
    </row>
    <row r="208" spans="1:21" x14ac:dyDescent="0.25">
      <c r="A208" s="85" t="s">
        <v>250</v>
      </c>
      <c r="B208" s="52">
        <f>'DAY2'!H208</f>
        <v>300</v>
      </c>
      <c r="C208" s="53">
        <v>0</v>
      </c>
      <c r="D208" s="54">
        <v>0</v>
      </c>
      <c r="E208" s="55">
        <v>0</v>
      </c>
      <c r="F208" s="52">
        <v>0</v>
      </c>
      <c r="G208" s="303">
        <v>50</v>
      </c>
      <c r="H208" s="54">
        <f>+(Table1433[[#This Row],[OPENING ]]+Table1433[[#This Row],[RECEIPTS]]+Table1433[[#This Row],[RETURNS]])-(Table1433[[#This Row],[EXCHANGED]]+Table1433[[#This Row],[SALES]]+Table1433[[#This Row],[ISSUES]])</f>
        <v>250</v>
      </c>
      <c r="I208" s="53">
        <v>250</v>
      </c>
      <c r="J208" s="58">
        <f t="shared" si="61"/>
        <v>0</v>
      </c>
      <c r="K208" s="53">
        <f>'DAY2'!K208+'DAY3'!C208</f>
        <v>0</v>
      </c>
      <c r="L208" s="208">
        <f>'DAY2'!L208+'DAY3'!D208</f>
        <v>0</v>
      </c>
      <c r="M208" s="58">
        <f>'DAY2'!M208+'DAY3'!E208</f>
        <v>0</v>
      </c>
      <c r="N208" s="52">
        <f>'DAY2'!N208+'DAY3'!F208</f>
        <v>0</v>
      </c>
      <c r="O208" s="303">
        <f>'DAY2'!O208+'DAY3'!G208</f>
        <v>50</v>
      </c>
      <c r="P208" s="53">
        <f t="shared" si="56"/>
        <v>0</v>
      </c>
      <c r="Q208" s="54">
        <f t="shared" si="57"/>
        <v>0</v>
      </c>
      <c r="R208" s="55">
        <f t="shared" si="58"/>
        <v>0</v>
      </c>
      <c r="S208" s="52">
        <f t="shared" si="59"/>
        <v>0</v>
      </c>
      <c r="T208" s="303">
        <f t="shared" si="60"/>
        <v>16.666666666666668</v>
      </c>
      <c r="U208" s="62">
        <f t="shared" si="54"/>
        <v>14.999999999999998</v>
      </c>
    </row>
    <row r="209" spans="1:21" x14ac:dyDescent="0.25">
      <c r="A209" s="87" t="s">
        <v>251</v>
      </c>
      <c r="B209" s="52">
        <f>'DAY2'!H209</f>
        <v>139.19999999999999</v>
      </c>
      <c r="C209" s="53">
        <v>0</v>
      </c>
      <c r="D209" s="54">
        <v>0</v>
      </c>
      <c r="E209" s="55">
        <v>0</v>
      </c>
      <c r="F209" s="52">
        <v>0</v>
      </c>
      <c r="G209" s="303">
        <v>139.19999999999999</v>
      </c>
      <c r="H209" s="54">
        <f>+(Table1433[[#This Row],[OPENING ]]+Table1433[[#This Row],[RECEIPTS]]+Table1433[[#This Row],[RETURNS]])-(Table1433[[#This Row],[EXCHANGED]]+Table1433[[#This Row],[SALES]]+Table1433[[#This Row],[ISSUES]])</f>
        <v>0</v>
      </c>
      <c r="I209" s="53">
        <v>0</v>
      </c>
      <c r="J209" s="58">
        <f t="shared" si="61"/>
        <v>0</v>
      </c>
      <c r="K209" s="53">
        <f>'DAY2'!K209+'DAY3'!C209</f>
        <v>0</v>
      </c>
      <c r="L209" s="208">
        <f>'DAY2'!L209+'DAY3'!D209</f>
        <v>0</v>
      </c>
      <c r="M209" s="58">
        <f>'DAY2'!M209+'DAY3'!E209</f>
        <v>0</v>
      </c>
      <c r="N209" s="52">
        <f>'DAY2'!N209+'DAY3'!F209</f>
        <v>0</v>
      </c>
      <c r="O209" s="303">
        <f>'DAY2'!O209+'DAY3'!G209</f>
        <v>139.19999999999999</v>
      </c>
      <c r="P209" s="53">
        <f t="shared" si="56"/>
        <v>0</v>
      </c>
      <c r="Q209" s="54">
        <f t="shared" si="57"/>
        <v>0</v>
      </c>
      <c r="R209" s="55">
        <f t="shared" si="58"/>
        <v>0</v>
      </c>
      <c r="S209" s="52">
        <f t="shared" si="59"/>
        <v>0</v>
      </c>
      <c r="T209" s="303">
        <f t="shared" si="60"/>
        <v>46.4</v>
      </c>
      <c r="U209" s="62">
        <f t="shared" si="54"/>
        <v>0</v>
      </c>
    </row>
    <row r="210" spans="1:21" x14ac:dyDescent="0.25">
      <c r="A210" s="87"/>
      <c r="B210" s="52">
        <f>'DAY2'!H210</f>
        <v>0</v>
      </c>
      <c r="C210" s="53">
        <v>0</v>
      </c>
      <c r="D210" s="54">
        <v>0</v>
      </c>
      <c r="E210" s="55">
        <v>0</v>
      </c>
      <c r="F210" s="52">
        <v>0</v>
      </c>
      <c r="G210" s="303">
        <v>0</v>
      </c>
      <c r="H210" s="54">
        <f>+(Table1433[[#This Row],[OPENING ]]+Table1433[[#This Row],[RECEIPTS]]+Table1433[[#This Row],[RETURNS]])-(Table1433[[#This Row],[EXCHANGED]]+Table1433[[#This Row],[SALES]]+Table1433[[#This Row],[ISSUES]])</f>
        <v>0</v>
      </c>
      <c r="I210" s="53">
        <v>0</v>
      </c>
      <c r="J210" s="58">
        <f t="shared" si="61"/>
        <v>0</v>
      </c>
      <c r="K210" s="53">
        <f>'DAY2'!K210+'DAY3'!C210</f>
        <v>0</v>
      </c>
      <c r="L210" s="208">
        <f>'DAY2'!L210+'DAY3'!D210</f>
        <v>0</v>
      </c>
      <c r="M210" s="58">
        <f>'DAY2'!M210+'DAY3'!E210</f>
        <v>0</v>
      </c>
      <c r="N210" s="52">
        <f>'DAY2'!N210+'DAY3'!F210</f>
        <v>0</v>
      </c>
      <c r="O210" s="303">
        <f>'DAY2'!O210+'DAY3'!G210</f>
        <v>0</v>
      </c>
      <c r="P210" s="53">
        <f t="shared" si="56"/>
        <v>0</v>
      </c>
      <c r="Q210" s="54">
        <f t="shared" si="57"/>
        <v>0</v>
      </c>
      <c r="R210" s="55">
        <f t="shared" si="58"/>
        <v>0</v>
      </c>
      <c r="S210" s="52">
        <f t="shared" si="59"/>
        <v>0</v>
      </c>
      <c r="T210" s="303">
        <f t="shared" si="60"/>
        <v>0</v>
      </c>
      <c r="U210" s="62">
        <f t="shared" ref="U210:U238" si="62">IFERROR(+H210/(P210+Q210+R210+S210+T210),0)</f>
        <v>0</v>
      </c>
    </row>
    <row r="211" spans="1:21" x14ac:dyDescent="0.25">
      <c r="A211" s="87"/>
      <c r="B211" s="52">
        <f>'DAY2'!H211</f>
        <v>0</v>
      </c>
      <c r="C211" s="53">
        <v>0</v>
      </c>
      <c r="D211" s="54">
        <v>0</v>
      </c>
      <c r="E211" s="55">
        <v>0</v>
      </c>
      <c r="F211" s="52">
        <v>0</v>
      </c>
      <c r="G211" s="303">
        <v>0</v>
      </c>
      <c r="H211" s="54">
        <f>+(Table1433[[#This Row],[OPENING ]]+Table1433[[#This Row],[RECEIPTS]]+Table1433[[#This Row],[RETURNS]])-(Table1433[[#This Row],[EXCHANGED]]+Table1433[[#This Row],[SALES]]+Table1433[[#This Row],[ISSUES]])</f>
        <v>0</v>
      </c>
      <c r="I211" s="53">
        <v>0</v>
      </c>
      <c r="J211" s="58">
        <f t="shared" si="61"/>
        <v>0</v>
      </c>
      <c r="K211" s="53">
        <f>'DAY2'!K211+'DAY3'!C211</f>
        <v>0</v>
      </c>
      <c r="L211" s="208">
        <f>'DAY2'!L211+'DAY3'!D211</f>
        <v>0</v>
      </c>
      <c r="M211" s="58">
        <f>'DAY2'!M211+'DAY3'!E211</f>
        <v>0</v>
      </c>
      <c r="N211" s="52">
        <f>'DAY2'!N211+'DAY3'!F211</f>
        <v>0</v>
      </c>
      <c r="O211" s="303">
        <f>'DAY2'!O211+'DAY3'!G211</f>
        <v>0</v>
      </c>
      <c r="P211" s="53">
        <f t="shared" si="56"/>
        <v>0</v>
      </c>
      <c r="Q211" s="54">
        <f t="shared" si="57"/>
        <v>0</v>
      </c>
      <c r="R211" s="55">
        <f t="shared" si="58"/>
        <v>0</v>
      </c>
      <c r="S211" s="52">
        <f t="shared" si="59"/>
        <v>0</v>
      </c>
      <c r="T211" s="303">
        <f t="shared" si="60"/>
        <v>0</v>
      </c>
      <c r="U211" s="62">
        <f t="shared" si="62"/>
        <v>0</v>
      </c>
    </row>
    <row r="212" spans="1:21" x14ac:dyDescent="0.25">
      <c r="A212" s="87"/>
      <c r="B212" s="52">
        <f>'DAY2'!H212</f>
        <v>0</v>
      </c>
      <c r="C212" s="53">
        <v>0</v>
      </c>
      <c r="D212" s="54">
        <v>0</v>
      </c>
      <c r="E212" s="55">
        <v>0</v>
      </c>
      <c r="F212" s="52">
        <v>0</v>
      </c>
      <c r="G212" s="303">
        <v>0</v>
      </c>
      <c r="H212" s="54">
        <f>+(Table1433[[#This Row],[OPENING ]]+Table1433[[#This Row],[RECEIPTS]]+Table1433[[#This Row],[RETURNS]])-(Table1433[[#This Row],[EXCHANGED]]+Table1433[[#This Row],[SALES]]+Table1433[[#This Row],[ISSUES]])</f>
        <v>0</v>
      </c>
      <c r="I212" s="53">
        <v>0</v>
      </c>
      <c r="J212" s="58">
        <f t="shared" si="61"/>
        <v>0</v>
      </c>
      <c r="K212" s="53">
        <f>'DAY2'!K212+'DAY3'!C212</f>
        <v>0</v>
      </c>
      <c r="L212" s="208">
        <f>'DAY2'!L212+'DAY3'!D212</f>
        <v>0</v>
      </c>
      <c r="M212" s="58">
        <f>'DAY2'!M212+'DAY3'!E212</f>
        <v>0</v>
      </c>
      <c r="N212" s="52">
        <f>'DAY2'!N212+'DAY3'!F212</f>
        <v>0</v>
      </c>
      <c r="O212" s="303">
        <f>'DAY2'!O212+'DAY3'!G212</f>
        <v>0</v>
      </c>
      <c r="P212" s="53">
        <f t="shared" si="56"/>
        <v>0</v>
      </c>
      <c r="Q212" s="54">
        <f t="shared" si="57"/>
        <v>0</v>
      </c>
      <c r="R212" s="55">
        <f t="shared" si="58"/>
        <v>0</v>
      </c>
      <c r="S212" s="52">
        <f t="shared" si="59"/>
        <v>0</v>
      </c>
      <c r="T212" s="303">
        <f t="shared" si="60"/>
        <v>0</v>
      </c>
      <c r="U212" s="62">
        <f t="shared" si="62"/>
        <v>0</v>
      </c>
    </row>
    <row r="213" spans="1:21" ht="15.75" thickBot="1" x14ac:dyDescent="0.3">
      <c r="A213" s="179"/>
      <c r="B213" s="52">
        <f>'DAY2'!H213</f>
        <v>0</v>
      </c>
      <c r="C213" s="144">
        <v>0</v>
      </c>
      <c r="D213" s="145">
        <v>0</v>
      </c>
      <c r="E213" s="146">
        <v>0</v>
      </c>
      <c r="F213" s="143">
        <v>0</v>
      </c>
      <c r="G213" s="304">
        <v>0</v>
      </c>
      <c r="H213" s="54">
        <f>+(Table1433[[#This Row],[OPENING ]]+Table1433[[#This Row],[RECEIPTS]]+Table1433[[#This Row],[RETURNS]])-(Table1433[[#This Row],[EXCHANGED]]+Table1433[[#This Row],[SALES]]+Table1433[[#This Row],[ISSUES]])</f>
        <v>0</v>
      </c>
      <c r="I213" s="144">
        <v>0</v>
      </c>
      <c r="J213" s="148">
        <f t="shared" si="61"/>
        <v>0</v>
      </c>
      <c r="K213" s="53">
        <f>'DAY2'!K213+'DAY3'!C213</f>
        <v>0</v>
      </c>
      <c r="L213" s="208">
        <f>'DAY2'!L213+'DAY3'!D213</f>
        <v>0</v>
      </c>
      <c r="M213" s="58">
        <f>'DAY2'!M213+'DAY3'!E213</f>
        <v>0</v>
      </c>
      <c r="N213" s="52">
        <f>'DAY2'!N213+'DAY3'!F213</f>
        <v>0</v>
      </c>
      <c r="O213" s="303">
        <f>'DAY2'!O213+'DAY3'!G213</f>
        <v>0</v>
      </c>
      <c r="P213" s="53">
        <f t="shared" si="56"/>
        <v>0</v>
      </c>
      <c r="Q213" s="54">
        <f t="shared" si="57"/>
        <v>0</v>
      </c>
      <c r="R213" s="55">
        <f t="shared" si="58"/>
        <v>0</v>
      </c>
      <c r="S213" s="52">
        <f t="shared" si="59"/>
        <v>0</v>
      </c>
      <c r="T213" s="303">
        <f t="shared" si="60"/>
        <v>0</v>
      </c>
      <c r="U213" s="167">
        <f t="shared" si="62"/>
        <v>0</v>
      </c>
    </row>
    <row r="214" spans="1:21" ht="17.25" thickBot="1" x14ac:dyDescent="0.35">
      <c r="A214" s="159" t="s">
        <v>54</v>
      </c>
      <c r="B214" s="160">
        <f t="shared" ref="B214:T214" si="63">SUM(B153:B213)</f>
        <v>9596.9200000000019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305">
        <f t="shared" si="63"/>
        <v>199.6</v>
      </c>
      <c r="H214" s="162">
        <f t="shared" si="63"/>
        <v>9397.32</v>
      </c>
      <c r="I214" s="161">
        <f t="shared" si="63"/>
        <v>9397.1200000000008</v>
      </c>
      <c r="J214" s="165">
        <f>+I214-H214</f>
        <v>-0.19999999999890861</v>
      </c>
      <c r="K214" s="161">
        <f t="shared" si="63"/>
        <v>0</v>
      </c>
      <c r="L214" s="174">
        <f t="shared" si="63"/>
        <v>0</v>
      </c>
      <c r="M214" s="163">
        <f t="shared" si="63"/>
        <v>0</v>
      </c>
      <c r="N214" s="160">
        <f t="shared" si="63"/>
        <v>0</v>
      </c>
      <c r="O214" s="305">
        <f t="shared" si="63"/>
        <v>233.6</v>
      </c>
      <c r="P214" s="161">
        <f t="shared" si="63"/>
        <v>0</v>
      </c>
      <c r="Q214" s="162">
        <f t="shared" si="63"/>
        <v>0</v>
      </c>
      <c r="R214" s="163">
        <f t="shared" si="63"/>
        <v>0</v>
      </c>
      <c r="S214" s="160">
        <f t="shared" si="63"/>
        <v>0</v>
      </c>
      <c r="T214" s="305">
        <f t="shared" si="63"/>
        <v>77.866666666666674</v>
      </c>
      <c r="U214" s="166">
        <f t="shared" si="62"/>
        <v>120.68476027397259</v>
      </c>
    </row>
    <row r="215" spans="1:21" x14ac:dyDescent="0.25">
      <c r="A215" s="150"/>
      <c r="B215" s="151"/>
      <c r="C215" s="152"/>
      <c r="D215" s="153"/>
      <c r="E215" s="154"/>
      <c r="F215" s="151"/>
      <c r="G215" s="306"/>
      <c r="H215" s="153"/>
      <c r="I215" s="152"/>
      <c r="J215" s="157"/>
      <c r="K215" s="152"/>
      <c r="L215" s="153"/>
      <c r="M215" s="154"/>
      <c r="N215" s="151"/>
      <c r="O215" s="306"/>
      <c r="P215" s="152"/>
      <c r="Q215" s="153"/>
      <c r="R215" s="154"/>
      <c r="S215" s="151"/>
      <c r="T215" s="306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303"/>
      <c r="H216" s="54"/>
      <c r="I216" s="53"/>
      <c r="J216" s="58"/>
      <c r="K216" s="53"/>
      <c r="L216" s="54"/>
      <c r="M216" s="55"/>
      <c r="N216" s="52"/>
      <c r="O216" s="303"/>
      <c r="P216" s="53"/>
      <c r="Q216" s="54"/>
      <c r="R216" s="55"/>
      <c r="S216" s="52"/>
      <c r="T216" s="303"/>
      <c r="U216" s="62"/>
    </row>
    <row r="217" spans="1:21" x14ac:dyDescent="0.25">
      <c r="A217" s="95" t="s">
        <v>56</v>
      </c>
      <c r="B217" s="52">
        <f>'DAY2'!H217</f>
        <v>1925</v>
      </c>
      <c r="C217" s="53">
        <v>0</v>
      </c>
      <c r="D217" s="54">
        <v>0</v>
      </c>
      <c r="E217" s="55">
        <v>0</v>
      </c>
      <c r="F217" s="52">
        <v>0</v>
      </c>
      <c r="G217" s="303">
        <v>1375</v>
      </c>
      <c r="H217" s="54">
        <f>+(Table1433[[#This Row],[OPENING ]]+Table1433[[#This Row],[RECEIPTS]]+Table1433[[#This Row],[RETURNS]])-(Table1433[[#This Row],[EXCHANGED]]+Table1433[[#This Row],[SALES]]+Table1433[[#This Row],[ISSUES]])</f>
        <v>550</v>
      </c>
      <c r="I217" s="53">
        <v>550</v>
      </c>
      <c r="J217" s="58">
        <f t="shared" si="61"/>
        <v>0</v>
      </c>
      <c r="K217" s="53">
        <f>'DAY2'!K217+'DAY3'!C217</f>
        <v>1925</v>
      </c>
      <c r="L217" s="208">
        <f>'DAY2'!L217+'DAY3'!D217</f>
        <v>0</v>
      </c>
      <c r="M217" s="58">
        <f>'DAY2'!M217+'DAY3'!E217</f>
        <v>0</v>
      </c>
      <c r="N217" s="52">
        <f>'DAY2'!N217+'DAY3'!F217</f>
        <v>0</v>
      </c>
      <c r="O217" s="303">
        <f>'DAY2'!O217+'DAY3'!G217</f>
        <v>1375</v>
      </c>
      <c r="P217" s="53">
        <f>+K217/3</f>
        <v>641.66666666666663</v>
      </c>
      <c r="Q217" s="54">
        <f>+L217/3</f>
        <v>0</v>
      </c>
      <c r="R217" s="55">
        <f>+M217/3</f>
        <v>0</v>
      </c>
      <c r="S217" s="52">
        <f>+N217/3</f>
        <v>0</v>
      </c>
      <c r="T217" s="303">
        <f>+O217/3</f>
        <v>458.33333333333331</v>
      </c>
      <c r="U217" s="62">
        <f t="shared" si="62"/>
        <v>0.5</v>
      </c>
    </row>
    <row r="218" spans="1:21" x14ac:dyDescent="0.25">
      <c r="A218" s="95" t="s">
        <v>240</v>
      </c>
      <c r="B218" s="52">
        <f>'DAY2'!H218</f>
        <v>7300</v>
      </c>
      <c r="C218" s="53">
        <v>0</v>
      </c>
      <c r="D218" s="54">
        <v>0</v>
      </c>
      <c r="E218" s="55">
        <v>0</v>
      </c>
      <c r="F218" s="52">
        <v>0</v>
      </c>
      <c r="G218" s="303">
        <v>2750</v>
      </c>
      <c r="H218" s="54">
        <f>+(Table1433[[#This Row],[OPENING ]]+Table1433[[#This Row],[RECEIPTS]]+Table1433[[#This Row],[RETURNS]])-(Table1433[[#This Row],[EXCHANGED]]+Table1433[[#This Row],[SALES]]+Table1433[[#This Row],[ISSUES]])</f>
        <v>4550</v>
      </c>
      <c r="I218" s="53">
        <v>4550</v>
      </c>
      <c r="J218" s="58">
        <f t="shared" si="61"/>
        <v>0</v>
      </c>
      <c r="K218" s="53">
        <f>'DAY2'!K218+'DAY3'!C218</f>
        <v>0</v>
      </c>
      <c r="L218" s="208">
        <f>'DAY2'!L218+'DAY3'!D218</f>
        <v>0</v>
      </c>
      <c r="M218" s="58">
        <f>'DAY2'!M218+'DAY3'!E218</f>
        <v>0</v>
      </c>
      <c r="N218" s="52">
        <f>'DAY2'!N218+'DAY3'!F218</f>
        <v>0</v>
      </c>
      <c r="O218" s="303">
        <f>'DAY2'!O218+'DAY3'!G218</f>
        <v>4125</v>
      </c>
      <c r="P218" s="53">
        <f t="shared" ref="P218:P237" si="64">+K218/3</f>
        <v>0</v>
      </c>
      <c r="Q218" s="54">
        <f t="shared" ref="Q218:Q237" si="65">+L218/3</f>
        <v>0</v>
      </c>
      <c r="R218" s="55">
        <f t="shared" ref="R218:R237" si="66">+M218/3</f>
        <v>0</v>
      </c>
      <c r="S218" s="52">
        <f t="shared" ref="S218:S237" si="67">+N218/3</f>
        <v>0</v>
      </c>
      <c r="T218" s="303">
        <f t="shared" ref="T218:T237" si="68">+O218/3</f>
        <v>1375</v>
      </c>
      <c r="U218" s="62">
        <f t="shared" si="62"/>
        <v>3.3090909090909091</v>
      </c>
    </row>
    <row r="219" spans="1:21" x14ac:dyDescent="0.25">
      <c r="A219" s="95" t="s">
        <v>57</v>
      </c>
      <c r="B219" s="52">
        <f>'DAY2'!H219</f>
        <v>0</v>
      </c>
      <c r="C219" s="53">
        <v>0</v>
      </c>
      <c r="D219" s="54">
        <v>0</v>
      </c>
      <c r="E219" s="55">
        <v>0</v>
      </c>
      <c r="F219" s="52">
        <v>0</v>
      </c>
      <c r="G219" s="303">
        <v>0</v>
      </c>
      <c r="H219" s="54">
        <f>+(Table1433[[#This Row],[OPENING ]]+Table1433[[#This Row],[RECEIPTS]]+Table1433[[#This Row],[RETURNS]])-(Table1433[[#This Row],[EXCHANGED]]+Table1433[[#This Row],[SALES]]+Table1433[[#This Row],[ISSUES]])</f>
        <v>0</v>
      </c>
      <c r="I219" s="53">
        <v>0</v>
      </c>
      <c r="J219" s="58">
        <f t="shared" si="61"/>
        <v>0</v>
      </c>
      <c r="K219" s="53">
        <f>'DAY2'!K219+'DAY3'!C219</f>
        <v>0</v>
      </c>
      <c r="L219" s="208">
        <f>'DAY2'!L219+'DAY3'!D219</f>
        <v>0</v>
      </c>
      <c r="M219" s="58">
        <f>'DAY2'!M219+'DAY3'!E219</f>
        <v>0</v>
      </c>
      <c r="N219" s="52">
        <f>'DAY2'!N219+'DAY3'!F219</f>
        <v>0</v>
      </c>
      <c r="O219" s="303">
        <f>'DAY2'!O219+'DAY3'!G219</f>
        <v>0</v>
      </c>
      <c r="P219" s="53">
        <f t="shared" si="64"/>
        <v>0</v>
      </c>
      <c r="Q219" s="54">
        <f t="shared" si="65"/>
        <v>0</v>
      </c>
      <c r="R219" s="55">
        <f t="shared" si="66"/>
        <v>0</v>
      </c>
      <c r="S219" s="52">
        <f t="shared" si="67"/>
        <v>0</v>
      </c>
      <c r="T219" s="303">
        <f t="shared" si="68"/>
        <v>0</v>
      </c>
      <c r="U219" s="62">
        <f t="shared" si="62"/>
        <v>0</v>
      </c>
    </row>
    <row r="220" spans="1:21" x14ac:dyDescent="0.25">
      <c r="A220" s="95" t="s">
        <v>58</v>
      </c>
      <c r="B220" s="52">
        <f>'DAY2'!H220</f>
        <v>0</v>
      </c>
      <c r="C220" s="53">
        <v>0</v>
      </c>
      <c r="D220" s="54">
        <v>0</v>
      </c>
      <c r="E220" s="55">
        <v>0</v>
      </c>
      <c r="F220" s="52">
        <v>0</v>
      </c>
      <c r="G220" s="303">
        <v>0</v>
      </c>
      <c r="H220" s="54">
        <f>+(Table1433[[#This Row],[OPENING ]]+Table1433[[#This Row],[RECEIPTS]]+Table1433[[#This Row],[RETURNS]])-(Table1433[[#This Row],[EXCHANGED]]+Table1433[[#This Row],[SALES]]+Table1433[[#This Row],[ISSUES]])</f>
        <v>0</v>
      </c>
      <c r="I220" s="53">
        <v>0</v>
      </c>
      <c r="J220" s="58">
        <f t="shared" si="61"/>
        <v>0</v>
      </c>
      <c r="K220" s="53">
        <f>'DAY2'!K220+'DAY3'!C220</f>
        <v>0</v>
      </c>
      <c r="L220" s="208">
        <f>'DAY2'!L220+'DAY3'!D220</f>
        <v>0</v>
      </c>
      <c r="M220" s="58">
        <f>'DAY2'!M220+'DAY3'!E220</f>
        <v>0</v>
      </c>
      <c r="N220" s="52">
        <f>'DAY2'!N220+'DAY3'!F220</f>
        <v>0</v>
      </c>
      <c r="O220" s="303">
        <f>'DAY2'!O220+'DAY3'!G220</f>
        <v>0</v>
      </c>
      <c r="P220" s="53">
        <f t="shared" si="64"/>
        <v>0</v>
      </c>
      <c r="Q220" s="54">
        <f t="shared" si="65"/>
        <v>0</v>
      </c>
      <c r="R220" s="55">
        <f t="shared" si="66"/>
        <v>0</v>
      </c>
      <c r="S220" s="52">
        <f t="shared" si="67"/>
        <v>0</v>
      </c>
      <c r="T220" s="303">
        <f t="shared" si="68"/>
        <v>0</v>
      </c>
      <c r="U220" s="62">
        <f t="shared" si="62"/>
        <v>0</v>
      </c>
    </row>
    <row r="221" spans="1:21" x14ac:dyDescent="0.25">
      <c r="A221" s="95" t="s">
        <v>59</v>
      </c>
      <c r="B221" s="52">
        <f>'DAY2'!H221</f>
        <v>0</v>
      </c>
      <c r="C221" s="53">
        <v>0</v>
      </c>
      <c r="D221" s="54">
        <v>0</v>
      </c>
      <c r="E221" s="55">
        <v>0</v>
      </c>
      <c r="F221" s="52">
        <v>0</v>
      </c>
      <c r="G221" s="303">
        <v>0</v>
      </c>
      <c r="H221" s="54">
        <f>+(Table1433[[#This Row],[OPENING ]]+Table1433[[#This Row],[RECEIPTS]]+Table1433[[#This Row],[RETURNS]])-(Table1433[[#This Row],[EXCHANGED]]+Table1433[[#This Row],[SALES]]+Table1433[[#This Row],[ISSUES]])</f>
        <v>0</v>
      </c>
      <c r="I221" s="53">
        <v>0</v>
      </c>
      <c r="J221" s="58">
        <f t="shared" si="61"/>
        <v>0</v>
      </c>
      <c r="K221" s="53">
        <f>'DAY2'!K221+'DAY3'!C221</f>
        <v>300</v>
      </c>
      <c r="L221" s="208">
        <f>'DAY2'!L221+'DAY3'!D221</f>
        <v>0</v>
      </c>
      <c r="M221" s="58">
        <f>'DAY2'!M221+'DAY3'!E221</f>
        <v>0</v>
      </c>
      <c r="N221" s="52">
        <f>'DAY2'!N221+'DAY3'!F221</f>
        <v>0</v>
      </c>
      <c r="O221" s="303">
        <f>'DAY2'!O221+'DAY3'!G221</f>
        <v>825</v>
      </c>
      <c r="P221" s="53">
        <f t="shared" si="64"/>
        <v>100</v>
      </c>
      <c r="Q221" s="54">
        <f t="shared" si="65"/>
        <v>0</v>
      </c>
      <c r="R221" s="55">
        <f t="shared" si="66"/>
        <v>0</v>
      </c>
      <c r="S221" s="52">
        <f t="shared" si="67"/>
        <v>0</v>
      </c>
      <c r="T221" s="303">
        <f t="shared" si="68"/>
        <v>275</v>
      </c>
      <c r="U221" s="62">
        <f t="shared" si="62"/>
        <v>0</v>
      </c>
    </row>
    <row r="222" spans="1:21" x14ac:dyDescent="0.25">
      <c r="A222" s="95" t="s">
        <v>60</v>
      </c>
      <c r="B222" s="52">
        <f>'DAY2'!H222</f>
        <v>0</v>
      </c>
      <c r="C222" s="53">
        <v>0</v>
      </c>
      <c r="D222" s="54">
        <v>0</v>
      </c>
      <c r="E222" s="55">
        <v>0</v>
      </c>
      <c r="F222" s="52">
        <v>0</v>
      </c>
      <c r="G222" s="303">
        <v>0</v>
      </c>
      <c r="H222" s="54">
        <f>+(Table1433[[#This Row],[OPENING ]]+Table1433[[#This Row],[RECEIPTS]]+Table1433[[#This Row],[RETURNS]])-(Table1433[[#This Row],[EXCHANGED]]+Table1433[[#This Row],[SALES]]+Table1433[[#This Row],[ISSUES]])</f>
        <v>0</v>
      </c>
      <c r="I222" s="53">
        <v>0</v>
      </c>
      <c r="J222" s="58">
        <f t="shared" si="61"/>
        <v>0</v>
      </c>
      <c r="K222" s="53">
        <f>'DAY2'!K222+'DAY3'!C222</f>
        <v>0</v>
      </c>
      <c r="L222" s="208">
        <f>'DAY2'!L222+'DAY3'!D222</f>
        <v>0</v>
      </c>
      <c r="M222" s="58">
        <f>'DAY2'!M222+'DAY3'!E222</f>
        <v>0</v>
      </c>
      <c r="N222" s="52">
        <f>'DAY2'!N222+'DAY3'!F222</f>
        <v>0</v>
      </c>
      <c r="O222" s="303">
        <f>'DAY2'!O222+'DAY3'!G222</f>
        <v>0</v>
      </c>
      <c r="P222" s="53">
        <f t="shared" si="64"/>
        <v>0</v>
      </c>
      <c r="Q222" s="54">
        <f t="shared" si="65"/>
        <v>0</v>
      </c>
      <c r="R222" s="55">
        <f t="shared" si="66"/>
        <v>0</v>
      </c>
      <c r="S222" s="52">
        <f t="shared" si="67"/>
        <v>0</v>
      </c>
      <c r="T222" s="303">
        <f t="shared" si="68"/>
        <v>0</v>
      </c>
      <c r="U222" s="62">
        <f t="shared" si="62"/>
        <v>0</v>
      </c>
    </row>
    <row r="223" spans="1:21" x14ac:dyDescent="0.25">
      <c r="A223" s="95" t="s">
        <v>61</v>
      </c>
      <c r="B223" s="52">
        <f>'DAY2'!H223</f>
        <v>0</v>
      </c>
      <c r="C223" s="53">
        <v>0</v>
      </c>
      <c r="D223" s="54">
        <v>0</v>
      </c>
      <c r="E223" s="55">
        <v>0</v>
      </c>
      <c r="F223" s="52">
        <v>0</v>
      </c>
      <c r="G223" s="303">
        <v>0</v>
      </c>
      <c r="H223" s="54">
        <f>+(Table1433[[#This Row],[OPENING ]]+Table1433[[#This Row],[RECEIPTS]]+Table1433[[#This Row],[RETURNS]])-(Table1433[[#This Row],[EXCHANGED]]+Table1433[[#This Row],[SALES]]+Table1433[[#This Row],[ISSUES]])</f>
        <v>0</v>
      </c>
      <c r="I223" s="53">
        <v>0</v>
      </c>
      <c r="J223" s="58">
        <f t="shared" si="61"/>
        <v>0</v>
      </c>
      <c r="K223" s="53">
        <f>'DAY2'!K223+'DAY3'!C223</f>
        <v>0</v>
      </c>
      <c r="L223" s="208">
        <f>'DAY2'!L223+'DAY3'!D223</f>
        <v>0</v>
      </c>
      <c r="M223" s="58">
        <f>'DAY2'!M223+'DAY3'!E223</f>
        <v>0</v>
      </c>
      <c r="N223" s="52">
        <f>'DAY2'!N223+'DAY3'!F223</f>
        <v>0</v>
      </c>
      <c r="O223" s="303">
        <f>'DAY2'!O223+'DAY3'!G223</f>
        <v>0</v>
      </c>
      <c r="P223" s="53">
        <f t="shared" si="64"/>
        <v>0</v>
      </c>
      <c r="Q223" s="54">
        <f t="shared" si="65"/>
        <v>0</v>
      </c>
      <c r="R223" s="55">
        <f t="shared" si="66"/>
        <v>0</v>
      </c>
      <c r="S223" s="52">
        <f t="shared" si="67"/>
        <v>0</v>
      </c>
      <c r="T223" s="303">
        <f t="shared" si="68"/>
        <v>0</v>
      </c>
      <c r="U223" s="62">
        <f t="shared" si="62"/>
        <v>0</v>
      </c>
    </row>
    <row r="224" spans="1:21" x14ac:dyDescent="0.25">
      <c r="A224" s="95" t="s">
        <v>241</v>
      </c>
      <c r="B224" s="52">
        <f>'DAY2'!H224</f>
        <v>1200</v>
      </c>
      <c r="C224" s="53">
        <v>0</v>
      </c>
      <c r="D224" s="54">
        <v>0</v>
      </c>
      <c r="E224" s="55">
        <v>0</v>
      </c>
      <c r="F224" s="52">
        <v>0</v>
      </c>
      <c r="G224" s="303">
        <v>0</v>
      </c>
      <c r="H224" s="54">
        <f>+(Table1433[[#This Row],[OPENING ]]+Table1433[[#This Row],[RECEIPTS]]+Table1433[[#This Row],[RETURNS]])-(Table1433[[#This Row],[EXCHANGED]]+Table1433[[#This Row],[SALES]]+Table1433[[#This Row],[ISSUES]])</f>
        <v>1200</v>
      </c>
      <c r="I224" s="53">
        <v>1200</v>
      </c>
      <c r="J224" s="58">
        <f t="shared" si="61"/>
        <v>0</v>
      </c>
      <c r="K224" s="53">
        <f>'DAY2'!K224+'DAY3'!C224</f>
        <v>0</v>
      </c>
      <c r="L224" s="208">
        <f>'DAY2'!L224+'DAY3'!D224</f>
        <v>0</v>
      </c>
      <c r="M224" s="58">
        <f>'DAY2'!M224+'DAY3'!E224</f>
        <v>0</v>
      </c>
      <c r="N224" s="52">
        <f>'DAY2'!N224+'DAY3'!F224</f>
        <v>0</v>
      </c>
      <c r="O224" s="303">
        <f>'DAY2'!O224+'DAY3'!G224</f>
        <v>0</v>
      </c>
      <c r="P224" s="53">
        <f t="shared" si="64"/>
        <v>0</v>
      </c>
      <c r="Q224" s="54">
        <f t="shared" si="65"/>
        <v>0</v>
      </c>
      <c r="R224" s="55">
        <f t="shared" si="66"/>
        <v>0</v>
      </c>
      <c r="S224" s="52">
        <f t="shared" si="67"/>
        <v>0</v>
      </c>
      <c r="T224" s="303">
        <f t="shared" si="68"/>
        <v>0</v>
      </c>
      <c r="U224" s="62">
        <f t="shared" si="62"/>
        <v>0</v>
      </c>
    </row>
    <row r="225" spans="1:21" x14ac:dyDescent="0.25">
      <c r="A225" s="95" t="s">
        <v>62</v>
      </c>
      <c r="B225" s="52">
        <f>'DAY2'!H225</f>
        <v>0</v>
      </c>
      <c r="C225" s="53">
        <v>0</v>
      </c>
      <c r="D225" s="54">
        <v>0</v>
      </c>
      <c r="E225" s="55">
        <v>0</v>
      </c>
      <c r="F225" s="52">
        <v>0</v>
      </c>
      <c r="G225" s="303">
        <v>0</v>
      </c>
      <c r="H225" s="54">
        <f>+(Table1433[[#This Row],[OPENING ]]+Table1433[[#This Row],[RECEIPTS]]+Table1433[[#This Row],[RETURNS]])-(Table1433[[#This Row],[EXCHANGED]]+Table1433[[#This Row],[SALES]]+Table1433[[#This Row],[ISSUES]])</f>
        <v>0</v>
      </c>
      <c r="I225" s="53">
        <v>0</v>
      </c>
      <c r="J225" s="58">
        <f t="shared" si="61"/>
        <v>0</v>
      </c>
      <c r="K225" s="53">
        <f>'DAY2'!K225+'DAY3'!C225</f>
        <v>0</v>
      </c>
      <c r="L225" s="208">
        <f>'DAY2'!L225+'DAY3'!D225</f>
        <v>0</v>
      </c>
      <c r="M225" s="58">
        <f>'DAY2'!M225+'DAY3'!E225</f>
        <v>0</v>
      </c>
      <c r="N225" s="52">
        <f>'DAY2'!N225+'DAY3'!F225</f>
        <v>0</v>
      </c>
      <c r="O225" s="303">
        <f>'DAY2'!O225+'DAY3'!G225</f>
        <v>0</v>
      </c>
      <c r="P225" s="53">
        <f t="shared" si="64"/>
        <v>0</v>
      </c>
      <c r="Q225" s="54">
        <f t="shared" si="65"/>
        <v>0</v>
      </c>
      <c r="R225" s="55">
        <f t="shared" si="66"/>
        <v>0</v>
      </c>
      <c r="S225" s="52">
        <f t="shared" si="67"/>
        <v>0</v>
      </c>
      <c r="T225" s="303">
        <f t="shared" si="68"/>
        <v>0</v>
      </c>
      <c r="U225" s="62">
        <f t="shared" si="62"/>
        <v>0</v>
      </c>
    </row>
    <row r="226" spans="1:21" x14ac:dyDescent="0.25">
      <c r="A226" s="95" t="s">
        <v>122</v>
      </c>
      <c r="B226" s="52">
        <f>'DAY2'!H226</f>
        <v>0</v>
      </c>
      <c r="C226" s="53">
        <v>0</v>
      </c>
      <c r="D226" s="54">
        <v>0</v>
      </c>
      <c r="E226" s="55">
        <v>0</v>
      </c>
      <c r="F226" s="52">
        <v>0</v>
      </c>
      <c r="G226" s="303">
        <v>0</v>
      </c>
      <c r="H226" s="54">
        <f>+(Table1433[[#This Row],[OPENING ]]+Table1433[[#This Row],[RECEIPTS]]+Table1433[[#This Row],[RETURNS]])-(Table1433[[#This Row],[EXCHANGED]]+Table1433[[#This Row],[SALES]]+Table1433[[#This Row],[ISSUES]])</f>
        <v>0</v>
      </c>
      <c r="I226" s="53">
        <v>0</v>
      </c>
      <c r="J226" s="58">
        <f t="shared" si="61"/>
        <v>0</v>
      </c>
      <c r="K226" s="53">
        <f>'DAY2'!K226+'DAY3'!C226</f>
        <v>0</v>
      </c>
      <c r="L226" s="208">
        <f>'DAY2'!L226+'DAY3'!D226</f>
        <v>0</v>
      </c>
      <c r="M226" s="58">
        <f>'DAY2'!M226+'DAY3'!E226</f>
        <v>0</v>
      </c>
      <c r="N226" s="52">
        <f>'DAY2'!N226+'DAY3'!F226</f>
        <v>0</v>
      </c>
      <c r="O226" s="303">
        <f>'DAY2'!O226+'DAY3'!G226</f>
        <v>0</v>
      </c>
      <c r="P226" s="53">
        <f t="shared" si="64"/>
        <v>0</v>
      </c>
      <c r="Q226" s="54">
        <f t="shared" si="65"/>
        <v>0</v>
      </c>
      <c r="R226" s="55">
        <f t="shared" si="66"/>
        <v>0</v>
      </c>
      <c r="S226" s="52">
        <f t="shared" si="67"/>
        <v>0</v>
      </c>
      <c r="T226" s="303">
        <f t="shared" si="68"/>
        <v>0</v>
      </c>
      <c r="U226" s="62">
        <f t="shared" si="62"/>
        <v>0</v>
      </c>
    </row>
    <row r="227" spans="1:21" x14ac:dyDescent="0.25">
      <c r="A227" s="95" t="s">
        <v>217</v>
      </c>
      <c r="B227" s="52">
        <f>'DAY2'!H227</f>
        <v>0</v>
      </c>
      <c r="C227" s="53">
        <v>0</v>
      </c>
      <c r="D227" s="54">
        <v>0</v>
      </c>
      <c r="E227" s="55">
        <v>0</v>
      </c>
      <c r="F227" s="52">
        <v>0</v>
      </c>
      <c r="G227" s="303">
        <v>0</v>
      </c>
      <c r="H227" s="54">
        <f>+(Table1433[[#This Row],[OPENING ]]+Table1433[[#This Row],[RECEIPTS]]+Table1433[[#This Row],[RETURNS]])-(Table1433[[#This Row],[EXCHANGED]]+Table1433[[#This Row],[SALES]]+Table1433[[#This Row],[ISSUES]])</f>
        <v>0</v>
      </c>
      <c r="I227" s="53">
        <v>0</v>
      </c>
      <c r="J227" s="58">
        <f t="shared" si="61"/>
        <v>0</v>
      </c>
      <c r="K227" s="53">
        <f>'DAY2'!K227+'DAY3'!C227</f>
        <v>0</v>
      </c>
      <c r="L227" s="208">
        <f>'DAY2'!L227+'DAY3'!D227</f>
        <v>0</v>
      </c>
      <c r="M227" s="58">
        <f>'DAY2'!M227+'DAY3'!E227</f>
        <v>0</v>
      </c>
      <c r="N227" s="52">
        <f>'DAY2'!N227+'DAY3'!F227</f>
        <v>0</v>
      </c>
      <c r="O227" s="303">
        <f>'DAY2'!O227+'DAY3'!G227</f>
        <v>0</v>
      </c>
      <c r="P227" s="53">
        <f t="shared" si="64"/>
        <v>0</v>
      </c>
      <c r="Q227" s="54">
        <f t="shared" si="65"/>
        <v>0</v>
      </c>
      <c r="R227" s="55">
        <f t="shared" si="66"/>
        <v>0</v>
      </c>
      <c r="S227" s="52">
        <f t="shared" si="67"/>
        <v>0</v>
      </c>
      <c r="T227" s="303">
        <f t="shared" si="68"/>
        <v>0</v>
      </c>
      <c r="U227" s="62">
        <f t="shared" si="62"/>
        <v>0</v>
      </c>
    </row>
    <row r="228" spans="1:21" x14ac:dyDescent="0.25">
      <c r="A228" s="95" t="s">
        <v>116</v>
      </c>
      <c r="B228" s="52">
        <f>'DAY2'!H228</f>
        <v>0</v>
      </c>
      <c r="C228" s="53">
        <v>0</v>
      </c>
      <c r="D228" s="54">
        <v>0</v>
      </c>
      <c r="E228" s="55">
        <v>0</v>
      </c>
      <c r="F228" s="52">
        <v>0</v>
      </c>
      <c r="G228" s="303">
        <v>0</v>
      </c>
      <c r="H228" s="54">
        <f>+(Table1433[[#This Row],[OPENING ]]+Table1433[[#This Row],[RECEIPTS]]+Table1433[[#This Row],[RETURNS]])-(Table1433[[#This Row],[EXCHANGED]]+Table1433[[#This Row],[SALES]]+Table1433[[#This Row],[ISSUES]])</f>
        <v>0</v>
      </c>
      <c r="I228" s="53">
        <v>0</v>
      </c>
      <c r="J228" s="58">
        <f t="shared" si="61"/>
        <v>0</v>
      </c>
      <c r="K228" s="53">
        <f>'DAY2'!K228+'DAY3'!C228</f>
        <v>0</v>
      </c>
      <c r="L228" s="208">
        <f>'DAY2'!L228+'DAY3'!D228</f>
        <v>0</v>
      </c>
      <c r="M228" s="58">
        <f>'DAY2'!M228+'DAY3'!E228</f>
        <v>0</v>
      </c>
      <c r="N228" s="52">
        <f>'DAY2'!N228+'DAY3'!F228</f>
        <v>0</v>
      </c>
      <c r="O228" s="303">
        <f>'DAY2'!O228+'DAY3'!G228</f>
        <v>0</v>
      </c>
      <c r="P228" s="53">
        <f t="shared" si="64"/>
        <v>0</v>
      </c>
      <c r="Q228" s="54">
        <f t="shared" si="65"/>
        <v>0</v>
      </c>
      <c r="R228" s="55">
        <f t="shared" si="66"/>
        <v>0</v>
      </c>
      <c r="S228" s="52">
        <f t="shared" si="67"/>
        <v>0</v>
      </c>
      <c r="T228" s="303">
        <f t="shared" si="68"/>
        <v>0</v>
      </c>
      <c r="U228" s="62">
        <f t="shared" si="62"/>
        <v>0</v>
      </c>
    </row>
    <row r="229" spans="1:21" x14ac:dyDescent="0.25">
      <c r="A229" s="95" t="s">
        <v>117</v>
      </c>
      <c r="B229" s="52">
        <f>'DAY2'!H229</f>
        <v>0</v>
      </c>
      <c r="C229" s="53">
        <v>0</v>
      </c>
      <c r="D229" s="54">
        <v>0</v>
      </c>
      <c r="E229" s="55">
        <v>0</v>
      </c>
      <c r="F229" s="52">
        <v>0</v>
      </c>
      <c r="G229" s="303">
        <v>0</v>
      </c>
      <c r="H229" s="54">
        <f>+(Table1433[[#This Row],[OPENING ]]+Table1433[[#This Row],[RECEIPTS]]+Table1433[[#This Row],[RETURNS]])-(Table1433[[#This Row],[EXCHANGED]]+Table1433[[#This Row],[SALES]]+Table1433[[#This Row],[ISSUES]])</f>
        <v>0</v>
      </c>
      <c r="I229" s="53">
        <v>0</v>
      </c>
      <c r="J229" s="58">
        <f t="shared" si="61"/>
        <v>0</v>
      </c>
      <c r="K229" s="53">
        <f>'DAY2'!K229+'DAY3'!C229</f>
        <v>0</v>
      </c>
      <c r="L229" s="208">
        <f>'DAY2'!L229+'DAY3'!D229</f>
        <v>0</v>
      </c>
      <c r="M229" s="58">
        <f>'DAY2'!M229+'DAY3'!E229</f>
        <v>0</v>
      </c>
      <c r="N229" s="52">
        <f>'DAY2'!N229+'DAY3'!F229</f>
        <v>0</v>
      </c>
      <c r="O229" s="303">
        <f>'DAY2'!O229+'DAY3'!G229</f>
        <v>0</v>
      </c>
      <c r="P229" s="53">
        <f t="shared" si="64"/>
        <v>0</v>
      </c>
      <c r="Q229" s="54">
        <f t="shared" si="65"/>
        <v>0</v>
      </c>
      <c r="R229" s="55">
        <f t="shared" si="66"/>
        <v>0</v>
      </c>
      <c r="S229" s="52">
        <f t="shared" si="67"/>
        <v>0</v>
      </c>
      <c r="T229" s="303">
        <f t="shared" si="68"/>
        <v>0</v>
      </c>
      <c r="U229" s="62">
        <f t="shared" si="62"/>
        <v>0</v>
      </c>
    </row>
    <row r="230" spans="1:21" x14ac:dyDescent="0.25">
      <c r="A230" s="95" t="s">
        <v>134</v>
      </c>
      <c r="B230" s="52">
        <f>'DAY2'!H230</f>
        <v>0</v>
      </c>
      <c r="C230" s="53">
        <v>0</v>
      </c>
      <c r="D230" s="54">
        <v>0</v>
      </c>
      <c r="E230" s="55">
        <v>0</v>
      </c>
      <c r="F230" s="52">
        <v>0</v>
      </c>
      <c r="G230" s="303">
        <v>0</v>
      </c>
      <c r="H230" s="54">
        <f>+(Table1433[[#This Row],[OPENING ]]+Table1433[[#This Row],[RECEIPTS]]+Table1433[[#This Row],[RETURNS]])-(Table1433[[#This Row],[EXCHANGED]]+Table1433[[#This Row],[SALES]]+Table1433[[#This Row],[ISSUES]])</f>
        <v>0</v>
      </c>
      <c r="I230" s="53">
        <v>0</v>
      </c>
      <c r="J230" s="58">
        <f t="shared" si="61"/>
        <v>0</v>
      </c>
      <c r="K230" s="53">
        <f>'DAY2'!K230+'DAY3'!C230</f>
        <v>0</v>
      </c>
      <c r="L230" s="208">
        <f>'DAY2'!L230+'DAY3'!D230</f>
        <v>0</v>
      </c>
      <c r="M230" s="58">
        <f>'DAY2'!M230+'DAY3'!E230</f>
        <v>0</v>
      </c>
      <c r="N230" s="52">
        <f>'DAY2'!N230+'DAY3'!F230</f>
        <v>0</v>
      </c>
      <c r="O230" s="303">
        <f>'DAY2'!O230+'DAY3'!G230</f>
        <v>0</v>
      </c>
      <c r="P230" s="53">
        <f t="shared" si="64"/>
        <v>0</v>
      </c>
      <c r="Q230" s="54">
        <f t="shared" si="65"/>
        <v>0</v>
      </c>
      <c r="R230" s="55">
        <f t="shared" si="66"/>
        <v>0</v>
      </c>
      <c r="S230" s="52">
        <f t="shared" si="67"/>
        <v>0</v>
      </c>
      <c r="T230" s="303">
        <f t="shared" si="68"/>
        <v>0</v>
      </c>
      <c r="U230" s="62">
        <f t="shared" si="62"/>
        <v>0</v>
      </c>
    </row>
    <row r="231" spans="1:21" x14ac:dyDescent="0.25">
      <c r="A231" s="95" t="s">
        <v>146</v>
      </c>
      <c r="B231" s="52">
        <f>'DAY2'!H231</f>
        <v>0</v>
      </c>
      <c r="C231" s="53">
        <v>0</v>
      </c>
      <c r="D231" s="54">
        <v>0</v>
      </c>
      <c r="E231" s="55">
        <v>0</v>
      </c>
      <c r="F231" s="52">
        <v>0</v>
      </c>
      <c r="G231" s="303">
        <v>0</v>
      </c>
      <c r="H231" s="54">
        <f>+(Table1433[[#This Row],[OPENING ]]+Table1433[[#This Row],[RECEIPTS]]+Table1433[[#This Row],[RETURNS]])-(Table1433[[#This Row],[EXCHANGED]]+Table1433[[#This Row],[SALES]]+Table1433[[#This Row],[ISSUES]])</f>
        <v>0</v>
      </c>
      <c r="I231" s="53">
        <v>0</v>
      </c>
      <c r="J231" s="58">
        <f t="shared" si="61"/>
        <v>0</v>
      </c>
      <c r="K231" s="53">
        <f>'DAY2'!K231+'DAY3'!C231</f>
        <v>0</v>
      </c>
      <c r="L231" s="208">
        <f>'DAY2'!L231+'DAY3'!D231</f>
        <v>0</v>
      </c>
      <c r="M231" s="58">
        <f>'DAY2'!M231+'DAY3'!E231</f>
        <v>0</v>
      </c>
      <c r="N231" s="52">
        <f>'DAY2'!N231+'DAY3'!F231</f>
        <v>0</v>
      </c>
      <c r="O231" s="303">
        <f>'DAY2'!O231+'DAY3'!G231</f>
        <v>0</v>
      </c>
      <c r="P231" s="53">
        <f t="shared" si="64"/>
        <v>0</v>
      </c>
      <c r="Q231" s="54">
        <f t="shared" si="65"/>
        <v>0</v>
      </c>
      <c r="R231" s="55">
        <f t="shared" si="66"/>
        <v>0</v>
      </c>
      <c r="S231" s="52">
        <f t="shared" si="67"/>
        <v>0</v>
      </c>
      <c r="T231" s="303">
        <f t="shared" si="68"/>
        <v>0</v>
      </c>
      <c r="U231" s="62">
        <f t="shared" si="62"/>
        <v>0</v>
      </c>
    </row>
    <row r="232" spans="1:21" x14ac:dyDescent="0.25">
      <c r="A232" s="95" t="s">
        <v>235</v>
      </c>
      <c r="B232" s="52">
        <f>'DAY2'!H232</f>
        <v>8450</v>
      </c>
      <c r="C232" s="53">
        <v>0</v>
      </c>
      <c r="D232" s="54">
        <v>0</v>
      </c>
      <c r="E232" s="55">
        <v>0</v>
      </c>
      <c r="F232" s="52">
        <v>0</v>
      </c>
      <c r="G232" s="303">
        <v>0</v>
      </c>
      <c r="H232" s="54">
        <f>+(Table1433[[#This Row],[OPENING ]]+Table1433[[#This Row],[RECEIPTS]]+Table1433[[#This Row],[RETURNS]])-(Table1433[[#This Row],[EXCHANGED]]+Table1433[[#This Row],[SALES]]+Table1433[[#This Row],[ISSUES]])</f>
        <v>8450</v>
      </c>
      <c r="I232" s="53">
        <v>8450</v>
      </c>
      <c r="J232" s="58">
        <f t="shared" si="61"/>
        <v>0</v>
      </c>
      <c r="K232" s="53">
        <f>'DAY2'!K232+'DAY3'!C232</f>
        <v>0</v>
      </c>
      <c r="L232" s="208">
        <f>'DAY2'!L232+'DAY3'!D232</f>
        <v>0</v>
      </c>
      <c r="M232" s="58">
        <f>'DAY2'!M232+'DAY3'!E232</f>
        <v>0</v>
      </c>
      <c r="N232" s="52">
        <f>'DAY2'!N232+'DAY3'!F232</f>
        <v>0</v>
      </c>
      <c r="O232" s="303">
        <f>'DAY2'!O232+'DAY3'!G232</f>
        <v>0</v>
      </c>
      <c r="P232" s="53">
        <f t="shared" si="64"/>
        <v>0</v>
      </c>
      <c r="Q232" s="54">
        <f t="shared" si="65"/>
        <v>0</v>
      </c>
      <c r="R232" s="55">
        <f t="shared" si="66"/>
        <v>0</v>
      </c>
      <c r="S232" s="52">
        <f t="shared" si="67"/>
        <v>0</v>
      </c>
      <c r="T232" s="303">
        <f t="shared" si="68"/>
        <v>0</v>
      </c>
      <c r="U232" s="62">
        <f t="shared" si="62"/>
        <v>0</v>
      </c>
    </row>
    <row r="233" spans="1:21" x14ac:dyDescent="0.25">
      <c r="A233" s="95" t="s">
        <v>213</v>
      </c>
      <c r="B233" s="52">
        <f>'DAY2'!H233</f>
        <v>0</v>
      </c>
      <c r="C233" s="53">
        <v>0</v>
      </c>
      <c r="D233" s="54">
        <v>0</v>
      </c>
      <c r="E233" s="55">
        <v>0</v>
      </c>
      <c r="F233" s="52">
        <v>0</v>
      </c>
      <c r="G233" s="303">
        <v>0</v>
      </c>
      <c r="H233" s="54">
        <f>+(Table1433[[#This Row],[OPENING ]]+Table1433[[#This Row],[RECEIPTS]]+Table1433[[#This Row],[RETURNS]])-(Table1433[[#This Row],[EXCHANGED]]+Table1433[[#This Row],[SALES]]+Table1433[[#This Row],[ISSUES]])</f>
        <v>0</v>
      </c>
      <c r="I233" s="53">
        <v>0</v>
      </c>
      <c r="J233" s="58">
        <f t="shared" si="61"/>
        <v>0</v>
      </c>
      <c r="K233" s="53">
        <f>'DAY2'!K233+'DAY3'!C233</f>
        <v>0</v>
      </c>
      <c r="L233" s="208">
        <f>'DAY2'!L233+'DAY3'!D233</f>
        <v>0</v>
      </c>
      <c r="M233" s="58">
        <f>'DAY2'!M233+'DAY3'!E233</f>
        <v>0</v>
      </c>
      <c r="N233" s="52">
        <f>'DAY2'!N233+'DAY3'!F233</f>
        <v>0</v>
      </c>
      <c r="O233" s="303">
        <f>'DAY2'!O233+'DAY3'!G233</f>
        <v>0</v>
      </c>
      <c r="P233" s="53">
        <f t="shared" si="64"/>
        <v>0</v>
      </c>
      <c r="Q233" s="54">
        <f t="shared" si="65"/>
        <v>0</v>
      </c>
      <c r="R233" s="55">
        <f t="shared" si="66"/>
        <v>0</v>
      </c>
      <c r="S233" s="52">
        <f t="shared" si="67"/>
        <v>0</v>
      </c>
      <c r="T233" s="303">
        <f t="shared" si="68"/>
        <v>0</v>
      </c>
      <c r="U233" s="62">
        <f t="shared" si="62"/>
        <v>0</v>
      </c>
    </row>
    <row r="234" spans="1:21" x14ac:dyDescent="0.25">
      <c r="A234" s="95" t="s">
        <v>248</v>
      </c>
      <c r="B234" s="52">
        <f>'DAY2'!H234</f>
        <v>0</v>
      </c>
      <c r="C234" s="53">
        <v>0</v>
      </c>
      <c r="D234" s="54">
        <v>0</v>
      </c>
      <c r="E234" s="55">
        <v>0</v>
      </c>
      <c r="F234" s="52">
        <v>0</v>
      </c>
      <c r="G234" s="303">
        <v>0</v>
      </c>
      <c r="H234" s="54">
        <f>+(Table1433[[#This Row],[OPENING ]]+Table1433[[#This Row],[RECEIPTS]]+Table1433[[#This Row],[RETURNS]])-(Table1433[[#This Row],[EXCHANGED]]+Table1433[[#This Row],[SALES]]+Table1433[[#This Row],[ISSUES]])</f>
        <v>0</v>
      </c>
      <c r="I234" s="53">
        <v>0</v>
      </c>
      <c r="J234" s="58">
        <f t="shared" si="61"/>
        <v>0</v>
      </c>
      <c r="K234" s="53">
        <f>'DAY2'!K234+'DAY3'!C234</f>
        <v>0</v>
      </c>
      <c r="L234" s="208">
        <f>'DAY2'!L234+'DAY3'!D234</f>
        <v>0</v>
      </c>
      <c r="M234" s="58">
        <f>'DAY2'!M234+'DAY3'!E234</f>
        <v>0</v>
      </c>
      <c r="N234" s="52">
        <f>'DAY2'!N234+'DAY3'!F234</f>
        <v>0</v>
      </c>
      <c r="O234" s="303">
        <f>'DAY2'!O234+'DAY3'!G234</f>
        <v>0</v>
      </c>
      <c r="P234" s="53">
        <f t="shared" si="64"/>
        <v>0</v>
      </c>
      <c r="Q234" s="54">
        <f t="shared" si="65"/>
        <v>0</v>
      </c>
      <c r="R234" s="55">
        <f t="shared" si="66"/>
        <v>0</v>
      </c>
      <c r="S234" s="52">
        <f t="shared" si="67"/>
        <v>0</v>
      </c>
      <c r="T234" s="303">
        <f t="shared" si="68"/>
        <v>0</v>
      </c>
      <c r="U234" s="62">
        <f t="shared" si="62"/>
        <v>0</v>
      </c>
    </row>
    <row r="235" spans="1:21" x14ac:dyDescent="0.25">
      <c r="A235" s="95" t="s">
        <v>254</v>
      </c>
      <c r="B235" s="52">
        <f>'DAY2'!H235</f>
        <v>12625</v>
      </c>
      <c r="C235" s="53">
        <v>0</v>
      </c>
      <c r="D235" s="54">
        <v>0</v>
      </c>
      <c r="E235" s="55">
        <v>0</v>
      </c>
      <c r="F235" s="52">
        <v>0</v>
      </c>
      <c r="G235" s="303">
        <v>1375</v>
      </c>
      <c r="H235" s="54">
        <f>+(Table1433[[#This Row],[OPENING ]]+Table1433[[#This Row],[RECEIPTS]]+Table1433[[#This Row],[RETURNS]])-(Table1433[[#This Row],[EXCHANGED]]+Table1433[[#This Row],[SALES]]+Table1433[[#This Row],[ISSUES]])</f>
        <v>11250</v>
      </c>
      <c r="I235" s="53">
        <v>11250</v>
      </c>
      <c r="J235" s="58">
        <f t="shared" si="61"/>
        <v>0</v>
      </c>
      <c r="K235" s="53">
        <f>'DAY2'!K235+'DAY3'!C235</f>
        <v>0</v>
      </c>
      <c r="L235" s="208">
        <f>'DAY2'!L235+'DAY3'!D235</f>
        <v>0</v>
      </c>
      <c r="M235" s="58">
        <f>'DAY2'!M235+'DAY3'!E235</f>
        <v>0</v>
      </c>
      <c r="N235" s="52">
        <f>'DAY2'!N235+'DAY3'!F235</f>
        <v>0</v>
      </c>
      <c r="O235" s="303">
        <f>'DAY2'!O235+'DAY3'!G235</f>
        <v>1375</v>
      </c>
      <c r="P235" s="53">
        <f t="shared" si="64"/>
        <v>0</v>
      </c>
      <c r="Q235" s="54">
        <f t="shared" si="65"/>
        <v>0</v>
      </c>
      <c r="R235" s="55">
        <f t="shared" si="66"/>
        <v>0</v>
      </c>
      <c r="S235" s="52">
        <f t="shared" si="67"/>
        <v>0</v>
      </c>
      <c r="T235" s="303">
        <f t="shared" si="68"/>
        <v>458.33333333333331</v>
      </c>
      <c r="U235" s="62">
        <f t="shared" si="62"/>
        <v>24.545454545454547</v>
      </c>
    </row>
    <row r="236" spans="1:21" x14ac:dyDescent="0.25">
      <c r="A236" s="95" t="s">
        <v>63</v>
      </c>
      <c r="B236" s="52">
        <f>'DAY2'!H236</f>
        <v>0</v>
      </c>
      <c r="C236" s="53">
        <v>0</v>
      </c>
      <c r="D236" s="54">
        <v>0</v>
      </c>
      <c r="E236" s="55">
        <v>0</v>
      </c>
      <c r="F236" s="52">
        <v>0</v>
      </c>
      <c r="G236" s="303">
        <v>0</v>
      </c>
      <c r="H236" s="54">
        <f>+(Table1433[[#This Row],[OPENING ]]+Table1433[[#This Row],[RECEIPTS]]+Table1433[[#This Row],[RETURNS]])-(Table1433[[#This Row],[EXCHANGED]]+Table1433[[#This Row],[SALES]]+Table1433[[#This Row],[ISSUES]])</f>
        <v>0</v>
      </c>
      <c r="I236" s="53">
        <v>0</v>
      </c>
      <c r="J236" s="58">
        <f t="shared" si="61"/>
        <v>0</v>
      </c>
      <c r="K236" s="53">
        <f>'DAY2'!K236+'DAY3'!C236</f>
        <v>0</v>
      </c>
      <c r="L236" s="208">
        <f>'DAY2'!L236+'DAY3'!D236</f>
        <v>0</v>
      </c>
      <c r="M236" s="58">
        <f>'DAY2'!M236+'DAY3'!E236</f>
        <v>0</v>
      </c>
      <c r="N236" s="52">
        <f>'DAY2'!N236+'DAY3'!F236</f>
        <v>0</v>
      </c>
      <c r="O236" s="303">
        <f>'DAY2'!O236+'DAY3'!G236</f>
        <v>0</v>
      </c>
      <c r="P236" s="53">
        <f t="shared" si="64"/>
        <v>0</v>
      </c>
      <c r="Q236" s="54">
        <f t="shared" si="65"/>
        <v>0</v>
      </c>
      <c r="R236" s="55">
        <f t="shared" si="66"/>
        <v>0</v>
      </c>
      <c r="S236" s="52">
        <f t="shared" si="67"/>
        <v>0</v>
      </c>
      <c r="T236" s="303">
        <f t="shared" si="68"/>
        <v>0</v>
      </c>
      <c r="U236" s="62">
        <f t="shared" si="62"/>
        <v>0</v>
      </c>
    </row>
    <row r="237" spans="1:21" ht="15.75" thickBot="1" x14ac:dyDescent="0.3">
      <c r="A237" s="188" t="s">
        <v>121</v>
      </c>
      <c r="B237" s="52">
        <f>'DAY2'!H237</f>
        <v>1459.4</v>
      </c>
      <c r="C237" s="144">
        <v>0</v>
      </c>
      <c r="D237" s="145">
        <v>0</v>
      </c>
      <c r="E237" s="146">
        <v>0</v>
      </c>
      <c r="F237" s="143">
        <v>0</v>
      </c>
      <c r="G237" s="304">
        <v>0</v>
      </c>
      <c r="H237" s="54">
        <f>+(Table1433[[#This Row],[OPENING ]]+Table1433[[#This Row],[RECEIPTS]]+Table1433[[#This Row],[RETURNS]])-(Table1433[[#This Row],[EXCHANGED]]+Table1433[[#This Row],[SALES]]+Table1433[[#This Row],[ISSUES]])</f>
        <v>1459.4</v>
      </c>
      <c r="I237" s="144">
        <v>1459.4</v>
      </c>
      <c r="J237" s="148">
        <f t="shared" si="61"/>
        <v>0</v>
      </c>
      <c r="K237" s="53">
        <f>'DAY2'!K237+'DAY3'!C237</f>
        <v>0</v>
      </c>
      <c r="L237" s="208">
        <f>'DAY2'!L237+'DAY3'!D237</f>
        <v>0</v>
      </c>
      <c r="M237" s="58">
        <f>'DAY2'!M237+'DAY3'!E237</f>
        <v>0</v>
      </c>
      <c r="N237" s="52">
        <f>'DAY2'!N237+'DAY3'!F237</f>
        <v>0</v>
      </c>
      <c r="O237" s="303">
        <f>'DAY2'!O237+'DAY3'!G237</f>
        <v>0</v>
      </c>
      <c r="P237" s="53">
        <f t="shared" si="64"/>
        <v>0</v>
      </c>
      <c r="Q237" s="54">
        <f t="shared" si="65"/>
        <v>0</v>
      </c>
      <c r="R237" s="55">
        <f t="shared" si="66"/>
        <v>0</v>
      </c>
      <c r="S237" s="52">
        <f t="shared" si="67"/>
        <v>0</v>
      </c>
      <c r="T237" s="303">
        <f t="shared" si="68"/>
        <v>0</v>
      </c>
      <c r="U237" s="167">
        <f t="shared" si="62"/>
        <v>0</v>
      </c>
    </row>
    <row r="238" spans="1:21" ht="17.25" thickBot="1" x14ac:dyDescent="0.35">
      <c r="A238" s="159" t="s">
        <v>64</v>
      </c>
      <c r="B238" s="160">
        <f t="shared" ref="B238:T238" si="69">SUM(B217:B237)</f>
        <v>32959.4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305">
        <f t="shared" si="69"/>
        <v>5500</v>
      </c>
      <c r="H238" s="162">
        <f t="shared" si="69"/>
        <v>27459.4</v>
      </c>
      <c r="I238" s="161">
        <f t="shared" si="69"/>
        <v>27459.4</v>
      </c>
      <c r="J238" s="165">
        <f t="shared" si="61"/>
        <v>0</v>
      </c>
      <c r="K238" s="161">
        <f t="shared" si="69"/>
        <v>2225</v>
      </c>
      <c r="L238" s="162">
        <f t="shared" si="69"/>
        <v>0</v>
      </c>
      <c r="M238" s="163">
        <f t="shared" si="69"/>
        <v>0</v>
      </c>
      <c r="N238" s="160">
        <f t="shared" si="69"/>
        <v>0</v>
      </c>
      <c r="O238" s="305">
        <f t="shared" si="69"/>
        <v>7700</v>
      </c>
      <c r="P238" s="161">
        <f t="shared" si="69"/>
        <v>741.66666666666663</v>
      </c>
      <c r="Q238" s="162">
        <f t="shared" si="69"/>
        <v>0</v>
      </c>
      <c r="R238" s="163">
        <f t="shared" si="69"/>
        <v>0</v>
      </c>
      <c r="S238" s="160">
        <f t="shared" si="69"/>
        <v>0</v>
      </c>
      <c r="T238" s="305">
        <f t="shared" si="69"/>
        <v>2566.6666666666665</v>
      </c>
      <c r="U238" s="166">
        <f t="shared" si="62"/>
        <v>8.3000705289672556</v>
      </c>
    </row>
    <row r="239" spans="1:21" ht="15.75" thickBot="1" x14ac:dyDescent="0.3">
      <c r="A239" s="189"/>
      <c r="B239" s="196"/>
      <c r="C239" s="190"/>
      <c r="D239" s="191"/>
      <c r="E239" s="192"/>
      <c r="F239" s="196"/>
      <c r="G239" s="308"/>
      <c r="H239" s="191"/>
      <c r="I239" s="190"/>
      <c r="J239" s="195"/>
      <c r="K239" s="190"/>
      <c r="L239" s="191"/>
      <c r="M239" s="192"/>
      <c r="N239" s="196"/>
      <c r="O239" s="308"/>
      <c r="P239" s="190"/>
      <c r="Q239" s="191"/>
      <c r="R239" s="192"/>
      <c r="S239" s="196"/>
      <c r="T239" s="308"/>
      <c r="U239" s="197"/>
    </row>
    <row r="240" spans="1:21" ht="17.25" thickBot="1" x14ac:dyDescent="0.35">
      <c r="A240" s="180" t="s">
        <v>65</v>
      </c>
      <c r="B240" s="182">
        <f t="shared" ref="B240:I240" si="70">+B238+B214+B150+B125+B114+B100+B80+B60+B40+B20</f>
        <v>146528.74000000002</v>
      </c>
      <c r="C240" s="181">
        <f t="shared" si="70"/>
        <v>34000</v>
      </c>
      <c r="D240" s="183">
        <f t="shared" si="70"/>
        <v>0</v>
      </c>
      <c r="E240" s="184">
        <f t="shared" si="70"/>
        <v>0</v>
      </c>
      <c r="F240" s="182">
        <f t="shared" si="70"/>
        <v>0</v>
      </c>
      <c r="G240" s="309">
        <f t="shared" si="70"/>
        <v>9957.6</v>
      </c>
      <c r="H240" s="183">
        <f t="shared" si="70"/>
        <v>170571.14</v>
      </c>
      <c r="I240" s="181">
        <f t="shared" si="70"/>
        <v>170578.54</v>
      </c>
      <c r="J240" s="186">
        <f t="shared" ref="J240" si="71">+I240-H240</f>
        <v>7.3999999999941792</v>
      </c>
      <c r="K240" s="181">
        <f t="shared" ref="K240:T240" si="72">+K238+K214+K150+K125+K114+K100+K80+K60+K40+K20</f>
        <v>70225</v>
      </c>
      <c r="L240" s="183">
        <f t="shared" si="72"/>
        <v>0</v>
      </c>
      <c r="M240" s="184">
        <f t="shared" si="72"/>
        <v>0</v>
      </c>
      <c r="N240" s="182">
        <f t="shared" si="72"/>
        <v>0</v>
      </c>
      <c r="O240" s="309">
        <f t="shared" si="72"/>
        <v>20448.599999999999</v>
      </c>
      <c r="P240" s="181">
        <f t="shared" si="72"/>
        <v>23408.333333333332</v>
      </c>
      <c r="Q240" s="183">
        <f t="shared" si="72"/>
        <v>0</v>
      </c>
      <c r="R240" s="182">
        <f t="shared" si="72"/>
        <v>0</v>
      </c>
      <c r="S240" s="182">
        <f t="shared" si="72"/>
        <v>0</v>
      </c>
      <c r="T240" s="309">
        <f t="shared" si="72"/>
        <v>6816.2000000000007</v>
      </c>
      <c r="U240" s="201">
        <f>IFERROR(+H240/(P240+Q240+R240+S240+T240),0)</f>
        <v>5.6434664555063438</v>
      </c>
    </row>
    <row r="241" spans="1:21" ht="16.5" x14ac:dyDescent="0.3">
      <c r="A241" s="96"/>
      <c r="B241" s="43"/>
      <c r="C241" s="44"/>
      <c r="D241" s="45"/>
      <c r="E241" s="46"/>
      <c r="F241" s="43"/>
      <c r="G241" s="302"/>
      <c r="H241" s="45"/>
      <c r="I241" s="44"/>
      <c r="J241" s="97"/>
      <c r="K241" s="44"/>
      <c r="L241" s="45"/>
      <c r="M241" s="46"/>
      <c r="N241" s="43"/>
      <c r="O241" s="302"/>
      <c r="P241" s="44"/>
      <c r="Q241" s="45"/>
      <c r="R241" s="46"/>
      <c r="S241" s="43"/>
      <c r="T241" s="302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303"/>
      <c r="H242" s="54"/>
      <c r="I242" s="53"/>
      <c r="J242" s="98"/>
      <c r="K242" s="53"/>
      <c r="L242" s="54"/>
      <c r="M242" s="55"/>
      <c r="N242" s="52"/>
      <c r="O242" s="303"/>
      <c r="P242" s="53"/>
      <c r="Q242" s="54"/>
      <c r="R242" s="55"/>
      <c r="S242" s="52"/>
      <c r="T242" s="303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0"/>
      <c r="H243" s="64"/>
      <c r="I243" s="69">
        <f>I20</f>
        <v>18378.8</v>
      </c>
      <c r="J243" s="98"/>
      <c r="K243" s="69"/>
      <c r="L243" s="64"/>
      <c r="M243" s="65"/>
      <c r="N243" s="67"/>
      <c r="O243" s="100"/>
      <c r="P243" s="69"/>
      <c r="Q243" s="64"/>
      <c r="R243" s="65"/>
      <c r="S243" s="67"/>
      <c r="T243" s="100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0"/>
      <c r="H244" s="64"/>
      <c r="I244" s="100">
        <f>I40</f>
        <v>57106.200000000004</v>
      </c>
      <c r="J244" s="98"/>
      <c r="K244" s="69"/>
      <c r="L244" s="64"/>
      <c r="M244" s="65"/>
      <c r="N244" s="67"/>
      <c r="O244" s="100"/>
      <c r="P244" s="69"/>
      <c r="Q244" s="64"/>
      <c r="R244" s="65"/>
      <c r="S244" s="67"/>
      <c r="T244" s="100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0"/>
      <c r="H245" s="64"/>
      <c r="I245" s="102">
        <f>I60</f>
        <v>15438.720000000001</v>
      </c>
      <c r="J245" s="98"/>
      <c r="K245" s="69"/>
      <c r="L245" s="64"/>
      <c r="M245" s="65"/>
      <c r="N245" s="67"/>
      <c r="O245" s="100"/>
      <c r="P245" s="69"/>
      <c r="Q245" s="64"/>
      <c r="R245" s="65"/>
      <c r="S245" s="67"/>
      <c r="T245" s="100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0"/>
      <c r="H246" s="64"/>
      <c r="I246" s="104">
        <f>I80</f>
        <v>3959.8</v>
      </c>
      <c r="J246" s="98"/>
      <c r="K246" s="69"/>
      <c r="L246" s="64"/>
      <c r="M246" s="65"/>
      <c r="N246" s="67"/>
      <c r="O246" s="100"/>
      <c r="P246" s="69"/>
      <c r="Q246" s="64"/>
      <c r="R246" s="65"/>
      <c r="S246" s="67"/>
      <c r="T246" s="100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0"/>
      <c r="H247" s="64"/>
      <c r="I247" s="69">
        <f>I100</f>
        <v>7929.2</v>
      </c>
      <c r="J247" s="98"/>
      <c r="K247" s="69"/>
      <c r="L247" s="64"/>
      <c r="M247" s="65"/>
      <c r="N247" s="67"/>
      <c r="O247" s="100"/>
      <c r="P247" s="69"/>
      <c r="Q247" s="64"/>
      <c r="R247" s="65"/>
      <c r="S247" s="67"/>
      <c r="T247" s="100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0"/>
      <c r="H248" s="64"/>
      <c r="I248" s="64">
        <f>I114</f>
        <v>13962</v>
      </c>
      <c r="J248" s="98"/>
      <c r="K248" s="69"/>
      <c r="L248" s="64"/>
      <c r="M248" s="65"/>
      <c r="N248" s="67"/>
      <c r="O248" s="100"/>
      <c r="P248" s="69"/>
      <c r="Q248" s="64"/>
      <c r="R248" s="65"/>
      <c r="S248" s="67"/>
      <c r="T248" s="100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0"/>
      <c r="H249" s="64"/>
      <c r="I249" s="106">
        <f>I125</f>
        <v>9967.2000000000007</v>
      </c>
      <c r="J249" s="98"/>
      <c r="K249" s="69"/>
      <c r="L249" s="64"/>
      <c r="M249" s="65"/>
      <c r="N249" s="67"/>
      <c r="O249" s="100"/>
      <c r="P249" s="69"/>
      <c r="Q249" s="64"/>
      <c r="R249" s="65"/>
      <c r="S249" s="67"/>
      <c r="T249" s="100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0"/>
      <c r="H250" s="64"/>
      <c r="I250" s="108">
        <f>I128+I129+I132+I133+I134+I135+I138</f>
        <v>6820.4</v>
      </c>
      <c r="J250" s="98"/>
      <c r="K250" s="69"/>
      <c r="L250" s="64"/>
      <c r="M250" s="65"/>
      <c r="N250" s="67"/>
      <c r="O250" s="100"/>
      <c r="P250" s="69"/>
      <c r="Q250" s="64"/>
      <c r="R250" s="65"/>
      <c r="S250" s="67"/>
      <c r="T250" s="100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0"/>
      <c r="H251" s="64"/>
      <c r="I251" s="65">
        <f>I130+I131+I136+I137+I139+I140+I143+I144</f>
        <v>159.69999999999999</v>
      </c>
      <c r="J251" s="98"/>
      <c r="K251" s="69"/>
      <c r="L251" s="64"/>
      <c r="M251" s="65"/>
      <c r="N251" s="67"/>
      <c r="O251" s="100"/>
      <c r="P251" s="69"/>
      <c r="Q251" s="64"/>
      <c r="R251" s="65"/>
      <c r="S251" s="67"/>
      <c r="T251" s="100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0"/>
      <c r="H252" s="64"/>
      <c r="I252" s="64">
        <f>I214</f>
        <v>9397.1200000000008</v>
      </c>
      <c r="J252" s="98"/>
      <c r="K252" s="69"/>
      <c r="L252" s="64"/>
      <c r="M252" s="65"/>
      <c r="N252" s="67"/>
      <c r="O252" s="100"/>
      <c r="P252" s="69"/>
      <c r="Q252" s="64"/>
      <c r="R252" s="65"/>
      <c r="S252" s="67"/>
      <c r="T252" s="100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0"/>
      <c r="H253" s="64"/>
      <c r="I253" s="69">
        <f>I217+I227+I233</f>
        <v>550</v>
      </c>
      <c r="J253" s="98"/>
      <c r="K253" s="69"/>
      <c r="L253" s="64"/>
      <c r="M253" s="65"/>
      <c r="N253" s="67"/>
      <c r="O253" s="100"/>
      <c r="P253" s="69"/>
      <c r="Q253" s="64"/>
      <c r="R253" s="65"/>
      <c r="S253" s="67"/>
      <c r="T253" s="100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0"/>
      <c r="H254" s="64"/>
      <c r="I254" s="266">
        <f>I221</f>
        <v>0</v>
      </c>
      <c r="J254" s="98"/>
      <c r="K254" s="69"/>
      <c r="L254" s="64"/>
      <c r="M254" s="65"/>
      <c r="N254" s="67"/>
      <c r="O254" s="100"/>
      <c r="P254" s="69"/>
      <c r="Q254" s="64"/>
      <c r="R254" s="65"/>
      <c r="S254" s="67"/>
      <c r="T254" s="100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0"/>
      <c r="H255" s="64"/>
      <c r="I255" s="69">
        <f>I225</f>
        <v>0</v>
      </c>
      <c r="J255" s="98"/>
      <c r="K255" s="69"/>
      <c r="L255" s="64"/>
      <c r="M255" s="65"/>
      <c r="N255" s="67"/>
      <c r="O255" s="100"/>
      <c r="P255" s="69"/>
      <c r="Q255" s="64"/>
      <c r="R255" s="65"/>
      <c r="S255" s="67"/>
      <c r="T255" s="100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0"/>
      <c r="H256" s="64"/>
      <c r="I256" s="108">
        <f>I224+I231+I234</f>
        <v>1200</v>
      </c>
      <c r="J256" s="98"/>
      <c r="K256" s="69"/>
      <c r="L256" s="64"/>
      <c r="M256" s="65"/>
      <c r="N256" s="67"/>
      <c r="O256" s="100"/>
      <c r="P256" s="69"/>
      <c r="Q256" s="64"/>
      <c r="R256" s="65"/>
      <c r="S256" s="67"/>
      <c r="T256" s="100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0"/>
      <c r="H257" s="64"/>
      <c r="I257" s="69">
        <f>I222</f>
        <v>0</v>
      </c>
      <c r="J257" s="98"/>
      <c r="K257" s="69"/>
      <c r="L257" s="64"/>
      <c r="M257" s="65"/>
      <c r="N257" s="67"/>
      <c r="O257" s="100"/>
      <c r="P257" s="69"/>
      <c r="Q257" s="64"/>
      <c r="R257" s="65"/>
      <c r="S257" s="67"/>
      <c r="T257" s="100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0"/>
      <c r="H258" s="64"/>
      <c r="I258" s="69">
        <f>I219</f>
        <v>0</v>
      </c>
      <c r="J258" s="98"/>
      <c r="K258" s="69"/>
      <c r="L258" s="64"/>
      <c r="M258" s="65"/>
      <c r="N258" s="67"/>
      <c r="O258" s="100"/>
      <c r="P258" s="69"/>
      <c r="Q258" s="64"/>
      <c r="R258" s="65"/>
      <c r="S258" s="67"/>
      <c r="T258" s="100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0"/>
      <c r="H259" s="64"/>
      <c r="I259" s="108">
        <f>I230</f>
        <v>0</v>
      </c>
      <c r="J259" s="98"/>
      <c r="K259" s="69"/>
      <c r="L259" s="64"/>
      <c r="M259" s="65"/>
      <c r="N259" s="67"/>
      <c r="O259" s="100"/>
      <c r="P259" s="69"/>
      <c r="Q259" s="64"/>
      <c r="R259" s="65"/>
      <c r="S259" s="67"/>
      <c r="T259" s="100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0"/>
      <c r="H260" s="64"/>
      <c r="I260" s="69">
        <f>I237</f>
        <v>1459.4</v>
      </c>
      <c r="J260" s="98"/>
      <c r="K260" s="69"/>
      <c r="L260" s="64"/>
      <c r="M260" s="65"/>
      <c r="N260" s="67"/>
      <c r="O260" s="100"/>
      <c r="P260" s="69"/>
      <c r="Q260" s="64"/>
      <c r="R260" s="65"/>
      <c r="S260" s="67"/>
      <c r="T260" s="100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0"/>
      <c r="H261" s="64"/>
      <c r="I261" s="108">
        <f>I232</f>
        <v>8450</v>
      </c>
      <c r="J261" s="98"/>
      <c r="K261" s="69"/>
      <c r="L261" s="64"/>
      <c r="M261" s="65"/>
      <c r="N261" s="67"/>
      <c r="O261" s="100"/>
      <c r="P261" s="69"/>
      <c r="Q261" s="64"/>
      <c r="R261" s="65"/>
      <c r="S261" s="67"/>
      <c r="T261" s="100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0"/>
      <c r="H262" s="64"/>
      <c r="I262" s="108">
        <f>I227</f>
        <v>0</v>
      </c>
      <c r="J262" s="98"/>
      <c r="K262" s="69"/>
      <c r="L262" s="64"/>
      <c r="M262" s="65"/>
      <c r="N262" s="67"/>
      <c r="O262" s="100"/>
      <c r="P262" s="69"/>
      <c r="Q262" s="64"/>
      <c r="R262" s="65"/>
      <c r="S262" s="67"/>
      <c r="T262" s="100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0"/>
      <c r="H263" s="64"/>
      <c r="I263" s="108"/>
      <c r="J263" s="98"/>
      <c r="K263" s="69"/>
      <c r="L263" s="64"/>
      <c r="M263" s="65"/>
      <c r="N263" s="67"/>
      <c r="O263" s="100"/>
      <c r="P263" s="69"/>
      <c r="Q263" s="64"/>
      <c r="R263" s="65"/>
      <c r="S263" s="67"/>
      <c r="T263" s="100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0"/>
      <c r="H264" s="64"/>
      <c r="I264" s="108"/>
      <c r="J264" s="98"/>
      <c r="K264" s="69"/>
      <c r="L264" s="64"/>
      <c r="M264" s="65"/>
      <c r="N264" s="67"/>
      <c r="O264" s="100"/>
      <c r="P264" s="69"/>
      <c r="Q264" s="64"/>
      <c r="R264" s="65"/>
      <c r="S264" s="67"/>
      <c r="T264" s="100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310"/>
      <c r="H265" s="73"/>
      <c r="I265" s="77"/>
      <c r="J265" s="113"/>
      <c r="K265" s="77"/>
      <c r="L265" s="73"/>
      <c r="M265" s="74"/>
      <c r="N265" s="75"/>
      <c r="O265" s="310"/>
      <c r="P265" s="77"/>
      <c r="Q265" s="73"/>
      <c r="R265" s="74"/>
      <c r="S265" s="75"/>
      <c r="T265" s="310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311"/>
      <c r="H266" s="118"/>
      <c r="I266" s="82"/>
      <c r="J266" s="122"/>
      <c r="K266" s="117"/>
      <c r="L266" s="118"/>
      <c r="M266" s="119"/>
      <c r="N266" s="116"/>
      <c r="O266" s="311"/>
      <c r="P266" s="117"/>
      <c r="Q266" s="118"/>
      <c r="R266" s="119"/>
      <c r="S266" s="116"/>
      <c r="T266" s="311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312"/>
      <c r="H267" s="130"/>
      <c r="I267" s="198">
        <f>I253+I254+I255+I256+I257+I258+I259+I260+I261+I262</f>
        <v>11659.4</v>
      </c>
      <c r="J267" s="113"/>
      <c r="K267" s="129"/>
      <c r="L267" s="130"/>
      <c r="M267" s="131"/>
      <c r="N267" s="128"/>
      <c r="O267" s="312"/>
      <c r="P267" s="129"/>
      <c r="Q267" s="130"/>
      <c r="R267" s="131"/>
      <c r="S267" s="128"/>
      <c r="T267" s="312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311"/>
      <c r="H268" s="118"/>
      <c r="I268" s="82"/>
      <c r="J268" s="122"/>
      <c r="K268" s="117"/>
      <c r="L268" s="118"/>
      <c r="M268" s="119"/>
      <c r="N268" s="116"/>
      <c r="O268" s="311"/>
      <c r="P268" s="117"/>
      <c r="Q268" s="118"/>
      <c r="R268" s="119"/>
      <c r="S268" s="116"/>
      <c r="T268" s="311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2"/>
      <c r="H269" s="138"/>
      <c r="I269" s="126">
        <f>+I20+I40+I60+I80+I100+I114+I125</f>
        <v>126741.92</v>
      </c>
      <c r="J269" s="98"/>
      <c r="K269" s="137"/>
      <c r="L269" s="138"/>
      <c r="M269" s="139"/>
      <c r="N269" s="136"/>
      <c r="O269" s="262"/>
      <c r="P269" s="137"/>
      <c r="Q269" s="138"/>
      <c r="R269" s="139"/>
      <c r="S269" s="136"/>
      <c r="T269" s="262"/>
      <c r="U269" s="124"/>
    </row>
    <row r="270" spans="1:21" x14ac:dyDescent="0.25">
      <c r="H270"/>
      <c r="I270"/>
      <c r="J270"/>
    </row>
    <row r="271" spans="1:21" x14ac:dyDescent="0.25">
      <c r="H271"/>
      <c r="I271"/>
      <c r="J271"/>
    </row>
    <row r="272" spans="1:21" x14ac:dyDescent="0.25">
      <c r="H272"/>
      <c r="I272"/>
      <c r="J272"/>
    </row>
    <row r="273" spans="6:10" x14ac:dyDescent="0.25">
      <c r="H273"/>
      <c r="I273"/>
      <c r="J273"/>
    </row>
    <row r="274" spans="6:10" x14ac:dyDescent="0.25">
      <c r="F274" t="s">
        <v>212</v>
      </c>
      <c r="H274"/>
      <c r="I274"/>
      <c r="J274"/>
    </row>
    <row r="275" spans="6:10" x14ac:dyDescent="0.25">
      <c r="H275"/>
      <c r="I275"/>
      <c r="J275"/>
    </row>
    <row r="276" spans="6:10" x14ac:dyDescent="0.25">
      <c r="H276"/>
      <c r="I276"/>
      <c r="J276"/>
    </row>
    <row r="277" spans="6:10" x14ac:dyDescent="0.25">
      <c r="H277"/>
      <c r="I277"/>
      <c r="J277"/>
    </row>
    <row r="278" spans="6:10" x14ac:dyDescent="0.25">
      <c r="H278"/>
      <c r="I278"/>
      <c r="J278"/>
    </row>
    <row r="279" spans="6:10" x14ac:dyDescent="0.25">
      <c r="H279"/>
      <c r="I279"/>
      <c r="J279"/>
    </row>
    <row r="280" spans="6:10" x14ac:dyDescent="0.25">
      <c r="H280"/>
      <c r="I280"/>
      <c r="J280"/>
    </row>
    <row r="281" spans="6:10" x14ac:dyDescent="0.25">
      <c r="H281"/>
      <c r="I281"/>
      <c r="J281"/>
    </row>
    <row r="282" spans="6:10" x14ac:dyDescent="0.25">
      <c r="H282"/>
      <c r="I282"/>
      <c r="J282"/>
    </row>
    <row r="283" spans="6:10" x14ac:dyDescent="0.25">
      <c r="H283"/>
      <c r="I283"/>
      <c r="J283"/>
    </row>
    <row r="284" spans="6:10" x14ac:dyDescent="0.25">
      <c r="H284"/>
      <c r="I284"/>
      <c r="J284"/>
    </row>
    <row r="285" spans="6:10" x14ac:dyDescent="0.25">
      <c r="H285"/>
      <c r="I285"/>
      <c r="J285"/>
    </row>
    <row r="286" spans="6:10" x14ac:dyDescent="0.25">
      <c r="H286"/>
      <c r="I286"/>
      <c r="J286"/>
    </row>
    <row r="287" spans="6:10" x14ac:dyDescent="0.25">
      <c r="H287"/>
      <c r="I287"/>
      <c r="J287"/>
    </row>
    <row r="288" spans="6:10" x14ac:dyDescent="0.25">
      <c r="H288"/>
      <c r="I288"/>
      <c r="J288"/>
    </row>
    <row r="289" spans="8:10" x14ac:dyDescent="0.25">
      <c r="H289"/>
      <c r="I289"/>
      <c r="J289"/>
    </row>
    <row r="290" spans="8:10" x14ac:dyDescent="0.25">
      <c r="H290"/>
      <c r="I290"/>
      <c r="J290"/>
    </row>
    <row r="291" spans="8:10" x14ac:dyDescent="0.25">
      <c r="H291"/>
      <c r="I291"/>
      <c r="J291"/>
    </row>
    <row r="292" spans="8:10" x14ac:dyDescent="0.25">
      <c r="H292"/>
      <c r="I292"/>
      <c r="J292"/>
    </row>
    <row r="293" spans="8:10" x14ac:dyDescent="0.25">
      <c r="H293"/>
      <c r="I293"/>
      <c r="J293"/>
    </row>
    <row r="294" spans="8:10" x14ac:dyDescent="0.25">
      <c r="H294"/>
      <c r="I294"/>
      <c r="J294"/>
    </row>
    <row r="295" spans="8:10" x14ac:dyDescent="0.25">
      <c r="H295"/>
      <c r="I295"/>
      <c r="J295"/>
    </row>
    <row r="296" spans="8:10" x14ac:dyDescent="0.25">
      <c r="H296"/>
      <c r="I296"/>
      <c r="J296"/>
    </row>
    <row r="297" spans="8:10" x14ac:dyDescent="0.25">
      <c r="H297"/>
      <c r="I297"/>
      <c r="J297"/>
    </row>
    <row r="298" spans="8:10" x14ac:dyDescent="0.25">
      <c r="H298"/>
      <c r="I298"/>
      <c r="J298"/>
    </row>
    <row r="299" spans="8:10" x14ac:dyDescent="0.25">
      <c r="H299"/>
      <c r="I299"/>
      <c r="J299"/>
    </row>
    <row r="300" spans="8:10" x14ac:dyDescent="0.25">
      <c r="H300"/>
      <c r="I300"/>
      <c r="J300"/>
    </row>
    <row r="301" spans="8:10" x14ac:dyDescent="0.25">
      <c r="H301"/>
      <c r="I301"/>
      <c r="J301"/>
    </row>
  </sheetData>
  <sheetProtection algorithmName="SHA-512" hashValue="khDvKhrV8Zop8fbb/+ul/zbmtLB77qxEMf9pawHlYKU25Wo6vFCMRG+l1klM6nfYvwrHICYyJ5fjO7WpclweUA==" saltValue="CtFMpMQM06ztJXRfZUSiGA==" spinCount="100000" sheet="1" objects="1" scenarios="1"/>
  <conditionalFormatting sqref="F302:F104857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{42BBF54D-BA2F-40FE-B439-6BEA27913A0A}</x14:id>
        </ext>
      </extLst>
    </cfRule>
  </conditionalFormatting>
  <conditionalFormatting sqref="I6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{27E9F45B-FEFE-49E0-8FA9-97B1E0B2B704}</x14:id>
        </ext>
      </extLst>
    </cfRule>
  </conditionalFormatting>
  <conditionalFormatting sqref="I101:I113 I61:I99 I239 I1:I59 I152:I237 I241:I242 I115:I149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{DBC33DB4-8815-44D4-B501-A5B09CEDE35C}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{E29DFF67-4CCA-4805-91F9-A8AE9BAF1F6E}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{2275D219-D63B-46B7-BB9D-FF40C4890749}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{34B5251B-6E2C-4C27-BC51-D8D98594E1EB}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{6DA5D743-A2D6-4839-B1D6-9C28DC48E116}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{C45D4832-7710-4A03-90B7-A3B16E56BFD6}</x14:id>
        </ext>
      </extLst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BBF54D-BA2F-40FE-B439-6BEA2791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F302:F1048576</xm:sqref>
        </x14:conditionalFormatting>
        <x14:conditionalFormatting xmlns:xm="http://schemas.microsoft.com/office/excel/2006/main">
          <x14:cfRule type="dataBar" id="{27E9F45B-FEFE-49E0-8FA9-97B1E0B2B7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DBC33DB4-8815-44D4-B501-A5B09CEDE35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I152:I237 I241:I242 I115:I149</xm:sqref>
        </x14:conditionalFormatting>
        <x14:conditionalFormatting xmlns:xm="http://schemas.microsoft.com/office/excel/2006/main">
          <x14:cfRule type="dataBar" id="{E29DFF67-4CCA-4805-91F9-A8AE9BAF1F6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2275D219-D63B-46B7-BB9D-FF40C489074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34B5251B-6E2C-4C27-BC51-D8D98594E1E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6DA5D743-A2D6-4839-B1D6-9C28DC48E11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C45D4832-7710-4A03-90B7-A3B16E56BFD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5710-AB26-4D38-ACFD-9FE6F39159E3}">
  <dimension ref="A1:U269"/>
  <sheetViews>
    <sheetView showGridLines="0" topLeftCell="A112" workbookViewId="0">
      <selection activeCell="A35" sqref="A35"/>
    </sheetView>
  </sheetViews>
  <sheetFormatPr defaultRowHeight="15" x14ac:dyDescent="0.25"/>
  <cols>
    <col min="1" max="1" width="50.5703125" customWidth="1"/>
    <col min="2" max="2" width="15.140625" customWidth="1"/>
    <col min="3" max="4" width="10.85546875" customWidth="1"/>
    <col min="5" max="5" width="11.85546875" customWidth="1"/>
    <col min="6" max="6" width="9.7109375" customWidth="1"/>
    <col min="7" max="7" width="11.5703125" style="4" customWidth="1"/>
    <col min="8" max="8" width="14.7109375" style="1" customWidth="1"/>
    <col min="9" max="9" width="15.140625" style="2" customWidth="1"/>
    <col min="10" max="10" width="10.42578125" style="3" customWidth="1"/>
    <col min="11" max="11" width="11.28515625" customWidth="1"/>
    <col min="12" max="12" width="11" bestFit="1" customWidth="1"/>
    <col min="13" max="13" width="11.28515625" bestFit="1" customWidth="1"/>
    <col min="14" max="15" width="11.140625" bestFit="1" customWidth="1"/>
  </cols>
  <sheetData>
    <row r="1" spans="1:21" ht="15.75" thickBot="1" x14ac:dyDescent="0.3">
      <c r="A1" s="12" t="s">
        <v>267</v>
      </c>
      <c r="B1" s="13"/>
      <c r="C1" s="14"/>
      <c r="D1" s="15"/>
      <c r="E1" s="16"/>
      <c r="F1" s="17"/>
      <c r="G1" s="18"/>
      <c r="H1" s="19"/>
      <c r="I1" s="12"/>
      <c r="J1" s="20"/>
      <c r="K1" s="12"/>
      <c r="L1" s="21"/>
      <c r="M1" s="22"/>
      <c r="N1" s="23"/>
      <c r="O1" s="24"/>
      <c r="P1" s="12"/>
      <c r="Q1" s="21"/>
      <c r="R1" s="22"/>
      <c r="S1" s="23"/>
      <c r="T1" s="24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301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315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315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301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301" t="s">
        <v>9</v>
      </c>
      <c r="P3" s="27" t="s">
        <v>10</v>
      </c>
      <c r="Q3" s="28" t="s">
        <v>10</v>
      </c>
      <c r="R3" s="29" t="s">
        <v>10</v>
      </c>
      <c r="S3" s="30"/>
      <c r="T3" s="301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302"/>
      <c r="H4" s="45"/>
      <c r="I4" s="44"/>
      <c r="J4" s="49"/>
      <c r="K4" s="44"/>
      <c r="L4" s="45"/>
      <c r="M4" s="46"/>
      <c r="N4" s="43"/>
      <c r="O4" s="302"/>
      <c r="P4" s="44"/>
      <c r="Q4" s="45"/>
      <c r="R4" s="46"/>
      <c r="S4" s="43"/>
      <c r="T4" s="302"/>
      <c r="U4" s="50"/>
    </row>
    <row r="5" spans="1:21" x14ac:dyDescent="0.25">
      <c r="A5" s="51" t="s">
        <v>141</v>
      </c>
      <c r="B5" s="52">
        <f>'DAY3'!H5</f>
        <v>0</v>
      </c>
      <c r="C5" s="53">
        <v>0</v>
      </c>
      <c r="D5" s="54">
        <v>0</v>
      </c>
      <c r="E5" s="55">
        <v>0</v>
      </c>
      <c r="F5" s="52">
        <v>0</v>
      </c>
      <c r="G5" s="303">
        <v>0</v>
      </c>
      <c r="H5" s="54">
        <f>+(Table16[[#This Row],[OPENING ]]+Table16[[#This Row],[RECEIPTS]]+Table16[[#This Row],[RETURNS]])-(Table16[[#This Row],[EXCHANGED]]+Table16[[#This Row],[SALES]]+Table16[[#This Row],[ISSUES]])</f>
        <v>0</v>
      </c>
      <c r="I5" s="53">
        <v>0</v>
      </c>
      <c r="J5" s="58">
        <f t="shared" ref="J5:J76" si="0">+I5-H5</f>
        <v>0</v>
      </c>
      <c r="K5" s="53">
        <f>'DAY3'!K5+'DAY4'!C5</f>
        <v>0</v>
      </c>
      <c r="L5" s="54">
        <f>'DAY3'!L5+'DAY4'!D5</f>
        <v>0</v>
      </c>
      <c r="M5" s="55">
        <f>'DAY3'!M5+'DAY4'!E5</f>
        <v>0</v>
      </c>
      <c r="N5" s="52">
        <f>'DAY3'!N5+'DAY4'!F5</f>
        <v>0</v>
      </c>
      <c r="O5" s="303">
        <f>'DAY3'!O5+'DAY4'!G5</f>
        <v>0</v>
      </c>
      <c r="P5" s="53">
        <f>+K5/4</f>
        <v>0</v>
      </c>
      <c r="Q5" s="54">
        <f>+L5/4</f>
        <v>0</v>
      </c>
      <c r="R5" s="55">
        <f>+M5/4</f>
        <v>0</v>
      </c>
      <c r="S5" s="52">
        <f>+N5/4</f>
        <v>0</v>
      </c>
      <c r="T5" s="303">
        <f>+O5/4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'DAY3'!H6</f>
        <v>0</v>
      </c>
      <c r="C6" s="53">
        <v>0</v>
      </c>
      <c r="D6" s="54">
        <v>0</v>
      </c>
      <c r="E6" s="55">
        <v>0</v>
      </c>
      <c r="F6" s="52">
        <v>0</v>
      </c>
      <c r="G6" s="303">
        <v>0</v>
      </c>
      <c r="H6" s="54">
        <f>+(Table16[[#This Row],[OPENING ]]+Table16[[#This Row],[RECEIPTS]]+Table16[[#This Row],[RETURNS]])-(Table16[[#This Row],[EXCHANGED]]+Table16[[#This Row],[SALES]]+Table16[[#This Row],[ISSUES]])</f>
        <v>0</v>
      </c>
      <c r="I6" s="53">
        <v>0</v>
      </c>
      <c r="J6" s="58">
        <f t="shared" si="0"/>
        <v>0</v>
      </c>
      <c r="K6" s="53">
        <f>'DAY3'!K6+'DAY4'!C6</f>
        <v>0</v>
      </c>
      <c r="L6" s="54">
        <f>'DAY3'!L6+'DAY4'!D6</f>
        <v>0</v>
      </c>
      <c r="M6" s="55">
        <f>'DAY3'!M6+'DAY4'!E6</f>
        <v>0</v>
      </c>
      <c r="N6" s="52">
        <f>'DAY3'!N6+'DAY4'!F6</f>
        <v>0</v>
      </c>
      <c r="O6" s="303">
        <f>'DAY3'!O6+'DAY4'!G6</f>
        <v>0</v>
      </c>
      <c r="P6" s="53">
        <f t="shared" ref="P6:P19" si="2">+K6/4</f>
        <v>0</v>
      </c>
      <c r="Q6" s="54">
        <f t="shared" ref="Q6:Q19" si="3">+L6/4</f>
        <v>0</v>
      </c>
      <c r="R6" s="55">
        <f t="shared" ref="R6:R19" si="4">+M6/4</f>
        <v>0</v>
      </c>
      <c r="S6" s="52">
        <f t="shared" ref="S6:S19" si="5">+N6/4</f>
        <v>0</v>
      </c>
      <c r="T6" s="303">
        <f t="shared" ref="T6:T19" si="6">+O6/4</f>
        <v>0</v>
      </c>
      <c r="U6" s="59">
        <f t="shared" si="1"/>
        <v>0</v>
      </c>
    </row>
    <row r="7" spans="1:21" x14ac:dyDescent="0.25">
      <c r="A7" s="51" t="s">
        <v>14</v>
      </c>
      <c r="B7" s="52">
        <f>'DAY3'!H7</f>
        <v>0</v>
      </c>
      <c r="C7" s="53">
        <v>0</v>
      </c>
      <c r="D7" s="54">
        <v>0</v>
      </c>
      <c r="E7" s="55">
        <v>0</v>
      </c>
      <c r="F7" s="52">
        <v>0</v>
      </c>
      <c r="G7" s="303">
        <v>0</v>
      </c>
      <c r="H7" s="54">
        <f>+(Table16[[#This Row],[OPENING ]]+Table16[[#This Row],[RECEIPTS]]+Table16[[#This Row],[RETURNS]])-(Table16[[#This Row],[EXCHANGED]]+Table16[[#This Row],[SALES]]+Table16[[#This Row],[ISSUES]])</f>
        <v>0</v>
      </c>
      <c r="I7" s="53">
        <v>0</v>
      </c>
      <c r="J7" s="58">
        <f t="shared" si="0"/>
        <v>0</v>
      </c>
      <c r="K7" s="53">
        <f>'DAY3'!K7+'DAY4'!C7</f>
        <v>0</v>
      </c>
      <c r="L7" s="54">
        <f>'DAY3'!L7+'DAY4'!D7</f>
        <v>0</v>
      </c>
      <c r="M7" s="55">
        <f>'DAY3'!M7+'DAY4'!E7</f>
        <v>0</v>
      </c>
      <c r="N7" s="52">
        <f>'DAY3'!N7+'DAY4'!F7</f>
        <v>0</v>
      </c>
      <c r="O7" s="303">
        <f>'DAY3'!O7+'DAY4'!G7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303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'DAY3'!H8</f>
        <v>0</v>
      </c>
      <c r="C8" s="53">
        <v>0</v>
      </c>
      <c r="D8" s="54">
        <v>0</v>
      </c>
      <c r="E8" s="55">
        <v>0</v>
      </c>
      <c r="F8" s="52">
        <v>0</v>
      </c>
      <c r="G8" s="303">
        <v>0</v>
      </c>
      <c r="H8" s="54">
        <f>+(Table16[[#This Row],[OPENING ]]+Table16[[#This Row],[RECEIPTS]]+Table16[[#This Row],[RETURNS]])-(Table16[[#This Row],[EXCHANGED]]+Table16[[#This Row],[SALES]]+Table16[[#This Row],[ISSUES]])</f>
        <v>0</v>
      </c>
      <c r="I8" s="53">
        <v>0</v>
      </c>
      <c r="J8" s="58">
        <f t="shared" si="0"/>
        <v>0</v>
      </c>
      <c r="K8" s="53">
        <f>'DAY3'!K8+'DAY4'!C8</f>
        <v>0</v>
      </c>
      <c r="L8" s="54">
        <f>'DAY3'!L8+'DAY4'!D8</f>
        <v>0</v>
      </c>
      <c r="M8" s="55">
        <f>'DAY3'!M8+'DAY4'!E8</f>
        <v>0</v>
      </c>
      <c r="N8" s="52">
        <f>'DAY3'!N8+'DAY4'!F8</f>
        <v>0</v>
      </c>
      <c r="O8" s="303">
        <f>'DAY3'!O8+'DAY4'!G8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303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'DAY3'!H9</f>
        <v>0</v>
      </c>
      <c r="C9" s="53">
        <v>0</v>
      </c>
      <c r="D9" s="54">
        <v>0</v>
      </c>
      <c r="E9" s="55">
        <v>0</v>
      </c>
      <c r="F9" s="52">
        <v>0</v>
      </c>
      <c r="G9" s="303">
        <v>0</v>
      </c>
      <c r="H9" s="54">
        <f>+(Table16[[#This Row],[OPENING ]]+Table16[[#This Row],[RECEIPTS]]+Table16[[#This Row],[RETURNS]])-(Table16[[#This Row],[EXCHANGED]]+Table16[[#This Row],[SALES]]+Table16[[#This Row],[ISSUES]])</f>
        <v>0</v>
      </c>
      <c r="I9" s="53">
        <v>0</v>
      </c>
      <c r="J9" s="58">
        <f t="shared" si="0"/>
        <v>0</v>
      </c>
      <c r="K9" s="53">
        <f>'DAY3'!K9+'DAY4'!C9</f>
        <v>0</v>
      </c>
      <c r="L9" s="54">
        <f>'DAY3'!L9+'DAY4'!D9</f>
        <v>0</v>
      </c>
      <c r="M9" s="55">
        <f>'DAY3'!M9+'DAY4'!E9</f>
        <v>0</v>
      </c>
      <c r="N9" s="52">
        <f>'DAY3'!N9+'DAY4'!F9</f>
        <v>0</v>
      </c>
      <c r="O9" s="303">
        <f>'DAY3'!O9+'DAY4'!G9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303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'DAY3'!H10</f>
        <v>0</v>
      </c>
      <c r="C10" s="53">
        <v>0</v>
      </c>
      <c r="D10" s="54">
        <v>0</v>
      </c>
      <c r="E10" s="55">
        <v>0</v>
      </c>
      <c r="F10" s="52">
        <v>0</v>
      </c>
      <c r="G10" s="303">
        <v>0</v>
      </c>
      <c r="H10" s="54">
        <f>+(Table16[[#This Row],[OPENING ]]+Table16[[#This Row],[RECEIPTS]]+Table16[[#This Row],[RETURNS]])-(Table16[[#This Row],[EXCHANGED]]+Table16[[#This Row],[SALES]]+Table16[[#This Row],[ISSUES]])</f>
        <v>0</v>
      </c>
      <c r="I10" s="53">
        <v>0</v>
      </c>
      <c r="J10" s="58">
        <f t="shared" si="0"/>
        <v>0</v>
      </c>
      <c r="K10" s="53">
        <f>'DAY3'!K10+'DAY4'!C10</f>
        <v>0</v>
      </c>
      <c r="L10" s="54">
        <f>'DAY3'!L10+'DAY4'!D10</f>
        <v>0</v>
      </c>
      <c r="M10" s="55">
        <f>'DAY3'!M10+'DAY4'!E10</f>
        <v>0</v>
      </c>
      <c r="N10" s="52">
        <f>'DAY3'!N10+'DAY4'!F10</f>
        <v>0</v>
      </c>
      <c r="O10" s="303">
        <f>'DAY3'!O10+'DAY4'!G10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303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'DAY3'!H11</f>
        <v>0</v>
      </c>
      <c r="C11" s="53">
        <v>0</v>
      </c>
      <c r="D11" s="54">
        <v>0</v>
      </c>
      <c r="E11" s="55">
        <v>0</v>
      </c>
      <c r="F11" s="52">
        <v>0</v>
      </c>
      <c r="G11" s="303">
        <v>0</v>
      </c>
      <c r="H11" s="54">
        <f>+(Table16[[#This Row],[OPENING ]]+Table16[[#This Row],[RECEIPTS]]+Table16[[#This Row],[RETURNS]])-(Table16[[#This Row],[EXCHANGED]]+Table16[[#This Row],[SALES]]+Table16[[#This Row],[ISSUES]])</f>
        <v>0</v>
      </c>
      <c r="I11" s="53">
        <v>0</v>
      </c>
      <c r="J11" s="58">
        <f t="shared" si="0"/>
        <v>0</v>
      </c>
      <c r="K11" s="53">
        <f>'DAY3'!K11+'DAY4'!C11</f>
        <v>0</v>
      </c>
      <c r="L11" s="54">
        <f>'DAY3'!L11+'DAY4'!D11</f>
        <v>0</v>
      </c>
      <c r="M11" s="55">
        <f>'DAY3'!M11+'DAY4'!E11</f>
        <v>0</v>
      </c>
      <c r="N11" s="52">
        <f>'DAY3'!N11+'DAY4'!F11</f>
        <v>0</v>
      </c>
      <c r="O11" s="303">
        <f>'DAY3'!O11+'DAY4'!G11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303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'DAY3'!H12</f>
        <v>0</v>
      </c>
      <c r="C12" s="53">
        <v>0</v>
      </c>
      <c r="D12" s="54">
        <v>0</v>
      </c>
      <c r="E12" s="55">
        <v>0</v>
      </c>
      <c r="F12" s="52">
        <v>0</v>
      </c>
      <c r="G12" s="303">
        <v>0</v>
      </c>
      <c r="H12" s="54">
        <f>+(Table16[[#This Row],[OPENING ]]+Table16[[#This Row],[RECEIPTS]]+Table16[[#This Row],[RETURNS]])-(Table16[[#This Row],[EXCHANGED]]+Table16[[#This Row],[SALES]]+Table16[[#This Row],[ISSUES]])</f>
        <v>0</v>
      </c>
      <c r="I12" s="53">
        <v>0</v>
      </c>
      <c r="J12" s="58">
        <f t="shared" si="0"/>
        <v>0</v>
      </c>
      <c r="K12" s="53">
        <f>'DAY3'!K12+'DAY4'!C12</f>
        <v>0</v>
      </c>
      <c r="L12" s="54">
        <f>'DAY3'!L12+'DAY4'!D12</f>
        <v>0</v>
      </c>
      <c r="M12" s="55">
        <f>'DAY3'!M12+'DAY4'!E12</f>
        <v>0</v>
      </c>
      <c r="N12" s="52">
        <f>'DAY3'!N12+'DAY4'!F12</f>
        <v>0</v>
      </c>
      <c r="O12" s="303">
        <f>'DAY3'!O12+'DAY4'!G12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303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'DAY3'!H13</f>
        <v>140</v>
      </c>
      <c r="C13" s="53">
        <v>0</v>
      </c>
      <c r="D13" s="54">
        <v>0</v>
      </c>
      <c r="E13" s="55">
        <v>0</v>
      </c>
      <c r="F13" s="52">
        <v>0</v>
      </c>
      <c r="G13" s="303">
        <v>0</v>
      </c>
      <c r="H13" s="54">
        <f>+(Table16[[#This Row],[OPENING ]]+Table16[[#This Row],[RECEIPTS]]+Table16[[#This Row],[RETURNS]])-(Table16[[#This Row],[EXCHANGED]]+Table16[[#This Row],[SALES]]+Table16[[#This Row],[ISSUES]])</f>
        <v>140</v>
      </c>
      <c r="I13" s="53">
        <v>140</v>
      </c>
      <c r="J13" s="58">
        <f t="shared" si="0"/>
        <v>0</v>
      </c>
      <c r="K13" s="53">
        <f>'DAY3'!K13+'DAY4'!C13</f>
        <v>0</v>
      </c>
      <c r="L13" s="54">
        <f>'DAY3'!L13+'DAY4'!D13</f>
        <v>0</v>
      </c>
      <c r="M13" s="55">
        <f>'DAY3'!M13+'DAY4'!E13</f>
        <v>0</v>
      </c>
      <c r="N13" s="52">
        <f>'DAY3'!N13+'DAY4'!F13</f>
        <v>0</v>
      </c>
      <c r="O13" s="303">
        <f>'DAY3'!O13+'DAY4'!G13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303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'DAY3'!H14</f>
        <v>0</v>
      </c>
      <c r="C14" s="53">
        <v>0</v>
      </c>
      <c r="D14" s="54">
        <v>0</v>
      </c>
      <c r="E14" s="55">
        <v>0</v>
      </c>
      <c r="F14" s="52">
        <v>0</v>
      </c>
      <c r="G14" s="303">
        <v>0</v>
      </c>
      <c r="H14" s="54">
        <f>+(Table16[[#This Row],[OPENING ]]+Table16[[#This Row],[RECEIPTS]]+Table16[[#This Row],[RETURNS]])-(Table16[[#This Row],[EXCHANGED]]+Table16[[#This Row],[SALES]]+Table16[[#This Row],[ISSUES]])</f>
        <v>0</v>
      </c>
      <c r="I14" s="53">
        <v>0</v>
      </c>
      <c r="J14" s="58">
        <f t="shared" si="0"/>
        <v>0</v>
      </c>
      <c r="K14" s="53">
        <f>'DAY3'!K14+'DAY4'!C14</f>
        <v>0</v>
      </c>
      <c r="L14" s="54">
        <f>'DAY3'!L14+'DAY4'!D14</f>
        <v>0</v>
      </c>
      <c r="M14" s="55">
        <f>'DAY3'!M14+'DAY4'!E14</f>
        <v>0</v>
      </c>
      <c r="N14" s="52">
        <f>'DAY3'!N14+'DAY4'!F14</f>
        <v>0</v>
      </c>
      <c r="O14" s="303">
        <f>'DAY3'!O14+'DAY4'!G14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303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'DAY3'!H15</f>
        <v>0</v>
      </c>
      <c r="C15" s="53">
        <v>0</v>
      </c>
      <c r="D15" s="54">
        <v>0</v>
      </c>
      <c r="E15" s="55">
        <v>0</v>
      </c>
      <c r="F15" s="52">
        <v>0</v>
      </c>
      <c r="G15" s="303">
        <v>0</v>
      </c>
      <c r="H15" s="54">
        <f>+(Table16[[#This Row],[OPENING ]]+Table16[[#This Row],[RECEIPTS]]+Table16[[#This Row],[RETURNS]])-(Table16[[#This Row],[EXCHANGED]]+Table16[[#This Row],[SALES]]+Table16[[#This Row],[ISSUES]])</f>
        <v>0</v>
      </c>
      <c r="I15" s="53">
        <v>0</v>
      </c>
      <c r="J15" s="58">
        <f t="shared" si="0"/>
        <v>0</v>
      </c>
      <c r="K15" s="53">
        <f>'DAY3'!K15+'DAY4'!C15</f>
        <v>0</v>
      </c>
      <c r="L15" s="54">
        <f>'DAY3'!L15+'DAY4'!D15</f>
        <v>0</v>
      </c>
      <c r="M15" s="55">
        <f>'DAY3'!M15+'DAY4'!E15</f>
        <v>0</v>
      </c>
      <c r="N15" s="52">
        <f>'DAY3'!N15+'DAY4'!F15</f>
        <v>0</v>
      </c>
      <c r="O15" s="303">
        <f>'DAY3'!O15+'DAY4'!G15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303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'DAY3'!H16</f>
        <v>18238.599999999999</v>
      </c>
      <c r="C16" s="53">
        <v>0</v>
      </c>
      <c r="D16" s="54">
        <v>0</v>
      </c>
      <c r="E16" s="55">
        <v>0</v>
      </c>
      <c r="F16" s="52">
        <v>0</v>
      </c>
      <c r="G16" s="303">
        <v>660</v>
      </c>
      <c r="H16" s="54">
        <f>+(Table16[[#This Row],[OPENING ]]+Table16[[#This Row],[RECEIPTS]]+Table16[[#This Row],[RETURNS]])-(Table16[[#This Row],[EXCHANGED]]+Table16[[#This Row],[SALES]]+Table16[[#This Row],[ISSUES]])</f>
        <v>17578.599999999999</v>
      </c>
      <c r="I16" s="53">
        <v>17566.8</v>
      </c>
      <c r="J16" s="58">
        <f t="shared" si="0"/>
        <v>-11.799999999999272</v>
      </c>
      <c r="K16" s="53">
        <f>'DAY3'!K16+'DAY4'!C16</f>
        <v>0</v>
      </c>
      <c r="L16" s="54">
        <f>'DAY3'!L16+'DAY4'!D16</f>
        <v>0</v>
      </c>
      <c r="M16" s="55">
        <f>'DAY3'!M16+'DAY4'!E16</f>
        <v>0</v>
      </c>
      <c r="N16" s="52">
        <f>'DAY3'!N16+'DAY4'!F16</f>
        <v>0</v>
      </c>
      <c r="O16" s="303">
        <f>'DAY3'!O16+'DAY4'!G16</f>
        <v>1674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303">
        <f t="shared" si="6"/>
        <v>418.5</v>
      </c>
      <c r="U16" s="59">
        <f t="shared" si="1"/>
        <v>42.003823178016724</v>
      </c>
    </row>
    <row r="17" spans="1:21" x14ac:dyDescent="0.25">
      <c r="A17" s="60"/>
      <c r="B17" s="52">
        <f>'DAY3'!H17</f>
        <v>0</v>
      </c>
      <c r="C17" s="53">
        <v>0</v>
      </c>
      <c r="D17" s="54">
        <v>0</v>
      </c>
      <c r="E17" s="55">
        <v>0</v>
      </c>
      <c r="F17" s="52">
        <v>0</v>
      </c>
      <c r="G17" s="303">
        <v>0</v>
      </c>
      <c r="H17" s="54">
        <f>+(Table16[[#This Row],[OPENING ]]+Table16[[#This Row],[RECEIPTS]]+Table16[[#This Row],[RETURNS]])-(Table16[[#This Row],[EXCHANGED]]+Table16[[#This Row],[SALES]]+Table16[[#This Row],[ISSUES]])</f>
        <v>0</v>
      </c>
      <c r="I17" s="53">
        <v>0</v>
      </c>
      <c r="J17" s="58">
        <f t="shared" si="0"/>
        <v>0</v>
      </c>
      <c r="K17" s="53">
        <f>'DAY3'!K17+'DAY4'!C17</f>
        <v>0</v>
      </c>
      <c r="L17" s="54">
        <f>'DAY3'!L17+'DAY4'!D17</f>
        <v>0</v>
      </c>
      <c r="M17" s="55">
        <f>'DAY3'!M17+'DAY4'!E17</f>
        <v>0</v>
      </c>
      <c r="N17" s="52">
        <f>'DAY3'!N17+'DAY4'!F17</f>
        <v>0</v>
      </c>
      <c r="O17" s="303">
        <f>'DAY3'!O17+'DAY4'!G17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303">
        <f t="shared" si="6"/>
        <v>0</v>
      </c>
      <c r="U17" s="59">
        <f t="shared" si="1"/>
        <v>0</v>
      </c>
    </row>
    <row r="18" spans="1:21" x14ac:dyDescent="0.25">
      <c r="A18" s="60"/>
      <c r="B18" s="52">
        <f>'DAY3'!H18</f>
        <v>0</v>
      </c>
      <c r="C18" s="53">
        <v>0</v>
      </c>
      <c r="D18" s="54">
        <v>0</v>
      </c>
      <c r="E18" s="55">
        <v>0</v>
      </c>
      <c r="F18" s="52">
        <v>0</v>
      </c>
      <c r="G18" s="303">
        <v>0</v>
      </c>
      <c r="H18" s="54">
        <f>+(Table16[[#This Row],[OPENING ]]+Table16[[#This Row],[RECEIPTS]]+Table16[[#This Row],[RETURNS]])-(Table16[[#This Row],[EXCHANGED]]+Table16[[#This Row],[SALES]]+Table16[[#This Row],[ISSUES]])</f>
        <v>0</v>
      </c>
      <c r="I18" s="53">
        <v>0</v>
      </c>
      <c r="J18" s="58">
        <f t="shared" si="0"/>
        <v>0</v>
      </c>
      <c r="K18" s="53">
        <f>'DAY3'!K18+'DAY4'!C18</f>
        <v>0</v>
      </c>
      <c r="L18" s="54">
        <f>'DAY3'!L18+'DAY4'!D18</f>
        <v>0</v>
      </c>
      <c r="M18" s="55">
        <f>'DAY3'!M18+'DAY4'!E18</f>
        <v>0</v>
      </c>
      <c r="N18" s="52">
        <f>'DAY3'!N18+'DAY4'!F18</f>
        <v>0</v>
      </c>
      <c r="O18" s="303">
        <f>'DAY3'!O18+'DAY4'!G18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303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'DAY3'!H19</f>
        <v>0</v>
      </c>
      <c r="C19" s="144">
        <v>0</v>
      </c>
      <c r="D19" s="145">
        <v>0</v>
      </c>
      <c r="E19" s="146">
        <v>0</v>
      </c>
      <c r="F19" s="143">
        <v>0</v>
      </c>
      <c r="G19" s="304">
        <v>0</v>
      </c>
      <c r="H19" s="54">
        <f>+(Table16[[#This Row],[OPENING ]]+Table16[[#This Row],[RECEIPTS]]+Table16[[#This Row],[RETURNS]])-(Table16[[#This Row],[EXCHANGED]]+Table16[[#This Row],[SALES]]+Table16[[#This Row],[ISSUES]])</f>
        <v>0</v>
      </c>
      <c r="I19" s="144">
        <v>0</v>
      </c>
      <c r="J19" s="148">
        <f t="shared" si="0"/>
        <v>0</v>
      </c>
      <c r="K19" s="53">
        <f>'DAY3'!K19+'DAY4'!C19</f>
        <v>0</v>
      </c>
      <c r="L19" s="54">
        <f>'DAY3'!L19+'DAY4'!D19</f>
        <v>0</v>
      </c>
      <c r="M19" s="55">
        <f>'DAY3'!M19+'DAY4'!E19</f>
        <v>0</v>
      </c>
      <c r="N19" s="52">
        <f>'DAY3'!N19+'DAY4'!F19</f>
        <v>0</v>
      </c>
      <c r="O19" s="303">
        <f>'DAY3'!O19+'DAY4'!G19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303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18378.599999999999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305">
        <f t="shared" si="7"/>
        <v>660</v>
      </c>
      <c r="H20" s="162">
        <f t="shared" si="7"/>
        <v>17718.599999999999</v>
      </c>
      <c r="I20" s="161">
        <f t="shared" si="7"/>
        <v>17706.8</v>
      </c>
      <c r="J20" s="165">
        <f>+I20-H20</f>
        <v>-11.799999999999272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305">
        <f t="shared" si="7"/>
        <v>1674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305">
        <f t="shared" si="7"/>
        <v>418.5</v>
      </c>
      <c r="U20" s="166">
        <f t="shared" si="1"/>
        <v>42.33835125448028</v>
      </c>
    </row>
    <row r="21" spans="1:21" x14ac:dyDescent="0.25">
      <c r="A21" s="150"/>
      <c r="B21" s="151"/>
      <c r="C21" s="152"/>
      <c r="D21" s="153"/>
      <c r="E21" s="154"/>
      <c r="F21" s="151"/>
      <c r="G21" s="306"/>
      <c r="H21" s="153"/>
      <c r="I21" s="152"/>
      <c r="J21" s="157"/>
      <c r="K21" s="152"/>
      <c r="L21" s="153"/>
      <c r="M21" s="154"/>
      <c r="N21" s="151"/>
      <c r="O21" s="306"/>
      <c r="P21" s="152"/>
      <c r="Q21" s="153"/>
      <c r="R21" s="154"/>
      <c r="S21" s="151"/>
      <c r="T21" s="306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303"/>
      <c r="H22" s="54"/>
      <c r="I22" s="53"/>
      <c r="J22" s="58"/>
      <c r="K22" s="53"/>
      <c r="L22" s="54"/>
      <c r="M22" s="55"/>
      <c r="N22" s="52"/>
      <c r="O22" s="303"/>
      <c r="P22" s="53"/>
      <c r="Q22" s="54"/>
      <c r="R22" s="55"/>
      <c r="S22" s="52"/>
      <c r="T22" s="303"/>
      <c r="U22" s="62"/>
    </row>
    <row r="23" spans="1:21" x14ac:dyDescent="0.25">
      <c r="A23" s="336" t="s">
        <v>21</v>
      </c>
      <c r="B23" s="52">
        <f>'DAY3'!H23</f>
        <v>0</v>
      </c>
      <c r="C23" s="53">
        <v>0</v>
      </c>
      <c r="D23" s="54">
        <v>0</v>
      </c>
      <c r="E23" s="55">
        <v>0</v>
      </c>
      <c r="F23" s="52">
        <v>0</v>
      </c>
      <c r="G23" s="303">
        <v>0</v>
      </c>
      <c r="H23" s="54">
        <f>+(Table16[[#This Row],[OPENING ]]+Table16[[#This Row],[RECEIPTS]]+Table16[[#This Row],[RETURNS]])-(Table16[[#This Row],[EXCHANGED]]+Table16[[#This Row],[SALES]]+Table16[[#This Row],[ISSUES]])</f>
        <v>0</v>
      </c>
      <c r="I23" s="53">
        <v>0</v>
      </c>
      <c r="J23" s="58">
        <f t="shared" si="0"/>
        <v>0</v>
      </c>
      <c r="K23" s="53">
        <f>'DAY3'!K23+'DAY4'!C23</f>
        <v>0</v>
      </c>
      <c r="L23" s="54">
        <f>'DAY3'!L23+'DAY4'!D23</f>
        <v>0</v>
      </c>
      <c r="M23" s="55">
        <f>'DAY3'!M23+'DAY4'!E23</f>
        <v>0</v>
      </c>
      <c r="N23" s="52">
        <f>'DAY3'!N23+'DAY4'!F23</f>
        <v>0</v>
      </c>
      <c r="O23" s="303">
        <f>'DAY3'!O23+'DAY4'!G23</f>
        <v>0</v>
      </c>
      <c r="P23" s="53">
        <f>+K23/4</f>
        <v>0</v>
      </c>
      <c r="Q23" s="54">
        <f>+L23/4</f>
        <v>0</v>
      </c>
      <c r="R23" s="55">
        <f>+M23/4</f>
        <v>0</v>
      </c>
      <c r="S23" s="52">
        <f>+N23/4</f>
        <v>0</v>
      </c>
      <c r="T23" s="303">
        <f>+O23/4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'DAY3'!H24</f>
        <v>137</v>
      </c>
      <c r="C24" s="53">
        <v>0</v>
      </c>
      <c r="D24" s="54">
        <v>0</v>
      </c>
      <c r="E24" s="55">
        <v>0</v>
      </c>
      <c r="F24" s="52">
        <v>0</v>
      </c>
      <c r="G24" s="303">
        <v>0</v>
      </c>
      <c r="H24" s="54">
        <f>+(Table16[[#This Row],[OPENING ]]+Table16[[#This Row],[RECEIPTS]]+Table16[[#This Row],[RETURNS]])-(Table16[[#This Row],[EXCHANGED]]+Table16[[#This Row],[SALES]]+Table16[[#This Row],[ISSUES]])</f>
        <v>137</v>
      </c>
      <c r="I24" s="53">
        <v>139.80000000000001</v>
      </c>
      <c r="J24" s="58">
        <f t="shared" si="0"/>
        <v>2.8000000000000114</v>
      </c>
      <c r="K24" s="53">
        <f>'DAY3'!K24+'DAY4'!C24</f>
        <v>0</v>
      </c>
      <c r="L24" s="54">
        <f>'DAY3'!L24+'DAY4'!D24</f>
        <v>0</v>
      </c>
      <c r="M24" s="55">
        <f>'DAY3'!M24+'DAY4'!E24</f>
        <v>0</v>
      </c>
      <c r="N24" s="52">
        <f>'DAY3'!N24+'DAY4'!F24</f>
        <v>0</v>
      </c>
      <c r="O24" s="303">
        <f>'DAY3'!O24+'DAY4'!G24</f>
        <v>2367</v>
      </c>
      <c r="P24" s="53">
        <f t="shared" ref="P24:P39" si="8">+K24/4</f>
        <v>0</v>
      </c>
      <c r="Q24" s="54">
        <f t="shared" ref="Q24:Q39" si="9">+L24/4</f>
        <v>0</v>
      </c>
      <c r="R24" s="55">
        <f t="shared" ref="R24:R39" si="10">+M24/4</f>
        <v>0</v>
      </c>
      <c r="S24" s="52">
        <f t="shared" ref="S24:S39" si="11">+N24/4</f>
        <v>0</v>
      </c>
      <c r="T24" s="303">
        <f t="shared" ref="T24:T39" si="12">+O24/4</f>
        <v>591.75</v>
      </c>
      <c r="U24" s="62">
        <f t="shared" si="1"/>
        <v>0.23151668779045204</v>
      </c>
    </row>
    <row r="25" spans="1:21" x14ac:dyDescent="0.25">
      <c r="A25" s="336" t="s">
        <v>22</v>
      </c>
      <c r="B25" s="52">
        <f>'DAY3'!H25</f>
        <v>0</v>
      </c>
      <c r="C25" s="53">
        <v>0</v>
      </c>
      <c r="D25" s="54">
        <v>0</v>
      </c>
      <c r="E25" s="55">
        <v>0</v>
      </c>
      <c r="F25" s="52">
        <v>0</v>
      </c>
      <c r="G25" s="303">
        <v>0</v>
      </c>
      <c r="H25" s="54">
        <f>+(Table16[[#This Row],[OPENING ]]+Table16[[#This Row],[RECEIPTS]]+Table16[[#This Row],[RETURNS]])-(Table16[[#This Row],[EXCHANGED]]+Table16[[#This Row],[SALES]]+Table16[[#This Row],[ISSUES]])</f>
        <v>0</v>
      </c>
      <c r="I25" s="53">
        <v>0</v>
      </c>
      <c r="J25" s="58">
        <f t="shared" si="0"/>
        <v>0</v>
      </c>
      <c r="K25" s="53">
        <f>'DAY3'!K25+'DAY4'!C25</f>
        <v>0</v>
      </c>
      <c r="L25" s="54">
        <f>'DAY3'!L25+'DAY4'!D25</f>
        <v>0</v>
      </c>
      <c r="M25" s="55">
        <f>'DAY3'!M25+'DAY4'!E25</f>
        <v>0</v>
      </c>
      <c r="N25" s="52">
        <f>'DAY3'!N25+'DAY4'!F25</f>
        <v>0</v>
      </c>
      <c r="O25" s="303">
        <f>'DAY3'!O25+'DAY4'!G25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303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'DAY3'!H26</f>
        <v>0</v>
      </c>
      <c r="C26" s="53">
        <v>0</v>
      </c>
      <c r="D26" s="54">
        <v>0</v>
      </c>
      <c r="E26" s="55">
        <v>0</v>
      </c>
      <c r="F26" s="52">
        <v>0</v>
      </c>
      <c r="G26" s="303">
        <v>0</v>
      </c>
      <c r="H26" s="54">
        <f>+(Table16[[#This Row],[OPENING ]]+Table16[[#This Row],[RECEIPTS]]+Table16[[#This Row],[RETURNS]])-(Table16[[#This Row],[EXCHANGED]]+Table16[[#This Row],[SALES]]+Table16[[#This Row],[ISSUES]])</f>
        <v>0</v>
      </c>
      <c r="I26" s="53">
        <v>0</v>
      </c>
      <c r="J26" s="58">
        <f t="shared" si="0"/>
        <v>0</v>
      </c>
      <c r="K26" s="53">
        <f>'DAY3'!K26+'DAY4'!C26</f>
        <v>0</v>
      </c>
      <c r="L26" s="54">
        <f>'DAY3'!L26+'DAY4'!D26</f>
        <v>0</v>
      </c>
      <c r="M26" s="55">
        <f>'DAY3'!M26+'DAY4'!E26</f>
        <v>0</v>
      </c>
      <c r="N26" s="52">
        <f>'DAY3'!N26+'DAY4'!F26</f>
        <v>0</v>
      </c>
      <c r="O26" s="303">
        <f>'DAY3'!O26+'DAY4'!G26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303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'DAY3'!H27</f>
        <v>0</v>
      </c>
      <c r="C27" s="53">
        <v>0</v>
      </c>
      <c r="D27" s="54">
        <v>0</v>
      </c>
      <c r="E27" s="55">
        <v>0</v>
      </c>
      <c r="F27" s="52">
        <v>0</v>
      </c>
      <c r="G27" s="303">
        <v>0</v>
      </c>
      <c r="H27" s="54">
        <f>+(Table16[[#This Row],[OPENING ]]+Table16[[#This Row],[RECEIPTS]]+Table16[[#This Row],[RETURNS]])-(Table16[[#This Row],[EXCHANGED]]+Table16[[#This Row],[SALES]]+Table16[[#This Row],[ISSUES]])</f>
        <v>0</v>
      </c>
      <c r="I27" s="53">
        <v>0</v>
      </c>
      <c r="J27" s="58">
        <f t="shared" si="0"/>
        <v>0</v>
      </c>
      <c r="K27" s="53">
        <f>'DAY3'!K27+'DAY4'!C27</f>
        <v>0</v>
      </c>
      <c r="L27" s="54">
        <f>'DAY3'!L27+'DAY4'!D27</f>
        <v>0</v>
      </c>
      <c r="M27" s="55">
        <f>'DAY3'!M27+'DAY4'!E27</f>
        <v>0</v>
      </c>
      <c r="N27" s="52">
        <f>'DAY3'!N27+'DAY4'!F27</f>
        <v>0</v>
      </c>
      <c r="O27" s="303">
        <f>'DAY3'!O27+'DAY4'!G27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303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'DAY3'!H28</f>
        <v>0</v>
      </c>
      <c r="C28" s="53">
        <v>0</v>
      </c>
      <c r="D28" s="54">
        <v>0</v>
      </c>
      <c r="E28" s="55">
        <v>0</v>
      </c>
      <c r="F28" s="52">
        <v>0</v>
      </c>
      <c r="G28" s="303">
        <v>0</v>
      </c>
      <c r="H28" s="54">
        <f>+(Table16[[#This Row],[OPENING ]]+Table16[[#This Row],[RECEIPTS]]+Table16[[#This Row],[RETURNS]])-(Table16[[#This Row],[EXCHANGED]]+Table16[[#This Row],[SALES]]+Table16[[#This Row],[ISSUES]])</f>
        <v>0</v>
      </c>
      <c r="I28" s="53">
        <v>0</v>
      </c>
      <c r="J28" s="58">
        <f t="shared" si="0"/>
        <v>0</v>
      </c>
      <c r="K28" s="53">
        <f>'DAY3'!K28+'DAY4'!C28</f>
        <v>0</v>
      </c>
      <c r="L28" s="54">
        <f>'DAY3'!L28+'DAY4'!D28</f>
        <v>0</v>
      </c>
      <c r="M28" s="55">
        <f>'DAY3'!M28+'DAY4'!E28</f>
        <v>0</v>
      </c>
      <c r="N28" s="52">
        <f>'DAY3'!N28+'DAY4'!F28</f>
        <v>0</v>
      </c>
      <c r="O28" s="303">
        <f>'DAY3'!O28+'DAY4'!G28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303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'DAY3'!H29</f>
        <v>0</v>
      </c>
      <c r="C29" s="53">
        <v>0</v>
      </c>
      <c r="D29" s="54">
        <v>0</v>
      </c>
      <c r="E29" s="55">
        <v>0</v>
      </c>
      <c r="F29" s="52">
        <v>0</v>
      </c>
      <c r="G29" s="303">
        <v>0</v>
      </c>
      <c r="H29" s="54">
        <f>+(Table16[[#This Row],[OPENING ]]+Table16[[#This Row],[RECEIPTS]]+Table16[[#This Row],[RETURNS]])-(Table16[[#This Row],[EXCHANGED]]+Table16[[#This Row],[SALES]]+Table16[[#This Row],[ISSUES]])</f>
        <v>0</v>
      </c>
      <c r="I29" s="53">
        <v>0</v>
      </c>
      <c r="J29" s="58">
        <f t="shared" si="0"/>
        <v>0</v>
      </c>
      <c r="K29" s="53">
        <f>'DAY3'!K29+'DAY4'!C29</f>
        <v>0</v>
      </c>
      <c r="L29" s="54">
        <f>'DAY3'!L29+'DAY4'!D29</f>
        <v>0</v>
      </c>
      <c r="M29" s="55">
        <f>'DAY3'!M29+'DAY4'!E29</f>
        <v>0</v>
      </c>
      <c r="N29" s="52">
        <f>'DAY3'!N29+'DAY4'!F29</f>
        <v>0</v>
      </c>
      <c r="O29" s="303">
        <f>'DAY3'!O29+'DAY4'!G29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303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'DAY3'!H30</f>
        <v>0</v>
      </c>
      <c r="C30" s="53">
        <v>0</v>
      </c>
      <c r="D30" s="54">
        <v>0</v>
      </c>
      <c r="E30" s="55">
        <v>0</v>
      </c>
      <c r="F30" s="52">
        <v>0</v>
      </c>
      <c r="G30" s="303">
        <v>0</v>
      </c>
      <c r="H30" s="54">
        <f>+(Table16[[#This Row],[OPENING ]]+Table16[[#This Row],[RECEIPTS]]+Table16[[#This Row],[RETURNS]])-(Table16[[#This Row],[EXCHANGED]]+Table16[[#This Row],[SALES]]+Table16[[#This Row],[ISSUES]])</f>
        <v>0</v>
      </c>
      <c r="I30" s="53">
        <v>0</v>
      </c>
      <c r="J30" s="58">
        <f t="shared" si="0"/>
        <v>0</v>
      </c>
      <c r="K30" s="53">
        <f>'DAY3'!K30+'DAY4'!C30</f>
        <v>0</v>
      </c>
      <c r="L30" s="54">
        <f>'DAY3'!L30+'DAY4'!D30</f>
        <v>0</v>
      </c>
      <c r="M30" s="55">
        <f>'DAY3'!M30+'DAY4'!E30</f>
        <v>0</v>
      </c>
      <c r="N30" s="52">
        <f>'DAY3'!N30+'DAY4'!F30</f>
        <v>0</v>
      </c>
      <c r="O30" s="303">
        <f>'DAY3'!O30+'DAY4'!G30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303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'DAY3'!H31</f>
        <v>0</v>
      </c>
      <c r="C31" s="53">
        <v>0</v>
      </c>
      <c r="D31" s="54">
        <v>0</v>
      </c>
      <c r="E31" s="55">
        <v>0</v>
      </c>
      <c r="F31" s="52">
        <v>0</v>
      </c>
      <c r="G31" s="303">
        <v>0</v>
      </c>
      <c r="H31" s="54">
        <f>+(Table16[[#This Row],[OPENING ]]+Table16[[#This Row],[RECEIPTS]]+Table16[[#This Row],[RETURNS]])-(Table16[[#This Row],[EXCHANGED]]+Table16[[#This Row],[SALES]]+Table16[[#This Row],[ISSUES]])</f>
        <v>0</v>
      </c>
      <c r="I31" s="53">
        <v>0</v>
      </c>
      <c r="J31" s="58">
        <f t="shared" si="0"/>
        <v>0</v>
      </c>
      <c r="K31" s="53">
        <f>'DAY3'!K31+'DAY4'!C31</f>
        <v>0</v>
      </c>
      <c r="L31" s="54">
        <f>'DAY3'!L31+'DAY4'!D31</f>
        <v>0</v>
      </c>
      <c r="M31" s="55">
        <f>'DAY3'!M31+'DAY4'!E31</f>
        <v>0</v>
      </c>
      <c r="N31" s="52">
        <f>'DAY3'!N31+'DAY4'!F31</f>
        <v>0</v>
      </c>
      <c r="O31" s="303">
        <f>'DAY3'!O31+'DAY4'!G31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303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'DAY3'!H32</f>
        <v>0</v>
      </c>
      <c r="C32" s="53">
        <v>0</v>
      </c>
      <c r="D32" s="54">
        <v>0</v>
      </c>
      <c r="E32" s="55">
        <v>0</v>
      </c>
      <c r="F32" s="52">
        <v>0</v>
      </c>
      <c r="G32" s="303">
        <v>0</v>
      </c>
      <c r="H32" s="54">
        <f>+(Table16[[#This Row],[OPENING ]]+Table16[[#This Row],[RECEIPTS]]+Table16[[#This Row],[RETURNS]])-(Table16[[#This Row],[EXCHANGED]]+Table16[[#This Row],[SALES]]+Table16[[#This Row],[ISSUES]])</f>
        <v>0</v>
      </c>
      <c r="I32" s="53">
        <v>0</v>
      </c>
      <c r="J32" s="58">
        <f t="shared" si="0"/>
        <v>0</v>
      </c>
      <c r="K32" s="53">
        <f>'DAY3'!K32+'DAY4'!C32</f>
        <v>0</v>
      </c>
      <c r="L32" s="54">
        <f>'DAY3'!L32+'DAY4'!D32</f>
        <v>0</v>
      </c>
      <c r="M32" s="55">
        <f>'DAY3'!M32+'DAY4'!E32</f>
        <v>0</v>
      </c>
      <c r="N32" s="52">
        <f>'DAY3'!N32+'DAY4'!F32</f>
        <v>0</v>
      </c>
      <c r="O32" s="303">
        <f>'DAY3'!O32+'DAY4'!G32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303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'DAY3'!H33</f>
        <v>0</v>
      </c>
      <c r="C33" s="53">
        <v>0</v>
      </c>
      <c r="D33" s="54">
        <v>0</v>
      </c>
      <c r="E33" s="55">
        <v>0</v>
      </c>
      <c r="F33" s="52">
        <v>0</v>
      </c>
      <c r="G33" s="303">
        <v>0</v>
      </c>
      <c r="H33" s="54">
        <f>+(Table16[[#This Row],[OPENING ]]+Table16[[#This Row],[RECEIPTS]]+Table16[[#This Row],[RETURNS]])-(Table16[[#This Row],[EXCHANGED]]+Table16[[#This Row],[SALES]]+Table16[[#This Row],[ISSUES]])</f>
        <v>0</v>
      </c>
      <c r="I33" s="53">
        <v>0</v>
      </c>
      <c r="J33" s="58">
        <f t="shared" si="0"/>
        <v>0</v>
      </c>
      <c r="K33" s="53">
        <f>'DAY3'!K33+'DAY4'!C33</f>
        <v>0</v>
      </c>
      <c r="L33" s="54">
        <f>'DAY3'!L33+'DAY4'!D33</f>
        <v>0</v>
      </c>
      <c r="M33" s="55">
        <f>'DAY3'!M33+'DAY4'!E33</f>
        <v>0</v>
      </c>
      <c r="N33" s="52">
        <f>'DAY3'!N33+'DAY4'!F33</f>
        <v>0</v>
      </c>
      <c r="O33" s="303">
        <f>'DAY3'!O33+'DAY4'!G33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303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'DAY3'!H34</f>
        <v>51966.400000000001</v>
      </c>
      <c r="C34" s="53">
        <v>0</v>
      </c>
      <c r="D34" s="54">
        <v>0</v>
      </c>
      <c r="E34" s="55">
        <v>0</v>
      </c>
      <c r="F34" s="52">
        <v>0</v>
      </c>
      <c r="G34" s="303">
        <v>1298</v>
      </c>
      <c r="H34" s="54">
        <f>+(Table16[[#This Row],[OPENING ]]+Table16[[#This Row],[RECEIPTS]]+Table16[[#This Row],[RETURNS]])-(Table16[[#This Row],[EXCHANGED]]+Table16[[#This Row],[SALES]]+Table16[[#This Row],[ISSUES]])</f>
        <v>50668.4</v>
      </c>
      <c r="I34" s="53">
        <v>50669</v>
      </c>
      <c r="J34" s="58">
        <f t="shared" si="0"/>
        <v>0.59999999999854481</v>
      </c>
      <c r="K34" s="53">
        <f>'DAY3'!K34+'DAY4'!C34</f>
        <v>29625</v>
      </c>
      <c r="L34" s="54">
        <f>'DAY3'!L34+'DAY4'!D34</f>
        <v>0</v>
      </c>
      <c r="M34" s="55">
        <f>'DAY3'!M34+'DAY4'!E34</f>
        <v>0</v>
      </c>
      <c r="N34" s="52">
        <f>'DAY3'!N34+'DAY4'!F34</f>
        <v>0</v>
      </c>
      <c r="O34" s="303">
        <f>'DAY3'!O34+'DAY4'!G34</f>
        <v>3285</v>
      </c>
      <c r="P34" s="53">
        <f t="shared" si="8"/>
        <v>7406.25</v>
      </c>
      <c r="Q34" s="54">
        <f t="shared" si="9"/>
        <v>0</v>
      </c>
      <c r="R34" s="55">
        <f t="shared" si="10"/>
        <v>0</v>
      </c>
      <c r="S34" s="52">
        <f t="shared" si="11"/>
        <v>0</v>
      </c>
      <c r="T34" s="303">
        <f t="shared" si="12"/>
        <v>821.25</v>
      </c>
      <c r="U34" s="62">
        <f t="shared" si="1"/>
        <v>6.1584199331510181</v>
      </c>
    </row>
    <row r="35" spans="1:21" x14ac:dyDescent="0.25">
      <c r="A35" s="336" t="s">
        <v>266</v>
      </c>
      <c r="B35" s="52">
        <f>'DAY3'!H35</f>
        <v>5000</v>
      </c>
      <c r="C35" s="53">
        <v>0</v>
      </c>
      <c r="D35" s="54">
        <v>0</v>
      </c>
      <c r="E35" s="55">
        <v>0</v>
      </c>
      <c r="F35" s="52">
        <v>0</v>
      </c>
      <c r="G35" s="303">
        <v>0</v>
      </c>
      <c r="H35" s="54">
        <f>+(Table16[[#This Row],[OPENING ]]+Table16[[#This Row],[RECEIPTS]]+Table16[[#This Row],[RETURNS]])-(Table16[[#This Row],[EXCHANGED]]+Table16[[#This Row],[SALES]]+Table16[[#This Row],[ISSUES]])</f>
        <v>5000</v>
      </c>
      <c r="I35" s="53">
        <v>5000</v>
      </c>
      <c r="J35" s="58">
        <f>+I35-H35</f>
        <v>0</v>
      </c>
      <c r="K35" s="53">
        <f>'DAY3'!K35+'DAY4'!C35</f>
        <v>5000</v>
      </c>
      <c r="L35" s="54">
        <f>'DAY3'!L35+'DAY4'!D35</f>
        <v>0</v>
      </c>
      <c r="M35" s="55">
        <f>'DAY3'!M35+'DAY4'!E35</f>
        <v>0</v>
      </c>
      <c r="N35" s="52">
        <f>'DAY3'!N35+'DAY4'!F35</f>
        <v>0</v>
      </c>
      <c r="O35" s="303">
        <f>'DAY3'!O35+'DAY4'!G35</f>
        <v>0</v>
      </c>
      <c r="P35" s="53">
        <f t="shared" si="8"/>
        <v>1250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303">
        <f t="shared" si="12"/>
        <v>0</v>
      </c>
      <c r="U35" s="62">
        <f t="shared" si="1"/>
        <v>4</v>
      </c>
    </row>
    <row r="36" spans="1:21" x14ac:dyDescent="0.25">
      <c r="A36" s="336"/>
      <c r="B36" s="52">
        <f>'DAY3'!H36</f>
        <v>0</v>
      </c>
      <c r="C36" s="53">
        <v>0</v>
      </c>
      <c r="D36" s="54">
        <v>0</v>
      </c>
      <c r="E36" s="55">
        <v>0</v>
      </c>
      <c r="F36" s="52">
        <v>0</v>
      </c>
      <c r="G36" s="303">
        <v>0</v>
      </c>
      <c r="H36" s="54">
        <f>+(Table16[[#This Row],[OPENING ]]+Table16[[#This Row],[RECEIPTS]]+Table16[[#This Row],[RETURNS]])-(Table16[[#This Row],[EXCHANGED]]+Table16[[#This Row],[SALES]]+Table16[[#This Row],[ISSUES]])</f>
        <v>0</v>
      </c>
      <c r="I36" s="53">
        <v>0</v>
      </c>
      <c r="J36" s="58">
        <f>+I36-H36</f>
        <v>0</v>
      </c>
      <c r="K36" s="53">
        <f>'DAY3'!K36+'DAY4'!C36</f>
        <v>0</v>
      </c>
      <c r="L36" s="54">
        <f>'DAY3'!L36+'DAY4'!D36</f>
        <v>0</v>
      </c>
      <c r="M36" s="55">
        <f>'DAY3'!M36+'DAY4'!E36</f>
        <v>0</v>
      </c>
      <c r="N36" s="52">
        <f>'DAY3'!N36+'DAY4'!F36</f>
        <v>0</v>
      </c>
      <c r="O36" s="303">
        <f>'DAY3'!O36+'DAY4'!G36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303">
        <f t="shared" si="12"/>
        <v>0</v>
      </c>
      <c r="U36" s="62">
        <f t="shared" si="1"/>
        <v>0</v>
      </c>
    </row>
    <row r="37" spans="1:21" x14ac:dyDescent="0.25">
      <c r="A37" s="336"/>
      <c r="B37" s="52">
        <f>'DAY3'!H37</f>
        <v>0</v>
      </c>
      <c r="C37" s="53">
        <v>0</v>
      </c>
      <c r="D37" s="54">
        <v>0</v>
      </c>
      <c r="E37" s="55">
        <v>0</v>
      </c>
      <c r="F37" s="52">
        <v>0</v>
      </c>
      <c r="G37" s="303">
        <v>0</v>
      </c>
      <c r="H37" s="54">
        <f>+(Table16[[#This Row],[OPENING ]]+Table16[[#This Row],[RECEIPTS]]+Table16[[#This Row],[RETURNS]])-(Table16[[#This Row],[EXCHANGED]]+Table16[[#This Row],[SALES]]+Table16[[#This Row],[ISSUES]])</f>
        <v>0</v>
      </c>
      <c r="I37" s="53">
        <v>0</v>
      </c>
      <c r="J37" s="58">
        <f>+I37-H37</f>
        <v>0</v>
      </c>
      <c r="K37" s="53">
        <f>'DAY3'!K37+'DAY4'!C37</f>
        <v>0</v>
      </c>
      <c r="L37" s="54">
        <f>'DAY3'!L37+'DAY4'!D37</f>
        <v>0</v>
      </c>
      <c r="M37" s="55">
        <f>'DAY3'!M37+'DAY4'!E37</f>
        <v>0</v>
      </c>
      <c r="N37" s="52">
        <f>'DAY3'!N37+'DAY4'!F37</f>
        <v>0</v>
      </c>
      <c r="O37" s="303">
        <f>'DAY3'!O37+'DAY4'!G37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303">
        <f t="shared" si="12"/>
        <v>0</v>
      </c>
      <c r="U37" s="62">
        <f t="shared" si="1"/>
        <v>0</v>
      </c>
    </row>
    <row r="38" spans="1:21" x14ac:dyDescent="0.25">
      <c r="A38" s="336"/>
      <c r="B38" s="52">
        <f>'DAY3'!H38</f>
        <v>0</v>
      </c>
      <c r="C38" s="53">
        <v>0</v>
      </c>
      <c r="D38" s="54">
        <v>0</v>
      </c>
      <c r="E38" s="55">
        <v>0</v>
      </c>
      <c r="F38" s="52">
        <v>0</v>
      </c>
      <c r="G38" s="303">
        <v>0</v>
      </c>
      <c r="H38" s="54">
        <f>+(Table16[[#This Row],[OPENING ]]+Table16[[#This Row],[RECEIPTS]]+Table16[[#This Row],[RETURNS]])-(Table16[[#This Row],[EXCHANGED]]+Table16[[#This Row],[SALES]]+Table16[[#This Row],[ISSUES]])</f>
        <v>0</v>
      </c>
      <c r="I38" s="53">
        <v>0</v>
      </c>
      <c r="J38" s="58">
        <f>+I38-H38</f>
        <v>0</v>
      </c>
      <c r="K38" s="53">
        <f>'DAY3'!K38+'DAY4'!C38</f>
        <v>0</v>
      </c>
      <c r="L38" s="54">
        <f>'DAY3'!L38+'DAY4'!D38</f>
        <v>0</v>
      </c>
      <c r="M38" s="55">
        <f>'DAY3'!M38+'DAY4'!E38</f>
        <v>0</v>
      </c>
      <c r="N38" s="52">
        <f>'DAY3'!N38+'DAY4'!F38</f>
        <v>0</v>
      </c>
      <c r="O38" s="303">
        <f>'DAY3'!O38+'DAY4'!G38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303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'DAY3'!H39</f>
        <v>0</v>
      </c>
      <c r="C39" s="144">
        <v>0</v>
      </c>
      <c r="D39" s="145">
        <v>0</v>
      </c>
      <c r="E39" s="146">
        <v>0</v>
      </c>
      <c r="F39" s="143">
        <v>0</v>
      </c>
      <c r="G39" s="304">
        <v>0</v>
      </c>
      <c r="H39" s="54">
        <f>+(Table16[[#This Row],[OPENING ]]+Table16[[#This Row],[RECEIPTS]]+Table16[[#This Row],[RETURNS]])-(Table16[[#This Row],[EXCHANGED]]+Table16[[#This Row],[SALES]]+Table16[[#This Row],[ISSUES]])</f>
        <v>0</v>
      </c>
      <c r="I39" s="144">
        <v>0</v>
      </c>
      <c r="J39" s="148">
        <f t="shared" si="0"/>
        <v>0</v>
      </c>
      <c r="K39" s="53">
        <f>'DAY3'!K39+'DAY4'!C39</f>
        <v>0</v>
      </c>
      <c r="L39" s="54">
        <f>'DAY3'!L39+'DAY4'!D39</f>
        <v>0</v>
      </c>
      <c r="M39" s="55">
        <f>'DAY3'!M39+'DAY4'!E39</f>
        <v>0</v>
      </c>
      <c r="N39" s="52">
        <f>'DAY3'!N39+'DAY4'!F39</f>
        <v>0</v>
      </c>
      <c r="O39" s="303">
        <f>'DAY3'!O39+'DAY4'!G39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303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57103.4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305">
        <f t="shared" si="13"/>
        <v>1298</v>
      </c>
      <c r="H40" s="162">
        <f t="shared" si="13"/>
        <v>55805.4</v>
      </c>
      <c r="I40" s="161">
        <f t="shared" si="13"/>
        <v>55808.800000000003</v>
      </c>
      <c r="J40" s="165">
        <f>+I40-H40</f>
        <v>3.4000000000014552</v>
      </c>
      <c r="K40" s="161">
        <f t="shared" si="13"/>
        <v>34625</v>
      </c>
      <c r="L40" s="162">
        <f t="shared" si="13"/>
        <v>0</v>
      </c>
      <c r="M40" s="163">
        <f t="shared" si="13"/>
        <v>0</v>
      </c>
      <c r="N40" s="161">
        <f t="shared" si="13"/>
        <v>0</v>
      </c>
      <c r="O40" s="305">
        <f t="shared" si="13"/>
        <v>5652</v>
      </c>
      <c r="P40" s="161">
        <f t="shared" si="13"/>
        <v>8656.25</v>
      </c>
      <c r="Q40" s="162">
        <f t="shared" si="13"/>
        <v>0</v>
      </c>
      <c r="R40" s="163">
        <f t="shared" si="13"/>
        <v>0</v>
      </c>
      <c r="S40" s="160">
        <f t="shared" si="13"/>
        <v>0</v>
      </c>
      <c r="T40" s="305">
        <f t="shared" si="13"/>
        <v>1413</v>
      </c>
      <c r="U40" s="166">
        <f t="shared" si="1"/>
        <v>5.542160538272463</v>
      </c>
    </row>
    <row r="41" spans="1:21" ht="15.75" x14ac:dyDescent="0.3">
      <c r="A41" s="150"/>
      <c r="B41" s="168"/>
      <c r="C41" s="82"/>
      <c r="D41" s="118"/>
      <c r="E41" s="119"/>
      <c r="F41" s="116"/>
      <c r="G41" s="307"/>
      <c r="H41" s="170"/>
      <c r="I41" s="82"/>
      <c r="J41" s="171"/>
      <c r="K41" s="82"/>
      <c r="L41" s="118"/>
      <c r="M41" s="119"/>
      <c r="N41" s="116"/>
      <c r="O41" s="311"/>
      <c r="P41" s="117"/>
      <c r="Q41" s="118"/>
      <c r="R41" s="119"/>
      <c r="S41" s="116"/>
      <c r="T41" s="307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303"/>
      <c r="H42" s="54"/>
      <c r="I42" s="53"/>
      <c r="J42" s="58"/>
      <c r="K42" s="53"/>
      <c r="L42" s="54"/>
      <c r="M42" s="55"/>
      <c r="N42" s="52"/>
      <c r="O42" s="303"/>
      <c r="P42" s="53"/>
      <c r="Q42" s="54"/>
      <c r="R42" s="55"/>
      <c r="S42" s="52"/>
      <c r="T42" s="303"/>
      <c r="U42" s="55"/>
    </row>
    <row r="43" spans="1:21" x14ac:dyDescent="0.25">
      <c r="A43" s="71" t="s">
        <v>139</v>
      </c>
      <c r="B43" s="52">
        <f>'DAY3'!H43</f>
        <v>46</v>
      </c>
      <c r="C43" s="53">
        <v>0</v>
      </c>
      <c r="D43" s="54">
        <v>0</v>
      </c>
      <c r="E43" s="55">
        <v>0</v>
      </c>
      <c r="F43" s="52">
        <v>0</v>
      </c>
      <c r="G43" s="303">
        <v>46</v>
      </c>
      <c r="H43" s="54">
        <f>+(Table16[[#This Row],[OPENING ]]+Table16[[#This Row],[RECEIPTS]]+Table16[[#This Row],[RETURNS]])-(Table16[[#This Row],[EXCHANGED]]+Table16[[#This Row],[SALES]]+Table16[[#This Row],[ISSUES]])</f>
        <v>0</v>
      </c>
      <c r="I43" s="53">
        <v>0</v>
      </c>
      <c r="J43" s="58">
        <f t="shared" si="0"/>
        <v>0</v>
      </c>
      <c r="K43" s="53">
        <f>'DAY3'!K43+'DAY4'!C43</f>
        <v>0</v>
      </c>
      <c r="L43" s="54">
        <f>'DAY3'!L43+'DAY4'!D43</f>
        <v>0</v>
      </c>
      <c r="M43" s="55">
        <f>'DAY3'!M43+'DAY4'!E43</f>
        <v>0</v>
      </c>
      <c r="N43" s="52">
        <f>'DAY3'!N43+'DAY4'!F43</f>
        <v>0</v>
      </c>
      <c r="O43" s="303">
        <f>'DAY3'!O43+'DAY4'!G43</f>
        <v>46</v>
      </c>
      <c r="P43" s="53">
        <f>+K43/4</f>
        <v>0</v>
      </c>
      <c r="Q43" s="54">
        <f>+L43/4</f>
        <v>0</v>
      </c>
      <c r="R43" s="55">
        <f>+M43/4</f>
        <v>0</v>
      </c>
      <c r="S43" s="52">
        <f>+N43/4</f>
        <v>0</v>
      </c>
      <c r="T43" s="303">
        <f>+O43/4</f>
        <v>11.5</v>
      </c>
      <c r="U43" s="62">
        <f t="shared" si="1"/>
        <v>0</v>
      </c>
    </row>
    <row r="44" spans="1:21" x14ac:dyDescent="0.25">
      <c r="A44" s="71" t="s">
        <v>28</v>
      </c>
      <c r="B44" s="52">
        <f>'DAY3'!H44</f>
        <v>0</v>
      </c>
      <c r="C44" s="53">
        <v>0</v>
      </c>
      <c r="D44" s="54">
        <v>0</v>
      </c>
      <c r="E44" s="55">
        <v>0</v>
      </c>
      <c r="F44" s="52">
        <v>0</v>
      </c>
      <c r="G44" s="303">
        <v>0</v>
      </c>
      <c r="H44" s="54">
        <f>+(Table16[[#This Row],[OPENING ]]+Table16[[#This Row],[RECEIPTS]]+Table16[[#This Row],[RETURNS]])-(Table16[[#This Row],[EXCHANGED]]+Table16[[#This Row],[SALES]]+Table16[[#This Row],[ISSUES]])</f>
        <v>0</v>
      </c>
      <c r="I44" s="53">
        <v>0</v>
      </c>
      <c r="J44" s="58">
        <f t="shared" si="0"/>
        <v>0</v>
      </c>
      <c r="K44" s="53">
        <f>'DAY3'!K44+'DAY4'!C44</f>
        <v>0</v>
      </c>
      <c r="L44" s="54">
        <f>'DAY3'!L44+'DAY4'!D44</f>
        <v>0</v>
      </c>
      <c r="M44" s="55">
        <f>'DAY3'!M44+'DAY4'!E44</f>
        <v>0</v>
      </c>
      <c r="N44" s="52">
        <f>'DAY3'!N44+'DAY4'!F44</f>
        <v>0</v>
      </c>
      <c r="O44" s="303">
        <f>'DAY3'!O44+'DAY4'!G44</f>
        <v>0</v>
      </c>
      <c r="P44" s="53">
        <f t="shared" ref="P44:P59" si="14">+K44/4</f>
        <v>0</v>
      </c>
      <c r="Q44" s="54">
        <f t="shared" ref="Q44:Q59" si="15">+L44/4</f>
        <v>0</v>
      </c>
      <c r="R44" s="55">
        <f t="shared" ref="R44:R59" si="16">+M44/4</f>
        <v>0</v>
      </c>
      <c r="S44" s="52">
        <f t="shared" ref="S44:S59" si="17">+N44/4</f>
        <v>0</v>
      </c>
      <c r="T44" s="303">
        <f t="shared" ref="T44:T59" si="18">+O44/4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'DAY3'!H45</f>
        <v>0</v>
      </c>
      <c r="C45" s="53">
        <v>0</v>
      </c>
      <c r="D45" s="54">
        <v>0</v>
      </c>
      <c r="E45" s="55">
        <v>0</v>
      </c>
      <c r="F45" s="52">
        <v>0</v>
      </c>
      <c r="G45" s="303">
        <v>0</v>
      </c>
      <c r="H45" s="54">
        <f>+(Table16[[#This Row],[OPENING ]]+Table16[[#This Row],[RECEIPTS]]+Table16[[#This Row],[RETURNS]])-(Table16[[#This Row],[EXCHANGED]]+Table16[[#This Row],[SALES]]+Table16[[#This Row],[ISSUES]])</f>
        <v>0</v>
      </c>
      <c r="I45" s="53">
        <v>0</v>
      </c>
      <c r="J45" s="58">
        <f t="shared" si="0"/>
        <v>0</v>
      </c>
      <c r="K45" s="53">
        <f>'DAY3'!K45+'DAY4'!C45</f>
        <v>0</v>
      </c>
      <c r="L45" s="54">
        <f>'DAY3'!L45+'DAY4'!D45</f>
        <v>0</v>
      </c>
      <c r="M45" s="55">
        <f>'DAY3'!M45+'DAY4'!E45</f>
        <v>0</v>
      </c>
      <c r="N45" s="52">
        <f>'DAY3'!N45+'DAY4'!F45</f>
        <v>0</v>
      </c>
      <c r="O45" s="303">
        <f>'DAY3'!O45+'DAY4'!G45</f>
        <v>0</v>
      </c>
      <c r="P45" s="53">
        <f t="shared" si="14"/>
        <v>0</v>
      </c>
      <c r="Q45" s="54">
        <f t="shared" si="15"/>
        <v>0</v>
      </c>
      <c r="R45" s="55">
        <f t="shared" si="16"/>
        <v>0</v>
      </c>
      <c r="S45" s="52">
        <f t="shared" si="17"/>
        <v>0</v>
      </c>
      <c r="T45" s="303">
        <f t="shared" si="1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'DAY3'!H46</f>
        <v>0</v>
      </c>
      <c r="C46" s="53">
        <v>0</v>
      </c>
      <c r="D46" s="54">
        <v>0</v>
      </c>
      <c r="E46" s="55">
        <v>0</v>
      </c>
      <c r="F46" s="52">
        <v>0</v>
      </c>
      <c r="G46" s="303">
        <v>0</v>
      </c>
      <c r="H46" s="54">
        <f>+(Table16[[#This Row],[OPENING ]]+Table16[[#This Row],[RECEIPTS]]+Table16[[#This Row],[RETURNS]])-(Table16[[#This Row],[EXCHANGED]]+Table16[[#This Row],[SALES]]+Table16[[#This Row],[ISSUES]])</f>
        <v>0</v>
      </c>
      <c r="I46" s="53">
        <v>0</v>
      </c>
      <c r="J46" s="58">
        <f t="shared" si="0"/>
        <v>0</v>
      </c>
      <c r="K46" s="53">
        <f>'DAY3'!K46+'DAY4'!C46</f>
        <v>0</v>
      </c>
      <c r="L46" s="54">
        <f>'DAY3'!L46+'DAY4'!D46</f>
        <v>0</v>
      </c>
      <c r="M46" s="55">
        <f>'DAY3'!M46+'DAY4'!E46</f>
        <v>0</v>
      </c>
      <c r="N46" s="52">
        <f>'DAY3'!N46+'DAY4'!F46</f>
        <v>0</v>
      </c>
      <c r="O46" s="303">
        <f>'DAY3'!O46+'DAY4'!G46</f>
        <v>0</v>
      </c>
      <c r="P46" s="53">
        <f t="shared" si="14"/>
        <v>0</v>
      </c>
      <c r="Q46" s="54">
        <f t="shared" si="15"/>
        <v>0</v>
      </c>
      <c r="R46" s="55">
        <f t="shared" si="16"/>
        <v>0</v>
      </c>
      <c r="S46" s="52">
        <f t="shared" si="17"/>
        <v>0</v>
      </c>
      <c r="T46" s="303">
        <f t="shared" si="1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'DAY3'!H47</f>
        <v>0</v>
      </c>
      <c r="C47" s="53">
        <v>0</v>
      </c>
      <c r="D47" s="54">
        <v>0</v>
      </c>
      <c r="E47" s="55">
        <v>0</v>
      </c>
      <c r="F47" s="52">
        <v>0</v>
      </c>
      <c r="G47" s="303">
        <v>0</v>
      </c>
      <c r="H47" s="54">
        <f>+(Table16[[#This Row],[OPENING ]]+Table16[[#This Row],[RECEIPTS]]+Table16[[#This Row],[RETURNS]])-(Table16[[#This Row],[EXCHANGED]]+Table16[[#This Row],[SALES]]+Table16[[#This Row],[ISSUES]])</f>
        <v>0</v>
      </c>
      <c r="I47" s="53">
        <v>0</v>
      </c>
      <c r="J47" s="58">
        <f t="shared" si="0"/>
        <v>0</v>
      </c>
      <c r="K47" s="53">
        <f>'DAY3'!K47+'DAY4'!C47</f>
        <v>0</v>
      </c>
      <c r="L47" s="54">
        <f>'DAY3'!L47+'DAY4'!D47</f>
        <v>0</v>
      </c>
      <c r="M47" s="55">
        <f>'DAY3'!M47+'DAY4'!E47</f>
        <v>0</v>
      </c>
      <c r="N47" s="52">
        <f>'DAY3'!N47+'DAY4'!F47</f>
        <v>0</v>
      </c>
      <c r="O47" s="303">
        <f>'DAY3'!O47+'DAY4'!G47</f>
        <v>0</v>
      </c>
      <c r="P47" s="53">
        <f t="shared" si="14"/>
        <v>0</v>
      </c>
      <c r="Q47" s="54">
        <f t="shared" si="15"/>
        <v>0</v>
      </c>
      <c r="R47" s="55">
        <f t="shared" si="16"/>
        <v>0</v>
      </c>
      <c r="S47" s="52">
        <f t="shared" si="17"/>
        <v>0</v>
      </c>
      <c r="T47" s="303">
        <f t="shared" si="1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'DAY3'!H48</f>
        <v>0</v>
      </c>
      <c r="C48" s="53">
        <v>0</v>
      </c>
      <c r="D48" s="54">
        <v>0</v>
      </c>
      <c r="E48" s="55">
        <v>0</v>
      </c>
      <c r="F48" s="52">
        <v>0</v>
      </c>
      <c r="G48" s="303">
        <v>0</v>
      </c>
      <c r="H48" s="54">
        <f>+(Table16[[#This Row],[OPENING ]]+Table16[[#This Row],[RECEIPTS]]+Table16[[#This Row],[RETURNS]])-(Table16[[#This Row],[EXCHANGED]]+Table16[[#This Row],[SALES]]+Table16[[#This Row],[ISSUES]])</f>
        <v>0</v>
      </c>
      <c r="I48" s="53">
        <v>0</v>
      </c>
      <c r="J48" s="58">
        <f t="shared" si="0"/>
        <v>0</v>
      </c>
      <c r="K48" s="53">
        <f>'DAY3'!K48+'DAY4'!C48</f>
        <v>0</v>
      </c>
      <c r="L48" s="54">
        <f>'DAY3'!L48+'DAY4'!D48</f>
        <v>0</v>
      </c>
      <c r="M48" s="55">
        <f>'DAY3'!M48+'DAY4'!E48</f>
        <v>0</v>
      </c>
      <c r="N48" s="52">
        <f>'DAY3'!N48+'DAY4'!F48</f>
        <v>0</v>
      </c>
      <c r="O48" s="303">
        <f>'DAY3'!O48+'DAY4'!G48</f>
        <v>0</v>
      </c>
      <c r="P48" s="53">
        <f t="shared" si="14"/>
        <v>0</v>
      </c>
      <c r="Q48" s="54">
        <f t="shared" si="15"/>
        <v>0</v>
      </c>
      <c r="R48" s="55">
        <f t="shared" si="16"/>
        <v>0</v>
      </c>
      <c r="S48" s="52">
        <f t="shared" si="17"/>
        <v>0</v>
      </c>
      <c r="T48" s="303">
        <f t="shared" si="1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'DAY3'!H49</f>
        <v>0</v>
      </c>
      <c r="C49" s="53">
        <v>0</v>
      </c>
      <c r="D49" s="54">
        <v>0</v>
      </c>
      <c r="E49" s="55">
        <v>0</v>
      </c>
      <c r="F49" s="52">
        <v>0</v>
      </c>
      <c r="G49" s="303">
        <v>0</v>
      </c>
      <c r="H49" s="54">
        <f>+(Table16[[#This Row],[OPENING ]]+Table16[[#This Row],[RECEIPTS]]+Table16[[#This Row],[RETURNS]])-(Table16[[#This Row],[EXCHANGED]]+Table16[[#This Row],[SALES]]+Table16[[#This Row],[ISSUES]])</f>
        <v>0</v>
      </c>
      <c r="I49" s="53">
        <v>0</v>
      </c>
      <c r="J49" s="58">
        <f t="shared" si="0"/>
        <v>0</v>
      </c>
      <c r="K49" s="53">
        <f>'DAY3'!K49+'DAY4'!C49</f>
        <v>0</v>
      </c>
      <c r="L49" s="54">
        <f>'DAY3'!L49+'DAY4'!D49</f>
        <v>0</v>
      </c>
      <c r="M49" s="55">
        <f>'DAY3'!M49+'DAY4'!E49</f>
        <v>0</v>
      </c>
      <c r="N49" s="52">
        <f>'DAY3'!N49+'DAY4'!F49</f>
        <v>0</v>
      </c>
      <c r="O49" s="303">
        <f>'DAY3'!O49+'DAY4'!G49</f>
        <v>0</v>
      </c>
      <c r="P49" s="53">
        <f t="shared" si="14"/>
        <v>0</v>
      </c>
      <c r="Q49" s="54">
        <f t="shared" si="15"/>
        <v>0</v>
      </c>
      <c r="R49" s="55">
        <f t="shared" si="16"/>
        <v>0</v>
      </c>
      <c r="S49" s="52">
        <f t="shared" si="17"/>
        <v>0</v>
      </c>
      <c r="T49" s="303">
        <f t="shared" si="1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'DAY3'!H50</f>
        <v>0</v>
      </c>
      <c r="C50" s="53">
        <v>0</v>
      </c>
      <c r="D50" s="54">
        <v>0</v>
      </c>
      <c r="E50" s="55">
        <v>0</v>
      </c>
      <c r="F50" s="52">
        <v>0</v>
      </c>
      <c r="G50" s="303">
        <v>0</v>
      </c>
      <c r="H50" s="54">
        <f>+(Table16[[#This Row],[OPENING ]]+Table16[[#This Row],[RECEIPTS]]+Table16[[#This Row],[RETURNS]])-(Table16[[#This Row],[EXCHANGED]]+Table16[[#This Row],[SALES]]+Table16[[#This Row],[ISSUES]])</f>
        <v>0</v>
      </c>
      <c r="I50" s="53">
        <v>0</v>
      </c>
      <c r="J50" s="58">
        <f t="shared" si="0"/>
        <v>0</v>
      </c>
      <c r="K50" s="53">
        <f>'DAY3'!K50+'DAY4'!C50</f>
        <v>0</v>
      </c>
      <c r="L50" s="54">
        <f>'DAY3'!L50+'DAY4'!D50</f>
        <v>0</v>
      </c>
      <c r="M50" s="55">
        <f>'DAY3'!M50+'DAY4'!E50</f>
        <v>0</v>
      </c>
      <c r="N50" s="52">
        <f>'DAY3'!N50+'DAY4'!F50</f>
        <v>0</v>
      </c>
      <c r="O50" s="303">
        <f>'DAY3'!O50+'DAY4'!G50</f>
        <v>0</v>
      </c>
      <c r="P50" s="53">
        <f t="shared" si="14"/>
        <v>0</v>
      </c>
      <c r="Q50" s="54">
        <f t="shared" si="15"/>
        <v>0</v>
      </c>
      <c r="R50" s="55">
        <f t="shared" si="16"/>
        <v>0</v>
      </c>
      <c r="S50" s="52">
        <f t="shared" si="17"/>
        <v>0</v>
      </c>
      <c r="T50" s="303">
        <f t="shared" si="1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'DAY3'!H51</f>
        <v>0</v>
      </c>
      <c r="C51" s="53">
        <v>0</v>
      </c>
      <c r="D51" s="54">
        <v>0</v>
      </c>
      <c r="E51" s="55">
        <v>0</v>
      </c>
      <c r="F51" s="52">
        <v>0</v>
      </c>
      <c r="G51" s="303">
        <v>0</v>
      </c>
      <c r="H51" s="54">
        <f>+(Table16[[#This Row],[OPENING ]]+Table16[[#This Row],[RECEIPTS]]+Table16[[#This Row],[RETURNS]])-(Table16[[#This Row],[EXCHANGED]]+Table16[[#This Row],[SALES]]+Table16[[#This Row],[ISSUES]])</f>
        <v>0</v>
      </c>
      <c r="I51" s="53">
        <v>0</v>
      </c>
      <c r="J51" s="58">
        <f t="shared" si="0"/>
        <v>0</v>
      </c>
      <c r="K51" s="53">
        <f>'DAY3'!K51+'DAY4'!C51</f>
        <v>0</v>
      </c>
      <c r="L51" s="54">
        <f>'DAY3'!L51+'DAY4'!D51</f>
        <v>0</v>
      </c>
      <c r="M51" s="55">
        <f>'DAY3'!M51+'DAY4'!E51</f>
        <v>0</v>
      </c>
      <c r="N51" s="52">
        <f>'DAY3'!N51+'DAY4'!F51</f>
        <v>0</v>
      </c>
      <c r="O51" s="303">
        <f>'DAY3'!O51+'DAY4'!G51</f>
        <v>0</v>
      </c>
      <c r="P51" s="53">
        <f t="shared" si="14"/>
        <v>0</v>
      </c>
      <c r="Q51" s="54">
        <f t="shared" si="15"/>
        <v>0</v>
      </c>
      <c r="R51" s="55">
        <f t="shared" si="16"/>
        <v>0</v>
      </c>
      <c r="S51" s="52">
        <f t="shared" si="17"/>
        <v>0</v>
      </c>
      <c r="T51" s="303">
        <f t="shared" si="1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'DAY3'!H52</f>
        <v>0</v>
      </c>
      <c r="C52" s="53">
        <v>0</v>
      </c>
      <c r="D52" s="54">
        <v>0</v>
      </c>
      <c r="E52" s="55">
        <v>0</v>
      </c>
      <c r="F52" s="52">
        <v>0</v>
      </c>
      <c r="G52" s="303">
        <v>0</v>
      </c>
      <c r="H52" s="54">
        <f>+(Table16[[#This Row],[OPENING ]]+Table16[[#This Row],[RECEIPTS]]+Table16[[#This Row],[RETURNS]])-(Table16[[#This Row],[EXCHANGED]]+Table16[[#This Row],[SALES]]+Table16[[#This Row],[ISSUES]])</f>
        <v>0</v>
      </c>
      <c r="I52" s="53">
        <v>0</v>
      </c>
      <c r="J52" s="58">
        <f t="shared" si="0"/>
        <v>0</v>
      </c>
      <c r="K52" s="53">
        <f>'DAY3'!K52+'DAY4'!C52</f>
        <v>0</v>
      </c>
      <c r="L52" s="54">
        <f>'DAY3'!L52+'DAY4'!D52</f>
        <v>0</v>
      </c>
      <c r="M52" s="55">
        <f>'DAY3'!M52+'DAY4'!E52</f>
        <v>0</v>
      </c>
      <c r="N52" s="52">
        <f>'DAY3'!N52+'DAY4'!F52</f>
        <v>0</v>
      </c>
      <c r="O52" s="303">
        <f>'DAY3'!O52+'DAY4'!G52</f>
        <v>0</v>
      </c>
      <c r="P52" s="53">
        <f t="shared" si="14"/>
        <v>0</v>
      </c>
      <c r="Q52" s="54">
        <f t="shared" si="15"/>
        <v>0</v>
      </c>
      <c r="R52" s="55">
        <f t="shared" si="16"/>
        <v>0</v>
      </c>
      <c r="S52" s="52">
        <f t="shared" si="17"/>
        <v>0</v>
      </c>
      <c r="T52" s="303">
        <f t="shared" si="1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'DAY3'!H53</f>
        <v>0</v>
      </c>
      <c r="C53" s="53">
        <v>0</v>
      </c>
      <c r="D53" s="54">
        <v>0</v>
      </c>
      <c r="E53" s="55">
        <v>0</v>
      </c>
      <c r="F53" s="52">
        <v>0</v>
      </c>
      <c r="G53" s="303">
        <v>0</v>
      </c>
      <c r="H53" s="54">
        <f>+(Table16[[#This Row],[OPENING ]]+Table16[[#This Row],[RECEIPTS]]+Table16[[#This Row],[RETURNS]])-(Table16[[#This Row],[EXCHANGED]]+Table16[[#This Row],[SALES]]+Table16[[#This Row],[ISSUES]])</f>
        <v>0</v>
      </c>
      <c r="I53" s="53">
        <v>0</v>
      </c>
      <c r="J53" s="58">
        <f t="shared" si="0"/>
        <v>0</v>
      </c>
      <c r="K53" s="53">
        <f>'DAY3'!K53+'DAY4'!C53</f>
        <v>0</v>
      </c>
      <c r="L53" s="54">
        <f>'DAY3'!L53+'DAY4'!D53</f>
        <v>0</v>
      </c>
      <c r="M53" s="55">
        <f>'DAY3'!M53+'DAY4'!E53</f>
        <v>0</v>
      </c>
      <c r="N53" s="52">
        <f>'DAY3'!N53+'DAY4'!F53</f>
        <v>0</v>
      </c>
      <c r="O53" s="303">
        <f>'DAY3'!O53+'DAY4'!G53</f>
        <v>0</v>
      </c>
      <c r="P53" s="53">
        <f t="shared" si="14"/>
        <v>0</v>
      </c>
      <c r="Q53" s="54">
        <f t="shared" si="15"/>
        <v>0</v>
      </c>
      <c r="R53" s="55">
        <f t="shared" si="16"/>
        <v>0</v>
      </c>
      <c r="S53" s="52">
        <f t="shared" si="17"/>
        <v>0</v>
      </c>
      <c r="T53" s="303">
        <f t="shared" si="1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'DAY3'!H54</f>
        <v>0</v>
      </c>
      <c r="C54" s="53">
        <v>0</v>
      </c>
      <c r="D54" s="54">
        <v>0</v>
      </c>
      <c r="E54" s="55">
        <v>0</v>
      </c>
      <c r="F54" s="52">
        <v>0</v>
      </c>
      <c r="G54" s="303">
        <v>0</v>
      </c>
      <c r="H54" s="54">
        <f>+(Table16[[#This Row],[OPENING ]]+Table16[[#This Row],[RECEIPTS]]+Table16[[#This Row],[RETURNS]])-(Table16[[#This Row],[EXCHANGED]]+Table16[[#This Row],[SALES]]+Table16[[#This Row],[ISSUES]])</f>
        <v>0</v>
      </c>
      <c r="I54" s="53">
        <v>0</v>
      </c>
      <c r="J54" s="58">
        <f t="shared" si="0"/>
        <v>0</v>
      </c>
      <c r="K54" s="53">
        <f>'DAY3'!K54+'DAY4'!C54</f>
        <v>0</v>
      </c>
      <c r="L54" s="54">
        <f>'DAY3'!L54+'DAY4'!D54</f>
        <v>0</v>
      </c>
      <c r="M54" s="55">
        <f>'DAY3'!M54+'DAY4'!E54</f>
        <v>0</v>
      </c>
      <c r="N54" s="52">
        <f>'DAY3'!N54+'DAY4'!F54</f>
        <v>0</v>
      </c>
      <c r="O54" s="303">
        <f>'DAY3'!O54+'DAY4'!G54</f>
        <v>0</v>
      </c>
      <c r="P54" s="53">
        <f t="shared" si="14"/>
        <v>0</v>
      </c>
      <c r="Q54" s="54">
        <f t="shared" si="15"/>
        <v>0</v>
      </c>
      <c r="R54" s="55">
        <f t="shared" si="16"/>
        <v>0</v>
      </c>
      <c r="S54" s="52">
        <f t="shared" si="17"/>
        <v>0</v>
      </c>
      <c r="T54" s="303">
        <f t="shared" si="1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'DAY3'!H55</f>
        <v>15362.52</v>
      </c>
      <c r="C55" s="53">
        <v>0</v>
      </c>
      <c r="D55" s="54">
        <v>0</v>
      </c>
      <c r="E55" s="55">
        <v>0</v>
      </c>
      <c r="F55" s="52">
        <v>0</v>
      </c>
      <c r="G55" s="303">
        <v>45</v>
      </c>
      <c r="H55" s="54">
        <f>+(Table16[[#This Row],[OPENING ]]+Table16[[#This Row],[RECEIPTS]]+Table16[[#This Row],[RETURNS]])-(Table16[[#This Row],[EXCHANGED]]+Table16[[#This Row],[SALES]]+Table16[[#This Row],[ISSUES]])</f>
        <v>15317.52</v>
      </c>
      <c r="I55" s="53">
        <v>15318.92</v>
      </c>
      <c r="J55" s="58">
        <f t="shared" si="0"/>
        <v>1.3999999999996362</v>
      </c>
      <c r="K55" s="53">
        <f>'DAY3'!K55+'DAY4'!C55</f>
        <v>18250</v>
      </c>
      <c r="L55" s="54">
        <f>'DAY3'!L55+'DAY4'!D55</f>
        <v>0</v>
      </c>
      <c r="M55" s="55">
        <f>'DAY3'!M55+'DAY4'!E55</f>
        <v>0</v>
      </c>
      <c r="N55" s="52">
        <f>'DAY3'!N55+'DAY4'!F55</f>
        <v>0</v>
      </c>
      <c r="O55" s="303">
        <f>'DAY3'!O55+'DAY4'!G55</f>
        <v>2942</v>
      </c>
      <c r="P55" s="53">
        <f t="shared" si="14"/>
        <v>4562.5</v>
      </c>
      <c r="Q55" s="54">
        <f t="shared" si="15"/>
        <v>0</v>
      </c>
      <c r="R55" s="55">
        <f t="shared" si="16"/>
        <v>0</v>
      </c>
      <c r="S55" s="52">
        <f t="shared" si="17"/>
        <v>0</v>
      </c>
      <c r="T55" s="303">
        <f t="shared" si="18"/>
        <v>735.5</v>
      </c>
      <c r="U55" s="62">
        <f t="shared" si="1"/>
        <v>2.8911891279728201</v>
      </c>
    </row>
    <row r="56" spans="1:21" x14ac:dyDescent="0.25">
      <c r="A56" s="71" t="s">
        <v>227</v>
      </c>
      <c r="B56" s="52">
        <f>'DAY3'!H56</f>
        <v>29.2</v>
      </c>
      <c r="C56" s="53">
        <v>0</v>
      </c>
      <c r="D56" s="54">
        <v>0</v>
      </c>
      <c r="E56" s="55">
        <v>0</v>
      </c>
      <c r="F56" s="52">
        <v>0</v>
      </c>
      <c r="G56" s="303">
        <v>0</v>
      </c>
      <c r="H56" s="54">
        <f>+(Table16[[#This Row],[OPENING ]]+Table16[[#This Row],[RECEIPTS]]+Table16[[#This Row],[RETURNS]])-(Table16[[#This Row],[EXCHANGED]]+Table16[[#This Row],[SALES]]+Table16[[#This Row],[ISSUES]])</f>
        <v>29.2</v>
      </c>
      <c r="I56" s="53">
        <v>29.2</v>
      </c>
      <c r="J56" s="58">
        <f t="shared" si="0"/>
        <v>0</v>
      </c>
      <c r="K56" s="53">
        <f>'DAY3'!K56+'DAY4'!C56</f>
        <v>0</v>
      </c>
      <c r="L56" s="54">
        <f>'DAY3'!L56+'DAY4'!D56</f>
        <v>0</v>
      </c>
      <c r="M56" s="55">
        <f>'DAY3'!M56+'DAY4'!E56</f>
        <v>0</v>
      </c>
      <c r="N56" s="52">
        <f>'DAY3'!N56+'DAY4'!F56</f>
        <v>0</v>
      </c>
      <c r="O56" s="303">
        <f>'DAY3'!O56+'DAY4'!G56</f>
        <v>0</v>
      </c>
      <c r="P56" s="53">
        <f t="shared" si="14"/>
        <v>0</v>
      </c>
      <c r="Q56" s="54">
        <f t="shared" si="15"/>
        <v>0</v>
      </c>
      <c r="R56" s="55">
        <f t="shared" si="16"/>
        <v>0</v>
      </c>
      <c r="S56" s="52">
        <f t="shared" si="17"/>
        <v>0</v>
      </c>
      <c r="T56" s="303">
        <f t="shared" si="18"/>
        <v>0</v>
      </c>
      <c r="U56" s="62">
        <f t="shared" si="1"/>
        <v>0</v>
      </c>
    </row>
    <row r="57" spans="1:21" x14ac:dyDescent="0.25">
      <c r="A57" s="71"/>
      <c r="B57" s="52">
        <f>'DAY3'!H57</f>
        <v>0</v>
      </c>
      <c r="C57" s="53">
        <v>0</v>
      </c>
      <c r="D57" s="54">
        <v>0</v>
      </c>
      <c r="E57" s="55">
        <v>0</v>
      </c>
      <c r="F57" s="52">
        <v>0</v>
      </c>
      <c r="G57" s="303">
        <v>0</v>
      </c>
      <c r="H57" s="54">
        <f>+(Table16[[#This Row],[OPENING ]]+Table16[[#This Row],[RECEIPTS]]+Table16[[#This Row],[RETURNS]])-(Table16[[#This Row],[EXCHANGED]]+Table16[[#This Row],[SALES]]+Table16[[#This Row],[ISSUES]])</f>
        <v>0</v>
      </c>
      <c r="I57" s="53">
        <v>0</v>
      </c>
      <c r="J57" s="58">
        <f t="shared" si="0"/>
        <v>0</v>
      </c>
      <c r="K57" s="53">
        <f>'DAY3'!K57+'DAY4'!C57</f>
        <v>0</v>
      </c>
      <c r="L57" s="54">
        <f>'DAY3'!L57+'DAY4'!D57</f>
        <v>0</v>
      </c>
      <c r="M57" s="55">
        <f>'DAY3'!M57+'DAY4'!E57</f>
        <v>0</v>
      </c>
      <c r="N57" s="52">
        <f>'DAY3'!N57+'DAY4'!F57</f>
        <v>0</v>
      </c>
      <c r="O57" s="303">
        <f>'DAY3'!O57+'DAY4'!G57</f>
        <v>0</v>
      </c>
      <c r="P57" s="53">
        <f t="shared" si="14"/>
        <v>0</v>
      </c>
      <c r="Q57" s="54">
        <f t="shared" si="15"/>
        <v>0</v>
      </c>
      <c r="R57" s="55">
        <f t="shared" si="16"/>
        <v>0</v>
      </c>
      <c r="S57" s="52">
        <f t="shared" si="17"/>
        <v>0</v>
      </c>
      <c r="T57" s="303">
        <f t="shared" si="18"/>
        <v>0</v>
      </c>
      <c r="U57" s="62">
        <f t="shared" si="1"/>
        <v>0</v>
      </c>
    </row>
    <row r="58" spans="1:21" x14ac:dyDescent="0.25">
      <c r="A58" s="71"/>
      <c r="B58" s="52">
        <f>'DAY3'!H58</f>
        <v>0</v>
      </c>
      <c r="C58" s="53">
        <v>0</v>
      </c>
      <c r="D58" s="54">
        <v>0</v>
      </c>
      <c r="E58" s="55">
        <v>0</v>
      </c>
      <c r="F58" s="52">
        <v>0</v>
      </c>
      <c r="G58" s="303">
        <v>0</v>
      </c>
      <c r="H58" s="54">
        <f>+(Table16[[#This Row],[OPENING ]]+Table16[[#This Row],[RECEIPTS]]+Table16[[#This Row],[RETURNS]])-(Table16[[#This Row],[EXCHANGED]]+Table16[[#This Row],[SALES]]+Table16[[#This Row],[ISSUES]])</f>
        <v>0</v>
      </c>
      <c r="I58" s="53">
        <v>0</v>
      </c>
      <c r="J58" s="58">
        <f t="shared" si="0"/>
        <v>0</v>
      </c>
      <c r="K58" s="53">
        <f>'DAY3'!K58+'DAY4'!C58</f>
        <v>0</v>
      </c>
      <c r="L58" s="54">
        <f>'DAY3'!L58+'DAY4'!D58</f>
        <v>0</v>
      </c>
      <c r="M58" s="55">
        <f>'DAY3'!M58+'DAY4'!E58</f>
        <v>0</v>
      </c>
      <c r="N58" s="52">
        <f>'DAY3'!N58+'DAY4'!F58</f>
        <v>0</v>
      </c>
      <c r="O58" s="303">
        <f>'DAY3'!O58+'DAY4'!G58</f>
        <v>0</v>
      </c>
      <c r="P58" s="53">
        <f t="shared" si="14"/>
        <v>0</v>
      </c>
      <c r="Q58" s="54">
        <f t="shared" si="15"/>
        <v>0</v>
      </c>
      <c r="R58" s="55">
        <f t="shared" si="16"/>
        <v>0</v>
      </c>
      <c r="S58" s="52">
        <f t="shared" si="17"/>
        <v>0</v>
      </c>
      <c r="T58" s="303">
        <f t="shared" si="18"/>
        <v>0</v>
      </c>
      <c r="U58" s="62">
        <f t="shared" si="1"/>
        <v>0</v>
      </c>
    </row>
    <row r="59" spans="1:21" ht="15.75" thickBot="1" x14ac:dyDescent="0.3">
      <c r="A59" s="172"/>
      <c r="B59" s="52">
        <f>'DAY3'!H59</f>
        <v>0</v>
      </c>
      <c r="C59" s="144">
        <v>0</v>
      </c>
      <c r="D59" s="145">
        <v>0</v>
      </c>
      <c r="E59" s="146">
        <v>0</v>
      </c>
      <c r="F59" s="143">
        <v>0</v>
      </c>
      <c r="G59" s="304">
        <v>0</v>
      </c>
      <c r="H59" s="54">
        <f>+(Table16[[#This Row],[OPENING ]]+Table16[[#This Row],[RECEIPTS]]+Table16[[#This Row],[RETURNS]])-(Table16[[#This Row],[EXCHANGED]]+Table16[[#This Row],[SALES]]+Table16[[#This Row],[ISSUES]])</f>
        <v>0</v>
      </c>
      <c r="I59" s="144">
        <v>0</v>
      </c>
      <c r="J59" s="148">
        <f t="shared" si="0"/>
        <v>0</v>
      </c>
      <c r="K59" s="53">
        <f>'DAY3'!K59+'DAY4'!C59</f>
        <v>0</v>
      </c>
      <c r="L59" s="54">
        <f>'DAY3'!L59+'DAY4'!D59</f>
        <v>0</v>
      </c>
      <c r="M59" s="55">
        <f>'DAY3'!M59+'DAY4'!E59</f>
        <v>0</v>
      </c>
      <c r="N59" s="52">
        <f>'DAY3'!N59+'DAY4'!F59</f>
        <v>0</v>
      </c>
      <c r="O59" s="303">
        <f>'DAY3'!O59+'DAY4'!G59</f>
        <v>0</v>
      </c>
      <c r="P59" s="53">
        <f t="shared" si="14"/>
        <v>0</v>
      </c>
      <c r="Q59" s="54">
        <f t="shared" si="15"/>
        <v>0</v>
      </c>
      <c r="R59" s="55">
        <f t="shared" si="16"/>
        <v>0</v>
      </c>
      <c r="S59" s="52">
        <f t="shared" si="17"/>
        <v>0</v>
      </c>
      <c r="T59" s="303">
        <f t="shared" si="1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19">SUM(B43:B59)</f>
        <v>15437.720000000001</v>
      </c>
      <c r="C60" s="161">
        <f t="shared" si="19"/>
        <v>0</v>
      </c>
      <c r="D60" s="162">
        <f t="shared" si="19"/>
        <v>0</v>
      </c>
      <c r="E60" s="163">
        <f t="shared" si="19"/>
        <v>0</v>
      </c>
      <c r="F60" s="160">
        <f t="shared" si="19"/>
        <v>0</v>
      </c>
      <c r="G60" s="305">
        <f t="shared" si="19"/>
        <v>91</v>
      </c>
      <c r="H60" s="162">
        <f t="shared" si="19"/>
        <v>15346.720000000001</v>
      </c>
      <c r="I60" s="161">
        <f t="shared" si="19"/>
        <v>15348.12</v>
      </c>
      <c r="J60" s="165">
        <f>+I60-H60</f>
        <v>1.3999999999996362</v>
      </c>
      <c r="K60" s="161">
        <f t="shared" si="19"/>
        <v>18250</v>
      </c>
      <c r="L60" s="162">
        <f t="shared" si="19"/>
        <v>0</v>
      </c>
      <c r="M60" s="163">
        <f t="shared" si="19"/>
        <v>0</v>
      </c>
      <c r="N60" s="160">
        <f t="shared" si="19"/>
        <v>0</v>
      </c>
      <c r="O60" s="305">
        <f t="shared" si="19"/>
        <v>2988</v>
      </c>
      <c r="P60" s="161">
        <f t="shared" si="19"/>
        <v>4562.5</v>
      </c>
      <c r="Q60" s="162">
        <f t="shared" si="19"/>
        <v>0</v>
      </c>
      <c r="R60" s="163">
        <f t="shared" si="19"/>
        <v>0</v>
      </c>
      <c r="S60" s="160">
        <f t="shared" si="19"/>
        <v>0</v>
      </c>
      <c r="T60" s="305">
        <f t="shared" si="19"/>
        <v>747</v>
      </c>
      <c r="U60" s="166">
        <f t="shared" si="1"/>
        <v>2.8904265938412284</v>
      </c>
    </row>
    <row r="61" spans="1:21" x14ac:dyDescent="0.25">
      <c r="A61" s="150"/>
      <c r="B61" s="151"/>
      <c r="C61" s="152"/>
      <c r="D61" s="153"/>
      <c r="E61" s="154"/>
      <c r="F61" s="151"/>
      <c r="G61" s="306"/>
      <c r="H61" s="153"/>
      <c r="I61" s="152"/>
      <c r="J61" s="157"/>
      <c r="K61" s="152"/>
      <c r="L61" s="153"/>
      <c r="M61" s="154"/>
      <c r="N61" s="151"/>
      <c r="O61" s="306"/>
      <c r="P61" s="152"/>
      <c r="Q61" s="153"/>
      <c r="R61" s="154"/>
      <c r="S61" s="151"/>
      <c r="T61" s="306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303"/>
      <c r="H62" s="54"/>
      <c r="I62" s="53"/>
      <c r="J62" s="58"/>
      <c r="K62" s="53"/>
      <c r="L62" s="54"/>
      <c r="M62" s="55"/>
      <c r="N62" s="52"/>
      <c r="O62" s="303"/>
      <c r="P62" s="53"/>
      <c r="Q62" s="54"/>
      <c r="R62" s="55"/>
      <c r="S62" s="52"/>
      <c r="T62" s="303"/>
      <c r="U62" s="62"/>
    </row>
    <row r="63" spans="1:21" x14ac:dyDescent="0.25">
      <c r="A63" s="72" t="s">
        <v>36</v>
      </c>
      <c r="B63" s="52">
        <f>'DAY3'!H63</f>
        <v>0</v>
      </c>
      <c r="C63" s="53">
        <v>0</v>
      </c>
      <c r="D63" s="54">
        <v>0</v>
      </c>
      <c r="E63" s="55">
        <v>0</v>
      </c>
      <c r="F63" s="52">
        <v>0</v>
      </c>
      <c r="G63" s="303">
        <v>0</v>
      </c>
      <c r="H63" s="54">
        <f>+(Table16[[#This Row],[OPENING ]]+Table16[[#This Row],[RECEIPTS]]+Table16[[#This Row],[RETURNS]])-(Table16[[#This Row],[EXCHANGED]]+Table16[[#This Row],[SALES]]+Table16[[#This Row],[ISSUES]])</f>
        <v>0</v>
      </c>
      <c r="I63" s="53">
        <v>0</v>
      </c>
      <c r="J63" s="58">
        <f t="shared" si="0"/>
        <v>0</v>
      </c>
      <c r="K63" s="53">
        <f>'DAY3'!K63+'DAY4'!C63</f>
        <v>0</v>
      </c>
      <c r="L63" s="54">
        <f>'DAY3'!L63+'DAY4'!D63</f>
        <v>0</v>
      </c>
      <c r="M63" s="55">
        <f>'DAY3'!M63+'DAY4'!E63</f>
        <v>0</v>
      </c>
      <c r="N63" s="52">
        <f>'DAY3'!N63+'DAY4'!F63</f>
        <v>0</v>
      </c>
      <c r="O63" s="303">
        <f>'DAY3'!O63+'DAY4'!G63</f>
        <v>0</v>
      </c>
      <c r="P63" s="53">
        <f>+K63/4</f>
        <v>0</v>
      </c>
      <c r="Q63" s="54">
        <f>+L63/4</f>
        <v>0</v>
      </c>
      <c r="R63" s="55">
        <f>+M63/4</f>
        <v>0</v>
      </c>
      <c r="S63" s="52">
        <f>+N63/4</f>
        <v>0</v>
      </c>
      <c r="T63" s="303">
        <f>+O63/4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'DAY3'!H64</f>
        <v>0</v>
      </c>
      <c r="C64" s="53">
        <v>0</v>
      </c>
      <c r="D64" s="54">
        <v>0</v>
      </c>
      <c r="E64" s="55">
        <v>0</v>
      </c>
      <c r="F64" s="52">
        <v>0</v>
      </c>
      <c r="G64" s="303">
        <v>0</v>
      </c>
      <c r="H64" s="54">
        <f>+(Table16[[#This Row],[OPENING ]]+Table16[[#This Row],[RECEIPTS]]+Table16[[#This Row],[RETURNS]])-(Table16[[#This Row],[EXCHANGED]]+Table16[[#This Row],[SALES]]+Table16[[#This Row],[ISSUES]])</f>
        <v>0</v>
      </c>
      <c r="I64" s="53">
        <v>0</v>
      </c>
      <c r="J64" s="58">
        <f t="shared" si="0"/>
        <v>0</v>
      </c>
      <c r="K64" s="53">
        <f>'DAY3'!K64+'DAY4'!C64</f>
        <v>0</v>
      </c>
      <c r="L64" s="54">
        <f>'DAY3'!L64+'DAY4'!D64</f>
        <v>0</v>
      </c>
      <c r="M64" s="55">
        <f>'DAY3'!M64+'DAY4'!E64</f>
        <v>0</v>
      </c>
      <c r="N64" s="52">
        <f>'DAY3'!N64+'DAY4'!F64</f>
        <v>0</v>
      </c>
      <c r="O64" s="303">
        <f>'DAY3'!O64+'DAY4'!G64</f>
        <v>0</v>
      </c>
      <c r="P64" s="53">
        <f t="shared" ref="P64:P79" si="20">+K64/4</f>
        <v>0</v>
      </c>
      <c r="Q64" s="54">
        <f t="shared" ref="Q64:Q79" si="21">+L64/4</f>
        <v>0</v>
      </c>
      <c r="R64" s="55">
        <f t="shared" ref="R64:R79" si="22">+M64/4</f>
        <v>0</v>
      </c>
      <c r="S64" s="52">
        <f t="shared" ref="S64:S79" si="23">+N64/4</f>
        <v>0</v>
      </c>
      <c r="T64" s="303">
        <f t="shared" ref="T64:T79" si="24">+O64/4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'DAY3'!H65</f>
        <v>0</v>
      </c>
      <c r="C65" s="53">
        <v>0</v>
      </c>
      <c r="D65" s="54">
        <v>0</v>
      </c>
      <c r="E65" s="55">
        <v>0</v>
      </c>
      <c r="F65" s="52">
        <v>0</v>
      </c>
      <c r="G65" s="303">
        <v>0</v>
      </c>
      <c r="H65" s="54">
        <f>+(Table16[[#This Row],[OPENING ]]+Table16[[#This Row],[RECEIPTS]]+Table16[[#This Row],[RETURNS]])-(Table16[[#This Row],[EXCHANGED]]+Table16[[#This Row],[SALES]]+Table16[[#This Row],[ISSUES]])</f>
        <v>0</v>
      </c>
      <c r="I65" s="53">
        <v>0</v>
      </c>
      <c r="J65" s="58">
        <f t="shared" si="0"/>
        <v>0</v>
      </c>
      <c r="K65" s="53">
        <f>'DAY3'!K65+'DAY4'!C65</f>
        <v>0</v>
      </c>
      <c r="L65" s="54">
        <f>'DAY3'!L65+'DAY4'!D65</f>
        <v>0</v>
      </c>
      <c r="M65" s="55">
        <f>'DAY3'!M65+'DAY4'!E65</f>
        <v>0</v>
      </c>
      <c r="N65" s="52">
        <f>'DAY3'!N65+'DAY4'!F65</f>
        <v>0</v>
      </c>
      <c r="O65" s="303">
        <f>'DAY3'!O65+'DAY4'!G65</f>
        <v>0</v>
      </c>
      <c r="P65" s="53">
        <f t="shared" si="20"/>
        <v>0</v>
      </c>
      <c r="Q65" s="54">
        <f t="shared" si="21"/>
        <v>0</v>
      </c>
      <c r="R65" s="55">
        <f t="shared" si="22"/>
        <v>0</v>
      </c>
      <c r="S65" s="52">
        <f t="shared" si="23"/>
        <v>0</v>
      </c>
      <c r="T65" s="303">
        <f t="shared" si="24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'DAY3'!H66</f>
        <v>0</v>
      </c>
      <c r="C66" s="53">
        <v>0</v>
      </c>
      <c r="D66" s="54">
        <v>0</v>
      </c>
      <c r="E66" s="55">
        <v>0</v>
      </c>
      <c r="F66" s="52">
        <v>0</v>
      </c>
      <c r="G66" s="303">
        <v>0</v>
      </c>
      <c r="H66" s="54">
        <f>+(Table16[[#This Row],[OPENING ]]+Table16[[#This Row],[RECEIPTS]]+Table16[[#This Row],[RETURNS]])-(Table16[[#This Row],[EXCHANGED]]+Table16[[#This Row],[SALES]]+Table16[[#This Row],[ISSUES]])</f>
        <v>0</v>
      </c>
      <c r="I66" s="53">
        <v>0</v>
      </c>
      <c r="J66" s="58">
        <f t="shared" si="0"/>
        <v>0</v>
      </c>
      <c r="K66" s="53">
        <f>'DAY3'!K66+'DAY4'!C66</f>
        <v>0</v>
      </c>
      <c r="L66" s="54">
        <f>'DAY3'!L66+'DAY4'!D66</f>
        <v>0</v>
      </c>
      <c r="M66" s="55">
        <f>'DAY3'!M66+'DAY4'!E66</f>
        <v>0</v>
      </c>
      <c r="N66" s="52">
        <f>'DAY3'!N66+'DAY4'!F66</f>
        <v>0</v>
      </c>
      <c r="O66" s="303">
        <f>'DAY3'!O66+'DAY4'!G66</f>
        <v>0</v>
      </c>
      <c r="P66" s="53">
        <f t="shared" si="20"/>
        <v>0</v>
      </c>
      <c r="Q66" s="54">
        <f t="shared" si="21"/>
        <v>0</v>
      </c>
      <c r="R66" s="55">
        <f t="shared" si="22"/>
        <v>0</v>
      </c>
      <c r="S66" s="52">
        <f t="shared" si="23"/>
        <v>0</v>
      </c>
      <c r="T66" s="303">
        <f t="shared" si="24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'DAY3'!H67</f>
        <v>0</v>
      </c>
      <c r="C67" s="53">
        <v>0</v>
      </c>
      <c r="D67" s="54">
        <v>0</v>
      </c>
      <c r="E67" s="55">
        <v>0</v>
      </c>
      <c r="F67" s="52">
        <v>0</v>
      </c>
      <c r="G67" s="303">
        <v>0</v>
      </c>
      <c r="H67" s="54">
        <f>+(Table16[[#This Row],[OPENING ]]+Table16[[#This Row],[RECEIPTS]]+Table16[[#This Row],[RETURNS]])-(Table16[[#This Row],[EXCHANGED]]+Table16[[#This Row],[SALES]]+Table16[[#This Row],[ISSUES]])</f>
        <v>0</v>
      </c>
      <c r="I67" s="53">
        <v>0</v>
      </c>
      <c r="J67" s="58">
        <f t="shared" si="0"/>
        <v>0</v>
      </c>
      <c r="K67" s="53">
        <f>'DAY3'!K67+'DAY4'!C67</f>
        <v>0</v>
      </c>
      <c r="L67" s="54">
        <f>'DAY3'!L67+'DAY4'!D67</f>
        <v>0</v>
      </c>
      <c r="M67" s="55">
        <f>'DAY3'!M67+'DAY4'!E67</f>
        <v>0</v>
      </c>
      <c r="N67" s="52">
        <f>'DAY3'!N67+'DAY4'!F67</f>
        <v>0</v>
      </c>
      <c r="O67" s="303">
        <f>'DAY3'!O67+'DAY4'!G67</f>
        <v>0</v>
      </c>
      <c r="P67" s="53">
        <f t="shared" si="20"/>
        <v>0</v>
      </c>
      <c r="Q67" s="54">
        <f t="shared" si="21"/>
        <v>0</v>
      </c>
      <c r="R67" s="55">
        <f t="shared" si="22"/>
        <v>0</v>
      </c>
      <c r="S67" s="52">
        <f t="shared" si="23"/>
        <v>0</v>
      </c>
      <c r="T67" s="303">
        <f t="shared" si="24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'DAY3'!H68</f>
        <v>3959.8</v>
      </c>
      <c r="C68" s="53">
        <v>0</v>
      </c>
      <c r="D68" s="54">
        <v>0</v>
      </c>
      <c r="E68" s="55">
        <v>0</v>
      </c>
      <c r="F68" s="52">
        <v>0</v>
      </c>
      <c r="G68" s="303">
        <v>0</v>
      </c>
      <c r="H68" s="54">
        <f>+(Table16[[#This Row],[OPENING ]]+Table16[[#This Row],[RECEIPTS]]+Table16[[#This Row],[RETURNS]])-(Table16[[#This Row],[EXCHANGED]]+Table16[[#This Row],[SALES]]+Table16[[#This Row],[ISSUES]])</f>
        <v>3959.8</v>
      </c>
      <c r="I68" s="53">
        <v>3959.8</v>
      </c>
      <c r="J68" s="58">
        <f t="shared" si="0"/>
        <v>0</v>
      </c>
      <c r="K68" s="53">
        <f>'DAY3'!K68+'DAY4'!C68</f>
        <v>800</v>
      </c>
      <c r="L68" s="54">
        <f>'DAY3'!L68+'DAY4'!D68</f>
        <v>0</v>
      </c>
      <c r="M68" s="55">
        <f>'DAY3'!M68+'DAY4'!E68</f>
        <v>0</v>
      </c>
      <c r="N68" s="52">
        <f>'DAY3'!N68+'DAY4'!F68</f>
        <v>0</v>
      </c>
      <c r="O68" s="303">
        <f>'DAY3'!O68+'DAY4'!G68</f>
        <v>0</v>
      </c>
      <c r="P68" s="53">
        <f t="shared" si="20"/>
        <v>200</v>
      </c>
      <c r="Q68" s="54">
        <f t="shared" si="21"/>
        <v>0</v>
      </c>
      <c r="R68" s="55">
        <f t="shared" si="22"/>
        <v>0</v>
      </c>
      <c r="S68" s="52">
        <f t="shared" si="23"/>
        <v>0</v>
      </c>
      <c r="T68" s="303">
        <f t="shared" si="24"/>
        <v>0</v>
      </c>
      <c r="U68" s="62">
        <f t="shared" si="1"/>
        <v>19.798999999999999</v>
      </c>
    </row>
    <row r="69" spans="1:21" x14ac:dyDescent="0.25">
      <c r="A69" s="72" t="s">
        <v>41</v>
      </c>
      <c r="B69" s="52">
        <f>'DAY3'!H69</f>
        <v>0</v>
      </c>
      <c r="C69" s="53">
        <v>0</v>
      </c>
      <c r="D69" s="54">
        <v>0</v>
      </c>
      <c r="E69" s="55">
        <v>0</v>
      </c>
      <c r="F69" s="52">
        <v>0</v>
      </c>
      <c r="G69" s="303">
        <v>0</v>
      </c>
      <c r="H69" s="54">
        <f>+(Table16[[#This Row],[OPENING ]]+Table16[[#This Row],[RECEIPTS]]+Table16[[#This Row],[RETURNS]])-(Table16[[#This Row],[EXCHANGED]]+Table16[[#This Row],[SALES]]+Table16[[#This Row],[ISSUES]])</f>
        <v>0</v>
      </c>
      <c r="I69" s="53">
        <v>0</v>
      </c>
      <c r="J69" s="58">
        <f t="shared" si="0"/>
        <v>0</v>
      </c>
      <c r="K69" s="53">
        <f>'DAY3'!K69+'DAY4'!C69</f>
        <v>0</v>
      </c>
      <c r="L69" s="54">
        <f>'DAY3'!L69+'DAY4'!D69</f>
        <v>0</v>
      </c>
      <c r="M69" s="55">
        <f>'DAY3'!M69+'DAY4'!E69</f>
        <v>0</v>
      </c>
      <c r="N69" s="52">
        <f>'DAY3'!N69+'DAY4'!F69</f>
        <v>0</v>
      </c>
      <c r="O69" s="303">
        <f>'DAY3'!O69+'DAY4'!G69</f>
        <v>0</v>
      </c>
      <c r="P69" s="53">
        <f t="shared" si="20"/>
        <v>0</v>
      </c>
      <c r="Q69" s="54">
        <f t="shared" si="21"/>
        <v>0</v>
      </c>
      <c r="R69" s="55">
        <f t="shared" si="22"/>
        <v>0</v>
      </c>
      <c r="S69" s="52">
        <f t="shared" si="23"/>
        <v>0</v>
      </c>
      <c r="T69" s="303">
        <f t="shared" si="24"/>
        <v>0</v>
      </c>
      <c r="U69" s="62">
        <f t="shared" ref="U69:U132" si="25">IFERROR(+H69/(P69+Q69+R69+S69+T69),0)</f>
        <v>0</v>
      </c>
    </row>
    <row r="70" spans="1:21" x14ac:dyDescent="0.25">
      <c r="A70" s="72" t="s">
        <v>144</v>
      </c>
      <c r="B70" s="52">
        <f>'DAY3'!H70</f>
        <v>0</v>
      </c>
      <c r="C70" s="53">
        <v>0</v>
      </c>
      <c r="D70" s="54">
        <v>0</v>
      </c>
      <c r="E70" s="55">
        <v>0</v>
      </c>
      <c r="F70" s="52">
        <v>0</v>
      </c>
      <c r="G70" s="303">
        <v>0</v>
      </c>
      <c r="H70" s="54">
        <f>+(Table16[[#This Row],[OPENING ]]+Table16[[#This Row],[RECEIPTS]]+Table16[[#This Row],[RETURNS]])-(Table16[[#This Row],[EXCHANGED]]+Table16[[#This Row],[SALES]]+Table16[[#This Row],[ISSUES]])</f>
        <v>0</v>
      </c>
      <c r="I70" s="53">
        <v>0</v>
      </c>
      <c r="J70" s="58">
        <f t="shared" si="0"/>
        <v>0</v>
      </c>
      <c r="K70" s="53">
        <f>'DAY3'!K70+'DAY4'!C70</f>
        <v>0</v>
      </c>
      <c r="L70" s="54">
        <f>'DAY3'!L70+'DAY4'!D70</f>
        <v>0</v>
      </c>
      <c r="M70" s="55">
        <f>'DAY3'!M70+'DAY4'!E70</f>
        <v>0</v>
      </c>
      <c r="N70" s="52">
        <f>'DAY3'!N70+'DAY4'!F70</f>
        <v>0</v>
      </c>
      <c r="O70" s="303">
        <f>'DAY3'!O70+'DAY4'!G70</f>
        <v>0</v>
      </c>
      <c r="P70" s="53">
        <f t="shared" si="20"/>
        <v>0</v>
      </c>
      <c r="Q70" s="54">
        <f t="shared" si="21"/>
        <v>0</v>
      </c>
      <c r="R70" s="55">
        <f t="shared" si="22"/>
        <v>0</v>
      </c>
      <c r="S70" s="52">
        <f t="shared" si="23"/>
        <v>0</v>
      </c>
      <c r="T70" s="303">
        <f t="shared" si="24"/>
        <v>0</v>
      </c>
      <c r="U70" s="62">
        <f t="shared" si="25"/>
        <v>0</v>
      </c>
    </row>
    <row r="71" spans="1:21" x14ac:dyDescent="0.25">
      <c r="A71" s="72" t="s">
        <v>204</v>
      </c>
      <c r="B71" s="52">
        <f>'DAY3'!H71</f>
        <v>0</v>
      </c>
      <c r="C71" s="53">
        <v>0</v>
      </c>
      <c r="D71" s="54">
        <v>0</v>
      </c>
      <c r="E71" s="55">
        <v>0</v>
      </c>
      <c r="F71" s="52">
        <v>0</v>
      </c>
      <c r="G71" s="303">
        <v>0</v>
      </c>
      <c r="H71" s="54">
        <f>+(Table16[[#This Row],[OPENING ]]+Table16[[#This Row],[RECEIPTS]]+Table16[[#This Row],[RETURNS]])-(Table16[[#This Row],[EXCHANGED]]+Table16[[#This Row],[SALES]]+Table16[[#This Row],[ISSUES]])</f>
        <v>0</v>
      </c>
      <c r="I71" s="53">
        <v>0</v>
      </c>
      <c r="J71" s="58">
        <f t="shared" si="0"/>
        <v>0</v>
      </c>
      <c r="K71" s="53">
        <f>'DAY3'!K71+'DAY4'!C71</f>
        <v>0</v>
      </c>
      <c r="L71" s="54">
        <f>'DAY3'!L71+'DAY4'!D71</f>
        <v>0</v>
      </c>
      <c r="M71" s="55">
        <f>'DAY3'!M71+'DAY4'!E71</f>
        <v>0</v>
      </c>
      <c r="N71" s="52">
        <f>'DAY3'!N71+'DAY4'!F71</f>
        <v>0</v>
      </c>
      <c r="O71" s="303">
        <f>'DAY3'!O71+'DAY4'!G71</f>
        <v>0</v>
      </c>
      <c r="P71" s="53">
        <f t="shared" si="20"/>
        <v>0</v>
      </c>
      <c r="Q71" s="54">
        <f t="shared" si="21"/>
        <v>0</v>
      </c>
      <c r="R71" s="55">
        <f t="shared" si="22"/>
        <v>0</v>
      </c>
      <c r="S71" s="52">
        <f t="shared" si="23"/>
        <v>0</v>
      </c>
      <c r="T71" s="303">
        <f t="shared" si="24"/>
        <v>0</v>
      </c>
      <c r="U71" s="62">
        <f t="shared" si="25"/>
        <v>0</v>
      </c>
    </row>
    <row r="72" spans="1:21" x14ac:dyDescent="0.25">
      <c r="A72" s="72" t="s">
        <v>207</v>
      </c>
      <c r="B72" s="52">
        <f>'DAY3'!H72</f>
        <v>0</v>
      </c>
      <c r="C72" s="53">
        <v>0</v>
      </c>
      <c r="D72" s="54">
        <v>0</v>
      </c>
      <c r="E72" s="55">
        <v>0</v>
      </c>
      <c r="F72" s="52">
        <v>0</v>
      </c>
      <c r="G72" s="303">
        <v>0</v>
      </c>
      <c r="H72" s="54">
        <f>+(Table16[[#This Row],[OPENING ]]+Table16[[#This Row],[RECEIPTS]]+Table16[[#This Row],[RETURNS]])-(Table16[[#This Row],[EXCHANGED]]+Table16[[#This Row],[SALES]]+Table16[[#This Row],[ISSUES]])</f>
        <v>0</v>
      </c>
      <c r="I72" s="53">
        <v>0</v>
      </c>
      <c r="J72" s="58">
        <f t="shared" si="0"/>
        <v>0</v>
      </c>
      <c r="K72" s="53">
        <f>'DAY3'!K72+'DAY4'!C72</f>
        <v>0</v>
      </c>
      <c r="L72" s="54">
        <f>'DAY3'!L72+'DAY4'!D72</f>
        <v>0</v>
      </c>
      <c r="M72" s="55">
        <f>'DAY3'!M72+'DAY4'!E72</f>
        <v>0</v>
      </c>
      <c r="N72" s="52">
        <f>'DAY3'!N72+'DAY4'!F72</f>
        <v>0</v>
      </c>
      <c r="O72" s="303">
        <f>'DAY3'!O72+'DAY4'!G72</f>
        <v>0</v>
      </c>
      <c r="P72" s="53">
        <f t="shared" si="20"/>
        <v>0</v>
      </c>
      <c r="Q72" s="54">
        <f t="shared" si="21"/>
        <v>0</v>
      </c>
      <c r="R72" s="55">
        <f t="shared" si="22"/>
        <v>0</v>
      </c>
      <c r="S72" s="52">
        <f t="shared" si="23"/>
        <v>0</v>
      </c>
      <c r="T72" s="303">
        <f t="shared" si="24"/>
        <v>0</v>
      </c>
      <c r="U72" s="62">
        <f t="shared" si="25"/>
        <v>0</v>
      </c>
    </row>
    <row r="73" spans="1:21" x14ac:dyDescent="0.25">
      <c r="A73" s="72" t="s">
        <v>208</v>
      </c>
      <c r="B73" s="52">
        <f>'DAY3'!H73</f>
        <v>0</v>
      </c>
      <c r="C73" s="53">
        <v>0</v>
      </c>
      <c r="D73" s="54">
        <v>0</v>
      </c>
      <c r="E73" s="55">
        <v>0</v>
      </c>
      <c r="F73" s="52">
        <v>0</v>
      </c>
      <c r="G73" s="303">
        <v>0</v>
      </c>
      <c r="H73" s="54">
        <f>+(Table16[[#This Row],[OPENING ]]+Table16[[#This Row],[RECEIPTS]]+Table16[[#This Row],[RETURNS]])-(Table16[[#This Row],[EXCHANGED]]+Table16[[#This Row],[SALES]]+Table16[[#This Row],[ISSUES]])</f>
        <v>0</v>
      </c>
      <c r="I73" s="53">
        <v>0</v>
      </c>
      <c r="J73" s="58">
        <f t="shared" si="0"/>
        <v>0</v>
      </c>
      <c r="K73" s="53">
        <f>'DAY3'!K73+'DAY4'!C73</f>
        <v>0</v>
      </c>
      <c r="L73" s="54">
        <f>'DAY3'!L73+'DAY4'!D73</f>
        <v>0</v>
      </c>
      <c r="M73" s="55">
        <f>'DAY3'!M73+'DAY4'!E73</f>
        <v>0</v>
      </c>
      <c r="N73" s="52">
        <f>'DAY3'!N73+'DAY4'!F73</f>
        <v>0</v>
      </c>
      <c r="O73" s="303">
        <f>'DAY3'!O73+'DAY4'!G73</f>
        <v>0</v>
      </c>
      <c r="P73" s="53">
        <f t="shared" si="20"/>
        <v>0</v>
      </c>
      <c r="Q73" s="54">
        <f t="shared" si="21"/>
        <v>0</v>
      </c>
      <c r="R73" s="55">
        <f t="shared" si="22"/>
        <v>0</v>
      </c>
      <c r="S73" s="52">
        <f t="shared" si="23"/>
        <v>0</v>
      </c>
      <c r="T73" s="303">
        <f t="shared" si="24"/>
        <v>0</v>
      </c>
      <c r="U73" s="62">
        <f t="shared" si="25"/>
        <v>0</v>
      </c>
    </row>
    <row r="74" spans="1:21" x14ac:dyDescent="0.25">
      <c r="A74" s="72" t="s">
        <v>216</v>
      </c>
      <c r="B74" s="52">
        <f>'DAY3'!H74</f>
        <v>0</v>
      </c>
      <c r="C74" s="53">
        <v>0</v>
      </c>
      <c r="D74" s="54">
        <v>0</v>
      </c>
      <c r="E74" s="55">
        <v>0</v>
      </c>
      <c r="F74" s="52">
        <v>0</v>
      </c>
      <c r="G74" s="303">
        <v>0</v>
      </c>
      <c r="H74" s="54">
        <f>+(Table16[[#This Row],[OPENING ]]+Table16[[#This Row],[RECEIPTS]]+Table16[[#This Row],[RETURNS]])-(Table16[[#This Row],[EXCHANGED]]+Table16[[#This Row],[SALES]]+Table16[[#This Row],[ISSUES]])</f>
        <v>0</v>
      </c>
      <c r="I74" s="53">
        <v>0</v>
      </c>
      <c r="J74" s="58">
        <f t="shared" si="0"/>
        <v>0</v>
      </c>
      <c r="K74" s="53">
        <f>'DAY3'!K74+'DAY4'!C74</f>
        <v>0</v>
      </c>
      <c r="L74" s="54">
        <f>'DAY3'!L74+'DAY4'!D74</f>
        <v>0</v>
      </c>
      <c r="M74" s="55">
        <f>'DAY3'!M74+'DAY4'!E74</f>
        <v>0</v>
      </c>
      <c r="N74" s="52">
        <f>'DAY3'!N74+'DAY4'!F74</f>
        <v>0</v>
      </c>
      <c r="O74" s="303">
        <f>'DAY3'!O74+'DAY4'!G74</f>
        <v>0</v>
      </c>
      <c r="P74" s="53">
        <f t="shared" si="20"/>
        <v>0</v>
      </c>
      <c r="Q74" s="54">
        <f t="shared" si="21"/>
        <v>0</v>
      </c>
      <c r="R74" s="55">
        <f t="shared" si="22"/>
        <v>0</v>
      </c>
      <c r="S74" s="52">
        <f t="shared" si="23"/>
        <v>0</v>
      </c>
      <c r="T74" s="303">
        <f t="shared" si="24"/>
        <v>0</v>
      </c>
      <c r="U74" s="62">
        <f t="shared" si="25"/>
        <v>0</v>
      </c>
    </row>
    <row r="75" spans="1:21" x14ac:dyDescent="0.25">
      <c r="A75" s="72" t="s">
        <v>209</v>
      </c>
      <c r="B75" s="52">
        <f>'DAY3'!H75</f>
        <v>0</v>
      </c>
      <c r="C75" s="53">
        <v>0</v>
      </c>
      <c r="D75" s="54">
        <v>0</v>
      </c>
      <c r="E75" s="55">
        <v>0</v>
      </c>
      <c r="F75" s="52">
        <v>0</v>
      </c>
      <c r="G75" s="303">
        <v>0</v>
      </c>
      <c r="H75" s="54">
        <f>+(Table16[[#This Row],[OPENING ]]+Table16[[#This Row],[RECEIPTS]]+Table16[[#This Row],[RETURNS]])-(Table16[[#This Row],[EXCHANGED]]+Table16[[#This Row],[SALES]]+Table16[[#This Row],[ISSUES]])</f>
        <v>0</v>
      </c>
      <c r="I75" s="53">
        <v>0</v>
      </c>
      <c r="J75" s="58">
        <f t="shared" si="0"/>
        <v>0</v>
      </c>
      <c r="K75" s="53">
        <f>'DAY3'!K75+'DAY4'!C75</f>
        <v>0</v>
      </c>
      <c r="L75" s="54">
        <f>'DAY3'!L75+'DAY4'!D75</f>
        <v>0</v>
      </c>
      <c r="M75" s="55">
        <f>'DAY3'!M75+'DAY4'!E75</f>
        <v>0</v>
      </c>
      <c r="N75" s="52">
        <f>'DAY3'!N75+'DAY4'!F75</f>
        <v>0</v>
      </c>
      <c r="O75" s="303">
        <f>'DAY3'!O75+'DAY4'!G75</f>
        <v>0</v>
      </c>
      <c r="P75" s="53">
        <f t="shared" si="20"/>
        <v>0</v>
      </c>
      <c r="Q75" s="54">
        <f t="shared" si="21"/>
        <v>0</v>
      </c>
      <c r="R75" s="55">
        <f t="shared" si="22"/>
        <v>0</v>
      </c>
      <c r="S75" s="52">
        <f t="shared" si="23"/>
        <v>0</v>
      </c>
      <c r="T75" s="303">
        <f t="shared" si="24"/>
        <v>0</v>
      </c>
      <c r="U75" s="62">
        <f t="shared" si="25"/>
        <v>0</v>
      </c>
    </row>
    <row r="76" spans="1:21" x14ac:dyDescent="0.25">
      <c r="A76" s="72" t="s">
        <v>228</v>
      </c>
      <c r="B76" s="52">
        <f>'DAY3'!H76</f>
        <v>0</v>
      </c>
      <c r="C76" s="53">
        <v>0</v>
      </c>
      <c r="D76" s="54">
        <v>0</v>
      </c>
      <c r="E76" s="55">
        <v>0</v>
      </c>
      <c r="F76" s="52">
        <v>0</v>
      </c>
      <c r="G76" s="303">
        <v>0</v>
      </c>
      <c r="H76" s="54">
        <f>+(Table16[[#This Row],[OPENING ]]+Table16[[#This Row],[RECEIPTS]]+Table16[[#This Row],[RETURNS]])-(Table16[[#This Row],[EXCHANGED]]+Table16[[#This Row],[SALES]]+Table16[[#This Row],[ISSUES]])</f>
        <v>0</v>
      </c>
      <c r="I76" s="53">
        <v>0</v>
      </c>
      <c r="J76" s="58">
        <f t="shared" si="0"/>
        <v>0</v>
      </c>
      <c r="K76" s="53">
        <f>'DAY3'!K76+'DAY4'!C76</f>
        <v>0</v>
      </c>
      <c r="L76" s="54">
        <f>'DAY3'!L76+'DAY4'!D76</f>
        <v>0</v>
      </c>
      <c r="M76" s="55">
        <f>'DAY3'!M76+'DAY4'!E76</f>
        <v>0</v>
      </c>
      <c r="N76" s="52">
        <f>'DAY3'!N76+'DAY4'!F76</f>
        <v>0</v>
      </c>
      <c r="O76" s="303">
        <f>'DAY3'!O76+'DAY4'!G76</f>
        <v>0</v>
      </c>
      <c r="P76" s="53">
        <f t="shared" si="20"/>
        <v>0</v>
      </c>
      <c r="Q76" s="54">
        <f t="shared" si="21"/>
        <v>0</v>
      </c>
      <c r="R76" s="55">
        <f t="shared" si="22"/>
        <v>0</v>
      </c>
      <c r="S76" s="52">
        <f t="shared" si="23"/>
        <v>0</v>
      </c>
      <c r="T76" s="303">
        <f t="shared" si="24"/>
        <v>0</v>
      </c>
      <c r="U76" s="62">
        <f t="shared" si="25"/>
        <v>0</v>
      </c>
    </row>
    <row r="77" spans="1:21" x14ac:dyDescent="0.25">
      <c r="A77" s="72"/>
      <c r="B77" s="52">
        <f>'DAY3'!H77</f>
        <v>0</v>
      </c>
      <c r="C77" s="53">
        <v>0</v>
      </c>
      <c r="D77" s="54">
        <v>0</v>
      </c>
      <c r="E77" s="55">
        <v>0</v>
      </c>
      <c r="F77" s="52">
        <v>0</v>
      </c>
      <c r="G77" s="303">
        <v>0</v>
      </c>
      <c r="H77" s="54">
        <f>+(Table16[[#This Row],[OPENING ]]+Table16[[#This Row],[RECEIPTS]]+Table16[[#This Row],[RETURNS]])-(Table16[[#This Row],[EXCHANGED]]+Table16[[#This Row],[SALES]]+Table16[[#This Row],[ISSUES]])</f>
        <v>0</v>
      </c>
      <c r="I77" s="53">
        <v>0</v>
      </c>
      <c r="J77" s="58">
        <f t="shared" ref="J77:J156" si="26">+I77-H77</f>
        <v>0</v>
      </c>
      <c r="K77" s="53">
        <f>'DAY3'!K77+'DAY4'!C77</f>
        <v>0</v>
      </c>
      <c r="L77" s="54">
        <f>'DAY3'!L77+'DAY4'!D77</f>
        <v>0</v>
      </c>
      <c r="M77" s="55">
        <f>'DAY3'!M77+'DAY4'!E77</f>
        <v>0</v>
      </c>
      <c r="N77" s="52">
        <f>'DAY3'!N77+'DAY4'!F77</f>
        <v>0</v>
      </c>
      <c r="O77" s="303">
        <f>'DAY3'!O77+'DAY4'!G77</f>
        <v>0</v>
      </c>
      <c r="P77" s="53">
        <f t="shared" si="20"/>
        <v>0</v>
      </c>
      <c r="Q77" s="54">
        <f t="shared" si="21"/>
        <v>0</v>
      </c>
      <c r="R77" s="55">
        <f t="shared" si="22"/>
        <v>0</v>
      </c>
      <c r="S77" s="52">
        <f t="shared" si="23"/>
        <v>0</v>
      </c>
      <c r="T77" s="303">
        <f t="shared" si="24"/>
        <v>0</v>
      </c>
      <c r="U77" s="62">
        <f t="shared" si="25"/>
        <v>0</v>
      </c>
    </row>
    <row r="78" spans="1:21" x14ac:dyDescent="0.25">
      <c r="A78" s="60"/>
      <c r="B78" s="52">
        <f>'DAY3'!H78</f>
        <v>0</v>
      </c>
      <c r="C78" s="53">
        <v>0</v>
      </c>
      <c r="D78" s="54">
        <v>0</v>
      </c>
      <c r="E78" s="55">
        <v>0</v>
      </c>
      <c r="F78" s="52">
        <v>0</v>
      </c>
      <c r="G78" s="303">
        <v>0</v>
      </c>
      <c r="H78" s="54">
        <f>+(Table16[[#This Row],[OPENING ]]+Table16[[#This Row],[RECEIPTS]]+Table16[[#This Row],[RETURNS]])-(Table16[[#This Row],[EXCHANGED]]+Table16[[#This Row],[SALES]]+Table16[[#This Row],[ISSUES]])</f>
        <v>0</v>
      </c>
      <c r="I78" s="53">
        <v>0</v>
      </c>
      <c r="J78" s="58">
        <f>+I78-H78</f>
        <v>0</v>
      </c>
      <c r="K78" s="53">
        <f>'DAY3'!K78+'DAY4'!C78</f>
        <v>0</v>
      </c>
      <c r="L78" s="54">
        <f>'DAY3'!L78+'DAY4'!D78</f>
        <v>0</v>
      </c>
      <c r="M78" s="55">
        <f>'DAY3'!M78+'DAY4'!E78</f>
        <v>0</v>
      </c>
      <c r="N78" s="52">
        <f>'DAY3'!N78+'DAY4'!F78</f>
        <v>0</v>
      </c>
      <c r="O78" s="303">
        <f>'DAY3'!O78+'DAY4'!G78</f>
        <v>0</v>
      </c>
      <c r="P78" s="53">
        <f t="shared" si="20"/>
        <v>0</v>
      </c>
      <c r="Q78" s="54">
        <f t="shared" si="21"/>
        <v>0</v>
      </c>
      <c r="R78" s="55">
        <f t="shared" si="22"/>
        <v>0</v>
      </c>
      <c r="S78" s="52">
        <f t="shared" si="23"/>
        <v>0</v>
      </c>
      <c r="T78" s="303">
        <f t="shared" si="24"/>
        <v>0</v>
      </c>
      <c r="U78" s="62">
        <f t="shared" si="25"/>
        <v>0</v>
      </c>
    </row>
    <row r="79" spans="1:21" ht="15.75" thickBot="1" x14ac:dyDescent="0.3">
      <c r="A79" s="173"/>
      <c r="B79" s="52">
        <f>'DAY3'!H79</f>
        <v>0</v>
      </c>
      <c r="C79" s="144">
        <v>0</v>
      </c>
      <c r="D79" s="145">
        <v>0</v>
      </c>
      <c r="E79" s="146">
        <v>0</v>
      </c>
      <c r="F79" s="143">
        <v>0</v>
      </c>
      <c r="G79" s="304">
        <v>0</v>
      </c>
      <c r="H79" s="54">
        <f>+(Table16[[#This Row],[OPENING ]]+Table16[[#This Row],[RECEIPTS]]+Table16[[#This Row],[RETURNS]])-(Table16[[#This Row],[EXCHANGED]]+Table16[[#This Row],[SALES]]+Table16[[#This Row],[ISSUES]])</f>
        <v>0</v>
      </c>
      <c r="I79" s="144">
        <v>0</v>
      </c>
      <c r="J79" s="148">
        <f t="shared" si="26"/>
        <v>0</v>
      </c>
      <c r="K79" s="53">
        <f>'DAY3'!K79+'DAY4'!C79</f>
        <v>0</v>
      </c>
      <c r="L79" s="54">
        <f>'DAY3'!L79+'DAY4'!D79</f>
        <v>0</v>
      </c>
      <c r="M79" s="55">
        <f>'DAY3'!M79+'DAY4'!E79</f>
        <v>0</v>
      </c>
      <c r="N79" s="52">
        <f>'DAY3'!N79+'DAY4'!F79</f>
        <v>0</v>
      </c>
      <c r="O79" s="303">
        <f>'DAY3'!O79+'DAY4'!G79</f>
        <v>0</v>
      </c>
      <c r="P79" s="53">
        <f t="shared" si="20"/>
        <v>0</v>
      </c>
      <c r="Q79" s="54">
        <f t="shared" si="21"/>
        <v>0</v>
      </c>
      <c r="R79" s="55">
        <f t="shared" si="22"/>
        <v>0</v>
      </c>
      <c r="S79" s="52">
        <f t="shared" si="23"/>
        <v>0</v>
      </c>
      <c r="T79" s="303">
        <f t="shared" si="24"/>
        <v>0</v>
      </c>
      <c r="U79" s="167">
        <f t="shared" si="25"/>
        <v>0</v>
      </c>
    </row>
    <row r="80" spans="1:21" ht="17.25" thickBot="1" x14ac:dyDescent="0.35">
      <c r="A80" s="159" t="s">
        <v>198</v>
      </c>
      <c r="B80" s="160">
        <f t="shared" ref="B80:T80" si="27">SUM(B63:B79)</f>
        <v>3959.8</v>
      </c>
      <c r="C80" s="161">
        <f t="shared" si="27"/>
        <v>0</v>
      </c>
      <c r="D80" s="162">
        <f t="shared" si="27"/>
        <v>0</v>
      </c>
      <c r="E80" s="163">
        <f t="shared" si="27"/>
        <v>0</v>
      </c>
      <c r="F80" s="160">
        <f t="shared" si="27"/>
        <v>0</v>
      </c>
      <c r="G80" s="305">
        <f t="shared" si="27"/>
        <v>0</v>
      </c>
      <c r="H80" s="162">
        <f t="shared" si="27"/>
        <v>3959.8</v>
      </c>
      <c r="I80" s="161">
        <f t="shared" si="27"/>
        <v>3959.8</v>
      </c>
      <c r="J80" s="165">
        <f>+I80-H80</f>
        <v>0</v>
      </c>
      <c r="K80" s="161">
        <f t="shared" si="27"/>
        <v>800</v>
      </c>
      <c r="L80" s="174">
        <f t="shared" si="27"/>
        <v>0</v>
      </c>
      <c r="M80" s="163">
        <f t="shared" si="27"/>
        <v>0</v>
      </c>
      <c r="N80" s="160">
        <f t="shared" si="27"/>
        <v>0</v>
      </c>
      <c r="O80" s="305">
        <f t="shared" si="27"/>
        <v>0</v>
      </c>
      <c r="P80" s="161">
        <f t="shared" si="27"/>
        <v>200</v>
      </c>
      <c r="Q80" s="162">
        <f t="shared" si="27"/>
        <v>0</v>
      </c>
      <c r="R80" s="163">
        <f t="shared" si="27"/>
        <v>0</v>
      </c>
      <c r="S80" s="160">
        <f t="shared" si="27"/>
        <v>0</v>
      </c>
      <c r="T80" s="305">
        <f t="shared" si="27"/>
        <v>0</v>
      </c>
      <c r="U80" s="166">
        <f t="shared" si="25"/>
        <v>19.798999999999999</v>
      </c>
    </row>
    <row r="81" spans="1:21" x14ac:dyDescent="0.25">
      <c r="A81" s="150"/>
      <c r="B81" s="151"/>
      <c r="C81" s="152"/>
      <c r="D81" s="153"/>
      <c r="E81" s="154"/>
      <c r="F81" s="151"/>
      <c r="G81" s="306"/>
      <c r="H81" s="153"/>
      <c r="I81" s="152"/>
      <c r="J81" s="157"/>
      <c r="K81" s="152"/>
      <c r="L81" s="153"/>
      <c r="M81" s="154"/>
      <c r="N81" s="151"/>
      <c r="O81" s="306"/>
      <c r="P81" s="152"/>
      <c r="Q81" s="153"/>
      <c r="R81" s="154"/>
      <c r="S81" s="151"/>
      <c r="T81" s="306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303"/>
      <c r="H82" s="54"/>
      <c r="I82" s="53"/>
      <c r="J82" s="58"/>
      <c r="K82" s="53"/>
      <c r="L82" s="54"/>
      <c r="M82" s="55"/>
      <c r="N82" s="52"/>
      <c r="O82" s="303"/>
      <c r="P82" s="53"/>
      <c r="Q82" s="54"/>
      <c r="R82" s="55"/>
      <c r="S82" s="52"/>
      <c r="T82" s="303"/>
      <c r="U82" s="62"/>
    </row>
    <row r="83" spans="1:21" x14ac:dyDescent="0.25">
      <c r="A83" s="338" t="s">
        <v>42</v>
      </c>
      <c r="B83" s="52">
        <f>'DAY3'!H83</f>
        <v>0</v>
      </c>
      <c r="C83" s="53">
        <v>0</v>
      </c>
      <c r="D83" s="54">
        <v>0</v>
      </c>
      <c r="E83" s="55">
        <v>0</v>
      </c>
      <c r="F83" s="52">
        <v>0</v>
      </c>
      <c r="G83" s="303">
        <v>0</v>
      </c>
      <c r="H83" s="54">
        <f>+(Table16[[#This Row],[OPENING ]]+Table16[[#This Row],[RECEIPTS]]+Table16[[#This Row],[RETURNS]])-(Table16[[#This Row],[EXCHANGED]]+Table16[[#This Row],[SALES]]+Table16[[#This Row],[ISSUES]])</f>
        <v>0</v>
      </c>
      <c r="I83" s="53">
        <v>0</v>
      </c>
      <c r="J83" s="58">
        <f t="shared" si="26"/>
        <v>0</v>
      </c>
      <c r="K83" s="53">
        <f>'DAY3'!K83+'DAY4'!C83</f>
        <v>0</v>
      </c>
      <c r="L83" s="54">
        <f>'DAY3'!L83+'DAY4'!D83</f>
        <v>0</v>
      </c>
      <c r="M83" s="55">
        <f>'DAY3'!M83+'DAY4'!E83</f>
        <v>0</v>
      </c>
      <c r="N83" s="52">
        <f>'DAY3'!N83+'DAY4'!F83</f>
        <v>0</v>
      </c>
      <c r="O83" s="303">
        <f>'DAY3'!O83+'DAY4'!G83</f>
        <v>0</v>
      </c>
      <c r="P83" s="53">
        <f>+K83/4</f>
        <v>0</v>
      </c>
      <c r="Q83" s="54">
        <f>+L83/4</f>
        <v>0</v>
      </c>
      <c r="R83" s="55">
        <f>+M83/4</f>
        <v>0</v>
      </c>
      <c r="S83" s="52">
        <f>+N83/4</f>
        <v>0</v>
      </c>
      <c r="T83" s="303">
        <f>+O83/4</f>
        <v>0</v>
      </c>
      <c r="U83" s="62">
        <f t="shared" si="25"/>
        <v>0</v>
      </c>
    </row>
    <row r="84" spans="1:21" x14ac:dyDescent="0.25">
      <c r="A84" s="338" t="s">
        <v>170</v>
      </c>
      <c r="B84" s="52">
        <f>'DAY3'!H84</f>
        <v>7710.5</v>
      </c>
      <c r="C84" s="53">
        <v>0</v>
      </c>
      <c r="D84" s="54">
        <v>0</v>
      </c>
      <c r="E84" s="55">
        <v>0</v>
      </c>
      <c r="F84" s="52">
        <v>0</v>
      </c>
      <c r="G84" s="303">
        <v>562</v>
      </c>
      <c r="H84" s="54">
        <f>+(Table16[[#This Row],[OPENING ]]+Table16[[#This Row],[RECEIPTS]]+Table16[[#This Row],[RETURNS]])-(Table16[[#This Row],[EXCHANGED]]+Table16[[#This Row],[SALES]]+Table16[[#This Row],[ISSUES]])</f>
        <v>7148.5</v>
      </c>
      <c r="I84" s="53">
        <v>7152.2</v>
      </c>
      <c r="J84" s="58">
        <f t="shared" si="26"/>
        <v>3.6999999999998181</v>
      </c>
      <c r="K84" s="53">
        <f>'DAY3'!K84+'DAY4'!C84</f>
        <v>8250</v>
      </c>
      <c r="L84" s="54">
        <f>'DAY3'!L84+'DAY4'!D84</f>
        <v>0</v>
      </c>
      <c r="M84" s="55">
        <f>'DAY3'!M84+'DAY4'!E84</f>
        <v>0</v>
      </c>
      <c r="N84" s="52">
        <f>'DAY3'!N84+'DAY4'!F84</f>
        <v>0</v>
      </c>
      <c r="O84" s="303">
        <f>'DAY3'!O84+'DAY4'!G84</f>
        <v>3136.5</v>
      </c>
      <c r="P84" s="53">
        <f t="shared" ref="P84:P99" si="28">+K84/4</f>
        <v>2062.5</v>
      </c>
      <c r="Q84" s="54">
        <f t="shared" ref="Q84:Q99" si="29">+L84/4</f>
        <v>0</v>
      </c>
      <c r="R84" s="55">
        <f t="shared" ref="R84:R99" si="30">+M84/4</f>
        <v>0</v>
      </c>
      <c r="S84" s="52">
        <f t="shared" ref="S84:S99" si="31">+N84/4</f>
        <v>0</v>
      </c>
      <c r="T84" s="303">
        <f t="shared" ref="T84:T99" si="32">+O84/4</f>
        <v>784.125</v>
      </c>
      <c r="U84" s="62">
        <f t="shared" si="25"/>
        <v>2.5112194265138541</v>
      </c>
    </row>
    <row r="85" spans="1:21" x14ac:dyDescent="0.25">
      <c r="A85" s="338" t="s">
        <v>162</v>
      </c>
      <c r="B85" s="52">
        <f>'DAY3'!H85</f>
        <v>0</v>
      </c>
      <c r="C85" s="53">
        <v>0</v>
      </c>
      <c r="D85" s="54">
        <v>0</v>
      </c>
      <c r="E85" s="55">
        <v>0</v>
      </c>
      <c r="F85" s="52">
        <v>0</v>
      </c>
      <c r="G85" s="303">
        <v>0</v>
      </c>
      <c r="H85" s="54">
        <f>+(Table16[[#This Row],[OPENING ]]+Table16[[#This Row],[RECEIPTS]]+Table16[[#This Row],[RETURNS]])-(Table16[[#This Row],[EXCHANGED]]+Table16[[#This Row],[SALES]]+Table16[[#This Row],[ISSUES]])</f>
        <v>0</v>
      </c>
      <c r="I85" s="53">
        <v>0</v>
      </c>
      <c r="J85" s="58">
        <f t="shared" si="26"/>
        <v>0</v>
      </c>
      <c r="K85" s="53">
        <f>'DAY3'!K85+'DAY4'!C85</f>
        <v>0</v>
      </c>
      <c r="L85" s="54">
        <f>'DAY3'!L85+'DAY4'!D85</f>
        <v>0</v>
      </c>
      <c r="M85" s="55">
        <f>'DAY3'!M85+'DAY4'!E85</f>
        <v>0</v>
      </c>
      <c r="N85" s="52">
        <f>'DAY3'!N85+'DAY4'!F85</f>
        <v>0</v>
      </c>
      <c r="O85" s="303">
        <f>'DAY3'!O85+'DAY4'!G85</f>
        <v>0</v>
      </c>
      <c r="P85" s="53">
        <f t="shared" si="28"/>
        <v>0</v>
      </c>
      <c r="Q85" s="54">
        <f t="shared" si="29"/>
        <v>0</v>
      </c>
      <c r="R85" s="55">
        <f t="shared" si="30"/>
        <v>0</v>
      </c>
      <c r="S85" s="52">
        <f t="shared" si="31"/>
        <v>0</v>
      </c>
      <c r="T85" s="303">
        <f t="shared" si="32"/>
        <v>0</v>
      </c>
      <c r="U85" s="62">
        <f t="shared" si="25"/>
        <v>0</v>
      </c>
    </row>
    <row r="86" spans="1:21" x14ac:dyDescent="0.25">
      <c r="A86" s="338" t="s">
        <v>135</v>
      </c>
      <c r="B86" s="52">
        <f>'DAY3'!H86</f>
        <v>0</v>
      </c>
      <c r="C86" s="53">
        <v>0</v>
      </c>
      <c r="D86" s="54">
        <v>0</v>
      </c>
      <c r="E86" s="55">
        <v>0</v>
      </c>
      <c r="F86" s="52">
        <v>0</v>
      </c>
      <c r="G86" s="303">
        <v>0</v>
      </c>
      <c r="H86" s="54">
        <f>+(Table16[[#This Row],[OPENING ]]+Table16[[#This Row],[RECEIPTS]]+Table16[[#This Row],[RETURNS]])-(Table16[[#This Row],[EXCHANGED]]+Table16[[#This Row],[SALES]]+Table16[[#This Row],[ISSUES]])</f>
        <v>0</v>
      </c>
      <c r="I86" s="53">
        <v>0</v>
      </c>
      <c r="J86" s="58">
        <f t="shared" si="26"/>
        <v>0</v>
      </c>
      <c r="K86" s="53">
        <f>'DAY3'!K86+'DAY4'!C86</f>
        <v>0</v>
      </c>
      <c r="L86" s="54">
        <f>'DAY3'!L86+'DAY4'!D86</f>
        <v>0</v>
      </c>
      <c r="M86" s="55">
        <f>'DAY3'!M86+'DAY4'!E86</f>
        <v>0</v>
      </c>
      <c r="N86" s="52">
        <f>'DAY3'!N86+'DAY4'!F86</f>
        <v>0</v>
      </c>
      <c r="O86" s="303">
        <f>'DAY3'!O86+'DAY4'!G86</f>
        <v>0</v>
      </c>
      <c r="P86" s="53">
        <f t="shared" si="28"/>
        <v>0</v>
      </c>
      <c r="Q86" s="54">
        <f t="shared" si="29"/>
        <v>0</v>
      </c>
      <c r="R86" s="55">
        <f t="shared" si="30"/>
        <v>0</v>
      </c>
      <c r="S86" s="52">
        <f t="shared" si="31"/>
        <v>0</v>
      </c>
      <c r="T86" s="303">
        <f t="shared" si="32"/>
        <v>0</v>
      </c>
      <c r="U86" s="62">
        <f t="shared" si="25"/>
        <v>0</v>
      </c>
    </row>
    <row r="87" spans="1:21" x14ac:dyDescent="0.25">
      <c r="A87" s="338" t="s">
        <v>136</v>
      </c>
      <c r="B87" s="52">
        <f>'DAY3'!H87</f>
        <v>0</v>
      </c>
      <c r="C87" s="53">
        <v>0</v>
      </c>
      <c r="D87" s="54">
        <v>0</v>
      </c>
      <c r="E87" s="55">
        <v>0</v>
      </c>
      <c r="F87" s="52">
        <v>0</v>
      </c>
      <c r="G87" s="303">
        <v>0</v>
      </c>
      <c r="H87" s="54">
        <f>+(Table16[[#This Row],[OPENING ]]+Table16[[#This Row],[RECEIPTS]]+Table16[[#This Row],[RETURNS]])-(Table16[[#This Row],[EXCHANGED]]+Table16[[#This Row],[SALES]]+Table16[[#This Row],[ISSUES]])</f>
        <v>0</v>
      </c>
      <c r="I87" s="53">
        <v>0</v>
      </c>
      <c r="J87" s="58">
        <f t="shared" si="26"/>
        <v>0</v>
      </c>
      <c r="K87" s="53">
        <f>'DAY3'!K87+'DAY4'!C87</f>
        <v>0</v>
      </c>
      <c r="L87" s="54">
        <f>'DAY3'!L87+'DAY4'!D87</f>
        <v>0</v>
      </c>
      <c r="M87" s="55">
        <f>'DAY3'!M87+'DAY4'!E87</f>
        <v>0</v>
      </c>
      <c r="N87" s="52">
        <f>'DAY3'!N87+'DAY4'!F87</f>
        <v>0</v>
      </c>
      <c r="O87" s="303">
        <f>'DAY3'!O87+'DAY4'!G87</f>
        <v>0</v>
      </c>
      <c r="P87" s="53">
        <f t="shared" si="28"/>
        <v>0</v>
      </c>
      <c r="Q87" s="54">
        <f t="shared" si="29"/>
        <v>0</v>
      </c>
      <c r="R87" s="55">
        <f t="shared" si="30"/>
        <v>0</v>
      </c>
      <c r="S87" s="52">
        <f t="shared" si="31"/>
        <v>0</v>
      </c>
      <c r="T87" s="303">
        <f t="shared" si="32"/>
        <v>0</v>
      </c>
      <c r="U87" s="62">
        <f t="shared" si="25"/>
        <v>0</v>
      </c>
    </row>
    <row r="88" spans="1:21" x14ac:dyDescent="0.25">
      <c r="A88" s="338" t="s">
        <v>120</v>
      </c>
      <c r="B88" s="52">
        <f>'DAY3'!H88</f>
        <v>5</v>
      </c>
      <c r="C88" s="53">
        <v>0</v>
      </c>
      <c r="D88" s="54">
        <v>0</v>
      </c>
      <c r="E88" s="55">
        <v>0</v>
      </c>
      <c r="F88" s="52">
        <v>0</v>
      </c>
      <c r="G88" s="303">
        <v>0</v>
      </c>
      <c r="H88" s="54">
        <f>+(Table16[[#This Row],[OPENING ]]+Table16[[#This Row],[RECEIPTS]]+Table16[[#This Row],[RETURNS]])-(Table16[[#This Row],[EXCHANGED]]+Table16[[#This Row],[SALES]]+Table16[[#This Row],[ISSUES]])</f>
        <v>5</v>
      </c>
      <c r="I88" s="53">
        <v>5</v>
      </c>
      <c r="J88" s="58">
        <f t="shared" si="26"/>
        <v>0</v>
      </c>
      <c r="K88" s="53">
        <f>'DAY3'!K88+'DAY4'!C88</f>
        <v>0</v>
      </c>
      <c r="L88" s="54">
        <f>'DAY3'!L88+'DAY4'!D88</f>
        <v>0</v>
      </c>
      <c r="M88" s="55">
        <f>'DAY3'!M88+'DAY4'!E88</f>
        <v>0</v>
      </c>
      <c r="N88" s="52">
        <f>'DAY3'!N88+'DAY4'!F88</f>
        <v>0</v>
      </c>
      <c r="O88" s="303">
        <f>'DAY3'!O88+'DAY4'!G88</f>
        <v>0</v>
      </c>
      <c r="P88" s="53">
        <f t="shared" si="28"/>
        <v>0</v>
      </c>
      <c r="Q88" s="54">
        <f t="shared" si="29"/>
        <v>0</v>
      </c>
      <c r="R88" s="55">
        <f t="shared" si="30"/>
        <v>0</v>
      </c>
      <c r="S88" s="52">
        <f t="shared" si="31"/>
        <v>0</v>
      </c>
      <c r="T88" s="303">
        <f t="shared" si="32"/>
        <v>0</v>
      </c>
      <c r="U88" s="62">
        <f t="shared" si="25"/>
        <v>0</v>
      </c>
    </row>
    <row r="89" spans="1:21" x14ac:dyDescent="0.25">
      <c r="A89" s="338" t="s">
        <v>43</v>
      </c>
      <c r="B89" s="52">
        <f>'DAY3'!H89</f>
        <v>0</v>
      </c>
      <c r="C89" s="53">
        <v>0</v>
      </c>
      <c r="D89" s="54">
        <v>0</v>
      </c>
      <c r="E89" s="55">
        <v>0</v>
      </c>
      <c r="F89" s="52">
        <v>0</v>
      </c>
      <c r="G89" s="303">
        <v>0</v>
      </c>
      <c r="H89" s="54">
        <f>+(Table16[[#This Row],[OPENING ]]+Table16[[#This Row],[RECEIPTS]]+Table16[[#This Row],[RETURNS]])-(Table16[[#This Row],[EXCHANGED]]+Table16[[#This Row],[SALES]]+Table16[[#This Row],[ISSUES]])</f>
        <v>0</v>
      </c>
      <c r="I89" s="53">
        <v>0</v>
      </c>
      <c r="J89" s="58">
        <f t="shared" si="26"/>
        <v>0</v>
      </c>
      <c r="K89" s="53">
        <f>'DAY3'!K89+'DAY4'!C89</f>
        <v>0</v>
      </c>
      <c r="L89" s="54">
        <f>'DAY3'!L89+'DAY4'!D89</f>
        <v>0</v>
      </c>
      <c r="M89" s="55">
        <f>'DAY3'!M89+'DAY4'!E89</f>
        <v>0</v>
      </c>
      <c r="N89" s="52">
        <f>'DAY3'!N89+'DAY4'!F89</f>
        <v>0</v>
      </c>
      <c r="O89" s="303">
        <f>'DAY3'!O89+'DAY4'!G89</f>
        <v>0</v>
      </c>
      <c r="P89" s="53">
        <f t="shared" si="28"/>
        <v>0</v>
      </c>
      <c r="Q89" s="54">
        <f t="shared" si="29"/>
        <v>0</v>
      </c>
      <c r="R89" s="55">
        <f t="shared" si="30"/>
        <v>0</v>
      </c>
      <c r="S89" s="52">
        <f t="shared" si="31"/>
        <v>0</v>
      </c>
      <c r="T89" s="303">
        <f t="shared" si="32"/>
        <v>0</v>
      </c>
      <c r="U89" s="62">
        <f t="shared" si="25"/>
        <v>0</v>
      </c>
    </row>
    <row r="90" spans="1:21" x14ac:dyDescent="0.25">
      <c r="A90" s="338" t="s">
        <v>44</v>
      </c>
      <c r="B90" s="52">
        <f>'DAY3'!H90</f>
        <v>0</v>
      </c>
      <c r="C90" s="53">
        <v>0</v>
      </c>
      <c r="D90" s="54">
        <v>0</v>
      </c>
      <c r="E90" s="55">
        <v>0</v>
      </c>
      <c r="F90" s="52">
        <v>0</v>
      </c>
      <c r="G90" s="303">
        <v>0</v>
      </c>
      <c r="H90" s="54">
        <f>+(Table16[[#This Row],[OPENING ]]+Table16[[#This Row],[RECEIPTS]]+Table16[[#This Row],[RETURNS]])-(Table16[[#This Row],[EXCHANGED]]+Table16[[#This Row],[SALES]]+Table16[[#This Row],[ISSUES]])</f>
        <v>0</v>
      </c>
      <c r="I90" s="53">
        <v>0</v>
      </c>
      <c r="J90" s="58">
        <f t="shared" si="26"/>
        <v>0</v>
      </c>
      <c r="K90" s="53">
        <f>'DAY3'!K90+'DAY4'!C90</f>
        <v>0</v>
      </c>
      <c r="L90" s="54">
        <f>'DAY3'!L90+'DAY4'!D90</f>
        <v>0</v>
      </c>
      <c r="M90" s="55">
        <f>'DAY3'!M90+'DAY4'!E90</f>
        <v>0</v>
      </c>
      <c r="N90" s="52">
        <f>'DAY3'!N90+'DAY4'!F90</f>
        <v>0</v>
      </c>
      <c r="O90" s="303">
        <f>'DAY3'!O90+'DAY4'!G90</f>
        <v>0</v>
      </c>
      <c r="P90" s="53">
        <f t="shared" si="28"/>
        <v>0</v>
      </c>
      <c r="Q90" s="54">
        <f t="shared" si="29"/>
        <v>0</v>
      </c>
      <c r="R90" s="55">
        <f t="shared" si="30"/>
        <v>0</v>
      </c>
      <c r="S90" s="52">
        <f t="shared" si="31"/>
        <v>0</v>
      </c>
      <c r="T90" s="303">
        <f t="shared" si="32"/>
        <v>0</v>
      </c>
      <c r="U90" s="62">
        <f t="shared" si="25"/>
        <v>0</v>
      </c>
    </row>
    <row r="91" spans="1:21" x14ac:dyDescent="0.25">
      <c r="A91" s="338" t="s">
        <v>45</v>
      </c>
      <c r="B91" s="52">
        <f>'DAY3'!H91</f>
        <v>0</v>
      </c>
      <c r="C91" s="53">
        <v>0</v>
      </c>
      <c r="D91" s="54">
        <v>0</v>
      </c>
      <c r="E91" s="55">
        <v>0</v>
      </c>
      <c r="F91" s="52">
        <v>0</v>
      </c>
      <c r="G91" s="303">
        <v>0</v>
      </c>
      <c r="H91" s="54">
        <f>+(Table16[[#This Row],[OPENING ]]+Table16[[#This Row],[RECEIPTS]]+Table16[[#This Row],[RETURNS]])-(Table16[[#This Row],[EXCHANGED]]+Table16[[#This Row],[SALES]]+Table16[[#This Row],[ISSUES]])</f>
        <v>0</v>
      </c>
      <c r="I91" s="53">
        <v>0</v>
      </c>
      <c r="J91" s="58">
        <f t="shared" si="26"/>
        <v>0</v>
      </c>
      <c r="K91" s="53">
        <f>'DAY3'!K91+'DAY4'!C91</f>
        <v>0</v>
      </c>
      <c r="L91" s="54">
        <f>'DAY3'!L91+'DAY4'!D91</f>
        <v>0</v>
      </c>
      <c r="M91" s="55">
        <f>'DAY3'!M91+'DAY4'!E91</f>
        <v>0</v>
      </c>
      <c r="N91" s="52">
        <f>'DAY3'!N91+'DAY4'!F91</f>
        <v>0</v>
      </c>
      <c r="O91" s="303">
        <f>'DAY3'!O91+'DAY4'!G91</f>
        <v>0</v>
      </c>
      <c r="P91" s="53">
        <f t="shared" si="28"/>
        <v>0</v>
      </c>
      <c r="Q91" s="54">
        <f t="shared" si="29"/>
        <v>0</v>
      </c>
      <c r="R91" s="55">
        <f t="shared" si="30"/>
        <v>0</v>
      </c>
      <c r="S91" s="52">
        <f t="shared" si="31"/>
        <v>0</v>
      </c>
      <c r="T91" s="303">
        <f t="shared" si="32"/>
        <v>0</v>
      </c>
      <c r="U91" s="62">
        <f t="shared" si="25"/>
        <v>0</v>
      </c>
    </row>
    <row r="92" spans="1:21" x14ac:dyDescent="0.25">
      <c r="A92" s="338" t="s">
        <v>174</v>
      </c>
      <c r="B92" s="52">
        <f>'DAY3'!H92</f>
        <v>0</v>
      </c>
      <c r="C92" s="53">
        <v>0</v>
      </c>
      <c r="D92" s="54">
        <v>0</v>
      </c>
      <c r="E92" s="55">
        <v>0</v>
      </c>
      <c r="F92" s="52">
        <v>0</v>
      </c>
      <c r="G92" s="303">
        <v>0</v>
      </c>
      <c r="H92" s="54">
        <f>+(Table16[[#This Row],[OPENING ]]+Table16[[#This Row],[RECEIPTS]]+Table16[[#This Row],[RETURNS]])-(Table16[[#This Row],[EXCHANGED]]+Table16[[#This Row],[SALES]]+Table16[[#This Row],[ISSUES]])</f>
        <v>0</v>
      </c>
      <c r="I92" s="53">
        <v>0</v>
      </c>
      <c r="J92" s="58">
        <f t="shared" si="26"/>
        <v>0</v>
      </c>
      <c r="K92" s="53">
        <f>'DAY3'!K92+'DAY4'!C92</f>
        <v>0</v>
      </c>
      <c r="L92" s="54">
        <f>'DAY3'!L92+'DAY4'!D92</f>
        <v>0</v>
      </c>
      <c r="M92" s="55">
        <f>'DAY3'!M92+'DAY4'!E92</f>
        <v>0</v>
      </c>
      <c r="N92" s="52">
        <f>'DAY3'!N92+'DAY4'!F92</f>
        <v>0</v>
      </c>
      <c r="O92" s="303">
        <f>'DAY3'!O92+'DAY4'!G92</f>
        <v>0</v>
      </c>
      <c r="P92" s="53">
        <f t="shared" si="28"/>
        <v>0</v>
      </c>
      <c r="Q92" s="54">
        <f t="shared" si="29"/>
        <v>0</v>
      </c>
      <c r="R92" s="55">
        <f t="shared" si="30"/>
        <v>0</v>
      </c>
      <c r="S92" s="52">
        <f t="shared" si="31"/>
        <v>0</v>
      </c>
      <c r="T92" s="303">
        <f t="shared" si="32"/>
        <v>0</v>
      </c>
      <c r="U92" s="62">
        <f t="shared" si="25"/>
        <v>0</v>
      </c>
    </row>
    <row r="93" spans="1:21" x14ac:dyDescent="0.25">
      <c r="A93" s="338" t="s">
        <v>229</v>
      </c>
      <c r="B93" s="52">
        <f>'DAY3'!H93</f>
        <v>0</v>
      </c>
      <c r="C93" s="53">
        <v>0</v>
      </c>
      <c r="D93" s="54">
        <v>0</v>
      </c>
      <c r="E93" s="55">
        <v>0</v>
      </c>
      <c r="F93" s="52">
        <v>0</v>
      </c>
      <c r="G93" s="303">
        <v>0</v>
      </c>
      <c r="H93" s="54">
        <f>+(Table16[[#This Row],[OPENING ]]+Table16[[#This Row],[RECEIPTS]]+Table16[[#This Row],[RETURNS]])-(Table16[[#This Row],[EXCHANGED]]+Table16[[#This Row],[SALES]]+Table16[[#This Row],[ISSUES]])</f>
        <v>0</v>
      </c>
      <c r="I93" s="53">
        <v>0</v>
      </c>
      <c r="J93" s="58">
        <f t="shared" si="26"/>
        <v>0</v>
      </c>
      <c r="K93" s="53">
        <f>'DAY3'!K93+'DAY4'!C93</f>
        <v>0</v>
      </c>
      <c r="L93" s="54">
        <f>'DAY3'!L93+'DAY4'!D93</f>
        <v>0</v>
      </c>
      <c r="M93" s="55">
        <f>'DAY3'!M93+'DAY4'!E93</f>
        <v>0</v>
      </c>
      <c r="N93" s="52">
        <f>'DAY3'!N93+'DAY4'!F93</f>
        <v>0</v>
      </c>
      <c r="O93" s="303">
        <f>'DAY3'!O93+'DAY4'!G93</f>
        <v>0</v>
      </c>
      <c r="P93" s="53">
        <f t="shared" si="28"/>
        <v>0</v>
      </c>
      <c r="Q93" s="54">
        <f t="shared" si="29"/>
        <v>0</v>
      </c>
      <c r="R93" s="55">
        <f t="shared" si="30"/>
        <v>0</v>
      </c>
      <c r="S93" s="52">
        <f t="shared" si="31"/>
        <v>0</v>
      </c>
      <c r="T93" s="303">
        <f t="shared" si="32"/>
        <v>0</v>
      </c>
      <c r="U93" s="62">
        <f t="shared" si="25"/>
        <v>0</v>
      </c>
    </row>
    <row r="94" spans="1:21" x14ac:dyDescent="0.25">
      <c r="A94" s="338" t="s">
        <v>175</v>
      </c>
      <c r="B94" s="52">
        <f>'DAY3'!H94</f>
        <v>0</v>
      </c>
      <c r="C94" s="53">
        <v>0</v>
      </c>
      <c r="D94" s="54">
        <v>0</v>
      </c>
      <c r="E94" s="55">
        <v>0</v>
      </c>
      <c r="F94" s="52">
        <v>0</v>
      </c>
      <c r="G94" s="303">
        <v>0</v>
      </c>
      <c r="H94" s="54">
        <f>+(Table16[[#This Row],[OPENING ]]+Table16[[#This Row],[RECEIPTS]]+Table16[[#This Row],[RETURNS]])-(Table16[[#This Row],[EXCHANGED]]+Table16[[#This Row],[SALES]]+Table16[[#This Row],[ISSUES]])</f>
        <v>0</v>
      </c>
      <c r="I94" s="53">
        <v>0</v>
      </c>
      <c r="J94" s="58">
        <f t="shared" si="26"/>
        <v>0</v>
      </c>
      <c r="K94" s="53">
        <f>'DAY3'!K94+'DAY4'!C94</f>
        <v>0</v>
      </c>
      <c r="L94" s="54">
        <f>'DAY3'!L94+'DAY4'!D94</f>
        <v>0</v>
      </c>
      <c r="M94" s="55">
        <f>'DAY3'!M94+'DAY4'!E94</f>
        <v>0</v>
      </c>
      <c r="N94" s="52">
        <f>'DAY3'!N94+'DAY4'!F94</f>
        <v>0</v>
      </c>
      <c r="O94" s="303">
        <f>'DAY3'!O94+'DAY4'!G94</f>
        <v>0</v>
      </c>
      <c r="P94" s="53">
        <f t="shared" si="28"/>
        <v>0</v>
      </c>
      <c r="Q94" s="54">
        <f t="shared" si="29"/>
        <v>0</v>
      </c>
      <c r="R94" s="55">
        <f t="shared" si="30"/>
        <v>0</v>
      </c>
      <c r="S94" s="52">
        <f t="shared" si="31"/>
        <v>0</v>
      </c>
      <c r="T94" s="303">
        <f t="shared" si="32"/>
        <v>0</v>
      </c>
      <c r="U94" s="62">
        <f t="shared" si="25"/>
        <v>0</v>
      </c>
    </row>
    <row r="95" spans="1:21" x14ac:dyDescent="0.25">
      <c r="A95" s="338" t="s">
        <v>260</v>
      </c>
      <c r="B95" s="52">
        <f>'DAY3'!H95</f>
        <v>25</v>
      </c>
      <c r="C95" s="53">
        <v>0</v>
      </c>
      <c r="D95" s="54">
        <v>0</v>
      </c>
      <c r="E95" s="55">
        <v>0</v>
      </c>
      <c r="F95" s="52">
        <v>0</v>
      </c>
      <c r="G95" s="303">
        <v>0</v>
      </c>
      <c r="H95" s="54">
        <f>+(Table16[[#This Row],[OPENING ]]+Table16[[#This Row],[RECEIPTS]]+Table16[[#This Row],[RETURNS]])-(Table16[[#This Row],[EXCHANGED]]+Table16[[#This Row],[SALES]]+Table16[[#This Row],[ISSUES]])</f>
        <v>25</v>
      </c>
      <c r="I95" s="53">
        <v>25</v>
      </c>
      <c r="J95" s="58">
        <f t="shared" si="26"/>
        <v>0</v>
      </c>
      <c r="K95" s="53">
        <f>'DAY3'!K95+'DAY4'!C95</f>
        <v>0</v>
      </c>
      <c r="L95" s="54">
        <f>'DAY3'!L95+'DAY4'!D95</f>
        <v>0</v>
      </c>
      <c r="M95" s="55">
        <f>'DAY3'!M95+'DAY4'!E95</f>
        <v>0</v>
      </c>
      <c r="N95" s="52">
        <f>'DAY3'!N95+'DAY4'!F95</f>
        <v>0</v>
      </c>
      <c r="O95" s="303">
        <f>'DAY3'!O95+'DAY4'!G95</f>
        <v>0</v>
      </c>
      <c r="P95" s="53">
        <f t="shared" si="28"/>
        <v>0</v>
      </c>
      <c r="Q95" s="54">
        <f t="shared" si="29"/>
        <v>0</v>
      </c>
      <c r="R95" s="55">
        <f t="shared" si="30"/>
        <v>0</v>
      </c>
      <c r="S95" s="52">
        <f t="shared" si="31"/>
        <v>0</v>
      </c>
      <c r="T95" s="303">
        <f t="shared" si="32"/>
        <v>0</v>
      </c>
      <c r="U95" s="62">
        <f t="shared" si="25"/>
        <v>0</v>
      </c>
    </row>
    <row r="96" spans="1:21" x14ac:dyDescent="0.25">
      <c r="A96" s="338" t="s">
        <v>244</v>
      </c>
      <c r="B96" s="52">
        <f>'DAY3'!H96</f>
        <v>0</v>
      </c>
      <c r="C96" s="53">
        <v>0</v>
      </c>
      <c r="D96" s="54">
        <v>0</v>
      </c>
      <c r="E96" s="55">
        <v>0</v>
      </c>
      <c r="F96" s="52">
        <v>0</v>
      </c>
      <c r="G96" s="303">
        <v>0</v>
      </c>
      <c r="H96" s="54">
        <f>+(Table16[[#This Row],[OPENING ]]+Table16[[#This Row],[RECEIPTS]]+Table16[[#This Row],[RETURNS]])-(Table16[[#This Row],[EXCHANGED]]+Table16[[#This Row],[SALES]]+Table16[[#This Row],[ISSUES]])</f>
        <v>0</v>
      </c>
      <c r="I96" s="53">
        <v>0</v>
      </c>
      <c r="J96" s="58">
        <f t="shared" si="26"/>
        <v>0</v>
      </c>
      <c r="K96" s="53">
        <f>'DAY3'!K96+'DAY4'!C96</f>
        <v>0</v>
      </c>
      <c r="L96" s="54">
        <f>'DAY3'!L96+'DAY4'!D96</f>
        <v>0</v>
      </c>
      <c r="M96" s="55">
        <f>'DAY3'!M96+'DAY4'!E96</f>
        <v>0</v>
      </c>
      <c r="N96" s="52">
        <f>'DAY3'!N96+'DAY4'!F96</f>
        <v>0</v>
      </c>
      <c r="O96" s="303">
        <f>'DAY3'!O96+'DAY4'!G96</f>
        <v>0</v>
      </c>
      <c r="P96" s="53">
        <f t="shared" si="28"/>
        <v>0</v>
      </c>
      <c r="Q96" s="54">
        <f t="shared" si="29"/>
        <v>0</v>
      </c>
      <c r="R96" s="55">
        <f t="shared" si="30"/>
        <v>0</v>
      </c>
      <c r="S96" s="52">
        <f t="shared" si="31"/>
        <v>0</v>
      </c>
      <c r="T96" s="303">
        <f t="shared" si="32"/>
        <v>0</v>
      </c>
      <c r="U96" s="62">
        <f t="shared" si="25"/>
        <v>0</v>
      </c>
    </row>
    <row r="97" spans="1:21" x14ac:dyDescent="0.25">
      <c r="A97" s="338" t="s">
        <v>245</v>
      </c>
      <c r="B97" s="52">
        <f>'DAY3'!H97</f>
        <v>185.4</v>
      </c>
      <c r="C97" s="53">
        <v>0</v>
      </c>
      <c r="D97" s="54">
        <v>0</v>
      </c>
      <c r="E97" s="55">
        <v>0</v>
      </c>
      <c r="F97" s="52">
        <v>0</v>
      </c>
      <c r="G97" s="303">
        <v>0</v>
      </c>
      <c r="H97" s="54">
        <f>+(Table16[[#This Row],[OPENING ]]+Table16[[#This Row],[RECEIPTS]]+Table16[[#This Row],[RETURNS]])-(Table16[[#This Row],[EXCHANGED]]+Table16[[#This Row],[SALES]]+Table16[[#This Row],[ISSUES]])</f>
        <v>185.4</v>
      </c>
      <c r="I97" s="53">
        <v>185.4</v>
      </c>
      <c r="J97" s="58">
        <f t="shared" si="26"/>
        <v>0</v>
      </c>
      <c r="K97" s="53">
        <f>'DAY3'!K97+'DAY4'!C97</f>
        <v>0</v>
      </c>
      <c r="L97" s="54">
        <f>'DAY3'!L97+'DAY4'!D97</f>
        <v>0</v>
      </c>
      <c r="M97" s="55">
        <f>'DAY3'!M97+'DAY4'!E97</f>
        <v>0</v>
      </c>
      <c r="N97" s="52">
        <f>'DAY3'!N97+'DAY4'!F97</f>
        <v>0</v>
      </c>
      <c r="O97" s="303">
        <f>'DAY3'!O97+'DAY4'!G97</f>
        <v>0</v>
      </c>
      <c r="P97" s="53">
        <f t="shared" si="28"/>
        <v>0</v>
      </c>
      <c r="Q97" s="54">
        <f t="shared" si="29"/>
        <v>0</v>
      </c>
      <c r="R97" s="55">
        <f t="shared" si="30"/>
        <v>0</v>
      </c>
      <c r="S97" s="52">
        <f t="shared" si="31"/>
        <v>0</v>
      </c>
      <c r="T97" s="303">
        <f t="shared" si="32"/>
        <v>0</v>
      </c>
      <c r="U97" s="62">
        <f t="shared" si="25"/>
        <v>0</v>
      </c>
    </row>
    <row r="98" spans="1:21" x14ac:dyDescent="0.25">
      <c r="A98" s="338"/>
      <c r="B98" s="52">
        <f>'DAY3'!H98</f>
        <v>0</v>
      </c>
      <c r="C98" s="53">
        <v>0</v>
      </c>
      <c r="D98" s="54">
        <v>0</v>
      </c>
      <c r="E98" s="55">
        <v>0</v>
      </c>
      <c r="F98" s="52">
        <v>0</v>
      </c>
      <c r="G98" s="303">
        <v>0</v>
      </c>
      <c r="H98" s="54">
        <f>+(Table16[[#This Row],[OPENING ]]+Table16[[#This Row],[RECEIPTS]]+Table16[[#This Row],[RETURNS]])-(Table16[[#This Row],[EXCHANGED]]+Table16[[#This Row],[SALES]]+Table16[[#This Row],[ISSUES]])</f>
        <v>0</v>
      </c>
      <c r="I98" s="53">
        <v>0</v>
      </c>
      <c r="J98" s="58">
        <f t="shared" si="26"/>
        <v>0</v>
      </c>
      <c r="K98" s="53">
        <f>'DAY3'!K98+'DAY4'!C98</f>
        <v>0</v>
      </c>
      <c r="L98" s="54">
        <f>'DAY3'!L98+'DAY4'!D98</f>
        <v>0</v>
      </c>
      <c r="M98" s="55">
        <f>'DAY3'!M98+'DAY4'!E98</f>
        <v>0</v>
      </c>
      <c r="N98" s="52">
        <f>'DAY3'!N98+'DAY4'!F98</f>
        <v>0</v>
      </c>
      <c r="O98" s="303">
        <f>'DAY3'!O98+'DAY4'!G98</f>
        <v>0</v>
      </c>
      <c r="P98" s="53">
        <f t="shared" si="28"/>
        <v>0</v>
      </c>
      <c r="Q98" s="54">
        <f t="shared" si="29"/>
        <v>0</v>
      </c>
      <c r="R98" s="55">
        <f t="shared" si="30"/>
        <v>0</v>
      </c>
      <c r="S98" s="52">
        <f t="shared" si="31"/>
        <v>0</v>
      </c>
      <c r="T98" s="303">
        <f t="shared" si="32"/>
        <v>0</v>
      </c>
      <c r="U98" s="62">
        <f t="shared" si="25"/>
        <v>0</v>
      </c>
    </row>
    <row r="99" spans="1:21" ht="15.75" thickBot="1" x14ac:dyDescent="0.3">
      <c r="A99" s="339"/>
      <c r="B99" s="52">
        <f>'DAY3'!H99</f>
        <v>0</v>
      </c>
      <c r="C99" s="144">
        <v>0</v>
      </c>
      <c r="D99" s="145">
        <v>0</v>
      </c>
      <c r="E99" s="146">
        <v>0</v>
      </c>
      <c r="F99" s="143">
        <v>0</v>
      </c>
      <c r="G99" s="304">
        <v>0</v>
      </c>
      <c r="H99" s="54">
        <f>+(Table16[[#This Row],[OPENING ]]+Table16[[#This Row],[RECEIPTS]]+Table16[[#This Row],[RETURNS]])-(Table16[[#This Row],[EXCHANGED]]+Table16[[#This Row],[SALES]]+Table16[[#This Row],[ISSUES]])</f>
        <v>0</v>
      </c>
      <c r="I99" s="144">
        <v>0</v>
      </c>
      <c r="J99" s="148">
        <f>+I99-H99</f>
        <v>0</v>
      </c>
      <c r="K99" s="53">
        <f>'DAY3'!K99+'DAY4'!C99</f>
        <v>0</v>
      </c>
      <c r="L99" s="54">
        <f>'DAY3'!L99+'DAY4'!D99</f>
        <v>0</v>
      </c>
      <c r="M99" s="55">
        <f>'DAY3'!M99+'DAY4'!E99</f>
        <v>0</v>
      </c>
      <c r="N99" s="52">
        <f>'DAY3'!N99+'DAY4'!F99</f>
        <v>0</v>
      </c>
      <c r="O99" s="303">
        <f>'DAY3'!O99+'DAY4'!G99</f>
        <v>0</v>
      </c>
      <c r="P99" s="53">
        <f t="shared" si="28"/>
        <v>0</v>
      </c>
      <c r="Q99" s="54">
        <f t="shared" si="29"/>
        <v>0</v>
      </c>
      <c r="R99" s="55">
        <f t="shared" si="30"/>
        <v>0</v>
      </c>
      <c r="S99" s="52">
        <f t="shared" si="31"/>
        <v>0</v>
      </c>
      <c r="T99" s="303">
        <f t="shared" si="3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3">SUM(B83:B99)</f>
        <v>7925.9</v>
      </c>
      <c r="C100" s="161">
        <f t="shared" si="33"/>
        <v>0</v>
      </c>
      <c r="D100" s="162">
        <f t="shared" si="33"/>
        <v>0</v>
      </c>
      <c r="E100" s="163">
        <f t="shared" si="33"/>
        <v>0</v>
      </c>
      <c r="F100" s="160">
        <f t="shared" si="33"/>
        <v>0</v>
      </c>
      <c r="G100" s="305">
        <f t="shared" si="33"/>
        <v>562</v>
      </c>
      <c r="H100" s="162">
        <f t="shared" si="33"/>
        <v>7363.9</v>
      </c>
      <c r="I100" s="161">
        <f t="shared" si="33"/>
        <v>7367.5999999999995</v>
      </c>
      <c r="J100" s="165">
        <f>+I100-H100</f>
        <v>3.6999999999998181</v>
      </c>
      <c r="K100" s="161">
        <f t="shared" ref="K100:T100" si="34">SUM(K83:K99)</f>
        <v>8250</v>
      </c>
      <c r="L100" s="161">
        <f t="shared" si="34"/>
        <v>0</v>
      </c>
      <c r="M100" s="163">
        <f t="shared" si="34"/>
        <v>0</v>
      </c>
      <c r="N100" s="160">
        <f t="shared" si="34"/>
        <v>0</v>
      </c>
      <c r="O100" s="305">
        <f t="shared" si="34"/>
        <v>3136.5</v>
      </c>
      <c r="P100" s="161">
        <f t="shared" si="34"/>
        <v>2062.5</v>
      </c>
      <c r="Q100" s="162">
        <f t="shared" si="34"/>
        <v>0</v>
      </c>
      <c r="R100" s="163">
        <f t="shared" si="34"/>
        <v>0</v>
      </c>
      <c r="S100" s="160">
        <f t="shared" si="34"/>
        <v>0</v>
      </c>
      <c r="T100" s="305">
        <f t="shared" si="34"/>
        <v>784.125</v>
      </c>
      <c r="U100" s="166">
        <f t="shared" si="25"/>
        <v>2.5868879813814605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306"/>
      <c r="H101" s="153"/>
      <c r="I101" s="152"/>
      <c r="J101" s="157"/>
      <c r="K101" s="152"/>
      <c r="L101" s="153"/>
      <c r="M101" s="154"/>
      <c r="N101" s="151"/>
      <c r="O101" s="306"/>
      <c r="P101" s="152"/>
      <c r="Q101" s="153"/>
      <c r="R101" s="154"/>
      <c r="S101" s="151"/>
      <c r="T101" s="306"/>
      <c r="U101" s="158"/>
    </row>
    <row r="102" spans="1:21" x14ac:dyDescent="0.25">
      <c r="A102" s="340" t="s">
        <v>133</v>
      </c>
      <c r="B102" s="52">
        <f>'DAY3'!H102</f>
        <v>0</v>
      </c>
      <c r="C102" s="53">
        <v>0</v>
      </c>
      <c r="D102" s="54">
        <v>0</v>
      </c>
      <c r="E102" s="55">
        <v>0</v>
      </c>
      <c r="F102" s="52">
        <v>0</v>
      </c>
      <c r="G102" s="303">
        <v>0</v>
      </c>
      <c r="H102" s="54">
        <f>+(Table16[[#This Row],[OPENING ]]+Table16[[#This Row],[RECEIPTS]]+Table16[[#This Row],[RETURNS]])-(Table16[[#This Row],[EXCHANGED]]+Table16[[#This Row],[SALES]]+Table16[[#This Row],[ISSUES]])</f>
        <v>0</v>
      </c>
      <c r="I102" s="53">
        <v>0</v>
      </c>
      <c r="J102" s="58">
        <f t="shared" si="26"/>
        <v>0</v>
      </c>
      <c r="K102" s="53">
        <f>'DAY3'!K102+'DAY4'!C102</f>
        <v>0</v>
      </c>
      <c r="L102" s="54">
        <f>'DAY3'!L102+'DAY4'!D102</f>
        <v>0</v>
      </c>
      <c r="M102" s="55">
        <f>'DAY3'!M102+'DAY4'!E102</f>
        <v>0</v>
      </c>
      <c r="N102" s="52">
        <f>'DAY3'!N102+'DAY4'!F102</f>
        <v>0</v>
      </c>
      <c r="O102" s="303">
        <f>'DAY3'!O102+'DAY4'!G102</f>
        <v>0</v>
      </c>
      <c r="P102" s="53">
        <f>+K102/4</f>
        <v>0</v>
      </c>
      <c r="Q102" s="54">
        <f>+L102/4</f>
        <v>0</v>
      </c>
      <c r="R102" s="55">
        <f>+M102/4</f>
        <v>0</v>
      </c>
      <c r="S102" s="52">
        <f>+N102/4</f>
        <v>0</v>
      </c>
      <c r="T102" s="303">
        <f>+O102/4</f>
        <v>0</v>
      </c>
      <c r="U102" s="62"/>
    </row>
    <row r="103" spans="1:21" x14ac:dyDescent="0.25">
      <c r="A103" s="340" t="s">
        <v>164</v>
      </c>
      <c r="B103" s="52">
        <f>'DAY3'!H103</f>
        <v>0</v>
      </c>
      <c r="C103" s="53">
        <v>0</v>
      </c>
      <c r="D103" s="54">
        <v>0</v>
      </c>
      <c r="E103" s="55">
        <v>0</v>
      </c>
      <c r="F103" s="52">
        <v>0</v>
      </c>
      <c r="G103" s="303">
        <v>0</v>
      </c>
      <c r="H103" s="54">
        <f>+(Table16[[#This Row],[OPENING ]]+Table16[[#This Row],[RECEIPTS]]+Table16[[#This Row],[RETURNS]])-(Table16[[#This Row],[EXCHANGED]]+Table16[[#This Row],[SALES]]+Table16[[#This Row],[ISSUES]])</f>
        <v>0</v>
      </c>
      <c r="I103" s="53">
        <v>0</v>
      </c>
      <c r="J103" s="58">
        <f t="shared" si="26"/>
        <v>0</v>
      </c>
      <c r="K103" s="53">
        <f>'DAY3'!K103+'DAY4'!C103</f>
        <v>0</v>
      </c>
      <c r="L103" s="54">
        <f>'DAY3'!L103+'DAY4'!D103</f>
        <v>0</v>
      </c>
      <c r="M103" s="55">
        <f>'DAY3'!M103+'DAY4'!E103</f>
        <v>0</v>
      </c>
      <c r="N103" s="52">
        <f>'DAY3'!N103+'DAY4'!F103</f>
        <v>0</v>
      </c>
      <c r="O103" s="303">
        <f>'DAY3'!O103+'DAY4'!G103</f>
        <v>0</v>
      </c>
      <c r="P103" s="53">
        <f t="shared" ref="P103:P113" si="35">+K103/4</f>
        <v>0</v>
      </c>
      <c r="Q103" s="54">
        <f t="shared" ref="Q103:Q113" si="36">+L103/4</f>
        <v>0</v>
      </c>
      <c r="R103" s="55">
        <f t="shared" ref="R103:R113" si="37">+M103/4</f>
        <v>0</v>
      </c>
      <c r="S103" s="52">
        <f t="shared" ref="S103:S113" si="38">+N103/4</f>
        <v>0</v>
      </c>
      <c r="T103" s="303">
        <f t="shared" ref="T103:T113" si="39">+O103/4</f>
        <v>0</v>
      </c>
      <c r="U103" s="62">
        <f t="shared" si="25"/>
        <v>0</v>
      </c>
    </row>
    <row r="104" spans="1:21" x14ac:dyDescent="0.25">
      <c r="A104" s="340" t="s">
        <v>114</v>
      </c>
      <c r="B104" s="52">
        <f>'DAY3'!H104</f>
        <v>0</v>
      </c>
      <c r="C104" s="53">
        <v>0</v>
      </c>
      <c r="D104" s="54">
        <v>0</v>
      </c>
      <c r="E104" s="55">
        <v>0</v>
      </c>
      <c r="F104" s="52">
        <v>0</v>
      </c>
      <c r="G104" s="303">
        <v>0</v>
      </c>
      <c r="H104" s="54">
        <f>+(Table16[[#This Row],[OPENING ]]+Table16[[#This Row],[RECEIPTS]]+Table16[[#This Row],[RETURNS]])-(Table16[[#This Row],[EXCHANGED]]+Table16[[#This Row],[SALES]]+Table16[[#This Row],[ISSUES]])</f>
        <v>0</v>
      </c>
      <c r="I104" s="53">
        <v>0</v>
      </c>
      <c r="J104" s="58">
        <f t="shared" si="26"/>
        <v>0</v>
      </c>
      <c r="K104" s="53">
        <f>'DAY3'!K104+'DAY4'!C104</f>
        <v>0</v>
      </c>
      <c r="L104" s="54">
        <f>'DAY3'!L104+'DAY4'!D104</f>
        <v>0</v>
      </c>
      <c r="M104" s="55">
        <f>'DAY3'!M104+'DAY4'!E104</f>
        <v>0</v>
      </c>
      <c r="N104" s="52">
        <f>'DAY3'!N104+'DAY4'!F104</f>
        <v>0</v>
      </c>
      <c r="O104" s="303">
        <f>'DAY3'!O104+'DAY4'!G104</f>
        <v>0</v>
      </c>
      <c r="P104" s="53">
        <f t="shared" si="35"/>
        <v>0</v>
      </c>
      <c r="Q104" s="54">
        <f t="shared" si="36"/>
        <v>0</v>
      </c>
      <c r="R104" s="55">
        <f t="shared" si="37"/>
        <v>0</v>
      </c>
      <c r="S104" s="52">
        <f t="shared" si="38"/>
        <v>0</v>
      </c>
      <c r="T104" s="303">
        <f t="shared" si="39"/>
        <v>0</v>
      </c>
      <c r="U104" s="62">
        <f t="shared" si="25"/>
        <v>0</v>
      </c>
    </row>
    <row r="105" spans="1:21" x14ac:dyDescent="0.25">
      <c r="A105" s="340" t="s">
        <v>113</v>
      </c>
      <c r="B105" s="52">
        <f>'DAY3'!H105</f>
        <v>0</v>
      </c>
      <c r="C105" s="53">
        <v>0</v>
      </c>
      <c r="D105" s="54">
        <v>0</v>
      </c>
      <c r="E105" s="55">
        <v>0</v>
      </c>
      <c r="F105" s="52">
        <v>0</v>
      </c>
      <c r="G105" s="303">
        <v>0</v>
      </c>
      <c r="H105" s="54">
        <f>+(Table16[[#This Row],[OPENING ]]+Table16[[#This Row],[RECEIPTS]]+Table16[[#This Row],[RETURNS]])-(Table16[[#This Row],[EXCHANGED]]+Table16[[#This Row],[SALES]]+Table16[[#This Row],[ISSUES]])</f>
        <v>0</v>
      </c>
      <c r="I105" s="53">
        <v>0</v>
      </c>
      <c r="J105" s="58">
        <f t="shared" si="26"/>
        <v>0</v>
      </c>
      <c r="K105" s="53">
        <f>'DAY3'!K105+'DAY4'!C105</f>
        <v>0</v>
      </c>
      <c r="L105" s="54">
        <f>'DAY3'!L105+'DAY4'!D105</f>
        <v>0</v>
      </c>
      <c r="M105" s="55">
        <f>'DAY3'!M105+'DAY4'!E105</f>
        <v>0</v>
      </c>
      <c r="N105" s="52">
        <f>'DAY3'!N105+'DAY4'!F105</f>
        <v>0</v>
      </c>
      <c r="O105" s="303">
        <f>'DAY3'!O105+'DAY4'!G105</f>
        <v>0</v>
      </c>
      <c r="P105" s="53">
        <f t="shared" si="35"/>
        <v>0</v>
      </c>
      <c r="Q105" s="54">
        <f t="shared" si="36"/>
        <v>0</v>
      </c>
      <c r="R105" s="55">
        <f t="shared" si="37"/>
        <v>0</v>
      </c>
      <c r="S105" s="52">
        <f t="shared" si="38"/>
        <v>0</v>
      </c>
      <c r="T105" s="303">
        <f t="shared" si="39"/>
        <v>0</v>
      </c>
      <c r="U105" s="62">
        <f t="shared" si="25"/>
        <v>0</v>
      </c>
    </row>
    <row r="106" spans="1:21" x14ac:dyDescent="0.25">
      <c r="A106" s="341" t="s">
        <v>171</v>
      </c>
      <c r="B106" s="52">
        <f>'DAY3'!H106</f>
        <v>0</v>
      </c>
      <c r="C106" s="53">
        <v>0</v>
      </c>
      <c r="D106" s="54">
        <v>0</v>
      </c>
      <c r="E106" s="55">
        <v>0</v>
      </c>
      <c r="F106" s="52">
        <v>0</v>
      </c>
      <c r="G106" s="303">
        <v>0</v>
      </c>
      <c r="H106" s="54">
        <f>+(Table16[[#This Row],[OPENING ]]+Table16[[#This Row],[RECEIPTS]]+Table16[[#This Row],[RETURNS]])-(Table16[[#This Row],[EXCHANGED]]+Table16[[#This Row],[SALES]]+Table16[[#This Row],[ISSUES]])</f>
        <v>0</v>
      </c>
      <c r="I106" s="53">
        <v>0</v>
      </c>
      <c r="J106" s="58">
        <f t="shared" si="26"/>
        <v>0</v>
      </c>
      <c r="K106" s="53">
        <f>'DAY3'!K106+'DAY4'!C106</f>
        <v>0</v>
      </c>
      <c r="L106" s="54">
        <f>'DAY3'!L106+'DAY4'!D106</f>
        <v>0</v>
      </c>
      <c r="M106" s="55">
        <f>'DAY3'!M106+'DAY4'!E106</f>
        <v>0</v>
      </c>
      <c r="N106" s="52">
        <f>'DAY3'!N106+'DAY4'!F106</f>
        <v>0</v>
      </c>
      <c r="O106" s="303">
        <f>'DAY3'!O106+'DAY4'!G106</f>
        <v>0</v>
      </c>
      <c r="P106" s="53">
        <f t="shared" si="35"/>
        <v>0</v>
      </c>
      <c r="Q106" s="54">
        <f t="shared" si="36"/>
        <v>0</v>
      </c>
      <c r="R106" s="55">
        <f t="shared" si="37"/>
        <v>0</v>
      </c>
      <c r="S106" s="52">
        <f t="shared" si="38"/>
        <v>0</v>
      </c>
      <c r="T106" s="303">
        <f t="shared" si="39"/>
        <v>0</v>
      </c>
      <c r="U106" s="62">
        <f t="shared" si="25"/>
        <v>0</v>
      </c>
    </row>
    <row r="107" spans="1:21" x14ac:dyDescent="0.25">
      <c r="A107" s="340" t="s">
        <v>261</v>
      </c>
      <c r="B107" s="52">
        <f>'DAY3'!H107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303">
        <v>0</v>
      </c>
      <c r="H107" s="54">
        <f>+(Table16[[#This Row],[OPENING ]]+Table16[[#This Row],[RECEIPTS]]+Table16[[#This Row],[RETURNS]])-(Table16[[#This Row],[EXCHANGED]]+Table16[[#This Row],[SALES]]+Table16[[#This Row],[ISSUES]])</f>
        <v>258.60000000000002</v>
      </c>
      <c r="I107" s="53">
        <v>258.60000000000002</v>
      </c>
      <c r="J107" s="58">
        <f t="shared" si="26"/>
        <v>0</v>
      </c>
      <c r="K107" s="53">
        <f>'DAY3'!K107+'DAY4'!C107</f>
        <v>0</v>
      </c>
      <c r="L107" s="54">
        <f>'DAY3'!L107+'DAY4'!D107</f>
        <v>0</v>
      </c>
      <c r="M107" s="55">
        <f>'DAY3'!M107+'DAY4'!E107</f>
        <v>0</v>
      </c>
      <c r="N107" s="52">
        <f>'DAY3'!N107+'DAY4'!F107</f>
        <v>0</v>
      </c>
      <c r="O107" s="303">
        <f>'DAY3'!O107+'DAY4'!G107</f>
        <v>0</v>
      </c>
      <c r="P107" s="53">
        <f t="shared" si="35"/>
        <v>0</v>
      </c>
      <c r="Q107" s="54">
        <f t="shared" si="36"/>
        <v>0</v>
      </c>
      <c r="R107" s="55">
        <f t="shared" si="37"/>
        <v>0</v>
      </c>
      <c r="S107" s="52">
        <f t="shared" si="38"/>
        <v>0</v>
      </c>
      <c r="T107" s="303">
        <f t="shared" si="39"/>
        <v>0</v>
      </c>
      <c r="U107" s="62">
        <f t="shared" si="25"/>
        <v>0</v>
      </c>
    </row>
    <row r="108" spans="1:21" x14ac:dyDescent="0.25">
      <c r="A108" s="342" t="s">
        <v>220</v>
      </c>
      <c r="B108" s="52">
        <f>'DAY3'!H108</f>
        <v>13703.4</v>
      </c>
      <c r="C108" s="53">
        <v>0</v>
      </c>
      <c r="D108" s="54">
        <v>0</v>
      </c>
      <c r="E108" s="55">
        <v>0</v>
      </c>
      <c r="F108" s="52">
        <v>0</v>
      </c>
      <c r="G108" s="303">
        <v>750</v>
      </c>
      <c r="H108" s="54">
        <f>+(Table16[[#This Row],[OPENING ]]+Table16[[#This Row],[RECEIPTS]]+Table16[[#This Row],[RETURNS]])-(Table16[[#This Row],[EXCHANGED]]+Table16[[#This Row],[SALES]]+Table16[[#This Row],[ISSUES]])</f>
        <v>12953.4</v>
      </c>
      <c r="I108" s="53">
        <v>12953.4</v>
      </c>
      <c r="J108" s="58">
        <f t="shared" si="26"/>
        <v>0</v>
      </c>
      <c r="K108" s="53">
        <f>'DAY3'!K108+'DAY4'!C108</f>
        <v>6075</v>
      </c>
      <c r="L108" s="54">
        <f>'DAY3'!L108+'DAY4'!D108</f>
        <v>0</v>
      </c>
      <c r="M108" s="55">
        <f>'DAY3'!M108+'DAY4'!E108</f>
        <v>0</v>
      </c>
      <c r="N108" s="52">
        <f>'DAY3'!N108+'DAY4'!F108</f>
        <v>0</v>
      </c>
      <c r="O108" s="303">
        <f>'DAY3'!O108+'DAY4'!G108</f>
        <v>750</v>
      </c>
      <c r="P108" s="53">
        <f t="shared" si="35"/>
        <v>1518.75</v>
      </c>
      <c r="Q108" s="54">
        <f t="shared" si="36"/>
        <v>0</v>
      </c>
      <c r="R108" s="55">
        <f t="shared" si="37"/>
        <v>0</v>
      </c>
      <c r="S108" s="52">
        <f t="shared" si="38"/>
        <v>0</v>
      </c>
      <c r="T108" s="303">
        <f t="shared" si="39"/>
        <v>187.5</v>
      </c>
      <c r="U108" s="62">
        <f t="shared" si="25"/>
        <v>7.5917362637362631</v>
      </c>
    </row>
    <row r="109" spans="1:21" x14ac:dyDescent="0.25">
      <c r="A109" s="340"/>
      <c r="B109" s="52">
        <f>'DAY3'!H109</f>
        <v>0</v>
      </c>
      <c r="C109" s="53">
        <v>0</v>
      </c>
      <c r="D109" s="54">
        <v>0</v>
      </c>
      <c r="E109" s="55">
        <v>0</v>
      </c>
      <c r="F109" s="52">
        <v>0</v>
      </c>
      <c r="G109" s="303">
        <v>0</v>
      </c>
      <c r="H109" s="54">
        <f>+(Table16[[#This Row],[OPENING ]]+Table16[[#This Row],[RECEIPTS]]+Table16[[#This Row],[RETURNS]])-(Table16[[#This Row],[EXCHANGED]]+Table16[[#This Row],[SALES]]+Table16[[#This Row],[ISSUES]])</f>
        <v>0</v>
      </c>
      <c r="I109" s="53">
        <v>0</v>
      </c>
      <c r="J109" s="58">
        <f t="shared" si="26"/>
        <v>0</v>
      </c>
      <c r="K109" s="53">
        <f>'DAY3'!K109+'DAY4'!C109</f>
        <v>0</v>
      </c>
      <c r="L109" s="54">
        <f>'DAY3'!L109+'DAY4'!D109</f>
        <v>0</v>
      </c>
      <c r="M109" s="55">
        <f>'DAY3'!M109+'DAY4'!E109</f>
        <v>0</v>
      </c>
      <c r="N109" s="52">
        <f>'DAY3'!N109+'DAY4'!F109</f>
        <v>0</v>
      </c>
      <c r="O109" s="303">
        <f>'DAY3'!O109+'DAY4'!G109</f>
        <v>0</v>
      </c>
      <c r="P109" s="53">
        <f t="shared" si="35"/>
        <v>0</v>
      </c>
      <c r="Q109" s="54">
        <f t="shared" si="36"/>
        <v>0</v>
      </c>
      <c r="R109" s="55">
        <f t="shared" si="37"/>
        <v>0</v>
      </c>
      <c r="S109" s="52">
        <f t="shared" si="38"/>
        <v>0</v>
      </c>
      <c r="T109" s="303">
        <f t="shared" si="39"/>
        <v>0</v>
      </c>
      <c r="U109" s="62">
        <f t="shared" si="25"/>
        <v>0</v>
      </c>
    </row>
    <row r="110" spans="1:21" x14ac:dyDescent="0.25">
      <c r="A110" s="340"/>
      <c r="B110" s="52">
        <f>'DAY3'!H110</f>
        <v>0</v>
      </c>
      <c r="C110" s="53">
        <v>0</v>
      </c>
      <c r="D110" s="54">
        <v>0</v>
      </c>
      <c r="E110" s="55">
        <v>0</v>
      </c>
      <c r="F110" s="52">
        <v>0</v>
      </c>
      <c r="G110" s="303">
        <v>0</v>
      </c>
      <c r="H110" s="54">
        <f>+(Table16[[#This Row],[OPENING ]]+Table16[[#This Row],[RECEIPTS]]+Table16[[#This Row],[RETURNS]])-(Table16[[#This Row],[EXCHANGED]]+Table16[[#This Row],[SALES]]+Table16[[#This Row],[ISSUES]])</f>
        <v>0</v>
      </c>
      <c r="I110" s="53">
        <v>0</v>
      </c>
      <c r="J110" s="58">
        <f t="shared" si="26"/>
        <v>0</v>
      </c>
      <c r="K110" s="53">
        <f>'DAY3'!K110+'DAY4'!C110</f>
        <v>0</v>
      </c>
      <c r="L110" s="54">
        <f>'DAY3'!L110+'DAY4'!D110</f>
        <v>0</v>
      </c>
      <c r="M110" s="55">
        <f>'DAY3'!M110+'DAY4'!E110</f>
        <v>0</v>
      </c>
      <c r="N110" s="52">
        <f>'DAY3'!N110+'DAY4'!F110</f>
        <v>0</v>
      </c>
      <c r="O110" s="303">
        <f>'DAY3'!O110+'DAY4'!G110</f>
        <v>0</v>
      </c>
      <c r="P110" s="53">
        <f t="shared" si="35"/>
        <v>0</v>
      </c>
      <c r="Q110" s="54">
        <f t="shared" si="36"/>
        <v>0</v>
      </c>
      <c r="R110" s="55">
        <f t="shared" si="37"/>
        <v>0</v>
      </c>
      <c r="S110" s="52">
        <f t="shared" si="38"/>
        <v>0</v>
      </c>
      <c r="T110" s="303">
        <f t="shared" si="39"/>
        <v>0</v>
      </c>
      <c r="U110" s="62">
        <f t="shared" si="25"/>
        <v>0</v>
      </c>
    </row>
    <row r="111" spans="1:21" x14ac:dyDescent="0.25">
      <c r="A111" s="340"/>
      <c r="B111" s="52">
        <f>'DAY3'!H111</f>
        <v>0</v>
      </c>
      <c r="C111" s="53">
        <v>0</v>
      </c>
      <c r="D111" s="54">
        <v>0</v>
      </c>
      <c r="E111" s="55">
        <v>0</v>
      </c>
      <c r="F111" s="52">
        <v>0</v>
      </c>
      <c r="G111" s="303">
        <v>0</v>
      </c>
      <c r="H111" s="54">
        <f>+(Table16[[#This Row],[OPENING ]]+Table16[[#This Row],[RECEIPTS]]+Table16[[#This Row],[RETURNS]])-(Table16[[#This Row],[EXCHANGED]]+Table16[[#This Row],[SALES]]+Table16[[#This Row],[ISSUES]])</f>
        <v>0</v>
      </c>
      <c r="I111" s="53">
        <v>0</v>
      </c>
      <c r="J111" s="58">
        <f t="shared" si="26"/>
        <v>0</v>
      </c>
      <c r="K111" s="53">
        <f>'DAY3'!K111+'DAY4'!C111</f>
        <v>0</v>
      </c>
      <c r="L111" s="54">
        <f>'DAY3'!L111+'DAY4'!D111</f>
        <v>0</v>
      </c>
      <c r="M111" s="55">
        <f>'DAY3'!M111+'DAY4'!E111</f>
        <v>0</v>
      </c>
      <c r="N111" s="52">
        <f>'DAY3'!N111+'DAY4'!F111</f>
        <v>0</v>
      </c>
      <c r="O111" s="303">
        <f>'DAY3'!O111+'DAY4'!G111</f>
        <v>0</v>
      </c>
      <c r="P111" s="53">
        <f t="shared" si="35"/>
        <v>0</v>
      </c>
      <c r="Q111" s="54">
        <f t="shared" si="36"/>
        <v>0</v>
      </c>
      <c r="R111" s="55">
        <f t="shared" si="37"/>
        <v>0</v>
      </c>
      <c r="S111" s="52">
        <f t="shared" si="38"/>
        <v>0</v>
      </c>
      <c r="T111" s="303">
        <f t="shared" si="39"/>
        <v>0</v>
      </c>
      <c r="U111" s="62">
        <f t="shared" si="25"/>
        <v>0</v>
      </c>
    </row>
    <row r="112" spans="1:21" x14ac:dyDescent="0.25">
      <c r="A112" s="340"/>
      <c r="B112" s="52">
        <f>'DAY3'!H112</f>
        <v>0</v>
      </c>
      <c r="C112" s="53">
        <v>0</v>
      </c>
      <c r="D112" s="54">
        <v>0</v>
      </c>
      <c r="E112" s="55">
        <v>0</v>
      </c>
      <c r="F112" s="52">
        <v>0</v>
      </c>
      <c r="G112" s="303">
        <v>0</v>
      </c>
      <c r="H112" s="54">
        <f>+(Table16[[#This Row],[OPENING ]]+Table16[[#This Row],[RECEIPTS]]+Table16[[#This Row],[RETURNS]])-(Table16[[#This Row],[EXCHANGED]]+Table16[[#This Row],[SALES]]+Table16[[#This Row],[ISSUES]])</f>
        <v>0</v>
      </c>
      <c r="I112" s="53">
        <v>0</v>
      </c>
      <c r="J112" s="58">
        <f t="shared" si="26"/>
        <v>0</v>
      </c>
      <c r="K112" s="53">
        <f>'DAY3'!K112+'DAY4'!C112</f>
        <v>0</v>
      </c>
      <c r="L112" s="54">
        <f>'DAY3'!L112+'DAY4'!D112</f>
        <v>0</v>
      </c>
      <c r="M112" s="55">
        <f>'DAY3'!M112+'DAY4'!E112</f>
        <v>0</v>
      </c>
      <c r="N112" s="52">
        <f>'DAY3'!N112+'DAY4'!F112</f>
        <v>0</v>
      </c>
      <c r="O112" s="303">
        <f>'DAY3'!O112+'DAY4'!G112</f>
        <v>0</v>
      </c>
      <c r="P112" s="53">
        <f t="shared" si="35"/>
        <v>0</v>
      </c>
      <c r="Q112" s="54">
        <f t="shared" si="36"/>
        <v>0</v>
      </c>
      <c r="R112" s="55">
        <f t="shared" si="37"/>
        <v>0</v>
      </c>
      <c r="S112" s="52">
        <f t="shared" si="38"/>
        <v>0</v>
      </c>
      <c r="T112" s="303">
        <f t="shared" si="39"/>
        <v>0</v>
      </c>
      <c r="U112" s="62">
        <f t="shared" si="25"/>
        <v>0</v>
      </c>
    </row>
    <row r="113" spans="1:21" ht="15.75" thickBot="1" x14ac:dyDescent="0.3">
      <c r="A113" s="342" t="s">
        <v>126</v>
      </c>
      <c r="B113" s="52">
        <f>'DAY3'!H113</f>
        <v>0</v>
      </c>
      <c r="C113" s="144">
        <v>0</v>
      </c>
      <c r="D113" s="145">
        <v>0</v>
      </c>
      <c r="E113" s="146">
        <v>0</v>
      </c>
      <c r="F113" s="143">
        <v>0</v>
      </c>
      <c r="G113" s="304">
        <v>0</v>
      </c>
      <c r="H113" s="54">
        <f>+(Table16[[#This Row],[OPENING ]]+Table16[[#This Row],[RECEIPTS]]+Table16[[#This Row],[RETURNS]])-(Table16[[#This Row],[EXCHANGED]]+Table16[[#This Row],[SALES]]+Table16[[#This Row],[ISSUES]])</f>
        <v>0</v>
      </c>
      <c r="I113" s="144">
        <v>0</v>
      </c>
      <c r="J113" s="148">
        <f t="shared" si="26"/>
        <v>0</v>
      </c>
      <c r="K113" s="53">
        <f>'DAY3'!K113+'DAY4'!C113</f>
        <v>0</v>
      </c>
      <c r="L113" s="54">
        <f>'DAY3'!L113+'DAY4'!D113</f>
        <v>0</v>
      </c>
      <c r="M113" s="55">
        <f>'DAY3'!M113+'DAY4'!E113</f>
        <v>0</v>
      </c>
      <c r="N113" s="52">
        <f>'DAY3'!N113+'DAY4'!F113</f>
        <v>0</v>
      </c>
      <c r="O113" s="303">
        <f>'DAY3'!O113+'DAY4'!G113</f>
        <v>0</v>
      </c>
      <c r="P113" s="53">
        <f t="shared" si="35"/>
        <v>0</v>
      </c>
      <c r="Q113" s="54">
        <f t="shared" si="36"/>
        <v>0</v>
      </c>
      <c r="R113" s="55">
        <f t="shared" si="37"/>
        <v>0</v>
      </c>
      <c r="S113" s="52">
        <f t="shared" si="38"/>
        <v>0</v>
      </c>
      <c r="T113" s="303">
        <f t="shared" si="39"/>
        <v>0</v>
      </c>
      <c r="U113" s="167">
        <f t="shared" si="25"/>
        <v>0</v>
      </c>
    </row>
    <row r="114" spans="1:21" ht="17.25" thickBot="1" x14ac:dyDescent="0.35">
      <c r="A114" s="159" t="s">
        <v>132</v>
      </c>
      <c r="B114" s="160">
        <f>SUM(B102:B113)</f>
        <v>13962</v>
      </c>
      <c r="C114" s="161">
        <f>SUM(C102:C113)</f>
        <v>0</v>
      </c>
      <c r="D114" s="162">
        <f>SUM(D102:D113)</f>
        <v>0</v>
      </c>
      <c r="E114" s="163">
        <f>SUM(E102:E113)</f>
        <v>0</v>
      </c>
      <c r="F114" s="160">
        <f>SUM(F102:F113)</f>
        <v>0</v>
      </c>
      <c r="G114" s="305">
        <f t="shared" ref="G114:T114" si="40">SUM(G102:G113)</f>
        <v>750</v>
      </c>
      <c r="H114" s="162">
        <f t="shared" si="40"/>
        <v>13212</v>
      </c>
      <c r="I114" s="161">
        <f t="shared" si="40"/>
        <v>13212</v>
      </c>
      <c r="J114" s="165">
        <f>+I114-H114</f>
        <v>0</v>
      </c>
      <c r="K114" s="161">
        <f t="shared" si="40"/>
        <v>6075</v>
      </c>
      <c r="L114" s="162">
        <f t="shared" si="40"/>
        <v>0</v>
      </c>
      <c r="M114" s="163">
        <f t="shared" si="40"/>
        <v>0</v>
      </c>
      <c r="N114" s="160">
        <f t="shared" si="40"/>
        <v>0</v>
      </c>
      <c r="O114" s="305">
        <f t="shared" si="40"/>
        <v>750</v>
      </c>
      <c r="P114" s="161">
        <f t="shared" si="40"/>
        <v>1518.75</v>
      </c>
      <c r="Q114" s="162">
        <f t="shared" si="40"/>
        <v>0</v>
      </c>
      <c r="R114" s="163">
        <f t="shared" si="40"/>
        <v>0</v>
      </c>
      <c r="S114" s="160">
        <f t="shared" si="40"/>
        <v>0</v>
      </c>
      <c r="T114" s="305">
        <f t="shared" si="40"/>
        <v>187.5</v>
      </c>
      <c r="U114" s="166">
        <f t="shared" si="25"/>
        <v>7.7432967032967035</v>
      </c>
    </row>
    <row r="115" spans="1:21" x14ac:dyDescent="0.25">
      <c r="A115" s="150"/>
      <c r="B115" s="151"/>
      <c r="C115" s="152"/>
      <c r="D115" s="153"/>
      <c r="E115" s="154"/>
      <c r="F115" s="151"/>
      <c r="G115" s="306"/>
      <c r="H115" s="153"/>
      <c r="I115" s="152"/>
      <c r="J115" s="157"/>
      <c r="K115" s="152"/>
      <c r="L115" s="153"/>
      <c r="M115" s="154"/>
      <c r="N115" s="151"/>
      <c r="O115" s="306"/>
      <c r="P115" s="152"/>
      <c r="Q115" s="153"/>
      <c r="R115" s="154"/>
      <c r="S115" s="151"/>
      <c r="T115" s="306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303"/>
      <c r="H116" s="54"/>
      <c r="I116" s="53"/>
      <c r="J116" s="58"/>
      <c r="K116" s="53"/>
      <c r="L116" s="54"/>
      <c r="M116" s="55"/>
      <c r="N116" s="52"/>
      <c r="O116" s="303"/>
      <c r="P116" s="53"/>
      <c r="Q116" s="54"/>
      <c r="R116" s="55"/>
      <c r="S116" s="52"/>
      <c r="T116" s="303"/>
      <c r="U116" s="62"/>
    </row>
    <row r="117" spans="1:21" x14ac:dyDescent="0.25">
      <c r="A117" s="78" t="s">
        <v>163</v>
      </c>
      <c r="B117" s="52">
        <f>'DAY3'!H117</f>
        <v>0</v>
      </c>
      <c r="C117" s="53">
        <v>0</v>
      </c>
      <c r="D117" s="54">
        <v>0</v>
      </c>
      <c r="E117" s="55">
        <v>0</v>
      </c>
      <c r="F117" s="52">
        <v>0</v>
      </c>
      <c r="G117" s="303">
        <v>0</v>
      </c>
      <c r="H117" s="54">
        <f>+(Table16[[#This Row],[OPENING ]]+Table16[[#This Row],[RECEIPTS]]+Table16[[#This Row],[RETURNS]])-(Table16[[#This Row],[EXCHANGED]]+Table16[[#This Row],[SALES]]+Table16[[#This Row],[ISSUES]])</f>
        <v>0</v>
      </c>
      <c r="I117" s="53">
        <v>0</v>
      </c>
      <c r="J117" s="58">
        <f t="shared" si="26"/>
        <v>0</v>
      </c>
      <c r="K117" s="53">
        <f>'DAY3'!K117+'DAY4'!C117</f>
        <v>0</v>
      </c>
      <c r="L117" s="54">
        <f>'DAY3'!L117+'DAY4'!D117</f>
        <v>0</v>
      </c>
      <c r="M117" s="55">
        <f>'DAY3'!M117+'DAY4'!E117</f>
        <v>0</v>
      </c>
      <c r="N117" s="52">
        <f>'DAY3'!N117+'DAY4'!F117</f>
        <v>0</v>
      </c>
      <c r="O117" s="303">
        <f>'DAY3'!O117+'DAY4'!G117</f>
        <v>0</v>
      </c>
      <c r="P117" s="53">
        <f>+K117/4</f>
        <v>0</v>
      </c>
      <c r="Q117" s="54">
        <f>+L117/4</f>
        <v>0</v>
      </c>
      <c r="R117" s="55">
        <f>+M117/4</f>
        <v>0</v>
      </c>
      <c r="S117" s="52">
        <f>+N117/4</f>
        <v>0</v>
      </c>
      <c r="T117" s="303">
        <f>+O117/4</f>
        <v>0</v>
      </c>
      <c r="U117" s="62">
        <f t="shared" si="25"/>
        <v>0</v>
      </c>
    </row>
    <row r="118" spans="1:21" x14ac:dyDescent="0.25">
      <c r="A118" s="78" t="s">
        <v>46</v>
      </c>
      <c r="B118" s="52">
        <f>'DAY3'!H118</f>
        <v>0</v>
      </c>
      <c r="C118" s="53">
        <v>0</v>
      </c>
      <c r="D118" s="54">
        <v>0</v>
      </c>
      <c r="E118" s="55">
        <v>0</v>
      </c>
      <c r="F118" s="52">
        <v>0</v>
      </c>
      <c r="G118" s="303">
        <v>0</v>
      </c>
      <c r="H118" s="54">
        <f>+(Table16[[#This Row],[OPENING ]]+Table16[[#This Row],[RECEIPTS]]+Table16[[#This Row],[RETURNS]])-(Table16[[#This Row],[EXCHANGED]]+Table16[[#This Row],[SALES]]+Table16[[#This Row],[ISSUES]])</f>
        <v>0</v>
      </c>
      <c r="I118" s="53">
        <v>0</v>
      </c>
      <c r="J118" s="58">
        <f t="shared" si="26"/>
        <v>0</v>
      </c>
      <c r="K118" s="53">
        <f>'DAY3'!K118+'DAY4'!C118</f>
        <v>0</v>
      </c>
      <c r="L118" s="54">
        <f>'DAY3'!L118+'DAY4'!D118</f>
        <v>0</v>
      </c>
      <c r="M118" s="55">
        <f>'DAY3'!M118+'DAY4'!E118</f>
        <v>0</v>
      </c>
      <c r="N118" s="52">
        <f>'DAY3'!N118+'DAY4'!F118</f>
        <v>0</v>
      </c>
      <c r="O118" s="303">
        <f>'DAY3'!O118+'DAY4'!G118</f>
        <v>0</v>
      </c>
      <c r="P118" s="53">
        <f t="shared" ref="P118:P124" si="41">+K118/4</f>
        <v>0</v>
      </c>
      <c r="Q118" s="54">
        <f t="shared" ref="Q118:Q124" si="42">+L118/4</f>
        <v>0</v>
      </c>
      <c r="R118" s="55">
        <f t="shared" ref="R118:R124" si="43">+M118/4</f>
        <v>0</v>
      </c>
      <c r="S118" s="52">
        <f t="shared" ref="S118:S124" si="44">+N118/4</f>
        <v>0</v>
      </c>
      <c r="T118" s="303">
        <f t="shared" ref="T118:T124" si="45">+O118/4</f>
        <v>0</v>
      </c>
      <c r="U118" s="62">
        <f t="shared" si="25"/>
        <v>0</v>
      </c>
    </row>
    <row r="119" spans="1:21" x14ac:dyDescent="0.25">
      <c r="A119" s="78"/>
      <c r="B119" s="52">
        <f>'DAY3'!H119</f>
        <v>0</v>
      </c>
      <c r="C119" s="53">
        <v>0</v>
      </c>
      <c r="D119" s="54">
        <v>0</v>
      </c>
      <c r="E119" s="55">
        <v>0</v>
      </c>
      <c r="F119" s="52">
        <v>0</v>
      </c>
      <c r="G119" s="303">
        <v>0</v>
      </c>
      <c r="H119" s="54">
        <f>+(Table16[[#This Row],[OPENING ]]+Table16[[#This Row],[RECEIPTS]]+Table16[[#This Row],[RETURNS]])-(Table16[[#This Row],[EXCHANGED]]+Table16[[#This Row],[SALES]]+Table16[[#This Row],[ISSUES]])</f>
        <v>0</v>
      </c>
      <c r="I119" s="53">
        <v>0</v>
      </c>
      <c r="J119" s="58">
        <f t="shared" si="26"/>
        <v>0</v>
      </c>
      <c r="K119" s="53">
        <f>'DAY3'!K119+'DAY4'!C119</f>
        <v>0</v>
      </c>
      <c r="L119" s="54">
        <f>'DAY3'!L119+'DAY4'!D119</f>
        <v>0</v>
      </c>
      <c r="M119" s="55">
        <f>'DAY3'!M119+'DAY4'!E119</f>
        <v>0</v>
      </c>
      <c r="N119" s="52">
        <f>'DAY3'!N119+'DAY4'!F119</f>
        <v>0</v>
      </c>
      <c r="O119" s="303">
        <f>'DAY3'!O119+'DAY4'!G119</f>
        <v>0</v>
      </c>
      <c r="P119" s="53">
        <f t="shared" si="41"/>
        <v>0</v>
      </c>
      <c r="Q119" s="54">
        <f t="shared" si="42"/>
        <v>0</v>
      </c>
      <c r="R119" s="55">
        <f t="shared" si="43"/>
        <v>0</v>
      </c>
      <c r="S119" s="52">
        <f t="shared" si="44"/>
        <v>0</v>
      </c>
      <c r="T119" s="303">
        <f t="shared" si="45"/>
        <v>0</v>
      </c>
      <c r="U119" s="62">
        <f t="shared" si="25"/>
        <v>0</v>
      </c>
    </row>
    <row r="120" spans="1:21" x14ac:dyDescent="0.25">
      <c r="A120" s="78" t="s">
        <v>230</v>
      </c>
      <c r="B120" s="52">
        <f>'DAY3'!H120</f>
        <v>0</v>
      </c>
      <c r="C120" s="53">
        <v>0</v>
      </c>
      <c r="D120" s="54">
        <v>0</v>
      </c>
      <c r="E120" s="55">
        <v>0</v>
      </c>
      <c r="F120" s="52">
        <v>0</v>
      </c>
      <c r="G120" s="303">
        <v>0</v>
      </c>
      <c r="H120" s="54">
        <f>+(Table16[[#This Row],[OPENING ]]+Table16[[#This Row],[RECEIPTS]]+Table16[[#This Row],[RETURNS]])-(Table16[[#This Row],[EXCHANGED]]+Table16[[#This Row],[SALES]]+Table16[[#This Row],[ISSUES]])</f>
        <v>0</v>
      </c>
      <c r="I120" s="53">
        <v>0</v>
      </c>
      <c r="J120" s="58">
        <f t="shared" si="26"/>
        <v>0</v>
      </c>
      <c r="K120" s="53">
        <f>'DAY3'!K120+'DAY4'!C120</f>
        <v>0</v>
      </c>
      <c r="L120" s="54">
        <f>'DAY3'!L120+'DAY4'!D120</f>
        <v>0</v>
      </c>
      <c r="M120" s="55">
        <f>'DAY3'!M120+'DAY4'!E120</f>
        <v>0</v>
      </c>
      <c r="N120" s="52">
        <f>'DAY3'!N120+'DAY4'!F120</f>
        <v>0</v>
      </c>
      <c r="O120" s="303">
        <f>'DAY3'!O120+'DAY4'!G120</f>
        <v>0</v>
      </c>
      <c r="P120" s="53">
        <f t="shared" si="41"/>
        <v>0</v>
      </c>
      <c r="Q120" s="54">
        <f t="shared" si="42"/>
        <v>0</v>
      </c>
      <c r="R120" s="55">
        <f t="shared" si="43"/>
        <v>0</v>
      </c>
      <c r="S120" s="52">
        <f t="shared" si="44"/>
        <v>0</v>
      </c>
      <c r="T120" s="303">
        <f t="shared" si="45"/>
        <v>0</v>
      </c>
      <c r="U120" s="62">
        <f t="shared" si="25"/>
        <v>0</v>
      </c>
    </row>
    <row r="121" spans="1:21" x14ac:dyDescent="0.25">
      <c r="A121" s="78" t="s">
        <v>231</v>
      </c>
      <c r="B121" s="52">
        <f>'DAY3'!H121</f>
        <v>9866.9</v>
      </c>
      <c r="C121" s="53">
        <v>0</v>
      </c>
      <c r="D121" s="54">
        <v>0</v>
      </c>
      <c r="E121" s="55">
        <v>0</v>
      </c>
      <c r="F121" s="52">
        <v>0</v>
      </c>
      <c r="G121" s="303">
        <v>225</v>
      </c>
      <c r="H121" s="54">
        <f>+(Table16[[#This Row],[OPENING ]]+Table16[[#This Row],[RECEIPTS]]+Table16[[#This Row],[RETURNS]])-(Table16[[#This Row],[EXCHANGED]]+Table16[[#This Row],[SALES]]+Table16[[#This Row],[ISSUES]])</f>
        <v>9641.9</v>
      </c>
      <c r="I121" s="53">
        <v>9642.2000000000007</v>
      </c>
      <c r="J121" s="58">
        <f t="shared" si="26"/>
        <v>0.30000000000109139</v>
      </c>
      <c r="K121" s="53">
        <f>'DAY3'!K121+'DAY4'!C121</f>
        <v>0</v>
      </c>
      <c r="L121" s="54">
        <f>'DAY3'!L121+'DAY4'!D121</f>
        <v>0</v>
      </c>
      <c r="M121" s="55">
        <f>'DAY3'!M121+'DAY4'!E121</f>
        <v>0</v>
      </c>
      <c r="N121" s="52">
        <f>'DAY3'!N121+'DAY4'!F121</f>
        <v>0</v>
      </c>
      <c r="O121" s="303">
        <f>'DAY3'!O121+'DAY4'!G121</f>
        <v>1046.5</v>
      </c>
      <c r="P121" s="53">
        <f t="shared" si="41"/>
        <v>0</v>
      </c>
      <c r="Q121" s="54">
        <f t="shared" si="42"/>
        <v>0</v>
      </c>
      <c r="R121" s="55">
        <f t="shared" si="43"/>
        <v>0</v>
      </c>
      <c r="S121" s="52">
        <f t="shared" si="44"/>
        <v>0</v>
      </c>
      <c r="T121" s="303">
        <f t="shared" si="45"/>
        <v>261.625</v>
      </c>
      <c r="U121" s="62">
        <f t="shared" si="25"/>
        <v>36.853893932154797</v>
      </c>
    </row>
    <row r="122" spans="1:21" x14ac:dyDescent="0.25">
      <c r="A122" s="78" t="s">
        <v>232</v>
      </c>
      <c r="B122" s="52">
        <f>'DAY3'!H122</f>
        <v>0</v>
      </c>
      <c r="C122" s="53">
        <v>0</v>
      </c>
      <c r="D122" s="54">
        <v>0</v>
      </c>
      <c r="E122" s="55">
        <v>0</v>
      </c>
      <c r="F122" s="52">
        <v>0</v>
      </c>
      <c r="G122" s="303">
        <v>0</v>
      </c>
      <c r="H122" s="54">
        <f>+(Table16[[#This Row],[OPENING ]]+Table16[[#This Row],[RECEIPTS]]+Table16[[#This Row],[RETURNS]])-(Table16[[#This Row],[EXCHANGED]]+Table16[[#This Row],[SALES]]+Table16[[#This Row],[ISSUES]])</f>
        <v>0</v>
      </c>
      <c r="I122" s="53">
        <v>0</v>
      </c>
      <c r="J122" s="58">
        <f t="shared" si="26"/>
        <v>0</v>
      </c>
      <c r="K122" s="53">
        <f>'DAY3'!K122+'DAY4'!C122</f>
        <v>0</v>
      </c>
      <c r="L122" s="54">
        <f>'DAY3'!L122+'DAY4'!D122</f>
        <v>0</v>
      </c>
      <c r="M122" s="55">
        <f>'DAY3'!M122+'DAY4'!E122</f>
        <v>0</v>
      </c>
      <c r="N122" s="52">
        <f>'DAY3'!N122+'DAY4'!F122</f>
        <v>0</v>
      </c>
      <c r="O122" s="303">
        <f>'DAY3'!O122+'DAY4'!G122</f>
        <v>0</v>
      </c>
      <c r="P122" s="53">
        <f t="shared" si="41"/>
        <v>0</v>
      </c>
      <c r="Q122" s="54">
        <f t="shared" si="42"/>
        <v>0</v>
      </c>
      <c r="R122" s="55">
        <f t="shared" si="43"/>
        <v>0</v>
      </c>
      <c r="S122" s="52">
        <f t="shared" si="44"/>
        <v>0</v>
      </c>
      <c r="T122" s="303">
        <f t="shared" si="45"/>
        <v>0</v>
      </c>
      <c r="U122" s="62">
        <f t="shared" si="25"/>
        <v>0</v>
      </c>
    </row>
    <row r="123" spans="1:21" x14ac:dyDescent="0.25">
      <c r="A123" s="320" t="s">
        <v>246</v>
      </c>
      <c r="B123" s="52">
        <f>'DAY3'!H123</f>
        <v>100</v>
      </c>
      <c r="C123" s="53">
        <v>0</v>
      </c>
      <c r="D123" s="54">
        <v>0</v>
      </c>
      <c r="E123" s="55">
        <v>0</v>
      </c>
      <c r="F123" s="52">
        <v>0</v>
      </c>
      <c r="G123" s="303">
        <v>0</v>
      </c>
      <c r="H123" s="54">
        <f>+(Table16[[#This Row],[OPENING ]]+Table16[[#This Row],[RECEIPTS]]+Table16[[#This Row],[RETURNS]])-(Table16[[#This Row],[EXCHANGED]]+Table16[[#This Row],[SALES]]+Table16[[#This Row],[ISSUES]])</f>
        <v>100</v>
      </c>
      <c r="I123" s="53">
        <v>100</v>
      </c>
      <c r="J123" s="58">
        <f t="shared" si="26"/>
        <v>0</v>
      </c>
      <c r="K123" s="53">
        <f>'DAY3'!K123+'DAY4'!C123</f>
        <v>0</v>
      </c>
      <c r="L123" s="54">
        <f>'DAY3'!L123+'DAY4'!D123</f>
        <v>0</v>
      </c>
      <c r="M123" s="55">
        <f>'DAY3'!M123+'DAY4'!E123</f>
        <v>0</v>
      </c>
      <c r="N123" s="52">
        <f>'DAY3'!N123+'DAY4'!F123</f>
        <v>0</v>
      </c>
      <c r="O123" s="303">
        <f>'DAY3'!O123+'DAY4'!G123</f>
        <v>0</v>
      </c>
      <c r="P123" s="53">
        <f t="shared" si="41"/>
        <v>0</v>
      </c>
      <c r="Q123" s="54">
        <f t="shared" si="42"/>
        <v>0</v>
      </c>
      <c r="R123" s="55">
        <f t="shared" si="43"/>
        <v>0</v>
      </c>
      <c r="S123" s="52">
        <f t="shared" si="44"/>
        <v>0</v>
      </c>
      <c r="T123" s="303">
        <f t="shared" si="45"/>
        <v>0</v>
      </c>
      <c r="U123" s="62">
        <f t="shared" si="25"/>
        <v>0</v>
      </c>
    </row>
    <row r="124" spans="1:21" ht="15.75" thickBot="1" x14ac:dyDescent="0.3">
      <c r="A124" s="177"/>
      <c r="B124" s="52">
        <f>'DAY3'!H124</f>
        <v>0</v>
      </c>
      <c r="C124" s="144">
        <v>0</v>
      </c>
      <c r="D124" s="145">
        <v>0</v>
      </c>
      <c r="E124" s="146">
        <v>0</v>
      </c>
      <c r="F124" s="143">
        <v>0</v>
      </c>
      <c r="G124" s="304">
        <v>0</v>
      </c>
      <c r="H124" s="54">
        <f>+(Table16[[#This Row],[OPENING ]]+Table16[[#This Row],[RECEIPTS]]+Table16[[#This Row],[RETURNS]])-(Table16[[#This Row],[EXCHANGED]]+Table16[[#This Row],[SALES]]+Table16[[#This Row],[ISSUES]])</f>
        <v>0</v>
      </c>
      <c r="I124" s="144">
        <v>0</v>
      </c>
      <c r="J124" s="148">
        <f t="shared" si="26"/>
        <v>0</v>
      </c>
      <c r="K124" s="53">
        <f>'DAY3'!K124+'DAY4'!C124</f>
        <v>0</v>
      </c>
      <c r="L124" s="54">
        <f>'DAY3'!L124+'DAY4'!D124</f>
        <v>0</v>
      </c>
      <c r="M124" s="55">
        <f>'DAY3'!M124+'DAY4'!E124</f>
        <v>0</v>
      </c>
      <c r="N124" s="52">
        <f>'DAY3'!N124+'DAY4'!F124</f>
        <v>0</v>
      </c>
      <c r="O124" s="303">
        <f>'DAY3'!O124+'DAY4'!G124</f>
        <v>0</v>
      </c>
      <c r="P124" s="53">
        <f t="shared" si="41"/>
        <v>0</v>
      </c>
      <c r="Q124" s="54">
        <f t="shared" si="42"/>
        <v>0</v>
      </c>
      <c r="R124" s="55">
        <f t="shared" si="43"/>
        <v>0</v>
      </c>
      <c r="S124" s="52">
        <f t="shared" si="44"/>
        <v>0</v>
      </c>
      <c r="T124" s="303">
        <f t="shared" si="45"/>
        <v>0</v>
      </c>
      <c r="U124" s="167">
        <f t="shared" si="25"/>
        <v>0</v>
      </c>
    </row>
    <row r="125" spans="1:21" ht="17.25" thickBot="1" x14ac:dyDescent="0.35">
      <c r="A125" s="159" t="s">
        <v>196</v>
      </c>
      <c r="B125" s="160">
        <f t="shared" ref="B125:T125" si="46">SUM(B117:B124)</f>
        <v>9966.9</v>
      </c>
      <c r="C125" s="161">
        <f>SUM(C117:C124)</f>
        <v>0</v>
      </c>
      <c r="D125" s="162">
        <f>SUM(D117:D124)</f>
        <v>0</v>
      </c>
      <c r="E125" s="163">
        <f>SUM(E117:E124)</f>
        <v>0</v>
      </c>
      <c r="F125" s="160">
        <f>SUM(F117:F124)</f>
        <v>0</v>
      </c>
      <c r="G125" s="305">
        <f t="shared" si="46"/>
        <v>225</v>
      </c>
      <c r="H125" s="162">
        <f t="shared" si="46"/>
        <v>9741.9</v>
      </c>
      <c r="I125" s="161">
        <f t="shared" si="46"/>
        <v>9742.2000000000007</v>
      </c>
      <c r="J125" s="165">
        <f>+I125-H125</f>
        <v>0.30000000000109139</v>
      </c>
      <c r="K125" s="161">
        <f t="shared" si="46"/>
        <v>0</v>
      </c>
      <c r="L125" s="162">
        <f t="shared" si="46"/>
        <v>0</v>
      </c>
      <c r="M125" s="163">
        <f t="shared" si="46"/>
        <v>0</v>
      </c>
      <c r="N125" s="160">
        <f t="shared" si="46"/>
        <v>0</v>
      </c>
      <c r="O125" s="305">
        <f t="shared" si="46"/>
        <v>1046.5</v>
      </c>
      <c r="P125" s="161">
        <f t="shared" si="46"/>
        <v>0</v>
      </c>
      <c r="Q125" s="162">
        <f t="shared" si="46"/>
        <v>0</v>
      </c>
      <c r="R125" s="163">
        <f t="shared" si="46"/>
        <v>0</v>
      </c>
      <c r="S125" s="160">
        <f t="shared" si="46"/>
        <v>0</v>
      </c>
      <c r="T125" s="305">
        <f t="shared" si="46"/>
        <v>261.625</v>
      </c>
      <c r="U125" s="166">
        <f t="shared" si="25"/>
        <v>37.236120401337793</v>
      </c>
    </row>
    <row r="126" spans="1:21" ht="15.75" x14ac:dyDescent="0.3">
      <c r="A126" s="150"/>
      <c r="B126" s="168"/>
      <c r="C126" s="82"/>
      <c r="D126" s="118"/>
      <c r="E126" s="119"/>
      <c r="F126" s="116"/>
      <c r="G126" s="307"/>
      <c r="H126" s="170"/>
      <c r="I126" s="82"/>
      <c r="J126" s="171"/>
      <c r="K126" s="82"/>
      <c r="L126" s="118"/>
      <c r="M126" s="119"/>
      <c r="N126" s="116"/>
      <c r="O126" s="311"/>
      <c r="P126" s="117"/>
      <c r="Q126" s="118"/>
      <c r="R126" s="119"/>
      <c r="S126" s="116"/>
      <c r="T126" s="307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303"/>
      <c r="H127" s="54"/>
      <c r="I127" s="53"/>
      <c r="J127" s="58"/>
      <c r="K127" s="53"/>
      <c r="L127" s="54"/>
      <c r="M127" s="55"/>
      <c r="N127" s="52"/>
      <c r="O127" s="303"/>
      <c r="P127" s="53"/>
      <c r="Q127" s="54"/>
      <c r="R127" s="55"/>
      <c r="S127" s="52"/>
      <c r="T127" s="303"/>
      <c r="U127" s="62"/>
    </row>
    <row r="128" spans="1:21" x14ac:dyDescent="0.25">
      <c r="A128" s="80" t="s">
        <v>203</v>
      </c>
      <c r="B128" s="52">
        <f>'DAY3'!H128</f>
        <v>1017</v>
      </c>
      <c r="C128" s="53">
        <v>0</v>
      </c>
      <c r="D128" s="54">
        <v>0</v>
      </c>
      <c r="E128" s="55">
        <v>0</v>
      </c>
      <c r="F128" s="52">
        <v>0</v>
      </c>
      <c r="G128" s="303">
        <v>0</v>
      </c>
      <c r="H128" s="54">
        <f>+(Table16[[#This Row],[OPENING ]]+Table16[[#This Row],[RECEIPTS]]+Table16[[#This Row],[RETURNS]])-(Table16[[#This Row],[EXCHANGED]]+Table16[[#This Row],[SALES]]+Table16[[#This Row],[ISSUES]])</f>
        <v>1017</v>
      </c>
      <c r="I128" s="53">
        <v>1017</v>
      </c>
      <c r="J128" s="58">
        <f t="shared" si="26"/>
        <v>0</v>
      </c>
      <c r="K128" s="53">
        <f>'DAY3'!K128+'DAY4'!C128</f>
        <v>0</v>
      </c>
      <c r="L128" s="54">
        <f>'DAY3'!L128+'DAY4'!D128</f>
        <v>0</v>
      </c>
      <c r="M128" s="55">
        <f>'DAY3'!M128+'DAY4'!E128</f>
        <v>0</v>
      </c>
      <c r="N128" s="52">
        <f>'DAY3'!N128+'DAY4'!F128</f>
        <v>0</v>
      </c>
      <c r="O128" s="303">
        <f>'DAY3'!O128+'DAY4'!G128</f>
        <v>0</v>
      </c>
      <c r="P128" s="53">
        <f>+K128/4</f>
        <v>0</v>
      </c>
      <c r="Q128" s="54">
        <f>+L128/4</f>
        <v>0</v>
      </c>
      <c r="R128" s="55">
        <f>+M128/4</f>
        <v>0</v>
      </c>
      <c r="S128" s="52">
        <f>+N128/4</f>
        <v>0</v>
      </c>
      <c r="T128" s="303">
        <f>+O128/4</f>
        <v>0</v>
      </c>
      <c r="U128" s="62">
        <f t="shared" si="25"/>
        <v>0</v>
      </c>
    </row>
    <row r="129" spans="1:21" x14ac:dyDescent="0.25">
      <c r="A129" s="80" t="s">
        <v>48</v>
      </c>
      <c r="B129" s="52">
        <f>'DAY3'!H129</f>
        <v>28</v>
      </c>
      <c r="C129" s="53">
        <v>0</v>
      </c>
      <c r="D129" s="54">
        <v>0</v>
      </c>
      <c r="E129" s="55">
        <v>0</v>
      </c>
      <c r="F129" s="52">
        <v>0</v>
      </c>
      <c r="G129" s="303">
        <v>0</v>
      </c>
      <c r="H129" s="54">
        <f>+(Table16[[#This Row],[OPENING ]]+Table16[[#This Row],[RECEIPTS]]+Table16[[#This Row],[RETURNS]])-(Table16[[#This Row],[EXCHANGED]]+Table16[[#This Row],[SALES]]+Table16[[#This Row],[ISSUES]])</f>
        <v>28</v>
      </c>
      <c r="I129" s="53">
        <v>28</v>
      </c>
      <c r="J129" s="58">
        <f t="shared" si="26"/>
        <v>0</v>
      </c>
      <c r="K129" s="53">
        <f>'DAY3'!K129+'DAY4'!C129</f>
        <v>0</v>
      </c>
      <c r="L129" s="54">
        <f>'DAY3'!L129+'DAY4'!D129</f>
        <v>0</v>
      </c>
      <c r="M129" s="55">
        <f>'DAY3'!M129+'DAY4'!E129</f>
        <v>0</v>
      </c>
      <c r="N129" s="52">
        <f>'DAY3'!N129+'DAY4'!F129</f>
        <v>0</v>
      </c>
      <c r="O129" s="303">
        <f>'DAY3'!O129+'DAY4'!G129</f>
        <v>0</v>
      </c>
      <c r="P129" s="53">
        <f t="shared" ref="P129:P149" si="47">+K129/4</f>
        <v>0</v>
      </c>
      <c r="Q129" s="54">
        <f t="shared" ref="Q129:Q149" si="48">+L129/4</f>
        <v>0</v>
      </c>
      <c r="R129" s="55">
        <f t="shared" ref="R129:R149" si="49">+M129/4</f>
        <v>0</v>
      </c>
      <c r="S129" s="52">
        <f t="shared" ref="S129:S149" si="50">+N129/4</f>
        <v>0</v>
      </c>
      <c r="T129" s="303">
        <f t="shared" ref="T129:T149" si="51">+O129/4</f>
        <v>0</v>
      </c>
      <c r="U129" s="62">
        <f t="shared" si="25"/>
        <v>0</v>
      </c>
    </row>
    <row r="130" spans="1:21" x14ac:dyDescent="0.25">
      <c r="A130" s="80" t="s">
        <v>49</v>
      </c>
      <c r="B130" s="52">
        <f>'DAY3'!H130</f>
        <v>100</v>
      </c>
      <c r="C130" s="53">
        <v>0</v>
      </c>
      <c r="D130" s="54">
        <v>0</v>
      </c>
      <c r="E130" s="55">
        <v>0</v>
      </c>
      <c r="F130" s="52">
        <v>0</v>
      </c>
      <c r="G130" s="303">
        <v>0</v>
      </c>
      <c r="H130" s="54">
        <f>+(Table16[[#This Row],[OPENING ]]+Table16[[#This Row],[RECEIPTS]]+Table16[[#This Row],[RETURNS]])-(Table16[[#This Row],[EXCHANGED]]+Table16[[#This Row],[SALES]]+Table16[[#This Row],[ISSUES]])</f>
        <v>100</v>
      </c>
      <c r="I130" s="53">
        <v>100</v>
      </c>
      <c r="J130" s="58">
        <f t="shared" si="26"/>
        <v>0</v>
      </c>
      <c r="K130" s="53">
        <f>'DAY3'!K130+'DAY4'!C130</f>
        <v>0</v>
      </c>
      <c r="L130" s="54">
        <f>'DAY3'!L130+'DAY4'!D130</f>
        <v>0</v>
      </c>
      <c r="M130" s="55">
        <f>'DAY3'!M130+'DAY4'!E130</f>
        <v>0</v>
      </c>
      <c r="N130" s="52">
        <f>'DAY3'!N130+'DAY4'!F130</f>
        <v>0</v>
      </c>
      <c r="O130" s="303">
        <f>'DAY3'!O130+'DAY4'!G130</f>
        <v>100</v>
      </c>
      <c r="P130" s="53">
        <f t="shared" si="47"/>
        <v>0</v>
      </c>
      <c r="Q130" s="54">
        <f t="shared" si="48"/>
        <v>0</v>
      </c>
      <c r="R130" s="55">
        <f t="shared" si="49"/>
        <v>0</v>
      </c>
      <c r="S130" s="52">
        <f t="shared" si="50"/>
        <v>0</v>
      </c>
      <c r="T130" s="303">
        <f t="shared" si="51"/>
        <v>25</v>
      </c>
      <c r="U130" s="62">
        <f t="shared" si="25"/>
        <v>4</v>
      </c>
    </row>
    <row r="131" spans="1:21" x14ac:dyDescent="0.25">
      <c r="A131" s="80" t="s">
        <v>50</v>
      </c>
      <c r="B131" s="52">
        <f>'DAY3'!H131</f>
        <v>59.7</v>
      </c>
      <c r="C131" s="53">
        <v>0</v>
      </c>
      <c r="D131" s="54">
        <v>0</v>
      </c>
      <c r="E131" s="55">
        <v>0</v>
      </c>
      <c r="F131" s="52">
        <v>0</v>
      </c>
      <c r="G131" s="303">
        <v>0</v>
      </c>
      <c r="H131" s="54">
        <f>+(Table16[[#This Row],[OPENING ]]+Table16[[#This Row],[RECEIPTS]]+Table16[[#This Row],[RETURNS]])-(Table16[[#This Row],[EXCHANGED]]+Table16[[#This Row],[SALES]]+Table16[[#This Row],[ISSUES]])</f>
        <v>59.7</v>
      </c>
      <c r="I131" s="53">
        <v>59.7</v>
      </c>
      <c r="J131" s="58">
        <f t="shared" si="26"/>
        <v>0</v>
      </c>
      <c r="K131" s="53">
        <f>'DAY3'!K131+'DAY4'!C131</f>
        <v>0</v>
      </c>
      <c r="L131" s="54">
        <f>'DAY3'!L131+'DAY4'!D131</f>
        <v>0</v>
      </c>
      <c r="M131" s="55">
        <f>'DAY3'!M131+'DAY4'!E131</f>
        <v>0</v>
      </c>
      <c r="N131" s="52">
        <f>'DAY3'!N131+'DAY4'!F131</f>
        <v>0</v>
      </c>
      <c r="O131" s="303">
        <f>'DAY3'!O131+'DAY4'!G131</f>
        <v>0</v>
      </c>
      <c r="P131" s="53">
        <f t="shared" si="47"/>
        <v>0</v>
      </c>
      <c r="Q131" s="54">
        <f t="shared" si="48"/>
        <v>0</v>
      </c>
      <c r="R131" s="55">
        <f t="shared" si="49"/>
        <v>0</v>
      </c>
      <c r="S131" s="52">
        <f t="shared" si="50"/>
        <v>0</v>
      </c>
      <c r="T131" s="303">
        <f t="shared" si="51"/>
        <v>0</v>
      </c>
      <c r="U131" s="62">
        <f t="shared" si="25"/>
        <v>0</v>
      </c>
    </row>
    <row r="132" spans="1:21" x14ac:dyDescent="0.25">
      <c r="A132" s="80" t="s">
        <v>107</v>
      </c>
      <c r="B132" s="52">
        <f>'DAY3'!H132</f>
        <v>0</v>
      </c>
      <c r="C132" s="53">
        <v>0</v>
      </c>
      <c r="D132" s="54">
        <v>0</v>
      </c>
      <c r="E132" s="55">
        <v>0</v>
      </c>
      <c r="F132" s="52">
        <v>0</v>
      </c>
      <c r="G132" s="303">
        <v>0</v>
      </c>
      <c r="H132" s="54">
        <f>+(Table16[[#This Row],[OPENING ]]+Table16[[#This Row],[RECEIPTS]]+Table16[[#This Row],[RETURNS]])-(Table16[[#This Row],[EXCHANGED]]+Table16[[#This Row],[SALES]]+Table16[[#This Row],[ISSUES]])</f>
        <v>0</v>
      </c>
      <c r="I132" s="53">
        <v>0</v>
      </c>
      <c r="J132" s="58">
        <f t="shared" si="26"/>
        <v>0</v>
      </c>
      <c r="K132" s="53">
        <f>'DAY3'!K132+'DAY4'!C132</f>
        <v>0</v>
      </c>
      <c r="L132" s="54">
        <f>'DAY3'!L132+'DAY4'!D132</f>
        <v>0</v>
      </c>
      <c r="M132" s="55">
        <f>'DAY3'!M132+'DAY4'!E132</f>
        <v>0</v>
      </c>
      <c r="N132" s="52">
        <f>'DAY3'!N132+'DAY4'!F132</f>
        <v>0</v>
      </c>
      <c r="O132" s="303">
        <f>'DAY3'!O132+'DAY4'!G132</f>
        <v>0</v>
      </c>
      <c r="P132" s="53">
        <f t="shared" si="47"/>
        <v>0</v>
      </c>
      <c r="Q132" s="54">
        <f t="shared" si="48"/>
        <v>0</v>
      </c>
      <c r="R132" s="55">
        <f t="shared" si="49"/>
        <v>0</v>
      </c>
      <c r="S132" s="52">
        <f t="shared" si="50"/>
        <v>0</v>
      </c>
      <c r="T132" s="303">
        <f t="shared" si="51"/>
        <v>0</v>
      </c>
      <c r="U132" s="62">
        <f t="shared" si="25"/>
        <v>0</v>
      </c>
    </row>
    <row r="133" spans="1:21" x14ac:dyDescent="0.25">
      <c r="A133" s="80" t="s">
        <v>108</v>
      </c>
      <c r="B133" s="52">
        <f>'DAY3'!H133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303">
        <v>0</v>
      </c>
      <c r="H133" s="54">
        <f>+(Table16[[#This Row],[OPENING ]]+Table16[[#This Row],[RECEIPTS]]+Table16[[#This Row],[RETURNS]])-(Table16[[#This Row],[EXCHANGED]]+Table16[[#This Row],[SALES]]+Table16[[#This Row],[ISSUES]])</f>
        <v>5775.4</v>
      </c>
      <c r="I133" s="53">
        <v>5775.4</v>
      </c>
      <c r="J133" s="58">
        <f t="shared" si="26"/>
        <v>0</v>
      </c>
      <c r="K133" s="53">
        <f>'DAY3'!K133+'DAY4'!C133</f>
        <v>0</v>
      </c>
      <c r="L133" s="54">
        <f>'DAY3'!L133+'DAY4'!D133</f>
        <v>0</v>
      </c>
      <c r="M133" s="55">
        <f>'DAY3'!M133+'DAY4'!E133</f>
        <v>0</v>
      </c>
      <c r="N133" s="52">
        <f>'DAY3'!N133+'DAY4'!F133</f>
        <v>0</v>
      </c>
      <c r="O133" s="303">
        <f>'DAY3'!O133+'DAY4'!G133</f>
        <v>0</v>
      </c>
      <c r="P133" s="53">
        <f t="shared" si="47"/>
        <v>0</v>
      </c>
      <c r="Q133" s="54">
        <f t="shared" si="48"/>
        <v>0</v>
      </c>
      <c r="R133" s="55">
        <f t="shared" si="49"/>
        <v>0</v>
      </c>
      <c r="S133" s="52">
        <f t="shared" si="50"/>
        <v>0</v>
      </c>
      <c r="T133" s="303">
        <f t="shared" si="51"/>
        <v>0</v>
      </c>
      <c r="U133" s="62">
        <f t="shared" ref="U133:U209" si="52">IFERROR(+H133/(P133+Q133+R133+S133+T133),0)</f>
        <v>0</v>
      </c>
    </row>
    <row r="134" spans="1:21" x14ac:dyDescent="0.25">
      <c r="A134" s="85" t="s">
        <v>115</v>
      </c>
      <c r="B134" s="52">
        <f>'DAY3'!H134</f>
        <v>0</v>
      </c>
      <c r="C134" s="53">
        <v>0</v>
      </c>
      <c r="D134" s="54">
        <v>0</v>
      </c>
      <c r="E134" s="55">
        <v>0</v>
      </c>
      <c r="F134" s="52">
        <v>0</v>
      </c>
      <c r="G134" s="303">
        <v>0</v>
      </c>
      <c r="H134" s="54">
        <f>+(Table16[[#This Row],[OPENING ]]+Table16[[#This Row],[RECEIPTS]]+Table16[[#This Row],[RETURNS]])-(Table16[[#This Row],[EXCHANGED]]+Table16[[#This Row],[SALES]]+Table16[[#This Row],[ISSUES]])</f>
        <v>0</v>
      </c>
      <c r="I134" s="53">
        <v>0</v>
      </c>
      <c r="J134" s="58">
        <f t="shared" si="26"/>
        <v>0</v>
      </c>
      <c r="K134" s="53">
        <f>'DAY3'!K134+'DAY4'!C134</f>
        <v>0</v>
      </c>
      <c r="L134" s="54">
        <f>'DAY3'!L134+'DAY4'!D134</f>
        <v>0</v>
      </c>
      <c r="M134" s="55">
        <f>'DAY3'!M134+'DAY4'!E134</f>
        <v>0</v>
      </c>
      <c r="N134" s="52">
        <f>'DAY3'!N134+'DAY4'!F134</f>
        <v>0</v>
      </c>
      <c r="O134" s="303">
        <f>'DAY3'!O134+'DAY4'!G134</f>
        <v>0</v>
      </c>
      <c r="P134" s="53">
        <f t="shared" si="47"/>
        <v>0</v>
      </c>
      <c r="Q134" s="54">
        <f t="shared" si="48"/>
        <v>0</v>
      </c>
      <c r="R134" s="55">
        <f t="shared" si="49"/>
        <v>0</v>
      </c>
      <c r="S134" s="52">
        <f t="shared" si="50"/>
        <v>0</v>
      </c>
      <c r="T134" s="303">
        <f t="shared" si="51"/>
        <v>0</v>
      </c>
      <c r="U134" s="62">
        <f t="shared" si="52"/>
        <v>0</v>
      </c>
    </row>
    <row r="135" spans="1:21" x14ac:dyDescent="0.25">
      <c r="A135" s="80" t="s">
        <v>253</v>
      </c>
      <c r="B135" s="52">
        <f>'DAY3'!H135</f>
        <v>0</v>
      </c>
      <c r="C135" s="53">
        <v>0</v>
      </c>
      <c r="D135" s="54">
        <v>0</v>
      </c>
      <c r="E135" s="55">
        <v>0</v>
      </c>
      <c r="F135" s="52">
        <v>0</v>
      </c>
      <c r="G135" s="303">
        <v>0</v>
      </c>
      <c r="H135" s="54">
        <f>+(Table16[[#This Row],[OPENING ]]+Table16[[#This Row],[RECEIPTS]]+Table16[[#This Row],[RETURNS]])-(Table16[[#This Row],[EXCHANGED]]+Table16[[#This Row],[SALES]]+Table16[[#This Row],[ISSUES]])</f>
        <v>0</v>
      </c>
      <c r="I135" s="53">
        <v>0</v>
      </c>
      <c r="J135" s="58">
        <f t="shared" si="26"/>
        <v>0</v>
      </c>
      <c r="K135" s="53">
        <f>'DAY3'!K135+'DAY4'!C135</f>
        <v>0</v>
      </c>
      <c r="L135" s="54">
        <f>'DAY3'!L135+'DAY4'!D135</f>
        <v>0</v>
      </c>
      <c r="M135" s="55">
        <f>'DAY3'!M135+'DAY4'!E135</f>
        <v>0</v>
      </c>
      <c r="N135" s="52">
        <f>'DAY3'!N135+'DAY4'!F135</f>
        <v>0</v>
      </c>
      <c r="O135" s="303">
        <f>'DAY3'!O135+'DAY4'!G135</f>
        <v>754</v>
      </c>
      <c r="P135" s="53">
        <f t="shared" si="47"/>
        <v>0</v>
      </c>
      <c r="Q135" s="54">
        <f t="shared" si="48"/>
        <v>0</v>
      </c>
      <c r="R135" s="55">
        <f t="shared" si="49"/>
        <v>0</v>
      </c>
      <c r="S135" s="52">
        <f t="shared" si="50"/>
        <v>0</v>
      </c>
      <c r="T135" s="303">
        <f t="shared" si="51"/>
        <v>188.5</v>
      </c>
      <c r="U135" s="62">
        <f t="shared" si="52"/>
        <v>0</v>
      </c>
    </row>
    <row r="136" spans="1:21" x14ac:dyDescent="0.25">
      <c r="A136" s="80" t="s">
        <v>123</v>
      </c>
      <c r="B136" s="52">
        <f>'DAY3'!H136</f>
        <v>0</v>
      </c>
      <c r="C136" s="53">
        <v>0</v>
      </c>
      <c r="D136" s="54">
        <v>0</v>
      </c>
      <c r="E136" s="55">
        <v>0</v>
      </c>
      <c r="F136" s="52">
        <v>0</v>
      </c>
      <c r="G136" s="303">
        <v>0</v>
      </c>
      <c r="H136" s="54">
        <f>+(Table16[[#This Row],[OPENING ]]+Table16[[#This Row],[RECEIPTS]]+Table16[[#This Row],[RETURNS]])-(Table16[[#This Row],[EXCHANGED]]+Table16[[#This Row],[SALES]]+Table16[[#This Row],[ISSUES]])</f>
        <v>0</v>
      </c>
      <c r="I136" s="53">
        <v>0</v>
      </c>
      <c r="J136" s="58">
        <f t="shared" si="26"/>
        <v>0</v>
      </c>
      <c r="K136" s="53">
        <f>'DAY3'!K136+'DAY4'!C136</f>
        <v>0</v>
      </c>
      <c r="L136" s="54">
        <f>'DAY3'!L136+'DAY4'!D136</f>
        <v>0</v>
      </c>
      <c r="M136" s="55">
        <f>'DAY3'!M136+'DAY4'!E136</f>
        <v>0</v>
      </c>
      <c r="N136" s="52">
        <f>'DAY3'!N136+'DAY4'!F136</f>
        <v>0</v>
      </c>
      <c r="O136" s="303">
        <f>'DAY3'!O136+'DAY4'!G136</f>
        <v>0</v>
      </c>
      <c r="P136" s="53">
        <f t="shared" si="47"/>
        <v>0</v>
      </c>
      <c r="Q136" s="54">
        <f t="shared" si="48"/>
        <v>0</v>
      </c>
      <c r="R136" s="55">
        <f t="shared" si="49"/>
        <v>0</v>
      </c>
      <c r="S136" s="52">
        <f t="shared" si="50"/>
        <v>0</v>
      </c>
      <c r="T136" s="303">
        <f t="shared" si="51"/>
        <v>0</v>
      </c>
      <c r="U136" s="62">
        <f t="shared" si="52"/>
        <v>0</v>
      </c>
    </row>
    <row r="137" spans="1:21" x14ac:dyDescent="0.25">
      <c r="A137" s="80" t="s">
        <v>124</v>
      </c>
      <c r="B137" s="52">
        <f>'DAY3'!H137</f>
        <v>0</v>
      </c>
      <c r="C137" s="53">
        <v>0</v>
      </c>
      <c r="D137" s="54">
        <v>0</v>
      </c>
      <c r="E137" s="55">
        <v>0</v>
      </c>
      <c r="F137" s="52">
        <v>0</v>
      </c>
      <c r="G137" s="303">
        <v>0</v>
      </c>
      <c r="H137" s="54">
        <f>+(Table16[[#This Row],[OPENING ]]+Table16[[#This Row],[RECEIPTS]]+Table16[[#This Row],[RETURNS]])-(Table16[[#This Row],[EXCHANGED]]+Table16[[#This Row],[SALES]]+Table16[[#This Row],[ISSUES]])</f>
        <v>0</v>
      </c>
      <c r="I137" s="53">
        <v>0</v>
      </c>
      <c r="J137" s="58">
        <f t="shared" si="26"/>
        <v>0</v>
      </c>
      <c r="K137" s="53">
        <f>'DAY3'!K137+'DAY4'!C137</f>
        <v>0</v>
      </c>
      <c r="L137" s="54">
        <f>'DAY3'!L137+'DAY4'!D137</f>
        <v>0</v>
      </c>
      <c r="M137" s="55">
        <f>'DAY3'!M137+'DAY4'!E137</f>
        <v>0</v>
      </c>
      <c r="N137" s="52">
        <f>'DAY3'!N137+'DAY4'!F137</f>
        <v>0</v>
      </c>
      <c r="O137" s="303">
        <f>'DAY3'!O137+'DAY4'!G137</f>
        <v>0</v>
      </c>
      <c r="P137" s="53">
        <f t="shared" si="47"/>
        <v>0</v>
      </c>
      <c r="Q137" s="54">
        <f t="shared" si="48"/>
        <v>0</v>
      </c>
      <c r="R137" s="55">
        <f t="shared" si="49"/>
        <v>0</v>
      </c>
      <c r="S137" s="52">
        <f t="shared" si="50"/>
        <v>0</v>
      </c>
      <c r="T137" s="303">
        <f t="shared" si="51"/>
        <v>0</v>
      </c>
      <c r="U137" s="62">
        <f t="shared" si="52"/>
        <v>0</v>
      </c>
    </row>
    <row r="138" spans="1:21" x14ac:dyDescent="0.25">
      <c r="A138" s="80" t="s">
        <v>125</v>
      </c>
      <c r="B138" s="52">
        <f>'DAY3'!H138</f>
        <v>0</v>
      </c>
      <c r="C138" s="53">
        <v>0</v>
      </c>
      <c r="D138" s="54">
        <v>0</v>
      </c>
      <c r="E138" s="55">
        <v>0</v>
      </c>
      <c r="F138" s="52">
        <v>0</v>
      </c>
      <c r="G138" s="303">
        <v>0</v>
      </c>
      <c r="H138" s="54">
        <f>+(Table16[[#This Row],[OPENING ]]+Table16[[#This Row],[RECEIPTS]]+Table16[[#This Row],[RETURNS]])-(Table16[[#This Row],[EXCHANGED]]+Table16[[#This Row],[SALES]]+Table16[[#This Row],[ISSUES]])</f>
        <v>0</v>
      </c>
      <c r="I138" s="53">
        <v>0</v>
      </c>
      <c r="J138" s="58">
        <f t="shared" si="26"/>
        <v>0</v>
      </c>
      <c r="K138" s="53">
        <f>'DAY3'!K138+'DAY4'!C138</f>
        <v>0</v>
      </c>
      <c r="L138" s="54">
        <f>'DAY3'!L138+'DAY4'!D138</f>
        <v>0</v>
      </c>
      <c r="M138" s="55">
        <f>'DAY3'!M138+'DAY4'!E138</f>
        <v>0</v>
      </c>
      <c r="N138" s="52">
        <f>'DAY3'!N138+'DAY4'!F138</f>
        <v>0</v>
      </c>
      <c r="O138" s="303">
        <f>'DAY3'!O138+'DAY4'!G138</f>
        <v>0</v>
      </c>
      <c r="P138" s="53">
        <f t="shared" si="47"/>
        <v>0</v>
      </c>
      <c r="Q138" s="54">
        <f t="shared" si="48"/>
        <v>0</v>
      </c>
      <c r="R138" s="55">
        <f t="shared" si="49"/>
        <v>0</v>
      </c>
      <c r="S138" s="52">
        <f t="shared" si="50"/>
        <v>0</v>
      </c>
      <c r="T138" s="303">
        <f t="shared" si="51"/>
        <v>0</v>
      </c>
      <c r="U138" s="62">
        <f t="shared" si="52"/>
        <v>0</v>
      </c>
    </row>
    <row r="139" spans="1:21" x14ac:dyDescent="0.25">
      <c r="A139" s="80" t="s">
        <v>172</v>
      </c>
      <c r="B139" s="52">
        <f>'DAY3'!H139</f>
        <v>0</v>
      </c>
      <c r="C139" s="53">
        <v>0</v>
      </c>
      <c r="D139" s="54">
        <v>0</v>
      </c>
      <c r="E139" s="55">
        <v>0</v>
      </c>
      <c r="F139" s="52">
        <v>0</v>
      </c>
      <c r="G139" s="303">
        <v>0</v>
      </c>
      <c r="H139" s="54">
        <f>+(Table16[[#This Row],[OPENING ]]+Table16[[#This Row],[RECEIPTS]]+Table16[[#This Row],[RETURNS]])-(Table16[[#This Row],[EXCHANGED]]+Table16[[#This Row],[SALES]]+Table16[[#This Row],[ISSUES]])</f>
        <v>0</v>
      </c>
      <c r="I139" s="53">
        <v>0</v>
      </c>
      <c r="J139" s="58">
        <f t="shared" si="26"/>
        <v>0</v>
      </c>
      <c r="K139" s="53">
        <f>'DAY3'!K139+'DAY4'!C139</f>
        <v>0</v>
      </c>
      <c r="L139" s="54">
        <f>'DAY3'!L139+'DAY4'!D139</f>
        <v>0</v>
      </c>
      <c r="M139" s="55">
        <f>'DAY3'!M139+'DAY4'!E139</f>
        <v>0</v>
      </c>
      <c r="N139" s="52">
        <f>'DAY3'!N139+'DAY4'!F139</f>
        <v>0</v>
      </c>
      <c r="O139" s="303">
        <f>'DAY3'!O139+'DAY4'!G139</f>
        <v>0</v>
      </c>
      <c r="P139" s="53">
        <f t="shared" si="47"/>
        <v>0</v>
      </c>
      <c r="Q139" s="54">
        <f t="shared" si="48"/>
        <v>0</v>
      </c>
      <c r="R139" s="55">
        <f t="shared" si="49"/>
        <v>0</v>
      </c>
      <c r="S139" s="52">
        <f t="shared" si="50"/>
        <v>0</v>
      </c>
      <c r="T139" s="303">
        <f t="shared" si="51"/>
        <v>0</v>
      </c>
      <c r="U139" s="62">
        <f t="shared" si="52"/>
        <v>0</v>
      </c>
    </row>
    <row r="140" spans="1:21" x14ac:dyDescent="0.25">
      <c r="A140" s="80" t="s">
        <v>173</v>
      </c>
      <c r="B140" s="52">
        <f>'DAY3'!H140</f>
        <v>0</v>
      </c>
      <c r="C140" s="53">
        <v>0</v>
      </c>
      <c r="D140" s="54">
        <v>0</v>
      </c>
      <c r="E140" s="55">
        <v>0</v>
      </c>
      <c r="F140" s="52">
        <v>0</v>
      </c>
      <c r="G140" s="303">
        <v>0</v>
      </c>
      <c r="H140" s="54">
        <f>+(Table16[[#This Row],[OPENING ]]+Table16[[#This Row],[RECEIPTS]]+Table16[[#This Row],[RETURNS]])-(Table16[[#This Row],[EXCHANGED]]+Table16[[#This Row],[SALES]]+Table16[[#This Row],[ISSUES]])</f>
        <v>0</v>
      </c>
      <c r="I140" s="53">
        <v>0</v>
      </c>
      <c r="J140" s="58">
        <f t="shared" si="26"/>
        <v>0</v>
      </c>
      <c r="K140" s="53">
        <f>'DAY3'!K140+'DAY4'!C140</f>
        <v>0</v>
      </c>
      <c r="L140" s="54">
        <f>'DAY3'!L140+'DAY4'!D140</f>
        <v>0</v>
      </c>
      <c r="M140" s="55">
        <f>'DAY3'!M140+'DAY4'!E140</f>
        <v>0</v>
      </c>
      <c r="N140" s="52">
        <f>'DAY3'!N140+'DAY4'!F140</f>
        <v>0</v>
      </c>
      <c r="O140" s="303">
        <f>'DAY3'!O140+'DAY4'!G140</f>
        <v>0</v>
      </c>
      <c r="P140" s="53">
        <f t="shared" si="47"/>
        <v>0</v>
      </c>
      <c r="Q140" s="54">
        <f t="shared" si="48"/>
        <v>0</v>
      </c>
      <c r="R140" s="55">
        <f t="shared" si="49"/>
        <v>0</v>
      </c>
      <c r="S140" s="52">
        <f t="shared" si="50"/>
        <v>0</v>
      </c>
      <c r="T140" s="303">
        <f t="shared" si="51"/>
        <v>0</v>
      </c>
      <c r="U140" s="62">
        <f t="shared" si="52"/>
        <v>0</v>
      </c>
    </row>
    <row r="141" spans="1:21" x14ac:dyDescent="0.25">
      <c r="A141" s="80" t="s">
        <v>177</v>
      </c>
      <c r="B141" s="52">
        <f>'DAY3'!H141</f>
        <v>0</v>
      </c>
      <c r="C141" s="53">
        <v>0</v>
      </c>
      <c r="D141" s="54">
        <v>0</v>
      </c>
      <c r="E141" s="55">
        <v>0</v>
      </c>
      <c r="F141" s="52">
        <v>0</v>
      </c>
      <c r="G141" s="303">
        <v>0</v>
      </c>
      <c r="H141" s="54">
        <f>+(Table16[[#This Row],[OPENING ]]+Table16[[#This Row],[RECEIPTS]]+Table16[[#This Row],[RETURNS]])-(Table16[[#This Row],[EXCHANGED]]+Table16[[#This Row],[SALES]]+Table16[[#This Row],[ISSUES]])</f>
        <v>0</v>
      </c>
      <c r="I141" s="53">
        <v>0</v>
      </c>
      <c r="J141" s="58">
        <f t="shared" si="26"/>
        <v>0</v>
      </c>
      <c r="K141" s="53">
        <f>'DAY3'!K141+'DAY4'!C141</f>
        <v>0</v>
      </c>
      <c r="L141" s="54">
        <f>'DAY3'!L141+'DAY4'!D141</f>
        <v>0</v>
      </c>
      <c r="M141" s="55">
        <f>'DAY3'!M141+'DAY4'!E141</f>
        <v>0</v>
      </c>
      <c r="N141" s="52">
        <f>'DAY3'!N141+'DAY4'!F141</f>
        <v>0</v>
      </c>
      <c r="O141" s="303">
        <f>'DAY3'!O141+'DAY4'!G141</f>
        <v>0</v>
      </c>
      <c r="P141" s="53">
        <f t="shared" si="47"/>
        <v>0</v>
      </c>
      <c r="Q141" s="54">
        <f t="shared" si="48"/>
        <v>0</v>
      </c>
      <c r="R141" s="55">
        <f t="shared" si="49"/>
        <v>0</v>
      </c>
      <c r="S141" s="52">
        <f t="shared" si="50"/>
        <v>0</v>
      </c>
      <c r="T141" s="303">
        <f t="shared" si="51"/>
        <v>0</v>
      </c>
      <c r="U141" s="62">
        <f t="shared" si="52"/>
        <v>0</v>
      </c>
    </row>
    <row r="142" spans="1:21" x14ac:dyDescent="0.25">
      <c r="A142" s="80" t="s">
        <v>176</v>
      </c>
      <c r="B142" s="52">
        <f>'DAY3'!H142</f>
        <v>0</v>
      </c>
      <c r="C142" s="53">
        <v>0</v>
      </c>
      <c r="D142" s="54">
        <v>0</v>
      </c>
      <c r="E142" s="55">
        <v>0</v>
      </c>
      <c r="F142" s="52">
        <v>0</v>
      </c>
      <c r="G142" s="303">
        <v>0</v>
      </c>
      <c r="H142" s="54">
        <f>+(Table16[[#This Row],[OPENING ]]+Table16[[#This Row],[RECEIPTS]]+Table16[[#This Row],[RETURNS]])-(Table16[[#This Row],[EXCHANGED]]+Table16[[#This Row],[SALES]]+Table16[[#This Row],[ISSUES]])</f>
        <v>0</v>
      </c>
      <c r="I142" s="53">
        <v>0</v>
      </c>
      <c r="J142" s="58">
        <f t="shared" si="26"/>
        <v>0</v>
      </c>
      <c r="K142" s="53">
        <f>'DAY3'!K142+'DAY4'!C142</f>
        <v>0</v>
      </c>
      <c r="L142" s="54">
        <f>'DAY3'!L142+'DAY4'!D142</f>
        <v>0</v>
      </c>
      <c r="M142" s="55">
        <f>'DAY3'!M142+'DAY4'!E142</f>
        <v>0</v>
      </c>
      <c r="N142" s="52">
        <f>'DAY3'!N142+'DAY4'!F142</f>
        <v>0</v>
      </c>
      <c r="O142" s="303">
        <f>'DAY3'!O142+'DAY4'!G142</f>
        <v>0</v>
      </c>
      <c r="P142" s="53">
        <f t="shared" si="47"/>
        <v>0</v>
      </c>
      <c r="Q142" s="54">
        <f t="shared" si="48"/>
        <v>0</v>
      </c>
      <c r="R142" s="55">
        <f t="shared" si="49"/>
        <v>0</v>
      </c>
      <c r="S142" s="52">
        <f t="shared" si="50"/>
        <v>0</v>
      </c>
      <c r="T142" s="303">
        <f t="shared" si="51"/>
        <v>0</v>
      </c>
      <c r="U142" s="62">
        <f t="shared" si="52"/>
        <v>0</v>
      </c>
    </row>
    <row r="143" spans="1:21" x14ac:dyDescent="0.25">
      <c r="A143" s="80" t="s">
        <v>210</v>
      </c>
      <c r="B143" s="52">
        <f>'DAY3'!H143</f>
        <v>0</v>
      </c>
      <c r="C143" s="53">
        <v>0</v>
      </c>
      <c r="D143" s="54">
        <v>0</v>
      </c>
      <c r="E143" s="55">
        <v>0</v>
      </c>
      <c r="F143" s="52">
        <v>0</v>
      </c>
      <c r="G143" s="303">
        <v>0</v>
      </c>
      <c r="H143" s="54">
        <f>+(Table16[[#This Row],[OPENING ]]+Table16[[#This Row],[RECEIPTS]]+Table16[[#This Row],[RETURNS]])-(Table16[[#This Row],[EXCHANGED]]+Table16[[#This Row],[SALES]]+Table16[[#This Row],[ISSUES]])</f>
        <v>0</v>
      </c>
      <c r="I143" s="53">
        <v>0</v>
      </c>
      <c r="J143" s="58">
        <f t="shared" si="26"/>
        <v>0</v>
      </c>
      <c r="K143" s="53">
        <f>'DAY3'!K143+'DAY4'!C143</f>
        <v>0</v>
      </c>
      <c r="L143" s="54">
        <f>'DAY3'!L143+'DAY4'!D143</f>
        <v>0</v>
      </c>
      <c r="M143" s="55">
        <f>'DAY3'!M143+'DAY4'!E143</f>
        <v>0</v>
      </c>
      <c r="N143" s="52">
        <f>'DAY3'!N143+'DAY4'!F143</f>
        <v>0</v>
      </c>
      <c r="O143" s="303">
        <f>'DAY3'!O143+'DAY4'!G143</f>
        <v>0</v>
      </c>
      <c r="P143" s="53">
        <f t="shared" si="47"/>
        <v>0</v>
      </c>
      <c r="Q143" s="54">
        <f t="shared" si="48"/>
        <v>0</v>
      </c>
      <c r="R143" s="55">
        <f t="shared" si="49"/>
        <v>0</v>
      </c>
      <c r="S143" s="52">
        <f t="shared" si="50"/>
        <v>0</v>
      </c>
      <c r="T143" s="303">
        <f t="shared" si="51"/>
        <v>0</v>
      </c>
      <c r="U143" s="62">
        <f t="shared" si="52"/>
        <v>0</v>
      </c>
    </row>
    <row r="144" spans="1:21" x14ac:dyDescent="0.25">
      <c r="A144" s="80" t="s">
        <v>211</v>
      </c>
      <c r="B144" s="52">
        <f>'DAY3'!H144</f>
        <v>0</v>
      </c>
      <c r="C144" s="53">
        <v>0</v>
      </c>
      <c r="D144" s="54">
        <v>0</v>
      </c>
      <c r="E144" s="55">
        <v>0</v>
      </c>
      <c r="F144" s="52">
        <v>0</v>
      </c>
      <c r="G144" s="303">
        <v>0</v>
      </c>
      <c r="H144" s="54">
        <f>+(Table16[[#This Row],[OPENING ]]+Table16[[#This Row],[RECEIPTS]]+Table16[[#This Row],[RETURNS]])-(Table16[[#This Row],[EXCHANGED]]+Table16[[#This Row],[SALES]]+Table16[[#This Row],[ISSUES]])</f>
        <v>0</v>
      </c>
      <c r="I144" s="53">
        <v>0</v>
      </c>
      <c r="J144" s="58">
        <f t="shared" si="26"/>
        <v>0</v>
      </c>
      <c r="K144" s="53">
        <f>'DAY3'!K144+'DAY4'!C144</f>
        <v>0</v>
      </c>
      <c r="L144" s="54">
        <f>'DAY3'!L144+'DAY4'!D144</f>
        <v>0</v>
      </c>
      <c r="M144" s="55">
        <f>'DAY3'!M144+'DAY4'!E144</f>
        <v>0</v>
      </c>
      <c r="N144" s="52">
        <f>'DAY3'!N144+'DAY4'!F144</f>
        <v>0</v>
      </c>
      <c r="O144" s="303">
        <f>'DAY3'!O144+'DAY4'!G144</f>
        <v>0</v>
      </c>
      <c r="P144" s="53">
        <f t="shared" si="47"/>
        <v>0</v>
      </c>
      <c r="Q144" s="54">
        <f t="shared" si="48"/>
        <v>0</v>
      </c>
      <c r="R144" s="55">
        <f t="shared" si="49"/>
        <v>0</v>
      </c>
      <c r="S144" s="52">
        <f t="shared" si="50"/>
        <v>0</v>
      </c>
      <c r="T144" s="303">
        <f t="shared" si="51"/>
        <v>0</v>
      </c>
      <c r="U144" s="62">
        <f t="shared" si="52"/>
        <v>0</v>
      </c>
    </row>
    <row r="145" spans="1:21" x14ac:dyDescent="0.25">
      <c r="A145" s="80" t="s">
        <v>214</v>
      </c>
      <c r="B145" s="52">
        <f>'DAY3'!H145</f>
        <v>0</v>
      </c>
      <c r="C145" s="53">
        <v>0</v>
      </c>
      <c r="D145" s="54">
        <v>0</v>
      </c>
      <c r="E145" s="55">
        <v>0</v>
      </c>
      <c r="F145" s="52">
        <v>0</v>
      </c>
      <c r="G145" s="303">
        <v>0</v>
      </c>
      <c r="H145" s="54">
        <f>+(Table16[[#This Row],[OPENING ]]+Table16[[#This Row],[RECEIPTS]]+Table16[[#This Row],[RETURNS]])-(Table16[[#This Row],[EXCHANGED]]+Table16[[#This Row],[SALES]]+Table16[[#This Row],[ISSUES]])</f>
        <v>0</v>
      </c>
      <c r="I145" s="53">
        <v>0</v>
      </c>
      <c r="J145" s="58">
        <f t="shared" si="26"/>
        <v>0</v>
      </c>
      <c r="K145" s="53">
        <f>'DAY3'!K145+'DAY4'!C145</f>
        <v>0</v>
      </c>
      <c r="L145" s="54">
        <f>'DAY3'!L145+'DAY4'!D145</f>
        <v>0</v>
      </c>
      <c r="M145" s="55">
        <f>'DAY3'!M145+'DAY4'!E145</f>
        <v>0</v>
      </c>
      <c r="N145" s="52">
        <f>'DAY3'!N145+'DAY4'!F145</f>
        <v>0</v>
      </c>
      <c r="O145" s="303">
        <f>'DAY3'!O145+'DAY4'!G145</f>
        <v>0</v>
      </c>
      <c r="P145" s="53">
        <f t="shared" si="47"/>
        <v>0</v>
      </c>
      <c r="Q145" s="54">
        <f t="shared" si="48"/>
        <v>0</v>
      </c>
      <c r="R145" s="55">
        <f t="shared" si="49"/>
        <v>0</v>
      </c>
      <c r="S145" s="52">
        <f t="shared" si="50"/>
        <v>0</v>
      </c>
      <c r="T145" s="303">
        <f t="shared" si="51"/>
        <v>0</v>
      </c>
      <c r="U145" s="62">
        <f t="shared" si="52"/>
        <v>0</v>
      </c>
    </row>
    <row r="146" spans="1:21" x14ac:dyDescent="0.25">
      <c r="A146" s="80" t="s">
        <v>215</v>
      </c>
      <c r="B146" s="52">
        <f>'DAY3'!H146</f>
        <v>0</v>
      </c>
      <c r="C146" s="53">
        <v>0</v>
      </c>
      <c r="D146" s="54">
        <v>0</v>
      </c>
      <c r="E146" s="55">
        <v>0</v>
      </c>
      <c r="F146" s="52">
        <v>0</v>
      </c>
      <c r="G146" s="303">
        <v>0</v>
      </c>
      <c r="H146" s="54">
        <f>+(Table16[[#This Row],[OPENING ]]+Table16[[#This Row],[RECEIPTS]]+Table16[[#This Row],[RETURNS]])-(Table16[[#This Row],[EXCHANGED]]+Table16[[#This Row],[SALES]]+Table16[[#This Row],[ISSUES]])</f>
        <v>0</v>
      </c>
      <c r="I146" s="53">
        <v>0</v>
      </c>
      <c r="J146" s="58">
        <f t="shared" si="26"/>
        <v>0</v>
      </c>
      <c r="K146" s="53">
        <f>'DAY3'!K146+'DAY4'!C146</f>
        <v>0</v>
      </c>
      <c r="L146" s="54">
        <f>'DAY3'!L146+'DAY4'!D146</f>
        <v>0</v>
      </c>
      <c r="M146" s="55">
        <f>'DAY3'!M146+'DAY4'!E146</f>
        <v>0</v>
      </c>
      <c r="N146" s="52">
        <f>'DAY3'!N146+'DAY4'!F146</f>
        <v>0</v>
      </c>
      <c r="O146" s="303">
        <f>'DAY3'!O146+'DAY4'!G146</f>
        <v>0</v>
      </c>
      <c r="P146" s="53">
        <f t="shared" si="47"/>
        <v>0</v>
      </c>
      <c r="Q146" s="54">
        <f t="shared" si="48"/>
        <v>0</v>
      </c>
      <c r="R146" s="55">
        <f t="shared" si="49"/>
        <v>0</v>
      </c>
      <c r="S146" s="52">
        <f t="shared" si="50"/>
        <v>0</v>
      </c>
      <c r="T146" s="303">
        <f t="shared" si="51"/>
        <v>0</v>
      </c>
      <c r="U146" s="62">
        <f t="shared" si="52"/>
        <v>0</v>
      </c>
    </row>
    <row r="147" spans="1:21" x14ac:dyDescent="0.25">
      <c r="A147" s="80" t="s">
        <v>233</v>
      </c>
      <c r="B147" s="52">
        <f>'DAY3'!H147</f>
        <v>0</v>
      </c>
      <c r="C147" s="53">
        <v>0</v>
      </c>
      <c r="D147" s="54">
        <v>0</v>
      </c>
      <c r="E147" s="55">
        <v>0</v>
      </c>
      <c r="F147" s="52">
        <v>0</v>
      </c>
      <c r="G147" s="303">
        <v>0</v>
      </c>
      <c r="H147" s="54">
        <f>+(Table16[[#This Row],[OPENING ]]+Table16[[#This Row],[RECEIPTS]]+Table16[[#This Row],[RETURNS]])-(Table16[[#This Row],[EXCHANGED]]+Table16[[#This Row],[SALES]]+Table16[[#This Row],[ISSUES]])</f>
        <v>0</v>
      </c>
      <c r="I147" s="53">
        <v>0</v>
      </c>
      <c r="J147" s="58">
        <f t="shared" si="26"/>
        <v>0</v>
      </c>
      <c r="K147" s="53">
        <f>'DAY3'!K147+'DAY4'!C147</f>
        <v>0</v>
      </c>
      <c r="L147" s="54">
        <f>'DAY3'!L147+'DAY4'!D147</f>
        <v>0</v>
      </c>
      <c r="M147" s="55">
        <f>'DAY3'!M147+'DAY4'!E147</f>
        <v>0</v>
      </c>
      <c r="N147" s="52">
        <f>'DAY3'!N147+'DAY4'!F147</f>
        <v>0</v>
      </c>
      <c r="O147" s="303">
        <f>'DAY3'!O147+'DAY4'!G147</f>
        <v>0</v>
      </c>
      <c r="P147" s="53">
        <f t="shared" si="47"/>
        <v>0</v>
      </c>
      <c r="Q147" s="54">
        <f t="shared" si="48"/>
        <v>0</v>
      </c>
      <c r="R147" s="55">
        <f t="shared" si="49"/>
        <v>0</v>
      </c>
      <c r="S147" s="52">
        <f t="shared" si="50"/>
        <v>0</v>
      </c>
      <c r="T147" s="303">
        <f t="shared" si="51"/>
        <v>0</v>
      </c>
      <c r="U147" s="62">
        <f t="shared" si="52"/>
        <v>0</v>
      </c>
    </row>
    <row r="148" spans="1:21" x14ac:dyDescent="0.25">
      <c r="A148" s="80" t="s">
        <v>236</v>
      </c>
      <c r="B148" s="52">
        <f>'DAY3'!H148</f>
        <v>0</v>
      </c>
      <c r="C148" s="53">
        <v>0</v>
      </c>
      <c r="D148" s="54">
        <v>0</v>
      </c>
      <c r="E148" s="55">
        <v>0</v>
      </c>
      <c r="F148" s="52">
        <v>0</v>
      </c>
      <c r="G148" s="303">
        <v>0</v>
      </c>
      <c r="H148" s="54">
        <f>+(Table16[[#This Row],[OPENING ]]+Table16[[#This Row],[RECEIPTS]]+Table16[[#This Row],[RETURNS]])-(Table16[[#This Row],[EXCHANGED]]+Table16[[#This Row],[SALES]]+Table16[[#This Row],[ISSUES]])</f>
        <v>0</v>
      </c>
      <c r="I148" s="53">
        <v>0</v>
      </c>
      <c r="J148" s="58">
        <f t="shared" si="26"/>
        <v>0</v>
      </c>
      <c r="K148" s="53">
        <f>'DAY3'!K148+'DAY4'!C148</f>
        <v>0</v>
      </c>
      <c r="L148" s="54">
        <f>'DAY3'!L148+'DAY4'!D148</f>
        <v>0</v>
      </c>
      <c r="M148" s="55">
        <f>'DAY3'!M148+'DAY4'!E148</f>
        <v>0</v>
      </c>
      <c r="N148" s="52">
        <f>'DAY3'!N148+'DAY4'!F148</f>
        <v>0</v>
      </c>
      <c r="O148" s="303">
        <f>'DAY3'!O148+'DAY4'!G148</f>
        <v>0</v>
      </c>
      <c r="P148" s="53">
        <f t="shared" si="47"/>
        <v>0</v>
      </c>
      <c r="Q148" s="54">
        <f t="shared" si="48"/>
        <v>0</v>
      </c>
      <c r="R148" s="55">
        <f t="shared" si="49"/>
        <v>0</v>
      </c>
      <c r="S148" s="52">
        <f t="shared" si="50"/>
        <v>0</v>
      </c>
      <c r="T148" s="303">
        <f t="shared" si="51"/>
        <v>0</v>
      </c>
      <c r="U148" s="62">
        <f t="shared" si="52"/>
        <v>0</v>
      </c>
    </row>
    <row r="149" spans="1:21" ht="15.75" thickBot="1" x14ac:dyDescent="0.3">
      <c r="A149" s="142"/>
      <c r="B149" s="52">
        <f>'DAY3'!H149</f>
        <v>0</v>
      </c>
      <c r="C149" s="144">
        <v>0</v>
      </c>
      <c r="D149" s="145">
        <v>0</v>
      </c>
      <c r="E149" s="146">
        <v>0</v>
      </c>
      <c r="F149" s="143">
        <v>0</v>
      </c>
      <c r="G149" s="304">
        <v>0</v>
      </c>
      <c r="H149" s="54">
        <f>+(Table16[[#This Row],[OPENING ]]+Table16[[#This Row],[RECEIPTS]]+Table16[[#This Row],[RETURNS]])-(Table16[[#This Row],[EXCHANGED]]+Table16[[#This Row],[SALES]]+Table16[[#This Row],[ISSUES]])</f>
        <v>0</v>
      </c>
      <c r="I149" s="144">
        <v>0</v>
      </c>
      <c r="J149" s="148">
        <f t="shared" si="26"/>
        <v>0</v>
      </c>
      <c r="K149" s="53">
        <f>'DAY3'!K149+'DAY4'!C149</f>
        <v>0</v>
      </c>
      <c r="L149" s="54">
        <f>'DAY3'!L149+'DAY4'!D149</f>
        <v>0</v>
      </c>
      <c r="M149" s="55">
        <f>'DAY3'!M149+'DAY4'!E149</f>
        <v>0</v>
      </c>
      <c r="N149" s="52">
        <f>'DAY3'!N149+'DAY4'!F149</f>
        <v>0</v>
      </c>
      <c r="O149" s="303">
        <f>'DAY3'!O149+'DAY4'!G149</f>
        <v>0</v>
      </c>
      <c r="P149" s="53">
        <f t="shared" si="47"/>
        <v>0</v>
      </c>
      <c r="Q149" s="54">
        <f t="shared" si="48"/>
        <v>0</v>
      </c>
      <c r="R149" s="55">
        <f t="shared" si="49"/>
        <v>0</v>
      </c>
      <c r="S149" s="52">
        <f t="shared" si="50"/>
        <v>0</v>
      </c>
      <c r="T149" s="303">
        <f t="shared" si="51"/>
        <v>0</v>
      </c>
      <c r="U149" s="167">
        <f t="shared" si="52"/>
        <v>0</v>
      </c>
    </row>
    <row r="150" spans="1:21" ht="17.25" thickBot="1" x14ac:dyDescent="0.35">
      <c r="A150" s="159" t="s">
        <v>51</v>
      </c>
      <c r="B150" s="160">
        <f>SUM(B128:B149)</f>
        <v>6980.0999999999995</v>
      </c>
      <c r="C150" s="161">
        <f>SUM(C128:C149)</f>
        <v>0</v>
      </c>
      <c r="D150" s="162">
        <f>SUM(D128:D149)</f>
        <v>0</v>
      </c>
      <c r="E150" s="163">
        <f>SUM(E128:E149)</f>
        <v>0</v>
      </c>
      <c r="F150" s="160">
        <f>SUM(F128:F149)</f>
        <v>0</v>
      </c>
      <c r="G150" s="305">
        <f t="shared" ref="G150:T150" si="53">SUM(G128:G149)</f>
        <v>0</v>
      </c>
      <c r="H150" s="162">
        <f t="shared" si="53"/>
        <v>6980.0999999999995</v>
      </c>
      <c r="I150" s="161">
        <f t="shared" si="53"/>
        <v>6980.0999999999995</v>
      </c>
      <c r="J150" s="165">
        <f>+I150-H150</f>
        <v>0</v>
      </c>
      <c r="K150" s="161">
        <f t="shared" si="53"/>
        <v>0</v>
      </c>
      <c r="L150" s="174">
        <f t="shared" si="53"/>
        <v>0</v>
      </c>
      <c r="M150" s="163">
        <f t="shared" si="53"/>
        <v>0</v>
      </c>
      <c r="N150" s="160">
        <f t="shared" si="53"/>
        <v>0</v>
      </c>
      <c r="O150" s="305">
        <f t="shared" si="53"/>
        <v>854</v>
      </c>
      <c r="P150" s="161">
        <f t="shared" si="53"/>
        <v>0</v>
      </c>
      <c r="Q150" s="162">
        <f t="shared" si="53"/>
        <v>0</v>
      </c>
      <c r="R150" s="163">
        <f t="shared" si="53"/>
        <v>0</v>
      </c>
      <c r="S150" s="160">
        <f t="shared" si="53"/>
        <v>0</v>
      </c>
      <c r="T150" s="305">
        <f t="shared" si="53"/>
        <v>213.5</v>
      </c>
      <c r="U150" s="166">
        <f t="shared" si="52"/>
        <v>32.693676814988287</v>
      </c>
    </row>
    <row r="151" spans="1:21" ht="15.75" x14ac:dyDescent="0.3">
      <c r="A151" s="150"/>
      <c r="B151" s="168"/>
      <c r="C151" s="82"/>
      <c r="D151" s="118"/>
      <c r="E151" s="119"/>
      <c r="F151" s="116"/>
      <c r="G151" s="307"/>
      <c r="H151" s="168"/>
      <c r="I151" s="82"/>
      <c r="J151" s="171"/>
      <c r="K151" s="82"/>
      <c r="L151" s="118"/>
      <c r="M151" s="119"/>
      <c r="N151" s="116"/>
      <c r="O151" s="311"/>
      <c r="P151" s="117"/>
      <c r="Q151" s="118"/>
      <c r="R151" s="119"/>
      <c r="S151" s="116"/>
      <c r="T151" s="307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303"/>
      <c r="H152" s="54"/>
      <c r="I152" s="53"/>
      <c r="J152" s="58"/>
      <c r="K152" s="53"/>
      <c r="L152" s="54"/>
      <c r="M152" s="55"/>
      <c r="N152" s="52"/>
      <c r="O152" s="303"/>
      <c r="P152" s="53"/>
      <c r="Q152" s="54"/>
      <c r="R152" s="55"/>
      <c r="S152" s="52"/>
      <c r="T152" s="303"/>
      <c r="U152" s="55"/>
    </row>
    <row r="153" spans="1:21" x14ac:dyDescent="0.25">
      <c r="A153" s="84" t="s">
        <v>66</v>
      </c>
      <c r="B153" s="52">
        <f>'DAY3'!H153</f>
        <v>0</v>
      </c>
      <c r="C153" s="53">
        <v>0</v>
      </c>
      <c r="D153" s="54">
        <v>0</v>
      </c>
      <c r="E153" s="55">
        <v>0</v>
      </c>
      <c r="F153" s="52">
        <v>0</v>
      </c>
      <c r="G153" s="303">
        <v>0</v>
      </c>
      <c r="H153" s="54">
        <f>+(Table16[[#This Row],[OPENING ]]+Table16[[#This Row],[RECEIPTS]]+Table16[[#This Row],[RETURNS]])-(Table16[[#This Row],[EXCHANGED]]+Table16[[#This Row],[SALES]]+Table16[[#This Row],[ISSUES]])</f>
        <v>0</v>
      </c>
      <c r="I153" s="53">
        <v>0</v>
      </c>
      <c r="J153" s="58">
        <f t="shared" si="26"/>
        <v>0</v>
      </c>
      <c r="K153" s="53">
        <f>'DAY3'!K153+'DAY4'!C153</f>
        <v>0</v>
      </c>
      <c r="L153" s="54">
        <f>'DAY3'!L153+'DAY4'!D153</f>
        <v>0</v>
      </c>
      <c r="M153" s="55">
        <f>'DAY3'!M153+'DAY4'!E153</f>
        <v>0</v>
      </c>
      <c r="N153" s="52">
        <f>'DAY3'!N153+'DAY4'!F153</f>
        <v>0</v>
      </c>
      <c r="O153" s="303">
        <f>'DAY3'!O153+'DAY4'!G153</f>
        <v>0</v>
      </c>
      <c r="P153" s="53">
        <f>+K153/4</f>
        <v>0</v>
      </c>
      <c r="Q153" s="54">
        <f>+L153/4</f>
        <v>0</v>
      </c>
      <c r="R153" s="55">
        <f>+M153/4</f>
        <v>0</v>
      </c>
      <c r="S153" s="52">
        <f>+N153/4</f>
        <v>0</v>
      </c>
      <c r="T153" s="303">
        <f>+O153/4</f>
        <v>0</v>
      </c>
      <c r="U153" s="62">
        <f t="shared" si="52"/>
        <v>0</v>
      </c>
    </row>
    <row r="154" spans="1:21" x14ac:dyDescent="0.25">
      <c r="A154" s="318" t="s">
        <v>67</v>
      </c>
      <c r="B154" s="52">
        <f>'DAY3'!H154</f>
        <v>7.6</v>
      </c>
      <c r="C154" s="53">
        <v>0</v>
      </c>
      <c r="D154" s="54">
        <v>0</v>
      </c>
      <c r="E154" s="55">
        <v>0</v>
      </c>
      <c r="F154" s="52">
        <v>0</v>
      </c>
      <c r="G154" s="303">
        <v>0</v>
      </c>
      <c r="H154" s="54">
        <f>+(Table16[[#This Row],[OPENING ]]+Table16[[#This Row],[RECEIPTS]]+Table16[[#This Row],[RETURNS]])-(Table16[[#This Row],[EXCHANGED]]+Table16[[#This Row],[SALES]]+Table16[[#This Row],[ISSUES]])</f>
        <v>7.6</v>
      </c>
      <c r="I154" s="53">
        <v>7.6</v>
      </c>
      <c r="J154" s="58">
        <f t="shared" si="26"/>
        <v>0</v>
      </c>
      <c r="K154" s="53">
        <f>'DAY3'!K154+'DAY4'!C154</f>
        <v>0</v>
      </c>
      <c r="L154" s="54">
        <f>'DAY3'!L154+'DAY4'!D154</f>
        <v>0</v>
      </c>
      <c r="M154" s="55">
        <f>'DAY3'!M154+'DAY4'!E154</f>
        <v>0</v>
      </c>
      <c r="N154" s="52">
        <f>'DAY3'!N154+'DAY4'!F154</f>
        <v>0</v>
      </c>
      <c r="O154" s="303">
        <f>'DAY3'!O154+'DAY4'!G154</f>
        <v>0</v>
      </c>
      <c r="P154" s="53">
        <f t="shared" ref="P154:P213" si="54">+K154/4</f>
        <v>0</v>
      </c>
      <c r="Q154" s="54">
        <f t="shared" ref="Q154:Q213" si="55">+L154/4</f>
        <v>0</v>
      </c>
      <c r="R154" s="55">
        <f t="shared" ref="R154:R213" si="56">+M154/4</f>
        <v>0</v>
      </c>
      <c r="S154" s="52">
        <f t="shared" ref="S154:S213" si="57">+N154/4</f>
        <v>0</v>
      </c>
      <c r="T154" s="303">
        <f t="shared" ref="T154:T213" si="58">+O154/4</f>
        <v>0</v>
      </c>
      <c r="U154" s="62">
        <f t="shared" si="52"/>
        <v>0</v>
      </c>
    </row>
    <row r="155" spans="1:21" x14ac:dyDescent="0.25">
      <c r="A155" s="318" t="s">
        <v>68</v>
      </c>
      <c r="B155" s="52">
        <f>'DAY3'!H155</f>
        <v>0</v>
      </c>
      <c r="C155" s="53">
        <v>0</v>
      </c>
      <c r="D155" s="54">
        <v>0</v>
      </c>
      <c r="E155" s="55">
        <v>0</v>
      </c>
      <c r="F155" s="52">
        <v>0</v>
      </c>
      <c r="G155" s="303">
        <v>0</v>
      </c>
      <c r="H155" s="54">
        <f>+(Table16[[#This Row],[OPENING ]]+Table16[[#This Row],[RECEIPTS]]+Table16[[#This Row],[RETURNS]])-(Table16[[#This Row],[EXCHANGED]]+Table16[[#This Row],[SALES]]+Table16[[#This Row],[ISSUES]])</f>
        <v>0</v>
      </c>
      <c r="I155" s="53">
        <v>0</v>
      </c>
      <c r="J155" s="58">
        <f t="shared" si="26"/>
        <v>0</v>
      </c>
      <c r="K155" s="53">
        <f>'DAY3'!K155+'DAY4'!C155</f>
        <v>0</v>
      </c>
      <c r="L155" s="54">
        <f>'DAY3'!L155+'DAY4'!D155</f>
        <v>0</v>
      </c>
      <c r="M155" s="55">
        <f>'DAY3'!M155+'DAY4'!E155</f>
        <v>0</v>
      </c>
      <c r="N155" s="52">
        <f>'DAY3'!N155+'DAY4'!F155</f>
        <v>0</v>
      </c>
      <c r="O155" s="303">
        <f>'DAY3'!O155+'DAY4'!G155</f>
        <v>0</v>
      </c>
      <c r="P155" s="53">
        <f t="shared" si="54"/>
        <v>0</v>
      </c>
      <c r="Q155" s="54">
        <f t="shared" si="55"/>
        <v>0</v>
      </c>
      <c r="R155" s="55">
        <f t="shared" si="56"/>
        <v>0</v>
      </c>
      <c r="S155" s="52">
        <f t="shared" si="57"/>
        <v>0</v>
      </c>
      <c r="T155" s="303">
        <f t="shared" si="58"/>
        <v>0</v>
      </c>
      <c r="U155" s="62">
        <f t="shared" si="52"/>
        <v>0</v>
      </c>
    </row>
    <row r="156" spans="1:21" x14ac:dyDescent="0.25">
      <c r="A156" s="85" t="s">
        <v>69</v>
      </c>
      <c r="B156" s="52">
        <f>'DAY3'!H156</f>
        <v>0</v>
      </c>
      <c r="C156" s="53">
        <v>0</v>
      </c>
      <c r="D156" s="54">
        <v>0</v>
      </c>
      <c r="E156" s="55">
        <v>0</v>
      </c>
      <c r="F156" s="52">
        <v>0</v>
      </c>
      <c r="G156" s="303">
        <v>0</v>
      </c>
      <c r="H156" s="54">
        <f>+(Table16[[#This Row],[OPENING ]]+Table16[[#This Row],[RECEIPTS]]+Table16[[#This Row],[RETURNS]])-(Table16[[#This Row],[EXCHANGED]]+Table16[[#This Row],[SALES]]+Table16[[#This Row],[ISSUES]])</f>
        <v>0</v>
      </c>
      <c r="I156" s="53">
        <v>0</v>
      </c>
      <c r="J156" s="58">
        <f t="shared" si="26"/>
        <v>0</v>
      </c>
      <c r="K156" s="53">
        <f>'DAY3'!K156+'DAY4'!C156</f>
        <v>0</v>
      </c>
      <c r="L156" s="54">
        <f>'DAY3'!L156+'DAY4'!D156</f>
        <v>0</v>
      </c>
      <c r="M156" s="55">
        <f>'DAY3'!M156+'DAY4'!E156</f>
        <v>0</v>
      </c>
      <c r="N156" s="52">
        <f>'DAY3'!N156+'DAY4'!F156</f>
        <v>0</v>
      </c>
      <c r="O156" s="303">
        <f>'DAY3'!O156+'DAY4'!G156</f>
        <v>0</v>
      </c>
      <c r="P156" s="53">
        <f t="shared" si="54"/>
        <v>0</v>
      </c>
      <c r="Q156" s="54">
        <f t="shared" si="55"/>
        <v>0</v>
      </c>
      <c r="R156" s="55">
        <f t="shared" si="56"/>
        <v>0</v>
      </c>
      <c r="S156" s="52">
        <f t="shared" si="57"/>
        <v>0</v>
      </c>
      <c r="T156" s="303">
        <f t="shared" si="58"/>
        <v>0</v>
      </c>
      <c r="U156" s="62">
        <f t="shared" si="52"/>
        <v>0</v>
      </c>
    </row>
    <row r="157" spans="1:21" x14ac:dyDescent="0.25">
      <c r="A157" s="85" t="s">
        <v>70</v>
      </c>
      <c r="B157" s="52">
        <f>'DAY3'!H157</f>
        <v>0</v>
      </c>
      <c r="C157" s="53">
        <v>0</v>
      </c>
      <c r="D157" s="54">
        <v>0</v>
      </c>
      <c r="E157" s="55">
        <v>0</v>
      </c>
      <c r="F157" s="52">
        <v>0</v>
      </c>
      <c r="G157" s="303">
        <v>0</v>
      </c>
      <c r="H157" s="54">
        <f>+(Table16[[#This Row],[OPENING ]]+Table16[[#This Row],[RECEIPTS]]+Table16[[#This Row],[RETURNS]])-(Table16[[#This Row],[EXCHANGED]]+Table16[[#This Row],[SALES]]+Table16[[#This Row],[ISSUES]])</f>
        <v>0</v>
      </c>
      <c r="I157" s="53">
        <v>0</v>
      </c>
      <c r="J157" s="58">
        <f t="shared" ref="J157:J220" si="59">+I157-H157</f>
        <v>0</v>
      </c>
      <c r="K157" s="53">
        <f>'DAY3'!K157+'DAY4'!C157</f>
        <v>0</v>
      </c>
      <c r="L157" s="54">
        <f>'DAY3'!L157+'DAY4'!D157</f>
        <v>0</v>
      </c>
      <c r="M157" s="55">
        <f>'DAY3'!M157+'DAY4'!E157</f>
        <v>0</v>
      </c>
      <c r="N157" s="52">
        <f>'DAY3'!N157+'DAY4'!F157</f>
        <v>0</v>
      </c>
      <c r="O157" s="303">
        <f>'DAY3'!O157+'DAY4'!G157</f>
        <v>0</v>
      </c>
      <c r="P157" s="53">
        <f t="shared" si="54"/>
        <v>0</v>
      </c>
      <c r="Q157" s="54">
        <f t="shared" si="55"/>
        <v>0</v>
      </c>
      <c r="R157" s="55">
        <f t="shared" si="56"/>
        <v>0</v>
      </c>
      <c r="S157" s="52">
        <f t="shared" si="57"/>
        <v>0</v>
      </c>
      <c r="T157" s="303">
        <f t="shared" si="58"/>
        <v>0</v>
      </c>
      <c r="U157" s="62">
        <f t="shared" si="52"/>
        <v>0</v>
      </c>
    </row>
    <row r="158" spans="1:21" x14ac:dyDescent="0.25">
      <c r="A158" s="85" t="s">
        <v>71</v>
      </c>
      <c r="B158" s="52">
        <f>'DAY3'!H158</f>
        <v>0</v>
      </c>
      <c r="C158" s="53">
        <v>0</v>
      </c>
      <c r="D158" s="54">
        <v>0</v>
      </c>
      <c r="E158" s="55">
        <v>0</v>
      </c>
      <c r="F158" s="52">
        <v>0</v>
      </c>
      <c r="G158" s="303">
        <v>0</v>
      </c>
      <c r="H158" s="54">
        <f>+(Table16[[#This Row],[OPENING ]]+Table16[[#This Row],[RECEIPTS]]+Table16[[#This Row],[RETURNS]])-(Table16[[#This Row],[EXCHANGED]]+Table16[[#This Row],[SALES]]+Table16[[#This Row],[ISSUES]])</f>
        <v>0</v>
      </c>
      <c r="I158" s="53">
        <v>0</v>
      </c>
      <c r="J158" s="58">
        <f t="shared" si="59"/>
        <v>0</v>
      </c>
      <c r="K158" s="53">
        <f>'DAY3'!K158+'DAY4'!C158</f>
        <v>0</v>
      </c>
      <c r="L158" s="54">
        <f>'DAY3'!L158+'DAY4'!D158</f>
        <v>0</v>
      </c>
      <c r="M158" s="55">
        <f>'DAY3'!M158+'DAY4'!E158</f>
        <v>0</v>
      </c>
      <c r="N158" s="52">
        <f>'DAY3'!N158+'DAY4'!F158</f>
        <v>0</v>
      </c>
      <c r="O158" s="303">
        <f>'DAY3'!O158+'DAY4'!G158</f>
        <v>0</v>
      </c>
      <c r="P158" s="53">
        <f t="shared" si="54"/>
        <v>0</v>
      </c>
      <c r="Q158" s="54">
        <f t="shared" si="55"/>
        <v>0</v>
      </c>
      <c r="R158" s="55">
        <f t="shared" si="56"/>
        <v>0</v>
      </c>
      <c r="S158" s="52">
        <f t="shared" si="57"/>
        <v>0</v>
      </c>
      <c r="T158" s="303">
        <f t="shared" si="58"/>
        <v>0</v>
      </c>
      <c r="U158" s="62">
        <f t="shared" si="52"/>
        <v>0</v>
      </c>
    </row>
    <row r="159" spans="1:21" x14ac:dyDescent="0.25">
      <c r="A159" s="86" t="s">
        <v>72</v>
      </c>
      <c r="B159" s="52">
        <f>'DAY3'!H159</f>
        <v>0</v>
      </c>
      <c r="C159" s="53">
        <v>0</v>
      </c>
      <c r="D159" s="54">
        <v>0</v>
      </c>
      <c r="E159" s="55">
        <v>0</v>
      </c>
      <c r="F159" s="52">
        <v>0</v>
      </c>
      <c r="G159" s="303">
        <v>0</v>
      </c>
      <c r="H159" s="54">
        <f>+(Table16[[#This Row],[OPENING ]]+Table16[[#This Row],[RECEIPTS]]+Table16[[#This Row],[RETURNS]])-(Table16[[#This Row],[EXCHANGED]]+Table16[[#This Row],[SALES]]+Table16[[#This Row],[ISSUES]])</f>
        <v>0</v>
      </c>
      <c r="I159" s="53">
        <v>0</v>
      </c>
      <c r="J159" s="58">
        <f t="shared" si="59"/>
        <v>0</v>
      </c>
      <c r="K159" s="53">
        <f>'DAY3'!K159+'DAY4'!C159</f>
        <v>0</v>
      </c>
      <c r="L159" s="54">
        <f>'DAY3'!L159+'DAY4'!D159</f>
        <v>0</v>
      </c>
      <c r="M159" s="55">
        <f>'DAY3'!M159+'DAY4'!E159</f>
        <v>0</v>
      </c>
      <c r="N159" s="52">
        <f>'DAY3'!N159+'DAY4'!F159</f>
        <v>0</v>
      </c>
      <c r="O159" s="303">
        <f>'DAY3'!O159+'DAY4'!G159</f>
        <v>0</v>
      </c>
      <c r="P159" s="53">
        <f t="shared" si="54"/>
        <v>0</v>
      </c>
      <c r="Q159" s="54">
        <f t="shared" si="55"/>
        <v>0</v>
      </c>
      <c r="R159" s="55">
        <f t="shared" si="56"/>
        <v>0</v>
      </c>
      <c r="S159" s="52">
        <f t="shared" si="57"/>
        <v>0</v>
      </c>
      <c r="T159" s="303">
        <f t="shared" si="58"/>
        <v>0</v>
      </c>
      <c r="U159" s="62">
        <f t="shared" si="52"/>
        <v>0</v>
      </c>
    </row>
    <row r="160" spans="1:21" x14ac:dyDescent="0.25">
      <c r="A160" s="86" t="s">
        <v>73</v>
      </c>
      <c r="B160" s="52">
        <f>'DAY3'!H160</f>
        <v>0</v>
      </c>
      <c r="C160" s="53">
        <v>0</v>
      </c>
      <c r="D160" s="54">
        <v>0</v>
      </c>
      <c r="E160" s="55">
        <v>0</v>
      </c>
      <c r="F160" s="52">
        <v>0</v>
      </c>
      <c r="G160" s="303">
        <v>0</v>
      </c>
      <c r="H160" s="54">
        <f>+(Table16[[#This Row],[OPENING ]]+Table16[[#This Row],[RECEIPTS]]+Table16[[#This Row],[RETURNS]])-(Table16[[#This Row],[EXCHANGED]]+Table16[[#This Row],[SALES]]+Table16[[#This Row],[ISSUES]])</f>
        <v>0</v>
      </c>
      <c r="I160" s="53">
        <v>0</v>
      </c>
      <c r="J160" s="58">
        <f t="shared" si="59"/>
        <v>0</v>
      </c>
      <c r="K160" s="53">
        <f>'DAY3'!K160+'DAY4'!C160</f>
        <v>0</v>
      </c>
      <c r="L160" s="54">
        <f>'DAY3'!L160+'DAY4'!D160</f>
        <v>0</v>
      </c>
      <c r="M160" s="55">
        <f>'DAY3'!M160+'DAY4'!E160</f>
        <v>0</v>
      </c>
      <c r="N160" s="52">
        <f>'DAY3'!N160+'DAY4'!F160</f>
        <v>0</v>
      </c>
      <c r="O160" s="303">
        <f>'DAY3'!O160+'DAY4'!G160</f>
        <v>0</v>
      </c>
      <c r="P160" s="53">
        <f t="shared" si="54"/>
        <v>0</v>
      </c>
      <c r="Q160" s="54">
        <f t="shared" si="55"/>
        <v>0</v>
      </c>
      <c r="R160" s="55">
        <f t="shared" si="56"/>
        <v>0</v>
      </c>
      <c r="S160" s="52">
        <f t="shared" si="57"/>
        <v>0</v>
      </c>
      <c r="T160" s="303">
        <f t="shared" si="58"/>
        <v>0</v>
      </c>
      <c r="U160" s="62">
        <f t="shared" si="52"/>
        <v>0</v>
      </c>
    </row>
    <row r="161" spans="1:21" x14ac:dyDescent="0.25">
      <c r="A161" s="87" t="s">
        <v>74</v>
      </c>
      <c r="B161" s="52">
        <f>'DAY3'!H161</f>
        <v>562</v>
      </c>
      <c r="C161" s="53">
        <v>0</v>
      </c>
      <c r="D161" s="54">
        <v>0</v>
      </c>
      <c r="E161" s="55">
        <v>0</v>
      </c>
      <c r="F161" s="52">
        <v>0</v>
      </c>
      <c r="G161" s="303">
        <v>0</v>
      </c>
      <c r="H161" s="54">
        <f>+(Table16[[#This Row],[OPENING ]]+Table16[[#This Row],[RECEIPTS]]+Table16[[#This Row],[RETURNS]])-(Table16[[#This Row],[EXCHANGED]]+Table16[[#This Row],[SALES]]+Table16[[#This Row],[ISSUES]])</f>
        <v>562</v>
      </c>
      <c r="I161" s="53">
        <v>562</v>
      </c>
      <c r="J161" s="58">
        <f>+I161-H161</f>
        <v>0</v>
      </c>
      <c r="K161" s="53">
        <f>'DAY3'!K161+'DAY4'!C161</f>
        <v>0</v>
      </c>
      <c r="L161" s="54">
        <f>'DAY3'!L161+'DAY4'!D161</f>
        <v>0</v>
      </c>
      <c r="M161" s="55">
        <f>'DAY3'!M161+'DAY4'!E161</f>
        <v>0</v>
      </c>
      <c r="N161" s="52">
        <f>'DAY3'!N161+'DAY4'!F161</f>
        <v>0</v>
      </c>
      <c r="O161" s="303">
        <f>'DAY3'!O161+'DAY4'!G161</f>
        <v>0</v>
      </c>
      <c r="P161" s="53">
        <f t="shared" si="54"/>
        <v>0</v>
      </c>
      <c r="Q161" s="54">
        <f t="shared" si="55"/>
        <v>0</v>
      </c>
      <c r="R161" s="55">
        <f t="shared" si="56"/>
        <v>0</v>
      </c>
      <c r="S161" s="52">
        <f t="shared" si="57"/>
        <v>0</v>
      </c>
      <c r="T161" s="303">
        <f t="shared" si="58"/>
        <v>0</v>
      </c>
      <c r="U161" s="62">
        <f t="shared" si="52"/>
        <v>0</v>
      </c>
    </row>
    <row r="162" spans="1:21" x14ac:dyDescent="0.25">
      <c r="A162" s="88" t="s">
        <v>75</v>
      </c>
      <c r="B162" s="52">
        <f>'DAY3'!H162</f>
        <v>0</v>
      </c>
      <c r="C162" s="53">
        <v>0</v>
      </c>
      <c r="D162" s="54">
        <v>0</v>
      </c>
      <c r="E162" s="55">
        <v>0</v>
      </c>
      <c r="F162" s="52">
        <v>0</v>
      </c>
      <c r="G162" s="303">
        <v>0</v>
      </c>
      <c r="H162" s="54">
        <f>+(Table16[[#This Row],[OPENING ]]+Table16[[#This Row],[RECEIPTS]]+Table16[[#This Row],[RETURNS]])-(Table16[[#This Row],[EXCHANGED]]+Table16[[#This Row],[SALES]]+Table16[[#This Row],[ISSUES]])</f>
        <v>0</v>
      </c>
      <c r="I162" s="53">
        <v>0</v>
      </c>
      <c r="J162" s="58">
        <f t="shared" si="59"/>
        <v>0</v>
      </c>
      <c r="K162" s="53">
        <f>'DAY3'!K162+'DAY4'!C162</f>
        <v>0</v>
      </c>
      <c r="L162" s="54">
        <f>'DAY3'!L162+'DAY4'!D162</f>
        <v>0</v>
      </c>
      <c r="M162" s="55">
        <f>'DAY3'!M162+'DAY4'!E162</f>
        <v>0</v>
      </c>
      <c r="N162" s="52">
        <f>'DAY3'!N162+'DAY4'!F162</f>
        <v>0</v>
      </c>
      <c r="O162" s="303">
        <f>'DAY3'!O162+'DAY4'!G162</f>
        <v>0</v>
      </c>
      <c r="P162" s="53">
        <f t="shared" si="54"/>
        <v>0</v>
      </c>
      <c r="Q162" s="54">
        <f t="shared" si="55"/>
        <v>0</v>
      </c>
      <c r="R162" s="55">
        <f t="shared" si="56"/>
        <v>0</v>
      </c>
      <c r="S162" s="52">
        <f t="shared" si="57"/>
        <v>0</v>
      </c>
      <c r="T162" s="303">
        <f t="shared" si="58"/>
        <v>0</v>
      </c>
      <c r="U162" s="62">
        <f t="shared" si="52"/>
        <v>0</v>
      </c>
    </row>
    <row r="163" spans="1:21" x14ac:dyDescent="0.25">
      <c r="A163" s="88" t="s">
        <v>76</v>
      </c>
      <c r="B163" s="52">
        <f>'DAY3'!H163</f>
        <v>0</v>
      </c>
      <c r="C163" s="53">
        <v>0</v>
      </c>
      <c r="D163" s="54">
        <v>0</v>
      </c>
      <c r="E163" s="55">
        <v>0</v>
      </c>
      <c r="F163" s="52">
        <v>0</v>
      </c>
      <c r="G163" s="303">
        <v>0</v>
      </c>
      <c r="H163" s="54">
        <f>+(Table16[[#This Row],[OPENING ]]+Table16[[#This Row],[RECEIPTS]]+Table16[[#This Row],[RETURNS]])-(Table16[[#This Row],[EXCHANGED]]+Table16[[#This Row],[SALES]]+Table16[[#This Row],[ISSUES]])</f>
        <v>0</v>
      </c>
      <c r="I163" s="53">
        <v>0</v>
      </c>
      <c r="J163" s="58">
        <f t="shared" si="59"/>
        <v>0</v>
      </c>
      <c r="K163" s="53">
        <f>'DAY3'!K163+'DAY4'!C163</f>
        <v>0</v>
      </c>
      <c r="L163" s="54">
        <f>'DAY3'!L163+'DAY4'!D163</f>
        <v>0</v>
      </c>
      <c r="M163" s="55">
        <f>'DAY3'!M163+'DAY4'!E163</f>
        <v>0</v>
      </c>
      <c r="N163" s="52">
        <f>'DAY3'!N163+'DAY4'!F163</f>
        <v>0</v>
      </c>
      <c r="O163" s="303">
        <f>'DAY3'!O163+'DAY4'!G163</f>
        <v>0</v>
      </c>
      <c r="P163" s="53">
        <f t="shared" si="54"/>
        <v>0</v>
      </c>
      <c r="Q163" s="54">
        <f t="shared" si="55"/>
        <v>0</v>
      </c>
      <c r="R163" s="55">
        <f t="shared" si="56"/>
        <v>0</v>
      </c>
      <c r="S163" s="52">
        <f t="shared" si="57"/>
        <v>0</v>
      </c>
      <c r="T163" s="303">
        <f t="shared" si="58"/>
        <v>0</v>
      </c>
      <c r="U163" s="62">
        <f t="shared" si="52"/>
        <v>0</v>
      </c>
    </row>
    <row r="164" spans="1:21" x14ac:dyDescent="0.25">
      <c r="A164" s="87" t="s">
        <v>77</v>
      </c>
      <c r="B164" s="52">
        <f>'DAY3'!H164</f>
        <v>4</v>
      </c>
      <c r="C164" s="53">
        <v>0</v>
      </c>
      <c r="D164" s="54">
        <v>0</v>
      </c>
      <c r="E164" s="55">
        <v>0</v>
      </c>
      <c r="F164" s="52">
        <v>0</v>
      </c>
      <c r="G164" s="303">
        <v>0</v>
      </c>
      <c r="H164" s="54">
        <f>+(Table16[[#This Row],[OPENING ]]+Table16[[#This Row],[RECEIPTS]]+Table16[[#This Row],[RETURNS]])-(Table16[[#This Row],[EXCHANGED]]+Table16[[#This Row],[SALES]]+Table16[[#This Row],[ISSUES]])</f>
        <v>4</v>
      </c>
      <c r="I164" s="53">
        <v>4</v>
      </c>
      <c r="J164" s="58">
        <f t="shared" si="59"/>
        <v>0</v>
      </c>
      <c r="K164" s="53">
        <f>'DAY3'!K164+'DAY4'!C164</f>
        <v>0</v>
      </c>
      <c r="L164" s="54">
        <f>'DAY3'!L164+'DAY4'!D164</f>
        <v>0</v>
      </c>
      <c r="M164" s="55">
        <f>'DAY3'!M164+'DAY4'!E164</f>
        <v>0</v>
      </c>
      <c r="N164" s="52">
        <f>'DAY3'!N164+'DAY4'!F164</f>
        <v>0</v>
      </c>
      <c r="O164" s="303">
        <f>'DAY3'!O164+'DAY4'!G164</f>
        <v>0</v>
      </c>
      <c r="P164" s="53">
        <f t="shared" si="54"/>
        <v>0</v>
      </c>
      <c r="Q164" s="54">
        <f t="shared" si="55"/>
        <v>0</v>
      </c>
      <c r="R164" s="55">
        <f t="shared" si="56"/>
        <v>0</v>
      </c>
      <c r="S164" s="52">
        <f t="shared" si="57"/>
        <v>0</v>
      </c>
      <c r="T164" s="303">
        <f t="shared" si="58"/>
        <v>0</v>
      </c>
      <c r="U164" s="62">
        <f t="shared" si="52"/>
        <v>0</v>
      </c>
    </row>
    <row r="165" spans="1:21" x14ac:dyDescent="0.25">
      <c r="A165" s="109" t="s">
        <v>78</v>
      </c>
      <c r="B165" s="52">
        <f>'DAY3'!H165</f>
        <v>0</v>
      </c>
      <c r="C165" s="53">
        <v>0</v>
      </c>
      <c r="D165" s="54">
        <v>0</v>
      </c>
      <c r="E165" s="55">
        <v>0</v>
      </c>
      <c r="F165" s="52">
        <v>0</v>
      </c>
      <c r="G165" s="303">
        <v>0</v>
      </c>
      <c r="H165" s="54">
        <f>+(Table16[[#This Row],[OPENING ]]+Table16[[#This Row],[RECEIPTS]]+Table16[[#This Row],[RETURNS]])-(Table16[[#This Row],[EXCHANGED]]+Table16[[#This Row],[SALES]]+Table16[[#This Row],[ISSUES]])</f>
        <v>0</v>
      </c>
      <c r="I165" s="53">
        <v>0</v>
      </c>
      <c r="J165" s="58">
        <f t="shared" si="59"/>
        <v>0</v>
      </c>
      <c r="K165" s="53">
        <f>'DAY3'!K165+'DAY4'!C165</f>
        <v>0</v>
      </c>
      <c r="L165" s="54">
        <f>'DAY3'!L165+'DAY4'!D165</f>
        <v>0</v>
      </c>
      <c r="M165" s="55">
        <f>'DAY3'!M165+'DAY4'!E165</f>
        <v>0</v>
      </c>
      <c r="N165" s="52">
        <f>'DAY3'!N165+'DAY4'!F165</f>
        <v>0</v>
      </c>
      <c r="O165" s="303">
        <f>'DAY3'!O165+'DAY4'!G165</f>
        <v>0</v>
      </c>
      <c r="P165" s="53">
        <f t="shared" si="54"/>
        <v>0</v>
      </c>
      <c r="Q165" s="54">
        <f t="shared" si="55"/>
        <v>0</v>
      </c>
      <c r="R165" s="55">
        <f t="shared" si="56"/>
        <v>0</v>
      </c>
      <c r="S165" s="52">
        <f t="shared" si="57"/>
        <v>0</v>
      </c>
      <c r="T165" s="303">
        <f t="shared" si="58"/>
        <v>0</v>
      </c>
      <c r="U165" s="62">
        <f t="shared" si="52"/>
        <v>0</v>
      </c>
    </row>
    <row r="166" spans="1:21" x14ac:dyDescent="0.25">
      <c r="A166" s="109" t="s">
        <v>79</v>
      </c>
      <c r="B166" s="52">
        <f>'DAY3'!H166</f>
        <v>0</v>
      </c>
      <c r="C166" s="53">
        <v>0</v>
      </c>
      <c r="D166" s="54">
        <v>0</v>
      </c>
      <c r="E166" s="55">
        <v>0</v>
      </c>
      <c r="F166" s="52">
        <v>0</v>
      </c>
      <c r="G166" s="303">
        <v>0</v>
      </c>
      <c r="H166" s="54">
        <f>+(Table16[[#This Row],[OPENING ]]+Table16[[#This Row],[RECEIPTS]]+Table16[[#This Row],[RETURNS]])-(Table16[[#This Row],[EXCHANGED]]+Table16[[#This Row],[SALES]]+Table16[[#This Row],[ISSUES]])</f>
        <v>0</v>
      </c>
      <c r="I166" s="53">
        <v>0</v>
      </c>
      <c r="J166" s="58">
        <f t="shared" si="59"/>
        <v>0</v>
      </c>
      <c r="K166" s="53">
        <f>'DAY3'!K166+'DAY4'!C166</f>
        <v>0</v>
      </c>
      <c r="L166" s="54">
        <f>'DAY3'!L166+'DAY4'!D166</f>
        <v>0</v>
      </c>
      <c r="M166" s="55">
        <f>'DAY3'!M166+'DAY4'!E166</f>
        <v>0</v>
      </c>
      <c r="N166" s="52">
        <f>'DAY3'!N166+'DAY4'!F166</f>
        <v>0</v>
      </c>
      <c r="O166" s="303">
        <f>'DAY3'!O166+'DAY4'!G166</f>
        <v>0</v>
      </c>
      <c r="P166" s="53">
        <f t="shared" si="54"/>
        <v>0</v>
      </c>
      <c r="Q166" s="54">
        <f t="shared" si="55"/>
        <v>0</v>
      </c>
      <c r="R166" s="55">
        <f t="shared" si="56"/>
        <v>0</v>
      </c>
      <c r="S166" s="52">
        <f t="shared" si="57"/>
        <v>0</v>
      </c>
      <c r="T166" s="303">
        <f t="shared" si="58"/>
        <v>0</v>
      </c>
      <c r="U166" s="62">
        <f t="shared" si="52"/>
        <v>0</v>
      </c>
    </row>
    <row r="167" spans="1:21" x14ac:dyDescent="0.25">
      <c r="A167" s="109" t="s">
        <v>109</v>
      </c>
      <c r="B167" s="52">
        <f>'DAY3'!H167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303">
        <v>0</v>
      </c>
      <c r="H167" s="54">
        <f>+(Table16[[#This Row],[OPENING ]]+Table16[[#This Row],[RECEIPTS]]+Table16[[#This Row],[RETURNS]])-(Table16[[#This Row],[EXCHANGED]]+Table16[[#This Row],[SALES]]+Table16[[#This Row],[ISSUES]])</f>
        <v>317.2</v>
      </c>
      <c r="I167" s="53">
        <v>317.2</v>
      </c>
      <c r="J167" s="58">
        <f t="shared" si="59"/>
        <v>0</v>
      </c>
      <c r="K167" s="53">
        <f>'DAY3'!K167+'DAY4'!C167</f>
        <v>0</v>
      </c>
      <c r="L167" s="54">
        <f>'DAY3'!L167+'DAY4'!D167</f>
        <v>0</v>
      </c>
      <c r="M167" s="55">
        <f>'DAY3'!M167+'DAY4'!E167</f>
        <v>0</v>
      </c>
      <c r="N167" s="52">
        <f>'DAY3'!N167+'DAY4'!F167</f>
        <v>0</v>
      </c>
      <c r="O167" s="303">
        <f>'DAY3'!O167+'DAY4'!G167</f>
        <v>0</v>
      </c>
      <c r="P167" s="53">
        <f t="shared" si="54"/>
        <v>0</v>
      </c>
      <c r="Q167" s="54">
        <f t="shared" si="55"/>
        <v>0</v>
      </c>
      <c r="R167" s="55">
        <f t="shared" si="56"/>
        <v>0</v>
      </c>
      <c r="S167" s="52">
        <f t="shared" si="57"/>
        <v>0</v>
      </c>
      <c r="T167" s="303">
        <f t="shared" si="58"/>
        <v>0</v>
      </c>
      <c r="U167" s="62">
        <f t="shared" si="52"/>
        <v>0</v>
      </c>
    </row>
    <row r="168" spans="1:21" x14ac:dyDescent="0.25">
      <c r="A168" s="109" t="s">
        <v>110</v>
      </c>
      <c r="B168" s="52">
        <f>'DAY3'!H168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303">
        <v>0</v>
      </c>
      <c r="H168" s="54">
        <f>+(Table16[[#This Row],[OPENING ]]+Table16[[#This Row],[RECEIPTS]]+Table16[[#This Row],[RETURNS]])-(Table16[[#This Row],[EXCHANGED]]+Table16[[#This Row],[SALES]]+Table16[[#This Row],[ISSUES]])</f>
        <v>1254.2</v>
      </c>
      <c r="I168" s="53">
        <v>1254.2</v>
      </c>
      <c r="J168" s="58">
        <f t="shared" si="59"/>
        <v>0</v>
      </c>
      <c r="K168" s="53">
        <f>'DAY3'!K168+'DAY4'!C168</f>
        <v>0</v>
      </c>
      <c r="L168" s="54">
        <f>'DAY3'!L168+'DAY4'!D168</f>
        <v>0</v>
      </c>
      <c r="M168" s="55">
        <f>'DAY3'!M168+'DAY4'!E168</f>
        <v>0</v>
      </c>
      <c r="N168" s="52">
        <f>'DAY3'!N168+'DAY4'!F168</f>
        <v>0</v>
      </c>
      <c r="O168" s="303">
        <f>'DAY3'!O168+'DAY4'!G168</f>
        <v>0</v>
      </c>
      <c r="P168" s="53">
        <f t="shared" si="54"/>
        <v>0</v>
      </c>
      <c r="Q168" s="54">
        <f t="shared" si="55"/>
        <v>0</v>
      </c>
      <c r="R168" s="55">
        <f t="shared" si="56"/>
        <v>0</v>
      </c>
      <c r="S168" s="52">
        <f t="shared" si="57"/>
        <v>0</v>
      </c>
      <c r="T168" s="303">
        <f t="shared" si="58"/>
        <v>0</v>
      </c>
      <c r="U168" s="62">
        <f t="shared" si="52"/>
        <v>0</v>
      </c>
    </row>
    <row r="169" spans="1:21" x14ac:dyDescent="0.25">
      <c r="A169" s="109" t="s">
        <v>80</v>
      </c>
      <c r="B169" s="52">
        <f>'DAY3'!H169</f>
        <v>0</v>
      </c>
      <c r="C169" s="53">
        <v>0</v>
      </c>
      <c r="D169" s="54">
        <v>0</v>
      </c>
      <c r="E169" s="55">
        <v>0</v>
      </c>
      <c r="F169" s="52">
        <v>0</v>
      </c>
      <c r="G169" s="303">
        <v>0</v>
      </c>
      <c r="H169" s="54">
        <f>+(Table16[[#This Row],[OPENING ]]+Table16[[#This Row],[RECEIPTS]]+Table16[[#This Row],[RETURNS]])-(Table16[[#This Row],[EXCHANGED]]+Table16[[#This Row],[SALES]]+Table16[[#This Row],[ISSUES]])</f>
        <v>0</v>
      </c>
      <c r="I169" s="53">
        <v>0</v>
      </c>
      <c r="J169" s="58">
        <f t="shared" si="59"/>
        <v>0</v>
      </c>
      <c r="K169" s="53">
        <f>'DAY3'!K169+'DAY4'!C169</f>
        <v>0</v>
      </c>
      <c r="L169" s="54">
        <f>'DAY3'!L169+'DAY4'!D169</f>
        <v>0</v>
      </c>
      <c r="M169" s="55">
        <f>'DAY3'!M169+'DAY4'!E169</f>
        <v>0</v>
      </c>
      <c r="N169" s="52">
        <f>'DAY3'!N169+'DAY4'!F169</f>
        <v>0</v>
      </c>
      <c r="O169" s="303">
        <f>'DAY3'!O169+'DAY4'!G169</f>
        <v>0</v>
      </c>
      <c r="P169" s="53">
        <f t="shared" si="54"/>
        <v>0</v>
      </c>
      <c r="Q169" s="54">
        <f t="shared" si="55"/>
        <v>0</v>
      </c>
      <c r="R169" s="55">
        <f t="shared" si="56"/>
        <v>0</v>
      </c>
      <c r="S169" s="52">
        <f t="shared" si="57"/>
        <v>0</v>
      </c>
      <c r="T169" s="303">
        <f t="shared" si="58"/>
        <v>0</v>
      </c>
      <c r="U169" s="62">
        <f t="shared" si="52"/>
        <v>0</v>
      </c>
    </row>
    <row r="170" spans="1:21" x14ac:dyDescent="0.25">
      <c r="A170" s="109" t="s">
        <v>81</v>
      </c>
      <c r="B170" s="52">
        <f>'DAY3'!H170</f>
        <v>0</v>
      </c>
      <c r="C170" s="53">
        <v>0</v>
      </c>
      <c r="D170" s="54">
        <v>0</v>
      </c>
      <c r="E170" s="55">
        <v>0</v>
      </c>
      <c r="F170" s="52">
        <v>0</v>
      </c>
      <c r="G170" s="303">
        <v>0</v>
      </c>
      <c r="H170" s="54">
        <f>+(Table16[[#This Row],[OPENING ]]+Table16[[#This Row],[RECEIPTS]]+Table16[[#This Row],[RETURNS]])-(Table16[[#This Row],[EXCHANGED]]+Table16[[#This Row],[SALES]]+Table16[[#This Row],[ISSUES]])</f>
        <v>0</v>
      </c>
      <c r="I170" s="53">
        <v>0</v>
      </c>
      <c r="J170" s="58">
        <f t="shared" si="59"/>
        <v>0</v>
      </c>
      <c r="K170" s="53">
        <f>'DAY3'!K170+'DAY4'!C170</f>
        <v>0</v>
      </c>
      <c r="L170" s="54">
        <f>'DAY3'!L170+'DAY4'!D170</f>
        <v>0</v>
      </c>
      <c r="M170" s="55">
        <f>'DAY3'!M170+'DAY4'!E170</f>
        <v>0</v>
      </c>
      <c r="N170" s="52">
        <f>'DAY3'!N170+'DAY4'!F170</f>
        <v>0</v>
      </c>
      <c r="O170" s="303">
        <f>'DAY3'!O170+'DAY4'!G170</f>
        <v>0</v>
      </c>
      <c r="P170" s="53">
        <f t="shared" si="54"/>
        <v>0</v>
      </c>
      <c r="Q170" s="54">
        <f t="shared" si="55"/>
        <v>0</v>
      </c>
      <c r="R170" s="55">
        <f t="shared" si="56"/>
        <v>0</v>
      </c>
      <c r="S170" s="52">
        <f t="shared" si="57"/>
        <v>0</v>
      </c>
      <c r="T170" s="303">
        <f t="shared" si="58"/>
        <v>0</v>
      </c>
      <c r="U170" s="62">
        <f t="shared" si="52"/>
        <v>0</v>
      </c>
    </row>
    <row r="171" spans="1:21" x14ac:dyDescent="0.25">
      <c r="A171" s="89" t="s">
        <v>82</v>
      </c>
      <c r="B171" s="52">
        <f>'DAY3'!H171</f>
        <v>0</v>
      </c>
      <c r="C171" s="53">
        <v>0</v>
      </c>
      <c r="D171" s="54">
        <v>0</v>
      </c>
      <c r="E171" s="55">
        <v>0</v>
      </c>
      <c r="F171" s="52">
        <v>0</v>
      </c>
      <c r="G171" s="303">
        <v>0</v>
      </c>
      <c r="H171" s="54">
        <f>+(Table16[[#This Row],[OPENING ]]+Table16[[#This Row],[RECEIPTS]]+Table16[[#This Row],[RETURNS]])-(Table16[[#This Row],[EXCHANGED]]+Table16[[#This Row],[SALES]]+Table16[[#This Row],[ISSUES]])</f>
        <v>0</v>
      </c>
      <c r="I171" s="53">
        <v>0</v>
      </c>
      <c r="J171" s="58">
        <f t="shared" si="59"/>
        <v>0</v>
      </c>
      <c r="K171" s="53">
        <f>'DAY3'!K171+'DAY4'!C171</f>
        <v>0</v>
      </c>
      <c r="L171" s="54">
        <f>'DAY3'!L171+'DAY4'!D171</f>
        <v>0</v>
      </c>
      <c r="M171" s="55">
        <f>'DAY3'!M171+'DAY4'!E171</f>
        <v>0</v>
      </c>
      <c r="N171" s="52">
        <f>'DAY3'!N171+'DAY4'!F171</f>
        <v>0</v>
      </c>
      <c r="O171" s="303">
        <f>'DAY3'!O171+'DAY4'!G171</f>
        <v>0</v>
      </c>
      <c r="P171" s="53">
        <f t="shared" si="54"/>
        <v>0</v>
      </c>
      <c r="Q171" s="54">
        <f t="shared" si="55"/>
        <v>0</v>
      </c>
      <c r="R171" s="55">
        <f t="shared" si="56"/>
        <v>0</v>
      </c>
      <c r="S171" s="52">
        <f t="shared" si="57"/>
        <v>0</v>
      </c>
      <c r="T171" s="303">
        <f t="shared" si="58"/>
        <v>0</v>
      </c>
      <c r="U171" s="62">
        <f t="shared" si="52"/>
        <v>0</v>
      </c>
    </row>
    <row r="172" spans="1:21" x14ac:dyDescent="0.25">
      <c r="A172" s="90" t="s">
        <v>83</v>
      </c>
      <c r="B172" s="52">
        <f>'DAY3'!H172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303">
        <v>0</v>
      </c>
      <c r="H172" s="54">
        <f>+(Table16[[#This Row],[OPENING ]]+Table16[[#This Row],[RECEIPTS]]+Table16[[#This Row],[RETURNS]])-(Table16[[#This Row],[EXCHANGED]]+Table16[[#This Row],[SALES]]+Table16[[#This Row],[ISSUES]])</f>
        <v>504.2</v>
      </c>
      <c r="I172" s="53">
        <v>504.2</v>
      </c>
      <c r="J172" s="58">
        <f t="shared" si="59"/>
        <v>0</v>
      </c>
      <c r="K172" s="53">
        <f>'DAY3'!K172+'DAY4'!C172</f>
        <v>0</v>
      </c>
      <c r="L172" s="54">
        <f>'DAY3'!L172+'DAY4'!D172</f>
        <v>0</v>
      </c>
      <c r="M172" s="55">
        <f>'DAY3'!M172+'DAY4'!E172</f>
        <v>0</v>
      </c>
      <c r="N172" s="52">
        <f>'DAY3'!N172+'DAY4'!F172</f>
        <v>0</v>
      </c>
      <c r="O172" s="303">
        <f>'DAY3'!O172+'DAY4'!G172</f>
        <v>0</v>
      </c>
      <c r="P172" s="53">
        <f t="shared" si="54"/>
        <v>0</v>
      </c>
      <c r="Q172" s="54">
        <f t="shared" si="55"/>
        <v>0</v>
      </c>
      <c r="R172" s="55">
        <f t="shared" si="56"/>
        <v>0</v>
      </c>
      <c r="S172" s="52">
        <f t="shared" si="57"/>
        <v>0</v>
      </c>
      <c r="T172" s="303">
        <f t="shared" si="58"/>
        <v>0</v>
      </c>
      <c r="U172" s="62">
        <f t="shared" si="52"/>
        <v>0</v>
      </c>
    </row>
    <row r="173" spans="1:21" x14ac:dyDescent="0.25">
      <c r="A173" s="90" t="s">
        <v>86</v>
      </c>
      <c r="B173" s="52">
        <f>'DAY3'!H173</f>
        <v>4.8</v>
      </c>
      <c r="C173" s="53">
        <v>0</v>
      </c>
      <c r="D173" s="54">
        <v>0</v>
      </c>
      <c r="E173" s="55">
        <v>0</v>
      </c>
      <c r="F173" s="52">
        <v>0</v>
      </c>
      <c r="G173" s="303">
        <v>0</v>
      </c>
      <c r="H173" s="54">
        <f>+(Table16[[#This Row],[OPENING ]]+Table16[[#This Row],[RECEIPTS]]+Table16[[#This Row],[RETURNS]])-(Table16[[#This Row],[EXCHANGED]]+Table16[[#This Row],[SALES]]+Table16[[#This Row],[ISSUES]])</f>
        <v>4.8</v>
      </c>
      <c r="I173" s="53">
        <v>4.8</v>
      </c>
      <c r="J173" s="58">
        <f t="shared" si="59"/>
        <v>0</v>
      </c>
      <c r="K173" s="53">
        <f>'DAY3'!K173+'DAY4'!C173</f>
        <v>0</v>
      </c>
      <c r="L173" s="54">
        <f>'DAY3'!L173+'DAY4'!D173</f>
        <v>0</v>
      </c>
      <c r="M173" s="55">
        <f>'DAY3'!M173+'DAY4'!E173</f>
        <v>0</v>
      </c>
      <c r="N173" s="52">
        <f>'DAY3'!N173+'DAY4'!F173</f>
        <v>0</v>
      </c>
      <c r="O173" s="303">
        <f>'DAY3'!O173+'DAY4'!G173</f>
        <v>0</v>
      </c>
      <c r="P173" s="53">
        <f t="shared" si="54"/>
        <v>0</v>
      </c>
      <c r="Q173" s="54">
        <f t="shared" si="55"/>
        <v>0</v>
      </c>
      <c r="R173" s="55">
        <f t="shared" si="56"/>
        <v>0</v>
      </c>
      <c r="S173" s="52">
        <f t="shared" si="57"/>
        <v>0</v>
      </c>
      <c r="T173" s="303">
        <f t="shared" si="58"/>
        <v>0</v>
      </c>
      <c r="U173" s="62">
        <f t="shared" si="52"/>
        <v>0</v>
      </c>
    </row>
    <row r="174" spans="1:21" x14ac:dyDescent="0.25">
      <c r="A174" s="94" t="s">
        <v>85</v>
      </c>
      <c r="B174" s="52">
        <f>'DAY3'!H174</f>
        <v>802</v>
      </c>
      <c r="C174" s="53">
        <v>0</v>
      </c>
      <c r="D174" s="54">
        <v>0</v>
      </c>
      <c r="E174" s="55">
        <v>0</v>
      </c>
      <c r="F174" s="52">
        <v>0</v>
      </c>
      <c r="G174" s="303">
        <v>0</v>
      </c>
      <c r="H174" s="54">
        <f>+(Table16[[#This Row],[OPENING ]]+Table16[[#This Row],[RECEIPTS]]+Table16[[#This Row],[RETURNS]])-(Table16[[#This Row],[EXCHANGED]]+Table16[[#This Row],[SALES]]+Table16[[#This Row],[ISSUES]])</f>
        <v>802</v>
      </c>
      <c r="I174" s="53">
        <v>802</v>
      </c>
      <c r="J174" s="58">
        <f t="shared" si="59"/>
        <v>0</v>
      </c>
      <c r="K174" s="53">
        <f>'DAY3'!K174+'DAY4'!C174</f>
        <v>0</v>
      </c>
      <c r="L174" s="54">
        <f>'DAY3'!L174+'DAY4'!D174</f>
        <v>0</v>
      </c>
      <c r="M174" s="55">
        <f>'DAY3'!M174+'DAY4'!E174</f>
        <v>0</v>
      </c>
      <c r="N174" s="52">
        <f>'DAY3'!N174+'DAY4'!F174</f>
        <v>0</v>
      </c>
      <c r="O174" s="303">
        <f>'DAY3'!O174+'DAY4'!G174</f>
        <v>0</v>
      </c>
      <c r="P174" s="53">
        <f t="shared" si="54"/>
        <v>0</v>
      </c>
      <c r="Q174" s="54">
        <f t="shared" si="55"/>
        <v>0</v>
      </c>
      <c r="R174" s="55">
        <f t="shared" si="56"/>
        <v>0</v>
      </c>
      <c r="S174" s="52">
        <f t="shared" si="57"/>
        <v>0</v>
      </c>
      <c r="T174" s="303">
        <f t="shared" si="58"/>
        <v>0</v>
      </c>
      <c r="U174" s="62">
        <f t="shared" si="52"/>
        <v>0</v>
      </c>
    </row>
    <row r="175" spans="1:21" x14ac:dyDescent="0.25">
      <c r="A175" s="90" t="s">
        <v>84</v>
      </c>
      <c r="B175" s="52">
        <f>'DAY3'!H175</f>
        <v>0</v>
      </c>
      <c r="C175" s="53">
        <v>0</v>
      </c>
      <c r="D175" s="54">
        <v>0</v>
      </c>
      <c r="E175" s="55">
        <v>0</v>
      </c>
      <c r="F175" s="52">
        <v>0</v>
      </c>
      <c r="G175" s="303">
        <v>0</v>
      </c>
      <c r="H175" s="54">
        <f>+(Table16[[#This Row],[OPENING ]]+Table16[[#This Row],[RECEIPTS]]+Table16[[#This Row],[RETURNS]])-(Table16[[#This Row],[EXCHANGED]]+Table16[[#This Row],[SALES]]+Table16[[#This Row],[ISSUES]])</f>
        <v>0</v>
      </c>
      <c r="I175" s="53">
        <v>0</v>
      </c>
      <c r="J175" s="58">
        <f t="shared" si="59"/>
        <v>0</v>
      </c>
      <c r="K175" s="53">
        <f>'DAY3'!K175+'DAY4'!C175</f>
        <v>0</v>
      </c>
      <c r="L175" s="54">
        <f>'DAY3'!L175+'DAY4'!D175</f>
        <v>0</v>
      </c>
      <c r="M175" s="55">
        <f>'DAY3'!M175+'DAY4'!E175</f>
        <v>0</v>
      </c>
      <c r="N175" s="52">
        <f>'DAY3'!N175+'DAY4'!F175</f>
        <v>0</v>
      </c>
      <c r="O175" s="303">
        <f>'DAY3'!O175+'DAY4'!G175</f>
        <v>0</v>
      </c>
      <c r="P175" s="53">
        <f t="shared" si="54"/>
        <v>0</v>
      </c>
      <c r="Q175" s="54">
        <f t="shared" si="55"/>
        <v>0</v>
      </c>
      <c r="R175" s="55">
        <f t="shared" si="56"/>
        <v>0</v>
      </c>
      <c r="S175" s="52">
        <f t="shared" si="57"/>
        <v>0</v>
      </c>
      <c r="T175" s="303">
        <f t="shared" si="58"/>
        <v>0</v>
      </c>
      <c r="U175" s="62">
        <f t="shared" si="52"/>
        <v>0</v>
      </c>
    </row>
    <row r="176" spans="1:21" x14ac:dyDescent="0.25">
      <c r="A176" s="318" t="s">
        <v>87</v>
      </c>
      <c r="B176" s="52">
        <f>'DAY3'!H176</f>
        <v>0</v>
      </c>
      <c r="C176" s="53">
        <v>0</v>
      </c>
      <c r="D176" s="54">
        <v>0</v>
      </c>
      <c r="E176" s="55">
        <v>0</v>
      </c>
      <c r="F176" s="52">
        <v>0</v>
      </c>
      <c r="G176" s="303">
        <v>0</v>
      </c>
      <c r="H176" s="54">
        <f>+(Table16[[#This Row],[OPENING ]]+Table16[[#This Row],[RECEIPTS]]+Table16[[#This Row],[RETURNS]])-(Table16[[#This Row],[EXCHANGED]]+Table16[[#This Row],[SALES]]+Table16[[#This Row],[ISSUES]])</f>
        <v>0</v>
      </c>
      <c r="I176" s="53">
        <v>0</v>
      </c>
      <c r="J176" s="58">
        <f t="shared" si="59"/>
        <v>0</v>
      </c>
      <c r="K176" s="53">
        <f>'DAY3'!K176+'DAY4'!C176</f>
        <v>0</v>
      </c>
      <c r="L176" s="54">
        <f>'DAY3'!L176+'DAY4'!D176</f>
        <v>0</v>
      </c>
      <c r="M176" s="55">
        <f>'DAY3'!M176+'DAY4'!E176</f>
        <v>0</v>
      </c>
      <c r="N176" s="52">
        <f>'DAY3'!N176+'DAY4'!F176</f>
        <v>0</v>
      </c>
      <c r="O176" s="303">
        <f>'DAY3'!O176+'DAY4'!G176</f>
        <v>0</v>
      </c>
      <c r="P176" s="53">
        <f t="shared" si="54"/>
        <v>0</v>
      </c>
      <c r="Q176" s="54">
        <f t="shared" si="55"/>
        <v>0</v>
      </c>
      <c r="R176" s="55">
        <f t="shared" si="56"/>
        <v>0</v>
      </c>
      <c r="S176" s="52">
        <f t="shared" si="57"/>
        <v>0</v>
      </c>
      <c r="T176" s="303">
        <f t="shared" si="58"/>
        <v>0</v>
      </c>
      <c r="U176" s="62">
        <f t="shared" si="52"/>
        <v>0</v>
      </c>
    </row>
    <row r="177" spans="1:21" x14ac:dyDescent="0.25">
      <c r="A177" s="318" t="s">
        <v>89</v>
      </c>
      <c r="B177" s="52">
        <f>'DAY3'!H177</f>
        <v>17.8</v>
      </c>
      <c r="C177" s="53">
        <v>0</v>
      </c>
      <c r="D177" s="54">
        <v>0</v>
      </c>
      <c r="E177" s="55">
        <v>0</v>
      </c>
      <c r="F177" s="52">
        <v>0</v>
      </c>
      <c r="G177" s="303">
        <v>0</v>
      </c>
      <c r="H177" s="54">
        <f>+(Table16[[#This Row],[OPENING ]]+Table16[[#This Row],[RECEIPTS]]+Table16[[#This Row],[RETURNS]])-(Table16[[#This Row],[EXCHANGED]]+Table16[[#This Row],[SALES]]+Table16[[#This Row],[ISSUES]])</f>
        <v>17.8</v>
      </c>
      <c r="I177" s="53">
        <v>17.8</v>
      </c>
      <c r="J177" s="58">
        <f t="shared" si="59"/>
        <v>0</v>
      </c>
      <c r="K177" s="53">
        <f>'DAY3'!K177+'DAY4'!C177</f>
        <v>0</v>
      </c>
      <c r="L177" s="54">
        <f>'DAY3'!L177+'DAY4'!D177</f>
        <v>0</v>
      </c>
      <c r="M177" s="55">
        <f>'DAY3'!M177+'DAY4'!E177</f>
        <v>0</v>
      </c>
      <c r="N177" s="52">
        <f>'DAY3'!N177+'DAY4'!F177</f>
        <v>0</v>
      </c>
      <c r="O177" s="303">
        <f>'DAY3'!O177+'DAY4'!G177</f>
        <v>0</v>
      </c>
      <c r="P177" s="53">
        <f t="shared" si="54"/>
        <v>0</v>
      </c>
      <c r="Q177" s="54">
        <f t="shared" si="55"/>
        <v>0</v>
      </c>
      <c r="R177" s="55">
        <f t="shared" si="56"/>
        <v>0</v>
      </c>
      <c r="S177" s="52">
        <f t="shared" si="57"/>
        <v>0</v>
      </c>
      <c r="T177" s="303">
        <f t="shared" si="58"/>
        <v>0</v>
      </c>
      <c r="U177" s="62">
        <f t="shared" si="52"/>
        <v>0</v>
      </c>
    </row>
    <row r="178" spans="1:21" x14ac:dyDescent="0.25">
      <c r="A178" s="318" t="s">
        <v>88</v>
      </c>
      <c r="B178" s="52">
        <f>'DAY3'!H178</f>
        <v>0</v>
      </c>
      <c r="C178" s="53">
        <v>0</v>
      </c>
      <c r="D178" s="54">
        <v>0</v>
      </c>
      <c r="E178" s="55">
        <v>0</v>
      </c>
      <c r="F178" s="52">
        <v>0</v>
      </c>
      <c r="G178" s="303">
        <v>0</v>
      </c>
      <c r="H178" s="54">
        <f>+(Table16[[#This Row],[OPENING ]]+Table16[[#This Row],[RECEIPTS]]+Table16[[#This Row],[RETURNS]])-(Table16[[#This Row],[EXCHANGED]]+Table16[[#This Row],[SALES]]+Table16[[#This Row],[ISSUES]])</f>
        <v>0</v>
      </c>
      <c r="I178" s="53">
        <v>0</v>
      </c>
      <c r="J178" s="58">
        <f t="shared" si="59"/>
        <v>0</v>
      </c>
      <c r="K178" s="53">
        <f>'DAY3'!K178+'DAY4'!C178</f>
        <v>0</v>
      </c>
      <c r="L178" s="54">
        <f>'DAY3'!L178+'DAY4'!D178</f>
        <v>0</v>
      </c>
      <c r="M178" s="55">
        <f>'DAY3'!M178+'DAY4'!E178</f>
        <v>0</v>
      </c>
      <c r="N178" s="52">
        <f>'DAY3'!N178+'DAY4'!F178</f>
        <v>0</v>
      </c>
      <c r="O178" s="303">
        <f>'DAY3'!O178+'DAY4'!G178</f>
        <v>0</v>
      </c>
      <c r="P178" s="53">
        <f t="shared" si="54"/>
        <v>0</v>
      </c>
      <c r="Q178" s="54">
        <f t="shared" si="55"/>
        <v>0</v>
      </c>
      <c r="R178" s="55">
        <f t="shared" si="56"/>
        <v>0</v>
      </c>
      <c r="S178" s="52">
        <f t="shared" si="57"/>
        <v>0</v>
      </c>
      <c r="T178" s="303">
        <f t="shared" si="58"/>
        <v>0</v>
      </c>
      <c r="U178" s="62">
        <f t="shared" si="52"/>
        <v>0</v>
      </c>
    </row>
    <row r="179" spans="1:21" x14ac:dyDescent="0.25">
      <c r="A179" s="88" t="s">
        <v>90</v>
      </c>
      <c r="B179" s="52">
        <f>'DAY3'!H179</f>
        <v>0</v>
      </c>
      <c r="C179" s="53">
        <v>0</v>
      </c>
      <c r="D179" s="54">
        <v>0</v>
      </c>
      <c r="E179" s="55">
        <v>0</v>
      </c>
      <c r="F179" s="52">
        <v>0</v>
      </c>
      <c r="G179" s="303">
        <v>0</v>
      </c>
      <c r="H179" s="54">
        <f>+(Table16[[#This Row],[OPENING ]]+Table16[[#This Row],[RECEIPTS]]+Table16[[#This Row],[RETURNS]])-(Table16[[#This Row],[EXCHANGED]]+Table16[[#This Row],[SALES]]+Table16[[#This Row],[ISSUES]])</f>
        <v>0</v>
      </c>
      <c r="I179" s="53">
        <v>0</v>
      </c>
      <c r="J179" s="58">
        <f t="shared" si="59"/>
        <v>0</v>
      </c>
      <c r="K179" s="53">
        <f>'DAY3'!K179+'DAY4'!C179</f>
        <v>0</v>
      </c>
      <c r="L179" s="54">
        <f>'DAY3'!L179+'DAY4'!D179</f>
        <v>0</v>
      </c>
      <c r="M179" s="55">
        <f>'DAY3'!M179+'DAY4'!E179</f>
        <v>0</v>
      </c>
      <c r="N179" s="52">
        <f>'DAY3'!N179+'DAY4'!F179</f>
        <v>0</v>
      </c>
      <c r="O179" s="303">
        <f>'DAY3'!O179+'DAY4'!G179</f>
        <v>0</v>
      </c>
      <c r="P179" s="53">
        <f t="shared" si="54"/>
        <v>0</v>
      </c>
      <c r="Q179" s="54">
        <f t="shared" si="55"/>
        <v>0</v>
      </c>
      <c r="R179" s="55">
        <f t="shared" si="56"/>
        <v>0</v>
      </c>
      <c r="S179" s="52">
        <f t="shared" si="57"/>
        <v>0</v>
      </c>
      <c r="T179" s="303">
        <f t="shared" si="58"/>
        <v>0</v>
      </c>
      <c r="U179" s="62">
        <f t="shared" si="52"/>
        <v>0</v>
      </c>
    </row>
    <row r="180" spans="1:21" x14ac:dyDescent="0.25">
      <c r="A180" s="88" t="s">
        <v>91</v>
      </c>
      <c r="B180" s="52">
        <f>'DAY3'!H180</f>
        <v>421.64</v>
      </c>
      <c r="C180" s="53">
        <v>0</v>
      </c>
      <c r="D180" s="54">
        <v>0</v>
      </c>
      <c r="E180" s="55">
        <v>0</v>
      </c>
      <c r="F180" s="52">
        <v>0</v>
      </c>
      <c r="G180" s="303">
        <v>45</v>
      </c>
      <c r="H180" s="54">
        <f>+(Table16[[#This Row],[OPENING ]]+Table16[[#This Row],[RECEIPTS]]+Table16[[#This Row],[RETURNS]])-(Table16[[#This Row],[EXCHANGED]]+Table16[[#This Row],[SALES]]+Table16[[#This Row],[ISSUES]])</f>
        <v>376.64</v>
      </c>
      <c r="I180" s="53">
        <v>376.84</v>
      </c>
      <c r="J180" s="58">
        <f t="shared" si="59"/>
        <v>0.19999999999998863</v>
      </c>
      <c r="K180" s="53">
        <f>'DAY3'!K180+'DAY4'!C180</f>
        <v>0</v>
      </c>
      <c r="L180" s="54">
        <f>'DAY3'!L180+'DAY4'!D180</f>
        <v>0</v>
      </c>
      <c r="M180" s="55">
        <f>'DAY3'!M180+'DAY4'!E180</f>
        <v>0</v>
      </c>
      <c r="N180" s="52">
        <f>'DAY3'!N180+'DAY4'!F180</f>
        <v>0</v>
      </c>
      <c r="O180" s="303">
        <f>'DAY3'!O180+'DAY4'!G180</f>
        <v>79</v>
      </c>
      <c r="P180" s="53">
        <f t="shared" si="54"/>
        <v>0</v>
      </c>
      <c r="Q180" s="54">
        <f t="shared" si="55"/>
        <v>0</v>
      </c>
      <c r="R180" s="55">
        <f t="shared" si="56"/>
        <v>0</v>
      </c>
      <c r="S180" s="52">
        <f t="shared" si="57"/>
        <v>0</v>
      </c>
      <c r="T180" s="303">
        <f t="shared" si="58"/>
        <v>19.75</v>
      </c>
      <c r="U180" s="62">
        <f t="shared" si="52"/>
        <v>19.070379746835442</v>
      </c>
    </row>
    <row r="181" spans="1:21" x14ac:dyDescent="0.25">
      <c r="A181" s="88" t="s">
        <v>92</v>
      </c>
      <c r="B181" s="52">
        <f>'DAY3'!H181</f>
        <v>0</v>
      </c>
      <c r="C181" s="53">
        <v>0</v>
      </c>
      <c r="D181" s="54">
        <v>0</v>
      </c>
      <c r="E181" s="55">
        <v>0</v>
      </c>
      <c r="F181" s="52">
        <v>0</v>
      </c>
      <c r="G181" s="303">
        <v>0</v>
      </c>
      <c r="H181" s="54">
        <f>+(Table16[[#This Row],[OPENING ]]+Table16[[#This Row],[RECEIPTS]]+Table16[[#This Row],[RETURNS]])-(Table16[[#This Row],[EXCHANGED]]+Table16[[#This Row],[SALES]]+Table16[[#This Row],[ISSUES]])</f>
        <v>0</v>
      </c>
      <c r="I181" s="53">
        <v>0</v>
      </c>
      <c r="J181" s="58">
        <f t="shared" si="59"/>
        <v>0</v>
      </c>
      <c r="K181" s="53">
        <f>'DAY3'!K181+'DAY4'!C181</f>
        <v>0</v>
      </c>
      <c r="L181" s="54">
        <f>'DAY3'!L181+'DAY4'!D181</f>
        <v>0</v>
      </c>
      <c r="M181" s="55">
        <f>'DAY3'!M181+'DAY4'!E181</f>
        <v>0</v>
      </c>
      <c r="N181" s="52">
        <f>'DAY3'!N181+'DAY4'!F181</f>
        <v>0</v>
      </c>
      <c r="O181" s="303">
        <f>'DAY3'!O181+'DAY4'!G181</f>
        <v>0</v>
      </c>
      <c r="P181" s="53">
        <f t="shared" si="54"/>
        <v>0</v>
      </c>
      <c r="Q181" s="54">
        <f t="shared" si="55"/>
        <v>0</v>
      </c>
      <c r="R181" s="55">
        <f t="shared" si="56"/>
        <v>0</v>
      </c>
      <c r="S181" s="52">
        <f t="shared" si="57"/>
        <v>0</v>
      </c>
      <c r="T181" s="303">
        <f t="shared" si="58"/>
        <v>0</v>
      </c>
      <c r="U181" s="62">
        <f t="shared" si="52"/>
        <v>0</v>
      </c>
    </row>
    <row r="182" spans="1:21" x14ac:dyDescent="0.25">
      <c r="A182" s="88" t="s">
        <v>111</v>
      </c>
      <c r="B182" s="52">
        <f>'DAY3'!H182</f>
        <v>0</v>
      </c>
      <c r="C182" s="53">
        <v>0</v>
      </c>
      <c r="D182" s="54">
        <v>0</v>
      </c>
      <c r="E182" s="55">
        <v>0</v>
      </c>
      <c r="F182" s="52">
        <v>0</v>
      </c>
      <c r="G182" s="303">
        <v>0</v>
      </c>
      <c r="H182" s="54">
        <f>+(Table16[[#This Row],[OPENING ]]+Table16[[#This Row],[RECEIPTS]]+Table16[[#This Row],[RETURNS]])-(Table16[[#This Row],[EXCHANGED]]+Table16[[#This Row],[SALES]]+Table16[[#This Row],[ISSUES]])</f>
        <v>0</v>
      </c>
      <c r="I182" s="53">
        <v>0</v>
      </c>
      <c r="J182" s="58">
        <f t="shared" si="59"/>
        <v>0</v>
      </c>
      <c r="K182" s="53">
        <f>'DAY3'!K182+'DAY4'!C182</f>
        <v>0</v>
      </c>
      <c r="L182" s="54">
        <f>'DAY3'!L182+'DAY4'!D182</f>
        <v>0</v>
      </c>
      <c r="M182" s="55">
        <f>'DAY3'!M182+'DAY4'!E182</f>
        <v>0</v>
      </c>
      <c r="N182" s="52">
        <f>'DAY3'!N182+'DAY4'!F182</f>
        <v>0</v>
      </c>
      <c r="O182" s="303">
        <f>'DAY3'!O182+'DAY4'!G182</f>
        <v>0</v>
      </c>
      <c r="P182" s="53">
        <f t="shared" si="54"/>
        <v>0</v>
      </c>
      <c r="Q182" s="54">
        <f t="shared" si="55"/>
        <v>0</v>
      </c>
      <c r="R182" s="55">
        <f t="shared" si="56"/>
        <v>0</v>
      </c>
      <c r="S182" s="52">
        <f t="shared" si="57"/>
        <v>0</v>
      </c>
      <c r="T182" s="303">
        <f t="shared" si="58"/>
        <v>0</v>
      </c>
      <c r="U182" s="62">
        <f t="shared" si="52"/>
        <v>0</v>
      </c>
    </row>
    <row r="183" spans="1:21" x14ac:dyDescent="0.25">
      <c r="A183" s="87" t="s">
        <v>53</v>
      </c>
      <c r="B183" s="52">
        <f>'DAY3'!H183</f>
        <v>0</v>
      </c>
      <c r="C183" s="53">
        <v>0</v>
      </c>
      <c r="D183" s="54">
        <v>0</v>
      </c>
      <c r="E183" s="55">
        <v>0</v>
      </c>
      <c r="F183" s="52">
        <v>0</v>
      </c>
      <c r="G183" s="303">
        <v>0</v>
      </c>
      <c r="H183" s="54">
        <f>+(Table16[[#This Row],[OPENING ]]+Table16[[#This Row],[RECEIPTS]]+Table16[[#This Row],[RETURNS]])-(Table16[[#This Row],[EXCHANGED]]+Table16[[#This Row],[SALES]]+Table16[[#This Row],[ISSUES]])</f>
        <v>0</v>
      </c>
      <c r="I183" s="53">
        <v>0</v>
      </c>
      <c r="J183" s="58">
        <f t="shared" si="59"/>
        <v>0</v>
      </c>
      <c r="K183" s="53">
        <f>'DAY3'!K183+'DAY4'!C183</f>
        <v>0</v>
      </c>
      <c r="L183" s="54">
        <f>'DAY3'!L183+'DAY4'!D183</f>
        <v>0</v>
      </c>
      <c r="M183" s="55">
        <f>'DAY3'!M183+'DAY4'!E183</f>
        <v>0</v>
      </c>
      <c r="N183" s="52">
        <f>'DAY3'!N183+'DAY4'!F183</f>
        <v>0</v>
      </c>
      <c r="O183" s="303">
        <f>'DAY3'!O183+'DAY4'!G183</f>
        <v>0</v>
      </c>
      <c r="P183" s="53">
        <f t="shared" si="54"/>
        <v>0</v>
      </c>
      <c r="Q183" s="54">
        <f t="shared" si="55"/>
        <v>0</v>
      </c>
      <c r="R183" s="55">
        <f t="shared" si="56"/>
        <v>0</v>
      </c>
      <c r="S183" s="52">
        <f t="shared" si="57"/>
        <v>0</v>
      </c>
      <c r="T183" s="303">
        <f t="shared" si="58"/>
        <v>0</v>
      </c>
      <c r="U183" s="62">
        <f t="shared" si="52"/>
        <v>0</v>
      </c>
    </row>
    <row r="184" spans="1:21" x14ac:dyDescent="0.25">
      <c r="A184" s="321" t="s">
        <v>93</v>
      </c>
      <c r="B184" s="52">
        <f>'DAY3'!H184</f>
        <v>0</v>
      </c>
      <c r="C184" s="53">
        <v>0</v>
      </c>
      <c r="D184" s="54">
        <v>0</v>
      </c>
      <c r="E184" s="55">
        <v>0</v>
      </c>
      <c r="F184" s="52">
        <v>0</v>
      </c>
      <c r="G184" s="303">
        <v>0</v>
      </c>
      <c r="H184" s="54">
        <f>+(Table16[[#This Row],[OPENING ]]+Table16[[#This Row],[RECEIPTS]]+Table16[[#This Row],[RETURNS]])-(Table16[[#This Row],[EXCHANGED]]+Table16[[#This Row],[SALES]]+Table16[[#This Row],[ISSUES]])</f>
        <v>0</v>
      </c>
      <c r="I184" s="53">
        <v>0</v>
      </c>
      <c r="J184" s="58">
        <f t="shared" si="59"/>
        <v>0</v>
      </c>
      <c r="K184" s="53">
        <f>'DAY3'!K184+'DAY4'!C184</f>
        <v>0</v>
      </c>
      <c r="L184" s="54">
        <f>'DAY3'!L184+'DAY4'!D184</f>
        <v>0</v>
      </c>
      <c r="M184" s="55">
        <f>'DAY3'!M184+'DAY4'!E184</f>
        <v>0</v>
      </c>
      <c r="N184" s="52">
        <f>'DAY3'!N184+'DAY4'!F184</f>
        <v>0</v>
      </c>
      <c r="O184" s="303">
        <f>'DAY3'!O184+'DAY4'!G184</f>
        <v>0</v>
      </c>
      <c r="P184" s="53">
        <f t="shared" si="54"/>
        <v>0</v>
      </c>
      <c r="Q184" s="54">
        <f t="shared" si="55"/>
        <v>0</v>
      </c>
      <c r="R184" s="55">
        <f t="shared" si="56"/>
        <v>0</v>
      </c>
      <c r="S184" s="52">
        <f t="shared" si="57"/>
        <v>0</v>
      </c>
      <c r="T184" s="303">
        <f t="shared" si="58"/>
        <v>0</v>
      </c>
      <c r="U184" s="62">
        <f t="shared" si="52"/>
        <v>0</v>
      </c>
    </row>
    <row r="185" spans="1:21" x14ac:dyDescent="0.25">
      <c r="A185" s="321" t="s">
        <v>94</v>
      </c>
      <c r="B185" s="52">
        <f>'DAY3'!H185</f>
        <v>0</v>
      </c>
      <c r="C185" s="53">
        <v>0</v>
      </c>
      <c r="D185" s="54">
        <v>0</v>
      </c>
      <c r="E185" s="55">
        <v>0</v>
      </c>
      <c r="F185" s="52">
        <v>0</v>
      </c>
      <c r="G185" s="303">
        <v>0</v>
      </c>
      <c r="H185" s="54">
        <f>+(Table16[[#This Row],[OPENING ]]+Table16[[#This Row],[RECEIPTS]]+Table16[[#This Row],[RETURNS]])-(Table16[[#This Row],[EXCHANGED]]+Table16[[#This Row],[SALES]]+Table16[[#This Row],[ISSUES]])</f>
        <v>0</v>
      </c>
      <c r="I185" s="53">
        <v>0</v>
      </c>
      <c r="J185" s="58">
        <f t="shared" si="59"/>
        <v>0</v>
      </c>
      <c r="K185" s="53">
        <f>'DAY3'!K185+'DAY4'!C185</f>
        <v>0</v>
      </c>
      <c r="L185" s="54">
        <f>'DAY3'!L185+'DAY4'!D185</f>
        <v>0</v>
      </c>
      <c r="M185" s="55">
        <f>'DAY3'!M185+'DAY4'!E185</f>
        <v>0</v>
      </c>
      <c r="N185" s="52">
        <f>'DAY3'!N185+'DAY4'!F185</f>
        <v>0</v>
      </c>
      <c r="O185" s="303">
        <f>'DAY3'!O185+'DAY4'!G185</f>
        <v>0</v>
      </c>
      <c r="P185" s="53">
        <f t="shared" si="54"/>
        <v>0</v>
      </c>
      <c r="Q185" s="54">
        <f t="shared" si="55"/>
        <v>0</v>
      </c>
      <c r="R185" s="55">
        <f t="shared" si="56"/>
        <v>0</v>
      </c>
      <c r="S185" s="52">
        <f t="shared" si="57"/>
        <v>0</v>
      </c>
      <c r="T185" s="303">
        <f t="shared" si="58"/>
        <v>0</v>
      </c>
      <c r="U185" s="62">
        <f t="shared" si="52"/>
        <v>0</v>
      </c>
    </row>
    <row r="186" spans="1:21" x14ac:dyDescent="0.25">
      <c r="A186" s="84" t="s">
        <v>97</v>
      </c>
      <c r="B186" s="52">
        <f>'DAY3'!H186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303">
        <v>0</v>
      </c>
      <c r="H186" s="54">
        <f>+(Table16[[#This Row],[OPENING ]]+Table16[[#This Row],[RECEIPTS]]+Table16[[#This Row],[RETURNS]])-(Table16[[#This Row],[EXCHANGED]]+Table16[[#This Row],[SALES]]+Table16[[#This Row],[ISSUES]])</f>
        <v>655.4</v>
      </c>
      <c r="I186" s="53">
        <v>655.4</v>
      </c>
      <c r="J186" s="58">
        <f t="shared" si="59"/>
        <v>0</v>
      </c>
      <c r="K186" s="53">
        <f>'DAY3'!K186+'DAY4'!C186</f>
        <v>0</v>
      </c>
      <c r="L186" s="54">
        <f>'DAY3'!L186+'DAY4'!D186</f>
        <v>0</v>
      </c>
      <c r="M186" s="55">
        <f>'DAY3'!M186+'DAY4'!E186</f>
        <v>0</v>
      </c>
      <c r="N186" s="52">
        <f>'DAY3'!N186+'DAY4'!F186</f>
        <v>0</v>
      </c>
      <c r="O186" s="303">
        <f>'DAY3'!O186+'DAY4'!G186</f>
        <v>0</v>
      </c>
      <c r="P186" s="53">
        <f t="shared" si="54"/>
        <v>0</v>
      </c>
      <c r="Q186" s="54">
        <f t="shared" si="55"/>
        <v>0</v>
      </c>
      <c r="R186" s="55">
        <f t="shared" si="56"/>
        <v>0</v>
      </c>
      <c r="S186" s="52">
        <f t="shared" si="57"/>
        <v>0</v>
      </c>
      <c r="T186" s="303">
        <f t="shared" si="58"/>
        <v>0</v>
      </c>
      <c r="U186" s="62">
        <f t="shared" si="52"/>
        <v>0</v>
      </c>
    </row>
    <row r="187" spans="1:21" x14ac:dyDescent="0.25">
      <c r="A187" s="84" t="s">
        <v>96</v>
      </c>
      <c r="B187" s="52">
        <f>'DAY3'!H187</f>
        <v>0</v>
      </c>
      <c r="C187" s="53">
        <v>0</v>
      </c>
      <c r="D187" s="54">
        <v>0</v>
      </c>
      <c r="E187" s="55">
        <v>0</v>
      </c>
      <c r="F187" s="52">
        <v>0</v>
      </c>
      <c r="G187" s="303">
        <v>0</v>
      </c>
      <c r="H187" s="54">
        <f>+(Table16[[#This Row],[OPENING ]]+Table16[[#This Row],[RECEIPTS]]+Table16[[#This Row],[RETURNS]])-(Table16[[#This Row],[EXCHANGED]]+Table16[[#This Row],[SALES]]+Table16[[#This Row],[ISSUES]])</f>
        <v>0</v>
      </c>
      <c r="I187" s="53">
        <v>0</v>
      </c>
      <c r="J187" s="58">
        <f t="shared" si="59"/>
        <v>0</v>
      </c>
      <c r="K187" s="53">
        <f>'DAY3'!K187+'DAY4'!C187</f>
        <v>0</v>
      </c>
      <c r="L187" s="54">
        <f>'DAY3'!L187+'DAY4'!D187</f>
        <v>0</v>
      </c>
      <c r="M187" s="55">
        <f>'DAY3'!M187+'DAY4'!E187</f>
        <v>0</v>
      </c>
      <c r="N187" s="52">
        <f>'DAY3'!N187+'DAY4'!F187</f>
        <v>0</v>
      </c>
      <c r="O187" s="303">
        <f>'DAY3'!O187+'DAY4'!G187</f>
        <v>0</v>
      </c>
      <c r="P187" s="53">
        <f t="shared" si="54"/>
        <v>0</v>
      </c>
      <c r="Q187" s="54">
        <f t="shared" si="55"/>
        <v>0</v>
      </c>
      <c r="R187" s="55">
        <f t="shared" si="56"/>
        <v>0</v>
      </c>
      <c r="S187" s="52">
        <f t="shared" si="57"/>
        <v>0</v>
      </c>
      <c r="T187" s="303">
        <f t="shared" si="58"/>
        <v>0</v>
      </c>
      <c r="U187" s="62">
        <f t="shared" si="52"/>
        <v>0</v>
      </c>
    </row>
    <row r="188" spans="1:21" x14ac:dyDescent="0.25">
      <c r="A188" s="84" t="s">
        <v>95</v>
      </c>
      <c r="B188" s="52">
        <f>'DAY3'!H188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303">
        <v>0</v>
      </c>
      <c r="H188" s="54">
        <f>+(Table16[[#This Row],[OPENING ]]+Table16[[#This Row],[RECEIPTS]]+Table16[[#This Row],[RETURNS]])-(Table16[[#This Row],[EXCHANGED]]+Table16[[#This Row],[SALES]]+Table16[[#This Row],[ISSUES]])</f>
        <v>9.8000000000000007</v>
      </c>
      <c r="I188" s="53">
        <v>9.8000000000000007</v>
      </c>
      <c r="J188" s="58">
        <f t="shared" si="59"/>
        <v>0</v>
      </c>
      <c r="K188" s="53">
        <f>'DAY3'!K188+'DAY4'!C188</f>
        <v>0</v>
      </c>
      <c r="L188" s="54">
        <f>'DAY3'!L188+'DAY4'!D188</f>
        <v>0</v>
      </c>
      <c r="M188" s="55">
        <f>'DAY3'!M188+'DAY4'!E188</f>
        <v>0</v>
      </c>
      <c r="N188" s="52">
        <f>'DAY3'!N188+'DAY4'!F188</f>
        <v>0</v>
      </c>
      <c r="O188" s="303">
        <f>'DAY3'!O188+'DAY4'!G188</f>
        <v>0</v>
      </c>
      <c r="P188" s="53">
        <f t="shared" si="54"/>
        <v>0</v>
      </c>
      <c r="Q188" s="54">
        <f t="shared" si="55"/>
        <v>0</v>
      </c>
      <c r="R188" s="55">
        <f t="shared" si="56"/>
        <v>0</v>
      </c>
      <c r="S188" s="52">
        <f t="shared" si="57"/>
        <v>0</v>
      </c>
      <c r="T188" s="303">
        <f t="shared" si="58"/>
        <v>0</v>
      </c>
      <c r="U188" s="62">
        <f t="shared" si="52"/>
        <v>0</v>
      </c>
    </row>
    <row r="189" spans="1:21" x14ac:dyDescent="0.25">
      <c r="A189" s="92" t="s">
        <v>98</v>
      </c>
      <c r="B189" s="52">
        <f>'DAY3'!H189</f>
        <v>0</v>
      </c>
      <c r="C189" s="53">
        <v>0</v>
      </c>
      <c r="D189" s="54">
        <v>0</v>
      </c>
      <c r="E189" s="55">
        <v>0</v>
      </c>
      <c r="F189" s="52">
        <v>0</v>
      </c>
      <c r="G189" s="303">
        <v>0</v>
      </c>
      <c r="H189" s="54">
        <f>+(Table16[[#This Row],[OPENING ]]+Table16[[#This Row],[RECEIPTS]]+Table16[[#This Row],[RETURNS]])-(Table16[[#This Row],[EXCHANGED]]+Table16[[#This Row],[SALES]]+Table16[[#This Row],[ISSUES]])</f>
        <v>0</v>
      </c>
      <c r="I189" s="53">
        <v>0</v>
      </c>
      <c r="J189" s="58">
        <f t="shared" si="59"/>
        <v>0</v>
      </c>
      <c r="K189" s="53">
        <f>'DAY3'!K189+'DAY4'!C189</f>
        <v>0</v>
      </c>
      <c r="L189" s="54">
        <f>'DAY3'!L189+'DAY4'!D189</f>
        <v>0</v>
      </c>
      <c r="M189" s="55">
        <f>'DAY3'!M189+'DAY4'!E189</f>
        <v>0</v>
      </c>
      <c r="N189" s="52">
        <f>'DAY3'!N189+'DAY4'!F189</f>
        <v>0</v>
      </c>
      <c r="O189" s="303">
        <f>'DAY3'!O189+'DAY4'!G189</f>
        <v>0</v>
      </c>
      <c r="P189" s="53">
        <f t="shared" si="54"/>
        <v>0</v>
      </c>
      <c r="Q189" s="54">
        <f t="shared" si="55"/>
        <v>0</v>
      </c>
      <c r="R189" s="55">
        <f t="shared" si="56"/>
        <v>0</v>
      </c>
      <c r="S189" s="52">
        <f t="shared" si="57"/>
        <v>0</v>
      </c>
      <c r="T189" s="303">
        <f t="shared" si="58"/>
        <v>0</v>
      </c>
      <c r="U189" s="62">
        <f t="shared" si="52"/>
        <v>0</v>
      </c>
    </row>
    <row r="190" spans="1:21" x14ac:dyDescent="0.25">
      <c r="A190" s="92" t="s">
        <v>99</v>
      </c>
      <c r="B190" s="52">
        <f>'DAY3'!H190</f>
        <v>0</v>
      </c>
      <c r="C190" s="53">
        <v>0</v>
      </c>
      <c r="D190" s="54">
        <v>0</v>
      </c>
      <c r="E190" s="55">
        <v>0</v>
      </c>
      <c r="F190" s="52">
        <v>0</v>
      </c>
      <c r="G190" s="303">
        <v>0</v>
      </c>
      <c r="H190" s="54">
        <f>+(Table16[[#This Row],[OPENING ]]+Table16[[#This Row],[RECEIPTS]]+Table16[[#This Row],[RETURNS]])-(Table16[[#This Row],[EXCHANGED]]+Table16[[#This Row],[SALES]]+Table16[[#This Row],[ISSUES]])</f>
        <v>0</v>
      </c>
      <c r="I190" s="53">
        <v>0</v>
      </c>
      <c r="J190" s="58">
        <f t="shared" si="59"/>
        <v>0</v>
      </c>
      <c r="K190" s="53">
        <f>'DAY3'!K190+'DAY4'!C190</f>
        <v>0</v>
      </c>
      <c r="L190" s="54">
        <f>'DAY3'!L190+'DAY4'!D190</f>
        <v>0</v>
      </c>
      <c r="M190" s="55">
        <f>'DAY3'!M190+'DAY4'!E190</f>
        <v>0</v>
      </c>
      <c r="N190" s="52">
        <f>'DAY3'!N190+'DAY4'!F190</f>
        <v>0</v>
      </c>
      <c r="O190" s="303">
        <f>'DAY3'!O190+'DAY4'!G190</f>
        <v>0</v>
      </c>
      <c r="P190" s="53">
        <f t="shared" si="54"/>
        <v>0</v>
      </c>
      <c r="Q190" s="54">
        <f t="shared" si="55"/>
        <v>0</v>
      </c>
      <c r="R190" s="55">
        <f t="shared" si="56"/>
        <v>0</v>
      </c>
      <c r="S190" s="52">
        <f t="shared" si="57"/>
        <v>0</v>
      </c>
      <c r="T190" s="303">
        <f t="shared" si="58"/>
        <v>0</v>
      </c>
      <c r="U190" s="62">
        <f t="shared" si="52"/>
        <v>0</v>
      </c>
    </row>
    <row r="191" spans="1:21" x14ac:dyDescent="0.25">
      <c r="A191" s="93" t="s">
        <v>100</v>
      </c>
      <c r="B191" s="52">
        <f>'DAY3'!H191</f>
        <v>10</v>
      </c>
      <c r="C191" s="53">
        <v>0</v>
      </c>
      <c r="D191" s="54">
        <v>0</v>
      </c>
      <c r="E191" s="55">
        <v>0</v>
      </c>
      <c r="F191" s="52">
        <v>0</v>
      </c>
      <c r="G191" s="303">
        <v>0</v>
      </c>
      <c r="H191" s="54">
        <f>+(Table16[[#This Row],[OPENING ]]+Table16[[#This Row],[RECEIPTS]]+Table16[[#This Row],[RETURNS]])-(Table16[[#This Row],[EXCHANGED]]+Table16[[#This Row],[SALES]]+Table16[[#This Row],[ISSUES]])</f>
        <v>10</v>
      </c>
      <c r="I191" s="53">
        <v>10</v>
      </c>
      <c r="J191" s="58">
        <f t="shared" si="59"/>
        <v>0</v>
      </c>
      <c r="K191" s="53">
        <f>'DAY3'!K191+'DAY4'!C191</f>
        <v>0</v>
      </c>
      <c r="L191" s="54">
        <f>'DAY3'!L191+'DAY4'!D191</f>
        <v>0</v>
      </c>
      <c r="M191" s="55">
        <f>'DAY3'!M191+'DAY4'!E191</f>
        <v>0</v>
      </c>
      <c r="N191" s="52">
        <f>'DAY3'!N191+'DAY4'!F191</f>
        <v>0</v>
      </c>
      <c r="O191" s="303">
        <f>'DAY3'!O191+'DAY4'!G191</f>
        <v>0</v>
      </c>
      <c r="P191" s="53">
        <f t="shared" si="54"/>
        <v>0</v>
      </c>
      <c r="Q191" s="54">
        <f t="shared" si="55"/>
        <v>0</v>
      </c>
      <c r="R191" s="55">
        <f t="shared" si="56"/>
        <v>0</v>
      </c>
      <c r="S191" s="52">
        <f t="shared" si="57"/>
        <v>0</v>
      </c>
      <c r="T191" s="303">
        <f t="shared" si="58"/>
        <v>0</v>
      </c>
      <c r="U191" s="62">
        <f t="shared" si="52"/>
        <v>0</v>
      </c>
    </row>
    <row r="192" spans="1:21" x14ac:dyDescent="0.25">
      <c r="A192" s="81" t="s">
        <v>101</v>
      </c>
      <c r="B192" s="52">
        <f>'DAY3'!H192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303">
        <v>0</v>
      </c>
      <c r="H192" s="54">
        <f>+(Table16[[#This Row],[OPENING ]]+Table16[[#This Row],[RECEIPTS]]+Table16[[#This Row],[RETURNS]])-(Table16[[#This Row],[EXCHANGED]]+Table16[[#This Row],[SALES]]+Table16[[#This Row],[ISSUES]])</f>
        <v>10.199999999999999</v>
      </c>
      <c r="I192" s="53">
        <v>10.199999999999999</v>
      </c>
      <c r="J192" s="58">
        <f t="shared" si="59"/>
        <v>0</v>
      </c>
      <c r="K192" s="53">
        <f>'DAY3'!K192+'DAY4'!C192</f>
        <v>0</v>
      </c>
      <c r="L192" s="54">
        <f>'DAY3'!L192+'DAY4'!D192</f>
        <v>0</v>
      </c>
      <c r="M192" s="55">
        <f>'DAY3'!M192+'DAY4'!E192</f>
        <v>0</v>
      </c>
      <c r="N192" s="52">
        <f>'DAY3'!N192+'DAY4'!F192</f>
        <v>0</v>
      </c>
      <c r="O192" s="303">
        <f>'DAY3'!O192+'DAY4'!G192</f>
        <v>0</v>
      </c>
      <c r="P192" s="53">
        <f t="shared" si="54"/>
        <v>0</v>
      </c>
      <c r="Q192" s="54">
        <f t="shared" si="55"/>
        <v>0</v>
      </c>
      <c r="R192" s="55">
        <f t="shared" si="56"/>
        <v>0</v>
      </c>
      <c r="S192" s="52">
        <f t="shared" si="57"/>
        <v>0</v>
      </c>
      <c r="T192" s="303">
        <f t="shared" si="58"/>
        <v>0</v>
      </c>
      <c r="U192" s="62">
        <f t="shared" si="52"/>
        <v>0</v>
      </c>
    </row>
    <row r="193" spans="1:21" x14ac:dyDescent="0.25">
      <c r="A193" s="109" t="s">
        <v>102</v>
      </c>
      <c r="B193" s="52">
        <f>'DAY3'!H193</f>
        <v>0</v>
      </c>
      <c r="C193" s="53">
        <v>0</v>
      </c>
      <c r="D193" s="54">
        <v>0</v>
      </c>
      <c r="E193" s="55">
        <v>0</v>
      </c>
      <c r="F193" s="52">
        <v>0</v>
      </c>
      <c r="G193" s="303">
        <v>0</v>
      </c>
      <c r="H193" s="54">
        <f>+(Table16[[#This Row],[OPENING ]]+Table16[[#This Row],[RECEIPTS]]+Table16[[#This Row],[RETURNS]])-(Table16[[#This Row],[EXCHANGED]]+Table16[[#This Row],[SALES]]+Table16[[#This Row],[ISSUES]])</f>
        <v>0</v>
      </c>
      <c r="I193" s="53">
        <v>0</v>
      </c>
      <c r="J193" s="58">
        <f t="shared" si="59"/>
        <v>0</v>
      </c>
      <c r="K193" s="53">
        <f>'DAY3'!K193+'DAY4'!C193</f>
        <v>0</v>
      </c>
      <c r="L193" s="54">
        <f>'DAY3'!L193+'DAY4'!D193</f>
        <v>0</v>
      </c>
      <c r="M193" s="55">
        <f>'DAY3'!M193+'DAY4'!E193</f>
        <v>0</v>
      </c>
      <c r="N193" s="52">
        <f>'DAY3'!N193+'DAY4'!F193</f>
        <v>0</v>
      </c>
      <c r="O193" s="303">
        <f>'DAY3'!O193+'DAY4'!G193</f>
        <v>0</v>
      </c>
      <c r="P193" s="53">
        <f t="shared" si="54"/>
        <v>0</v>
      </c>
      <c r="Q193" s="54">
        <f t="shared" si="55"/>
        <v>0</v>
      </c>
      <c r="R193" s="55">
        <f t="shared" si="56"/>
        <v>0</v>
      </c>
      <c r="S193" s="52">
        <f t="shared" si="57"/>
        <v>0</v>
      </c>
      <c r="T193" s="303">
        <f t="shared" si="58"/>
        <v>0</v>
      </c>
      <c r="U193" s="62">
        <f t="shared" si="52"/>
        <v>0</v>
      </c>
    </row>
    <row r="194" spans="1:21" x14ac:dyDescent="0.25">
      <c r="A194" s="318" t="s">
        <v>103</v>
      </c>
      <c r="B194" s="52">
        <f>'DAY3'!H194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303">
        <v>0</v>
      </c>
      <c r="H194" s="54">
        <f>+(Table16[[#This Row],[OPENING ]]+Table16[[#This Row],[RECEIPTS]]+Table16[[#This Row],[RETURNS]])-(Table16[[#This Row],[EXCHANGED]]+Table16[[#This Row],[SALES]]+Table16[[#This Row],[ISSUES]])</f>
        <v>855.4</v>
      </c>
      <c r="I194" s="53">
        <v>855.4</v>
      </c>
      <c r="J194" s="58">
        <f t="shared" si="59"/>
        <v>0</v>
      </c>
      <c r="K194" s="53">
        <f>'DAY3'!K194+'DAY4'!C194</f>
        <v>0</v>
      </c>
      <c r="L194" s="54">
        <f>'DAY3'!L194+'DAY4'!D194</f>
        <v>0</v>
      </c>
      <c r="M194" s="55">
        <f>'DAY3'!M194+'DAY4'!E194</f>
        <v>0</v>
      </c>
      <c r="N194" s="52">
        <f>'DAY3'!N194+'DAY4'!F194</f>
        <v>0</v>
      </c>
      <c r="O194" s="303">
        <f>'DAY3'!O194+'DAY4'!G194</f>
        <v>0</v>
      </c>
      <c r="P194" s="53">
        <f t="shared" si="54"/>
        <v>0</v>
      </c>
      <c r="Q194" s="54">
        <f t="shared" si="55"/>
        <v>0</v>
      </c>
      <c r="R194" s="55">
        <f t="shared" si="56"/>
        <v>0</v>
      </c>
      <c r="S194" s="52">
        <f t="shared" si="57"/>
        <v>0</v>
      </c>
      <c r="T194" s="303">
        <f t="shared" si="58"/>
        <v>0</v>
      </c>
      <c r="U194" s="62">
        <f t="shared" si="52"/>
        <v>0</v>
      </c>
    </row>
    <row r="195" spans="1:21" x14ac:dyDescent="0.25">
      <c r="A195" s="87" t="s">
        <v>247</v>
      </c>
      <c r="B195" s="52">
        <f>'DAY3'!H195</f>
        <v>3506.8</v>
      </c>
      <c r="C195" s="53">
        <v>0</v>
      </c>
      <c r="D195" s="54">
        <v>0</v>
      </c>
      <c r="E195" s="55">
        <v>0</v>
      </c>
      <c r="F195" s="52">
        <v>0</v>
      </c>
      <c r="G195" s="303">
        <v>0</v>
      </c>
      <c r="H195" s="54">
        <f>+(Table16[[#This Row],[OPENING ]]+Table16[[#This Row],[RECEIPTS]]+Table16[[#This Row],[RETURNS]])-(Table16[[#This Row],[EXCHANGED]]+Table16[[#This Row],[SALES]]+Table16[[#This Row],[ISSUES]])</f>
        <v>3506.8</v>
      </c>
      <c r="I195" s="53">
        <v>3506.8</v>
      </c>
      <c r="J195" s="58">
        <f t="shared" si="59"/>
        <v>0</v>
      </c>
      <c r="K195" s="53">
        <f>'DAY3'!K195+'DAY4'!C195</f>
        <v>0</v>
      </c>
      <c r="L195" s="54">
        <f>'DAY3'!L195+'DAY4'!D195</f>
        <v>0</v>
      </c>
      <c r="M195" s="55">
        <f>'DAY3'!M195+'DAY4'!E195</f>
        <v>0</v>
      </c>
      <c r="N195" s="52">
        <f>'DAY3'!N195+'DAY4'!F195</f>
        <v>0</v>
      </c>
      <c r="O195" s="303">
        <f>'DAY3'!O195+'DAY4'!G195</f>
        <v>0</v>
      </c>
      <c r="P195" s="53">
        <f t="shared" si="54"/>
        <v>0</v>
      </c>
      <c r="Q195" s="54">
        <f t="shared" si="55"/>
        <v>0</v>
      </c>
      <c r="R195" s="55">
        <f t="shared" si="56"/>
        <v>0</v>
      </c>
      <c r="S195" s="52">
        <f t="shared" si="57"/>
        <v>0</v>
      </c>
      <c r="T195" s="303">
        <f t="shared" si="58"/>
        <v>0</v>
      </c>
      <c r="U195" s="62">
        <f t="shared" si="52"/>
        <v>0</v>
      </c>
    </row>
    <row r="196" spans="1:21" x14ac:dyDescent="0.25">
      <c r="A196" s="87" t="s">
        <v>104</v>
      </c>
      <c r="B196" s="52">
        <f>'DAY3'!H196</f>
        <v>200</v>
      </c>
      <c r="C196" s="53">
        <v>0</v>
      </c>
      <c r="D196" s="54">
        <v>0</v>
      </c>
      <c r="E196" s="55">
        <v>0</v>
      </c>
      <c r="F196" s="52">
        <v>0</v>
      </c>
      <c r="G196" s="303">
        <v>0</v>
      </c>
      <c r="H196" s="54">
        <f>+(Table16[[#This Row],[OPENING ]]+Table16[[#This Row],[RECEIPTS]]+Table16[[#This Row],[RETURNS]])-(Table16[[#This Row],[EXCHANGED]]+Table16[[#This Row],[SALES]]+Table16[[#This Row],[ISSUES]])</f>
        <v>200</v>
      </c>
      <c r="I196" s="53">
        <v>200</v>
      </c>
      <c r="J196" s="58">
        <f t="shared" si="59"/>
        <v>0</v>
      </c>
      <c r="K196" s="53">
        <f>'DAY3'!K196+'DAY4'!C196</f>
        <v>0</v>
      </c>
      <c r="L196" s="54">
        <f>'DAY3'!L196+'DAY4'!D196</f>
        <v>0</v>
      </c>
      <c r="M196" s="55">
        <f>'DAY3'!M196+'DAY4'!E196</f>
        <v>0</v>
      </c>
      <c r="N196" s="52">
        <f>'DAY3'!N196+'DAY4'!F196</f>
        <v>0</v>
      </c>
      <c r="O196" s="303">
        <f>'DAY3'!O196+'DAY4'!G196</f>
        <v>0</v>
      </c>
      <c r="P196" s="53">
        <f t="shared" si="54"/>
        <v>0</v>
      </c>
      <c r="Q196" s="54">
        <f t="shared" si="55"/>
        <v>0</v>
      </c>
      <c r="R196" s="55">
        <f t="shared" si="56"/>
        <v>0</v>
      </c>
      <c r="S196" s="52">
        <f t="shared" si="57"/>
        <v>0</v>
      </c>
      <c r="T196" s="303">
        <f t="shared" si="58"/>
        <v>0</v>
      </c>
      <c r="U196" s="62">
        <f t="shared" si="52"/>
        <v>0</v>
      </c>
    </row>
    <row r="197" spans="1:21" x14ac:dyDescent="0.25">
      <c r="A197" s="85" t="s">
        <v>118</v>
      </c>
      <c r="B197" s="52">
        <f>'DAY3'!H197</f>
        <v>0</v>
      </c>
      <c r="C197" s="53">
        <v>0</v>
      </c>
      <c r="D197" s="54">
        <v>0</v>
      </c>
      <c r="E197" s="55">
        <v>0</v>
      </c>
      <c r="F197" s="52">
        <v>0</v>
      </c>
      <c r="G197" s="303">
        <v>0</v>
      </c>
      <c r="H197" s="54">
        <f>+(Table16[[#This Row],[OPENING ]]+Table16[[#This Row],[RECEIPTS]]+Table16[[#This Row],[RETURNS]])-(Table16[[#This Row],[EXCHANGED]]+Table16[[#This Row],[SALES]]+Table16[[#This Row],[ISSUES]])</f>
        <v>0</v>
      </c>
      <c r="I197" s="53">
        <v>0</v>
      </c>
      <c r="J197" s="58">
        <f t="shared" si="59"/>
        <v>0</v>
      </c>
      <c r="K197" s="53">
        <f>'DAY3'!K197+'DAY4'!C197</f>
        <v>0</v>
      </c>
      <c r="L197" s="54">
        <f>'DAY3'!L197+'DAY4'!D197</f>
        <v>0</v>
      </c>
      <c r="M197" s="55">
        <f>'DAY3'!M197+'DAY4'!E197</f>
        <v>0</v>
      </c>
      <c r="N197" s="52">
        <f>'DAY3'!N197+'DAY4'!F197</f>
        <v>0</v>
      </c>
      <c r="O197" s="303">
        <f>'DAY3'!O197+'DAY4'!G197</f>
        <v>0</v>
      </c>
      <c r="P197" s="53">
        <f t="shared" si="54"/>
        <v>0</v>
      </c>
      <c r="Q197" s="54">
        <f t="shared" si="55"/>
        <v>0</v>
      </c>
      <c r="R197" s="55">
        <f t="shared" si="56"/>
        <v>0</v>
      </c>
      <c r="S197" s="52">
        <f t="shared" si="57"/>
        <v>0</v>
      </c>
      <c r="T197" s="303">
        <f t="shared" si="58"/>
        <v>0</v>
      </c>
      <c r="U197" s="62">
        <f t="shared" si="52"/>
        <v>0</v>
      </c>
    </row>
    <row r="198" spans="1:21" x14ac:dyDescent="0.25">
      <c r="A198" s="94" t="s">
        <v>119</v>
      </c>
      <c r="B198" s="52">
        <f>'DAY3'!H198</f>
        <v>0</v>
      </c>
      <c r="C198" s="53">
        <v>0</v>
      </c>
      <c r="D198" s="54">
        <v>0</v>
      </c>
      <c r="E198" s="55">
        <v>0</v>
      </c>
      <c r="F198" s="52">
        <v>0</v>
      </c>
      <c r="G198" s="303">
        <v>0</v>
      </c>
      <c r="H198" s="54">
        <f>+(Table16[[#This Row],[OPENING ]]+Table16[[#This Row],[RECEIPTS]]+Table16[[#This Row],[RETURNS]])-(Table16[[#This Row],[EXCHANGED]]+Table16[[#This Row],[SALES]]+Table16[[#This Row],[ISSUES]])</f>
        <v>0</v>
      </c>
      <c r="I198" s="53">
        <v>0</v>
      </c>
      <c r="J198" s="58">
        <f t="shared" si="59"/>
        <v>0</v>
      </c>
      <c r="K198" s="53">
        <f>'DAY3'!K198+'DAY4'!C198</f>
        <v>0</v>
      </c>
      <c r="L198" s="54">
        <f>'DAY3'!L198+'DAY4'!D198</f>
        <v>0</v>
      </c>
      <c r="M198" s="55">
        <f>'DAY3'!M198+'DAY4'!E198</f>
        <v>0</v>
      </c>
      <c r="N198" s="52">
        <f>'DAY3'!N198+'DAY4'!F198</f>
        <v>0</v>
      </c>
      <c r="O198" s="303">
        <f>'DAY3'!O198+'DAY4'!G198</f>
        <v>0</v>
      </c>
      <c r="P198" s="53">
        <f t="shared" si="54"/>
        <v>0</v>
      </c>
      <c r="Q198" s="54">
        <f t="shared" si="55"/>
        <v>0</v>
      </c>
      <c r="R198" s="55">
        <f t="shared" si="56"/>
        <v>0</v>
      </c>
      <c r="S198" s="52">
        <f t="shared" si="57"/>
        <v>0</v>
      </c>
      <c r="T198" s="303">
        <f t="shared" si="58"/>
        <v>0</v>
      </c>
      <c r="U198" s="62">
        <f t="shared" si="52"/>
        <v>0</v>
      </c>
    </row>
    <row r="199" spans="1:21" x14ac:dyDescent="0.25">
      <c r="A199" s="84" t="s">
        <v>145</v>
      </c>
      <c r="B199" s="52">
        <f>'DAY3'!H199</f>
        <v>0</v>
      </c>
      <c r="C199" s="53">
        <v>0</v>
      </c>
      <c r="D199" s="54">
        <v>0</v>
      </c>
      <c r="E199" s="55">
        <v>0</v>
      </c>
      <c r="F199" s="52">
        <v>0</v>
      </c>
      <c r="G199" s="303">
        <v>0</v>
      </c>
      <c r="H199" s="54">
        <f>+(Table16[[#This Row],[OPENING ]]+Table16[[#This Row],[RECEIPTS]]+Table16[[#This Row],[RETURNS]])-(Table16[[#This Row],[EXCHANGED]]+Table16[[#This Row],[SALES]]+Table16[[#This Row],[ISSUES]])</f>
        <v>0</v>
      </c>
      <c r="I199" s="53">
        <v>0</v>
      </c>
      <c r="J199" s="58">
        <f t="shared" si="59"/>
        <v>0</v>
      </c>
      <c r="K199" s="53">
        <f>'DAY3'!K199+'DAY4'!C199</f>
        <v>0</v>
      </c>
      <c r="L199" s="54">
        <f>'DAY3'!L199+'DAY4'!D199</f>
        <v>0</v>
      </c>
      <c r="M199" s="55">
        <f>'DAY3'!M199+'DAY4'!E199</f>
        <v>0</v>
      </c>
      <c r="N199" s="52">
        <f>'DAY3'!N199+'DAY4'!F199</f>
        <v>0</v>
      </c>
      <c r="O199" s="303">
        <f>'DAY3'!O199+'DAY4'!G199</f>
        <v>0</v>
      </c>
      <c r="P199" s="53">
        <f t="shared" si="54"/>
        <v>0</v>
      </c>
      <c r="Q199" s="54">
        <f t="shared" si="55"/>
        <v>0</v>
      </c>
      <c r="R199" s="55">
        <f t="shared" si="56"/>
        <v>0</v>
      </c>
      <c r="S199" s="52">
        <f t="shared" si="57"/>
        <v>0</v>
      </c>
      <c r="T199" s="303">
        <f t="shared" si="58"/>
        <v>0</v>
      </c>
      <c r="U199" s="62">
        <f t="shared" si="52"/>
        <v>0</v>
      </c>
    </row>
    <row r="200" spans="1:21" x14ac:dyDescent="0.25">
      <c r="A200" s="88" t="s">
        <v>218</v>
      </c>
      <c r="B200" s="52">
        <f>'DAY3'!H200</f>
        <v>0</v>
      </c>
      <c r="C200" s="53">
        <v>0</v>
      </c>
      <c r="D200" s="54">
        <v>0</v>
      </c>
      <c r="E200" s="55">
        <v>0</v>
      </c>
      <c r="F200" s="52">
        <v>0</v>
      </c>
      <c r="G200" s="303">
        <v>0</v>
      </c>
      <c r="H200" s="54">
        <f>+(Table16[[#This Row],[OPENING ]]+Table16[[#This Row],[RECEIPTS]]+Table16[[#This Row],[RETURNS]])-(Table16[[#This Row],[EXCHANGED]]+Table16[[#This Row],[SALES]]+Table16[[#This Row],[ISSUES]])</f>
        <v>0</v>
      </c>
      <c r="I200" s="53">
        <v>0</v>
      </c>
      <c r="J200" s="58">
        <f t="shared" si="59"/>
        <v>0</v>
      </c>
      <c r="K200" s="53">
        <f>'DAY3'!K200+'DAY4'!C200</f>
        <v>0</v>
      </c>
      <c r="L200" s="54">
        <f>'DAY3'!L200+'DAY4'!D200</f>
        <v>0</v>
      </c>
      <c r="M200" s="55">
        <f>'DAY3'!M200+'DAY4'!E200</f>
        <v>0</v>
      </c>
      <c r="N200" s="52">
        <f>'DAY3'!N200+'DAY4'!F200</f>
        <v>0</v>
      </c>
      <c r="O200" s="303">
        <f>'DAY3'!O200+'DAY4'!G200</f>
        <v>0</v>
      </c>
      <c r="P200" s="53">
        <f t="shared" si="54"/>
        <v>0</v>
      </c>
      <c r="Q200" s="54">
        <f t="shared" si="55"/>
        <v>0</v>
      </c>
      <c r="R200" s="55">
        <f t="shared" si="56"/>
        <v>0</v>
      </c>
      <c r="S200" s="52">
        <f t="shared" si="57"/>
        <v>0</v>
      </c>
      <c r="T200" s="303">
        <f t="shared" si="58"/>
        <v>0</v>
      </c>
      <c r="U200" s="62">
        <f t="shared" si="52"/>
        <v>0</v>
      </c>
    </row>
    <row r="201" spans="1:21" x14ac:dyDescent="0.25">
      <c r="A201" s="88" t="s">
        <v>219</v>
      </c>
      <c r="B201" s="52">
        <f>'DAY3'!H201</f>
        <v>0</v>
      </c>
      <c r="C201" s="53">
        <v>0</v>
      </c>
      <c r="D201" s="54">
        <v>0</v>
      </c>
      <c r="E201" s="55">
        <v>0</v>
      </c>
      <c r="F201" s="52">
        <v>0</v>
      </c>
      <c r="G201" s="303">
        <v>0</v>
      </c>
      <c r="H201" s="54">
        <f>+(Table16[[#This Row],[OPENING ]]+Table16[[#This Row],[RECEIPTS]]+Table16[[#This Row],[RETURNS]])-(Table16[[#This Row],[EXCHANGED]]+Table16[[#This Row],[SALES]]+Table16[[#This Row],[ISSUES]])</f>
        <v>0</v>
      </c>
      <c r="I201" s="53">
        <v>0</v>
      </c>
      <c r="J201" s="58">
        <f t="shared" si="59"/>
        <v>0</v>
      </c>
      <c r="K201" s="53">
        <f>'DAY3'!K201+'DAY4'!C201</f>
        <v>0</v>
      </c>
      <c r="L201" s="54">
        <f>'DAY3'!L201+'DAY4'!D201</f>
        <v>0</v>
      </c>
      <c r="M201" s="55">
        <f>'DAY3'!M201+'DAY4'!E201</f>
        <v>0</v>
      </c>
      <c r="N201" s="52">
        <f>'DAY3'!N201+'DAY4'!F201</f>
        <v>0</v>
      </c>
      <c r="O201" s="303">
        <f>'DAY3'!O201+'DAY4'!G201</f>
        <v>0</v>
      </c>
      <c r="P201" s="53">
        <f t="shared" si="54"/>
        <v>0</v>
      </c>
      <c r="Q201" s="54">
        <f t="shared" si="55"/>
        <v>0</v>
      </c>
      <c r="R201" s="55">
        <f t="shared" si="56"/>
        <v>0</v>
      </c>
      <c r="S201" s="52">
        <f t="shared" si="57"/>
        <v>0</v>
      </c>
      <c r="T201" s="303">
        <f t="shared" si="58"/>
        <v>0</v>
      </c>
      <c r="U201" s="62">
        <f t="shared" si="52"/>
        <v>0</v>
      </c>
    </row>
    <row r="202" spans="1:21" x14ac:dyDescent="0.25">
      <c r="A202" s="317" t="s">
        <v>234</v>
      </c>
      <c r="B202" s="52">
        <f>'DAY3'!H202</f>
        <v>0.87999999999999901</v>
      </c>
      <c r="C202" s="53">
        <v>0</v>
      </c>
      <c r="D202" s="54">
        <v>0</v>
      </c>
      <c r="E202" s="55">
        <v>0</v>
      </c>
      <c r="F202" s="52">
        <v>0</v>
      </c>
      <c r="G202" s="303">
        <v>0</v>
      </c>
      <c r="H202" s="54">
        <f>+(Table16[[#This Row],[OPENING ]]+Table16[[#This Row],[RECEIPTS]]+Table16[[#This Row],[RETURNS]])-(Table16[[#This Row],[EXCHANGED]]+Table16[[#This Row],[SALES]]+Table16[[#This Row],[ISSUES]])</f>
        <v>0.87999999999999901</v>
      </c>
      <c r="I202" s="53">
        <v>0.68</v>
      </c>
      <c r="J202" s="58">
        <f t="shared" si="59"/>
        <v>-0.19999999999999896</v>
      </c>
      <c r="K202" s="53">
        <f>'DAY3'!K202+'DAY4'!C202</f>
        <v>0</v>
      </c>
      <c r="L202" s="54">
        <f>'DAY3'!L202+'DAY4'!D202</f>
        <v>0</v>
      </c>
      <c r="M202" s="55">
        <f>'DAY3'!M202+'DAY4'!E202</f>
        <v>0</v>
      </c>
      <c r="N202" s="52">
        <f>'DAY3'!N202+'DAY4'!F202</f>
        <v>0</v>
      </c>
      <c r="O202" s="303">
        <f>'DAY3'!O202+'DAY4'!G202</f>
        <v>10.4</v>
      </c>
      <c r="P202" s="53">
        <f t="shared" si="54"/>
        <v>0</v>
      </c>
      <c r="Q202" s="54">
        <f t="shared" si="55"/>
        <v>0</v>
      </c>
      <c r="R202" s="55">
        <f t="shared" si="56"/>
        <v>0</v>
      </c>
      <c r="S202" s="52">
        <f t="shared" si="57"/>
        <v>0</v>
      </c>
      <c r="T202" s="303">
        <f t="shared" si="58"/>
        <v>2.6</v>
      </c>
      <c r="U202" s="62">
        <f t="shared" si="52"/>
        <v>0.33846153846153809</v>
      </c>
    </row>
    <row r="203" spans="1:21" x14ac:dyDescent="0.25">
      <c r="A203" s="319" t="s">
        <v>224</v>
      </c>
      <c r="B203" s="52">
        <f>'DAY3'!H203</f>
        <v>3.4</v>
      </c>
      <c r="C203" s="53">
        <v>0</v>
      </c>
      <c r="D203" s="54">
        <v>0</v>
      </c>
      <c r="E203" s="55">
        <v>0</v>
      </c>
      <c r="F203" s="52">
        <v>0</v>
      </c>
      <c r="G203" s="303">
        <v>0</v>
      </c>
      <c r="H203" s="54">
        <f>+(Table16[[#This Row],[OPENING ]]+Table16[[#This Row],[RECEIPTS]]+Table16[[#This Row],[RETURNS]])-(Table16[[#This Row],[EXCHANGED]]+Table16[[#This Row],[SALES]]+Table16[[#This Row],[ISSUES]])</f>
        <v>3.4</v>
      </c>
      <c r="I203" s="53">
        <v>3.4</v>
      </c>
      <c r="J203" s="58">
        <f t="shared" si="59"/>
        <v>0</v>
      </c>
      <c r="K203" s="53">
        <f>'DAY3'!K203+'DAY4'!C203</f>
        <v>0</v>
      </c>
      <c r="L203" s="54">
        <f>'DAY3'!L203+'DAY4'!D203</f>
        <v>0</v>
      </c>
      <c r="M203" s="55">
        <f>'DAY3'!M203+'DAY4'!E203</f>
        <v>0</v>
      </c>
      <c r="N203" s="52">
        <f>'DAY3'!N203+'DAY4'!F203</f>
        <v>0</v>
      </c>
      <c r="O203" s="303">
        <f>'DAY3'!O203+'DAY4'!G203</f>
        <v>0</v>
      </c>
      <c r="P203" s="53">
        <f t="shared" si="54"/>
        <v>0</v>
      </c>
      <c r="Q203" s="54">
        <f t="shared" si="55"/>
        <v>0</v>
      </c>
      <c r="R203" s="55">
        <f t="shared" si="56"/>
        <v>0</v>
      </c>
      <c r="S203" s="52">
        <f t="shared" si="57"/>
        <v>0</v>
      </c>
      <c r="T203" s="303">
        <f t="shared" si="58"/>
        <v>0</v>
      </c>
      <c r="U203" s="62">
        <f t="shared" si="52"/>
        <v>0</v>
      </c>
    </row>
    <row r="204" spans="1:21" x14ac:dyDescent="0.25">
      <c r="A204" s="105" t="s">
        <v>237</v>
      </c>
      <c r="B204" s="52">
        <f>'DAY3'!H204</f>
        <v>0</v>
      </c>
      <c r="C204" s="53">
        <v>0</v>
      </c>
      <c r="D204" s="54">
        <v>0</v>
      </c>
      <c r="E204" s="55">
        <v>0</v>
      </c>
      <c r="F204" s="52">
        <v>0</v>
      </c>
      <c r="G204" s="303">
        <v>0</v>
      </c>
      <c r="H204" s="54">
        <f>+(Table16[[#This Row],[OPENING ]]+Table16[[#This Row],[RECEIPTS]]+Table16[[#This Row],[RETURNS]])-(Table16[[#This Row],[EXCHANGED]]+Table16[[#This Row],[SALES]]+Table16[[#This Row],[ISSUES]])</f>
        <v>0</v>
      </c>
      <c r="I204" s="53">
        <v>0</v>
      </c>
      <c r="J204" s="58">
        <f t="shared" si="59"/>
        <v>0</v>
      </c>
      <c r="K204" s="53">
        <f>'DAY3'!K204+'DAY4'!C204</f>
        <v>0</v>
      </c>
      <c r="L204" s="54">
        <f>'DAY3'!L204+'DAY4'!D204</f>
        <v>0</v>
      </c>
      <c r="M204" s="55">
        <f>'DAY3'!M204+'DAY4'!E204</f>
        <v>0</v>
      </c>
      <c r="N204" s="52">
        <f>'DAY3'!N204+'DAY4'!F204</f>
        <v>0</v>
      </c>
      <c r="O204" s="303">
        <f>'DAY3'!O204+'DAY4'!G204</f>
        <v>0</v>
      </c>
      <c r="P204" s="53">
        <f t="shared" si="54"/>
        <v>0</v>
      </c>
      <c r="Q204" s="54">
        <f t="shared" si="55"/>
        <v>0</v>
      </c>
      <c r="R204" s="55">
        <f t="shared" si="56"/>
        <v>0</v>
      </c>
      <c r="S204" s="52">
        <f t="shared" si="57"/>
        <v>0</v>
      </c>
      <c r="T204" s="303">
        <f t="shared" si="58"/>
        <v>0</v>
      </c>
      <c r="U204" s="62">
        <f t="shared" si="52"/>
        <v>0</v>
      </c>
    </row>
    <row r="205" spans="1:21" x14ac:dyDescent="0.25">
      <c r="A205" s="87" t="s">
        <v>238</v>
      </c>
      <c r="B205" s="52">
        <f>'DAY3'!H205</f>
        <v>0</v>
      </c>
      <c r="C205" s="53">
        <v>0</v>
      </c>
      <c r="D205" s="54">
        <v>0</v>
      </c>
      <c r="E205" s="55">
        <v>0</v>
      </c>
      <c r="F205" s="52">
        <v>0</v>
      </c>
      <c r="G205" s="303">
        <v>0</v>
      </c>
      <c r="H205" s="54">
        <f>+(Table16[[#This Row],[OPENING ]]+Table16[[#This Row],[RECEIPTS]]+Table16[[#This Row],[RETURNS]])-(Table16[[#This Row],[EXCHANGED]]+Table16[[#This Row],[SALES]]+Table16[[#This Row],[ISSUES]])</f>
        <v>0</v>
      </c>
      <c r="I205" s="53">
        <v>0</v>
      </c>
      <c r="J205" s="58">
        <f t="shared" si="59"/>
        <v>0</v>
      </c>
      <c r="K205" s="53">
        <f>'DAY3'!K205+'DAY4'!C205</f>
        <v>0</v>
      </c>
      <c r="L205" s="54">
        <f>'DAY3'!L205+'DAY4'!D205</f>
        <v>0</v>
      </c>
      <c r="M205" s="55">
        <f>'DAY3'!M205+'DAY4'!E205</f>
        <v>0</v>
      </c>
      <c r="N205" s="52">
        <f>'DAY3'!N205+'DAY4'!F205</f>
        <v>0</v>
      </c>
      <c r="O205" s="303">
        <f>'DAY3'!O205+'DAY4'!G205</f>
        <v>0</v>
      </c>
      <c r="P205" s="53">
        <f t="shared" si="54"/>
        <v>0</v>
      </c>
      <c r="Q205" s="54">
        <f t="shared" si="55"/>
        <v>0</v>
      </c>
      <c r="R205" s="55">
        <f t="shared" si="56"/>
        <v>0</v>
      </c>
      <c r="S205" s="52">
        <f t="shared" si="57"/>
        <v>0</v>
      </c>
      <c r="T205" s="303">
        <f t="shared" si="58"/>
        <v>0</v>
      </c>
      <c r="U205" s="62">
        <f t="shared" si="52"/>
        <v>0</v>
      </c>
    </row>
    <row r="206" spans="1:21" x14ac:dyDescent="0.25">
      <c r="A206" s="87" t="s">
        <v>239</v>
      </c>
      <c r="B206" s="52">
        <f>'DAY3'!H206</f>
        <v>0</v>
      </c>
      <c r="C206" s="53">
        <v>0</v>
      </c>
      <c r="D206" s="54">
        <v>0</v>
      </c>
      <c r="E206" s="55">
        <v>0</v>
      </c>
      <c r="F206" s="52">
        <v>0</v>
      </c>
      <c r="G206" s="303">
        <v>0</v>
      </c>
      <c r="H206" s="54">
        <f>+(Table16[[#This Row],[OPENING ]]+Table16[[#This Row],[RECEIPTS]]+Table16[[#This Row],[RETURNS]])-(Table16[[#This Row],[EXCHANGED]]+Table16[[#This Row],[SALES]]+Table16[[#This Row],[ISSUES]])</f>
        <v>0</v>
      </c>
      <c r="I206" s="53">
        <v>0</v>
      </c>
      <c r="J206" s="58">
        <f t="shared" si="59"/>
        <v>0</v>
      </c>
      <c r="K206" s="53">
        <f>'DAY3'!K206+'DAY4'!C206</f>
        <v>0</v>
      </c>
      <c r="L206" s="54">
        <f>'DAY3'!L206+'DAY4'!D206</f>
        <v>0</v>
      </c>
      <c r="M206" s="55">
        <f>'DAY3'!M206+'DAY4'!E206</f>
        <v>0</v>
      </c>
      <c r="N206" s="52">
        <f>'DAY3'!N206+'DAY4'!F206</f>
        <v>0</v>
      </c>
      <c r="O206" s="303">
        <f>'DAY3'!O206+'DAY4'!G206</f>
        <v>0</v>
      </c>
      <c r="P206" s="53">
        <f t="shared" si="54"/>
        <v>0</v>
      </c>
      <c r="Q206" s="54">
        <f t="shared" si="55"/>
        <v>0</v>
      </c>
      <c r="R206" s="55">
        <f t="shared" si="56"/>
        <v>0</v>
      </c>
      <c r="S206" s="52">
        <f t="shared" si="57"/>
        <v>0</v>
      </c>
      <c r="T206" s="303">
        <f t="shared" si="58"/>
        <v>0</v>
      </c>
      <c r="U206" s="62">
        <f t="shared" si="52"/>
        <v>0</v>
      </c>
    </row>
    <row r="207" spans="1:21" x14ac:dyDescent="0.25">
      <c r="A207" s="85" t="s">
        <v>242</v>
      </c>
      <c r="B207" s="52">
        <f>'DAY3'!H207</f>
        <v>0</v>
      </c>
      <c r="C207" s="53">
        <v>0</v>
      </c>
      <c r="D207" s="54">
        <v>0</v>
      </c>
      <c r="E207" s="55">
        <v>0</v>
      </c>
      <c r="F207" s="52">
        <v>0</v>
      </c>
      <c r="G207" s="303">
        <v>0</v>
      </c>
      <c r="H207" s="54">
        <f>+(Table16[[#This Row],[OPENING ]]+Table16[[#This Row],[RECEIPTS]]+Table16[[#This Row],[RETURNS]])-(Table16[[#This Row],[EXCHANGED]]+Table16[[#This Row],[SALES]]+Table16[[#This Row],[ISSUES]])</f>
        <v>0</v>
      </c>
      <c r="I207" s="53">
        <v>0</v>
      </c>
      <c r="J207" s="58">
        <f t="shared" si="59"/>
        <v>0</v>
      </c>
      <c r="K207" s="53">
        <f>'DAY3'!K207+'DAY4'!C207</f>
        <v>0</v>
      </c>
      <c r="L207" s="54">
        <f>'DAY3'!L207+'DAY4'!D207</f>
        <v>0</v>
      </c>
      <c r="M207" s="55">
        <f>'DAY3'!M207+'DAY4'!E207</f>
        <v>0</v>
      </c>
      <c r="N207" s="52">
        <f>'DAY3'!N207+'DAY4'!F207</f>
        <v>0</v>
      </c>
      <c r="O207" s="303">
        <f>'DAY3'!O207+'DAY4'!G207</f>
        <v>0</v>
      </c>
      <c r="P207" s="53">
        <f t="shared" si="54"/>
        <v>0</v>
      </c>
      <c r="Q207" s="54">
        <f t="shared" si="55"/>
        <v>0</v>
      </c>
      <c r="R207" s="55">
        <f t="shared" si="56"/>
        <v>0</v>
      </c>
      <c r="S207" s="52">
        <f t="shared" si="57"/>
        <v>0</v>
      </c>
      <c r="T207" s="303">
        <f t="shared" si="58"/>
        <v>0</v>
      </c>
      <c r="U207" s="62">
        <f t="shared" si="52"/>
        <v>0</v>
      </c>
    </row>
    <row r="208" spans="1:21" x14ac:dyDescent="0.25">
      <c r="A208" s="85" t="s">
        <v>250</v>
      </c>
      <c r="B208" s="52">
        <f>'DAY3'!H208</f>
        <v>250</v>
      </c>
      <c r="C208" s="53">
        <v>0</v>
      </c>
      <c r="D208" s="54">
        <v>0</v>
      </c>
      <c r="E208" s="55">
        <v>0</v>
      </c>
      <c r="F208" s="52">
        <v>0</v>
      </c>
      <c r="G208" s="303">
        <v>125</v>
      </c>
      <c r="H208" s="54">
        <f>+(Table16[[#This Row],[OPENING ]]+Table16[[#This Row],[RECEIPTS]]+Table16[[#This Row],[RETURNS]])-(Table16[[#This Row],[EXCHANGED]]+Table16[[#This Row],[SALES]]+Table16[[#This Row],[ISSUES]])</f>
        <v>125</v>
      </c>
      <c r="I208" s="53">
        <v>125</v>
      </c>
      <c r="J208" s="58">
        <f t="shared" si="59"/>
        <v>0</v>
      </c>
      <c r="K208" s="53">
        <f>'DAY3'!K208+'DAY4'!C208</f>
        <v>0</v>
      </c>
      <c r="L208" s="54">
        <f>'DAY3'!L208+'DAY4'!D208</f>
        <v>0</v>
      </c>
      <c r="M208" s="55">
        <f>'DAY3'!M208+'DAY4'!E208</f>
        <v>0</v>
      </c>
      <c r="N208" s="52">
        <f>'DAY3'!N208+'DAY4'!F208</f>
        <v>0</v>
      </c>
      <c r="O208" s="303">
        <f>'DAY3'!O208+'DAY4'!G208</f>
        <v>175</v>
      </c>
      <c r="P208" s="53">
        <f t="shared" si="54"/>
        <v>0</v>
      </c>
      <c r="Q208" s="54">
        <f t="shared" si="55"/>
        <v>0</v>
      </c>
      <c r="R208" s="55">
        <f t="shared" si="56"/>
        <v>0</v>
      </c>
      <c r="S208" s="52">
        <f t="shared" si="57"/>
        <v>0</v>
      </c>
      <c r="T208" s="303">
        <f t="shared" si="58"/>
        <v>43.75</v>
      </c>
      <c r="U208" s="62">
        <f t="shared" si="52"/>
        <v>2.8571428571428572</v>
      </c>
    </row>
    <row r="209" spans="1:21" x14ac:dyDescent="0.25">
      <c r="A209" s="87" t="s">
        <v>251</v>
      </c>
      <c r="B209" s="52">
        <f>'DAY3'!H209</f>
        <v>0</v>
      </c>
      <c r="C209" s="53">
        <v>0</v>
      </c>
      <c r="D209" s="54">
        <v>0</v>
      </c>
      <c r="E209" s="55">
        <v>0</v>
      </c>
      <c r="F209" s="52">
        <v>0</v>
      </c>
      <c r="G209" s="303">
        <v>0</v>
      </c>
      <c r="H209" s="54">
        <f>+(Table16[[#This Row],[OPENING ]]+Table16[[#This Row],[RECEIPTS]]+Table16[[#This Row],[RETURNS]])-(Table16[[#This Row],[EXCHANGED]]+Table16[[#This Row],[SALES]]+Table16[[#This Row],[ISSUES]])</f>
        <v>0</v>
      </c>
      <c r="I209" s="53">
        <v>0</v>
      </c>
      <c r="J209" s="58">
        <f t="shared" si="59"/>
        <v>0</v>
      </c>
      <c r="K209" s="53">
        <f>'DAY3'!K209+'DAY4'!C209</f>
        <v>0</v>
      </c>
      <c r="L209" s="54">
        <f>'DAY3'!L209+'DAY4'!D209</f>
        <v>0</v>
      </c>
      <c r="M209" s="55">
        <f>'DAY3'!M209+'DAY4'!E209</f>
        <v>0</v>
      </c>
      <c r="N209" s="52">
        <f>'DAY3'!N209+'DAY4'!F209</f>
        <v>0</v>
      </c>
      <c r="O209" s="303">
        <f>'DAY3'!O209+'DAY4'!G209</f>
        <v>139.19999999999999</v>
      </c>
      <c r="P209" s="53">
        <f t="shared" si="54"/>
        <v>0</v>
      </c>
      <c r="Q209" s="54">
        <f t="shared" si="55"/>
        <v>0</v>
      </c>
      <c r="R209" s="55">
        <f t="shared" si="56"/>
        <v>0</v>
      </c>
      <c r="S209" s="52">
        <f t="shared" si="57"/>
        <v>0</v>
      </c>
      <c r="T209" s="303">
        <f t="shared" si="58"/>
        <v>34.799999999999997</v>
      </c>
      <c r="U209" s="62">
        <f t="shared" si="52"/>
        <v>0</v>
      </c>
    </row>
    <row r="210" spans="1:21" x14ac:dyDescent="0.25">
      <c r="A210" s="87"/>
      <c r="B210" s="52">
        <f>'DAY3'!H210</f>
        <v>0</v>
      </c>
      <c r="C210" s="53">
        <v>0</v>
      </c>
      <c r="D210" s="54">
        <v>0</v>
      </c>
      <c r="E210" s="55">
        <v>0</v>
      </c>
      <c r="F210" s="52">
        <v>0</v>
      </c>
      <c r="G210" s="303">
        <v>0</v>
      </c>
      <c r="H210" s="54">
        <f>+(Table16[[#This Row],[OPENING ]]+Table16[[#This Row],[RECEIPTS]]+Table16[[#This Row],[RETURNS]])-(Table16[[#This Row],[EXCHANGED]]+Table16[[#This Row],[SALES]]+Table16[[#This Row],[ISSUES]])</f>
        <v>0</v>
      </c>
      <c r="I210" s="53">
        <v>0</v>
      </c>
      <c r="J210" s="58">
        <f t="shared" si="59"/>
        <v>0</v>
      </c>
      <c r="K210" s="53">
        <f>'DAY3'!K210+'DAY4'!C210</f>
        <v>0</v>
      </c>
      <c r="L210" s="54">
        <f>'DAY3'!L210+'DAY4'!D210</f>
        <v>0</v>
      </c>
      <c r="M210" s="55">
        <f>'DAY3'!M210+'DAY4'!E210</f>
        <v>0</v>
      </c>
      <c r="N210" s="52">
        <f>'DAY3'!N210+'DAY4'!F210</f>
        <v>0</v>
      </c>
      <c r="O210" s="303">
        <f>'DAY3'!O210+'DAY4'!G210</f>
        <v>0</v>
      </c>
      <c r="P210" s="53">
        <f t="shared" si="54"/>
        <v>0</v>
      </c>
      <c r="Q210" s="54">
        <f t="shared" si="55"/>
        <v>0</v>
      </c>
      <c r="R210" s="55">
        <f t="shared" si="56"/>
        <v>0</v>
      </c>
      <c r="S210" s="52">
        <f t="shared" si="57"/>
        <v>0</v>
      </c>
      <c r="T210" s="303">
        <f t="shared" si="58"/>
        <v>0</v>
      </c>
      <c r="U210" s="62">
        <f t="shared" ref="U210:U238" si="60">IFERROR(+H210/(P210+Q210+R210+S210+T210),0)</f>
        <v>0</v>
      </c>
    </row>
    <row r="211" spans="1:21" x14ac:dyDescent="0.25">
      <c r="A211" s="87"/>
      <c r="B211" s="52">
        <f>'DAY3'!H211</f>
        <v>0</v>
      </c>
      <c r="C211" s="53">
        <v>0</v>
      </c>
      <c r="D211" s="54">
        <v>0</v>
      </c>
      <c r="E211" s="55">
        <v>0</v>
      </c>
      <c r="F211" s="52">
        <v>0</v>
      </c>
      <c r="G211" s="303">
        <v>0</v>
      </c>
      <c r="H211" s="54">
        <f>+(Table16[[#This Row],[OPENING ]]+Table16[[#This Row],[RECEIPTS]]+Table16[[#This Row],[RETURNS]])-(Table16[[#This Row],[EXCHANGED]]+Table16[[#This Row],[SALES]]+Table16[[#This Row],[ISSUES]])</f>
        <v>0</v>
      </c>
      <c r="I211" s="53">
        <v>0</v>
      </c>
      <c r="J211" s="58">
        <f t="shared" si="59"/>
        <v>0</v>
      </c>
      <c r="K211" s="53">
        <f>'DAY3'!K211+'DAY4'!C211</f>
        <v>0</v>
      </c>
      <c r="L211" s="54">
        <f>'DAY3'!L211+'DAY4'!D211</f>
        <v>0</v>
      </c>
      <c r="M211" s="55">
        <f>'DAY3'!M211+'DAY4'!E211</f>
        <v>0</v>
      </c>
      <c r="N211" s="52">
        <f>'DAY3'!N211+'DAY4'!F211</f>
        <v>0</v>
      </c>
      <c r="O211" s="303">
        <f>'DAY3'!O211+'DAY4'!G211</f>
        <v>0</v>
      </c>
      <c r="P211" s="53">
        <f t="shared" si="54"/>
        <v>0</v>
      </c>
      <c r="Q211" s="54">
        <f t="shared" si="55"/>
        <v>0</v>
      </c>
      <c r="R211" s="55">
        <f t="shared" si="56"/>
        <v>0</v>
      </c>
      <c r="S211" s="52">
        <f t="shared" si="57"/>
        <v>0</v>
      </c>
      <c r="T211" s="303">
        <f t="shared" si="58"/>
        <v>0</v>
      </c>
      <c r="U211" s="62">
        <f t="shared" si="60"/>
        <v>0</v>
      </c>
    </row>
    <row r="212" spans="1:21" x14ac:dyDescent="0.25">
      <c r="A212" s="87"/>
      <c r="B212" s="52">
        <f>'DAY3'!H212</f>
        <v>0</v>
      </c>
      <c r="C212" s="53">
        <v>0</v>
      </c>
      <c r="D212" s="54">
        <v>0</v>
      </c>
      <c r="E212" s="55">
        <v>0</v>
      </c>
      <c r="F212" s="52">
        <v>0</v>
      </c>
      <c r="G212" s="303">
        <v>0</v>
      </c>
      <c r="H212" s="54">
        <f>+(Table16[[#This Row],[OPENING ]]+Table16[[#This Row],[RECEIPTS]]+Table16[[#This Row],[RETURNS]])-(Table16[[#This Row],[EXCHANGED]]+Table16[[#This Row],[SALES]]+Table16[[#This Row],[ISSUES]])</f>
        <v>0</v>
      </c>
      <c r="I212" s="53">
        <v>0</v>
      </c>
      <c r="J212" s="58">
        <f t="shared" si="59"/>
        <v>0</v>
      </c>
      <c r="K212" s="53">
        <f>'DAY3'!K212+'DAY4'!C212</f>
        <v>0</v>
      </c>
      <c r="L212" s="54">
        <f>'DAY3'!L212+'DAY4'!D212</f>
        <v>0</v>
      </c>
      <c r="M212" s="55">
        <f>'DAY3'!M212+'DAY4'!E212</f>
        <v>0</v>
      </c>
      <c r="N212" s="52">
        <f>'DAY3'!N212+'DAY4'!F212</f>
        <v>0</v>
      </c>
      <c r="O212" s="303">
        <f>'DAY3'!O212+'DAY4'!G212</f>
        <v>0</v>
      </c>
      <c r="P212" s="53">
        <f t="shared" si="54"/>
        <v>0</v>
      </c>
      <c r="Q212" s="54">
        <f t="shared" si="55"/>
        <v>0</v>
      </c>
      <c r="R212" s="55">
        <f t="shared" si="56"/>
        <v>0</v>
      </c>
      <c r="S212" s="52">
        <f t="shared" si="57"/>
        <v>0</v>
      </c>
      <c r="T212" s="303">
        <f t="shared" si="58"/>
        <v>0</v>
      </c>
      <c r="U212" s="62">
        <f t="shared" si="60"/>
        <v>0</v>
      </c>
    </row>
    <row r="213" spans="1:21" ht="15.75" thickBot="1" x14ac:dyDescent="0.3">
      <c r="A213" s="179"/>
      <c r="B213" s="52">
        <f>'DAY3'!H213</f>
        <v>0</v>
      </c>
      <c r="C213" s="144">
        <v>0</v>
      </c>
      <c r="D213" s="145">
        <v>0</v>
      </c>
      <c r="E213" s="146">
        <v>0</v>
      </c>
      <c r="F213" s="143">
        <v>0</v>
      </c>
      <c r="G213" s="304">
        <v>0</v>
      </c>
      <c r="H213" s="54">
        <f>+(Table16[[#This Row],[OPENING ]]+Table16[[#This Row],[RECEIPTS]]+Table16[[#This Row],[RETURNS]])-(Table16[[#This Row],[EXCHANGED]]+Table16[[#This Row],[SALES]]+Table16[[#This Row],[ISSUES]])</f>
        <v>0</v>
      </c>
      <c r="I213" s="144">
        <v>0</v>
      </c>
      <c r="J213" s="148">
        <f t="shared" si="59"/>
        <v>0</v>
      </c>
      <c r="K213" s="53">
        <f>'DAY3'!K213+'DAY4'!C213</f>
        <v>0</v>
      </c>
      <c r="L213" s="54">
        <f>'DAY3'!L213+'DAY4'!D213</f>
        <v>0</v>
      </c>
      <c r="M213" s="55">
        <f>'DAY3'!M213+'DAY4'!E213</f>
        <v>0</v>
      </c>
      <c r="N213" s="52">
        <f>'DAY3'!N213+'DAY4'!F213</f>
        <v>0</v>
      </c>
      <c r="O213" s="303">
        <f>'DAY3'!O213+'DAY4'!G213</f>
        <v>0</v>
      </c>
      <c r="P213" s="53">
        <f t="shared" si="54"/>
        <v>0</v>
      </c>
      <c r="Q213" s="54">
        <f t="shared" si="55"/>
        <v>0</v>
      </c>
      <c r="R213" s="55">
        <f t="shared" si="56"/>
        <v>0</v>
      </c>
      <c r="S213" s="52">
        <f t="shared" si="57"/>
        <v>0</v>
      </c>
      <c r="T213" s="303">
        <f t="shared" si="58"/>
        <v>0</v>
      </c>
      <c r="U213" s="167">
        <f t="shared" si="60"/>
        <v>0</v>
      </c>
    </row>
    <row r="214" spans="1:21" ht="17.25" thickBot="1" x14ac:dyDescent="0.35">
      <c r="A214" s="159" t="s">
        <v>54</v>
      </c>
      <c r="B214" s="160">
        <f t="shared" ref="B214:T214" si="61">SUM(B153:B213)</f>
        <v>9397.32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305">
        <f t="shared" si="61"/>
        <v>170</v>
      </c>
      <c r="H214" s="162">
        <f t="shared" si="61"/>
        <v>9227.32</v>
      </c>
      <c r="I214" s="161">
        <f t="shared" si="61"/>
        <v>9227.32</v>
      </c>
      <c r="J214" s="165">
        <f>+I214-H214</f>
        <v>0</v>
      </c>
      <c r="K214" s="161">
        <f t="shared" si="61"/>
        <v>0</v>
      </c>
      <c r="L214" s="174">
        <f t="shared" si="61"/>
        <v>0</v>
      </c>
      <c r="M214" s="163">
        <f t="shared" si="61"/>
        <v>0</v>
      </c>
      <c r="N214" s="160">
        <f t="shared" si="61"/>
        <v>0</v>
      </c>
      <c r="O214" s="305">
        <f t="shared" si="61"/>
        <v>403.59999999999997</v>
      </c>
      <c r="P214" s="161">
        <f t="shared" si="61"/>
        <v>0</v>
      </c>
      <c r="Q214" s="162">
        <f t="shared" si="61"/>
        <v>0</v>
      </c>
      <c r="R214" s="163">
        <f t="shared" si="61"/>
        <v>0</v>
      </c>
      <c r="S214" s="160">
        <f t="shared" si="61"/>
        <v>0</v>
      </c>
      <c r="T214" s="305">
        <f t="shared" si="61"/>
        <v>100.89999999999999</v>
      </c>
      <c r="U214" s="166">
        <f t="shared" si="60"/>
        <v>91.450148662041627</v>
      </c>
    </row>
    <row r="215" spans="1:21" x14ac:dyDescent="0.25">
      <c r="A215" s="150"/>
      <c r="B215" s="151"/>
      <c r="C215" s="152"/>
      <c r="D215" s="153"/>
      <c r="E215" s="154"/>
      <c r="F215" s="151"/>
      <c r="G215" s="306"/>
      <c r="H215" s="153"/>
      <c r="I215" s="152"/>
      <c r="J215" s="157"/>
      <c r="K215" s="152"/>
      <c r="L215" s="153"/>
      <c r="M215" s="154"/>
      <c r="N215" s="151"/>
      <c r="O215" s="306"/>
      <c r="P215" s="152"/>
      <c r="Q215" s="153"/>
      <c r="R215" s="154"/>
      <c r="S215" s="151"/>
      <c r="T215" s="306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303"/>
      <c r="H216" s="54"/>
      <c r="I216" s="53"/>
      <c r="J216" s="58"/>
      <c r="K216" s="53"/>
      <c r="L216" s="54"/>
      <c r="M216" s="55"/>
      <c r="N216" s="52"/>
      <c r="O216" s="303"/>
      <c r="P216" s="53"/>
      <c r="Q216" s="54"/>
      <c r="R216" s="55"/>
      <c r="S216" s="52"/>
      <c r="T216" s="303"/>
      <c r="U216" s="62"/>
    </row>
    <row r="217" spans="1:21" x14ac:dyDescent="0.25">
      <c r="A217" s="95" t="s">
        <v>56</v>
      </c>
      <c r="B217" s="52">
        <f>'DAY3'!H217</f>
        <v>550</v>
      </c>
      <c r="C217" s="53">
        <v>0</v>
      </c>
      <c r="D217" s="54">
        <v>0</v>
      </c>
      <c r="E217" s="55">
        <v>0</v>
      </c>
      <c r="F217" s="52">
        <v>0</v>
      </c>
      <c r="G217" s="303">
        <v>0</v>
      </c>
      <c r="H217" s="54">
        <f>+(Table16[[#This Row],[OPENING ]]+Table16[[#This Row],[RECEIPTS]]+Table16[[#This Row],[RETURNS]])-(Table16[[#This Row],[EXCHANGED]]+Table16[[#This Row],[SALES]]+Table16[[#This Row],[ISSUES]])</f>
        <v>550</v>
      </c>
      <c r="I217" s="53">
        <v>550</v>
      </c>
      <c r="J217" s="58">
        <f t="shared" si="59"/>
        <v>0</v>
      </c>
      <c r="K217" s="53">
        <f>'DAY3'!K217+'DAY4'!C217</f>
        <v>1925</v>
      </c>
      <c r="L217" s="54">
        <f>'DAY3'!L217+'DAY4'!D217</f>
        <v>0</v>
      </c>
      <c r="M217" s="55">
        <f>'DAY3'!M217+'DAY4'!E217</f>
        <v>0</v>
      </c>
      <c r="N217" s="52">
        <f>'DAY3'!N217+'DAY4'!F217</f>
        <v>0</v>
      </c>
      <c r="O217" s="303">
        <f>'DAY3'!O217+'DAY4'!G217</f>
        <v>1375</v>
      </c>
      <c r="P217" s="53">
        <f>+K217/4</f>
        <v>481.25</v>
      </c>
      <c r="Q217" s="54">
        <f>+L217/4</f>
        <v>0</v>
      </c>
      <c r="R217" s="55">
        <f>+M217/4</f>
        <v>0</v>
      </c>
      <c r="S217" s="52">
        <f>+N217/4</f>
        <v>0</v>
      </c>
      <c r="T217" s="303">
        <f>+O217/4</f>
        <v>343.75</v>
      </c>
      <c r="U217" s="62">
        <f t="shared" si="60"/>
        <v>0.66666666666666663</v>
      </c>
    </row>
    <row r="218" spans="1:21" x14ac:dyDescent="0.25">
      <c r="A218" s="95" t="s">
        <v>240</v>
      </c>
      <c r="B218" s="52">
        <f>'DAY3'!H218</f>
        <v>4550</v>
      </c>
      <c r="C218" s="53">
        <v>0</v>
      </c>
      <c r="D218" s="54">
        <v>0</v>
      </c>
      <c r="E218" s="55">
        <v>0</v>
      </c>
      <c r="F218" s="52">
        <v>0</v>
      </c>
      <c r="G218" s="303">
        <v>4375</v>
      </c>
      <c r="H218" s="54">
        <f>+(Table16[[#This Row],[OPENING ]]+Table16[[#This Row],[RECEIPTS]]+Table16[[#This Row],[RETURNS]])-(Table16[[#This Row],[EXCHANGED]]+Table16[[#This Row],[SALES]]+Table16[[#This Row],[ISSUES]])</f>
        <v>175</v>
      </c>
      <c r="I218" s="53">
        <v>175</v>
      </c>
      <c r="J218" s="58">
        <f t="shared" si="59"/>
        <v>0</v>
      </c>
      <c r="K218" s="53">
        <f>'DAY3'!K218+'DAY4'!C218</f>
        <v>0</v>
      </c>
      <c r="L218" s="54">
        <f>'DAY3'!L218+'DAY4'!D218</f>
        <v>0</v>
      </c>
      <c r="M218" s="55">
        <f>'DAY3'!M218+'DAY4'!E218</f>
        <v>0</v>
      </c>
      <c r="N218" s="52">
        <f>'DAY3'!N218+'DAY4'!F218</f>
        <v>0</v>
      </c>
      <c r="O218" s="303">
        <f>'DAY3'!O218+'DAY4'!G218</f>
        <v>8500</v>
      </c>
      <c r="P218" s="53">
        <f t="shared" ref="P218:P237" si="62">+K218/4</f>
        <v>0</v>
      </c>
      <c r="Q218" s="54">
        <f t="shared" ref="Q218:Q237" si="63">+L218/4</f>
        <v>0</v>
      </c>
      <c r="R218" s="55">
        <f t="shared" ref="R218:R237" si="64">+M218/4</f>
        <v>0</v>
      </c>
      <c r="S218" s="52">
        <f t="shared" ref="S218:S237" si="65">+N218/4</f>
        <v>0</v>
      </c>
      <c r="T218" s="303">
        <f t="shared" ref="T218:T237" si="66">+O218/4</f>
        <v>2125</v>
      </c>
      <c r="U218" s="62">
        <f t="shared" si="60"/>
        <v>8.2352941176470587E-2</v>
      </c>
    </row>
    <row r="219" spans="1:21" x14ac:dyDescent="0.25">
      <c r="A219" s="95" t="s">
        <v>57</v>
      </c>
      <c r="B219" s="52">
        <f>'DAY3'!H219</f>
        <v>0</v>
      </c>
      <c r="C219" s="53">
        <v>0</v>
      </c>
      <c r="D219" s="54">
        <v>0</v>
      </c>
      <c r="E219" s="55">
        <v>0</v>
      </c>
      <c r="F219" s="52">
        <v>0</v>
      </c>
      <c r="G219" s="303">
        <v>0</v>
      </c>
      <c r="H219" s="54">
        <f>+(Table16[[#This Row],[OPENING ]]+Table16[[#This Row],[RECEIPTS]]+Table16[[#This Row],[RETURNS]])-(Table16[[#This Row],[EXCHANGED]]+Table16[[#This Row],[SALES]]+Table16[[#This Row],[ISSUES]])</f>
        <v>0</v>
      </c>
      <c r="I219" s="53">
        <v>0</v>
      </c>
      <c r="J219" s="58">
        <f t="shared" si="59"/>
        <v>0</v>
      </c>
      <c r="K219" s="53">
        <f>'DAY3'!K219+'DAY4'!C219</f>
        <v>0</v>
      </c>
      <c r="L219" s="54">
        <f>'DAY3'!L219+'DAY4'!D219</f>
        <v>0</v>
      </c>
      <c r="M219" s="55">
        <f>'DAY3'!M219+'DAY4'!E219</f>
        <v>0</v>
      </c>
      <c r="N219" s="52">
        <f>'DAY3'!N219+'DAY4'!F219</f>
        <v>0</v>
      </c>
      <c r="O219" s="303">
        <f>'DAY3'!O219+'DAY4'!G219</f>
        <v>0</v>
      </c>
      <c r="P219" s="53">
        <f t="shared" si="62"/>
        <v>0</v>
      </c>
      <c r="Q219" s="54">
        <f t="shared" si="63"/>
        <v>0</v>
      </c>
      <c r="R219" s="55">
        <f t="shared" si="64"/>
        <v>0</v>
      </c>
      <c r="S219" s="52">
        <f t="shared" si="65"/>
        <v>0</v>
      </c>
      <c r="T219" s="303">
        <f t="shared" si="66"/>
        <v>0</v>
      </c>
      <c r="U219" s="62">
        <f t="shared" si="60"/>
        <v>0</v>
      </c>
    </row>
    <row r="220" spans="1:21" x14ac:dyDescent="0.25">
      <c r="A220" s="95" t="s">
        <v>58</v>
      </c>
      <c r="B220" s="52">
        <f>'DAY3'!H220</f>
        <v>0</v>
      </c>
      <c r="C220" s="53">
        <v>0</v>
      </c>
      <c r="D220" s="54">
        <v>0</v>
      </c>
      <c r="E220" s="55">
        <v>0</v>
      </c>
      <c r="F220" s="52">
        <v>0</v>
      </c>
      <c r="G220" s="303">
        <v>0</v>
      </c>
      <c r="H220" s="54">
        <f>+(Table16[[#This Row],[OPENING ]]+Table16[[#This Row],[RECEIPTS]]+Table16[[#This Row],[RETURNS]])-(Table16[[#This Row],[EXCHANGED]]+Table16[[#This Row],[SALES]]+Table16[[#This Row],[ISSUES]])</f>
        <v>0</v>
      </c>
      <c r="I220" s="53">
        <v>0</v>
      </c>
      <c r="J220" s="58">
        <f t="shared" si="59"/>
        <v>0</v>
      </c>
      <c r="K220" s="53">
        <f>'DAY3'!K220+'DAY4'!C220</f>
        <v>0</v>
      </c>
      <c r="L220" s="54">
        <f>'DAY3'!L220+'DAY4'!D220</f>
        <v>0</v>
      </c>
      <c r="M220" s="55">
        <f>'DAY3'!M220+'DAY4'!E220</f>
        <v>0</v>
      </c>
      <c r="N220" s="52">
        <f>'DAY3'!N220+'DAY4'!F220</f>
        <v>0</v>
      </c>
      <c r="O220" s="303">
        <f>'DAY3'!O220+'DAY4'!G220</f>
        <v>0</v>
      </c>
      <c r="P220" s="53">
        <f t="shared" si="62"/>
        <v>0</v>
      </c>
      <c r="Q220" s="54">
        <f t="shared" si="63"/>
        <v>0</v>
      </c>
      <c r="R220" s="55">
        <f t="shared" si="64"/>
        <v>0</v>
      </c>
      <c r="S220" s="52">
        <f t="shared" si="65"/>
        <v>0</v>
      </c>
      <c r="T220" s="303">
        <f t="shared" si="66"/>
        <v>0</v>
      </c>
      <c r="U220" s="62">
        <f t="shared" si="60"/>
        <v>0</v>
      </c>
    </row>
    <row r="221" spans="1:21" x14ac:dyDescent="0.25">
      <c r="A221" s="95" t="s">
        <v>59</v>
      </c>
      <c r="B221" s="52">
        <f>'DAY3'!H221</f>
        <v>0</v>
      </c>
      <c r="C221" s="53">
        <v>0</v>
      </c>
      <c r="D221" s="54">
        <v>0</v>
      </c>
      <c r="E221" s="55">
        <v>0</v>
      </c>
      <c r="F221" s="52">
        <v>0</v>
      </c>
      <c r="G221" s="303">
        <v>0</v>
      </c>
      <c r="H221" s="54">
        <f>+(Table16[[#This Row],[OPENING ]]+Table16[[#This Row],[RECEIPTS]]+Table16[[#This Row],[RETURNS]])-(Table16[[#This Row],[EXCHANGED]]+Table16[[#This Row],[SALES]]+Table16[[#This Row],[ISSUES]])</f>
        <v>0</v>
      </c>
      <c r="I221" s="53">
        <v>0</v>
      </c>
      <c r="J221" s="58">
        <f t="shared" ref="J221:J240" si="67">+I221-H221</f>
        <v>0</v>
      </c>
      <c r="K221" s="53">
        <f>'DAY3'!K221+'DAY4'!C221</f>
        <v>300</v>
      </c>
      <c r="L221" s="54">
        <f>'DAY3'!L221+'DAY4'!D221</f>
        <v>0</v>
      </c>
      <c r="M221" s="55">
        <f>'DAY3'!M221+'DAY4'!E221</f>
        <v>0</v>
      </c>
      <c r="N221" s="52">
        <f>'DAY3'!N221+'DAY4'!F221</f>
        <v>0</v>
      </c>
      <c r="O221" s="303">
        <f>'DAY3'!O221+'DAY4'!G221</f>
        <v>825</v>
      </c>
      <c r="P221" s="53">
        <f t="shared" si="62"/>
        <v>75</v>
      </c>
      <c r="Q221" s="54">
        <f t="shared" si="63"/>
        <v>0</v>
      </c>
      <c r="R221" s="55">
        <f t="shared" si="64"/>
        <v>0</v>
      </c>
      <c r="S221" s="52">
        <f t="shared" si="65"/>
        <v>0</v>
      </c>
      <c r="T221" s="303">
        <f t="shared" si="66"/>
        <v>206.25</v>
      </c>
      <c r="U221" s="62">
        <f t="shared" si="60"/>
        <v>0</v>
      </c>
    </row>
    <row r="222" spans="1:21" x14ac:dyDescent="0.25">
      <c r="A222" s="95" t="s">
        <v>60</v>
      </c>
      <c r="B222" s="52">
        <f>'DAY3'!H222</f>
        <v>0</v>
      </c>
      <c r="C222" s="53">
        <v>0</v>
      </c>
      <c r="D222" s="54">
        <v>0</v>
      </c>
      <c r="E222" s="55">
        <v>0</v>
      </c>
      <c r="F222" s="52">
        <v>0</v>
      </c>
      <c r="G222" s="303">
        <v>0</v>
      </c>
      <c r="H222" s="54">
        <f>+(Table16[[#This Row],[OPENING ]]+Table16[[#This Row],[RECEIPTS]]+Table16[[#This Row],[RETURNS]])-(Table16[[#This Row],[EXCHANGED]]+Table16[[#This Row],[SALES]]+Table16[[#This Row],[ISSUES]])</f>
        <v>0</v>
      </c>
      <c r="I222" s="53">
        <v>0</v>
      </c>
      <c r="J222" s="58">
        <f t="shared" si="67"/>
        <v>0</v>
      </c>
      <c r="K222" s="53">
        <f>'DAY3'!K222+'DAY4'!C222</f>
        <v>0</v>
      </c>
      <c r="L222" s="54">
        <f>'DAY3'!L222+'DAY4'!D222</f>
        <v>0</v>
      </c>
      <c r="M222" s="55">
        <f>'DAY3'!M222+'DAY4'!E222</f>
        <v>0</v>
      </c>
      <c r="N222" s="52">
        <f>'DAY3'!N222+'DAY4'!F222</f>
        <v>0</v>
      </c>
      <c r="O222" s="303">
        <f>'DAY3'!O222+'DAY4'!G222</f>
        <v>0</v>
      </c>
      <c r="P222" s="53">
        <f t="shared" si="62"/>
        <v>0</v>
      </c>
      <c r="Q222" s="54">
        <f t="shared" si="63"/>
        <v>0</v>
      </c>
      <c r="R222" s="55">
        <f t="shared" si="64"/>
        <v>0</v>
      </c>
      <c r="S222" s="52">
        <f t="shared" si="65"/>
        <v>0</v>
      </c>
      <c r="T222" s="303">
        <f t="shared" si="66"/>
        <v>0</v>
      </c>
      <c r="U222" s="62">
        <f t="shared" si="60"/>
        <v>0</v>
      </c>
    </row>
    <row r="223" spans="1:21" x14ac:dyDescent="0.25">
      <c r="A223" s="95" t="s">
        <v>61</v>
      </c>
      <c r="B223" s="52">
        <f>'DAY3'!H223</f>
        <v>0</v>
      </c>
      <c r="C223" s="53">
        <v>0</v>
      </c>
      <c r="D223" s="54">
        <v>0</v>
      </c>
      <c r="E223" s="55">
        <v>0</v>
      </c>
      <c r="F223" s="52">
        <v>0</v>
      </c>
      <c r="G223" s="303">
        <v>0</v>
      </c>
      <c r="H223" s="54">
        <f>+(Table16[[#This Row],[OPENING ]]+Table16[[#This Row],[RECEIPTS]]+Table16[[#This Row],[RETURNS]])-(Table16[[#This Row],[EXCHANGED]]+Table16[[#This Row],[SALES]]+Table16[[#This Row],[ISSUES]])</f>
        <v>0</v>
      </c>
      <c r="I223" s="53">
        <v>0</v>
      </c>
      <c r="J223" s="58">
        <f t="shared" si="67"/>
        <v>0</v>
      </c>
      <c r="K223" s="53">
        <f>'DAY3'!K223+'DAY4'!C223</f>
        <v>0</v>
      </c>
      <c r="L223" s="54">
        <f>'DAY3'!L223+'DAY4'!D223</f>
        <v>0</v>
      </c>
      <c r="M223" s="55">
        <f>'DAY3'!M223+'DAY4'!E223</f>
        <v>0</v>
      </c>
      <c r="N223" s="52">
        <f>'DAY3'!N223+'DAY4'!F223</f>
        <v>0</v>
      </c>
      <c r="O223" s="303">
        <f>'DAY3'!O223+'DAY4'!G223</f>
        <v>0</v>
      </c>
      <c r="P223" s="53">
        <f t="shared" si="62"/>
        <v>0</v>
      </c>
      <c r="Q223" s="54">
        <f t="shared" si="63"/>
        <v>0</v>
      </c>
      <c r="R223" s="55">
        <f t="shared" si="64"/>
        <v>0</v>
      </c>
      <c r="S223" s="52">
        <f t="shared" si="65"/>
        <v>0</v>
      </c>
      <c r="T223" s="303">
        <f t="shared" si="66"/>
        <v>0</v>
      </c>
      <c r="U223" s="62">
        <f t="shared" si="60"/>
        <v>0</v>
      </c>
    </row>
    <row r="224" spans="1:21" x14ac:dyDescent="0.25">
      <c r="A224" s="95" t="s">
        <v>241</v>
      </c>
      <c r="B224" s="52">
        <f>'DAY3'!H224</f>
        <v>1200</v>
      </c>
      <c r="C224" s="53">
        <v>0</v>
      </c>
      <c r="D224" s="54">
        <v>0</v>
      </c>
      <c r="E224" s="55">
        <v>0</v>
      </c>
      <c r="F224" s="52">
        <v>0</v>
      </c>
      <c r="G224" s="303">
        <v>0</v>
      </c>
      <c r="H224" s="54">
        <f>+(Table16[[#This Row],[OPENING ]]+Table16[[#This Row],[RECEIPTS]]+Table16[[#This Row],[RETURNS]])-(Table16[[#This Row],[EXCHANGED]]+Table16[[#This Row],[SALES]]+Table16[[#This Row],[ISSUES]])</f>
        <v>1200</v>
      </c>
      <c r="I224" s="53">
        <v>1200</v>
      </c>
      <c r="J224" s="58">
        <f t="shared" si="67"/>
        <v>0</v>
      </c>
      <c r="K224" s="53">
        <f>'DAY3'!K224+'DAY4'!C224</f>
        <v>0</v>
      </c>
      <c r="L224" s="54">
        <f>'DAY3'!L224+'DAY4'!D224</f>
        <v>0</v>
      </c>
      <c r="M224" s="55">
        <f>'DAY3'!M224+'DAY4'!E224</f>
        <v>0</v>
      </c>
      <c r="N224" s="52">
        <f>'DAY3'!N224+'DAY4'!F224</f>
        <v>0</v>
      </c>
      <c r="O224" s="303">
        <f>'DAY3'!O224+'DAY4'!G224</f>
        <v>0</v>
      </c>
      <c r="P224" s="53">
        <f t="shared" si="62"/>
        <v>0</v>
      </c>
      <c r="Q224" s="54">
        <f t="shared" si="63"/>
        <v>0</v>
      </c>
      <c r="R224" s="55">
        <f t="shared" si="64"/>
        <v>0</v>
      </c>
      <c r="S224" s="52">
        <f t="shared" si="65"/>
        <v>0</v>
      </c>
      <c r="T224" s="303">
        <f t="shared" si="66"/>
        <v>0</v>
      </c>
      <c r="U224" s="62">
        <f t="shared" si="60"/>
        <v>0</v>
      </c>
    </row>
    <row r="225" spans="1:21" x14ac:dyDescent="0.25">
      <c r="A225" s="95" t="s">
        <v>62</v>
      </c>
      <c r="B225" s="52">
        <f>'DAY3'!H225</f>
        <v>0</v>
      </c>
      <c r="C225" s="53">
        <v>0</v>
      </c>
      <c r="D225" s="54">
        <v>0</v>
      </c>
      <c r="E225" s="55">
        <v>0</v>
      </c>
      <c r="F225" s="52">
        <v>0</v>
      </c>
      <c r="G225" s="303">
        <v>0</v>
      </c>
      <c r="H225" s="54">
        <f>+(Table16[[#This Row],[OPENING ]]+Table16[[#This Row],[RECEIPTS]]+Table16[[#This Row],[RETURNS]])-(Table16[[#This Row],[EXCHANGED]]+Table16[[#This Row],[SALES]]+Table16[[#This Row],[ISSUES]])</f>
        <v>0</v>
      </c>
      <c r="I225" s="53">
        <v>0</v>
      </c>
      <c r="J225" s="58">
        <f t="shared" si="67"/>
        <v>0</v>
      </c>
      <c r="K225" s="53">
        <f>'DAY3'!K225+'DAY4'!C225</f>
        <v>0</v>
      </c>
      <c r="L225" s="54">
        <f>'DAY3'!L225+'DAY4'!D225</f>
        <v>0</v>
      </c>
      <c r="M225" s="55">
        <f>'DAY3'!M225+'DAY4'!E225</f>
        <v>0</v>
      </c>
      <c r="N225" s="52">
        <f>'DAY3'!N225+'DAY4'!F225</f>
        <v>0</v>
      </c>
      <c r="O225" s="303">
        <f>'DAY3'!O225+'DAY4'!G225</f>
        <v>0</v>
      </c>
      <c r="P225" s="53">
        <f t="shared" si="62"/>
        <v>0</v>
      </c>
      <c r="Q225" s="54">
        <f t="shared" si="63"/>
        <v>0</v>
      </c>
      <c r="R225" s="55">
        <f t="shared" si="64"/>
        <v>0</v>
      </c>
      <c r="S225" s="52">
        <f t="shared" si="65"/>
        <v>0</v>
      </c>
      <c r="T225" s="303">
        <f t="shared" si="66"/>
        <v>0</v>
      </c>
      <c r="U225" s="62">
        <f t="shared" si="60"/>
        <v>0</v>
      </c>
    </row>
    <row r="226" spans="1:21" x14ac:dyDescent="0.25">
      <c r="A226" s="95" t="s">
        <v>122</v>
      </c>
      <c r="B226" s="52">
        <f>'DAY3'!H226</f>
        <v>0</v>
      </c>
      <c r="C226" s="53">
        <v>0</v>
      </c>
      <c r="D226" s="54">
        <v>0</v>
      </c>
      <c r="E226" s="55">
        <v>0</v>
      </c>
      <c r="F226" s="52">
        <v>0</v>
      </c>
      <c r="G226" s="303">
        <v>0</v>
      </c>
      <c r="H226" s="54">
        <f>+(Table16[[#This Row],[OPENING ]]+Table16[[#This Row],[RECEIPTS]]+Table16[[#This Row],[RETURNS]])-(Table16[[#This Row],[EXCHANGED]]+Table16[[#This Row],[SALES]]+Table16[[#This Row],[ISSUES]])</f>
        <v>0</v>
      </c>
      <c r="I226" s="53">
        <v>0</v>
      </c>
      <c r="J226" s="58">
        <f t="shared" si="67"/>
        <v>0</v>
      </c>
      <c r="K226" s="53">
        <f>'DAY3'!K226+'DAY4'!C226</f>
        <v>0</v>
      </c>
      <c r="L226" s="54">
        <f>'DAY3'!L226+'DAY4'!D226</f>
        <v>0</v>
      </c>
      <c r="M226" s="55">
        <f>'DAY3'!M226+'DAY4'!E226</f>
        <v>0</v>
      </c>
      <c r="N226" s="52">
        <f>'DAY3'!N226+'DAY4'!F226</f>
        <v>0</v>
      </c>
      <c r="O226" s="303">
        <f>'DAY3'!O226+'DAY4'!G226</f>
        <v>0</v>
      </c>
      <c r="P226" s="53">
        <f t="shared" si="62"/>
        <v>0</v>
      </c>
      <c r="Q226" s="54">
        <f t="shared" si="63"/>
        <v>0</v>
      </c>
      <c r="R226" s="55">
        <f t="shared" si="64"/>
        <v>0</v>
      </c>
      <c r="S226" s="52">
        <f t="shared" si="65"/>
        <v>0</v>
      </c>
      <c r="T226" s="303">
        <f t="shared" si="66"/>
        <v>0</v>
      </c>
      <c r="U226" s="62">
        <f t="shared" si="60"/>
        <v>0</v>
      </c>
    </row>
    <row r="227" spans="1:21" x14ac:dyDescent="0.25">
      <c r="A227" s="95" t="s">
        <v>217</v>
      </c>
      <c r="B227" s="52">
        <f>'DAY3'!H227</f>
        <v>0</v>
      </c>
      <c r="C227" s="53">
        <v>0</v>
      </c>
      <c r="D227" s="54">
        <v>0</v>
      </c>
      <c r="E227" s="55">
        <v>0</v>
      </c>
      <c r="F227" s="52">
        <v>0</v>
      </c>
      <c r="G227" s="303">
        <v>0</v>
      </c>
      <c r="H227" s="54">
        <f>+(Table16[[#This Row],[OPENING ]]+Table16[[#This Row],[RECEIPTS]]+Table16[[#This Row],[RETURNS]])-(Table16[[#This Row],[EXCHANGED]]+Table16[[#This Row],[SALES]]+Table16[[#This Row],[ISSUES]])</f>
        <v>0</v>
      </c>
      <c r="I227" s="53">
        <v>0</v>
      </c>
      <c r="J227" s="58">
        <f t="shared" si="67"/>
        <v>0</v>
      </c>
      <c r="K227" s="53">
        <f>'DAY3'!K227+'DAY4'!C227</f>
        <v>0</v>
      </c>
      <c r="L227" s="54">
        <f>'DAY3'!L227+'DAY4'!D227</f>
        <v>0</v>
      </c>
      <c r="M227" s="55">
        <f>'DAY3'!M227+'DAY4'!E227</f>
        <v>0</v>
      </c>
      <c r="N227" s="52">
        <f>'DAY3'!N227+'DAY4'!F227</f>
        <v>0</v>
      </c>
      <c r="O227" s="303">
        <f>'DAY3'!O227+'DAY4'!G227</f>
        <v>0</v>
      </c>
      <c r="P227" s="53">
        <f t="shared" si="62"/>
        <v>0</v>
      </c>
      <c r="Q227" s="54">
        <f t="shared" si="63"/>
        <v>0</v>
      </c>
      <c r="R227" s="55">
        <f t="shared" si="64"/>
        <v>0</v>
      </c>
      <c r="S227" s="52">
        <f t="shared" si="65"/>
        <v>0</v>
      </c>
      <c r="T227" s="303">
        <f t="shared" si="66"/>
        <v>0</v>
      </c>
      <c r="U227" s="62">
        <f t="shared" si="60"/>
        <v>0</v>
      </c>
    </row>
    <row r="228" spans="1:21" x14ac:dyDescent="0.25">
      <c r="A228" s="95" t="s">
        <v>116</v>
      </c>
      <c r="B228" s="52">
        <f>'DAY3'!H228</f>
        <v>0</v>
      </c>
      <c r="C228" s="53">
        <v>0</v>
      </c>
      <c r="D228" s="54">
        <v>0</v>
      </c>
      <c r="E228" s="55">
        <v>0</v>
      </c>
      <c r="F228" s="52">
        <v>0</v>
      </c>
      <c r="G228" s="303">
        <v>0</v>
      </c>
      <c r="H228" s="54">
        <f>+(Table16[[#This Row],[OPENING ]]+Table16[[#This Row],[RECEIPTS]]+Table16[[#This Row],[RETURNS]])-(Table16[[#This Row],[EXCHANGED]]+Table16[[#This Row],[SALES]]+Table16[[#This Row],[ISSUES]])</f>
        <v>0</v>
      </c>
      <c r="I228" s="53">
        <v>0</v>
      </c>
      <c r="J228" s="58">
        <f t="shared" si="67"/>
        <v>0</v>
      </c>
      <c r="K228" s="53">
        <f>'DAY3'!K228+'DAY4'!C228</f>
        <v>0</v>
      </c>
      <c r="L228" s="54">
        <f>'DAY3'!L228+'DAY4'!D228</f>
        <v>0</v>
      </c>
      <c r="M228" s="55">
        <f>'DAY3'!M228+'DAY4'!E228</f>
        <v>0</v>
      </c>
      <c r="N228" s="52">
        <f>'DAY3'!N228+'DAY4'!F228</f>
        <v>0</v>
      </c>
      <c r="O228" s="303">
        <f>'DAY3'!O228+'DAY4'!G228</f>
        <v>0</v>
      </c>
      <c r="P228" s="53">
        <f t="shared" si="62"/>
        <v>0</v>
      </c>
      <c r="Q228" s="54">
        <f t="shared" si="63"/>
        <v>0</v>
      </c>
      <c r="R228" s="55">
        <f t="shared" si="64"/>
        <v>0</v>
      </c>
      <c r="S228" s="52">
        <f t="shared" si="65"/>
        <v>0</v>
      </c>
      <c r="T228" s="303">
        <f t="shared" si="66"/>
        <v>0</v>
      </c>
      <c r="U228" s="62">
        <f t="shared" si="60"/>
        <v>0</v>
      </c>
    </row>
    <row r="229" spans="1:21" x14ac:dyDescent="0.25">
      <c r="A229" s="95" t="s">
        <v>117</v>
      </c>
      <c r="B229" s="52">
        <f>'DAY3'!H229</f>
        <v>0</v>
      </c>
      <c r="C229" s="53">
        <v>0</v>
      </c>
      <c r="D229" s="54">
        <v>0</v>
      </c>
      <c r="E229" s="55">
        <v>0</v>
      </c>
      <c r="F229" s="52">
        <v>0</v>
      </c>
      <c r="G229" s="303">
        <v>0</v>
      </c>
      <c r="H229" s="54">
        <f>+(Table16[[#This Row],[OPENING ]]+Table16[[#This Row],[RECEIPTS]]+Table16[[#This Row],[RETURNS]])-(Table16[[#This Row],[EXCHANGED]]+Table16[[#This Row],[SALES]]+Table16[[#This Row],[ISSUES]])</f>
        <v>0</v>
      </c>
      <c r="I229" s="53">
        <v>0</v>
      </c>
      <c r="J229" s="58">
        <f t="shared" si="67"/>
        <v>0</v>
      </c>
      <c r="K229" s="53">
        <f>'DAY3'!K229+'DAY4'!C229</f>
        <v>0</v>
      </c>
      <c r="L229" s="54">
        <f>'DAY3'!L229+'DAY4'!D229</f>
        <v>0</v>
      </c>
      <c r="M229" s="55">
        <f>'DAY3'!M229+'DAY4'!E229</f>
        <v>0</v>
      </c>
      <c r="N229" s="52">
        <f>'DAY3'!N229+'DAY4'!F229</f>
        <v>0</v>
      </c>
      <c r="O229" s="303">
        <f>'DAY3'!O229+'DAY4'!G229</f>
        <v>0</v>
      </c>
      <c r="P229" s="53">
        <f t="shared" si="62"/>
        <v>0</v>
      </c>
      <c r="Q229" s="54">
        <f t="shared" si="63"/>
        <v>0</v>
      </c>
      <c r="R229" s="55">
        <f t="shared" si="64"/>
        <v>0</v>
      </c>
      <c r="S229" s="52">
        <f t="shared" si="65"/>
        <v>0</v>
      </c>
      <c r="T229" s="303">
        <f t="shared" si="66"/>
        <v>0</v>
      </c>
      <c r="U229" s="62">
        <f t="shared" si="60"/>
        <v>0</v>
      </c>
    </row>
    <row r="230" spans="1:21" x14ac:dyDescent="0.25">
      <c r="A230" s="95" t="s">
        <v>134</v>
      </c>
      <c r="B230" s="52">
        <f>'DAY3'!H230</f>
        <v>0</v>
      </c>
      <c r="C230" s="53">
        <v>0</v>
      </c>
      <c r="D230" s="54">
        <v>0</v>
      </c>
      <c r="E230" s="55">
        <v>0</v>
      </c>
      <c r="F230" s="52">
        <v>0</v>
      </c>
      <c r="G230" s="303">
        <v>0</v>
      </c>
      <c r="H230" s="54">
        <f>+(Table16[[#This Row],[OPENING ]]+Table16[[#This Row],[RECEIPTS]]+Table16[[#This Row],[RETURNS]])-(Table16[[#This Row],[EXCHANGED]]+Table16[[#This Row],[SALES]]+Table16[[#This Row],[ISSUES]])</f>
        <v>0</v>
      </c>
      <c r="I230" s="53">
        <v>0</v>
      </c>
      <c r="J230" s="58">
        <f t="shared" si="67"/>
        <v>0</v>
      </c>
      <c r="K230" s="53">
        <f>'DAY3'!K230+'DAY4'!C230</f>
        <v>0</v>
      </c>
      <c r="L230" s="54">
        <f>'DAY3'!L230+'DAY4'!D230</f>
        <v>0</v>
      </c>
      <c r="M230" s="55">
        <f>'DAY3'!M230+'DAY4'!E230</f>
        <v>0</v>
      </c>
      <c r="N230" s="52">
        <f>'DAY3'!N230+'DAY4'!F230</f>
        <v>0</v>
      </c>
      <c r="O230" s="303">
        <f>'DAY3'!O230+'DAY4'!G230</f>
        <v>0</v>
      </c>
      <c r="P230" s="53">
        <f t="shared" si="62"/>
        <v>0</v>
      </c>
      <c r="Q230" s="54">
        <f t="shared" si="63"/>
        <v>0</v>
      </c>
      <c r="R230" s="55">
        <f t="shared" si="64"/>
        <v>0</v>
      </c>
      <c r="S230" s="52">
        <f t="shared" si="65"/>
        <v>0</v>
      </c>
      <c r="T230" s="303">
        <f t="shared" si="66"/>
        <v>0</v>
      </c>
      <c r="U230" s="62">
        <f t="shared" si="60"/>
        <v>0</v>
      </c>
    </row>
    <row r="231" spans="1:21" x14ac:dyDescent="0.25">
      <c r="A231" s="95" t="s">
        <v>146</v>
      </c>
      <c r="B231" s="52">
        <f>'DAY3'!H231</f>
        <v>0</v>
      </c>
      <c r="C231" s="53">
        <v>0</v>
      </c>
      <c r="D231" s="54">
        <v>0</v>
      </c>
      <c r="E231" s="55">
        <v>0</v>
      </c>
      <c r="F231" s="52">
        <v>0</v>
      </c>
      <c r="G231" s="303">
        <v>0</v>
      </c>
      <c r="H231" s="54">
        <f>+(Table16[[#This Row],[OPENING ]]+Table16[[#This Row],[RECEIPTS]]+Table16[[#This Row],[RETURNS]])-(Table16[[#This Row],[EXCHANGED]]+Table16[[#This Row],[SALES]]+Table16[[#This Row],[ISSUES]])</f>
        <v>0</v>
      </c>
      <c r="I231" s="53">
        <v>0</v>
      </c>
      <c r="J231" s="58">
        <f t="shared" si="67"/>
        <v>0</v>
      </c>
      <c r="K231" s="53">
        <f>'DAY3'!K231+'DAY4'!C231</f>
        <v>0</v>
      </c>
      <c r="L231" s="54">
        <f>'DAY3'!L231+'DAY4'!D231</f>
        <v>0</v>
      </c>
      <c r="M231" s="55">
        <f>'DAY3'!M231+'DAY4'!E231</f>
        <v>0</v>
      </c>
      <c r="N231" s="52">
        <f>'DAY3'!N231+'DAY4'!F231</f>
        <v>0</v>
      </c>
      <c r="O231" s="303">
        <f>'DAY3'!O231+'DAY4'!G231</f>
        <v>0</v>
      </c>
      <c r="P231" s="53">
        <f t="shared" si="62"/>
        <v>0</v>
      </c>
      <c r="Q231" s="54">
        <f t="shared" si="63"/>
        <v>0</v>
      </c>
      <c r="R231" s="55">
        <f t="shared" si="64"/>
        <v>0</v>
      </c>
      <c r="S231" s="52">
        <f t="shared" si="65"/>
        <v>0</v>
      </c>
      <c r="T231" s="303">
        <f t="shared" si="66"/>
        <v>0</v>
      </c>
      <c r="U231" s="62">
        <f t="shared" si="60"/>
        <v>0</v>
      </c>
    </row>
    <row r="232" spans="1:21" x14ac:dyDescent="0.25">
      <c r="A232" s="95" t="s">
        <v>235</v>
      </c>
      <c r="B232" s="52">
        <f>'DAY3'!H232</f>
        <v>8450</v>
      </c>
      <c r="C232" s="53">
        <v>0</v>
      </c>
      <c r="D232" s="54">
        <v>0</v>
      </c>
      <c r="E232" s="55">
        <v>0</v>
      </c>
      <c r="F232" s="52">
        <v>0</v>
      </c>
      <c r="G232" s="303">
        <v>0</v>
      </c>
      <c r="H232" s="54">
        <f>+(Table16[[#This Row],[OPENING ]]+Table16[[#This Row],[RECEIPTS]]+Table16[[#This Row],[RETURNS]])-(Table16[[#This Row],[EXCHANGED]]+Table16[[#This Row],[SALES]]+Table16[[#This Row],[ISSUES]])</f>
        <v>8450</v>
      </c>
      <c r="I232" s="53">
        <v>8450</v>
      </c>
      <c r="J232" s="58">
        <f t="shared" si="67"/>
        <v>0</v>
      </c>
      <c r="K232" s="53">
        <f>'DAY3'!K232+'DAY4'!C232</f>
        <v>0</v>
      </c>
      <c r="L232" s="54">
        <f>'DAY3'!L232+'DAY4'!D232</f>
        <v>0</v>
      </c>
      <c r="M232" s="55">
        <f>'DAY3'!M232+'DAY4'!E232</f>
        <v>0</v>
      </c>
      <c r="N232" s="52">
        <f>'DAY3'!N232+'DAY4'!F232</f>
        <v>0</v>
      </c>
      <c r="O232" s="303">
        <f>'DAY3'!O232+'DAY4'!G232</f>
        <v>0</v>
      </c>
      <c r="P232" s="53">
        <f t="shared" si="62"/>
        <v>0</v>
      </c>
      <c r="Q232" s="54">
        <f t="shared" si="63"/>
        <v>0</v>
      </c>
      <c r="R232" s="55">
        <f t="shared" si="64"/>
        <v>0</v>
      </c>
      <c r="S232" s="52">
        <f t="shared" si="65"/>
        <v>0</v>
      </c>
      <c r="T232" s="303">
        <f t="shared" si="66"/>
        <v>0</v>
      </c>
      <c r="U232" s="62">
        <f t="shared" si="60"/>
        <v>0</v>
      </c>
    </row>
    <row r="233" spans="1:21" x14ac:dyDescent="0.25">
      <c r="A233" s="95" t="s">
        <v>213</v>
      </c>
      <c r="B233" s="52">
        <f>'DAY3'!H233</f>
        <v>0</v>
      </c>
      <c r="C233" s="53">
        <v>0</v>
      </c>
      <c r="D233" s="54">
        <v>0</v>
      </c>
      <c r="E233" s="55">
        <v>0</v>
      </c>
      <c r="F233" s="52">
        <v>0</v>
      </c>
      <c r="G233" s="303">
        <v>0</v>
      </c>
      <c r="H233" s="54">
        <f>+(Table16[[#This Row],[OPENING ]]+Table16[[#This Row],[RECEIPTS]]+Table16[[#This Row],[RETURNS]])-(Table16[[#This Row],[EXCHANGED]]+Table16[[#This Row],[SALES]]+Table16[[#This Row],[ISSUES]])</f>
        <v>0</v>
      </c>
      <c r="I233" s="53">
        <v>0</v>
      </c>
      <c r="J233" s="58">
        <f t="shared" si="67"/>
        <v>0</v>
      </c>
      <c r="K233" s="53">
        <f>'DAY3'!K233+'DAY4'!C233</f>
        <v>0</v>
      </c>
      <c r="L233" s="54">
        <f>'DAY3'!L233+'DAY4'!D233</f>
        <v>0</v>
      </c>
      <c r="M233" s="55">
        <f>'DAY3'!M233+'DAY4'!E233</f>
        <v>0</v>
      </c>
      <c r="N233" s="52">
        <f>'DAY3'!N233+'DAY4'!F233</f>
        <v>0</v>
      </c>
      <c r="O233" s="303">
        <f>'DAY3'!O233+'DAY4'!G233</f>
        <v>0</v>
      </c>
      <c r="P233" s="53">
        <f t="shared" si="62"/>
        <v>0</v>
      </c>
      <c r="Q233" s="54">
        <f t="shared" si="63"/>
        <v>0</v>
      </c>
      <c r="R233" s="55">
        <f t="shared" si="64"/>
        <v>0</v>
      </c>
      <c r="S233" s="52">
        <f t="shared" si="65"/>
        <v>0</v>
      </c>
      <c r="T233" s="303">
        <f t="shared" si="66"/>
        <v>0</v>
      </c>
      <c r="U233" s="62">
        <f t="shared" si="60"/>
        <v>0</v>
      </c>
    </row>
    <row r="234" spans="1:21" x14ac:dyDescent="0.25">
      <c r="A234" s="95" t="s">
        <v>248</v>
      </c>
      <c r="B234" s="52">
        <f>'DAY3'!H234</f>
        <v>0</v>
      </c>
      <c r="C234" s="53">
        <v>0</v>
      </c>
      <c r="D234" s="54">
        <v>0</v>
      </c>
      <c r="E234" s="55">
        <v>0</v>
      </c>
      <c r="F234" s="52">
        <v>0</v>
      </c>
      <c r="G234" s="303">
        <v>0</v>
      </c>
      <c r="H234" s="54">
        <f>+(Table16[[#This Row],[OPENING ]]+Table16[[#This Row],[RECEIPTS]]+Table16[[#This Row],[RETURNS]])-(Table16[[#This Row],[EXCHANGED]]+Table16[[#This Row],[SALES]]+Table16[[#This Row],[ISSUES]])</f>
        <v>0</v>
      </c>
      <c r="I234" s="53">
        <v>0</v>
      </c>
      <c r="J234" s="58">
        <f t="shared" si="67"/>
        <v>0</v>
      </c>
      <c r="K234" s="53">
        <f>'DAY3'!K234+'DAY4'!C234</f>
        <v>0</v>
      </c>
      <c r="L234" s="54">
        <f>'DAY3'!L234+'DAY4'!D234</f>
        <v>0</v>
      </c>
      <c r="M234" s="55">
        <f>'DAY3'!M234+'DAY4'!E234</f>
        <v>0</v>
      </c>
      <c r="N234" s="52">
        <f>'DAY3'!N234+'DAY4'!F234</f>
        <v>0</v>
      </c>
      <c r="O234" s="303">
        <f>'DAY3'!O234+'DAY4'!G234</f>
        <v>0</v>
      </c>
      <c r="P234" s="53">
        <f t="shared" si="62"/>
        <v>0</v>
      </c>
      <c r="Q234" s="54">
        <f t="shared" si="63"/>
        <v>0</v>
      </c>
      <c r="R234" s="55">
        <f t="shared" si="64"/>
        <v>0</v>
      </c>
      <c r="S234" s="52">
        <f t="shared" si="65"/>
        <v>0</v>
      </c>
      <c r="T234" s="303">
        <f t="shared" si="66"/>
        <v>0</v>
      </c>
      <c r="U234" s="62">
        <f t="shared" si="60"/>
        <v>0</v>
      </c>
    </row>
    <row r="235" spans="1:21" x14ac:dyDescent="0.25">
      <c r="A235" s="95" t="s">
        <v>254</v>
      </c>
      <c r="B235" s="52">
        <f>'DAY3'!H235</f>
        <v>11250</v>
      </c>
      <c r="C235" s="53">
        <v>0</v>
      </c>
      <c r="D235" s="54">
        <v>0</v>
      </c>
      <c r="E235" s="55">
        <v>0</v>
      </c>
      <c r="F235" s="52">
        <v>0</v>
      </c>
      <c r="G235" s="303">
        <v>2075</v>
      </c>
      <c r="H235" s="54">
        <f>+(Table16[[#This Row],[OPENING ]]+Table16[[#This Row],[RECEIPTS]]+Table16[[#This Row],[RETURNS]])-(Table16[[#This Row],[EXCHANGED]]+Table16[[#This Row],[SALES]]+Table16[[#This Row],[ISSUES]])</f>
        <v>9175</v>
      </c>
      <c r="I235" s="53">
        <v>9175</v>
      </c>
      <c r="J235" s="58">
        <f t="shared" si="67"/>
        <v>0</v>
      </c>
      <c r="K235" s="53">
        <f>'DAY3'!K235+'DAY4'!C235</f>
        <v>0</v>
      </c>
      <c r="L235" s="54">
        <f>'DAY3'!L235+'DAY4'!D235</f>
        <v>0</v>
      </c>
      <c r="M235" s="55">
        <f>'DAY3'!M235+'DAY4'!E235</f>
        <v>0</v>
      </c>
      <c r="N235" s="52">
        <f>'DAY3'!N235+'DAY4'!F235</f>
        <v>0</v>
      </c>
      <c r="O235" s="303">
        <f>'DAY3'!O235+'DAY4'!G235</f>
        <v>3450</v>
      </c>
      <c r="P235" s="53">
        <f t="shared" si="62"/>
        <v>0</v>
      </c>
      <c r="Q235" s="54">
        <f t="shared" si="63"/>
        <v>0</v>
      </c>
      <c r="R235" s="55">
        <f t="shared" si="64"/>
        <v>0</v>
      </c>
      <c r="S235" s="52">
        <f t="shared" si="65"/>
        <v>0</v>
      </c>
      <c r="T235" s="303">
        <f t="shared" si="66"/>
        <v>862.5</v>
      </c>
      <c r="U235" s="62">
        <f t="shared" si="60"/>
        <v>10.637681159420289</v>
      </c>
    </row>
    <row r="236" spans="1:21" x14ac:dyDescent="0.25">
      <c r="A236" s="95" t="s">
        <v>63</v>
      </c>
      <c r="B236" s="52">
        <f>'DAY3'!H236</f>
        <v>0</v>
      </c>
      <c r="C236" s="53">
        <v>0</v>
      </c>
      <c r="D236" s="54">
        <v>0</v>
      </c>
      <c r="E236" s="55">
        <v>0</v>
      </c>
      <c r="F236" s="52">
        <v>0</v>
      </c>
      <c r="G236" s="303">
        <v>0</v>
      </c>
      <c r="H236" s="54">
        <f>+(Table16[[#This Row],[OPENING ]]+Table16[[#This Row],[RECEIPTS]]+Table16[[#This Row],[RETURNS]])-(Table16[[#This Row],[EXCHANGED]]+Table16[[#This Row],[SALES]]+Table16[[#This Row],[ISSUES]])</f>
        <v>0</v>
      </c>
      <c r="I236" s="53">
        <v>0</v>
      </c>
      <c r="J236" s="58">
        <f t="shared" si="67"/>
        <v>0</v>
      </c>
      <c r="K236" s="53">
        <f>'DAY3'!K236+'DAY4'!C236</f>
        <v>0</v>
      </c>
      <c r="L236" s="54">
        <f>'DAY3'!L236+'DAY4'!D236</f>
        <v>0</v>
      </c>
      <c r="M236" s="55">
        <f>'DAY3'!M236+'DAY4'!E236</f>
        <v>0</v>
      </c>
      <c r="N236" s="52">
        <f>'DAY3'!N236+'DAY4'!F236</f>
        <v>0</v>
      </c>
      <c r="O236" s="303">
        <f>'DAY3'!O236+'DAY4'!G236</f>
        <v>0</v>
      </c>
      <c r="P236" s="53">
        <f t="shared" si="62"/>
        <v>0</v>
      </c>
      <c r="Q236" s="54">
        <f t="shared" si="63"/>
        <v>0</v>
      </c>
      <c r="R236" s="55">
        <f t="shared" si="64"/>
        <v>0</v>
      </c>
      <c r="S236" s="52">
        <f t="shared" si="65"/>
        <v>0</v>
      </c>
      <c r="T236" s="303">
        <f t="shared" si="66"/>
        <v>0</v>
      </c>
      <c r="U236" s="62">
        <f t="shared" si="60"/>
        <v>0</v>
      </c>
    </row>
    <row r="237" spans="1:21" ht="15.75" thickBot="1" x14ac:dyDescent="0.3">
      <c r="A237" s="188" t="s">
        <v>121</v>
      </c>
      <c r="B237" s="52">
        <f>'DAY3'!H237</f>
        <v>1459.4</v>
      </c>
      <c r="C237" s="144">
        <v>0</v>
      </c>
      <c r="D237" s="145">
        <v>0</v>
      </c>
      <c r="E237" s="146">
        <v>0</v>
      </c>
      <c r="F237" s="143">
        <v>0</v>
      </c>
      <c r="G237" s="304">
        <v>0</v>
      </c>
      <c r="H237" s="54">
        <f>+(Table16[[#This Row],[OPENING ]]+Table16[[#This Row],[RECEIPTS]]+Table16[[#This Row],[RETURNS]])-(Table16[[#This Row],[EXCHANGED]]+Table16[[#This Row],[SALES]]+Table16[[#This Row],[ISSUES]])</f>
        <v>1459.4</v>
      </c>
      <c r="I237" s="144">
        <v>1459.4</v>
      </c>
      <c r="J237" s="148">
        <f t="shared" si="67"/>
        <v>0</v>
      </c>
      <c r="K237" s="53">
        <f>'DAY3'!K237+'DAY4'!C237</f>
        <v>0</v>
      </c>
      <c r="L237" s="54">
        <f>'DAY3'!L237+'DAY4'!D237</f>
        <v>0</v>
      </c>
      <c r="M237" s="55">
        <f>'DAY3'!M237+'DAY4'!E237</f>
        <v>0</v>
      </c>
      <c r="N237" s="52">
        <f>'DAY3'!N237+'DAY4'!F237</f>
        <v>0</v>
      </c>
      <c r="O237" s="303">
        <f>'DAY3'!O237+'DAY4'!G237</f>
        <v>0</v>
      </c>
      <c r="P237" s="53">
        <f t="shared" si="62"/>
        <v>0</v>
      </c>
      <c r="Q237" s="54">
        <f t="shared" si="63"/>
        <v>0</v>
      </c>
      <c r="R237" s="55">
        <f t="shared" si="64"/>
        <v>0</v>
      </c>
      <c r="S237" s="52">
        <f t="shared" si="65"/>
        <v>0</v>
      </c>
      <c r="T237" s="303">
        <f t="shared" si="66"/>
        <v>0</v>
      </c>
      <c r="U237" s="167">
        <f t="shared" si="60"/>
        <v>0</v>
      </c>
    </row>
    <row r="238" spans="1:21" ht="17.25" thickBot="1" x14ac:dyDescent="0.35">
      <c r="A238" s="159" t="s">
        <v>64</v>
      </c>
      <c r="B238" s="161">
        <f t="shared" ref="B238:T238" si="68">SUM(B217:B237)</f>
        <v>27459.4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305">
        <f t="shared" si="68"/>
        <v>6450</v>
      </c>
      <c r="H238" s="162">
        <f t="shared" si="68"/>
        <v>21009.4</v>
      </c>
      <c r="I238" s="161">
        <f t="shared" si="68"/>
        <v>21009.4</v>
      </c>
      <c r="J238" s="165">
        <f t="shared" si="67"/>
        <v>0</v>
      </c>
      <c r="K238" s="161">
        <f t="shared" si="68"/>
        <v>2225</v>
      </c>
      <c r="L238" s="162">
        <f t="shared" si="68"/>
        <v>0</v>
      </c>
      <c r="M238" s="163">
        <f t="shared" si="68"/>
        <v>0</v>
      </c>
      <c r="N238" s="160">
        <f t="shared" si="68"/>
        <v>0</v>
      </c>
      <c r="O238" s="305">
        <f t="shared" si="68"/>
        <v>14150</v>
      </c>
      <c r="P238" s="161">
        <f t="shared" si="68"/>
        <v>556.25</v>
      </c>
      <c r="Q238" s="162">
        <f t="shared" si="68"/>
        <v>0</v>
      </c>
      <c r="R238" s="163">
        <f t="shared" si="68"/>
        <v>0</v>
      </c>
      <c r="S238" s="160">
        <f t="shared" si="68"/>
        <v>0</v>
      </c>
      <c r="T238" s="305">
        <f t="shared" si="68"/>
        <v>3537.5</v>
      </c>
      <c r="U238" s="166">
        <f t="shared" si="60"/>
        <v>5.1320671755725193</v>
      </c>
    </row>
    <row r="239" spans="1:21" ht="15.75" thickBot="1" x14ac:dyDescent="0.3">
      <c r="A239" s="189"/>
      <c r="B239" s="190"/>
      <c r="C239" s="190"/>
      <c r="D239" s="191"/>
      <c r="E239" s="192"/>
      <c r="F239" s="196"/>
      <c r="G239" s="308"/>
      <c r="H239" s="191"/>
      <c r="I239" s="190"/>
      <c r="J239" s="195"/>
      <c r="K239" s="190"/>
      <c r="L239" s="191"/>
      <c r="M239" s="192"/>
      <c r="N239" s="196"/>
      <c r="O239" s="308"/>
      <c r="P239" s="190"/>
      <c r="Q239" s="191"/>
      <c r="R239" s="192"/>
      <c r="S239" s="196"/>
      <c r="T239" s="308"/>
      <c r="U239" s="197"/>
    </row>
    <row r="240" spans="1:21" ht="16.5" thickBot="1" x14ac:dyDescent="0.35">
      <c r="A240" s="180" t="s">
        <v>65</v>
      </c>
      <c r="B240" s="181">
        <f t="shared" ref="B240:I240" si="69">+B238+B214+B150+B125+B114+B100+B80+B60+B40+B20</f>
        <v>170571.14</v>
      </c>
      <c r="C240" s="182">
        <f t="shared" si="69"/>
        <v>0</v>
      </c>
      <c r="D240" s="183">
        <f t="shared" si="69"/>
        <v>0</v>
      </c>
      <c r="E240" s="184">
        <f t="shared" si="69"/>
        <v>0</v>
      </c>
      <c r="F240" s="182">
        <f t="shared" si="69"/>
        <v>0</v>
      </c>
      <c r="G240" s="309">
        <f t="shared" si="69"/>
        <v>10206</v>
      </c>
      <c r="H240" s="183">
        <f t="shared" si="69"/>
        <v>160365.14000000001</v>
      </c>
      <c r="I240" s="181">
        <f t="shared" si="69"/>
        <v>160362.14000000001</v>
      </c>
      <c r="J240" s="186">
        <f t="shared" si="67"/>
        <v>-3</v>
      </c>
      <c r="K240" s="181">
        <f t="shared" ref="K240:T240" si="70">+K238+K214+K150+K125+K114+K100+K80+K60+K40+K20</f>
        <v>70225</v>
      </c>
      <c r="L240" s="183">
        <f t="shared" si="70"/>
        <v>0</v>
      </c>
      <c r="M240" s="184">
        <f t="shared" si="70"/>
        <v>0</v>
      </c>
      <c r="N240" s="182">
        <f t="shared" si="70"/>
        <v>0</v>
      </c>
      <c r="O240" s="309">
        <f t="shared" si="70"/>
        <v>30654.6</v>
      </c>
      <c r="P240" s="181">
        <f t="shared" si="70"/>
        <v>17556.25</v>
      </c>
      <c r="Q240" s="183">
        <f t="shared" si="70"/>
        <v>0</v>
      </c>
      <c r="R240" s="182">
        <f t="shared" si="70"/>
        <v>0</v>
      </c>
      <c r="S240" s="182">
        <f t="shared" si="70"/>
        <v>0</v>
      </c>
      <c r="T240" s="309">
        <f t="shared" si="70"/>
        <v>7663.65</v>
      </c>
      <c r="U240" s="187">
        <f>IFERROR(+H240/(P240+Q240+R240+S240+T240),0)</f>
        <v>6.3586746973620043</v>
      </c>
    </row>
    <row r="241" spans="1:21" ht="16.5" x14ac:dyDescent="0.3">
      <c r="A241" s="96"/>
      <c r="B241" s="43"/>
      <c r="C241" s="44"/>
      <c r="D241" s="45"/>
      <c r="E241" s="46"/>
      <c r="F241" s="43"/>
      <c r="G241" s="302"/>
      <c r="H241" s="45"/>
      <c r="I241" s="44"/>
      <c r="J241" s="97"/>
      <c r="K241" s="44"/>
      <c r="L241" s="45"/>
      <c r="M241" s="46"/>
      <c r="N241" s="43"/>
      <c r="O241" s="302"/>
      <c r="P241" s="44"/>
      <c r="Q241" s="45"/>
      <c r="R241" s="46"/>
      <c r="S241" s="43"/>
      <c r="T241" s="302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303"/>
      <c r="H242" s="54"/>
      <c r="I242" s="53"/>
      <c r="J242" s="98"/>
      <c r="K242" s="53"/>
      <c r="L242" s="54"/>
      <c r="M242" s="55"/>
      <c r="N242" s="52"/>
      <c r="O242" s="303"/>
      <c r="P242" s="53"/>
      <c r="Q242" s="54"/>
      <c r="R242" s="55"/>
      <c r="S242" s="52"/>
      <c r="T242" s="303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0"/>
      <c r="H243" s="64"/>
      <c r="I243" s="69">
        <f>I20</f>
        <v>17706.8</v>
      </c>
      <c r="J243" s="98"/>
      <c r="K243" s="69"/>
      <c r="L243" s="64"/>
      <c r="M243" s="65"/>
      <c r="N243" s="67"/>
      <c r="O243" s="100"/>
      <c r="P243" s="69"/>
      <c r="Q243" s="64"/>
      <c r="R243" s="65"/>
      <c r="S243" s="67"/>
      <c r="T243" s="100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0"/>
      <c r="H244" s="64"/>
      <c r="I244" s="100">
        <f>I40</f>
        <v>55808.800000000003</v>
      </c>
      <c r="J244" s="98"/>
      <c r="K244" s="69"/>
      <c r="L244" s="64"/>
      <c r="M244" s="65"/>
      <c r="N244" s="67"/>
      <c r="O244" s="100"/>
      <c r="P244" s="69"/>
      <c r="Q244" s="64"/>
      <c r="R244" s="65"/>
      <c r="S244" s="67"/>
      <c r="T244" s="100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0"/>
      <c r="H245" s="64"/>
      <c r="I245" s="102">
        <f>I60</f>
        <v>15348.12</v>
      </c>
      <c r="J245" s="98"/>
      <c r="K245" s="69"/>
      <c r="L245" s="64"/>
      <c r="M245" s="65"/>
      <c r="N245" s="67"/>
      <c r="O245" s="100"/>
      <c r="P245" s="69"/>
      <c r="Q245" s="64"/>
      <c r="R245" s="65"/>
      <c r="S245" s="67"/>
      <c r="T245" s="100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0"/>
      <c r="H246" s="64"/>
      <c r="I246" s="104">
        <f>I80</f>
        <v>3959.8</v>
      </c>
      <c r="J246" s="98"/>
      <c r="K246" s="69"/>
      <c r="L246" s="64"/>
      <c r="M246" s="65"/>
      <c r="N246" s="67"/>
      <c r="O246" s="100"/>
      <c r="P246" s="69"/>
      <c r="Q246" s="64"/>
      <c r="R246" s="65"/>
      <c r="S246" s="67"/>
      <c r="T246" s="100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0"/>
      <c r="H247" s="64"/>
      <c r="I247" s="69">
        <f>I100</f>
        <v>7367.5999999999995</v>
      </c>
      <c r="J247" s="98"/>
      <c r="K247" s="69"/>
      <c r="L247" s="64"/>
      <c r="M247" s="65"/>
      <c r="N247" s="67"/>
      <c r="O247" s="100"/>
      <c r="P247" s="69"/>
      <c r="Q247" s="64"/>
      <c r="R247" s="65"/>
      <c r="S247" s="67"/>
      <c r="T247" s="100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0"/>
      <c r="H248" s="64"/>
      <c r="I248" s="64">
        <f>I114</f>
        <v>13212</v>
      </c>
      <c r="J248" s="98"/>
      <c r="K248" s="69"/>
      <c r="L248" s="64"/>
      <c r="M248" s="65"/>
      <c r="N248" s="67"/>
      <c r="O248" s="100"/>
      <c r="P248" s="69"/>
      <c r="Q248" s="64"/>
      <c r="R248" s="65"/>
      <c r="S248" s="67"/>
      <c r="T248" s="100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0"/>
      <c r="H249" s="64"/>
      <c r="I249" s="106">
        <f>I125</f>
        <v>9742.2000000000007</v>
      </c>
      <c r="J249" s="98"/>
      <c r="K249" s="69"/>
      <c r="L249" s="64"/>
      <c r="M249" s="65"/>
      <c r="N249" s="67"/>
      <c r="O249" s="100"/>
      <c r="P249" s="69"/>
      <c r="Q249" s="64"/>
      <c r="R249" s="65"/>
      <c r="S249" s="67"/>
      <c r="T249" s="100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0"/>
      <c r="H250" s="64"/>
      <c r="I250" s="108">
        <f>I128+I129+I132+I133+I134+I135+I138</f>
        <v>6820.4</v>
      </c>
      <c r="J250" s="98"/>
      <c r="K250" s="69"/>
      <c r="L250" s="64"/>
      <c r="M250" s="65"/>
      <c r="N250" s="67"/>
      <c r="O250" s="100"/>
      <c r="P250" s="69"/>
      <c r="Q250" s="64"/>
      <c r="R250" s="65"/>
      <c r="S250" s="67"/>
      <c r="T250" s="100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0"/>
      <c r="H251" s="64"/>
      <c r="I251" s="65">
        <f>I130+I131+I136+I137+I139+I140+I143+I144</f>
        <v>159.69999999999999</v>
      </c>
      <c r="J251" s="98"/>
      <c r="K251" s="69"/>
      <c r="L251" s="64"/>
      <c r="M251" s="65"/>
      <c r="N251" s="67"/>
      <c r="O251" s="100"/>
      <c r="P251" s="69"/>
      <c r="Q251" s="64"/>
      <c r="R251" s="65"/>
      <c r="S251" s="67"/>
      <c r="T251" s="100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0"/>
      <c r="H252" s="64"/>
      <c r="I252" s="64">
        <f>I214</f>
        <v>9227.32</v>
      </c>
      <c r="J252" s="98"/>
      <c r="K252" s="69"/>
      <c r="L252" s="64"/>
      <c r="M252" s="65"/>
      <c r="N252" s="67"/>
      <c r="O252" s="100"/>
      <c r="P252" s="69"/>
      <c r="Q252" s="64"/>
      <c r="R252" s="65"/>
      <c r="S252" s="67"/>
      <c r="T252" s="100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0"/>
      <c r="H253" s="64"/>
      <c r="I253" s="69">
        <f>I217+I227+I233</f>
        <v>550</v>
      </c>
      <c r="J253" s="98"/>
      <c r="K253" s="69"/>
      <c r="L253" s="64"/>
      <c r="M253" s="65"/>
      <c r="N253" s="67"/>
      <c r="O253" s="100"/>
      <c r="P253" s="69"/>
      <c r="Q253" s="64"/>
      <c r="R253" s="65"/>
      <c r="S253" s="67"/>
      <c r="T253" s="100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0"/>
      <c r="H254" s="64"/>
      <c r="I254" s="266">
        <f>I221</f>
        <v>0</v>
      </c>
      <c r="J254" s="98"/>
      <c r="K254" s="69"/>
      <c r="L254" s="64"/>
      <c r="M254" s="65"/>
      <c r="N254" s="67"/>
      <c r="O254" s="100"/>
      <c r="P254" s="69"/>
      <c r="Q254" s="64"/>
      <c r="R254" s="65"/>
      <c r="S254" s="67"/>
      <c r="T254" s="100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0"/>
      <c r="H255" s="64"/>
      <c r="I255" s="69">
        <f>I225</f>
        <v>0</v>
      </c>
      <c r="J255" s="98"/>
      <c r="K255" s="69"/>
      <c r="L255" s="64"/>
      <c r="M255" s="65"/>
      <c r="N255" s="67"/>
      <c r="O255" s="100"/>
      <c r="P255" s="69"/>
      <c r="Q255" s="64"/>
      <c r="R255" s="65"/>
      <c r="S255" s="67"/>
      <c r="T255" s="100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0"/>
      <c r="H256" s="64"/>
      <c r="I256" s="108">
        <f>I224+I231+I234</f>
        <v>1200</v>
      </c>
      <c r="J256" s="98"/>
      <c r="K256" s="69"/>
      <c r="L256" s="64"/>
      <c r="M256" s="65"/>
      <c r="N256" s="67"/>
      <c r="O256" s="100"/>
      <c r="P256" s="69"/>
      <c r="Q256" s="64"/>
      <c r="R256" s="65"/>
      <c r="S256" s="67"/>
      <c r="T256" s="100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0"/>
      <c r="H257" s="64"/>
      <c r="I257" s="69">
        <f>I222</f>
        <v>0</v>
      </c>
      <c r="J257" s="98"/>
      <c r="K257" s="69"/>
      <c r="L257" s="64"/>
      <c r="M257" s="65"/>
      <c r="N257" s="67"/>
      <c r="O257" s="100"/>
      <c r="P257" s="69"/>
      <c r="Q257" s="64"/>
      <c r="R257" s="65"/>
      <c r="S257" s="67"/>
      <c r="T257" s="100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0"/>
      <c r="H258" s="64"/>
      <c r="I258" s="69">
        <f>I219</f>
        <v>0</v>
      </c>
      <c r="J258" s="98"/>
      <c r="K258" s="69"/>
      <c r="L258" s="64"/>
      <c r="M258" s="65"/>
      <c r="N258" s="67"/>
      <c r="O258" s="100"/>
      <c r="P258" s="69"/>
      <c r="Q258" s="64"/>
      <c r="R258" s="65"/>
      <c r="S258" s="67"/>
      <c r="T258" s="100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0"/>
      <c r="H259" s="64"/>
      <c r="I259" s="108">
        <f>I230</f>
        <v>0</v>
      </c>
      <c r="J259" s="98"/>
      <c r="K259" s="69"/>
      <c r="L259" s="64"/>
      <c r="M259" s="65"/>
      <c r="N259" s="67"/>
      <c r="O259" s="100"/>
      <c r="P259" s="69"/>
      <c r="Q259" s="64"/>
      <c r="R259" s="65"/>
      <c r="S259" s="67"/>
      <c r="T259" s="100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0"/>
      <c r="H260" s="64"/>
      <c r="I260" s="69">
        <f>I237</f>
        <v>1459.4</v>
      </c>
      <c r="J260" s="98"/>
      <c r="K260" s="69"/>
      <c r="L260" s="64"/>
      <c r="M260" s="65"/>
      <c r="N260" s="67"/>
      <c r="O260" s="100"/>
      <c r="P260" s="69"/>
      <c r="Q260" s="64"/>
      <c r="R260" s="65"/>
      <c r="S260" s="67"/>
      <c r="T260" s="100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0"/>
      <c r="H261" s="64"/>
      <c r="I261" s="108">
        <f>I232</f>
        <v>8450</v>
      </c>
      <c r="J261" s="98"/>
      <c r="K261" s="69"/>
      <c r="L261" s="64"/>
      <c r="M261" s="65"/>
      <c r="N261" s="67"/>
      <c r="O261" s="100"/>
      <c r="P261" s="69"/>
      <c r="Q261" s="64"/>
      <c r="R261" s="65"/>
      <c r="S261" s="67"/>
      <c r="T261" s="100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0"/>
      <c r="H262" s="64"/>
      <c r="I262" s="108">
        <f>I227</f>
        <v>0</v>
      </c>
      <c r="J262" s="98"/>
      <c r="K262" s="69"/>
      <c r="L262" s="64"/>
      <c r="M262" s="65"/>
      <c r="N262" s="67"/>
      <c r="O262" s="100"/>
      <c r="P262" s="69"/>
      <c r="Q262" s="64"/>
      <c r="R262" s="65"/>
      <c r="S262" s="67"/>
      <c r="T262" s="100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0"/>
      <c r="H263" s="64"/>
      <c r="I263" s="108"/>
      <c r="J263" s="98"/>
      <c r="K263" s="69"/>
      <c r="L263" s="64"/>
      <c r="M263" s="65"/>
      <c r="N263" s="67"/>
      <c r="O263" s="100"/>
      <c r="P263" s="69"/>
      <c r="Q263" s="64"/>
      <c r="R263" s="65"/>
      <c r="S263" s="67"/>
      <c r="T263" s="100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0"/>
      <c r="H264" s="64"/>
      <c r="I264" s="108"/>
      <c r="J264" s="98"/>
      <c r="K264" s="69"/>
      <c r="L264" s="64"/>
      <c r="M264" s="65"/>
      <c r="N264" s="67"/>
      <c r="O264" s="100"/>
      <c r="P264" s="69"/>
      <c r="Q264" s="64"/>
      <c r="R264" s="65"/>
      <c r="S264" s="67"/>
      <c r="T264" s="100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310"/>
      <c r="H265" s="73"/>
      <c r="I265" s="77"/>
      <c r="J265" s="113"/>
      <c r="K265" s="77"/>
      <c r="L265" s="73"/>
      <c r="M265" s="74"/>
      <c r="N265" s="75"/>
      <c r="O265" s="310"/>
      <c r="P265" s="77"/>
      <c r="Q265" s="73"/>
      <c r="R265" s="74"/>
      <c r="S265" s="75"/>
      <c r="T265" s="310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311"/>
      <c r="H266" s="118"/>
      <c r="I266" s="82"/>
      <c r="J266" s="122"/>
      <c r="K266" s="117"/>
      <c r="L266" s="118"/>
      <c r="M266" s="119"/>
      <c r="N266" s="116"/>
      <c r="O266" s="311"/>
      <c r="P266" s="117"/>
      <c r="Q266" s="118"/>
      <c r="R266" s="119"/>
      <c r="S266" s="116"/>
      <c r="T266" s="311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312"/>
      <c r="H267" s="130"/>
      <c r="I267" s="198">
        <f>I253+I254+I255+I256+I257+I258+I259+I260+I261+I262</f>
        <v>11659.4</v>
      </c>
      <c r="J267" s="113"/>
      <c r="K267" s="129"/>
      <c r="L267" s="130"/>
      <c r="M267" s="131"/>
      <c r="N267" s="128"/>
      <c r="O267" s="312"/>
      <c r="P267" s="129"/>
      <c r="Q267" s="130"/>
      <c r="R267" s="131"/>
      <c r="S267" s="128"/>
      <c r="T267" s="312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311"/>
      <c r="H268" s="118"/>
      <c r="I268" s="82"/>
      <c r="J268" s="122"/>
      <c r="K268" s="117"/>
      <c r="L268" s="118"/>
      <c r="M268" s="119"/>
      <c r="N268" s="116"/>
      <c r="O268" s="311"/>
      <c r="P268" s="117"/>
      <c r="Q268" s="118"/>
      <c r="R268" s="119"/>
      <c r="S268" s="116"/>
      <c r="T268" s="311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2"/>
      <c r="H269" s="138"/>
      <c r="I269" s="126">
        <f>+I20+I40+I60+I80+I100+I114+I125</f>
        <v>123145.32</v>
      </c>
      <c r="J269" s="98"/>
      <c r="K269" s="137"/>
      <c r="L269" s="138"/>
      <c r="M269" s="139"/>
      <c r="N269" s="136"/>
      <c r="O269" s="262"/>
      <c r="P269" s="137"/>
      <c r="Q269" s="138"/>
      <c r="R269" s="139"/>
      <c r="S269" s="136"/>
      <c r="T269" s="262"/>
      <c r="U269" s="124"/>
    </row>
  </sheetData>
  <sheetProtection algorithmName="SHA-512" hashValue="54JGVubyfV5lpN0NTZfgPbT5+ZfYd46361bjLQPTq7iHWlnKaJZHGLCgeg9nQwEZ3KI6EriSJrJ2w0LmCQYbQg==" saltValue="thWiL8OP6XQuP7Rx0jaoqw==" spinCount="100000" sheet="1" objects="1" scenarios="1"/>
  <conditionalFormatting sqref="F270:F104857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{E6950720-43F0-40D5-B781-A7842A61032E}</x14:id>
        </ext>
      </extLst>
    </cfRule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{86B02E70-AE18-431A-BCF8-22ADB7336157}</x14:id>
        </ext>
      </extLst>
    </cfRule>
  </conditionalFormatting>
  <conditionalFormatting sqref="I6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{335EA4D4-5076-4E45-9F5C-802928A07D1E}</x14:id>
        </ext>
      </extLst>
    </cfRule>
  </conditionalFormatting>
  <conditionalFormatting sqref="I101:I113 I61:I99 I239 I1:I59 I152:I237 I241:I242 I115:I149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{7F9F0736-A0A4-45AD-8930-50F79AD3894C}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{EFDCF101-8A9A-4C95-A16B-537C92F8DA0C}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{BB5E436D-5D25-487E-9C81-8FBFB53592A7}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{C7977523-50A5-4417-9608-A337696E0FAB}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{03508AAB-CFFB-446B-9A79-ABD8BB644FD6}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{13858660-CB24-4A17-B843-A20BAE06A310}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950720-43F0-40D5-B781-A7842A6103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B02E70-AE18-431A-BCF8-22ADB73361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F270:F1048576</xm:sqref>
        </x14:conditionalFormatting>
        <x14:conditionalFormatting xmlns:xm="http://schemas.microsoft.com/office/excel/2006/main">
          <x14:cfRule type="dataBar" id="{335EA4D4-5076-4E45-9F5C-802928A07D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7F9F0736-A0A4-45AD-8930-50F79AD3894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I152:I237 I241:I242 I115:I149</xm:sqref>
        </x14:conditionalFormatting>
        <x14:conditionalFormatting xmlns:xm="http://schemas.microsoft.com/office/excel/2006/main">
          <x14:cfRule type="dataBar" id="{EFDCF101-8A9A-4C95-A16B-537C92F8DA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BB5E436D-5D25-487E-9C81-8FBFB53592A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C7977523-50A5-4417-9608-A337696E0FA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03508AAB-CFFB-446B-9A79-ABD8BB644FD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13858660-CB24-4A17-B843-A20BAE06A31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EBA8D-B284-4280-BB7C-50ED3403607D}">
  <dimension ref="A1:U269"/>
  <sheetViews>
    <sheetView showGridLines="0" topLeftCell="A16" workbookViewId="0">
      <selection activeCell="A35" sqref="A35"/>
    </sheetView>
  </sheetViews>
  <sheetFormatPr defaultRowHeight="15" x14ac:dyDescent="0.25"/>
  <cols>
    <col min="1" max="1" width="46.7109375" customWidth="1"/>
    <col min="2" max="2" width="18.85546875" customWidth="1"/>
    <col min="3" max="3" width="10.7109375" customWidth="1"/>
    <col min="4" max="4" width="9.85546875" customWidth="1"/>
    <col min="5" max="5" width="9.5703125" customWidth="1"/>
    <col min="6" max="6" width="8.85546875" style="5" customWidth="1"/>
    <col min="7" max="7" width="10.140625" style="285" customWidth="1"/>
    <col min="8" max="8" width="12.140625" style="1" customWidth="1"/>
    <col min="9" max="9" width="13.5703125" style="2" customWidth="1"/>
    <col min="10" max="10" width="11.7109375" style="3" customWidth="1"/>
    <col min="11" max="11" width="11.140625" style="285" customWidth="1"/>
    <col min="12" max="12" width="11.140625" customWidth="1"/>
    <col min="15" max="15" width="9.140625" style="285"/>
  </cols>
  <sheetData>
    <row r="1" spans="1:21" ht="15.75" thickBot="1" x14ac:dyDescent="0.3">
      <c r="A1" s="12" t="s">
        <v>268</v>
      </c>
      <c r="B1" s="13"/>
      <c r="C1" s="14"/>
      <c r="D1" s="15"/>
      <c r="E1" s="16"/>
      <c r="F1" s="264"/>
      <c r="G1" s="273"/>
      <c r="H1" s="19"/>
      <c r="I1" s="12"/>
      <c r="J1" s="20"/>
      <c r="K1" s="286"/>
      <c r="L1" s="21"/>
      <c r="M1" s="22"/>
      <c r="N1" s="23"/>
      <c r="O1" s="286"/>
      <c r="P1" s="12"/>
      <c r="Q1" s="21"/>
      <c r="R1" s="22"/>
      <c r="S1" s="23"/>
      <c r="T1" s="24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36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31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48"/>
      <c r="U4" s="50"/>
    </row>
    <row r="5" spans="1:21" x14ac:dyDescent="0.25">
      <c r="A5" s="51" t="s">
        <v>141</v>
      </c>
      <c r="B5" s="52">
        <f>'DAY4'!H5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+(Table17[[#This Row],[OPENING ]]+Table17[[#This Row],[RECEIPTS]]+Table17[[#This Row],[RETURNS]])-(Table17[[#This Row],[EXCHANGED]]+Table17[[#This Row],[SALES]]+Table17[[#This Row],[ISSUES]])</f>
        <v>0</v>
      </c>
      <c r="I5" s="53">
        <v>0</v>
      </c>
      <c r="J5" s="58">
        <f t="shared" ref="J5:J76" si="0">+I5-H5</f>
        <v>0</v>
      </c>
      <c r="K5" s="53">
        <f>+'DAY4'!K5+'DAY5'!C5</f>
        <v>0</v>
      </c>
      <c r="L5" s="54">
        <f>+'DAY4'!L5+'DAY5'!D5</f>
        <v>0</v>
      </c>
      <c r="M5" s="55">
        <f>+'DAY4'!M5+'DAY5'!E5</f>
        <v>0</v>
      </c>
      <c r="N5" s="52">
        <f>+'DAY4'!N5+'DAY5'!F5</f>
        <v>0</v>
      </c>
      <c r="O5" s="276">
        <f>+'DAY4'!O5+'DAY5'!G5</f>
        <v>0</v>
      </c>
      <c r="P5" s="53">
        <f>+K5/5</f>
        <v>0</v>
      </c>
      <c r="Q5" s="54">
        <f>+L5/5</f>
        <v>0</v>
      </c>
      <c r="R5" s="55">
        <f>+M5/5</f>
        <v>0</v>
      </c>
      <c r="S5" s="52">
        <f>+N5/5</f>
        <v>0</v>
      </c>
      <c r="T5" s="57">
        <f>+O5/5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'DAY4'!H6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+(Table17[[#This Row],[OPENING ]]+Table17[[#This Row],[RECEIPTS]]+Table17[[#This Row],[RETURNS]])-(Table17[[#This Row],[EXCHANGED]]+Table17[[#This Row],[SALES]]+Table17[[#This Row],[ISSUES]])</f>
        <v>0</v>
      </c>
      <c r="I6" s="53">
        <v>0</v>
      </c>
      <c r="J6" s="58">
        <f t="shared" si="0"/>
        <v>0</v>
      </c>
      <c r="K6" s="53">
        <f>+'DAY4'!K6+'DAY5'!C6</f>
        <v>0</v>
      </c>
      <c r="L6" s="54">
        <f>+'DAY4'!L6+'DAY5'!D6</f>
        <v>0</v>
      </c>
      <c r="M6" s="55">
        <f>+'DAY4'!M6+'DAY5'!E6</f>
        <v>0</v>
      </c>
      <c r="N6" s="52">
        <f>+'DAY4'!N6+'DAY5'!F6</f>
        <v>0</v>
      </c>
      <c r="O6" s="276">
        <f>+'DAY4'!O6+'DAY5'!G6</f>
        <v>0</v>
      </c>
      <c r="P6" s="53">
        <f t="shared" ref="P6:P19" si="2">+K6/5</f>
        <v>0</v>
      </c>
      <c r="Q6" s="54">
        <f t="shared" ref="Q6:Q19" si="3">+L6/5</f>
        <v>0</v>
      </c>
      <c r="R6" s="55">
        <f t="shared" ref="R6:R19" si="4">+M6/5</f>
        <v>0</v>
      </c>
      <c r="S6" s="52">
        <f t="shared" ref="S6:S19" si="5">+N6/5</f>
        <v>0</v>
      </c>
      <c r="T6" s="57">
        <f t="shared" ref="T6:T19" si="6">+O6/5</f>
        <v>0</v>
      </c>
      <c r="U6" s="59">
        <f t="shared" si="1"/>
        <v>0</v>
      </c>
    </row>
    <row r="7" spans="1:21" x14ac:dyDescent="0.25">
      <c r="A7" s="51" t="s">
        <v>14</v>
      </c>
      <c r="B7" s="52">
        <f>'DAY4'!H7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+(Table17[[#This Row],[OPENING ]]+Table17[[#This Row],[RECEIPTS]]+Table17[[#This Row],[RETURNS]])-(Table17[[#This Row],[EXCHANGED]]+Table17[[#This Row],[SALES]]+Table17[[#This Row],[ISSUES]])</f>
        <v>0</v>
      </c>
      <c r="I7" s="53">
        <v>0</v>
      </c>
      <c r="J7" s="58">
        <f t="shared" si="0"/>
        <v>0</v>
      </c>
      <c r="K7" s="53">
        <f>+'DAY4'!K7+'DAY5'!C7</f>
        <v>0</v>
      </c>
      <c r="L7" s="54">
        <f>+'DAY4'!L7+'DAY5'!D7</f>
        <v>0</v>
      </c>
      <c r="M7" s="55">
        <f>+'DAY4'!M7+'DAY5'!E7</f>
        <v>0</v>
      </c>
      <c r="N7" s="52">
        <f>+'DAY4'!N7+'DAY5'!F7</f>
        <v>0</v>
      </c>
      <c r="O7" s="276">
        <f>+'DAY4'!O7+'DAY5'!G7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57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'DAY4'!H8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+(Table17[[#This Row],[OPENING ]]+Table17[[#This Row],[RECEIPTS]]+Table17[[#This Row],[RETURNS]])-(Table17[[#This Row],[EXCHANGED]]+Table17[[#This Row],[SALES]]+Table17[[#This Row],[ISSUES]])</f>
        <v>0</v>
      </c>
      <c r="I8" s="53">
        <v>0</v>
      </c>
      <c r="J8" s="58">
        <f t="shared" si="0"/>
        <v>0</v>
      </c>
      <c r="K8" s="53">
        <f>+'DAY4'!K8+'DAY5'!C8</f>
        <v>0</v>
      </c>
      <c r="L8" s="54">
        <f>+'DAY4'!L8+'DAY5'!D8</f>
        <v>0</v>
      </c>
      <c r="M8" s="55">
        <f>+'DAY4'!M8+'DAY5'!E8</f>
        <v>0</v>
      </c>
      <c r="N8" s="52">
        <f>+'DAY4'!N8+'DAY5'!F8</f>
        <v>0</v>
      </c>
      <c r="O8" s="276">
        <f>+'DAY4'!O8+'DAY5'!G8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57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'DAY4'!H9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+(Table17[[#This Row],[OPENING ]]+Table17[[#This Row],[RECEIPTS]]+Table17[[#This Row],[RETURNS]])-(Table17[[#This Row],[EXCHANGED]]+Table17[[#This Row],[SALES]]+Table17[[#This Row],[ISSUES]])</f>
        <v>0</v>
      </c>
      <c r="I9" s="53">
        <v>0</v>
      </c>
      <c r="J9" s="58">
        <f t="shared" si="0"/>
        <v>0</v>
      </c>
      <c r="K9" s="53">
        <f>+'DAY4'!K9+'DAY5'!C9</f>
        <v>0</v>
      </c>
      <c r="L9" s="54">
        <f>+'DAY4'!L9+'DAY5'!D9</f>
        <v>0</v>
      </c>
      <c r="M9" s="55">
        <f>+'DAY4'!M9+'DAY5'!E9</f>
        <v>0</v>
      </c>
      <c r="N9" s="52">
        <f>+'DAY4'!N9+'DAY5'!F9</f>
        <v>0</v>
      </c>
      <c r="O9" s="276">
        <f>+'DAY4'!O9+'DAY5'!G9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57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'DAY4'!H10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+(Table17[[#This Row],[OPENING ]]+Table17[[#This Row],[RECEIPTS]]+Table17[[#This Row],[RETURNS]])-(Table17[[#This Row],[EXCHANGED]]+Table17[[#This Row],[SALES]]+Table17[[#This Row],[ISSUES]])</f>
        <v>0</v>
      </c>
      <c r="I10" s="53">
        <v>0</v>
      </c>
      <c r="J10" s="58">
        <f t="shared" si="0"/>
        <v>0</v>
      </c>
      <c r="K10" s="53">
        <f>+'DAY4'!K10+'DAY5'!C10</f>
        <v>0</v>
      </c>
      <c r="L10" s="54">
        <f>+'DAY4'!L10+'DAY5'!D10</f>
        <v>0</v>
      </c>
      <c r="M10" s="55">
        <f>+'DAY4'!M10+'DAY5'!E10</f>
        <v>0</v>
      </c>
      <c r="N10" s="52">
        <f>+'DAY4'!N10+'DAY5'!F10</f>
        <v>0</v>
      </c>
      <c r="O10" s="276">
        <f>+'DAY4'!O10+'DAY5'!G10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57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'DAY4'!H11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+(Table17[[#This Row],[OPENING ]]+Table17[[#This Row],[RECEIPTS]]+Table17[[#This Row],[RETURNS]])-(Table17[[#This Row],[EXCHANGED]]+Table17[[#This Row],[SALES]]+Table17[[#This Row],[ISSUES]])</f>
        <v>0</v>
      </c>
      <c r="I11" s="53">
        <v>0</v>
      </c>
      <c r="J11" s="58">
        <f t="shared" si="0"/>
        <v>0</v>
      </c>
      <c r="K11" s="53">
        <f>+'DAY4'!K11+'DAY5'!C11</f>
        <v>0</v>
      </c>
      <c r="L11" s="54">
        <f>+'DAY4'!L11+'DAY5'!D11</f>
        <v>0</v>
      </c>
      <c r="M11" s="55">
        <f>+'DAY4'!M11+'DAY5'!E11</f>
        <v>0</v>
      </c>
      <c r="N11" s="52">
        <f>+'DAY4'!N11+'DAY5'!F11</f>
        <v>0</v>
      </c>
      <c r="O11" s="276">
        <f>+'DAY4'!O11+'DAY5'!G11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57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'DAY4'!H12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+(Table17[[#This Row],[OPENING ]]+Table17[[#This Row],[RECEIPTS]]+Table17[[#This Row],[RETURNS]])-(Table17[[#This Row],[EXCHANGED]]+Table17[[#This Row],[SALES]]+Table17[[#This Row],[ISSUES]])</f>
        <v>0</v>
      </c>
      <c r="I12" s="53">
        <v>0</v>
      </c>
      <c r="J12" s="58">
        <f t="shared" si="0"/>
        <v>0</v>
      </c>
      <c r="K12" s="53">
        <f>+'DAY4'!K12+'DAY5'!C12</f>
        <v>0</v>
      </c>
      <c r="L12" s="54">
        <f>+'DAY4'!L12+'DAY5'!D12</f>
        <v>0</v>
      </c>
      <c r="M12" s="55">
        <f>+'DAY4'!M12+'DAY5'!E12</f>
        <v>0</v>
      </c>
      <c r="N12" s="52">
        <f>+'DAY4'!N12+'DAY5'!F12</f>
        <v>0</v>
      </c>
      <c r="O12" s="276">
        <f>+'DAY4'!O12+'DAY5'!G12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57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'DAY4'!H13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+(Table17[[#This Row],[OPENING ]]+Table17[[#This Row],[RECEIPTS]]+Table17[[#This Row],[RETURNS]])-(Table17[[#This Row],[EXCHANGED]]+Table17[[#This Row],[SALES]]+Table17[[#This Row],[ISSUES]])</f>
        <v>140</v>
      </c>
      <c r="I13" s="53">
        <v>140</v>
      </c>
      <c r="J13" s="58">
        <f t="shared" si="0"/>
        <v>0</v>
      </c>
      <c r="K13" s="53">
        <f>+'DAY4'!K13+'DAY5'!C13</f>
        <v>0</v>
      </c>
      <c r="L13" s="54">
        <f>+'DAY4'!L13+'DAY5'!D13</f>
        <v>0</v>
      </c>
      <c r="M13" s="55">
        <f>+'DAY4'!M13+'DAY5'!E13</f>
        <v>0</v>
      </c>
      <c r="N13" s="52">
        <f>+'DAY4'!N13+'DAY5'!F13</f>
        <v>0</v>
      </c>
      <c r="O13" s="276">
        <f>+'DAY4'!O13+'DAY5'!G13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57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'DAY4'!H14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+(Table17[[#This Row],[OPENING ]]+Table17[[#This Row],[RECEIPTS]]+Table17[[#This Row],[RETURNS]])-(Table17[[#This Row],[EXCHANGED]]+Table17[[#This Row],[SALES]]+Table17[[#This Row],[ISSUES]])</f>
        <v>0</v>
      </c>
      <c r="I14" s="53">
        <v>0</v>
      </c>
      <c r="J14" s="58">
        <f t="shared" si="0"/>
        <v>0</v>
      </c>
      <c r="K14" s="53">
        <f>+'DAY4'!K14+'DAY5'!C14</f>
        <v>0</v>
      </c>
      <c r="L14" s="54">
        <f>+'DAY4'!L14+'DAY5'!D14</f>
        <v>0</v>
      </c>
      <c r="M14" s="55">
        <f>+'DAY4'!M14+'DAY5'!E14</f>
        <v>0</v>
      </c>
      <c r="N14" s="52">
        <f>+'DAY4'!N14+'DAY5'!F14</f>
        <v>0</v>
      </c>
      <c r="O14" s="276">
        <f>+'DAY4'!O14+'DAY5'!G14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57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'DAY4'!H15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+(Table17[[#This Row],[OPENING ]]+Table17[[#This Row],[RECEIPTS]]+Table17[[#This Row],[RETURNS]])-(Table17[[#This Row],[EXCHANGED]]+Table17[[#This Row],[SALES]]+Table17[[#This Row],[ISSUES]])</f>
        <v>0</v>
      </c>
      <c r="I15" s="53">
        <v>0</v>
      </c>
      <c r="J15" s="58">
        <f t="shared" si="0"/>
        <v>0</v>
      </c>
      <c r="K15" s="53">
        <f>+'DAY4'!K15+'DAY5'!C15</f>
        <v>0</v>
      </c>
      <c r="L15" s="54">
        <f>+'DAY4'!L15+'DAY5'!D15</f>
        <v>0</v>
      </c>
      <c r="M15" s="55">
        <f>+'DAY4'!M15+'DAY5'!E15</f>
        <v>0</v>
      </c>
      <c r="N15" s="52">
        <f>+'DAY4'!N15+'DAY5'!F15</f>
        <v>0</v>
      </c>
      <c r="O15" s="276">
        <f>+'DAY4'!O15+'DAY5'!G15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57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'DAY4'!H16</f>
        <v>17578.599999999999</v>
      </c>
      <c r="C16" s="53">
        <v>0</v>
      </c>
      <c r="D16" s="54">
        <v>0</v>
      </c>
      <c r="E16" s="55">
        <v>0</v>
      </c>
      <c r="F16" s="52">
        <v>0</v>
      </c>
      <c r="G16" s="276">
        <v>225</v>
      </c>
      <c r="H16" s="54">
        <f>+(Table17[[#This Row],[OPENING ]]+Table17[[#This Row],[RECEIPTS]]+Table17[[#This Row],[RETURNS]])-(Table17[[#This Row],[EXCHANGED]]+Table17[[#This Row],[SALES]]+Table17[[#This Row],[ISSUES]])</f>
        <v>17353.599999999999</v>
      </c>
      <c r="I16" s="53">
        <v>17341.8</v>
      </c>
      <c r="J16" s="58">
        <f t="shared" si="0"/>
        <v>-11.799999999999272</v>
      </c>
      <c r="K16" s="53">
        <f>+'DAY4'!K16+'DAY5'!C16</f>
        <v>0</v>
      </c>
      <c r="L16" s="54">
        <f>+'DAY4'!L16+'DAY5'!D16</f>
        <v>0</v>
      </c>
      <c r="M16" s="55">
        <f>+'DAY4'!M16+'DAY5'!E16</f>
        <v>0</v>
      </c>
      <c r="N16" s="52">
        <f>+'DAY4'!N16+'DAY5'!F16</f>
        <v>0</v>
      </c>
      <c r="O16" s="276">
        <f>+'DAY4'!O16+'DAY5'!G16</f>
        <v>1899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57">
        <f t="shared" si="6"/>
        <v>379.8</v>
      </c>
      <c r="U16" s="59">
        <f t="shared" si="1"/>
        <v>45.691416535018426</v>
      </c>
    </row>
    <row r="17" spans="1:21" x14ac:dyDescent="0.25">
      <c r="A17" s="60"/>
      <c r="B17" s="52">
        <f>'DAY4'!H17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+(Table17[[#This Row],[OPENING ]]+Table17[[#This Row],[RECEIPTS]]+Table17[[#This Row],[RETURNS]])-(Table17[[#This Row],[EXCHANGED]]+Table17[[#This Row],[SALES]]+Table17[[#This Row],[ISSUES]])</f>
        <v>0</v>
      </c>
      <c r="I17" s="53">
        <v>0</v>
      </c>
      <c r="J17" s="58">
        <f t="shared" si="0"/>
        <v>0</v>
      </c>
      <c r="K17" s="53">
        <f>+'DAY4'!K17+'DAY5'!C17</f>
        <v>0</v>
      </c>
      <c r="L17" s="54">
        <f>+'DAY4'!L17+'DAY5'!D17</f>
        <v>0</v>
      </c>
      <c r="M17" s="55">
        <f>+'DAY4'!M17+'DAY5'!E17</f>
        <v>0</v>
      </c>
      <c r="N17" s="52">
        <f>+'DAY4'!N17+'DAY5'!F17</f>
        <v>0</v>
      </c>
      <c r="O17" s="276">
        <f>+'DAY4'!O17+'DAY5'!G17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57">
        <f t="shared" si="6"/>
        <v>0</v>
      </c>
      <c r="U17" s="59">
        <f t="shared" si="1"/>
        <v>0</v>
      </c>
    </row>
    <row r="18" spans="1:21" x14ac:dyDescent="0.25">
      <c r="A18" s="60"/>
      <c r="B18" s="52">
        <f>'DAY4'!H18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+(Table17[[#This Row],[OPENING ]]+Table17[[#This Row],[RECEIPTS]]+Table17[[#This Row],[RETURNS]])-(Table17[[#This Row],[EXCHANGED]]+Table17[[#This Row],[SALES]]+Table17[[#This Row],[ISSUES]])</f>
        <v>0</v>
      </c>
      <c r="I18" s="53">
        <v>0</v>
      </c>
      <c r="J18" s="58">
        <f t="shared" si="0"/>
        <v>0</v>
      </c>
      <c r="K18" s="53">
        <f>+'DAY4'!K18+'DAY5'!C18</f>
        <v>0</v>
      </c>
      <c r="L18" s="54">
        <f>+'DAY4'!L18+'DAY5'!D18</f>
        <v>0</v>
      </c>
      <c r="M18" s="55">
        <f>+'DAY4'!M18+'DAY5'!E18</f>
        <v>0</v>
      </c>
      <c r="N18" s="52">
        <f>+'DAY4'!N18+'DAY5'!F18</f>
        <v>0</v>
      </c>
      <c r="O18" s="276">
        <f>+'DAY4'!O18+'DAY5'!G18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57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'DAY4'!H19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+(Table17[[#This Row],[OPENING ]]+Table17[[#This Row],[RECEIPTS]]+Table17[[#This Row],[RETURNS]])-(Table17[[#This Row],[EXCHANGED]]+Table17[[#This Row],[SALES]]+Table17[[#This Row],[ISSUES]])</f>
        <v>0</v>
      </c>
      <c r="I19" s="144">
        <v>0</v>
      </c>
      <c r="J19" s="148">
        <f t="shared" si="0"/>
        <v>0</v>
      </c>
      <c r="K19" s="53">
        <f>+'DAY4'!K19+'DAY5'!C19</f>
        <v>0</v>
      </c>
      <c r="L19" s="54">
        <f>+'DAY4'!L19+'DAY5'!D19</f>
        <v>0</v>
      </c>
      <c r="M19" s="55">
        <f>+'DAY4'!M19+'DAY5'!E19</f>
        <v>0</v>
      </c>
      <c r="N19" s="52">
        <f>+'DAY4'!N19+'DAY5'!F19</f>
        <v>0</v>
      </c>
      <c r="O19" s="276">
        <f>+'DAY4'!O19+'DAY5'!G19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57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17718.599999999999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225</v>
      </c>
      <c r="H20" s="162">
        <f t="shared" si="7"/>
        <v>17493.599999999999</v>
      </c>
      <c r="I20" s="161">
        <f t="shared" si="7"/>
        <v>17481.8</v>
      </c>
      <c r="J20" s="165">
        <f>+I20-H20</f>
        <v>-11.799999999999272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1899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164">
        <f t="shared" si="7"/>
        <v>379.8</v>
      </c>
      <c r="U20" s="166">
        <f t="shared" si="1"/>
        <v>46.060031595576611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156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57"/>
      <c r="U22" s="62"/>
    </row>
    <row r="23" spans="1:21" x14ac:dyDescent="0.25">
      <c r="A23" s="336" t="s">
        <v>21</v>
      </c>
      <c r="B23" s="52">
        <f>'DAY4'!H23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+(Table17[[#This Row],[OPENING ]]+Table17[[#This Row],[RECEIPTS]]+Table17[[#This Row],[RETURNS]])-(Table17[[#This Row],[EXCHANGED]]+Table17[[#This Row],[SALES]]+Table17[[#This Row],[ISSUES]])</f>
        <v>0</v>
      </c>
      <c r="I23" s="53">
        <v>0</v>
      </c>
      <c r="J23" s="58">
        <f t="shared" si="0"/>
        <v>0</v>
      </c>
      <c r="K23" s="53">
        <f>+'DAY4'!K23+'DAY5'!C23</f>
        <v>0</v>
      </c>
      <c r="L23" s="54">
        <f>+'DAY4'!L23+'DAY5'!D23</f>
        <v>0</v>
      </c>
      <c r="M23" s="55">
        <f>+'DAY4'!M23+'DAY5'!E23</f>
        <v>0</v>
      </c>
      <c r="N23" s="52">
        <f>+'DAY4'!N23+'DAY5'!F23</f>
        <v>0</v>
      </c>
      <c r="O23" s="276">
        <f>+'DAY4'!O23+'DAY5'!G23</f>
        <v>0</v>
      </c>
      <c r="P23" s="53">
        <f>+K23/5</f>
        <v>0</v>
      </c>
      <c r="Q23" s="54">
        <f>+L23/5</f>
        <v>0</v>
      </c>
      <c r="R23" s="55">
        <f>+M23/5</f>
        <v>0</v>
      </c>
      <c r="S23" s="52">
        <f>+N23/5</f>
        <v>0</v>
      </c>
      <c r="T23" s="57">
        <f>+O23/5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'DAY4'!H24</f>
        <v>137</v>
      </c>
      <c r="C24" s="53">
        <v>0</v>
      </c>
      <c r="D24" s="54">
        <v>110.2</v>
      </c>
      <c r="E24" s="55">
        <v>0</v>
      </c>
      <c r="F24" s="52">
        <v>0</v>
      </c>
      <c r="G24" s="276">
        <v>0</v>
      </c>
      <c r="H24" s="54">
        <f>+(Table17[[#This Row],[OPENING ]]+Table17[[#This Row],[RECEIPTS]]+Table17[[#This Row],[RETURNS]])-(Table17[[#This Row],[EXCHANGED]]+Table17[[#This Row],[SALES]]+Table17[[#This Row],[ISSUES]])</f>
        <v>247.2</v>
      </c>
      <c r="I24" s="53">
        <v>250</v>
      </c>
      <c r="J24" s="58">
        <f t="shared" si="0"/>
        <v>2.8000000000000114</v>
      </c>
      <c r="K24" s="53">
        <f>+'DAY4'!K24+'DAY5'!C24</f>
        <v>0</v>
      </c>
      <c r="L24" s="54">
        <f>+'DAY4'!L24+'DAY5'!D24</f>
        <v>110.2</v>
      </c>
      <c r="M24" s="55">
        <f>+'DAY4'!M24+'DAY5'!E24</f>
        <v>0</v>
      </c>
      <c r="N24" s="52">
        <f>+'DAY4'!N24+'DAY5'!F24</f>
        <v>0</v>
      </c>
      <c r="O24" s="276">
        <f>+'DAY4'!O24+'DAY5'!G24</f>
        <v>2367</v>
      </c>
      <c r="P24" s="53">
        <f t="shared" ref="P24:P39" si="8">+K24/5</f>
        <v>0</v>
      </c>
      <c r="Q24" s="54">
        <f t="shared" ref="Q24:Q39" si="9">+L24/5</f>
        <v>22.04</v>
      </c>
      <c r="R24" s="55">
        <f t="shared" ref="R24:R39" si="10">+M24/5</f>
        <v>0</v>
      </c>
      <c r="S24" s="52">
        <f t="shared" ref="S24:S39" si="11">+N24/5</f>
        <v>0</v>
      </c>
      <c r="T24" s="57">
        <f t="shared" ref="T24:T39" si="12">+O24/5</f>
        <v>473.4</v>
      </c>
      <c r="U24" s="62">
        <f t="shared" si="1"/>
        <v>0.49895042790247052</v>
      </c>
    </row>
    <row r="25" spans="1:21" x14ac:dyDescent="0.25">
      <c r="A25" s="336" t="s">
        <v>22</v>
      </c>
      <c r="B25" s="52">
        <f>'DAY4'!H25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+(Table17[[#This Row],[OPENING ]]+Table17[[#This Row],[RECEIPTS]]+Table17[[#This Row],[RETURNS]])-(Table17[[#This Row],[EXCHANGED]]+Table17[[#This Row],[SALES]]+Table17[[#This Row],[ISSUES]])</f>
        <v>0</v>
      </c>
      <c r="I25" s="53">
        <v>0</v>
      </c>
      <c r="J25" s="58">
        <f t="shared" si="0"/>
        <v>0</v>
      </c>
      <c r="K25" s="53">
        <f>+'DAY4'!K25+'DAY5'!C25</f>
        <v>0</v>
      </c>
      <c r="L25" s="54">
        <f>+'DAY4'!L25+'DAY5'!D25</f>
        <v>0</v>
      </c>
      <c r="M25" s="55">
        <f>+'DAY4'!M25+'DAY5'!E25</f>
        <v>0</v>
      </c>
      <c r="N25" s="52">
        <f>+'DAY4'!N25+'DAY5'!F25</f>
        <v>0</v>
      </c>
      <c r="O25" s="276">
        <f>+'DAY4'!O25+'DAY5'!G25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57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'DAY4'!H26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+(Table17[[#This Row],[OPENING ]]+Table17[[#This Row],[RECEIPTS]]+Table17[[#This Row],[RETURNS]])-(Table17[[#This Row],[EXCHANGED]]+Table17[[#This Row],[SALES]]+Table17[[#This Row],[ISSUES]])</f>
        <v>0</v>
      </c>
      <c r="I26" s="53">
        <v>0</v>
      </c>
      <c r="J26" s="58">
        <f t="shared" si="0"/>
        <v>0</v>
      </c>
      <c r="K26" s="53">
        <f>+'DAY4'!K26+'DAY5'!C26</f>
        <v>0</v>
      </c>
      <c r="L26" s="54">
        <f>+'DAY4'!L26+'DAY5'!D26</f>
        <v>0</v>
      </c>
      <c r="M26" s="55">
        <f>+'DAY4'!M26+'DAY5'!E26</f>
        <v>0</v>
      </c>
      <c r="N26" s="52">
        <f>+'DAY4'!N26+'DAY5'!F26</f>
        <v>0</v>
      </c>
      <c r="O26" s="276">
        <f>+'DAY4'!O26+'DAY5'!G26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57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'DAY4'!H27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+(Table17[[#This Row],[OPENING ]]+Table17[[#This Row],[RECEIPTS]]+Table17[[#This Row],[RETURNS]])-(Table17[[#This Row],[EXCHANGED]]+Table17[[#This Row],[SALES]]+Table17[[#This Row],[ISSUES]])</f>
        <v>0</v>
      </c>
      <c r="I27" s="53">
        <v>0</v>
      </c>
      <c r="J27" s="58">
        <f t="shared" si="0"/>
        <v>0</v>
      </c>
      <c r="K27" s="53">
        <f>+'DAY4'!K27+'DAY5'!C27</f>
        <v>0</v>
      </c>
      <c r="L27" s="54">
        <f>+'DAY4'!L27+'DAY5'!D27</f>
        <v>0</v>
      </c>
      <c r="M27" s="55">
        <f>+'DAY4'!M27+'DAY5'!E27</f>
        <v>0</v>
      </c>
      <c r="N27" s="52">
        <f>+'DAY4'!N27+'DAY5'!F27</f>
        <v>0</v>
      </c>
      <c r="O27" s="276">
        <f>+'DAY4'!O27+'DAY5'!G27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57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'DAY4'!H28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+(Table17[[#This Row],[OPENING ]]+Table17[[#This Row],[RECEIPTS]]+Table17[[#This Row],[RETURNS]])-(Table17[[#This Row],[EXCHANGED]]+Table17[[#This Row],[SALES]]+Table17[[#This Row],[ISSUES]])</f>
        <v>0</v>
      </c>
      <c r="I28" s="53">
        <v>0</v>
      </c>
      <c r="J28" s="58">
        <f t="shared" si="0"/>
        <v>0</v>
      </c>
      <c r="K28" s="53">
        <f>+'DAY4'!K28+'DAY5'!C28</f>
        <v>0</v>
      </c>
      <c r="L28" s="54">
        <f>+'DAY4'!L28+'DAY5'!D28</f>
        <v>0</v>
      </c>
      <c r="M28" s="55">
        <f>+'DAY4'!M28+'DAY5'!E28</f>
        <v>0</v>
      </c>
      <c r="N28" s="52">
        <f>+'DAY4'!N28+'DAY5'!F28</f>
        <v>0</v>
      </c>
      <c r="O28" s="276">
        <f>+'DAY4'!O28+'DAY5'!G28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57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'DAY4'!H29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+(Table17[[#This Row],[OPENING ]]+Table17[[#This Row],[RECEIPTS]]+Table17[[#This Row],[RETURNS]])-(Table17[[#This Row],[EXCHANGED]]+Table17[[#This Row],[SALES]]+Table17[[#This Row],[ISSUES]])</f>
        <v>0</v>
      </c>
      <c r="I29" s="53">
        <v>0</v>
      </c>
      <c r="J29" s="58">
        <f t="shared" si="0"/>
        <v>0</v>
      </c>
      <c r="K29" s="53">
        <f>+'DAY4'!K29+'DAY5'!C29</f>
        <v>0</v>
      </c>
      <c r="L29" s="54">
        <f>+'DAY4'!L29+'DAY5'!D29</f>
        <v>0</v>
      </c>
      <c r="M29" s="55">
        <f>+'DAY4'!M29+'DAY5'!E29</f>
        <v>0</v>
      </c>
      <c r="N29" s="52">
        <f>+'DAY4'!N29+'DAY5'!F29</f>
        <v>0</v>
      </c>
      <c r="O29" s="276">
        <f>+'DAY4'!O29+'DAY5'!G29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57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'DAY4'!H30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+(Table17[[#This Row],[OPENING ]]+Table17[[#This Row],[RECEIPTS]]+Table17[[#This Row],[RETURNS]])-(Table17[[#This Row],[EXCHANGED]]+Table17[[#This Row],[SALES]]+Table17[[#This Row],[ISSUES]])</f>
        <v>0</v>
      </c>
      <c r="I30" s="53">
        <v>0</v>
      </c>
      <c r="J30" s="58">
        <f t="shared" si="0"/>
        <v>0</v>
      </c>
      <c r="K30" s="53">
        <f>+'DAY4'!K30+'DAY5'!C30</f>
        <v>0</v>
      </c>
      <c r="L30" s="54">
        <f>+'DAY4'!L30+'DAY5'!D30</f>
        <v>0</v>
      </c>
      <c r="M30" s="55">
        <f>+'DAY4'!M30+'DAY5'!E30</f>
        <v>0</v>
      </c>
      <c r="N30" s="52">
        <f>+'DAY4'!N30+'DAY5'!F30</f>
        <v>0</v>
      </c>
      <c r="O30" s="276">
        <f>+'DAY4'!O30+'DAY5'!G30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57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'DAY4'!H31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+(Table17[[#This Row],[OPENING ]]+Table17[[#This Row],[RECEIPTS]]+Table17[[#This Row],[RETURNS]])-(Table17[[#This Row],[EXCHANGED]]+Table17[[#This Row],[SALES]]+Table17[[#This Row],[ISSUES]])</f>
        <v>0</v>
      </c>
      <c r="I31" s="53">
        <v>0</v>
      </c>
      <c r="J31" s="58">
        <f t="shared" si="0"/>
        <v>0</v>
      </c>
      <c r="K31" s="53">
        <f>+'DAY4'!K31+'DAY5'!C31</f>
        <v>0</v>
      </c>
      <c r="L31" s="54">
        <f>+'DAY4'!L31+'DAY5'!D31</f>
        <v>0</v>
      </c>
      <c r="M31" s="55">
        <f>+'DAY4'!M31+'DAY5'!E31</f>
        <v>0</v>
      </c>
      <c r="N31" s="52">
        <f>+'DAY4'!N31+'DAY5'!F31</f>
        <v>0</v>
      </c>
      <c r="O31" s="276">
        <f>+'DAY4'!O31+'DAY5'!G31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57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'DAY4'!H32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+(Table17[[#This Row],[OPENING ]]+Table17[[#This Row],[RECEIPTS]]+Table17[[#This Row],[RETURNS]])-(Table17[[#This Row],[EXCHANGED]]+Table17[[#This Row],[SALES]]+Table17[[#This Row],[ISSUES]])</f>
        <v>0</v>
      </c>
      <c r="I32" s="53">
        <v>0</v>
      </c>
      <c r="J32" s="58">
        <f t="shared" si="0"/>
        <v>0</v>
      </c>
      <c r="K32" s="53">
        <f>+'DAY4'!K32+'DAY5'!C32</f>
        <v>0</v>
      </c>
      <c r="L32" s="54">
        <f>+'DAY4'!L32+'DAY5'!D32</f>
        <v>0</v>
      </c>
      <c r="M32" s="55">
        <f>+'DAY4'!M32+'DAY5'!E32</f>
        <v>0</v>
      </c>
      <c r="N32" s="52">
        <f>+'DAY4'!N32+'DAY5'!F32</f>
        <v>0</v>
      </c>
      <c r="O32" s="276">
        <f>+'DAY4'!O32+'DAY5'!G32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57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'DAY4'!H33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+(Table17[[#This Row],[OPENING ]]+Table17[[#This Row],[RECEIPTS]]+Table17[[#This Row],[RETURNS]])-(Table17[[#This Row],[EXCHANGED]]+Table17[[#This Row],[SALES]]+Table17[[#This Row],[ISSUES]])</f>
        <v>0</v>
      </c>
      <c r="I33" s="53">
        <v>0</v>
      </c>
      <c r="J33" s="58">
        <f t="shared" si="0"/>
        <v>0</v>
      </c>
      <c r="K33" s="53">
        <f>+'DAY4'!K33+'DAY5'!C33</f>
        <v>0</v>
      </c>
      <c r="L33" s="54">
        <f>+'DAY4'!L33+'DAY5'!D33</f>
        <v>0</v>
      </c>
      <c r="M33" s="55">
        <f>+'DAY4'!M33+'DAY5'!E33</f>
        <v>0</v>
      </c>
      <c r="N33" s="52">
        <f>+'DAY4'!N33+'DAY5'!F33</f>
        <v>0</v>
      </c>
      <c r="O33" s="276">
        <f>+'DAY4'!O33+'DAY5'!G33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57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'DAY4'!H34</f>
        <v>50668.4</v>
      </c>
      <c r="C34" s="53">
        <v>0</v>
      </c>
      <c r="D34" s="54">
        <v>18</v>
      </c>
      <c r="E34" s="55">
        <v>0</v>
      </c>
      <c r="F34" s="52">
        <v>0</v>
      </c>
      <c r="G34" s="276">
        <v>225</v>
      </c>
      <c r="H34" s="54">
        <f>+(Table17[[#This Row],[OPENING ]]+Table17[[#This Row],[RECEIPTS]]+Table17[[#This Row],[RETURNS]])-(Table17[[#This Row],[EXCHANGED]]+Table17[[#This Row],[SALES]]+Table17[[#This Row],[ISSUES]])</f>
        <v>50461.4</v>
      </c>
      <c r="I34" s="53">
        <v>50462</v>
      </c>
      <c r="J34" s="58">
        <f t="shared" si="0"/>
        <v>0.59999999999854481</v>
      </c>
      <c r="K34" s="53">
        <f>+'DAY4'!K34+'DAY5'!C34</f>
        <v>29625</v>
      </c>
      <c r="L34" s="54">
        <f>+'DAY4'!L34+'DAY5'!D34</f>
        <v>18</v>
      </c>
      <c r="M34" s="55">
        <f>+'DAY4'!M34+'DAY5'!E34</f>
        <v>0</v>
      </c>
      <c r="N34" s="52">
        <f>+'DAY4'!N34+'DAY5'!F34</f>
        <v>0</v>
      </c>
      <c r="O34" s="276">
        <f>+'DAY4'!O34+'DAY5'!G34</f>
        <v>3510</v>
      </c>
      <c r="P34" s="53">
        <f t="shared" si="8"/>
        <v>5925</v>
      </c>
      <c r="Q34" s="54">
        <f t="shared" si="9"/>
        <v>3.6</v>
      </c>
      <c r="R34" s="55">
        <f t="shared" si="10"/>
        <v>0</v>
      </c>
      <c r="S34" s="52">
        <f t="shared" si="11"/>
        <v>0</v>
      </c>
      <c r="T34" s="57">
        <f t="shared" si="12"/>
        <v>702</v>
      </c>
      <c r="U34" s="62">
        <f t="shared" si="1"/>
        <v>7.6103821675263168</v>
      </c>
    </row>
    <row r="35" spans="1:21" x14ac:dyDescent="0.25">
      <c r="A35" s="336" t="s">
        <v>266</v>
      </c>
      <c r="B35" s="52">
        <f>'DAY4'!H35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+(Table17[[#This Row],[OPENING ]]+Table17[[#This Row],[RECEIPTS]]+Table17[[#This Row],[RETURNS]])-(Table17[[#This Row],[EXCHANGED]]+Table17[[#This Row],[SALES]]+Table17[[#This Row],[ISSUES]])</f>
        <v>5000</v>
      </c>
      <c r="I35" s="53">
        <v>5000</v>
      </c>
      <c r="J35" s="58">
        <f>+I35-H35</f>
        <v>0</v>
      </c>
      <c r="K35" s="53">
        <f>+'DAY4'!K35+'DAY5'!C35</f>
        <v>5000</v>
      </c>
      <c r="L35" s="54">
        <f>+'DAY4'!L35+'DAY5'!D35</f>
        <v>0</v>
      </c>
      <c r="M35" s="55">
        <f>+'DAY4'!M35+'DAY5'!E35</f>
        <v>0</v>
      </c>
      <c r="N35" s="52">
        <f>+'DAY4'!N35+'DAY5'!F35</f>
        <v>0</v>
      </c>
      <c r="O35" s="276">
        <f>+'DAY4'!O35+'DAY5'!G35</f>
        <v>0</v>
      </c>
      <c r="P35" s="53">
        <f t="shared" si="8"/>
        <v>1000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57">
        <f t="shared" si="12"/>
        <v>0</v>
      </c>
      <c r="U35" s="62">
        <f t="shared" si="1"/>
        <v>5</v>
      </c>
    </row>
    <row r="36" spans="1:21" x14ac:dyDescent="0.25">
      <c r="A36" s="336"/>
      <c r="B36" s="52">
        <f>'DAY4'!H36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+(Table17[[#This Row],[OPENING ]]+Table17[[#This Row],[RECEIPTS]]+Table17[[#This Row],[RETURNS]])-(Table17[[#This Row],[EXCHANGED]]+Table17[[#This Row],[SALES]]+Table17[[#This Row],[ISSUES]])</f>
        <v>0</v>
      </c>
      <c r="I36" s="53">
        <v>0</v>
      </c>
      <c r="J36" s="58">
        <f>+I36-H36</f>
        <v>0</v>
      </c>
      <c r="K36" s="53">
        <f>+'DAY4'!K36+'DAY5'!C36</f>
        <v>0</v>
      </c>
      <c r="L36" s="54">
        <f>+'DAY4'!L36+'DAY5'!D36</f>
        <v>0</v>
      </c>
      <c r="M36" s="55">
        <f>+'DAY4'!M36+'DAY5'!E36</f>
        <v>0</v>
      </c>
      <c r="N36" s="52">
        <f>+'DAY4'!N36+'DAY5'!F36</f>
        <v>0</v>
      </c>
      <c r="O36" s="276">
        <f>+'DAY4'!O36+'DAY5'!G36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57">
        <f t="shared" si="12"/>
        <v>0</v>
      </c>
      <c r="U36" s="62">
        <f t="shared" si="1"/>
        <v>0</v>
      </c>
    </row>
    <row r="37" spans="1:21" x14ac:dyDescent="0.25">
      <c r="A37" s="336"/>
      <c r="B37" s="52">
        <f>'DAY4'!H37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+(Table17[[#This Row],[OPENING ]]+Table17[[#This Row],[RECEIPTS]]+Table17[[#This Row],[RETURNS]])-(Table17[[#This Row],[EXCHANGED]]+Table17[[#This Row],[SALES]]+Table17[[#This Row],[ISSUES]])</f>
        <v>0</v>
      </c>
      <c r="I37" s="53">
        <v>0</v>
      </c>
      <c r="J37" s="58">
        <f>+I37-H37</f>
        <v>0</v>
      </c>
      <c r="K37" s="53">
        <f>+'DAY4'!K37+'DAY5'!C37</f>
        <v>0</v>
      </c>
      <c r="L37" s="54">
        <f>+'DAY4'!L37+'DAY5'!D37</f>
        <v>0</v>
      </c>
      <c r="M37" s="55">
        <f>+'DAY4'!M37+'DAY5'!E37</f>
        <v>0</v>
      </c>
      <c r="N37" s="52">
        <f>+'DAY4'!N37+'DAY5'!F37</f>
        <v>0</v>
      </c>
      <c r="O37" s="276">
        <f>+'DAY4'!O37+'DAY5'!G37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57">
        <f t="shared" si="12"/>
        <v>0</v>
      </c>
      <c r="U37" s="62">
        <f t="shared" si="1"/>
        <v>0</v>
      </c>
    </row>
    <row r="38" spans="1:21" x14ac:dyDescent="0.25">
      <c r="A38" s="336"/>
      <c r="B38" s="52">
        <f>'DAY4'!H38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+(Table17[[#This Row],[OPENING ]]+Table17[[#This Row],[RECEIPTS]]+Table17[[#This Row],[RETURNS]])-(Table17[[#This Row],[EXCHANGED]]+Table17[[#This Row],[SALES]]+Table17[[#This Row],[ISSUES]])</f>
        <v>0</v>
      </c>
      <c r="I38" s="53">
        <v>0</v>
      </c>
      <c r="J38" s="58">
        <f>+I38-H38</f>
        <v>0</v>
      </c>
      <c r="K38" s="53">
        <f>+'DAY4'!K38+'DAY5'!C38</f>
        <v>0</v>
      </c>
      <c r="L38" s="54">
        <f>+'DAY4'!L38+'DAY5'!D38</f>
        <v>0</v>
      </c>
      <c r="M38" s="55">
        <f>+'DAY4'!M38+'DAY5'!E38</f>
        <v>0</v>
      </c>
      <c r="N38" s="52">
        <f>+'DAY4'!N38+'DAY5'!F38</f>
        <v>0</v>
      </c>
      <c r="O38" s="276">
        <f>+'DAY4'!O38+'DAY5'!G38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57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'DAY4'!H39</f>
        <v>0</v>
      </c>
      <c r="C39" s="144">
        <v>0</v>
      </c>
      <c r="D39" s="145">
        <v>0</v>
      </c>
      <c r="E39" s="146">
        <v>0</v>
      </c>
      <c r="F39" s="143">
        <v>0</v>
      </c>
      <c r="G39" s="298">
        <v>0</v>
      </c>
      <c r="H39" s="54">
        <f>+(Table17[[#This Row],[OPENING ]]+Table17[[#This Row],[RECEIPTS]]+Table17[[#This Row],[RETURNS]])-(Table17[[#This Row],[EXCHANGED]]+Table17[[#This Row],[SALES]]+Table17[[#This Row],[ISSUES]])</f>
        <v>0</v>
      </c>
      <c r="I39" s="144">
        <v>0</v>
      </c>
      <c r="J39" s="148">
        <f t="shared" si="0"/>
        <v>0</v>
      </c>
      <c r="K39" s="53">
        <f>+'DAY4'!K39+'DAY5'!C39</f>
        <v>0</v>
      </c>
      <c r="L39" s="54">
        <f>+'DAY4'!L39+'DAY5'!D39</f>
        <v>0</v>
      </c>
      <c r="M39" s="55">
        <f>+'DAY4'!M39+'DAY5'!E39</f>
        <v>0</v>
      </c>
      <c r="N39" s="52">
        <f>+'DAY4'!N39+'DAY5'!F39</f>
        <v>0</v>
      </c>
      <c r="O39" s="276">
        <f>+'DAY4'!O39+'DAY5'!G39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57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55805.4</v>
      </c>
      <c r="C40" s="161">
        <f t="shared" ref="C40:T40" si="13">SUM(C23:C39)</f>
        <v>0</v>
      </c>
      <c r="D40" s="162">
        <f t="shared" si="13"/>
        <v>128.19999999999999</v>
      </c>
      <c r="E40" s="163">
        <f t="shared" si="13"/>
        <v>0</v>
      </c>
      <c r="F40" s="160">
        <f t="shared" si="13"/>
        <v>0</v>
      </c>
      <c r="G40" s="277">
        <f t="shared" si="13"/>
        <v>225</v>
      </c>
      <c r="H40" s="162">
        <f t="shared" si="13"/>
        <v>55708.6</v>
      </c>
      <c r="I40" s="161">
        <f t="shared" si="13"/>
        <v>55712</v>
      </c>
      <c r="J40" s="165">
        <f>+I40-H40</f>
        <v>3.4000000000014552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5877</v>
      </c>
      <c r="P40" s="161">
        <f t="shared" si="13"/>
        <v>6925</v>
      </c>
      <c r="Q40" s="162">
        <f t="shared" si="13"/>
        <v>25.64</v>
      </c>
      <c r="R40" s="163">
        <f t="shared" si="13"/>
        <v>0</v>
      </c>
      <c r="S40" s="160">
        <f t="shared" si="13"/>
        <v>0</v>
      </c>
      <c r="T40" s="164">
        <f t="shared" si="13"/>
        <v>1175.4000000000001</v>
      </c>
      <c r="U40" s="166">
        <f t="shared" si="1"/>
        <v>6.8555655645308162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16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57"/>
      <c r="U42" s="55"/>
    </row>
    <row r="43" spans="1:21" x14ac:dyDescent="0.25">
      <c r="A43" s="71" t="s">
        <v>139</v>
      </c>
      <c r="B43" s="52">
        <f>'DAY4'!H43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+(Table17[[#This Row],[OPENING ]]+Table17[[#This Row],[RECEIPTS]]+Table17[[#This Row],[RETURNS]])-(Table17[[#This Row],[EXCHANGED]]+Table17[[#This Row],[SALES]]+Table17[[#This Row],[ISSUES]])</f>
        <v>0</v>
      </c>
      <c r="I43" s="53">
        <v>0</v>
      </c>
      <c r="J43" s="58">
        <f t="shared" si="0"/>
        <v>0</v>
      </c>
      <c r="K43" s="53">
        <f>+'DAY4'!K43+'DAY5'!C43</f>
        <v>0</v>
      </c>
      <c r="L43" s="54">
        <f>+'DAY4'!L43+'DAY5'!D43</f>
        <v>0</v>
      </c>
      <c r="M43" s="55">
        <f>+'DAY4'!M43+'DAY5'!E43</f>
        <v>0</v>
      </c>
      <c r="N43" s="52">
        <f>+'DAY4'!N43+'DAY5'!F43</f>
        <v>0</v>
      </c>
      <c r="O43" s="276">
        <f>+'DAY4'!O43+'DAY5'!G43</f>
        <v>46</v>
      </c>
      <c r="P43" s="53">
        <f>+K43/5</f>
        <v>0</v>
      </c>
      <c r="Q43" s="54">
        <f>+L43/5</f>
        <v>0</v>
      </c>
      <c r="R43" s="55">
        <f>+M43/5</f>
        <v>0</v>
      </c>
      <c r="S43" s="52">
        <f>+N43/5</f>
        <v>0</v>
      </c>
      <c r="T43" s="57">
        <f>+O43/5</f>
        <v>9.1999999999999993</v>
      </c>
      <c r="U43" s="62">
        <f t="shared" si="1"/>
        <v>0</v>
      </c>
    </row>
    <row r="44" spans="1:21" x14ac:dyDescent="0.25">
      <c r="A44" s="71" t="s">
        <v>28</v>
      </c>
      <c r="B44" s="52">
        <f>'DAY4'!H44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+(Table17[[#This Row],[OPENING ]]+Table17[[#This Row],[RECEIPTS]]+Table17[[#This Row],[RETURNS]])-(Table17[[#This Row],[EXCHANGED]]+Table17[[#This Row],[SALES]]+Table17[[#This Row],[ISSUES]])</f>
        <v>0</v>
      </c>
      <c r="I44" s="53">
        <v>0</v>
      </c>
      <c r="J44" s="58">
        <f t="shared" si="0"/>
        <v>0</v>
      </c>
      <c r="K44" s="53">
        <f>+'DAY4'!K44+'DAY5'!C44</f>
        <v>0</v>
      </c>
      <c r="L44" s="54">
        <f>+'DAY4'!L44+'DAY5'!D44</f>
        <v>0</v>
      </c>
      <c r="M44" s="55">
        <f>+'DAY4'!M44+'DAY5'!E44</f>
        <v>0</v>
      </c>
      <c r="N44" s="52">
        <f>+'DAY4'!N44+'DAY5'!F44</f>
        <v>0</v>
      </c>
      <c r="O44" s="276">
        <f>+'DAY4'!O44+'DAY5'!G44</f>
        <v>0</v>
      </c>
      <c r="P44" s="53">
        <f t="shared" ref="P44:P59" si="14">+K44/5</f>
        <v>0</v>
      </c>
      <c r="Q44" s="54">
        <f t="shared" ref="Q44:Q59" si="15">+L44/5</f>
        <v>0</v>
      </c>
      <c r="R44" s="55">
        <f t="shared" ref="R44:R59" si="16">+M44/5</f>
        <v>0</v>
      </c>
      <c r="S44" s="52">
        <f t="shared" ref="S44:S59" si="17">+N44/5</f>
        <v>0</v>
      </c>
      <c r="T44" s="57">
        <f t="shared" ref="T44:T59" si="18">+O44/5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'DAY4'!H45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+(Table17[[#This Row],[OPENING ]]+Table17[[#This Row],[RECEIPTS]]+Table17[[#This Row],[RETURNS]])-(Table17[[#This Row],[EXCHANGED]]+Table17[[#This Row],[SALES]]+Table17[[#This Row],[ISSUES]])</f>
        <v>0</v>
      </c>
      <c r="I45" s="53">
        <v>0</v>
      </c>
      <c r="J45" s="58">
        <f t="shared" si="0"/>
        <v>0</v>
      </c>
      <c r="K45" s="53">
        <f>+'DAY4'!K45+'DAY5'!C45</f>
        <v>0</v>
      </c>
      <c r="L45" s="54">
        <f>+'DAY4'!L45+'DAY5'!D45</f>
        <v>0</v>
      </c>
      <c r="M45" s="55">
        <f>+'DAY4'!M45+'DAY5'!E45</f>
        <v>0</v>
      </c>
      <c r="N45" s="52">
        <f>+'DAY4'!N45+'DAY5'!F45</f>
        <v>0</v>
      </c>
      <c r="O45" s="276">
        <f>+'DAY4'!O45+'DAY5'!G45</f>
        <v>0</v>
      </c>
      <c r="P45" s="53">
        <f t="shared" si="14"/>
        <v>0</v>
      </c>
      <c r="Q45" s="54">
        <f t="shared" si="15"/>
        <v>0</v>
      </c>
      <c r="R45" s="55">
        <f t="shared" si="16"/>
        <v>0</v>
      </c>
      <c r="S45" s="52">
        <f t="shared" si="17"/>
        <v>0</v>
      </c>
      <c r="T45" s="57">
        <f t="shared" si="1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'DAY4'!H46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+(Table17[[#This Row],[OPENING ]]+Table17[[#This Row],[RECEIPTS]]+Table17[[#This Row],[RETURNS]])-(Table17[[#This Row],[EXCHANGED]]+Table17[[#This Row],[SALES]]+Table17[[#This Row],[ISSUES]])</f>
        <v>0</v>
      </c>
      <c r="I46" s="53">
        <v>0</v>
      </c>
      <c r="J46" s="58">
        <f t="shared" si="0"/>
        <v>0</v>
      </c>
      <c r="K46" s="53">
        <f>+'DAY4'!K46+'DAY5'!C46</f>
        <v>0</v>
      </c>
      <c r="L46" s="54">
        <f>+'DAY4'!L46+'DAY5'!D46</f>
        <v>0</v>
      </c>
      <c r="M46" s="55">
        <f>+'DAY4'!M46+'DAY5'!E46</f>
        <v>0</v>
      </c>
      <c r="N46" s="52">
        <f>+'DAY4'!N46+'DAY5'!F46</f>
        <v>0</v>
      </c>
      <c r="O46" s="276">
        <f>+'DAY4'!O46+'DAY5'!G46</f>
        <v>0</v>
      </c>
      <c r="P46" s="53">
        <f t="shared" si="14"/>
        <v>0</v>
      </c>
      <c r="Q46" s="54">
        <f t="shared" si="15"/>
        <v>0</v>
      </c>
      <c r="R46" s="55">
        <f t="shared" si="16"/>
        <v>0</v>
      </c>
      <c r="S46" s="52">
        <f t="shared" si="17"/>
        <v>0</v>
      </c>
      <c r="T46" s="57">
        <f t="shared" si="1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'DAY4'!H47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+(Table17[[#This Row],[OPENING ]]+Table17[[#This Row],[RECEIPTS]]+Table17[[#This Row],[RETURNS]])-(Table17[[#This Row],[EXCHANGED]]+Table17[[#This Row],[SALES]]+Table17[[#This Row],[ISSUES]])</f>
        <v>0</v>
      </c>
      <c r="I47" s="53">
        <v>0</v>
      </c>
      <c r="J47" s="58">
        <f t="shared" si="0"/>
        <v>0</v>
      </c>
      <c r="K47" s="53">
        <f>+'DAY4'!K47+'DAY5'!C47</f>
        <v>0</v>
      </c>
      <c r="L47" s="54">
        <f>+'DAY4'!L47+'DAY5'!D47</f>
        <v>0</v>
      </c>
      <c r="M47" s="55">
        <f>+'DAY4'!M47+'DAY5'!E47</f>
        <v>0</v>
      </c>
      <c r="N47" s="52">
        <f>+'DAY4'!N47+'DAY5'!F47</f>
        <v>0</v>
      </c>
      <c r="O47" s="276">
        <f>+'DAY4'!O47+'DAY5'!G47</f>
        <v>0</v>
      </c>
      <c r="P47" s="53">
        <f t="shared" si="14"/>
        <v>0</v>
      </c>
      <c r="Q47" s="54">
        <f t="shared" si="15"/>
        <v>0</v>
      </c>
      <c r="R47" s="55">
        <f t="shared" si="16"/>
        <v>0</v>
      </c>
      <c r="S47" s="52">
        <f t="shared" si="17"/>
        <v>0</v>
      </c>
      <c r="T47" s="57">
        <f t="shared" si="1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'DAY4'!H48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+(Table17[[#This Row],[OPENING ]]+Table17[[#This Row],[RECEIPTS]]+Table17[[#This Row],[RETURNS]])-(Table17[[#This Row],[EXCHANGED]]+Table17[[#This Row],[SALES]]+Table17[[#This Row],[ISSUES]])</f>
        <v>0</v>
      </c>
      <c r="I48" s="53">
        <v>0</v>
      </c>
      <c r="J48" s="58">
        <f t="shared" si="0"/>
        <v>0</v>
      </c>
      <c r="K48" s="53">
        <f>+'DAY4'!K48+'DAY5'!C48</f>
        <v>0</v>
      </c>
      <c r="L48" s="54">
        <f>+'DAY4'!L48+'DAY5'!D48</f>
        <v>0</v>
      </c>
      <c r="M48" s="55">
        <f>+'DAY4'!M48+'DAY5'!E48</f>
        <v>0</v>
      </c>
      <c r="N48" s="52">
        <f>+'DAY4'!N48+'DAY5'!F48</f>
        <v>0</v>
      </c>
      <c r="O48" s="276">
        <f>+'DAY4'!O48+'DAY5'!G48</f>
        <v>0</v>
      </c>
      <c r="P48" s="53">
        <f t="shared" si="14"/>
        <v>0</v>
      </c>
      <c r="Q48" s="54">
        <f t="shared" si="15"/>
        <v>0</v>
      </c>
      <c r="R48" s="55">
        <f t="shared" si="16"/>
        <v>0</v>
      </c>
      <c r="S48" s="52">
        <f t="shared" si="17"/>
        <v>0</v>
      </c>
      <c r="T48" s="57">
        <f t="shared" si="1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'DAY4'!H49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+(Table17[[#This Row],[OPENING ]]+Table17[[#This Row],[RECEIPTS]]+Table17[[#This Row],[RETURNS]])-(Table17[[#This Row],[EXCHANGED]]+Table17[[#This Row],[SALES]]+Table17[[#This Row],[ISSUES]])</f>
        <v>0</v>
      </c>
      <c r="I49" s="53">
        <v>0</v>
      </c>
      <c r="J49" s="58">
        <f t="shared" si="0"/>
        <v>0</v>
      </c>
      <c r="K49" s="53">
        <f>+'DAY4'!K49+'DAY5'!C49</f>
        <v>0</v>
      </c>
      <c r="L49" s="54">
        <f>+'DAY4'!L49+'DAY5'!D49</f>
        <v>0</v>
      </c>
      <c r="M49" s="55">
        <f>+'DAY4'!M49+'DAY5'!E49</f>
        <v>0</v>
      </c>
      <c r="N49" s="52">
        <f>+'DAY4'!N49+'DAY5'!F49</f>
        <v>0</v>
      </c>
      <c r="O49" s="276">
        <f>+'DAY4'!O49+'DAY5'!G49</f>
        <v>0</v>
      </c>
      <c r="P49" s="53">
        <f t="shared" si="14"/>
        <v>0</v>
      </c>
      <c r="Q49" s="54">
        <f t="shared" si="15"/>
        <v>0</v>
      </c>
      <c r="R49" s="55">
        <f t="shared" si="16"/>
        <v>0</v>
      </c>
      <c r="S49" s="52">
        <f t="shared" si="17"/>
        <v>0</v>
      </c>
      <c r="T49" s="57">
        <f t="shared" si="1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'DAY4'!H50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+(Table17[[#This Row],[OPENING ]]+Table17[[#This Row],[RECEIPTS]]+Table17[[#This Row],[RETURNS]])-(Table17[[#This Row],[EXCHANGED]]+Table17[[#This Row],[SALES]]+Table17[[#This Row],[ISSUES]])</f>
        <v>0</v>
      </c>
      <c r="I50" s="53">
        <v>0</v>
      </c>
      <c r="J50" s="58">
        <f t="shared" si="0"/>
        <v>0</v>
      </c>
      <c r="K50" s="53">
        <f>+'DAY4'!K50+'DAY5'!C50</f>
        <v>0</v>
      </c>
      <c r="L50" s="54">
        <f>+'DAY4'!L50+'DAY5'!D50</f>
        <v>0</v>
      </c>
      <c r="M50" s="55">
        <f>+'DAY4'!M50+'DAY5'!E50</f>
        <v>0</v>
      </c>
      <c r="N50" s="52">
        <f>+'DAY4'!N50+'DAY5'!F50</f>
        <v>0</v>
      </c>
      <c r="O50" s="276">
        <f>+'DAY4'!O50+'DAY5'!G50</f>
        <v>0</v>
      </c>
      <c r="P50" s="53">
        <f t="shared" si="14"/>
        <v>0</v>
      </c>
      <c r="Q50" s="54">
        <f t="shared" si="15"/>
        <v>0</v>
      </c>
      <c r="R50" s="55">
        <f t="shared" si="16"/>
        <v>0</v>
      </c>
      <c r="S50" s="52">
        <f t="shared" si="17"/>
        <v>0</v>
      </c>
      <c r="T50" s="57">
        <f t="shared" si="1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'DAY4'!H51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+(Table17[[#This Row],[OPENING ]]+Table17[[#This Row],[RECEIPTS]]+Table17[[#This Row],[RETURNS]])-(Table17[[#This Row],[EXCHANGED]]+Table17[[#This Row],[SALES]]+Table17[[#This Row],[ISSUES]])</f>
        <v>0</v>
      </c>
      <c r="I51" s="53">
        <v>0</v>
      </c>
      <c r="J51" s="58">
        <f t="shared" si="0"/>
        <v>0</v>
      </c>
      <c r="K51" s="53">
        <f>+'DAY4'!K51+'DAY5'!C51</f>
        <v>0</v>
      </c>
      <c r="L51" s="54">
        <f>+'DAY4'!L51+'DAY5'!D51</f>
        <v>0</v>
      </c>
      <c r="M51" s="55">
        <f>+'DAY4'!M51+'DAY5'!E51</f>
        <v>0</v>
      </c>
      <c r="N51" s="52">
        <f>+'DAY4'!N51+'DAY5'!F51</f>
        <v>0</v>
      </c>
      <c r="O51" s="276">
        <f>+'DAY4'!O51+'DAY5'!G51</f>
        <v>0</v>
      </c>
      <c r="P51" s="53">
        <f t="shared" si="14"/>
        <v>0</v>
      </c>
      <c r="Q51" s="54">
        <f t="shared" si="15"/>
        <v>0</v>
      </c>
      <c r="R51" s="55">
        <f t="shared" si="16"/>
        <v>0</v>
      </c>
      <c r="S51" s="52">
        <f t="shared" si="17"/>
        <v>0</v>
      </c>
      <c r="T51" s="57">
        <f t="shared" si="1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'DAY4'!H52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+(Table17[[#This Row],[OPENING ]]+Table17[[#This Row],[RECEIPTS]]+Table17[[#This Row],[RETURNS]])-(Table17[[#This Row],[EXCHANGED]]+Table17[[#This Row],[SALES]]+Table17[[#This Row],[ISSUES]])</f>
        <v>0</v>
      </c>
      <c r="I52" s="53">
        <v>0</v>
      </c>
      <c r="J52" s="58">
        <f t="shared" si="0"/>
        <v>0</v>
      </c>
      <c r="K52" s="53">
        <f>+'DAY4'!K52+'DAY5'!C52</f>
        <v>0</v>
      </c>
      <c r="L52" s="54">
        <f>+'DAY4'!L52+'DAY5'!D52</f>
        <v>0</v>
      </c>
      <c r="M52" s="55">
        <f>+'DAY4'!M52+'DAY5'!E52</f>
        <v>0</v>
      </c>
      <c r="N52" s="52">
        <f>+'DAY4'!N52+'DAY5'!F52</f>
        <v>0</v>
      </c>
      <c r="O52" s="276">
        <f>+'DAY4'!O52+'DAY5'!G52</f>
        <v>0</v>
      </c>
      <c r="P52" s="53">
        <f t="shared" si="14"/>
        <v>0</v>
      </c>
      <c r="Q52" s="54">
        <f t="shared" si="15"/>
        <v>0</v>
      </c>
      <c r="R52" s="55">
        <f t="shared" si="16"/>
        <v>0</v>
      </c>
      <c r="S52" s="52">
        <f t="shared" si="17"/>
        <v>0</v>
      </c>
      <c r="T52" s="57">
        <f t="shared" si="1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'DAY4'!H53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+(Table17[[#This Row],[OPENING ]]+Table17[[#This Row],[RECEIPTS]]+Table17[[#This Row],[RETURNS]])-(Table17[[#This Row],[EXCHANGED]]+Table17[[#This Row],[SALES]]+Table17[[#This Row],[ISSUES]])</f>
        <v>0</v>
      </c>
      <c r="I53" s="53">
        <v>0</v>
      </c>
      <c r="J53" s="58">
        <f t="shared" si="0"/>
        <v>0</v>
      </c>
      <c r="K53" s="53">
        <f>+'DAY4'!K53+'DAY5'!C53</f>
        <v>0</v>
      </c>
      <c r="L53" s="54">
        <f>+'DAY4'!L53+'DAY5'!D53</f>
        <v>0</v>
      </c>
      <c r="M53" s="55">
        <f>+'DAY4'!M53+'DAY5'!E53</f>
        <v>0</v>
      </c>
      <c r="N53" s="52">
        <f>+'DAY4'!N53+'DAY5'!F53</f>
        <v>0</v>
      </c>
      <c r="O53" s="276">
        <f>+'DAY4'!O53+'DAY5'!G53</f>
        <v>0</v>
      </c>
      <c r="P53" s="53">
        <f t="shared" si="14"/>
        <v>0</v>
      </c>
      <c r="Q53" s="54">
        <f t="shared" si="15"/>
        <v>0</v>
      </c>
      <c r="R53" s="55">
        <f t="shared" si="16"/>
        <v>0</v>
      </c>
      <c r="S53" s="52">
        <f t="shared" si="17"/>
        <v>0</v>
      </c>
      <c r="T53" s="57">
        <f t="shared" si="1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'DAY4'!H54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+(Table17[[#This Row],[OPENING ]]+Table17[[#This Row],[RECEIPTS]]+Table17[[#This Row],[RETURNS]])-(Table17[[#This Row],[EXCHANGED]]+Table17[[#This Row],[SALES]]+Table17[[#This Row],[ISSUES]])</f>
        <v>0</v>
      </c>
      <c r="I54" s="53">
        <v>0</v>
      </c>
      <c r="J54" s="58">
        <f t="shared" si="0"/>
        <v>0</v>
      </c>
      <c r="K54" s="53">
        <f>+'DAY4'!K54+'DAY5'!C54</f>
        <v>0</v>
      </c>
      <c r="L54" s="54">
        <f>+'DAY4'!L54+'DAY5'!D54</f>
        <v>0</v>
      </c>
      <c r="M54" s="55">
        <f>+'DAY4'!M54+'DAY5'!E54</f>
        <v>0</v>
      </c>
      <c r="N54" s="52">
        <f>+'DAY4'!N54+'DAY5'!F54</f>
        <v>0</v>
      </c>
      <c r="O54" s="276">
        <f>+'DAY4'!O54+'DAY5'!G54</f>
        <v>0</v>
      </c>
      <c r="P54" s="53">
        <f t="shared" si="14"/>
        <v>0</v>
      </c>
      <c r="Q54" s="54">
        <f t="shared" si="15"/>
        <v>0</v>
      </c>
      <c r="R54" s="55">
        <f t="shared" si="16"/>
        <v>0</v>
      </c>
      <c r="S54" s="52">
        <f t="shared" si="17"/>
        <v>0</v>
      </c>
      <c r="T54" s="57">
        <f t="shared" si="1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'DAY4'!H55</f>
        <v>15317.52</v>
      </c>
      <c r="C55" s="53">
        <v>0</v>
      </c>
      <c r="D55" s="54">
        <v>72.599999999999994</v>
      </c>
      <c r="E55" s="55">
        <v>0</v>
      </c>
      <c r="F55" s="52">
        <v>0</v>
      </c>
      <c r="G55" s="276">
        <v>1125</v>
      </c>
      <c r="H55" s="54">
        <f>+(Table17[[#This Row],[OPENING ]]+Table17[[#This Row],[RECEIPTS]]+Table17[[#This Row],[RETURNS]])-(Table17[[#This Row],[EXCHANGED]]+Table17[[#This Row],[SALES]]+Table17[[#This Row],[ISSUES]])</f>
        <v>14265.12</v>
      </c>
      <c r="I55" s="53">
        <v>14266.52</v>
      </c>
      <c r="J55" s="58">
        <f t="shared" si="0"/>
        <v>1.3999999999996362</v>
      </c>
      <c r="K55" s="53">
        <f>+'DAY4'!K55+'DAY5'!C55</f>
        <v>18250</v>
      </c>
      <c r="L55" s="54">
        <f>+'DAY4'!L55+'DAY5'!D55</f>
        <v>72.599999999999994</v>
      </c>
      <c r="M55" s="55">
        <f>+'DAY4'!M55+'DAY5'!E55</f>
        <v>0</v>
      </c>
      <c r="N55" s="52">
        <f>+'DAY4'!N55+'DAY5'!F55</f>
        <v>0</v>
      </c>
      <c r="O55" s="276">
        <f>+'DAY4'!O55+'DAY5'!G55</f>
        <v>4067</v>
      </c>
      <c r="P55" s="53">
        <f t="shared" si="14"/>
        <v>3650</v>
      </c>
      <c r="Q55" s="54">
        <f t="shared" si="15"/>
        <v>14.52</v>
      </c>
      <c r="R55" s="55">
        <f t="shared" si="16"/>
        <v>0</v>
      </c>
      <c r="S55" s="52">
        <f t="shared" si="17"/>
        <v>0</v>
      </c>
      <c r="T55" s="57">
        <f t="shared" si="18"/>
        <v>813.4</v>
      </c>
      <c r="U55" s="62">
        <f t="shared" si="1"/>
        <v>3.1856576267552792</v>
      </c>
    </row>
    <row r="56" spans="1:21" x14ac:dyDescent="0.25">
      <c r="A56" s="71" t="s">
        <v>227</v>
      </c>
      <c r="B56" s="52">
        <f>'DAY4'!H56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+(Table17[[#This Row],[OPENING ]]+Table17[[#This Row],[RECEIPTS]]+Table17[[#This Row],[RETURNS]])-(Table17[[#This Row],[EXCHANGED]]+Table17[[#This Row],[SALES]]+Table17[[#This Row],[ISSUES]])</f>
        <v>29.2</v>
      </c>
      <c r="I56" s="53">
        <v>29.2</v>
      </c>
      <c r="J56" s="58">
        <f t="shared" si="0"/>
        <v>0</v>
      </c>
      <c r="K56" s="53">
        <f>+'DAY4'!K56+'DAY5'!C56</f>
        <v>0</v>
      </c>
      <c r="L56" s="54">
        <f>+'DAY4'!L56+'DAY5'!D56</f>
        <v>0</v>
      </c>
      <c r="M56" s="55">
        <f>+'DAY4'!M56+'DAY5'!E56</f>
        <v>0</v>
      </c>
      <c r="N56" s="52">
        <f>+'DAY4'!N56+'DAY5'!F56</f>
        <v>0</v>
      </c>
      <c r="O56" s="276">
        <f>+'DAY4'!O56+'DAY5'!G56</f>
        <v>0</v>
      </c>
      <c r="P56" s="53">
        <f t="shared" si="14"/>
        <v>0</v>
      </c>
      <c r="Q56" s="54">
        <f t="shared" si="15"/>
        <v>0</v>
      </c>
      <c r="R56" s="55">
        <f t="shared" si="16"/>
        <v>0</v>
      </c>
      <c r="S56" s="52">
        <f t="shared" si="17"/>
        <v>0</v>
      </c>
      <c r="T56" s="57">
        <f t="shared" si="18"/>
        <v>0</v>
      </c>
      <c r="U56" s="62">
        <f t="shared" si="1"/>
        <v>0</v>
      </c>
    </row>
    <row r="57" spans="1:21" x14ac:dyDescent="0.25">
      <c r="A57" s="71"/>
      <c r="B57" s="52">
        <f>'DAY4'!H57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+(Table17[[#This Row],[OPENING ]]+Table17[[#This Row],[RECEIPTS]]+Table17[[#This Row],[RETURNS]])-(Table17[[#This Row],[EXCHANGED]]+Table17[[#This Row],[SALES]]+Table17[[#This Row],[ISSUES]])</f>
        <v>0</v>
      </c>
      <c r="I57" s="53">
        <v>0</v>
      </c>
      <c r="J57" s="58">
        <f t="shared" si="0"/>
        <v>0</v>
      </c>
      <c r="K57" s="53">
        <f>+'DAY4'!K57+'DAY5'!C57</f>
        <v>0</v>
      </c>
      <c r="L57" s="54">
        <f>+'DAY4'!L57+'DAY5'!D57</f>
        <v>0</v>
      </c>
      <c r="M57" s="55">
        <f>+'DAY4'!M57+'DAY5'!E57</f>
        <v>0</v>
      </c>
      <c r="N57" s="52">
        <f>+'DAY4'!N57+'DAY5'!F57</f>
        <v>0</v>
      </c>
      <c r="O57" s="276">
        <f>+'DAY4'!O57+'DAY5'!G57</f>
        <v>0</v>
      </c>
      <c r="P57" s="53">
        <f t="shared" si="14"/>
        <v>0</v>
      </c>
      <c r="Q57" s="54">
        <f t="shared" si="15"/>
        <v>0</v>
      </c>
      <c r="R57" s="55">
        <f t="shared" si="16"/>
        <v>0</v>
      </c>
      <c r="S57" s="52">
        <f t="shared" si="17"/>
        <v>0</v>
      </c>
      <c r="T57" s="57">
        <f t="shared" si="18"/>
        <v>0</v>
      </c>
      <c r="U57" s="62">
        <f t="shared" si="1"/>
        <v>0</v>
      </c>
    </row>
    <row r="58" spans="1:21" x14ac:dyDescent="0.25">
      <c r="A58" s="71"/>
      <c r="B58" s="52">
        <f>'DAY4'!H58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+(Table17[[#This Row],[OPENING ]]+Table17[[#This Row],[RECEIPTS]]+Table17[[#This Row],[RETURNS]])-(Table17[[#This Row],[EXCHANGED]]+Table17[[#This Row],[SALES]]+Table17[[#This Row],[ISSUES]])</f>
        <v>0</v>
      </c>
      <c r="I58" s="53">
        <v>0</v>
      </c>
      <c r="J58" s="58">
        <f t="shared" si="0"/>
        <v>0</v>
      </c>
      <c r="K58" s="53">
        <f>+'DAY4'!K58+'DAY5'!C58</f>
        <v>0</v>
      </c>
      <c r="L58" s="54">
        <f>+'DAY4'!L58+'DAY5'!D58</f>
        <v>0</v>
      </c>
      <c r="M58" s="55">
        <f>+'DAY4'!M58+'DAY5'!E58</f>
        <v>0</v>
      </c>
      <c r="N58" s="52">
        <f>+'DAY4'!N58+'DAY5'!F58</f>
        <v>0</v>
      </c>
      <c r="O58" s="276">
        <f>+'DAY4'!O58+'DAY5'!G58</f>
        <v>0</v>
      </c>
      <c r="P58" s="53">
        <f t="shared" si="14"/>
        <v>0</v>
      </c>
      <c r="Q58" s="54">
        <f t="shared" si="15"/>
        <v>0</v>
      </c>
      <c r="R58" s="55">
        <f t="shared" si="16"/>
        <v>0</v>
      </c>
      <c r="S58" s="52">
        <f t="shared" si="17"/>
        <v>0</v>
      </c>
      <c r="T58" s="57">
        <f t="shared" si="18"/>
        <v>0</v>
      </c>
      <c r="U58" s="62">
        <f t="shared" si="1"/>
        <v>0</v>
      </c>
    </row>
    <row r="59" spans="1:21" ht="15.75" thickBot="1" x14ac:dyDescent="0.3">
      <c r="A59" s="172"/>
      <c r="B59" s="52">
        <f>'DAY4'!H59</f>
        <v>0</v>
      </c>
      <c r="C59" s="144">
        <v>0</v>
      </c>
      <c r="D59" s="145">
        <v>0</v>
      </c>
      <c r="E59" s="146">
        <v>0</v>
      </c>
      <c r="F59" s="143">
        <v>0</v>
      </c>
      <c r="G59" s="298">
        <v>0</v>
      </c>
      <c r="H59" s="54">
        <f>+(Table17[[#This Row],[OPENING ]]+Table17[[#This Row],[RECEIPTS]]+Table17[[#This Row],[RETURNS]])-(Table17[[#This Row],[EXCHANGED]]+Table17[[#This Row],[SALES]]+Table17[[#This Row],[ISSUES]])</f>
        <v>0</v>
      </c>
      <c r="I59" s="144">
        <v>0</v>
      </c>
      <c r="J59" s="148">
        <f t="shared" si="0"/>
        <v>0</v>
      </c>
      <c r="K59" s="53">
        <f>+'DAY4'!K59+'DAY5'!C59</f>
        <v>0</v>
      </c>
      <c r="L59" s="54">
        <f>+'DAY4'!L59+'DAY5'!D59</f>
        <v>0</v>
      </c>
      <c r="M59" s="55">
        <f>+'DAY4'!M59+'DAY5'!E59</f>
        <v>0</v>
      </c>
      <c r="N59" s="52">
        <f>+'DAY4'!N59+'DAY5'!F59</f>
        <v>0</v>
      </c>
      <c r="O59" s="276">
        <f>+'DAY4'!O59+'DAY5'!G59</f>
        <v>0</v>
      </c>
      <c r="P59" s="53">
        <f t="shared" si="14"/>
        <v>0</v>
      </c>
      <c r="Q59" s="54">
        <f t="shared" si="15"/>
        <v>0</v>
      </c>
      <c r="R59" s="55">
        <f t="shared" si="16"/>
        <v>0</v>
      </c>
      <c r="S59" s="52">
        <f t="shared" si="17"/>
        <v>0</v>
      </c>
      <c r="T59" s="57">
        <f t="shared" si="1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19">SUM(B43:B59)</f>
        <v>15346.720000000001</v>
      </c>
      <c r="C60" s="161">
        <f t="shared" si="19"/>
        <v>0</v>
      </c>
      <c r="D60" s="162">
        <f t="shared" si="19"/>
        <v>72.599999999999994</v>
      </c>
      <c r="E60" s="163">
        <f t="shared" si="19"/>
        <v>0</v>
      </c>
      <c r="F60" s="160">
        <f t="shared" si="19"/>
        <v>0</v>
      </c>
      <c r="G60" s="277">
        <f t="shared" si="19"/>
        <v>1125</v>
      </c>
      <c r="H60" s="162">
        <f t="shared" si="19"/>
        <v>14294.320000000002</v>
      </c>
      <c r="I60" s="161">
        <f t="shared" si="19"/>
        <v>14295.720000000001</v>
      </c>
      <c r="J60" s="165">
        <f>+I60-H60</f>
        <v>1.3999999999996362</v>
      </c>
      <c r="K60" s="161">
        <f t="shared" si="19"/>
        <v>18250</v>
      </c>
      <c r="L60" s="162">
        <f t="shared" si="19"/>
        <v>72.599999999999994</v>
      </c>
      <c r="M60" s="163">
        <f t="shared" si="19"/>
        <v>0</v>
      </c>
      <c r="N60" s="160">
        <f t="shared" si="19"/>
        <v>0</v>
      </c>
      <c r="O60" s="277">
        <f t="shared" si="19"/>
        <v>4113</v>
      </c>
      <c r="P60" s="161">
        <f t="shared" si="19"/>
        <v>3650</v>
      </c>
      <c r="Q60" s="162">
        <f t="shared" si="19"/>
        <v>14.52</v>
      </c>
      <c r="R60" s="163">
        <f t="shared" si="19"/>
        <v>0</v>
      </c>
      <c r="S60" s="160">
        <f t="shared" si="19"/>
        <v>0</v>
      </c>
      <c r="T60" s="164">
        <f t="shared" si="19"/>
        <v>822.6</v>
      </c>
      <c r="U60" s="166">
        <f t="shared" si="1"/>
        <v>3.1856335466847336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156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57"/>
      <c r="U62" s="62"/>
    </row>
    <row r="63" spans="1:21" x14ac:dyDescent="0.25">
      <c r="A63" s="72" t="s">
        <v>36</v>
      </c>
      <c r="B63" s="52">
        <f>'DAY4'!H63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+(Table17[[#This Row],[OPENING ]]+Table17[[#This Row],[RECEIPTS]]+Table17[[#This Row],[RETURNS]])-(Table17[[#This Row],[EXCHANGED]]+Table17[[#This Row],[SALES]]+Table17[[#This Row],[ISSUES]])</f>
        <v>0</v>
      </c>
      <c r="I63" s="53">
        <v>0</v>
      </c>
      <c r="J63" s="58">
        <f t="shared" si="0"/>
        <v>0</v>
      </c>
      <c r="K63" s="53">
        <f>+'DAY4'!K63+'DAY5'!C63</f>
        <v>0</v>
      </c>
      <c r="L63" s="54">
        <f>+'DAY4'!L63+'DAY5'!D63</f>
        <v>0</v>
      </c>
      <c r="M63" s="55">
        <f>+'DAY4'!M63+'DAY5'!E63</f>
        <v>0</v>
      </c>
      <c r="N63" s="52">
        <f>+'DAY4'!N63+'DAY5'!F63</f>
        <v>0</v>
      </c>
      <c r="O63" s="276">
        <f>+'DAY4'!O63+'DAY5'!G63</f>
        <v>0</v>
      </c>
      <c r="P63" s="53">
        <f>+K63/5</f>
        <v>0</v>
      </c>
      <c r="Q63" s="54">
        <f>+L63/5</f>
        <v>0</v>
      </c>
      <c r="R63" s="55">
        <f>+M63/5</f>
        <v>0</v>
      </c>
      <c r="S63" s="52">
        <f>+N63/5</f>
        <v>0</v>
      </c>
      <c r="T63" s="57">
        <f>+O63/5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'DAY4'!H64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+(Table17[[#This Row],[OPENING ]]+Table17[[#This Row],[RECEIPTS]]+Table17[[#This Row],[RETURNS]])-(Table17[[#This Row],[EXCHANGED]]+Table17[[#This Row],[SALES]]+Table17[[#This Row],[ISSUES]])</f>
        <v>0</v>
      </c>
      <c r="I64" s="53">
        <v>0</v>
      </c>
      <c r="J64" s="58">
        <f t="shared" si="0"/>
        <v>0</v>
      </c>
      <c r="K64" s="53">
        <f>+'DAY4'!K64+'DAY5'!C64</f>
        <v>0</v>
      </c>
      <c r="L64" s="54">
        <f>+'DAY4'!L64+'DAY5'!D64</f>
        <v>0</v>
      </c>
      <c r="M64" s="55">
        <f>+'DAY4'!M64+'DAY5'!E64</f>
        <v>0</v>
      </c>
      <c r="N64" s="52">
        <f>+'DAY4'!N64+'DAY5'!F64</f>
        <v>0</v>
      </c>
      <c r="O64" s="276">
        <f>+'DAY4'!O64+'DAY5'!G64</f>
        <v>0</v>
      </c>
      <c r="P64" s="53">
        <f t="shared" ref="P64:P79" si="20">+K64/5</f>
        <v>0</v>
      </c>
      <c r="Q64" s="54">
        <f t="shared" ref="Q64:Q79" si="21">+L64/5</f>
        <v>0</v>
      </c>
      <c r="R64" s="55">
        <f t="shared" ref="R64:R79" si="22">+M64/5</f>
        <v>0</v>
      </c>
      <c r="S64" s="52">
        <f t="shared" ref="S64:S79" si="23">+N64/5</f>
        <v>0</v>
      </c>
      <c r="T64" s="57">
        <f t="shared" ref="T64:T79" si="24">+O64/5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'DAY4'!H65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+(Table17[[#This Row],[OPENING ]]+Table17[[#This Row],[RECEIPTS]]+Table17[[#This Row],[RETURNS]])-(Table17[[#This Row],[EXCHANGED]]+Table17[[#This Row],[SALES]]+Table17[[#This Row],[ISSUES]])</f>
        <v>0</v>
      </c>
      <c r="I65" s="53">
        <v>0</v>
      </c>
      <c r="J65" s="58">
        <f t="shared" si="0"/>
        <v>0</v>
      </c>
      <c r="K65" s="53">
        <f>+'DAY4'!K65+'DAY5'!C65</f>
        <v>0</v>
      </c>
      <c r="L65" s="54">
        <f>+'DAY4'!L65+'DAY5'!D65</f>
        <v>0</v>
      </c>
      <c r="M65" s="55">
        <f>+'DAY4'!M65+'DAY5'!E65</f>
        <v>0</v>
      </c>
      <c r="N65" s="52">
        <f>+'DAY4'!N65+'DAY5'!F65</f>
        <v>0</v>
      </c>
      <c r="O65" s="276">
        <f>+'DAY4'!O65+'DAY5'!G65</f>
        <v>0</v>
      </c>
      <c r="P65" s="53">
        <f t="shared" si="20"/>
        <v>0</v>
      </c>
      <c r="Q65" s="54">
        <f t="shared" si="21"/>
        <v>0</v>
      </c>
      <c r="R65" s="55">
        <f t="shared" si="22"/>
        <v>0</v>
      </c>
      <c r="S65" s="52">
        <f t="shared" si="23"/>
        <v>0</v>
      </c>
      <c r="T65" s="57">
        <f t="shared" si="24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'DAY4'!H66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+(Table17[[#This Row],[OPENING ]]+Table17[[#This Row],[RECEIPTS]]+Table17[[#This Row],[RETURNS]])-(Table17[[#This Row],[EXCHANGED]]+Table17[[#This Row],[SALES]]+Table17[[#This Row],[ISSUES]])</f>
        <v>0</v>
      </c>
      <c r="I66" s="53">
        <v>0</v>
      </c>
      <c r="J66" s="58">
        <f t="shared" si="0"/>
        <v>0</v>
      </c>
      <c r="K66" s="53">
        <f>+'DAY4'!K66+'DAY5'!C66</f>
        <v>0</v>
      </c>
      <c r="L66" s="54">
        <f>+'DAY4'!L66+'DAY5'!D66</f>
        <v>0</v>
      </c>
      <c r="M66" s="55">
        <f>+'DAY4'!M66+'DAY5'!E66</f>
        <v>0</v>
      </c>
      <c r="N66" s="52">
        <f>+'DAY4'!N66+'DAY5'!F66</f>
        <v>0</v>
      </c>
      <c r="O66" s="276">
        <f>+'DAY4'!O66+'DAY5'!G66</f>
        <v>0</v>
      </c>
      <c r="P66" s="53">
        <f t="shared" si="20"/>
        <v>0</v>
      </c>
      <c r="Q66" s="54">
        <f t="shared" si="21"/>
        <v>0</v>
      </c>
      <c r="R66" s="55">
        <f t="shared" si="22"/>
        <v>0</v>
      </c>
      <c r="S66" s="52">
        <f t="shared" si="23"/>
        <v>0</v>
      </c>
      <c r="T66" s="57">
        <f t="shared" si="24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'DAY4'!H67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+(Table17[[#This Row],[OPENING ]]+Table17[[#This Row],[RECEIPTS]]+Table17[[#This Row],[RETURNS]])-(Table17[[#This Row],[EXCHANGED]]+Table17[[#This Row],[SALES]]+Table17[[#This Row],[ISSUES]])</f>
        <v>0</v>
      </c>
      <c r="I67" s="53">
        <v>0</v>
      </c>
      <c r="J67" s="58">
        <f t="shared" si="0"/>
        <v>0</v>
      </c>
      <c r="K67" s="53">
        <f>+'DAY4'!K67+'DAY5'!C67</f>
        <v>0</v>
      </c>
      <c r="L67" s="54">
        <f>+'DAY4'!L67+'DAY5'!D67</f>
        <v>0</v>
      </c>
      <c r="M67" s="55">
        <f>+'DAY4'!M67+'DAY5'!E67</f>
        <v>0</v>
      </c>
      <c r="N67" s="52">
        <f>+'DAY4'!N67+'DAY5'!F67</f>
        <v>0</v>
      </c>
      <c r="O67" s="276">
        <f>+'DAY4'!O67+'DAY5'!G67</f>
        <v>0</v>
      </c>
      <c r="P67" s="53">
        <f t="shared" si="20"/>
        <v>0</v>
      </c>
      <c r="Q67" s="54">
        <f t="shared" si="21"/>
        <v>0</v>
      </c>
      <c r="R67" s="55">
        <f t="shared" si="22"/>
        <v>0</v>
      </c>
      <c r="S67" s="52">
        <f t="shared" si="23"/>
        <v>0</v>
      </c>
      <c r="T67" s="57">
        <f t="shared" si="24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'DAY4'!H68</f>
        <v>3959.8</v>
      </c>
      <c r="C68" s="53">
        <v>0</v>
      </c>
      <c r="D68" s="54">
        <v>18.600000000000001</v>
      </c>
      <c r="E68" s="55">
        <v>0</v>
      </c>
      <c r="F68" s="52">
        <v>0</v>
      </c>
      <c r="G68" s="276">
        <v>0</v>
      </c>
      <c r="H68" s="54">
        <f>+(Table17[[#This Row],[OPENING ]]+Table17[[#This Row],[RECEIPTS]]+Table17[[#This Row],[RETURNS]])-(Table17[[#This Row],[EXCHANGED]]+Table17[[#This Row],[SALES]]+Table17[[#This Row],[ISSUES]])</f>
        <v>3978.4</v>
      </c>
      <c r="I68" s="53">
        <v>3978.4</v>
      </c>
      <c r="J68" s="58">
        <f t="shared" si="0"/>
        <v>0</v>
      </c>
      <c r="K68" s="53">
        <f>+'DAY4'!K68+'DAY5'!C68</f>
        <v>800</v>
      </c>
      <c r="L68" s="54">
        <f>+'DAY4'!L68+'DAY5'!D68</f>
        <v>18.600000000000001</v>
      </c>
      <c r="M68" s="55">
        <f>+'DAY4'!M68+'DAY5'!E68</f>
        <v>0</v>
      </c>
      <c r="N68" s="52">
        <f>+'DAY4'!N68+'DAY5'!F68</f>
        <v>0</v>
      </c>
      <c r="O68" s="276">
        <f>+'DAY4'!O68+'DAY5'!G68</f>
        <v>0</v>
      </c>
      <c r="P68" s="53">
        <f t="shared" si="20"/>
        <v>160</v>
      </c>
      <c r="Q68" s="54">
        <f t="shared" si="21"/>
        <v>3.72</v>
      </c>
      <c r="R68" s="55">
        <f t="shared" si="22"/>
        <v>0</v>
      </c>
      <c r="S68" s="52">
        <f t="shared" si="23"/>
        <v>0</v>
      </c>
      <c r="T68" s="57">
        <f t="shared" si="24"/>
        <v>0</v>
      </c>
      <c r="U68" s="62">
        <f t="shared" si="1"/>
        <v>24.300024431957002</v>
      </c>
    </row>
    <row r="69" spans="1:21" x14ac:dyDescent="0.25">
      <c r="A69" s="72" t="s">
        <v>41</v>
      </c>
      <c r="B69" s="52">
        <f>'DAY4'!H69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+(Table17[[#This Row],[OPENING ]]+Table17[[#This Row],[RECEIPTS]]+Table17[[#This Row],[RETURNS]])-(Table17[[#This Row],[EXCHANGED]]+Table17[[#This Row],[SALES]]+Table17[[#This Row],[ISSUES]])</f>
        <v>0</v>
      </c>
      <c r="I69" s="53">
        <v>0</v>
      </c>
      <c r="J69" s="58">
        <f t="shared" si="0"/>
        <v>0</v>
      </c>
      <c r="K69" s="53">
        <f>+'DAY4'!K69+'DAY5'!C69</f>
        <v>0</v>
      </c>
      <c r="L69" s="54">
        <f>+'DAY4'!L69+'DAY5'!D69</f>
        <v>0</v>
      </c>
      <c r="M69" s="55">
        <f>+'DAY4'!M69+'DAY5'!E69</f>
        <v>0</v>
      </c>
      <c r="N69" s="52">
        <f>+'DAY4'!N69+'DAY5'!F69</f>
        <v>0</v>
      </c>
      <c r="O69" s="276">
        <f>+'DAY4'!O69+'DAY5'!G69</f>
        <v>0</v>
      </c>
      <c r="P69" s="53">
        <f t="shared" si="20"/>
        <v>0</v>
      </c>
      <c r="Q69" s="54">
        <f t="shared" si="21"/>
        <v>0</v>
      </c>
      <c r="R69" s="55">
        <f t="shared" si="22"/>
        <v>0</v>
      </c>
      <c r="S69" s="52">
        <f t="shared" si="23"/>
        <v>0</v>
      </c>
      <c r="T69" s="57">
        <f t="shared" si="24"/>
        <v>0</v>
      </c>
      <c r="U69" s="62">
        <f t="shared" ref="U69:U132" si="25">IFERROR(+H69/(P69+Q69+R69+S69+T69),0)</f>
        <v>0</v>
      </c>
    </row>
    <row r="70" spans="1:21" x14ac:dyDescent="0.25">
      <c r="A70" s="72" t="s">
        <v>144</v>
      </c>
      <c r="B70" s="52">
        <f>'DAY4'!H70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+(Table17[[#This Row],[OPENING ]]+Table17[[#This Row],[RECEIPTS]]+Table17[[#This Row],[RETURNS]])-(Table17[[#This Row],[EXCHANGED]]+Table17[[#This Row],[SALES]]+Table17[[#This Row],[ISSUES]])</f>
        <v>0</v>
      </c>
      <c r="I70" s="53">
        <v>0</v>
      </c>
      <c r="J70" s="58">
        <f t="shared" si="0"/>
        <v>0</v>
      </c>
      <c r="K70" s="53">
        <f>+'DAY4'!K70+'DAY5'!C70</f>
        <v>0</v>
      </c>
      <c r="L70" s="54">
        <f>+'DAY4'!L70+'DAY5'!D70</f>
        <v>0</v>
      </c>
      <c r="M70" s="55">
        <f>+'DAY4'!M70+'DAY5'!E70</f>
        <v>0</v>
      </c>
      <c r="N70" s="52">
        <f>+'DAY4'!N70+'DAY5'!F70</f>
        <v>0</v>
      </c>
      <c r="O70" s="276">
        <f>+'DAY4'!O70+'DAY5'!G70</f>
        <v>0</v>
      </c>
      <c r="P70" s="53">
        <f t="shared" si="20"/>
        <v>0</v>
      </c>
      <c r="Q70" s="54">
        <f t="shared" si="21"/>
        <v>0</v>
      </c>
      <c r="R70" s="55">
        <f t="shared" si="22"/>
        <v>0</v>
      </c>
      <c r="S70" s="52">
        <f t="shared" si="23"/>
        <v>0</v>
      </c>
      <c r="T70" s="57">
        <f t="shared" si="24"/>
        <v>0</v>
      </c>
      <c r="U70" s="62">
        <f t="shared" si="25"/>
        <v>0</v>
      </c>
    </row>
    <row r="71" spans="1:21" x14ac:dyDescent="0.25">
      <c r="A71" s="72" t="s">
        <v>204</v>
      </c>
      <c r="B71" s="52">
        <f>'DAY4'!H71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+(Table17[[#This Row],[OPENING ]]+Table17[[#This Row],[RECEIPTS]]+Table17[[#This Row],[RETURNS]])-(Table17[[#This Row],[EXCHANGED]]+Table17[[#This Row],[SALES]]+Table17[[#This Row],[ISSUES]])</f>
        <v>0</v>
      </c>
      <c r="I71" s="53">
        <v>0</v>
      </c>
      <c r="J71" s="58">
        <f t="shared" si="0"/>
        <v>0</v>
      </c>
      <c r="K71" s="53">
        <f>+'DAY4'!K71+'DAY5'!C71</f>
        <v>0</v>
      </c>
      <c r="L71" s="54">
        <f>+'DAY4'!L71+'DAY5'!D71</f>
        <v>0</v>
      </c>
      <c r="M71" s="55">
        <f>+'DAY4'!M71+'DAY5'!E71</f>
        <v>0</v>
      </c>
      <c r="N71" s="52">
        <f>+'DAY4'!N71+'DAY5'!F71</f>
        <v>0</v>
      </c>
      <c r="O71" s="276">
        <f>+'DAY4'!O71+'DAY5'!G71</f>
        <v>0</v>
      </c>
      <c r="P71" s="53">
        <f t="shared" si="20"/>
        <v>0</v>
      </c>
      <c r="Q71" s="54">
        <f t="shared" si="21"/>
        <v>0</v>
      </c>
      <c r="R71" s="55">
        <f t="shared" si="22"/>
        <v>0</v>
      </c>
      <c r="S71" s="52">
        <f t="shared" si="23"/>
        <v>0</v>
      </c>
      <c r="T71" s="57">
        <f t="shared" si="24"/>
        <v>0</v>
      </c>
      <c r="U71" s="62">
        <f t="shared" si="25"/>
        <v>0</v>
      </c>
    </row>
    <row r="72" spans="1:21" x14ac:dyDescent="0.25">
      <c r="A72" s="72" t="s">
        <v>207</v>
      </c>
      <c r="B72" s="52">
        <f>'DAY4'!H72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+(Table17[[#This Row],[OPENING ]]+Table17[[#This Row],[RECEIPTS]]+Table17[[#This Row],[RETURNS]])-(Table17[[#This Row],[EXCHANGED]]+Table17[[#This Row],[SALES]]+Table17[[#This Row],[ISSUES]])</f>
        <v>0</v>
      </c>
      <c r="I72" s="53">
        <v>0</v>
      </c>
      <c r="J72" s="58">
        <f t="shared" si="0"/>
        <v>0</v>
      </c>
      <c r="K72" s="53">
        <f>+'DAY4'!K72+'DAY5'!C72</f>
        <v>0</v>
      </c>
      <c r="L72" s="54">
        <f>+'DAY4'!L72+'DAY5'!D72</f>
        <v>0</v>
      </c>
      <c r="M72" s="55">
        <f>+'DAY4'!M72+'DAY5'!E72</f>
        <v>0</v>
      </c>
      <c r="N72" s="52">
        <f>+'DAY4'!N72+'DAY5'!F72</f>
        <v>0</v>
      </c>
      <c r="O72" s="276">
        <f>+'DAY4'!O72+'DAY5'!G72</f>
        <v>0</v>
      </c>
      <c r="P72" s="53">
        <f t="shared" si="20"/>
        <v>0</v>
      </c>
      <c r="Q72" s="54">
        <f t="shared" si="21"/>
        <v>0</v>
      </c>
      <c r="R72" s="55">
        <f t="shared" si="22"/>
        <v>0</v>
      </c>
      <c r="S72" s="52">
        <f t="shared" si="23"/>
        <v>0</v>
      </c>
      <c r="T72" s="57">
        <f t="shared" si="24"/>
        <v>0</v>
      </c>
      <c r="U72" s="62">
        <f t="shared" si="25"/>
        <v>0</v>
      </c>
    </row>
    <row r="73" spans="1:21" x14ac:dyDescent="0.25">
      <c r="A73" s="72" t="s">
        <v>208</v>
      </c>
      <c r="B73" s="52">
        <f>'DAY4'!H73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+(Table17[[#This Row],[OPENING ]]+Table17[[#This Row],[RECEIPTS]]+Table17[[#This Row],[RETURNS]])-(Table17[[#This Row],[EXCHANGED]]+Table17[[#This Row],[SALES]]+Table17[[#This Row],[ISSUES]])</f>
        <v>0</v>
      </c>
      <c r="I73" s="53">
        <v>0</v>
      </c>
      <c r="J73" s="58">
        <f t="shared" si="0"/>
        <v>0</v>
      </c>
      <c r="K73" s="53">
        <f>+'DAY4'!K73+'DAY5'!C73</f>
        <v>0</v>
      </c>
      <c r="L73" s="54">
        <f>+'DAY4'!L73+'DAY5'!D73</f>
        <v>0</v>
      </c>
      <c r="M73" s="55">
        <f>+'DAY4'!M73+'DAY5'!E73</f>
        <v>0</v>
      </c>
      <c r="N73" s="52">
        <f>+'DAY4'!N73+'DAY5'!F73</f>
        <v>0</v>
      </c>
      <c r="O73" s="276">
        <f>+'DAY4'!O73+'DAY5'!G73</f>
        <v>0</v>
      </c>
      <c r="P73" s="53">
        <f t="shared" si="20"/>
        <v>0</v>
      </c>
      <c r="Q73" s="54">
        <f t="shared" si="21"/>
        <v>0</v>
      </c>
      <c r="R73" s="55">
        <f t="shared" si="22"/>
        <v>0</v>
      </c>
      <c r="S73" s="52">
        <f t="shared" si="23"/>
        <v>0</v>
      </c>
      <c r="T73" s="57">
        <f t="shared" si="24"/>
        <v>0</v>
      </c>
      <c r="U73" s="62">
        <f t="shared" si="25"/>
        <v>0</v>
      </c>
    </row>
    <row r="74" spans="1:21" x14ac:dyDescent="0.25">
      <c r="A74" s="72" t="s">
        <v>216</v>
      </c>
      <c r="B74" s="52">
        <f>'DAY4'!H74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+(Table17[[#This Row],[OPENING ]]+Table17[[#This Row],[RECEIPTS]]+Table17[[#This Row],[RETURNS]])-(Table17[[#This Row],[EXCHANGED]]+Table17[[#This Row],[SALES]]+Table17[[#This Row],[ISSUES]])</f>
        <v>0</v>
      </c>
      <c r="I74" s="53">
        <v>0</v>
      </c>
      <c r="J74" s="58">
        <f t="shared" si="0"/>
        <v>0</v>
      </c>
      <c r="K74" s="53">
        <f>+'DAY4'!K74+'DAY5'!C74</f>
        <v>0</v>
      </c>
      <c r="L74" s="54">
        <f>+'DAY4'!L74+'DAY5'!D74</f>
        <v>0</v>
      </c>
      <c r="M74" s="55">
        <f>+'DAY4'!M74+'DAY5'!E74</f>
        <v>0</v>
      </c>
      <c r="N74" s="52">
        <f>+'DAY4'!N74+'DAY5'!F74</f>
        <v>0</v>
      </c>
      <c r="O74" s="276">
        <f>+'DAY4'!O74+'DAY5'!G74</f>
        <v>0</v>
      </c>
      <c r="P74" s="53">
        <f t="shared" si="20"/>
        <v>0</v>
      </c>
      <c r="Q74" s="54">
        <f t="shared" si="21"/>
        <v>0</v>
      </c>
      <c r="R74" s="55">
        <f t="shared" si="22"/>
        <v>0</v>
      </c>
      <c r="S74" s="52">
        <f t="shared" si="23"/>
        <v>0</v>
      </c>
      <c r="T74" s="57">
        <f t="shared" si="24"/>
        <v>0</v>
      </c>
      <c r="U74" s="62">
        <f t="shared" si="25"/>
        <v>0</v>
      </c>
    </row>
    <row r="75" spans="1:21" x14ac:dyDescent="0.25">
      <c r="A75" s="72" t="s">
        <v>209</v>
      </c>
      <c r="B75" s="52">
        <f>'DAY4'!H75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+(Table17[[#This Row],[OPENING ]]+Table17[[#This Row],[RECEIPTS]]+Table17[[#This Row],[RETURNS]])-(Table17[[#This Row],[EXCHANGED]]+Table17[[#This Row],[SALES]]+Table17[[#This Row],[ISSUES]])</f>
        <v>0</v>
      </c>
      <c r="I75" s="53">
        <v>0</v>
      </c>
      <c r="J75" s="58">
        <f t="shared" si="0"/>
        <v>0</v>
      </c>
      <c r="K75" s="53">
        <f>+'DAY4'!K75+'DAY5'!C75</f>
        <v>0</v>
      </c>
      <c r="L75" s="54">
        <f>+'DAY4'!L75+'DAY5'!D75</f>
        <v>0</v>
      </c>
      <c r="M75" s="55">
        <f>+'DAY4'!M75+'DAY5'!E75</f>
        <v>0</v>
      </c>
      <c r="N75" s="52">
        <f>+'DAY4'!N75+'DAY5'!F75</f>
        <v>0</v>
      </c>
      <c r="O75" s="276">
        <f>+'DAY4'!O75+'DAY5'!G75</f>
        <v>0</v>
      </c>
      <c r="P75" s="53">
        <f t="shared" si="20"/>
        <v>0</v>
      </c>
      <c r="Q75" s="54">
        <f t="shared" si="21"/>
        <v>0</v>
      </c>
      <c r="R75" s="55">
        <f t="shared" si="22"/>
        <v>0</v>
      </c>
      <c r="S75" s="52">
        <f t="shared" si="23"/>
        <v>0</v>
      </c>
      <c r="T75" s="57">
        <f t="shared" si="24"/>
        <v>0</v>
      </c>
      <c r="U75" s="62">
        <f t="shared" si="25"/>
        <v>0</v>
      </c>
    </row>
    <row r="76" spans="1:21" x14ac:dyDescent="0.25">
      <c r="A76" s="72" t="s">
        <v>228</v>
      </c>
      <c r="B76" s="52">
        <f>'DAY4'!H76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+(Table17[[#This Row],[OPENING ]]+Table17[[#This Row],[RECEIPTS]]+Table17[[#This Row],[RETURNS]])-(Table17[[#This Row],[EXCHANGED]]+Table17[[#This Row],[SALES]]+Table17[[#This Row],[ISSUES]])</f>
        <v>0</v>
      </c>
      <c r="I76" s="53">
        <v>0</v>
      </c>
      <c r="J76" s="58">
        <f t="shared" si="0"/>
        <v>0</v>
      </c>
      <c r="K76" s="53">
        <f>+'DAY4'!K76+'DAY5'!C76</f>
        <v>0</v>
      </c>
      <c r="L76" s="54">
        <f>+'DAY4'!L76+'DAY5'!D76</f>
        <v>0</v>
      </c>
      <c r="M76" s="55">
        <f>+'DAY4'!M76+'DAY5'!E76</f>
        <v>0</v>
      </c>
      <c r="N76" s="52">
        <f>+'DAY4'!N76+'DAY5'!F76</f>
        <v>0</v>
      </c>
      <c r="O76" s="276">
        <f>+'DAY4'!O76+'DAY5'!G76</f>
        <v>0</v>
      </c>
      <c r="P76" s="53">
        <f t="shared" si="20"/>
        <v>0</v>
      </c>
      <c r="Q76" s="54">
        <f t="shared" si="21"/>
        <v>0</v>
      </c>
      <c r="R76" s="55">
        <f t="shared" si="22"/>
        <v>0</v>
      </c>
      <c r="S76" s="52">
        <f t="shared" si="23"/>
        <v>0</v>
      </c>
      <c r="T76" s="57">
        <f t="shared" si="24"/>
        <v>0</v>
      </c>
      <c r="U76" s="62">
        <f t="shared" si="25"/>
        <v>0</v>
      </c>
    </row>
    <row r="77" spans="1:21" x14ac:dyDescent="0.25">
      <c r="A77" s="72"/>
      <c r="B77" s="52">
        <f>'DAY4'!H77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+(Table17[[#This Row],[OPENING ]]+Table17[[#This Row],[RECEIPTS]]+Table17[[#This Row],[RETURNS]])-(Table17[[#This Row],[EXCHANGED]]+Table17[[#This Row],[SALES]]+Table17[[#This Row],[ISSUES]])</f>
        <v>0</v>
      </c>
      <c r="I77" s="53">
        <v>0</v>
      </c>
      <c r="J77" s="58">
        <f t="shared" ref="J77:J156" si="26">+I77-H77</f>
        <v>0</v>
      </c>
      <c r="K77" s="53">
        <f>+'DAY4'!K77+'DAY5'!C77</f>
        <v>0</v>
      </c>
      <c r="L77" s="54">
        <f>+'DAY4'!L77+'DAY5'!D77</f>
        <v>0</v>
      </c>
      <c r="M77" s="55">
        <f>+'DAY4'!M77+'DAY5'!E77</f>
        <v>0</v>
      </c>
      <c r="N77" s="52">
        <f>+'DAY4'!N77+'DAY5'!F77</f>
        <v>0</v>
      </c>
      <c r="O77" s="276">
        <f>+'DAY4'!O77+'DAY5'!G77</f>
        <v>0</v>
      </c>
      <c r="P77" s="53">
        <f t="shared" si="20"/>
        <v>0</v>
      </c>
      <c r="Q77" s="54">
        <f t="shared" si="21"/>
        <v>0</v>
      </c>
      <c r="R77" s="55">
        <f t="shared" si="22"/>
        <v>0</v>
      </c>
      <c r="S77" s="52">
        <f t="shared" si="23"/>
        <v>0</v>
      </c>
      <c r="T77" s="57">
        <f t="shared" si="24"/>
        <v>0</v>
      </c>
      <c r="U77" s="62">
        <f t="shared" si="25"/>
        <v>0</v>
      </c>
    </row>
    <row r="78" spans="1:21" x14ac:dyDescent="0.25">
      <c r="A78" s="60"/>
      <c r="B78" s="52">
        <f>'DAY4'!H78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+(Table17[[#This Row],[OPENING ]]+Table17[[#This Row],[RECEIPTS]]+Table17[[#This Row],[RETURNS]])-(Table17[[#This Row],[EXCHANGED]]+Table17[[#This Row],[SALES]]+Table17[[#This Row],[ISSUES]])</f>
        <v>0</v>
      </c>
      <c r="I78" s="53">
        <v>0</v>
      </c>
      <c r="J78" s="58">
        <f>+I78-H78</f>
        <v>0</v>
      </c>
      <c r="K78" s="53">
        <f>+'DAY4'!K78+'DAY5'!C78</f>
        <v>0</v>
      </c>
      <c r="L78" s="54">
        <f>+'DAY4'!L78+'DAY5'!D78</f>
        <v>0</v>
      </c>
      <c r="M78" s="55">
        <f>+'DAY4'!M78+'DAY5'!E78</f>
        <v>0</v>
      </c>
      <c r="N78" s="52">
        <f>+'DAY4'!N78+'DAY5'!F78</f>
        <v>0</v>
      </c>
      <c r="O78" s="276">
        <f>+'DAY4'!O78+'DAY5'!G78</f>
        <v>0</v>
      </c>
      <c r="P78" s="53">
        <f t="shared" si="20"/>
        <v>0</v>
      </c>
      <c r="Q78" s="54">
        <f t="shared" si="21"/>
        <v>0</v>
      </c>
      <c r="R78" s="55">
        <f t="shared" si="22"/>
        <v>0</v>
      </c>
      <c r="S78" s="52">
        <f t="shared" si="23"/>
        <v>0</v>
      </c>
      <c r="T78" s="57">
        <f t="shared" si="24"/>
        <v>0</v>
      </c>
      <c r="U78" s="62">
        <f t="shared" si="25"/>
        <v>0</v>
      </c>
    </row>
    <row r="79" spans="1:21" ht="15.75" thickBot="1" x14ac:dyDescent="0.3">
      <c r="A79" s="173"/>
      <c r="B79" s="52">
        <f>'DAY4'!H79</f>
        <v>0</v>
      </c>
      <c r="C79" s="144">
        <v>0</v>
      </c>
      <c r="D79" s="145">
        <v>0</v>
      </c>
      <c r="E79" s="146">
        <v>0</v>
      </c>
      <c r="F79" s="143">
        <v>0</v>
      </c>
      <c r="G79" s="298">
        <v>0</v>
      </c>
      <c r="H79" s="54">
        <f>+(Table17[[#This Row],[OPENING ]]+Table17[[#This Row],[RECEIPTS]]+Table17[[#This Row],[RETURNS]])-(Table17[[#This Row],[EXCHANGED]]+Table17[[#This Row],[SALES]]+Table17[[#This Row],[ISSUES]])</f>
        <v>0</v>
      </c>
      <c r="I79" s="144">
        <v>0</v>
      </c>
      <c r="J79" s="148">
        <f t="shared" si="26"/>
        <v>0</v>
      </c>
      <c r="K79" s="53">
        <f>+'DAY4'!K79+'DAY5'!C79</f>
        <v>0</v>
      </c>
      <c r="L79" s="54">
        <f>+'DAY4'!L79+'DAY5'!D79</f>
        <v>0</v>
      </c>
      <c r="M79" s="55">
        <f>+'DAY4'!M79+'DAY5'!E79</f>
        <v>0</v>
      </c>
      <c r="N79" s="52">
        <f>+'DAY4'!N79+'DAY5'!F79</f>
        <v>0</v>
      </c>
      <c r="O79" s="276">
        <f>+'DAY4'!O79+'DAY5'!G79</f>
        <v>0</v>
      </c>
      <c r="P79" s="53">
        <f t="shared" si="20"/>
        <v>0</v>
      </c>
      <c r="Q79" s="54">
        <f t="shared" si="21"/>
        <v>0</v>
      </c>
      <c r="R79" s="55">
        <f t="shared" si="22"/>
        <v>0</v>
      </c>
      <c r="S79" s="52">
        <f t="shared" si="23"/>
        <v>0</v>
      </c>
      <c r="T79" s="57">
        <f t="shared" si="24"/>
        <v>0</v>
      </c>
      <c r="U79" s="167">
        <f t="shared" si="25"/>
        <v>0</v>
      </c>
    </row>
    <row r="80" spans="1:21" ht="17.25" thickBot="1" x14ac:dyDescent="0.35">
      <c r="A80" s="159" t="s">
        <v>198</v>
      </c>
      <c r="B80" s="160">
        <f t="shared" ref="B80:T80" si="27">SUM(B63:B79)</f>
        <v>3959.8</v>
      </c>
      <c r="C80" s="161">
        <f t="shared" si="27"/>
        <v>0</v>
      </c>
      <c r="D80" s="162">
        <f t="shared" si="27"/>
        <v>18.600000000000001</v>
      </c>
      <c r="E80" s="163">
        <f t="shared" si="27"/>
        <v>0</v>
      </c>
      <c r="F80" s="160">
        <f t="shared" si="27"/>
        <v>0</v>
      </c>
      <c r="G80" s="277">
        <f t="shared" si="27"/>
        <v>0</v>
      </c>
      <c r="H80" s="162">
        <f t="shared" si="27"/>
        <v>3978.4</v>
      </c>
      <c r="I80" s="161">
        <f t="shared" si="27"/>
        <v>3978.4</v>
      </c>
      <c r="J80" s="165">
        <f>+I80-H80</f>
        <v>0</v>
      </c>
      <c r="K80" s="161">
        <f t="shared" si="27"/>
        <v>800</v>
      </c>
      <c r="L80" s="174">
        <f t="shared" si="27"/>
        <v>18.600000000000001</v>
      </c>
      <c r="M80" s="163">
        <f t="shared" si="27"/>
        <v>0</v>
      </c>
      <c r="N80" s="160">
        <f t="shared" si="27"/>
        <v>0</v>
      </c>
      <c r="O80" s="277">
        <f t="shared" si="27"/>
        <v>0</v>
      </c>
      <c r="P80" s="161">
        <f t="shared" si="27"/>
        <v>160</v>
      </c>
      <c r="Q80" s="162">
        <f t="shared" si="27"/>
        <v>3.72</v>
      </c>
      <c r="R80" s="163">
        <f t="shared" si="27"/>
        <v>0</v>
      </c>
      <c r="S80" s="160">
        <f t="shared" si="27"/>
        <v>0</v>
      </c>
      <c r="T80" s="164">
        <f t="shared" si="27"/>
        <v>0</v>
      </c>
      <c r="U80" s="166">
        <f t="shared" si="25"/>
        <v>24.300024431957002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156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57"/>
      <c r="U82" s="62"/>
    </row>
    <row r="83" spans="1:21" x14ac:dyDescent="0.25">
      <c r="A83" s="338" t="s">
        <v>42</v>
      </c>
      <c r="B83" s="52">
        <f>'DAY4'!H83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+(Table17[[#This Row],[OPENING ]]+Table17[[#This Row],[RECEIPTS]]+Table17[[#This Row],[RETURNS]])-(Table17[[#This Row],[EXCHANGED]]+Table17[[#This Row],[SALES]]+Table17[[#This Row],[ISSUES]])</f>
        <v>0</v>
      </c>
      <c r="I83" s="53"/>
      <c r="J83" s="58">
        <f t="shared" si="26"/>
        <v>0</v>
      </c>
      <c r="K83" s="53">
        <f>+'DAY4'!K83+'DAY5'!C83</f>
        <v>0</v>
      </c>
      <c r="L83" s="54">
        <f>+'DAY4'!L83+'DAY5'!D83</f>
        <v>0</v>
      </c>
      <c r="M83" s="55">
        <f>+'DAY4'!M83+'DAY5'!E83</f>
        <v>0</v>
      </c>
      <c r="N83" s="52">
        <f>+'DAY4'!N83+'DAY5'!F83</f>
        <v>0</v>
      </c>
      <c r="O83" s="276">
        <f>+'DAY4'!O83+'DAY5'!G83</f>
        <v>0</v>
      </c>
      <c r="P83" s="53">
        <f>+K83/5</f>
        <v>0</v>
      </c>
      <c r="Q83" s="54">
        <f>+L83/5</f>
        <v>0</v>
      </c>
      <c r="R83" s="55">
        <f>+M83/5</f>
        <v>0</v>
      </c>
      <c r="S83" s="52">
        <f>+N83/5</f>
        <v>0</v>
      </c>
      <c r="T83" s="57">
        <f>+O83/5</f>
        <v>0</v>
      </c>
      <c r="U83" s="62">
        <f t="shared" si="25"/>
        <v>0</v>
      </c>
    </row>
    <row r="84" spans="1:21" x14ac:dyDescent="0.25">
      <c r="A84" s="338" t="s">
        <v>170</v>
      </c>
      <c r="B84" s="52">
        <f>'DAY4'!H84</f>
        <v>7148.5</v>
      </c>
      <c r="C84" s="53">
        <v>0</v>
      </c>
      <c r="D84" s="54">
        <v>96.6</v>
      </c>
      <c r="E84" s="55">
        <v>0</v>
      </c>
      <c r="F84" s="52">
        <v>0</v>
      </c>
      <c r="G84" s="276">
        <v>100</v>
      </c>
      <c r="H84" s="54">
        <f>+(Table17[[#This Row],[OPENING ]]+Table17[[#This Row],[RECEIPTS]]+Table17[[#This Row],[RETURNS]])-(Table17[[#This Row],[EXCHANGED]]+Table17[[#This Row],[SALES]]+Table17[[#This Row],[ISSUES]])</f>
        <v>7145.1</v>
      </c>
      <c r="I84" s="53">
        <v>7148.9</v>
      </c>
      <c r="J84" s="58">
        <f t="shared" si="26"/>
        <v>3.7999999999992724</v>
      </c>
      <c r="K84" s="53">
        <f>+'DAY4'!K84+'DAY5'!C84</f>
        <v>8250</v>
      </c>
      <c r="L84" s="54">
        <f>+'DAY4'!L84+'DAY5'!D84</f>
        <v>96.6</v>
      </c>
      <c r="M84" s="55">
        <f>+'DAY4'!M84+'DAY5'!E84</f>
        <v>0</v>
      </c>
      <c r="N84" s="52">
        <f>+'DAY4'!N84+'DAY5'!F84</f>
        <v>0</v>
      </c>
      <c r="O84" s="276">
        <f>+'DAY4'!O84+'DAY5'!G84</f>
        <v>3236.5</v>
      </c>
      <c r="P84" s="53">
        <f t="shared" ref="P84:P99" si="28">+K84/5</f>
        <v>1650</v>
      </c>
      <c r="Q84" s="54">
        <f t="shared" ref="Q84:Q99" si="29">+L84/5</f>
        <v>19.32</v>
      </c>
      <c r="R84" s="55">
        <f t="shared" ref="R84:R99" si="30">+M84/5</f>
        <v>0</v>
      </c>
      <c r="S84" s="52">
        <f t="shared" ref="S84:S99" si="31">+N84/5</f>
        <v>0</v>
      </c>
      <c r="T84" s="57">
        <f t="shared" ref="T84:T99" si="32">+O84/5</f>
        <v>647.29999999999995</v>
      </c>
      <c r="U84" s="62">
        <f t="shared" si="25"/>
        <v>3.0842779566782643</v>
      </c>
    </row>
    <row r="85" spans="1:21" x14ac:dyDescent="0.25">
      <c r="A85" s="338" t="s">
        <v>162</v>
      </c>
      <c r="B85" s="52">
        <f>'DAY4'!H85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+(Table17[[#This Row],[OPENING ]]+Table17[[#This Row],[RECEIPTS]]+Table17[[#This Row],[RETURNS]])-(Table17[[#This Row],[EXCHANGED]]+Table17[[#This Row],[SALES]]+Table17[[#This Row],[ISSUES]])</f>
        <v>0</v>
      </c>
      <c r="I85" s="53">
        <v>0</v>
      </c>
      <c r="J85" s="58">
        <f t="shared" si="26"/>
        <v>0</v>
      </c>
      <c r="K85" s="53">
        <f>+'DAY4'!K85+'DAY5'!C85</f>
        <v>0</v>
      </c>
      <c r="L85" s="54">
        <f>+'DAY4'!L85+'DAY5'!D85</f>
        <v>0</v>
      </c>
      <c r="M85" s="55">
        <f>+'DAY4'!M85+'DAY5'!E85</f>
        <v>0</v>
      </c>
      <c r="N85" s="52">
        <f>+'DAY4'!N85+'DAY5'!F85</f>
        <v>0</v>
      </c>
      <c r="O85" s="276">
        <f>+'DAY4'!O85+'DAY5'!G85</f>
        <v>0</v>
      </c>
      <c r="P85" s="53">
        <f t="shared" si="28"/>
        <v>0</v>
      </c>
      <c r="Q85" s="54">
        <f t="shared" si="29"/>
        <v>0</v>
      </c>
      <c r="R85" s="55">
        <f t="shared" si="30"/>
        <v>0</v>
      </c>
      <c r="S85" s="52">
        <f t="shared" si="31"/>
        <v>0</v>
      </c>
      <c r="T85" s="57">
        <f t="shared" si="32"/>
        <v>0</v>
      </c>
      <c r="U85" s="62">
        <f t="shared" si="25"/>
        <v>0</v>
      </c>
    </row>
    <row r="86" spans="1:21" x14ac:dyDescent="0.25">
      <c r="A86" s="338" t="s">
        <v>135</v>
      </c>
      <c r="B86" s="52">
        <f>'DAY4'!H86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+(Table17[[#This Row],[OPENING ]]+Table17[[#This Row],[RECEIPTS]]+Table17[[#This Row],[RETURNS]])-(Table17[[#This Row],[EXCHANGED]]+Table17[[#This Row],[SALES]]+Table17[[#This Row],[ISSUES]])</f>
        <v>0</v>
      </c>
      <c r="I86" s="53">
        <v>0</v>
      </c>
      <c r="J86" s="58">
        <f t="shared" si="26"/>
        <v>0</v>
      </c>
      <c r="K86" s="53">
        <f>+'DAY4'!K86+'DAY5'!C86</f>
        <v>0</v>
      </c>
      <c r="L86" s="54">
        <f>+'DAY4'!L86+'DAY5'!D86</f>
        <v>0</v>
      </c>
      <c r="M86" s="55">
        <f>+'DAY4'!M86+'DAY5'!E86</f>
        <v>0</v>
      </c>
      <c r="N86" s="52">
        <f>+'DAY4'!N86+'DAY5'!F86</f>
        <v>0</v>
      </c>
      <c r="O86" s="276">
        <f>+'DAY4'!O86+'DAY5'!G86</f>
        <v>0</v>
      </c>
      <c r="P86" s="53">
        <f t="shared" si="28"/>
        <v>0</v>
      </c>
      <c r="Q86" s="54">
        <f t="shared" si="29"/>
        <v>0</v>
      </c>
      <c r="R86" s="55">
        <f t="shared" si="30"/>
        <v>0</v>
      </c>
      <c r="S86" s="52">
        <f t="shared" si="31"/>
        <v>0</v>
      </c>
      <c r="T86" s="57">
        <f t="shared" si="32"/>
        <v>0</v>
      </c>
      <c r="U86" s="62">
        <f t="shared" si="25"/>
        <v>0</v>
      </c>
    </row>
    <row r="87" spans="1:21" x14ac:dyDescent="0.25">
      <c r="A87" s="338" t="s">
        <v>136</v>
      </c>
      <c r="B87" s="52">
        <f>'DAY4'!H87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+(Table17[[#This Row],[OPENING ]]+Table17[[#This Row],[RECEIPTS]]+Table17[[#This Row],[RETURNS]])-(Table17[[#This Row],[EXCHANGED]]+Table17[[#This Row],[SALES]]+Table17[[#This Row],[ISSUES]])</f>
        <v>0</v>
      </c>
      <c r="I87" s="53">
        <v>0</v>
      </c>
      <c r="J87" s="58">
        <f t="shared" si="26"/>
        <v>0</v>
      </c>
      <c r="K87" s="53">
        <f>+'DAY4'!K87+'DAY5'!C87</f>
        <v>0</v>
      </c>
      <c r="L87" s="54">
        <f>+'DAY4'!L87+'DAY5'!D87</f>
        <v>0</v>
      </c>
      <c r="M87" s="55">
        <f>+'DAY4'!M87+'DAY5'!E87</f>
        <v>0</v>
      </c>
      <c r="N87" s="52">
        <f>+'DAY4'!N87+'DAY5'!F87</f>
        <v>0</v>
      </c>
      <c r="O87" s="276">
        <f>+'DAY4'!O87+'DAY5'!G87</f>
        <v>0</v>
      </c>
      <c r="P87" s="53">
        <f t="shared" si="28"/>
        <v>0</v>
      </c>
      <c r="Q87" s="54">
        <f t="shared" si="29"/>
        <v>0</v>
      </c>
      <c r="R87" s="55">
        <f t="shared" si="30"/>
        <v>0</v>
      </c>
      <c r="S87" s="52">
        <f t="shared" si="31"/>
        <v>0</v>
      </c>
      <c r="T87" s="57">
        <f t="shared" si="32"/>
        <v>0</v>
      </c>
      <c r="U87" s="62">
        <f t="shared" si="25"/>
        <v>0</v>
      </c>
    </row>
    <row r="88" spans="1:21" x14ac:dyDescent="0.25">
      <c r="A88" s="338" t="s">
        <v>120</v>
      </c>
      <c r="B88" s="52">
        <f>'DAY4'!H88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+(Table17[[#This Row],[OPENING ]]+Table17[[#This Row],[RECEIPTS]]+Table17[[#This Row],[RETURNS]])-(Table17[[#This Row],[EXCHANGED]]+Table17[[#This Row],[SALES]]+Table17[[#This Row],[ISSUES]])</f>
        <v>5</v>
      </c>
      <c r="I88" s="53">
        <v>5</v>
      </c>
      <c r="J88" s="58">
        <f t="shared" si="26"/>
        <v>0</v>
      </c>
      <c r="K88" s="53">
        <f>+'DAY4'!K88+'DAY5'!C88</f>
        <v>0</v>
      </c>
      <c r="L88" s="54">
        <f>+'DAY4'!L88+'DAY5'!D88</f>
        <v>0</v>
      </c>
      <c r="M88" s="55">
        <f>+'DAY4'!M88+'DAY5'!E88</f>
        <v>0</v>
      </c>
      <c r="N88" s="52">
        <f>+'DAY4'!N88+'DAY5'!F88</f>
        <v>0</v>
      </c>
      <c r="O88" s="276">
        <f>+'DAY4'!O88+'DAY5'!G88</f>
        <v>0</v>
      </c>
      <c r="P88" s="53">
        <f t="shared" si="28"/>
        <v>0</v>
      </c>
      <c r="Q88" s="54">
        <f t="shared" si="29"/>
        <v>0</v>
      </c>
      <c r="R88" s="55">
        <f t="shared" si="30"/>
        <v>0</v>
      </c>
      <c r="S88" s="52">
        <f t="shared" si="31"/>
        <v>0</v>
      </c>
      <c r="T88" s="57">
        <f t="shared" si="32"/>
        <v>0</v>
      </c>
      <c r="U88" s="62">
        <f t="shared" si="25"/>
        <v>0</v>
      </c>
    </row>
    <row r="89" spans="1:21" x14ac:dyDescent="0.25">
      <c r="A89" s="338" t="s">
        <v>43</v>
      </c>
      <c r="B89" s="52">
        <f>'DAY4'!H89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+(Table17[[#This Row],[OPENING ]]+Table17[[#This Row],[RECEIPTS]]+Table17[[#This Row],[RETURNS]])-(Table17[[#This Row],[EXCHANGED]]+Table17[[#This Row],[SALES]]+Table17[[#This Row],[ISSUES]])</f>
        <v>0</v>
      </c>
      <c r="I89" s="53">
        <v>0</v>
      </c>
      <c r="J89" s="58">
        <f t="shared" si="26"/>
        <v>0</v>
      </c>
      <c r="K89" s="53">
        <f>+'DAY4'!K89+'DAY5'!C89</f>
        <v>0</v>
      </c>
      <c r="L89" s="54">
        <f>+'DAY4'!L89+'DAY5'!D89</f>
        <v>0</v>
      </c>
      <c r="M89" s="55">
        <f>+'DAY4'!M89+'DAY5'!E89</f>
        <v>0</v>
      </c>
      <c r="N89" s="52">
        <f>+'DAY4'!N89+'DAY5'!F89</f>
        <v>0</v>
      </c>
      <c r="O89" s="276">
        <f>+'DAY4'!O89+'DAY5'!G89</f>
        <v>0</v>
      </c>
      <c r="P89" s="53">
        <f t="shared" si="28"/>
        <v>0</v>
      </c>
      <c r="Q89" s="54">
        <f t="shared" si="29"/>
        <v>0</v>
      </c>
      <c r="R89" s="55">
        <f t="shared" si="30"/>
        <v>0</v>
      </c>
      <c r="S89" s="52">
        <f t="shared" si="31"/>
        <v>0</v>
      </c>
      <c r="T89" s="57">
        <f t="shared" si="32"/>
        <v>0</v>
      </c>
      <c r="U89" s="62">
        <f t="shared" si="25"/>
        <v>0</v>
      </c>
    </row>
    <row r="90" spans="1:21" x14ac:dyDescent="0.25">
      <c r="A90" s="338" t="s">
        <v>44</v>
      </c>
      <c r="B90" s="52">
        <f>'DAY4'!H90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+(Table17[[#This Row],[OPENING ]]+Table17[[#This Row],[RECEIPTS]]+Table17[[#This Row],[RETURNS]])-(Table17[[#This Row],[EXCHANGED]]+Table17[[#This Row],[SALES]]+Table17[[#This Row],[ISSUES]])</f>
        <v>0</v>
      </c>
      <c r="I90" s="53">
        <v>0</v>
      </c>
      <c r="J90" s="58">
        <f t="shared" si="26"/>
        <v>0</v>
      </c>
      <c r="K90" s="53">
        <f>+'DAY4'!K90+'DAY5'!C90</f>
        <v>0</v>
      </c>
      <c r="L90" s="54">
        <f>+'DAY4'!L90+'DAY5'!D90</f>
        <v>0</v>
      </c>
      <c r="M90" s="55">
        <f>+'DAY4'!M90+'DAY5'!E90</f>
        <v>0</v>
      </c>
      <c r="N90" s="52">
        <f>+'DAY4'!N90+'DAY5'!F90</f>
        <v>0</v>
      </c>
      <c r="O90" s="276">
        <f>+'DAY4'!O90+'DAY5'!G90</f>
        <v>0</v>
      </c>
      <c r="P90" s="53">
        <f t="shared" si="28"/>
        <v>0</v>
      </c>
      <c r="Q90" s="54">
        <f t="shared" si="29"/>
        <v>0</v>
      </c>
      <c r="R90" s="55">
        <f t="shared" si="30"/>
        <v>0</v>
      </c>
      <c r="S90" s="52">
        <f t="shared" si="31"/>
        <v>0</v>
      </c>
      <c r="T90" s="57">
        <f t="shared" si="32"/>
        <v>0</v>
      </c>
      <c r="U90" s="62">
        <f t="shared" si="25"/>
        <v>0</v>
      </c>
    </row>
    <row r="91" spans="1:21" x14ac:dyDescent="0.25">
      <c r="A91" s="338" t="s">
        <v>45</v>
      </c>
      <c r="B91" s="52">
        <f>'DAY4'!H91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+(Table17[[#This Row],[OPENING ]]+Table17[[#This Row],[RECEIPTS]]+Table17[[#This Row],[RETURNS]])-(Table17[[#This Row],[EXCHANGED]]+Table17[[#This Row],[SALES]]+Table17[[#This Row],[ISSUES]])</f>
        <v>0</v>
      </c>
      <c r="I91" s="53">
        <v>0</v>
      </c>
      <c r="J91" s="58">
        <f t="shared" si="26"/>
        <v>0</v>
      </c>
      <c r="K91" s="53">
        <f>+'DAY4'!K91+'DAY5'!C91</f>
        <v>0</v>
      </c>
      <c r="L91" s="54">
        <f>+'DAY4'!L91+'DAY5'!D91</f>
        <v>0</v>
      </c>
      <c r="M91" s="55">
        <f>+'DAY4'!M91+'DAY5'!E91</f>
        <v>0</v>
      </c>
      <c r="N91" s="52">
        <f>+'DAY4'!N91+'DAY5'!F91</f>
        <v>0</v>
      </c>
      <c r="O91" s="276">
        <f>+'DAY4'!O91+'DAY5'!G91</f>
        <v>0</v>
      </c>
      <c r="P91" s="53">
        <f t="shared" si="28"/>
        <v>0</v>
      </c>
      <c r="Q91" s="54">
        <f t="shared" si="29"/>
        <v>0</v>
      </c>
      <c r="R91" s="55">
        <f t="shared" si="30"/>
        <v>0</v>
      </c>
      <c r="S91" s="52">
        <f t="shared" si="31"/>
        <v>0</v>
      </c>
      <c r="T91" s="57">
        <f t="shared" si="32"/>
        <v>0</v>
      </c>
      <c r="U91" s="62">
        <f t="shared" si="25"/>
        <v>0</v>
      </c>
    </row>
    <row r="92" spans="1:21" x14ac:dyDescent="0.25">
      <c r="A92" s="338" t="s">
        <v>174</v>
      </c>
      <c r="B92" s="52">
        <f>'DAY4'!H92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+(Table17[[#This Row],[OPENING ]]+Table17[[#This Row],[RECEIPTS]]+Table17[[#This Row],[RETURNS]])-(Table17[[#This Row],[EXCHANGED]]+Table17[[#This Row],[SALES]]+Table17[[#This Row],[ISSUES]])</f>
        <v>0</v>
      </c>
      <c r="I92" s="53">
        <v>0</v>
      </c>
      <c r="J92" s="58">
        <f t="shared" si="26"/>
        <v>0</v>
      </c>
      <c r="K92" s="53">
        <f>+'DAY4'!K92+'DAY5'!C92</f>
        <v>0</v>
      </c>
      <c r="L92" s="54">
        <f>+'DAY4'!L92+'DAY5'!D92</f>
        <v>0</v>
      </c>
      <c r="M92" s="55">
        <f>+'DAY4'!M92+'DAY5'!E92</f>
        <v>0</v>
      </c>
      <c r="N92" s="52">
        <f>+'DAY4'!N92+'DAY5'!F92</f>
        <v>0</v>
      </c>
      <c r="O92" s="276">
        <f>+'DAY4'!O92+'DAY5'!G92</f>
        <v>0</v>
      </c>
      <c r="P92" s="53">
        <f t="shared" si="28"/>
        <v>0</v>
      </c>
      <c r="Q92" s="54">
        <f t="shared" si="29"/>
        <v>0</v>
      </c>
      <c r="R92" s="55">
        <f t="shared" si="30"/>
        <v>0</v>
      </c>
      <c r="S92" s="52">
        <f t="shared" si="31"/>
        <v>0</v>
      </c>
      <c r="T92" s="57">
        <f t="shared" si="32"/>
        <v>0</v>
      </c>
      <c r="U92" s="62">
        <f t="shared" si="25"/>
        <v>0</v>
      </c>
    </row>
    <row r="93" spans="1:21" x14ac:dyDescent="0.25">
      <c r="A93" s="338" t="s">
        <v>229</v>
      </c>
      <c r="B93" s="52">
        <f>'DAY4'!H93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+(Table17[[#This Row],[OPENING ]]+Table17[[#This Row],[RECEIPTS]]+Table17[[#This Row],[RETURNS]])-(Table17[[#This Row],[EXCHANGED]]+Table17[[#This Row],[SALES]]+Table17[[#This Row],[ISSUES]])</f>
        <v>0</v>
      </c>
      <c r="I93" s="53">
        <v>0</v>
      </c>
      <c r="J93" s="58">
        <f t="shared" si="26"/>
        <v>0</v>
      </c>
      <c r="K93" s="53">
        <f>+'DAY4'!K93+'DAY5'!C93</f>
        <v>0</v>
      </c>
      <c r="L93" s="54">
        <f>+'DAY4'!L93+'DAY5'!D93</f>
        <v>0</v>
      </c>
      <c r="M93" s="55">
        <f>+'DAY4'!M93+'DAY5'!E93</f>
        <v>0</v>
      </c>
      <c r="N93" s="52">
        <f>+'DAY4'!N93+'DAY5'!F93</f>
        <v>0</v>
      </c>
      <c r="O93" s="276">
        <f>+'DAY4'!O93+'DAY5'!G93</f>
        <v>0</v>
      </c>
      <c r="P93" s="53">
        <f t="shared" si="28"/>
        <v>0</v>
      </c>
      <c r="Q93" s="54">
        <f t="shared" si="29"/>
        <v>0</v>
      </c>
      <c r="R93" s="55">
        <f t="shared" si="30"/>
        <v>0</v>
      </c>
      <c r="S93" s="52">
        <f t="shared" si="31"/>
        <v>0</v>
      </c>
      <c r="T93" s="57">
        <f t="shared" si="32"/>
        <v>0</v>
      </c>
      <c r="U93" s="62">
        <f t="shared" si="25"/>
        <v>0</v>
      </c>
    </row>
    <row r="94" spans="1:21" x14ac:dyDescent="0.25">
      <c r="A94" s="338" t="s">
        <v>175</v>
      </c>
      <c r="B94" s="52">
        <f>'DAY4'!H94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+(Table17[[#This Row],[OPENING ]]+Table17[[#This Row],[RECEIPTS]]+Table17[[#This Row],[RETURNS]])-(Table17[[#This Row],[EXCHANGED]]+Table17[[#This Row],[SALES]]+Table17[[#This Row],[ISSUES]])</f>
        <v>0</v>
      </c>
      <c r="I94" s="53">
        <v>0</v>
      </c>
      <c r="J94" s="58">
        <f t="shared" si="26"/>
        <v>0</v>
      </c>
      <c r="K94" s="53">
        <f>+'DAY4'!K94+'DAY5'!C94</f>
        <v>0</v>
      </c>
      <c r="L94" s="54">
        <f>+'DAY4'!L94+'DAY5'!D94</f>
        <v>0</v>
      </c>
      <c r="M94" s="55">
        <f>+'DAY4'!M94+'DAY5'!E94</f>
        <v>0</v>
      </c>
      <c r="N94" s="52">
        <f>+'DAY4'!N94+'DAY5'!F94</f>
        <v>0</v>
      </c>
      <c r="O94" s="276">
        <f>+'DAY4'!O94+'DAY5'!G94</f>
        <v>0</v>
      </c>
      <c r="P94" s="53">
        <f t="shared" si="28"/>
        <v>0</v>
      </c>
      <c r="Q94" s="54">
        <f t="shared" si="29"/>
        <v>0</v>
      </c>
      <c r="R94" s="55">
        <f t="shared" si="30"/>
        <v>0</v>
      </c>
      <c r="S94" s="52">
        <f t="shared" si="31"/>
        <v>0</v>
      </c>
      <c r="T94" s="57">
        <f t="shared" si="32"/>
        <v>0</v>
      </c>
      <c r="U94" s="62">
        <f t="shared" si="25"/>
        <v>0</v>
      </c>
    </row>
    <row r="95" spans="1:21" x14ac:dyDescent="0.25">
      <c r="A95" s="338" t="s">
        <v>260</v>
      </c>
      <c r="B95" s="52">
        <f>'DAY4'!H95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+(Table17[[#This Row],[OPENING ]]+Table17[[#This Row],[RECEIPTS]]+Table17[[#This Row],[RETURNS]])-(Table17[[#This Row],[EXCHANGED]]+Table17[[#This Row],[SALES]]+Table17[[#This Row],[ISSUES]])</f>
        <v>25</v>
      </c>
      <c r="I95" s="53">
        <v>25</v>
      </c>
      <c r="J95" s="58">
        <f t="shared" si="26"/>
        <v>0</v>
      </c>
      <c r="K95" s="53">
        <f>+'DAY4'!K95+'DAY5'!C95</f>
        <v>0</v>
      </c>
      <c r="L95" s="54">
        <f>+'DAY4'!L95+'DAY5'!D95</f>
        <v>0</v>
      </c>
      <c r="M95" s="55">
        <f>+'DAY4'!M95+'DAY5'!E95</f>
        <v>0</v>
      </c>
      <c r="N95" s="52">
        <f>+'DAY4'!N95+'DAY5'!F95</f>
        <v>0</v>
      </c>
      <c r="O95" s="276">
        <f>+'DAY4'!O95+'DAY5'!G95</f>
        <v>0</v>
      </c>
      <c r="P95" s="53">
        <f t="shared" si="28"/>
        <v>0</v>
      </c>
      <c r="Q95" s="54">
        <f t="shared" si="29"/>
        <v>0</v>
      </c>
      <c r="R95" s="55">
        <f t="shared" si="30"/>
        <v>0</v>
      </c>
      <c r="S95" s="52">
        <f t="shared" si="31"/>
        <v>0</v>
      </c>
      <c r="T95" s="57">
        <f t="shared" si="32"/>
        <v>0</v>
      </c>
      <c r="U95" s="62">
        <f t="shared" si="25"/>
        <v>0</v>
      </c>
    </row>
    <row r="96" spans="1:21" x14ac:dyDescent="0.25">
      <c r="A96" s="338" t="s">
        <v>244</v>
      </c>
      <c r="B96" s="52">
        <f>'DAY4'!H96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+(Table17[[#This Row],[OPENING ]]+Table17[[#This Row],[RECEIPTS]]+Table17[[#This Row],[RETURNS]])-(Table17[[#This Row],[EXCHANGED]]+Table17[[#This Row],[SALES]]+Table17[[#This Row],[ISSUES]])</f>
        <v>0</v>
      </c>
      <c r="I96" s="53">
        <v>0</v>
      </c>
      <c r="J96" s="58">
        <f t="shared" si="26"/>
        <v>0</v>
      </c>
      <c r="K96" s="53">
        <f>+'DAY4'!K96+'DAY5'!C96</f>
        <v>0</v>
      </c>
      <c r="L96" s="54">
        <f>+'DAY4'!L96+'DAY5'!D96</f>
        <v>0</v>
      </c>
      <c r="M96" s="55">
        <f>+'DAY4'!M96+'DAY5'!E96</f>
        <v>0</v>
      </c>
      <c r="N96" s="52">
        <f>+'DAY4'!N96+'DAY5'!F96</f>
        <v>0</v>
      </c>
      <c r="O96" s="276">
        <f>+'DAY4'!O96+'DAY5'!G96</f>
        <v>0</v>
      </c>
      <c r="P96" s="53">
        <f t="shared" si="28"/>
        <v>0</v>
      </c>
      <c r="Q96" s="54">
        <f t="shared" si="29"/>
        <v>0</v>
      </c>
      <c r="R96" s="55">
        <f t="shared" si="30"/>
        <v>0</v>
      </c>
      <c r="S96" s="52">
        <f t="shared" si="31"/>
        <v>0</v>
      </c>
      <c r="T96" s="57">
        <f t="shared" si="32"/>
        <v>0</v>
      </c>
      <c r="U96" s="62">
        <f t="shared" si="25"/>
        <v>0</v>
      </c>
    </row>
    <row r="97" spans="1:21" x14ac:dyDescent="0.25">
      <c r="A97" s="338" t="s">
        <v>245</v>
      </c>
      <c r="B97" s="52">
        <f>'DAY4'!H97</f>
        <v>185.4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+(Table17[[#This Row],[OPENING ]]+Table17[[#This Row],[RECEIPTS]]+Table17[[#This Row],[RETURNS]])-(Table17[[#This Row],[EXCHANGED]]+Table17[[#This Row],[SALES]]+Table17[[#This Row],[ISSUES]])</f>
        <v>185.4</v>
      </c>
      <c r="I97" s="53">
        <v>185.4</v>
      </c>
      <c r="J97" s="58">
        <f t="shared" si="26"/>
        <v>0</v>
      </c>
      <c r="K97" s="53">
        <f>+'DAY4'!K97+'DAY5'!C97</f>
        <v>0</v>
      </c>
      <c r="L97" s="54">
        <f>+'DAY4'!L97+'DAY5'!D97</f>
        <v>0</v>
      </c>
      <c r="M97" s="55">
        <f>+'DAY4'!M97+'DAY5'!E97</f>
        <v>0</v>
      </c>
      <c r="N97" s="52">
        <f>+'DAY4'!N97+'DAY5'!F97</f>
        <v>0</v>
      </c>
      <c r="O97" s="276">
        <f>+'DAY4'!O97+'DAY5'!G97</f>
        <v>0</v>
      </c>
      <c r="P97" s="53">
        <f t="shared" si="28"/>
        <v>0</v>
      </c>
      <c r="Q97" s="54">
        <f t="shared" si="29"/>
        <v>0</v>
      </c>
      <c r="R97" s="55">
        <f t="shared" si="30"/>
        <v>0</v>
      </c>
      <c r="S97" s="52">
        <f t="shared" si="31"/>
        <v>0</v>
      </c>
      <c r="T97" s="57">
        <f t="shared" si="32"/>
        <v>0</v>
      </c>
      <c r="U97" s="62">
        <f t="shared" si="25"/>
        <v>0</v>
      </c>
    </row>
    <row r="98" spans="1:21" x14ac:dyDescent="0.25">
      <c r="A98" s="338"/>
      <c r="B98" s="52">
        <f>'DAY4'!H98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+(Table17[[#This Row],[OPENING ]]+Table17[[#This Row],[RECEIPTS]]+Table17[[#This Row],[RETURNS]])-(Table17[[#This Row],[EXCHANGED]]+Table17[[#This Row],[SALES]]+Table17[[#This Row],[ISSUES]])</f>
        <v>0</v>
      </c>
      <c r="I98" s="53">
        <v>0</v>
      </c>
      <c r="J98" s="58">
        <f t="shared" si="26"/>
        <v>0</v>
      </c>
      <c r="K98" s="53">
        <f>+'DAY4'!K98+'DAY5'!C98</f>
        <v>0</v>
      </c>
      <c r="L98" s="54">
        <f>+'DAY4'!L98+'DAY5'!D98</f>
        <v>0</v>
      </c>
      <c r="M98" s="55">
        <f>+'DAY4'!M98+'DAY5'!E98</f>
        <v>0</v>
      </c>
      <c r="N98" s="52">
        <f>+'DAY4'!N98+'DAY5'!F98</f>
        <v>0</v>
      </c>
      <c r="O98" s="276">
        <f>+'DAY4'!O98+'DAY5'!G98</f>
        <v>0</v>
      </c>
      <c r="P98" s="53">
        <f t="shared" si="28"/>
        <v>0</v>
      </c>
      <c r="Q98" s="54">
        <f t="shared" si="29"/>
        <v>0</v>
      </c>
      <c r="R98" s="55">
        <f t="shared" si="30"/>
        <v>0</v>
      </c>
      <c r="S98" s="52">
        <f t="shared" si="31"/>
        <v>0</v>
      </c>
      <c r="T98" s="57">
        <f t="shared" si="32"/>
        <v>0</v>
      </c>
      <c r="U98" s="62">
        <f t="shared" si="25"/>
        <v>0</v>
      </c>
    </row>
    <row r="99" spans="1:21" ht="15.75" thickBot="1" x14ac:dyDescent="0.3">
      <c r="A99" s="339"/>
      <c r="B99" s="52">
        <f>'DAY4'!H99</f>
        <v>0</v>
      </c>
      <c r="C99" s="144">
        <v>0</v>
      </c>
      <c r="D99" s="145">
        <v>0</v>
      </c>
      <c r="E99" s="146">
        <v>0</v>
      </c>
      <c r="F99" s="143">
        <v>0</v>
      </c>
      <c r="G99" s="298">
        <v>0</v>
      </c>
      <c r="H99" s="54">
        <f>+(Table17[[#This Row],[OPENING ]]+Table17[[#This Row],[RECEIPTS]]+Table17[[#This Row],[RETURNS]])-(Table17[[#This Row],[EXCHANGED]]+Table17[[#This Row],[SALES]]+Table17[[#This Row],[ISSUES]])</f>
        <v>0</v>
      </c>
      <c r="I99" s="144">
        <v>0</v>
      </c>
      <c r="J99" s="148">
        <f>+I99-H99</f>
        <v>0</v>
      </c>
      <c r="K99" s="53">
        <f>+'DAY4'!K99+'DAY5'!C99</f>
        <v>0</v>
      </c>
      <c r="L99" s="54">
        <f>+'DAY4'!L99+'DAY5'!D99</f>
        <v>0</v>
      </c>
      <c r="M99" s="55">
        <f>+'DAY4'!M99+'DAY5'!E99</f>
        <v>0</v>
      </c>
      <c r="N99" s="52">
        <f>+'DAY4'!N99+'DAY5'!F99</f>
        <v>0</v>
      </c>
      <c r="O99" s="276">
        <f>+'DAY4'!O99+'DAY5'!G99</f>
        <v>0</v>
      </c>
      <c r="P99" s="53">
        <f t="shared" si="28"/>
        <v>0</v>
      </c>
      <c r="Q99" s="54">
        <f t="shared" si="29"/>
        <v>0</v>
      </c>
      <c r="R99" s="55">
        <f t="shared" si="30"/>
        <v>0</v>
      </c>
      <c r="S99" s="52">
        <f t="shared" si="31"/>
        <v>0</v>
      </c>
      <c r="T99" s="57">
        <f t="shared" si="3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3">SUM(B83:B99)</f>
        <v>7363.9</v>
      </c>
      <c r="C100" s="161">
        <f t="shared" si="33"/>
        <v>0</v>
      </c>
      <c r="D100" s="162">
        <f t="shared" si="33"/>
        <v>96.6</v>
      </c>
      <c r="E100" s="163">
        <f t="shared" si="33"/>
        <v>0</v>
      </c>
      <c r="F100" s="160">
        <f t="shared" si="33"/>
        <v>0</v>
      </c>
      <c r="G100" s="277">
        <f t="shared" si="33"/>
        <v>100</v>
      </c>
      <c r="H100" s="162">
        <f t="shared" si="33"/>
        <v>7360.5</v>
      </c>
      <c r="I100" s="161">
        <f t="shared" si="33"/>
        <v>7364.2999999999993</v>
      </c>
      <c r="J100" s="161">
        <f>+I100-H100</f>
        <v>3.7999999999992724</v>
      </c>
      <c r="K100" s="161">
        <f t="shared" ref="K100:T100" si="34">SUM(K83:K99)</f>
        <v>8250</v>
      </c>
      <c r="L100" s="161">
        <f t="shared" si="34"/>
        <v>96.6</v>
      </c>
      <c r="M100" s="163">
        <f t="shared" si="34"/>
        <v>0</v>
      </c>
      <c r="N100" s="160">
        <f t="shared" si="34"/>
        <v>0</v>
      </c>
      <c r="O100" s="277">
        <f t="shared" si="34"/>
        <v>3236.5</v>
      </c>
      <c r="P100" s="161">
        <f t="shared" si="34"/>
        <v>1650</v>
      </c>
      <c r="Q100" s="162">
        <f t="shared" si="34"/>
        <v>19.32</v>
      </c>
      <c r="R100" s="163">
        <f t="shared" si="34"/>
        <v>0</v>
      </c>
      <c r="S100" s="160">
        <f t="shared" si="34"/>
        <v>0</v>
      </c>
      <c r="T100" s="164">
        <f t="shared" si="34"/>
        <v>647.29999999999995</v>
      </c>
      <c r="U100" s="166">
        <f t="shared" si="25"/>
        <v>3.1772582469287154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156"/>
      <c r="U101" s="158"/>
    </row>
    <row r="102" spans="1:21" x14ac:dyDescent="0.25">
      <c r="A102" s="340" t="s">
        <v>133</v>
      </c>
      <c r="B102" s="52"/>
      <c r="C102" s="53"/>
      <c r="D102" s="54"/>
      <c r="E102" s="55"/>
      <c r="F102" s="52"/>
      <c r="G102" s="276"/>
      <c r="H102" s="54">
        <f>+(Table17[[#This Row],[OPENING ]]+Table17[[#This Row],[RECEIPTS]]+Table17[[#This Row],[RETURNS]])-(Table17[[#This Row],[EXCHANGED]]+Table17[[#This Row],[SALES]]+Table17[[#This Row],[ISSUES]])</f>
        <v>0</v>
      </c>
      <c r="I102" s="53">
        <v>0</v>
      </c>
      <c r="J102" s="58">
        <f t="shared" si="26"/>
        <v>0</v>
      </c>
      <c r="K102" s="53">
        <f>+'DAY4'!K102+'DAY5'!C102</f>
        <v>0</v>
      </c>
      <c r="L102" s="54">
        <f>+'DAY4'!L102+'DAY5'!D102</f>
        <v>0</v>
      </c>
      <c r="M102" s="55">
        <f>+'DAY4'!M102+'DAY5'!E102</f>
        <v>0</v>
      </c>
      <c r="N102" s="52">
        <f>+'DAY4'!N102+'DAY5'!F102</f>
        <v>0</v>
      </c>
      <c r="O102" s="276">
        <f>+'DAY4'!O102+'DAY5'!G102</f>
        <v>0</v>
      </c>
      <c r="P102" s="53">
        <f>+K102/5</f>
        <v>0</v>
      </c>
      <c r="Q102" s="54">
        <f>+L102/5</f>
        <v>0</v>
      </c>
      <c r="R102" s="55">
        <f>+M102/5</f>
        <v>0</v>
      </c>
      <c r="S102" s="52">
        <f>+N102/5</f>
        <v>0</v>
      </c>
      <c r="T102" s="57">
        <f>+O102/5</f>
        <v>0</v>
      </c>
      <c r="U102" s="62">
        <f t="shared" si="25"/>
        <v>0</v>
      </c>
    </row>
    <row r="103" spans="1:21" x14ac:dyDescent="0.25">
      <c r="A103" s="340" t="s">
        <v>164</v>
      </c>
      <c r="B103" s="52">
        <f>'DAY4'!H103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+(Table17[[#This Row],[OPENING ]]+Table17[[#This Row],[RECEIPTS]]+Table17[[#This Row],[RETURNS]])-(Table17[[#This Row],[EXCHANGED]]+Table17[[#This Row],[SALES]]+Table17[[#This Row],[ISSUES]])</f>
        <v>0</v>
      </c>
      <c r="I103" s="53">
        <v>0</v>
      </c>
      <c r="J103" s="58">
        <f t="shared" si="26"/>
        <v>0</v>
      </c>
      <c r="K103" s="53">
        <f>+'DAY4'!K103+'DAY5'!C103</f>
        <v>0</v>
      </c>
      <c r="L103" s="54">
        <f>+'DAY4'!L103+'DAY5'!D103</f>
        <v>0</v>
      </c>
      <c r="M103" s="55">
        <f>+'DAY4'!M103+'DAY5'!E103</f>
        <v>0</v>
      </c>
      <c r="N103" s="52">
        <f>+'DAY4'!N103+'DAY5'!F103</f>
        <v>0</v>
      </c>
      <c r="O103" s="276">
        <f>+'DAY4'!O103+'DAY5'!G103</f>
        <v>0</v>
      </c>
      <c r="P103" s="53">
        <f t="shared" ref="P103:P113" si="35">+K103/5</f>
        <v>0</v>
      </c>
      <c r="Q103" s="54">
        <f t="shared" ref="Q103:Q113" si="36">+L103/5</f>
        <v>0</v>
      </c>
      <c r="R103" s="55">
        <f t="shared" ref="R103:R113" si="37">+M103/5</f>
        <v>0</v>
      </c>
      <c r="S103" s="52">
        <f t="shared" ref="S103:S113" si="38">+N103/5</f>
        <v>0</v>
      </c>
      <c r="T103" s="57">
        <f t="shared" ref="T103:T113" si="39">+O103/5</f>
        <v>0</v>
      </c>
      <c r="U103" s="62">
        <f t="shared" si="25"/>
        <v>0</v>
      </c>
    </row>
    <row r="104" spans="1:21" x14ac:dyDescent="0.25">
      <c r="A104" s="340" t="s">
        <v>114</v>
      </c>
      <c r="B104" s="52">
        <f>'DAY4'!H104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+(Table17[[#This Row],[OPENING ]]+Table17[[#This Row],[RECEIPTS]]+Table17[[#This Row],[RETURNS]])-(Table17[[#This Row],[EXCHANGED]]+Table17[[#This Row],[SALES]]+Table17[[#This Row],[ISSUES]])</f>
        <v>0</v>
      </c>
      <c r="I104" s="53">
        <v>0</v>
      </c>
      <c r="J104" s="58">
        <f t="shared" si="26"/>
        <v>0</v>
      </c>
      <c r="K104" s="53">
        <f>+'DAY4'!K104+'DAY5'!C104</f>
        <v>0</v>
      </c>
      <c r="L104" s="54">
        <f>+'DAY4'!L104+'DAY5'!D104</f>
        <v>0</v>
      </c>
      <c r="M104" s="55">
        <f>+'DAY4'!M104+'DAY5'!E104</f>
        <v>0</v>
      </c>
      <c r="N104" s="52">
        <f>+'DAY4'!N104+'DAY5'!F104</f>
        <v>0</v>
      </c>
      <c r="O104" s="276">
        <f>+'DAY4'!O104+'DAY5'!G104</f>
        <v>0</v>
      </c>
      <c r="P104" s="53">
        <f t="shared" si="35"/>
        <v>0</v>
      </c>
      <c r="Q104" s="54">
        <f t="shared" si="36"/>
        <v>0</v>
      </c>
      <c r="R104" s="55">
        <f t="shared" si="37"/>
        <v>0</v>
      </c>
      <c r="S104" s="52">
        <f t="shared" si="38"/>
        <v>0</v>
      </c>
      <c r="T104" s="57">
        <f t="shared" si="39"/>
        <v>0</v>
      </c>
      <c r="U104" s="62">
        <f t="shared" si="25"/>
        <v>0</v>
      </c>
    </row>
    <row r="105" spans="1:21" x14ac:dyDescent="0.25">
      <c r="A105" s="340" t="s">
        <v>113</v>
      </c>
      <c r="B105" s="52">
        <f>'DAY4'!H105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+(Table17[[#This Row],[OPENING ]]+Table17[[#This Row],[RECEIPTS]]+Table17[[#This Row],[RETURNS]])-(Table17[[#This Row],[EXCHANGED]]+Table17[[#This Row],[SALES]]+Table17[[#This Row],[ISSUES]])</f>
        <v>0</v>
      </c>
      <c r="I105" s="53">
        <v>0</v>
      </c>
      <c r="J105" s="58">
        <f t="shared" si="26"/>
        <v>0</v>
      </c>
      <c r="K105" s="53">
        <f>+'DAY4'!K105+'DAY5'!C105</f>
        <v>0</v>
      </c>
      <c r="L105" s="54">
        <f>+'DAY4'!L105+'DAY5'!D105</f>
        <v>0</v>
      </c>
      <c r="M105" s="55">
        <f>+'DAY4'!M105+'DAY5'!E105</f>
        <v>0</v>
      </c>
      <c r="N105" s="52">
        <f>+'DAY4'!N105+'DAY5'!F105</f>
        <v>0</v>
      </c>
      <c r="O105" s="276">
        <f>+'DAY4'!O105+'DAY5'!G105</f>
        <v>0</v>
      </c>
      <c r="P105" s="53">
        <f t="shared" si="35"/>
        <v>0</v>
      </c>
      <c r="Q105" s="54">
        <f t="shared" si="36"/>
        <v>0</v>
      </c>
      <c r="R105" s="55">
        <f t="shared" si="37"/>
        <v>0</v>
      </c>
      <c r="S105" s="52">
        <f t="shared" si="38"/>
        <v>0</v>
      </c>
      <c r="T105" s="57">
        <f t="shared" si="39"/>
        <v>0</v>
      </c>
      <c r="U105" s="62">
        <f t="shared" si="25"/>
        <v>0</v>
      </c>
    </row>
    <row r="106" spans="1:21" x14ac:dyDescent="0.25">
      <c r="A106" s="341" t="s">
        <v>171</v>
      </c>
      <c r="B106" s="52">
        <f>'DAY4'!H106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+(Table17[[#This Row],[OPENING ]]+Table17[[#This Row],[RECEIPTS]]+Table17[[#This Row],[RETURNS]])-(Table17[[#This Row],[EXCHANGED]]+Table17[[#This Row],[SALES]]+Table17[[#This Row],[ISSUES]])</f>
        <v>0</v>
      </c>
      <c r="I106" s="53">
        <v>0</v>
      </c>
      <c r="J106" s="58">
        <f t="shared" si="26"/>
        <v>0</v>
      </c>
      <c r="K106" s="53">
        <f>+'DAY4'!K106+'DAY5'!C106</f>
        <v>0</v>
      </c>
      <c r="L106" s="54">
        <f>+'DAY4'!L106+'DAY5'!D106</f>
        <v>0</v>
      </c>
      <c r="M106" s="55">
        <f>+'DAY4'!M106+'DAY5'!E106</f>
        <v>0</v>
      </c>
      <c r="N106" s="52">
        <f>+'DAY4'!N106+'DAY5'!F106</f>
        <v>0</v>
      </c>
      <c r="O106" s="276">
        <f>+'DAY4'!O106+'DAY5'!G106</f>
        <v>0</v>
      </c>
      <c r="P106" s="53">
        <f t="shared" si="35"/>
        <v>0</v>
      </c>
      <c r="Q106" s="54">
        <f t="shared" si="36"/>
        <v>0</v>
      </c>
      <c r="R106" s="55">
        <f t="shared" si="37"/>
        <v>0</v>
      </c>
      <c r="S106" s="52">
        <f t="shared" si="38"/>
        <v>0</v>
      </c>
      <c r="T106" s="57">
        <f t="shared" si="39"/>
        <v>0</v>
      </c>
      <c r="U106" s="62">
        <f t="shared" si="25"/>
        <v>0</v>
      </c>
    </row>
    <row r="107" spans="1:21" x14ac:dyDescent="0.25">
      <c r="A107" s="340" t="s">
        <v>261</v>
      </c>
      <c r="B107" s="52">
        <f>'DAY4'!H107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+(Table17[[#This Row],[OPENING ]]+Table17[[#This Row],[RECEIPTS]]+Table17[[#This Row],[RETURNS]])-(Table17[[#This Row],[EXCHANGED]]+Table17[[#This Row],[SALES]]+Table17[[#This Row],[ISSUES]])</f>
        <v>258.60000000000002</v>
      </c>
      <c r="I107" s="53">
        <v>258.60000000000002</v>
      </c>
      <c r="J107" s="58">
        <f t="shared" si="26"/>
        <v>0</v>
      </c>
      <c r="K107" s="53">
        <f>+'DAY4'!K107+'DAY5'!C107</f>
        <v>0</v>
      </c>
      <c r="L107" s="54">
        <f>+'DAY4'!L107+'DAY5'!D107</f>
        <v>0</v>
      </c>
      <c r="M107" s="55">
        <f>+'DAY4'!M107+'DAY5'!E107</f>
        <v>0</v>
      </c>
      <c r="N107" s="52">
        <f>+'DAY4'!N107+'DAY5'!F107</f>
        <v>0</v>
      </c>
      <c r="O107" s="276">
        <f>+'DAY4'!O107+'DAY5'!G107</f>
        <v>0</v>
      </c>
      <c r="P107" s="53">
        <f t="shared" si="35"/>
        <v>0</v>
      </c>
      <c r="Q107" s="54">
        <f t="shared" si="36"/>
        <v>0</v>
      </c>
      <c r="R107" s="55">
        <f t="shared" si="37"/>
        <v>0</v>
      </c>
      <c r="S107" s="52">
        <f t="shared" si="38"/>
        <v>0</v>
      </c>
      <c r="T107" s="57">
        <f t="shared" si="39"/>
        <v>0</v>
      </c>
      <c r="U107" s="62">
        <f t="shared" si="25"/>
        <v>0</v>
      </c>
    </row>
    <row r="108" spans="1:21" x14ac:dyDescent="0.25">
      <c r="A108" s="342" t="s">
        <v>220</v>
      </c>
      <c r="B108" s="52">
        <f>'DAY4'!H108</f>
        <v>12953.4</v>
      </c>
      <c r="C108" s="53">
        <v>0</v>
      </c>
      <c r="D108" s="54">
        <v>0</v>
      </c>
      <c r="E108" s="55">
        <v>0</v>
      </c>
      <c r="F108" s="52">
        <v>0</v>
      </c>
      <c r="G108" s="276">
        <v>525</v>
      </c>
      <c r="H108" s="54">
        <f>+(Table17[[#This Row],[OPENING ]]+Table17[[#This Row],[RECEIPTS]]+Table17[[#This Row],[RETURNS]])-(Table17[[#This Row],[EXCHANGED]]+Table17[[#This Row],[SALES]]+Table17[[#This Row],[ISSUES]])</f>
        <v>12428.4</v>
      </c>
      <c r="I108" s="53">
        <v>12428.4</v>
      </c>
      <c r="J108" s="58">
        <f t="shared" si="26"/>
        <v>0</v>
      </c>
      <c r="K108" s="53">
        <f>+'DAY4'!K108+'DAY5'!C108</f>
        <v>6075</v>
      </c>
      <c r="L108" s="54">
        <f>+'DAY4'!L108+'DAY5'!D108</f>
        <v>0</v>
      </c>
      <c r="M108" s="55">
        <f>+'DAY4'!M108+'DAY5'!E108</f>
        <v>0</v>
      </c>
      <c r="N108" s="52">
        <f>+'DAY4'!N108+'DAY5'!F108</f>
        <v>0</v>
      </c>
      <c r="O108" s="276">
        <f>+'DAY4'!O108+'DAY5'!G108</f>
        <v>1275</v>
      </c>
      <c r="P108" s="53">
        <f t="shared" si="35"/>
        <v>1215</v>
      </c>
      <c r="Q108" s="54">
        <f t="shared" si="36"/>
        <v>0</v>
      </c>
      <c r="R108" s="55">
        <f t="shared" si="37"/>
        <v>0</v>
      </c>
      <c r="S108" s="52">
        <f t="shared" si="38"/>
        <v>0</v>
      </c>
      <c r="T108" s="57">
        <f t="shared" si="39"/>
        <v>255</v>
      </c>
      <c r="U108" s="62">
        <f t="shared" si="25"/>
        <v>8.454693877551021</v>
      </c>
    </row>
    <row r="109" spans="1:21" x14ac:dyDescent="0.25">
      <c r="A109" s="340"/>
      <c r="B109" s="52">
        <f>'DAY4'!H109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+(Table17[[#This Row],[OPENING ]]+Table17[[#This Row],[RECEIPTS]]+Table17[[#This Row],[RETURNS]])-(Table17[[#This Row],[EXCHANGED]]+Table17[[#This Row],[SALES]]+Table17[[#This Row],[ISSUES]])</f>
        <v>0</v>
      </c>
      <c r="I109" s="53">
        <v>0</v>
      </c>
      <c r="J109" s="58">
        <f t="shared" si="26"/>
        <v>0</v>
      </c>
      <c r="K109" s="53">
        <f>+'DAY4'!K109+'DAY5'!C109</f>
        <v>0</v>
      </c>
      <c r="L109" s="54">
        <f>+'DAY4'!L109+'DAY5'!D109</f>
        <v>0</v>
      </c>
      <c r="M109" s="55">
        <f>+'DAY4'!M109+'DAY5'!E109</f>
        <v>0</v>
      </c>
      <c r="N109" s="52">
        <f>+'DAY4'!N109+'DAY5'!F109</f>
        <v>0</v>
      </c>
      <c r="O109" s="276">
        <f>+'DAY4'!O109+'DAY5'!G109</f>
        <v>0</v>
      </c>
      <c r="P109" s="53">
        <f t="shared" si="35"/>
        <v>0</v>
      </c>
      <c r="Q109" s="54">
        <f t="shared" si="36"/>
        <v>0</v>
      </c>
      <c r="R109" s="55">
        <f t="shared" si="37"/>
        <v>0</v>
      </c>
      <c r="S109" s="52">
        <f t="shared" si="38"/>
        <v>0</v>
      </c>
      <c r="T109" s="57">
        <f t="shared" si="39"/>
        <v>0</v>
      </c>
      <c r="U109" s="62">
        <f t="shared" si="25"/>
        <v>0</v>
      </c>
    </row>
    <row r="110" spans="1:21" x14ac:dyDescent="0.25">
      <c r="A110" s="340"/>
      <c r="B110" s="52">
        <f>'DAY4'!H110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+(Table17[[#This Row],[OPENING ]]+Table17[[#This Row],[RECEIPTS]]+Table17[[#This Row],[RETURNS]])-(Table17[[#This Row],[EXCHANGED]]+Table17[[#This Row],[SALES]]+Table17[[#This Row],[ISSUES]])</f>
        <v>0</v>
      </c>
      <c r="I110" s="53">
        <v>0</v>
      </c>
      <c r="J110" s="58">
        <f t="shared" si="26"/>
        <v>0</v>
      </c>
      <c r="K110" s="53">
        <f>+'DAY4'!K110+'DAY5'!C110</f>
        <v>0</v>
      </c>
      <c r="L110" s="54">
        <f>+'DAY4'!L110+'DAY5'!D110</f>
        <v>0</v>
      </c>
      <c r="M110" s="55">
        <f>+'DAY4'!M110+'DAY5'!E110</f>
        <v>0</v>
      </c>
      <c r="N110" s="52">
        <f>+'DAY4'!N110+'DAY5'!F110</f>
        <v>0</v>
      </c>
      <c r="O110" s="276">
        <f>+'DAY4'!O110+'DAY5'!G110</f>
        <v>0</v>
      </c>
      <c r="P110" s="53">
        <f t="shared" si="35"/>
        <v>0</v>
      </c>
      <c r="Q110" s="54">
        <f t="shared" si="36"/>
        <v>0</v>
      </c>
      <c r="R110" s="55">
        <f t="shared" si="37"/>
        <v>0</v>
      </c>
      <c r="S110" s="52">
        <f t="shared" si="38"/>
        <v>0</v>
      </c>
      <c r="T110" s="57">
        <f t="shared" si="39"/>
        <v>0</v>
      </c>
      <c r="U110" s="62">
        <f t="shared" si="25"/>
        <v>0</v>
      </c>
    </row>
    <row r="111" spans="1:21" x14ac:dyDescent="0.25">
      <c r="A111" s="340"/>
      <c r="B111" s="52">
        <f>'DAY4'!H111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+(Table17[[#This Row],[OPENING ]]+Table17[[#This Row],[RECEIPTS]]+Table17[[#This Row],[RETURNS]])-(Table17[[#This Row],[EXCHANGED]]+Table17[[#This Row],[SALES]]+Table17[[#This Row],[ISSUES]])</f>
        <v>0</v>
      </c>
      <c r="I111" s="53">
        <v>0</v>
      </c>
      <c r="J111" s="58">
        <f t="shared" si="26"/>
        <v>0</v>
      </c>
      <c r="K111" s="53">
        <f>+'DAY4'!K111+'DAY5'!C111</f>
        <v>0</v>
      </c>
      <c r="L111" s="54">
        <f>+'DAY4'!L111+'DAY5'!D111</f>
        <v>0</v>
      </c>
      <c r="M111" s="55">
        <f>+'DAY4'!M111+'DAY5'!E111</f>
        <v>0</v>
      </c>
      <c r="N111" s="52">
        <f>+'DAY4'!N111+'DAY5'!F111</f>
        <v>0</v>
      </c>
      <c r="O111" s="276">
        <f>+'DAY4'!O111+'DAY5'!G111</f>
        <v>0</v>
      </c>
      <c r="P111" s="53">
        <f t="shared" si="35"/>
        <v>0</v>
      </c>
      <c r="Q111" s="54">
        <f t="shared" si="36"/>
        <v>0</v>
      </c>
      <c r="R111" s="55">
        <f t="shared" si="37"/>
        <v>0</v>
      </c>
      <c r="S111" s="52">
        <f t="shared" si="38"/>
        <v>0</v>
      </c>
      <c r="T111" s="57">
        <f t="shared" si="39"/>
        <v>0</v>
      </c>
      <c r="U111" s="62">
        <f t="shared" si="25"/>
        <v>0</v>
      </c>
    </row>
    <row r="112" spans="1:21" x14ac:dyDescent="0.25">
      <c r="A112" s="340"/>
      <c r="B112" s="52">
        <f>'DAY4'!H112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+(Table17[[#This Row],[OPENING ]]+Table17[[#This Row],[RECEIPTS]]+Table17[[#This Row],[RETURNS]])-(Table17[[#This Row],[EXCHANGED]]+Table17[[#This Row],[SALES]]+Table17[[#This Row],[ISSUES]])</f>
        <v>0</v>
      </c>
      <c r="I112" s="53">
        <v>0</v>
      </c>
      <c r="J112" s="58">
        <f t="shared" si="26"/>
        <v>0</v>
      </c>
      <c r="K112" s="53">
        <f>+'DAY4'!K112+'DAY5'!C112</f>
        <v>0</v>
      </c>
      <c r="L112" s="54">
        <f>+'DAY4'!L112+'DAY5'!D112</f>
        <v>0</v>
      </c>
      <c r="M112" s="55">
        <f>+'DAY4'!M112+'DAY5'!E112</f>
        <v>0</v>
      </c>
      <c r="N112" s="52">
        <f>+'DAY4'!N112+'DAY5'!F112</f>
        <v>0</v>
      </c>
      <c r="O112" s="276">
        <f>+'DAY4'!O112+'DAY5'!G112</f>
        <v>0</v>
      </c>
      <c r="P112" s="53">
        <f t="shared" si="35"/>
        <v>0</v>
      </c>
      <c r="Q112" s="54">
        <f t="shared" si="36"/>
        <v>0</v>
      </c>
      <c r="R112" s="55">
        <f t="shared" si="37"/>
        <v>0</v>
      </c>
      <c r="S112" s="52">
        <f t="shared" si="38"/>
        <v>0</v>
      </c>
      <c r="T112" s="57">
        <f t="shared" si="39"/>
        <v>0</v>
      </c>
      <c r="U112" s="62">
        <f t="shared" si="25"/>
        <v>0</v>
      </c>
    </row>
    <row r="113" spans="1:21" ht="15.75" thickBot="1" x14ac:dyDescent="0.3">
      <c r="A113" s="342" t="s">
        <v>126</v>
      </c>
      <c r="B113" s="52">
        <f>'DAY4'!H113</f>
        <v>0</v>
      </c>
      <c r="C113" s="144">
        <v>0</v>
      </c>
      <c r="D113" s="145">
        <v>0</v>
      </c>
      <c r="E113" s="146">
        <v>0</v>
      </c>
      <c r="F113" s="143">
        <v>0</v>
      </c>
      <c r="G113" s="298">
        <v>0</v>
      </c>
      <c r="H113" s="54">
        <f>+(Table17[[#This Row],[OPENING ]]+Table17[[#This Row],[RECEIPTS]]+Table17[[#This Row],[RETURNS]])-(Table17[[#This Row],[EXCHANGED]]+Table17[[#This Row],[SALES]]+Table17[[#This Row],[ISSUES]])</f>
        <v>0</v>
      </c>
      <c r="I113" s="144">
        <v>0</v>
      </c>
      <c r="J113" s="148">
        <f t="shared" si="26"/>
        <v>0</v>
      </c>
      <c r="K113" s="53">
        <f>+'DAY4'!K113+'DAY5'!C113</f>
        <v>0</v>
      </c>
      <c r="L113" s="54">
        <f>+'DAY4'!L113+'DAY5'!D113</f>
        <v>0</v>
      </c>
      <c r="M113" s="55">
        <f>+'DAY4'!M113+'DAY5'!E113</f>
        <v>0</v>
      </c>
      <c r="N113" s="52">
        <f>+'DAY4'!N113+'DAY5'!F113</f>
        <v>0</v>
      </c>
      <c r="O113" s="276">
        <f>+'DAY4'!O113+'DAY5'!G113</f>
        <v>0</v>
      </c>
      <c r="P113" s="53">
        <f t="shared" si="35"/>
        <v>0</v>
      </c>
      <c r="Q113" s="54">
        <f t="shared" si="36"/>
        <v>0</v>
      </c>
      <c r="R113" s="55">
        <f t="shared" si="37"/>
        <v>0</v>
      </c>
      <c r="S113" s="52">
        <f t="shared" si="38"/>
        <v>0</v>
      </c>
      <c r="T113" s="57">
        <f t="shared" si="39"/>
        <v>0</v>
      </c>
      <c r="U113" s="167">
        <f t="shared" si="25"/>
        <v>0</v>
      </c>
    </row>
    <row r="114" spans="1:21" ht="17.25" thickBot="1" x14ac:dyDescent="0.35">
      <c r="A114" s="159" t="s">
        <v>132</v>
      </c>
      <c r="B114" s="160">
        <f>SUM(B102:B113)</f>
        <v>13212</v>
      </c>
      <c r="C114" s="161">
        <f t="shared" ref="C114:F114" si="40">SUM(C102:C113)</f>
        <v>0</v>
      </c>
      <c r="D114" s="162">
        <f t="shared" si="40"/>
        <v>0</v>
      </c>
      <c r="E114" s="163">
        <f t="shared" si="40"/>
        <v>0</v>
      </c>
      <c r="F114" s="160">
        <f t="shared" si="40"/>
        <v>0</v>
      </c>
      <c r="G114" s="277">
        <f t="shared" ref="G114:T114" si="41">SUM(G102:G113)</f>
        <v>525</v>
      </c>
      <c r="H114" s="162">
        <f t="shared" si="41"/>
        <v>12687</v>
      </c>
      <c r="I114" s="161">
        <f t="shared" si="41"/>
        <v>12687</v>
      </c>
      <c r="J114" s="165">
        <f>+I114-H114</f>
        <v>0</v>
      </c>
      <c r="K114" s="161">
        <f t="shared" si="41"/>
        <v>6075</v>
      </c>
      <c r="L114" s="162">
        <f t="shared" si="41"/>
        <v>0</v>
      </c>
      <c r="M114" s="163">
        <f t="shared" si="41"/>
        <v>0</v>
      </c>
      <c r="N114" s="160">
        <f t="shared" si="41"/>
        <v>0</v>
      </c>
      <c r="O114" s="277">
        <f t="shared" si="41"/>
        <v>1275</v>
      </c>
      <c r="P114" s="161">
        <f t="shared" si="41"/>
        <v>1215</v>
      </c>
      <c r="Q114" s="162">
        <f t="shared" si="41"/>
        <v>0</v>
      </c>
      <c r="R114" s="163">
        <f t="shared" si="41"/>
        <v>0</v>
      </c>
      <c r="S114" s="160">
        <f t="shared" si="41"/>
        <v>0</v>
      </c>
      <c r="T114" s="164">
        <f t="shared" si="41"/>
        <v>255</v>
      </c>
      <c r="U114" s="166">
        <f t="shared" si="25"/>
        <v>8.630612244897959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156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57"/>
      <c r="U116" s="62"/>
    </row>
    <row r="117" spans="1:21" x14ac:dyDescent="0.25">
      <c r="A117" s="78" t="s">
        <v>163</v>
      </c>
      <c r="B117" s="52">
        <f>'DAY4'!H117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+(Table17[[#This Row],[OPENING ]]+Table17[[#This Row],[RECEIPTS]]+Table17[[#This Row],[RETURNS]])-(Table17[[#This Row],[EXCHANGED]]+Table17[[#This Row],[SALES]]+Table17[[#This Row],[ISSUES]])</f>
        <v>0</v>
      </c>
      <c r="I117" s="53">
        <v>0</v>
      </c>
      <c r="J117" s="58">
        <f t="shared" si="26"/>
        <v>0</v>
      </c>
      <c r="K117" s="53">
        <f>+'DAY4'!K117+'DAY5'!C117</f>
        <v>0</v>
      </c>
      <c r="L117" s="54">
        <f>+'DAY4'!L117+'DAY5'!D117</f>
        <v>0</v>
      </c>
      <c r="M117" s="55">
        <f>+'DAY4'!M117+'DAY5'!E117</f>
        <v>0</v>
      </c>
      <c r="N117" s="52">
        <f>+'DAY4'!N117+'DAY5'!F117</f>
        <v>0</v>
      </c>
      <c r="O117" s="276">
        <f>+'DAY4'!O117+'DAY5'!G117</f>
        <v>0</v>
      </c>
      <c r="P117" s="53">
        <f>+K117/5</f>
        <v>0</v>
      </c>
      <c r="Q117" s="54">
        <f>+L117/5</f>
        <v>0</v>
      </c>
      <c r="R117" s="55">
        <f>+M117/5</f>
        <v>0</v>
      </c>
      <c r="S117" s="52">
        <f>+N117/5</f>
        <v>0</v>
      </c>
      <c r="T117" s="57">
        <f>+O117/5</f>
        <v>0</v>
      </c>
      <c r="U117" s="62">
        <f t="shared" si="25"/>
        <v>0</v>
      </c>
    </row>
    <row r="118" spans="1:21" x14ac:dyDescent="0.25">
      <c r="A118" s="78" t="s">
        <v>46</v>
      </c>
      <c r="B118" s="52">
        <f>'DAY4'!H118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+(Table17[[#This Row],[OPENING ]]+Table17[[#This Row],[RECEIPTS]]+Table17[[#This Row],[RETURNS]])-(Table17[[#This Row],[EXCHANGED]]+Table17[[#This Row],[SALES]]+Table17[[#This Row],[ISSUES]])</f>
        <v>0</v>
      </c>
      <c r="I118" s="53">
        <v>0</v>
      </c>
      <c r="J118" s="58">
        <f t="shared" si="26"/>
        <v>0</v>
      </c>
      <c r="K118" s="53">
        <f>+'DAY4'!K118+'DAY5'!C118</f>
        <v>0</v>
      </c>
      <c r="L118" s="54">
        <f>+'DAY4'!L118+'DAY5'!D118</f>
        <v>0</v>
      </c>
      <c r="M118" s="55">
        <f>+'DAY4'!M118+'DAY5'!E118</f>
        <v>0</v>
      </c>
      <c r="N118" s="52">
        <f>+'DAY4'!N118+'DAY5'!F118</f>
        <v>0</v>
      </c>
      <c r="O118" s="276">
        <f>+'DAY4'!O118+'DAY5'!G118</f>
        <v>0</v>
      </c>
      <c r="P118" s="53">
        <f t="shared" ref="P118:P124" si="42">+K118/5</f>
        <v>0</v>
      </c>
      <c r="Q118" s="54">
        <f t="shared" ref="Q118:Q124" si="43">+L118/5</f>
        <v>0</v>
      </c>
      <c r="R118" s="55">
        <f t="shared" ref="R118:R124" si="44">+M118/5</f>
        <v>0</v>
      </c>
      <c r="S118" s="52">
        <f t="shared" ref="S118:S124" si="45">+N118/5</f>
        <v>0</v>
      </c>
      <c r="T118" s="57">
        <f t="shared" ref="T118:T124" si="46">+O118/5</f>
        <v>0</v>
      </c>
      <c r="U118" s="62">
        <f t="shared" si="25"/>
        <v>0</v>
      </c>
    </row>
    <row r="119" spans="1:21" x14ac:dyDescent="0.25">
      <c r="A119" s="78"/>
      <c r="B119" s="52">
        <f>'DAY4'!H119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+(Table17[[#This Row],[OPENING ]]+Table17[[#This Row],[RECEIPTS]]+Table17[[#This Row],[RETURNS]])-(Table17[[#This Row],[EXCHANGED]]+Table17[[#This Row],[SALES]]+Table17[[#This Row],[ISSUES]])</f>
        <v>0</v>
      </c>
      <c r="I119" s="53">
        <v>0</v>
      </c>
      <c r="J119" s="58">
        <f t="shared" si="26"/>
        <v>0</v>
      </c>
      <c r="K119" s="53">
        <f>+'DAY4'!K119+'DAY5'!C119</f>
        <v>0</v>
      </c>
      <c r="L119" s="54">
        <f>+'DAY4'!L119+'DAY5'!D119</f>
        <v>0</v>
      </c>
      <c r="M119" s="55">
        <f>+'DAY4'!M119+'DAY5'!E119</f>
        <v>0</v>
      </c>
      <c r="N119" s="52">
        <f>+'DAY4'!N119+'DAY5'!F119</f>
        <v>0</v>
      </c>
      <c r="O119" s="276">
        <f>+'DAY4'!O119+'DAY5'!G119</f>
        <v>0</v>
      </c>
      <c r="P119" s="53">
        <f t="shared" si="42"/>
        <v>0</v>
      </c>
      <c r="Q119" s="54">
        <f t="shared" si="43"/>
        <v>0</v>
      </c>
      <c r="R119" s="55">
        <f t="shared" si="44"/>
        <v>0</v>
      </c>
      <c r="S119" s="52">
        <f t="shared" si="45"/>
        <v>0</v>
      </c>
      <c r="T119" s="57">
        <f t="shared" si="46"/>
        <v>0</v>
      </c>
      <c r="U119" s="62">
        <f t="shared" si="25"/>
        <v>0</v>
      </c>
    </row>
    <row r="120" spans="1:21" x14ac:dyDescent="0.25">
      <c r="A120" s="78" t="s">
        <v>230</v>
      </c>
      <c r="B120" s="52">
        <f>'DAY4'!H120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+(Table17[[#This Row],[OPENING ]]+Table17[[#This Row],[RECEIPTS]]+Table17[[#This Row],[RETURNS]])-(Table17[[#This Row],[EXCHANGED]]+Table17[[#This Row],[SALES]]+Table17[[#This Row],[ISSUES]])</f>
        <v>0</v>
      </c>
      <c r="I120" s="53">
        <v>0</v>
      </c>
      <c r="J120" s="58">
        <f t="shared" si="26"/>
        <v>0</v>
      </c>
      <c r="K120" s="53">
        <f>+'DAY4'!K120+'DAY5'!C120</f>
        <v>0</v>
      </c>
      <c r="L120" s="54">
        <f>+'DAY4'!L120+'DAY5'!D120</f>
        <v>0</v>
      </c>
      <c r="M120" s="55">
        <f>+'DAY4'!M120+'DAY5'!E120</f>
        <v>0</v>
      </c>
      <c r="N120" s="52">
        <f>+'DAY4'!N120+'DAY5'!F120</f>
        <v>0</v>
      </c>
      <c r="O120" s="276">
        <f>+'DAY4'!O120+'DAY5'!G120</f>
        <v>0</v>
      </c>
      <c r="P120" s="53">
        <f t="shared" si="42"/>
        <v>0</v>
      </c>
      <c r="Q120" s="54">
        <f t="shared" si="43"/>
        <v>0</v>
      </c>
      <c r="R120" s="55">
        <f t="shared" si="44"/>
        <v>0</v>
      </c>
      <c r="S120" s="52">
        <f t="shared" si="45"/>
        <v>0</v>
      </c>
      <c r="T120" s="57">
        <f t="shared" si="46"/>
        <v>0</v>
      </c>
      <c r="U120" s="62">
        <f t="shared" si="25"/>
        <v>0</v>
      </c>
    </row>
    <row r="121" spans="1:21" x14ac:dyDescent="0.25">
      <c r="A121" s="78" t="s">
        <v>231</v>
      </c>
      <c r="B121" s="52">
        <f>'DAY4'!H121</f>
        <v>9641.9</v>
      </c>
      <c r="C121" s="53">
        <v>0</v>
      </c>
      <c r="D121" s="54">
        <v>8.3000000000000007</v>
      </c>
      <c r="E121" s="55">
        <v>0</v>
      </c>
      <c r="F121" s="52">
        <v>0</v>
      </c>
      <c r="G121" s="276">
        <v>0</v>
      </c>
      <c r="H121" s="54">
        <f>+(Table17[[#This Row],[OPENING ]]+Table17[[#This Row],[RECEIPTS]]+Table17[[#This Row],[RETURNS]])-(Table17[[#This Row],[EXCHANGED]]+Table17[[#This Row],[SALES]]+Table17[[#This Row],[ISSUES]])</f>
        <v>9650.1999999999989</v>
      </c>
      <c r="I121" s="53">
        <v>9650.6</v>
      </c>
      <c r="J121" s="58">
        <f t="shared" si="26"/>
        <v>0.40000000000145519</v>
      </c>
      <c r="K121" s="53">
        <f>+'DAY4'!K121+'DAY5'!C121</f>
        <v>0</v>
      </c>
      <c r="L121" s="54">
        <f>+'DAY4'!L121+'DAY5'!D121</f>
        <v>8.3000000000000007</v>
      </c>
      <c r="M121" s="55">
        <f>+'DAY4'!M121+'DAY5'!E121</f>
        <v>0</v>
      </c>
      <c r="N121" s="52">
        <f>+'DAY4'!N121+'DAY5'!F121</f>
        <v>0</v>
      </c>
      <c r="O121" s="276">
        <f>+'DAY4'!O121+'DAY5'!G121</f>
        <v>1046.5</v>
      </c>
      <c r="P121" s="53">
        <f t="shared" si="42"/>
        <v>0</v>
      </c>
      <c r="Q121" s="54">
        <f t="shared" si="43"/>
        <v>1.6600000000000001</v>
      </c>
      <c r="R121" s="55">
        <f t="shared" si="44"/>
        <v>0</v>
      </c>
      <c r="S121" s="52">
        <f t="shared" si="45"/>
        <v>0</v>
      </c>
      <c r="T121" s="57">
        <f t="shared" si="46"/>
        <v>209.3</v>
      </c>
      <c r="U121" s="62">
        <f t="shared" si="25"/>
        <v>45.744216913158887</v>
      </c>
    </row>
    <row r="122" spans="1:21" x14ac:dyDescent="0.25">
      <c r="A122" s="78" t="s">
        <v>232</v>
      </c>
      <c r="B122" s="52">
        <f>'DAY4'!H122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+(Table17[[#This Row],[OPENING ]]+Table17[[#This Row],[RECEIPTS]]+Table17[[#This Row],[RETURNS]])-(Table17[[#This Row],[EXCHANGED]]+Table17[[#This Row],[SALES]]+Table17[[#This Row],[ISSUES]])</f>
        <v>0</v>
      </c>
      <c r="I122" s="53">
        <v>0</v>
      </c>
      <c r="J122" s="58">
        <f t="shared" si="26"/>
        <v>0</v>
      </c>
      <c r="K122" s="53">
        <f>+'DAY4'!K122+'DAY5'!C122</f>
        <v>0</v>
      </c>
      <c r="L122" s="54">
        <f>+'DAY4'!L122+'DAY5'!D122</f>
        <v>0</v>
      </c>
      <c r="M122" s="55">
        <f>+'DAY4'!M122+'DAY5'!E122</f>
        <v>0</v>
      </c>
      <c r="N122" s="52">
        <f>+'DAY4'!N122+'DAY5'!F122</f>
        <v>0</v>
      </c>
      <c r="O122" s="276">
        <f>+'DAY4'!O122+'DAY5'!G122</f>
        <v>0</v>
      </c>
      <c r="P122" s="53">
        <f t="shared" si="42"/>
        <v>0</v>
      </c>
      <c r="Q122" s="54">
        <f t="shared" si="43"/>
        <v>0</v>
      </c>
      <c r="R122" s="55">
        <f t="shared" si="44"/>
        <v>0</v>
      </c>
      <c r="S122" s="52">
        <f t="shared" si="45"/>
        <v>0</v>
      </c>
      <c r="T122" s="57">
        <f t="shared" si="46"/>
        <v>0</v>
      </c>
      <c r="U122" s="62">
        <f t="shared" si="25"/>
        <v>0</v>
      </c>
    </row>
    <row r="123" spans="1:21" x14ac:dyDescent="0.25">
      <c r="A123" s="320" t="s">
        <v>246</v>
      </c>
      <c r="B123" s="52">
        <f>'DAY4'!H123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+(Table17[[#This Row],[OPENING ]]+Table17[[#This Row],[RECEIPTS]]+Table17[[#This Row],[RETURNS]])-(Table17[[#This Row],[EXCHANGED]]+Table17[[#This Row],[SALES]]+Table17[[#This Row],[ISSUES]])</f>
        <v>100</v>
      </c>
      <c r="I123" s="53">
        <v>100</v>
      </c>
      <c r="J123" s="58">
        <f t="shared" si="26"/>
        <v>0</v>
      </c>
      <c r="K123" s="53">
        <f>+'DAY4'!K123+'DAY5'!C123</f>
        <v>0</v>
      </c>
      <c r="L123" s="54">
        <f>+'DAY4'!L123+'DAY5'!D123</f>
        <v>0</v>
      </c>
      <c r="M123" s="55">
        <f>+'DAY4'!M123+'DAY5'!E123</f>
        <v>0</v>
      </c>
      <c r="N123" s="52">
        <f>+'DAY4'!N123+'DAY5'!F123</f>
        <v>0</v>
      </c>
      <c r="O123" s="276">
        <f>+'DAY4'!O123+'DAY5'!G123</f>
        <v>0</v>
      </c>
      <c r="P123" s="53">
        <f t="shared" si="42"/>
        <v>0</v>
      </c>
      <c r="Q123" s="54">
        <f t="shared" si="43"/>
        <v>0</v>
      </c>
      <c r="R123" s="55">
        <f t="shared" si="44"/>
        <v>0</v>
      </c>
      <c r="S123" s="52">
        <f t="shared" si="45"/>
        <v>0</v>
      </c>
      <c r="T123" s="57">
        <f t="shared" si="46"/>
        <v>0</v>
      </c>
      <c r="U123" s="62">
        <f t="shared" si="25"/>
        <v>0</v>
      </c>
    </row>
    <row r="124" spans="1:21" ht="15.75" thickBot="1" x14ac:dyDescent="0.3">
      <c r="A124" s="177"/>
      <c r="B124" s="52">
        <f>'DAY4'!H124</f>
        <v>0</v>
      </c>
      <c r="C124" s="144">
        <v>0</v>
      </c>
      <c r="D124" s="145">
        <v>0</v>
      </c>
      <c r="E124" s="146">
        <v>0</v>
      </c>
      <c r="F124" s="143">
        <v>0</v>
      </c>
      <c r="G124" s="298">
        <v>0</v>
      </c>
      <c r="H124" s="54">
        <f>+(Table17[[#This Row],[OPENING ]]+Table17[[#This Row],[RECEIPTS]]+Table17[[#This Row],[RETURNS]])-(Table17[[#This Row],[EXCHANGED]]+Table17[[#This Row],[SALES]]+Table17[[#This Row],[ISSUES]])</f>
        <v>0</v>
      </c>
      <c r="I124" s="144">
        <v>0</v>
      </c>
      <c r="J124" s="148">
        <f t="shared" si="26"/>
        <v>0</v>
      </c>
      <c r="K124" s="53">
        <f>+'DAY4'!K124+'DAY5'!C124</f>
        <v>0</v>
      </c>
      <c r="L124" s="54">
        <f>+'DAY4'!L124+'DAY5'!D124</f>
        <v>0</v>
      </c>
      <c r="M124" s="55">
        <f>+'DAY4'!M124+'DAY5'!E124</f>
        <v>0</v>
      </c>
      <c r="N124" s="52">
        <f>+'DAY4'!N124+'DAY5'!F124</f>
        <v>0</v>
      </c>
      <c r="O124" s="276">
        <f>+'DAY4'!O124+'DAY5'!G124</f>
        <v>0</v>
      </c>
      <c r="P124" s="53">
        <f t="shared" si="42"/>
        <v>0</v>
      </c>
      <c r="Q124" s="54">
        <f t="shared" si="43"/>
        <v>0</v>
      </c>
      <c r="R124" s="55">
        <f t="shared" si="44"/>
        <v>0</v>
      </c>
      <c r="S124" s="52">
        <f t="shared" si="45"/>
        <v>0</v>
      </c>
      <c r="T124" s="57">
        <f t="shared" si="46"/>
        <v>0</v>
      </c>
      <c r="U124" s="167">
        <f t="shared" si="25"/>
        <v>0</v>
      </c>
    </row>
    <row r="125" spans="1:21" ht="17.25" thickBot="1" x14ac:dyDescent="0.35">
      <c r="A125" s="159" t="s">
        <v>196</v>
      </c>
      <c r="B125" s="160">
        <f t="shared" ref="B125:T125" si="47">SUM(B117:B124)</f>
        <v>9741.9</v>
      </c>
      <c r="C125" s="161">
        <f>SUM(C117:C124)</f>
        <v>0</v>
      </c>
      <c r="D125" s="162">
        <f>SUM(D117:D124)</f>
        <v>8.3000000000000007</v>
      </c>
      <c r="E125" s="163">
        <f>SUM(E117:E124)</f>
        <v>0</v>
      </c>
      <c r="F125" s="160">
        <f>SUM(F117:F124)</f>
        <v>0</v>
      </c>
      <c r="G125" s="277">
        <f t="shared" si="47"/>
        <v>0</v>
      </c>
      <c r="H125" s="162">
        <f t="shared" si="47"/>
        <v>9750.1999999999989</v>
      </c>
      <c r="I125" s="161">
        <f t="shared" si="47"/>
        <v>9750.6</v>
      </c>
      <c r="J125" s="165">
        <f>+I125-H125</f>
        <v>0.40000000000145519</v>
      </c>
      <c r="K125" s="161">
        <f t="shared" si="47"/>
        <v>0</v>
      </c>
      <c r="L125" s="162">
        <f t="shared" si="47"/>
        <v>8.3000000000000007</v>
      </c>
      <c r="M125" s="163">
        <f t="shared" si="47"/>
        <v>0</v>
      </c>
      <c r="N125" s="160">
        <f t="shared" si="47"/>
        <v>0</v>
      </c>
      <c r="O125" s="277">
        <f t="shared" si="47"/>
        <v>1046.5</v>
      </c>
      <c r="P125" s="161">
        <f t="shared" si="47"/>
        <v>0</v>
      </c>
      <c r="Q125" s="162">
        <f t="shared" si="47"/>
        <v>1.6600000000000001</v>
      </c>
      <c r="R125" s="163">
        <f t="shared" si="47"/>
        <v>0</v>
      </c>
      <c r="S125" s="160">
        <f t="shared" si="47"/>
        <v>0</v>
      </c>
      <c r="T125" s="164">
        <f t="shared" si="47"/>
        <v>209.3</v>
      </c>
      <c r="U125" s="166">
        <f t="shared" si="25"/>
        <v>46.21824042472506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16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57"/>
      <c r="U127" s="62"/>
    </row>
    <row r="128" spans="1:21" x14ac:dyDescent="0.25">
      <c r="A128" s="80" t="s">
        <v>203</v>
      </c>
      <c r="B128" s="52">
        <f>'DAY4'!H128</f>
        <v>1017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+(Table17[[#This Row],[OPENING ]]+Table17[[#This Row],[RECEIPTS]]+Table17[[#This Row],[RETURNS]])-(Table17[[#This Row],[EXCHANGED]]+Table17[[#This Row],[SALES]]+Table17[[#This Row],[ISSUES]])</f>
        <v>1017</v>
      </c>
      <c r="I128" s="53">
        <v>1017</v>
      </c>
      <c r="J128" s="58">
        <f t="shared" si="26"/>
        <v>0</v>
      </c>
      <c r="K128" s="53">
        <f>+'DAY4'!K128+'DAY5'!C128</f>
        <v>0</v>
      </c>
      <c r="L128" s="54">
        <f>+'DAY4'!L128+'DAY5'!D128</f>
        <v>0</v>
      </c>
      <c r="M128" s="55">
        <f>+'DAY4'!M128+'DAY5'!E128</f>
        <v>0</v>
      </c>
      <c r="N128" s="52">
        <f>+'DAY4'!N128+'DAY5'!F128</f>
        <v>0</v>
      </c>
      <c r="O128" s="276">
        <f>+'DAY4'!O128+'DAY5'!G128</f>
        <v>0</v>
      </c>
      <c r="P128" s="53">
        <f>+K128/5</f>
        <v>0</v>
      </c>
      <c r="Q128" s="54">
        <f>+L128/5</f>
        <v>0</v>
      </c>
      <c r="R128" s="55">
        <f>+M128/5</f>
        <v>0</v>
      </c>
      <c r="S128" s="52">
        <f>+N128/5</f>
        <v>0</v>
      </c>
      <c r="T128" s="57">
        <f>+O128/5</f>
        <v>0</v>
      </c>
      <c r="U128" s="62">
        <f t="shared" si="25"/>
        <v>0</v>
      </c>
    </row>
    <row r="129" spans="1:21" x14ac:dyDescent="0.25">
      <c r="A129" s="80" t="s">
        <v>48</v>
      </c>
      <c r="B129" s="52">
        <f>'DAY4'!H129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+(Table17[[#This Row],[OPENING ]]+Table17[[#This Row],[RECEIPTS]]+Table17[[#This Row],[RETURNS]])-(Table17[[#This Row],[EXCHANGED]]+Table17[[#This Row],[SALES]]+Table17[[#This Row],[ISSUES]])</f>
        <v>28</v>
      </c>
      <c r="I129" s="53">
        <v>28</v>
      </c>
      <c r="J129" s="58">
        <f t="shared" si="26"/>
        <v>0</v>
      </c>
      <c r="K129" s="53">
        <f>+'DAY4'!K129+'DAY5'!C129</f>
        <v>0</v>
      </c>
      <c r="L129" s="54">
        <f>+'DAY4'!L129+'DAY5'!D129</f>
        <v>0</v>
      </c>
      <c r="M129" s="55">
        <f>+'DAY4'!M129+'DAY5'!E129</f>
        <v>0</v>
      </c>
      <c r="N129" s="52">
        <f>+'DAY4'!N129+'DAY5'!F129</f>
        <v>0</v>
      </c>
      <c r="O129" s="276">
        <f>+'DAY4'!O129+'DAY5'!G129</f>
        <v>0</v>
      </c>
      <c r="P129" s="53">
        <f t="shared" ref="P129:P149" si="48">+K129/5</f>
        <v>0</v>
      </c>
      <c r="Q129" s="54">
        <f t="shared" ref="Q129:Q149" si="49">+L129/5</f>
        <v>0</v>
      </c>
      <c r="R129" s="55">
        <f t="shared" ref="R129:R149" si="50">+M129/5</f>
        <v>0</v>
      </c>
      <c r="S129" s="52">
        <f t="shared" ref="S129:S149" si="51">+N129/5</f>
        <v>0</v>
      </c>
      <c r="T129" s="57">
        <f t="shared" ref="T129:T149" si="52">+O129/5</f>
        <v>0</v>
      </c>
      <c r="U129" s="62">
        <f t="shared" si="25"/>
        <v>0</v>
      </c>
    </row>
    <row r="130" spans="1:21" x14ac:dyDescent="0.25">
      <c r="A130" s="80" t="s">
        <v>49</v>
      </c>
      <c r="B130" s="52">
        <f>'DAY4'!H130</f>
        <v>100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+(Table17[[#This Row],[OPENING ]]+Table17[[#This Row],[RECEIPTS]]+Table17[[#This Row],[RETURNS]])-(Table17[[#This Row],[EXCHANGED]]+Table17[[#This Row],[SALES]]+Table17[[#This Row],[ISSUES]])</f>
        <v>100</v>
      </c>
      <c r="I130" s="53">
        <v>100</v>
      </c>
      <c r="J130" s="58">
        <f t="shared" si="26"/>
        <v>0</v>
      </c>
      <c r="K130" s="53">
        <f>+'DAY4'!K130+'DAY5'!C130</f>
        <v>0</v>
      </c>
      <c r="L130" s="54">
        <f>+'DAY4'!L130+'DAY5'!D130</f>
        <v>0</v>
      </c>
      <c r="M130" s="55">
        <f>+'DAY4'!M130+'DAY5'!E130</f>
        <v>0</v>
      </c>
      <c r="N130" s="52">
        <f>+'DAY4'!N130+'DAY5'!F130</f>
        <v>0</v>
      </c>
      <c r="O130" s="276">
        <f>+'DAY4'!O130+'DAY5'!G130</f>
        <v>100</v>
      </c>
      <c r="P130" s="53">
        <f t="shared" si="48"/>
        <v>0</v>
      </c>
      <c r="Q130" s="54">
        <f t="shared" si="49"/>
        <v>0</v>
      </c>
      <c r="R130" s="55">
        <f t="shared" si="50"/>
        <v>0</v>
      </c>
      <c r="S130" s="52">
        <f t="shared" si="51"/>
        <v>0</v>
      </c>
      <c r="T130" s="57">
        <f t="shared" si="52"/>
        <v>20</v>
      </c>
      <c r="U130" s="62">
        <f t="shared" si="25"/>
        <v>5</v>
      </c>
    </row>
    <row r="131" spans="1:21" x14ac:dyDescent="0.25">
      <c r="A131" s="80" t="s">
        <v>50</v>
      </c>
      <c r="B131" s="52">
        <f>'DAY4'!H131</f>
        <v>59.7</v>
      </c>
      <c r="C131" s="53">
        <v>0</v>
      </c>
      <c r="D131" s="54">
        <v>0</v>
      </c>
      <c r="E131" s="55">
        <v>0</v>
      </c>
      <c r="F131" s="52">
        <v>0</v>
      </c>
      <c r="G131" s="276">
        <v>15.8</v>
      </c>
      <c r="H131" s="54">
        <f>+(Table17[[#This Row],[OPENING ]]+Table17[[#This Row],[RECEIPTS]]+Table17[[#This Row],[RETURNS]])-(Table17[[#This Row],[EXCHANGED]]+Table17[[#This Row],[SALES]]+Table17[[#This Row],[ISSUES]])</f>
        <v>43.900000000000006</v>
      </c>
      <c r="I131" s="53">
        <v>43.9</v>
      </c>
      <c r="J131" s="58">
        <f t="shared" si="26"/>
        <v>0</v>
      </c>
      <c r="K131" s="53">
        <f>+'DAY4'!K131+'DAY5'!C131</f>
        <v>0</v>
      </c>
      <c r="L131" s="54">
        <f>+'DAY4'!L131+'DAY5'!D131</f>
        <v>0</v>
      </c>
      <c r="M131" s="55">
        <f>+'DAY4'!M131+'DAY5'!E131</f>
        <v>0</v>
      </c>
      <c r="N131" s="52">
        <f>+'DAY4'!N131+'DAY5'!F131</f>
        <v>0</v>
      </c>
      <c r="O131" s="276">
        <f>+'DAY4'!O131+'DAY5'!G131</f>
        <v>15.8</v>
      </c>
      <c r="P131" s="53">
        <f t="shared" si="48"/>
        <v>0</v>
      </c>
      <c r="Q131" s="54">
        <f t="shared" si="49"/>
        <v>0</v>
      </c>
      <c r="R131" s="55">
        <f t="shared" si="50"/>
        <v>0</v>
      </c>
      <c r="S131" s="52">
        <f t="shared" si="51"/>
        <v>0</v>
      </c>
      <c r="T131" s="57">
        <f t="shared" si="52"/>
        <v>3.16</v>
      </c>
      <c r="U131" s="62">
        <f t="shared" si="25"/>
        <v>13.89240506329114</v>
      </c>
    </row>
    <row r="132" spans="1:21" x14ac:dyDescent="0.25">
      <c r="A132" s="80" t="s">
        <v>107</v>
      </c>
      <c r="B132" s="52">
        <f>'DAY4'!H132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+(Table17[[#This Row],[OPENING ]]+Table17[[#This Row],[RECEIPTS]]+Table17[[#This Row],[RETURNS]])-(Table17[[#This Row],[EXCHANGED]]+Table17[[#This Row],[SALES]]+Table17[[#This Row],[ISSUES]])</f>
        <v>0</v>
      </c>
      <c r="I132" s="53">
        <v>0</v>
      </c>
      <c r="J132" s="58">
        <f t="shared" si="26"/>
        <v>0</v>
      </c>
      <c r="K132" s="53">
        <f>+'DAY4'!K132+'DAY5'!C132</f>
        <v>0</v>
      </c>
      <c r="L132" s="54">
        <f>+'DAY4'!L132+'DAY5'!D132</f>
        <v>0</v>
      </c>
      <c r="M132" s="55">
        <f>+'DAY4'!M132+'DAY5'!E132</f>
        <v>0</v>
      </c>
      <c r="N132" s="52">
        <f>+'DAY4'!N132+'DAY5'!F132</f>
        <v>0</v>
      </c>
      <c r="O132" s="276">
        <f>+'DAY4'!O132+'DAY5'!G132</f>
        <v>0</v>
      </c>
      <c r="P132" s="53">
        <f t="shared" si="48"/>
        <v>0</v>
      </c>
      <c r="Q132" s="54">
        <f t="shared" si="49"/>
        <v>0</v>
      </c>
      <c r="R132" s="55">
        <f t="shared" si="50"/>
        <v>0</v>
      </c>
      <c r="S132" s="52">
        <f t="shared" si="51"/>
        <v>0</v>
      </c>
      <c r="T132" s="57">
        <f t="shared" si="52"/>
        <v>0</v>
      </c>
      <c r="U132" s="62">
        <f t="shared" si="25"/>
        <v>0</v>
      </c>
    </row>
    <row r="133" spans="1:21" x14ac:dyDescent="0.25">
      <c r="A133" s="80" t="s">
        <v>108</v>
      </c>
      <c r="B133" s="52">
        <f>'DAY4'!H133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+(Table17[[#This Row],[OPENING ]]+Table17[[#This Row],[RECEIPTS]]+Table17[[#This Row],[RETURNS]])-(Table17[[#This Row],[EXCHANGED]]+Table17[[#This Row],[SALES]]+Table17[[#This Row],[ISSUES]])</f>
        <v>5775.4</v>
      </c>
      <c r="I133" s="53">
        <v>5775.4</v>
      </c>
      <c r="J133" s="58">
        <f t="shared" si="26"/>
        <v>0</v>
      </c>
      <c r="K133" s="53">
        <f>+'DAY4'!K133+'DAY5'!C133</f>
        <v>0</v>
      </c>
      <c r="L133" s="54">
        <f>+'DAY4'!L133+'DAY5'!D133</f>
        <v>0</v>
      </c>
      <c r="M133" s="55">
        <f>+'DAY4'!M133+'DAY5'!E133</f>
        <v>0</v>
      </c>
      <c r="N133" s="52">
        <f>+'DAY4'!N133+'DAY5'!F133</f>
        <v>0</v>
      </c>
      <c r="O133" s="276">
        <f>+'DAY4'!O133+'DAY5'!G133</f>
        <v>0</v>
      </c>
      <c r="P133" s="53">
        <f t="shared" si="48"/>
        <v>0</v>
      </c>
      <c r="Q133" s="54">
        <f t="shared" si="49"/>
        <v>0</v>
      </c>
      <c r="R133" s="55">
        <f t="shared" si="50"/>
        <v>0</v>
      </c>
      <c r="S133" s="52">
        <f t="shared" si="51"/>
        <v>0</v>
      </c>
      <c r="T133" s="57">
        <f t="shared" si="52"/>
        <v>0</v>
      </c>
      <c r="U133" s="62">
        <f t="shared" ref="U133:U209" si="53">IFERROR(+H133/(P133+Q133+R133+S133+T133),0)</f>
        <v>0</v>
      </c>
    </row>
    <row r="134" spans="1:21" x14ac:dyDescent="0.25">
      <c r="A134" s="85" t="s">
        <v>115</v>
      </c>
      <c r="B134" s="52">
        <f>'DAY4'!H134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+(Table17[[#This Row],[OPENING ]]+Table17[[#This Row],[RECEIPTS]]+Table17[[#This Row],[RETURNS]])-(Table17[[#This Row],[EXCHANGED]]+Table17[[#This Row],[SALES]]+Table17[[#This Row],[ISSUES]])</f>
        <v>0</v>
      </c>
      <c r="I134" s="53">
        <v>0</v>
      </c>
      <c r="J134" s="58">
        <f t="shared" si="26"/>
        <v>0</v>
      </c>
      <c r="K134" s="53">
        <f>+'DAY4'!K134+'DAY5'!C134</f>
        <v>0</v>
      </c>
      <c r="L134" s="54">
        <f>+'DAY4'!L134+'DAY5'!D134</f>
        <v>0</v>
      </c>
      <c r="M134" s="55">
        <f>+'DAY4'!M134+'DAY5'!E134</f>
        <v>0</v>
      </c>
      <c r="N134" s="52">
        <f>+'DAY4'!N134+'DAY5'!F134</f>
        <v>0</v>
      </c>
      <c r="O134" s="276">
        <f>+'DAY4'!O134+'DAY5'!G134</f>
        <v>0</v>
      </c>
      <c r="P134" s="53">
        <f t="shared" si="48"/>
        <v>0</v>
      </c>
      <c r="Q134" s="54">
        <f t="shared" si="49"/>
        <v>0</v>
      </c>
      <c r="R134" s="55">
        <f t="shared" si="50"/>
        <v>0</v>
      </c>
      <c r="S134" s="52">
        <f t="shared" si="51"/>
        <v>0</v>
      </c>
      <c r="T134" s="57">
        <f t="shared" si="52"/>
        <v>0</v>
      </c>
      <c r="U134" s="62">
        <f t="shared" si="53"/>
        <v>0</v>
      </c>
    </row>
    <row r="135" spans="1:21" x14ac:dyDescent="0.25">
      <c r="A135" s="80" t="s">
        <v>253</v>
      </c>
      <c r="B135" s="52">
        <f>'DAY4'!H135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+(Table17[[#This Row],[OPENING ]]+Table17[[#This Row],[RECEIPTS]]+Table17[[#This Row],[RETURNS]])-(Table17[[#This Row],[EXCHANGED]]+Table17[[#This Row],[SALES]]+Table17[[#This Row],[ISSUES]])</f>
        <v>0</v>
      </c>
      <c r="I135" s="53">
        <v>0</v>
      </c>
      <c r="J135" s="58">
        <f t="shared" si="26"/>
        <v>0</v>
      </c>
      <c r="K135" s="53">
        <f>+'DAY4'!K135+'DAY5'!C135</f>
        <v>0</v>
      </c>
      <c r="L135" s="54">
        <f>+'DAY4'!L135+'DAY5'!D135</f>
        <v>0</v>
      </c>
      <c r="M135" s="55">
        <f>+'DAY4'!M135+'DAY5'!E135</f>
        <v>0</v>
      </c>
      <c r="N135" s="52">
        <f>+'DAY4'!N135+'DAY5'!F135</f>
        <v>0</v>
      </c>
      <c r="O135" s="276">
        <f>+'DAY4'!O135+'DAY5'!G135</f>
        <v>754</v>
      </c>
      <c r="P135" s="53">
        <f t="shared" si="48"/>
        <v>0</v>
      </c>
      <c r="Q135" s="54">
        <f t="shared" si="49"/>
        <v>0</v>
      </c>
      <c r="R135" s="55">
        <f t="shared" si="50"/>
        <v>0</v>
      </c>
      <c r="S135" s="52">
        <f t="shared" si="51"/>
        <v>0</v>
      </c>
      <c r="T135" s="57">
        <f t="shared" si="52"/>
        <v>150.80000000000001</v>
      </c>
      <c r="U135" s="62">
        <f t="shared" si="53"/>
        <v>0</v>
      </c>
    </row>
    <row r="136" spans="1:21" x14ac:dyDescent="0.25">
      <c r="A136" s="80" t="s">
        <v>123</v>
      </c>
      <c r="B136" s="52">
        <f>'DAY4'!H136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+(Table17[[#This Row],[OPENING ]]+Table17[[#This Row],[RECEIPTS]]+Table17[[#This Row],[RETURNS]])-(Table17[[#This Row],[EXCHANGED]]+Table17[[#This Row],[SALES]]+Table17[[#This Row],[ISSUES]])</f>
        <v>0</v>
      </c>
      <c r="I136" s="53">
        <v>0</v>
      </c>
      <c r="J136" s="58">
        <f t="shared" si="26"/>
        <v>0</v>
      </c>
      <c r="K136" s="53">
        <f>+'DAY4'!K136+'DAY5'!C136</f>
        <v>0</v>
      </c>
      <c r="L136" s="54">
        <f>+'DAY4'!L136+'DAY5'!D136</f>
        <v>0</v>
      </c>
      <c r="M136" s="55">
        <f>+'DAY4'!M136+'DAY5'!E136</f>
        <v>0</v>
      </c>
      <c r="N136" s="52">
        <f>+'DAY4'!N136+'DAY5'!F136</f>
        <v>0</v>
      </c>
      <c r="O136" s="276">
        <f>+'DAY4'!O136+'DAY5'!G136</f>
        <v>0</v>
      </c>
      <c r="P136" s="53">
        <f t="shared" si="48"/>
        <v>0</v>
      </c>
      <c r="Q136" s="54">
        <f t="shared" si="49"/>
        <v>0</v>
      </c>
      <c r="R136" s="55">
        <f t="shared" si="50"/>
        <v>0</v>
      </c>
      <c r="S136" s="52">
        <f t="shared" si="51"/>
        <v>0</v>
      </c>
      <c r="T136" s="57">
        <f t="shared" si="52"/>
        <v>0</v>
      </c>
      <c r="U136" s="62">
        <f t="shared" si="53"/>
        <v>0</v>
      </c>
    </row>
    <row r="137" spans="1:21" x14ac:dyDescent="0.25">
      <c r="A137" s="80" t="s">
        <v>124</v>
      </c>
      <c r="B137" s="52">
        <f>'DAY4'!H137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+(Table17[[#This Row],[OPENING ]]+Table17[[#This Row],[RECEIPTS]]+Table17[[#This Row],[RETURNS]])-(Table17[[#This Row],[EXCHANGED]]+Table17[[#This Row],[SALES]]+Table17[[#This Row],[ISSUES]])</f>
        <v>0</v>
      </c>
      <c r="I137" s="53">
        <v>0</v>
      </c>
      <c r="J137" s="58">
        <f t="shared" si="26"/>
        <v>0</v>
      </c>
      <c r="K137" s="53">
        <f>+'DAY4'!K137+'DAY5'!C137</f>
        <v>0</v>
      </c>
      <c r="L137" s="54">
        <f>+'DAY4'!L137+'DAY5'!D137</f>
        <v>0</v>
      </c>
      <c r="M137" s="55">
        <f>+'DAY4'!M137+'DAY5'!E137</f>
        <v>0</v>
      </c>
      <c r="N137" s="52">
        <f>+'DAY4'!N137+'DAY5'!F137</f>
        <v>0</v>
      </c>
      <c r="O137" s="276">
        <f>+'DAY4'!O137+'DAY5'!G137</f>
        <v>0</v>
      </c>
      <c r="P137" s="53">
        <f t="shared" si="48"/>
        <v>0</v>
      </c>
      <c r="Q137" s="54">
        <f t="shared" si="49"/>
        <v>0</v>
      </c>
      <c r="R137" s="55">
        <f t="shared" si="50"/>
        <v>0</v>
      </c>
      <c r="S137" s="52">
        <f t="shared" si="51"/>
        <v>0</v>
      </c>
      <c r="T137" s="57">
        <f t="shared" si="52"/>
        <v>0</v>
      </c>
      <c r="U137" s="62">
        <f t="shared" si="53"/>
        <v>0</v>
      </c>
    </row>
    <row r="138" spans="1:21" x14ac:dyDescent="0.25">
      <c r="A138" s="80" t="s">
        <v>125</v>
      </c>
      <c r="B138" s="52">
        <f>'DAY4'!H138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+(Table17[[#This Row],[OPENING ]]+Table17[[#This Row],[RECEIPTS]]+Table17[[#This Row],[RETURNS]])-(Table17[[#This Row],[EXCHANGED]]+Table17[[#This Row],[SALES]]+Table17[[#This Row],[ISSUES]])</f>
        <v>0</v>
      </c>
      <c r="I138" s="53">
        <v>0</v>
      </c>
      <c r="J138" s="58">
        <f t="shared" si="26"/>
        <v>0</v>
      </c>
      <c r="K138" s="53">
        <f>+'DAY4'!K138+'DAY5'!C138</f>
        <v>0</v>
      </c>
      <c r="L138" s="54">
        <f>+'DAY4'!L138+'DAY5'!D138</f>
        <v>0</v>
      </c>
      <c r="M138" s="55">
        <f>+'DAY4'!M138+'DAY5'!E138</f>
        <v>0</v>
      </c>
      <c r="N138" s="52">
        <f>+'DAY4'!N138+'DAY5'!F138</f>
        <v>0</v>
      </c>
      <c r="O138" s="276">
        <f>+'DAY4'!O138+'DAY5'!G138</f>
        <v>0</v>
      </c>
      <c r="P138" s="53">
        <f t="shared" si="48"/>
        <v>0</v>
      </c>
      <c r="Q138" s="54">
        <f t="shared" si="49"/>
        <v>0</v>
      </c>
      <c r="R138" s="55">
        <f t="shared" si="50"/>
        <v>0</v>
      </c>
      <c r="S138" s="52">
        <f t="shared" si="51"/>
        <v>0</v>
      </c>
      <c r="T138" s="57">
        <f t="shared" si="52"/>
        <v>0</v>
      </c>
      <c r="U138" s="62">
        <f t="shared" si="53"/>
        <v>0</v>
      </c>
    </row>
    <row r="139" spans="1:21" x14ac:dyDescent="0.25">
      <c r="A139" s="80" t="s">
        <v>172</v>
      </c>
      <c r="B139" s="52">
        <f>'DAY4'!H139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+(Table17[[#This Row],[OPENING ]]+Table17[[#This Row],[RECEIPTS]]+Table17[[#This Row],[RETURNS]])-(Table17[[#This Row],[EXCHANGED]]+Table17[[#This Row],[SALES]]+Table17[[#This Row],[ISSUES]])</f>
        <v>0</v>
      </c>
      <c r="I139" s="53">
        <v>0</v>
      </c>
      <c r="J139" s="58">
        <f t="shared" si="26"/>
        <v>0</v>
      </c>
      <c r="K139" s="53">
        <f>+'DAY4'!K139+'DAY5'!C139</f>
        <v>0</v>
      </c>
      <c r="L139" s="54">
        <f>+'DAY4'!L139+'DAY5'!D139</f>
        <v>0</v>
      </c>
      <c r="M139" s="55">
        <f>+'DAY4'!M139+'DAY5'!E139</f>
        <v>0</v>
      </c>
      <c r="N139" s="52">
        <f>+'DAY4'!N139+'DAY5'!F139</f>
        <v>0</v>
      </c>
      <c r="O139" s="276">
        <f>+'DAY4'!O139+'DAY5'!G139</f>
        <v>0</v>
      </c>
      <c r="P139" s="53">
        <f t="shared" si="48"/>
        <v>0</v>
      </c>
      <c r="Q139" s="54">
        <f t="shared" si="49"/>
        <v>0</v>
      </c>
      <c r="R139" s="55">
        <f t="shared" si="50"/>
        <v>0</v>
      </c>
      <c r="S139" s="52">
        <f t="shared" si="51"/>
        <v>0</v>
      </c>
      <c r="T139" s="57">
        <f t="shared" si="52"/>
        <v>0</v>
      </c>
      <c r="U139" s="62">
        <f t="shared" si="53"/>
        <v>0</v>
      </c>
    </row>
    <row r="140" spans="1:21" x14ac:dyDescent="0.25">
      <c r="A140" s="80" t="s">
        <v>173</v>
      </c>
      <c r="B140" s="52">
        <f>'DAY4'!H140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+(Table17[[#This Row],[OPENING ]]+Table17[[#This Row],[RECEIPTS]]+Table17[[#This Row],[RETURNS]])-(Table17[[#This Row],[EXCHANGED]]+Table17[[#This Row],[SALES]]+Table17[[#This Row],[ISSUES]])</f>
        <v>0</v>
      </c>
      <c r="I140" s="53">
        <v>0</v>
      </c>
      <c r="J140" s="58">
        <f t="shared" si="26"/>
        <v>0</v>
      </c>
      <c r="K140" s="53">
        <f>+'DAY4'!K140+'DAY5'!C140</f>
        <v>0</v>
      </c>
      <c r="L140" s="54">
        <f>+'DAY4'!L140+'DAY5'!D140</f>
        <v>0</v>
      </c>
      <c r="M140" s="55">
        <f>+'DAY4'!M140+'DAY5'!E140</f>
        <v>0</v>
      </c>
      <c r="N140" s="52">
        <f>+'DAY4'!N140+'DAY5'!F140</f>
        <v>0</v>
      </c>
      <c r="O140" s="276">
        <f>+'DAY4'!O140+'DAY5'!G140</f>
        <v>0</v>
      </c>
      <c r="P140" s="53">
        <f t="shared" si="48"/>
        <v>0</v>
      </c>
      <c r="Q140" s="54">
        <f t="shared" si="49"/>
        <v>0</v>
      </c>
      <c r="R140" s="55">
        <f t="shared" si="50"/>
        <v>0</v>
      </c>
      <c r="S140" s="52">
        <f t="shared" si="51"/>
        <v>0</v>
      </c>
      <c r="T140" s="57">
        <f t="shared" si="52"/>
        <v>0</v>
      </c>
      <c r="U140" s="62">
        <f t="shared" si="53"/>
        <v>0</v>
      </c>
    </row>
    <row r="141" spans="1:21" x14ac:dyDescent="0.25">
      <c r="A141" s="80" t="s">
        <v>177</v>
      </c>
      <c r="B141" s="52">
        <f>'DAY4'!H141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+(Table17[[#This Row],[OPENING ]]+Table17[[#This Row],[RECEIPTS]]+Table17[[#This Row],[RETURNS]])-(Table17[[#This Row],[EXCHANGED]]+Table17[[#This Row],[SALES]]+Table17[[#This Row],[ISSUES]])</f>
        <v>0</v>
      </c>
      <c r="I141" s="53">
        <v>0</v>
      </c>
      <c r="J141" s="58">
        <f t="shared" si="26"/>
        <v>0</v>
      </c>
      <c r="K141" s="53">
        <f>+'DAY4'!K141+'DAY5'!C141</f>
        <v>0</v>
      </c>
      <c r="L141" s="54">
        <f>+'DAY4'!L141+'DAY5'!D141</f>
        <v>0</v>
      </c>
      <c r="M141" s="55">
        <f>+'DAY4'!M141+'DAY5'!E141</f>
        <v>0</v>
      </c>
      <c r="N141" s="52">
        <f>+'DAY4'!N141+'DAY5'!F141</f>
        <v>0</v>
      </c>
      <c r="O141" s="276">
        <f>+'DAY4'!O141+'DAY5'!G141</f>
        <v>0</v>
      </c>
      <c r="P141" s="53">
        <f t="shared" si="48"/>
        <v>0</v>
      </c>
      <c r="Q141" s="54">
        <f t="shared" si="49"/>
        <v>0</v>
      </c>
      <c r="R141" s="55">
        <f t="shared" si="50"/>
        <v>0</v>
      </c>
      <c r="S141" s="52">
        <f t="shared" si="51"/>
        <v>0</v>
      </c>
      <c r="T141" s="57">
        <f t="shared" si="52"/>
        <v>0</v>
      </c>
      <c r="U141" s="62">
        <f t="shared" si="53"/>
        <v>0</v>
      </c>
    </row>
    <row r="142" spans="1:21" x14ac:dyDescent="0.25">
      <c r="A142" s="80" t="s">
        <v>176</v>
      </c>
      <c r="B142" s="52">
        <f>'DAY4'!H142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+(Table17[[#This Row],[OPENING ]]+Table17[[#This Row],[RECEIPTS]]+Table17[[#This Row],[RETURNS]])-(Table17[[#This Row],[EXCHANGED]]+Table17[[#This Row],[SALES]]+Table17[[#This Row],[ISSUES]])</f>
        <v>0</v>
      </c>
      <c r="I142" s="53">
        <v>0</v>
      </c>
      <c r="J142" s="58">
        <f t="shared" si="26"/>
        <v>0</v>
      </c>
      <c r="K142" s="53">
        <f>+'DAY4'!K142+'DAY5'!C142</f>
        <v>0</v>
      </c>
      <c r="L142" s="54">
        <f>+'DAY4'!L142+'DAY5'!D142</f>
        <v>0</v>
      </c>
      <c r="M142" s="55">
        <f>+'DAY4'!M142+'DAY5'!E142</f>
        <v>0</v>
      </c>
      <c r="N142" s="52">
        <f>+'DAY4'!N142+'DAY5'!F142</f>
        <v>0</v>
      </c>
      <c r="O142" s="276">
        <f>+'DAY4'!O142+'DAY5'!G142</f>
        <v>0</v>
      </c>
      <c r="P142" s="53">
        <f t="shared" si="48"/>
        <v>0</v>
      </c>
      <c r="Q142" s="54">
        <f t="shared" si="49"/>
        <v>0</v>
      </c>
      <c r="R142" s="55">
        <f t="shared" si="50"/>
        <v>0</v>
      </c>
      <c r="S142" s="52">
        <f t="shared" si="51"/>
        <v>0</v>
      </c>
      <c r="T142" s="57">
        <f t="shared" si="52"/>
        <v>0</v>
      </c>
      <c r="U142" s="62">
        <f t="shared" si="53"/>
        <v>0</v>
      </c>
    </row>
    <row r="143" spans="1:21" x14ac:dyDescent="0.25">
      <c r="A143" s="80" t="s">
        <v>210</v>
      </c>
      <c r="B143" s="52">
        <f>'DAY4'!H143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+(Table17[[#This Row],[OPENING ]]+Table17[[#This Row],[RECEIPTS]]+Table17[[#This Row],[RETURNS]])-(Table17[[#This Row],[EXCHANGED]]+Table17[[#This Row],[SALES]]+Table17[[#This Row],[ISSUES]])</f>
        <v>0</v>
      </c>
      <c r="I143" s="53">
        <v>0</v>
      </c>
      <c r="J143" s="58">
        <f t="shared" si="26"/>
        <v>0</v>
      </c>
      <c r="K143" s="53">
        <f>+'DAY4'!K143+'DAY5'!C143</f>
        <v>0</v>
      </c>
      <c r="L143" s="54">
        <f>+'DAY4'!L143+'DAY5'!D143</f>
        <v>0</v>
      </c>
      <c r="M143" s="55">
        <f>+'DAY4'!M143+'DAY5'!E143</f>
        <v>0</v>
      </c>
      <c r="N143" s="52">
        <f>+'DAY4'!N143+'DAY5'!F143</f>
        <v>0</v>
      </c>
      <c r="O143" s="276">
        <f>+'DAY4'!O143+'DAY5'!G143</f>
        <v>0</v>
      </c>
      <c r="P143" s="53">
        <f t="shared" si="48"/>
        <v>0</v>
      </c>
      <c r="Q143" s="54">
        <f t="shared" si="49"/>
        <v>0</v>
      </c>
      <c r="R143" s="55">
        <f t="shared" si="50"/>
        <v>0</v>
      </c>
      <c r="S143" s="52">
        <f t="shared" si="51"/>
        <v>0</v>
      </c>
      <c r="T143" s="57">
        <f t="shared" si="52"/>
        <v>0</v>
      </c>
      <c r="U143" s="62">
        <f t="shared" si="53"/>
        <v>0</v>
      </c>
    </row>
    <row r="144" spans="1:21" x14ac:dyDescent="0.25">
      <c r="A144" s="80" t="s">
        <v>211</v>
      </c>
      <c r="B144" s="52">
        <f>'DAY4'!H144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+(Table17[[#This Row],[OPENING ]]+Table17[[#This Row],[RECEIPTS]]+Table17[[#This Row],[RETURNS]])-(Table17[[#This Row],[EXCHANGED]]+Table17[[#This Row],[SALES]]+Table17[[#This Row],[ISSUES]])</f>
        <v>0</v>
      </c>
      <c r="I144" s="53">
        <v>0</v>
      </c>
      <c r="J144" s="58">
        <f t="shared" si="26"/>
        <v>0</v>
      </c>
      <c r="K144" s="53">
        <f>+'DAY4'!K144+'DAY5'!C144</f>
        <v>0</v>
      </c>
      <c r="L144" s="54">
        <f>+'DAY4'!L144+'DAY5'!D144</f>
        <v>0</v>
      </c>
      <c r="M144" s="55">
        <f>+'DAY4'!M144+'DAY5'!E144</f>
        <v>0</v>
      </c>
      <c r="N144" s="52">
        <f>+'DAY4'!N144+'DAY5'!F144</f>
        <v>0</v>
      </c>
      <c r="O144" s="276">
        <f>+'DAY4'!O144+'DAY5'!G144</f>
        <v>0</v>
      </c>
      <c r="P144" s="53">
        <f t="shared" si="48"/>
        <v>0</v>
      </c>
      <c r="Q144" s="54">
        <f t="shared" si="49"/>
        <v>0</v>
      </c>
      <c r="R144" s="55">
        <f t="shared" si="50"/>
        <v>0</v>
      </c>
      <c r="S144" s="52">
        <f t="shared" si="51"/>
        <v>0</v>
      </c>
      <c r="T144" s="57">
        <f t="shared" si="52"/>
        <v>0</v>
      </c>
      <c r="U144" s="62">
        <f t="shared" si="53"/>
        <v>0</v>
      </c>
    </row>
    <row r="145" spans="1:21" x14ac:dyDescent="0.25">
      <c r="A145" s="80" t="s">
        <v>214</v>
      </c>
      <c r="B145" s="52">
        <f>'DAY4'!H145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+(Table17[[#This Row],[OPENING ]]+Table17[[#This Row],[RECEIPTS]]+Table17[[#This Row],[RETURNS]])-(Table17[[#This Row],[EXCHANGED]]+Table17[[#This Row],[SALES]]+Table17[[#This Row],[ISSUES]])</f>
        <v>0</v>
      </c>
      <c r="I145" s="53">
        <v>0</v>
      </c>
      <c r="J145" s="58">
        <f t="shared" si="26"/>
        <v>0</v>
      </c>
      <c r="K145" s="53">
        <f>+'DAY4'!K145+'DAY5'!C145</f>
        <v>0</v>
      </c>
      <c r="L145" s="54">
        <f>+'DAY4'!L145+'DAY5'!D145</f>
        <v>0</v>
      </c>
      <c r="M145" s="55">
        <f>+'DAY4'!M145+'DAY5'!E145</f>
        <v>0</v>
      </c>
      <c r="N145" s="52">
        <f>+'DAY4'!N145+'DAY5'!F145</f>
        <v>0</v>
      </c>
      <c r="O145" s="276">
        <f>+'DAY4'!O145+'DAY5'!G145</f>
        <v>0</v>
      </c>
      <c r="P145" s="53">
        <f t="shared" si="48"/>
        <v>0</v>
      </c>
      <c r="Q145" s="54">
        <f t="shared" si="49"/>
        <v>0</v>
      </c>
      <c r="R145" s="55">
        <f t="shared" si="50"/>
        <v>0</v>
      </c>
      <c r="S145" s="52">
        <f t="shared" si="51"/>
        <v>0</v>
      </c>
      <c r="T145" s="57">
        <f t="shared" si="52"/>
        <v>0</v>
      </c>
      <c r="U145" s="62">
        <f t="shared" si="53"/>
        <v>0</v>
      </c>
    </row>
    <row r="146" spans="1:21" x14ac:dyDescent="0.25">
      <c r="A146" s="80" t="s">
        <v>215</v>
      </c>
      <c r="B146" s="52">
        <f>'DAY4'!H146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+(Table17[[#This Row],[OPENING ]]+Table17[[#This Row],[RECEIPTS]]+Table17[[#This Row],[RETURNS]])-(Table17[[#This Row],[EXCHANGED]]+Table17[[#This Row],[SALES]]+Table17[[#This Row],[ISSUES]])</f>
        <v>0</v>
      </c>
      <c r="I146" s="53">
        <v>0</v>
      </c>
      <c r="J146" s="58">
        <f t="shared" si="26"/>
        <v>0</v>
      </c>
      <c r="K146" s="53">
        <f>+'DAY4'!K146+'DAY5'!C146</f>
        <v>0</v>
      </c>
      <c r="L146" s="54">
        <f>+'DAY4'!L146+'DAY5'!D146</f>
        <v>0</v>
      </c>
      <c r="M146" s="55">
        <f>+'DAY4'!M146+'DAY5'!E146</f>
        <v>0</v>
      </c>
      <c r="N146" s="52">
        <f>+'DAY4'!N146+'DAY5'!F146</f>
        <v>0</v>
      </c>
      <c r="O146" s="276">
        <f>+'DAY4'!O146+'DAY5'!G146</f>
        <v>0</v>
      </c>
      <c r="P146" s="53">
        <f t="shared" si="48"/>
        <v>0</v>
      </c>
      <c r="Q146" s="54">
        <f t="shared" si="49"/>
        <v>0</v>
      </c>
      <c r="R146" s="55">
        <f t="shared" si="50"/>
        <v>0</v>
      </c>
      <c r="S146" s="52">
        <f t="shared" si="51"/>
        <v>0</v>
      </c>
      <c r="T146" s="57">
        <f t="shared" si="52"/>
        <v>0</v>
      </c>
      <c r="U146" s="62">
        <f t="shared" si="53"/>
        <v>0</v>
      </c>
    </row>
    <row r="147" spans="1:21" x14ac:dyDescent="0.25">
      <c r="A147" s="80" t="s">
        <v>233</v>
      </c>
      <c r="B147" s="52">
        <f>'DAY4'!H147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+(Table17[[#This Row],[OPENING ]]+Table17[[#This Row],[RECEIPTS]]+Table17[[#This Row],[RETURNS]])-(Table17[[#This Row],[EXCHANGED]]+Table17[[#This Row],[SALES]]+Table17[[#This Row],[ISSUES]])</f>
        <v>0</v>
      </c>
      <c r="I147" s="53">
        <v>0</v>
      </c>
      <c r="J147" s="58">
        <f t="shared" si="26"/>
        <v>0</v>
      </c>
      <c r="K147" s="53">
        <f>+'DAY4'!K147+'DAY5'!C147</f>
        <v>0</v>
      </c>
      <c r="L147" s="54">
        <f>+'DAY4'!L147+'DAY5'!D147</f>
        <v>0</v>
      </c>
      <c r="M147" s="55">
        <f>+'DAY4'!M147+'DAY5'!E147</f>
        <v>0</v>
      </c>
      <c r="N147" s="52">
        <f>+'DAY4'!N147+'DAY5'!F147</f>
        <v>0</v>
      </c>
      <c r="O147" s="276">
        <f>+'DAY4'!O147+'DAY5'!G147</f>
        <v>0</v>
      </c>
      <c r="P147" s="53">
        <f t="shared" si="48"/>
        <v>0</v>
      </c>
      <c r="Q147" s="54">
        <f t="shared" si="49"/>
        <v>0</v>
      </c>
      <c r="R147" s="55">
        <f t="shared" si="50"/>
        <v>0</v>
      </c>
      <c r="S147" s="52">
        <f t="shared" si="51"/>
        <v>0</v>
      </c>
      <c r="T147" s="57">
        <f t="shared" si="52"/>
        <v>0</v>
      </c>
      <c r="U147" s="62">
        <f t="shared" si="53"/>
        <v>0</v>
      </c>
    </row>
    <row r="148" spans="1:21" x14ac:dyDescent="0.25">
      <c r="A148" s="80" t="s">
        <v>236</v>
      </c>
      <c r="B148" s="52">
        <f>'DAY4'!H148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+(Table17[[#This Row],[OPENING ]]+Table17[[#This Row],[RECEIPTS]]+Table17[[#This Row],[RETURNS]])-(Table17[[#This Row],[EXCHANGED]]+Table17[[#This Row],[SALES]]+Table17[[#This Row],[ISSUES]])</f>
        <v>0</v>
      </c>
      <c r="I148" s="53">
        <v>0</v>
      </c>
      <c r="J148" s="58">
        <f t="shared" si="26"/>
        <v>0</v>
      </c>
      <c r="K148" s="53">
        <f>+'DAY4'!K148+'DAY5'!C148</f>
        <v>0</v>
      </c>
      <c r="L148" s="54">
        <f>+'DAY4'!L148+'DAY5'!D148</f>
        <v>0</v>
      </c>
      <c r="M148" s="55">
        <f>+'DAY4'!M148+'DAY5'!E148</f>
        <v>0</v>
      </c>
      <c r="N148" s="52">
        <f>+'DAY4'!N148+'DAY5'!F148</f>
        <v>0</v>
      </c>
      <c r="O148" s="276">
        <f>+'DAY4'!O148+'DAY5'!G148</f>
        <v>0</v>
      </c>
      <c r="P148" s="53">
        <f t="shared" si="48"/>
        <v>0</v>
      </c>
      <c r="Q148" s="54">
        <f t="shared" si="49"/>
        <v>0</v>
      </c>
      <c r="R148" s="55">
        <f t="shared" si="50"/>
        <v>0</v>
      </c>
      <c r="S148" s="52">
        <f t="shared" si="51"/>
        <v>0</v>
      </c>
      <c r="T148" s="57">
        <f t="shared" si="52"/>
        <v>0</v>
      </c>
      <c r="U148" s="62">
        <f t="shared" si="53"/>
        <v>0</v>
      </c>
    </row>
    <row r="149" spans="1:21" ht="15.75" thickBot="1" x14ac:dyDescent="0.3">
      <c r="A149" s="142"/>
      <c r="B149" s="52">
        <f>'DAY4'!H149</f>
        <v>0</v>
      </c>
      <c r="C149" s="144">
        <v>0</v>
      </c>
      <c r="D149" s="145">
        <v>0</v>
      </c>
      <c r="E149" s="146">
        <v>0</v>
      </c>
      <c r="F149" s="143">
        <v>0</v>
      </c>
      <c r="G149" s="298">
        <v>0</v>
      </c>
      <c r="H149" s="54">
        <f>+(Table17[[#This Row],[OPENING ]]+Table17[[#This Row],[RECEIPTS]]+Table17[[#This Row],[RETURNS]])-(Table17[[#This Row],[EXCHANGED]]+Table17[[#This Row],[SALES]]+Table17[[#This Row],[ISSUES]])</f>
        <v>0</v>
      </c>
      <c r="I149" s="144">
        <v>0</v>
      </c>
      <c r="J149" s="148">
        <f t="shared" si="26"/>
        <v>0</v>
      </c>
      <c r="K149" s="53">
        <f>+'DAY4'!K149+'DAY5'!C149</f>
        <v>0</v>
      </c>
      <c r="L149" s="54">
        <f>+'DAY4'!L149+'DAY5'!D149</f>
        <v>0</v>
      </c>
      <c r="M149" s="55">
        <f>+'DAY4'!M149+'DAY5'!E149</f>
        <v>0</v>
      </c>
      <c r="N149" s="52">
        <f>+'DAY4'!N149+'DAY5'!F149</f>
        <v>0</v>
      </c>
      <c r="O149" s="276">
        <f>+'DAY4'!O149+'DAY5'!G149</f>
        <v>0</v>
      </c>
      <c r="P149" s="53">
        <f t="shared" si="48"/>
        <v>0</v>
      </c>
      <c r="Q149" s="54">
        <f t="shared" si="49"/>
        <v>0</v>
      </c>
      <c r="R149" s="55">
        <f t="shared" si="50"/>
        <v>0</v>
      </c>
      <c r="S149" s="52">
        <f t="shared" si="51"/>
        <v>0</v>
      </c>
      <c r="T149" s="57">
        <f t="shared" si="52"/>
        <v>0</v>
      </c>
      <c r="U149" s="167">
        <f t="shared" si="53"/>
        <v>0</v>
      </c>
    </row>
    <row r="150" spans="1:21" ht="17.25" thickBot="1" x14ac:dyDescent="0.35">
      <c r="A150" s="159" t="s">
        <v>51</v>
      </c>
      <c r="B150" s="160">
        <f>SUM(B128:B149)</f>
        <v>6980.0999999999995</v>
      </c>
      <c r="C150" s="161">
        <f t="shared" ref="C150:G150" si="54">SUM(C128:C149)</f>
        <v>0</v>
      </c>
      <c r="D150" s="162">
        <f t="shared" si="54"/>
        <v>0</v>
      </c>
      <c r="E150" s="163">
        <f t="shared" si="54"/>
        <v>0</v>
      </c>
      <c r="F150" s="160">
        <f t="shared" si="54"/>
        <v>0</v>
      </c>
      <c r="G150" s="277">
        <f t="shared" si="54"/>
        <v>15.8</v>
      </c>
      <c r="H150" s="162">
        <f t="shared" ref="H150:T150" si="55">SUM(H128:H149)</f>
        <v>6964.2999999999993</v>
      </c>
      <c r="I150" s="161">
        <f t="shared" si="55"/>
        <v>6964.2999999999993</v>
      </c>
      <c r="J150" s="165">
        <f>+I150-H150</f>
        <v>0</v>
      </c>
      <c r="K150" s="161">
        <f t="shared" si="55"/>
        <v>0</v>
      </c>
      <c r="L150" s="174">
        <f t="shared" si="55"/>
        <v>0</v>
      </c>
      <c r="M150" s="163">
        <f t="shared" si="55"/>
        <v>0</v>
      </c>
      <c r="N150" s="160">
        <f t="shared" si="55"/>
        <v>0</v>
      </c>
      <c r="O150" s="277">
        <f t="shared" si="55"/>
        <v>869.8</v>
      </c>
      <c r="P150" s="161">
        <f t="shared" si="55"/>
        <v>0</v>
      </c>
      <c r="Q150" s="162">
        <f t="shared" si="55"/>
        <v>0</v>
      </c>
      <c r="R150" s="163">
        <f t="shared" si="55"/>
        <v>0</v>
      </c>
      <c r="S150" s="160">
        <f t="shared" si="55"/>
        <v>0</v>
      </c>
      <c r="T150" s="164">
        <f t="shared" si="55"/>
        <v>173.96</v>
      </c>
      <c r="U150" s="166">
        <f t="shared" si="53"/>
        <v>40.033915842722458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16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57"/>
      <c r="U152" s="55"/>
    </row>
    <row r="153" spans="1:21" x14ac:dyDescent="0.25">
      <c r="A153" s="84" t="s">
        <v>66</v>
      </c>
      <c r="B153" s="52">
        <f>'DAY4'!H153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+(Table17[[#This Row],[OPENING ]]+Table17[[#This Row],[RECEIPTS]]+Table17[[#This Row],[RETURNS]])-(Table17[[#This Row],[EXCHANGED]]+Table17[[#This Row],[SALES]]+Table17[[#This Row],[ISSUES]])</f>
        <v>0</v>
      </c>
      <c r="I153" s="53">
        <v>0</v>
      </c>
      <c r="J153" s="58">
        <f t="shared" si="26"/>
        <v>0</v>
      </c>
      <c r="K153" s="53">
        <f>+'DAY4'!K153+'DAY5'!C153</f>
        <v>0</v>
      </c>
      <c r="L153" s="54">
        <f>+'DAY4'!L153+'DAY5'!D153</f>
        <v>0</v>
      </c>
      <c r="M153" s="55">
        <f>+'DAY4'!M153+'DAY5'!E153</f>
        <v>0</v>
      </c>
      <c r="N153" s="52">
        <f>+'DAY4'!N153+'DAY5'!F153</f>
        <v>0</v>
      </c>
      <c r="O153" s="276">
        <f>+'DAY4'!O153+'DAY5'!G153</f>
        <v>0</v>
      </c>
      <c r="P153" s="53">
        <f>+K153/5</f>
        <v>0</v>
      </c>
      <c r="Q153" s="54">
        <f>+L153/5</f>
        <v>0</v>
      </c>
      <c r="R153" s="55">
        <f>+M153/5</f>
        <v>0</v>
      </c>
      <c r="S153" s="52">
        <f>+N153/5</f>
        <v>0</v>
      </c>
      <c r="T153" s="57">
        <f>+O153/5</f>
        <v>0</v>
      </c>
      <c r="U153" s="62">
        <f t="shared" si="53"/>
        <v>0</v>
      </c>
    </row>
    <row r="154" spans="1:21" x14ac:dyDescent="0.25">
      <c r="A154" s="318" t="s">
        <v>67</v>
      </c>
      <c r="B154" s="52">
        <f>'DAY4'!H154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+(Table17[[#This Row],[OPENING ]]+Table17[[#This Row],[RECEIPTS]]+Table17[[#This Row],[RETURNS]])-(Table17[[#This Row],[EXCHANGED]]+Table17[[#This Row],[SALES]]+Table17[[#This Row],[ISSUES]])</f>
        <v>7.6</v>
      </c>
      <c r="I154" s="53">
        <v>7.6</v>
      </c>
      <c r="J154" s="58">
        <f t="shared" si="26"/>
        <v>0</v>
      </c>
      <c r="K154" s="53">
        <f>+'DAY4'!K154+'DAY5'!C154</f>
        <v>0</v>
      </c>
      <c r="L154" s="54">
        <f>+'DAY4'!L154+'DAY5'!D154</f>
        <v>0</v>
      </c>
      <c r="M154" s="55">
        <f>+'DAY4'!M154+'DAY5'!E154</f>
        <v>0</v>
      </c>
      <c r="N154" s="52">
        <f>+'DAY4'!N154+'DAY5'!F154</f>
        <v>0</v>
      </c>
      <c r="O154" s="276">
        <f>+'DAY4'!O154+'DAY5'!G154</f>
        <v>0</v>
      </c>
      <c r="P154" s="53">
        <f t="shared" ref="P154:P213" si="56">+K154/5</f>
        <v>0</v>
      </c>
      <c r="Q154" s="54">
        <f t="shared" ref="Q154:Q213" si="57">+L154/5</f>
        <v>0</v>
      </c>
      <c r="R154" s="55">
        <f t="shared" ref="R154:R213" si="58">+M154/5</f>
        <v>0</v>
      </c>
      <c r="S154" s="52">
        <f t="shared" ref="S154:S213" si="59">+N154/5</f>
        <v>0</v>
      </c>
      <c r="T154" s="57">
        <f t="shared" ref="T154:T213" si="60">+O154/5</f>
        <v>0</v>
      </c>
      <c r="U154" s="62">
        <f t="shared" si="53"/>
        <v>0</v>
      </c>
    </row>
    <row r="155" spans="1:21" x14ac:dyDescent="0.25">
      <c r="A155" s="318" t="s">
        <v>68</v>
      </c>
      <c r="B155" s="52">
        <f>'DAY4'!H155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+(Table17[[#This Row],[OPENING ]]+Table17[[#This Row],[RECEIPTS]]+Table17[[#This Row],[RETURNS]])-(Table17[[#This Row],[EXCHANGED]]+Table17[[#This Row],[SALES]]+Table17[[#This Row],[ISSUES]])</f>
        <v>0</v>
      </c>
      <c r="I155" s="53">
        <v>0</v>
      </c>
      <c r="J155" s="58">
        <f t="shared" si="26"/>
        <v>0</v>
      </c>
      <c r="K155" s="53">
        <f>+'DAY4'!K155+'DAY5'!C155</f>
        <v>0</v>
      </c>
      <c r="L155" s="54">
        <f>+'DAY4'!L155+'DAY5'!D155</f>
        <v>0</v>
      </c>
      <c r="M155" s="55">
        <f>+'DAY4'!M155+'DAY5'!E155</f>
        <v>0</v>
      </c>
      <c r="N155" s="52">
        <f>+'DAY4'!N155+'DAY5'!F155</f>
        <v>0</v>
      </c>
      <c r="O155" s="276">
        <f>+'DAY4'!O155+'DAY5'!G155</f>
        <v>0</v>
      </c>
      <c r="P155" s="53">
        <f t="shared" si="56"/>
        <v>0</v>
      </c>
      <c r="Q155" s="54">
        <f t="shared" si="57"/>
        <v>0</v>
      </c>
      <c r="R155" s="55">
        <f t="shared" si="58"/>
        <v>0</v>
      </c>
      <c r="S155" s="52">
        <f t="shared" si="59"/>
        <v>0</v>
      </c>
      <c r="T155" s="57">
        <f t="shared" si="60"/>
        <v>0</v>
      </c>
      <c r="U155" s="62">
        <f t="shared" si="53"/>
        <v>0</v>
      </c>
    </row>
    <row r="156" spans="1:21" x14ac:dyDescent="0.25">
      <c r="A156" s="85" t="s">
        <v>69</v>
      </c>
      <c r="B156" s="52">
        <f>'DAY4'!H156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+(Table17[[#This Row],[OPENING ]]+Table17[[#This Row],[RECEIPTS]]+Table17[[#This Row],[RETURNS]])-(Table17[[#This Row],[EXCHANGED]]+Table17[[#This Row],[SALES]]+Table17[[#This Row],[ISSUES]])</f>
        <v>0</v>
      </c>
      <c r="I156" s="53">
        <v>0</v>
      </c>
      <c r="J156" s="58">
        <f t="shared" si="26"/>
        <v>0</v>
      </c>
      <c r="K156" s="53">
        <f>+'DAY4'!K156+'DAY5'!C156</f>
        <v>0</v>
      </c>
      <c r="L156" s="54">
        <f>+'DAY4'!L156+'DAY5'!D156</f>
        <v>0</v>
      </c>
      <c r="M156" s="55">
        <f>+'DAY4'!M156+'DAY5'!E156</f>
        <v>0</v>
      </c>
      <c r="N156" s="52">
        <f>+'DAY4'!N156+'DAY5'!F156</f>
        <v>0</v>
      </c>
      <c r="O156" s="276">
        <f>+'DAY4'!O156+'DAY5'!G156</f>
        <v>0</v>
      </c>
      <c r="P156" s="53">
        <f t="shared" si="56"/>
        <v>0</v>
      </c>
      <c r="Q156" s="54">
        <f t="shared" si="57"/>
        <v>0</v>
      </c>
      <c r="R156" s="55">
        <f t="shared" si="58"/>
        <v>0</v>
      </c>
      <c r="S156" s="52">
        <f t="shared" si="59"/>
        <v>0</v>
      </c>
      <c r="T156" s="57">
        <f t="shared" si="60"/>
        <v>0</v>
      </c>
      <c r="U156" s="62">
        <f t="shared" si="53"/>
        <v>0</v>
      </c>
    </row>
    <row r="157" spans="1:21" x14ac:dyDescent="0.25">
      <c r="A157" s="85" t="s">
        <v>70</v>
      </c>
      <c r="B157" s="52">
        <f>'DAY4'!H157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+(Table17[[#This Row],[OPENING ]]+Table17[[#This Row],[RECEIPTS]]+Table17[[#This Row],[RETURNS]])-(Table17[[#This Row],[EXCHANGED]]+Table17[[#This Row],[SALES]]+Table17[[#This Row],[ISSUES]])</f>
        <v>0</v>
      </c>
      <c r="I157" s="53">
        <v>0</v>
      </c>
      <c r="J157" s="58">
        <f t="shared" ref="J157:J220" si="61">+I157-H157</f>
        <v>0</v>
      </c>
      <c r="K157" s="53">
        <f>+'DAY4'!K157+'DAY5'!C157</f>
        <v>0</v>
      </c>
      <c r="L157" s="54">
        <f>+'DAY4'!L157+'DAY5'!D157</f>
        <v>0</v>
      </c>
      <c r="M157" s="55">
        <f>+'DAY4'!M157+'DAY5'!E157</f>
        <v>0</v>
      </c>
      <c r="N157" s="52">
        <f>+'DAY4'!N157+'DAY5'!F157</f>
        <v>0</v>
      </c>
      <c r="O157" s="276">
        <f>+'DAY4'!O157+'DAY5'!G157</f>
        <v>0</v>
      </c>
      <c r="P157" s="53">
        <f t="shared" si="56"/>
        <v>0</v>
      </c>
      <c r="Q157" s="54">
        <f t="shared" si="57"/>
        <v>0</v>
      </c>
      <c r="R157" s="55">
        <f t="shared" si="58"/>
        <v>0</v>
      </c>
      <c r="S157" s="52">
        <f t="shared" si="59"/>
        <v>0</v>
      </c>
      <c r="T157" s="57">
        <f t="shared" si="60"/>
        <v>0</v>
      </c>
      <c r="U157" s="62">
        <f t="shared" si="53"/>
        <v>0</v>
      </c>
    </row>
    <row r="158" spans="1:21" x14ac:dyDescent="0.25">
      <c r="A158" s="85" t="s">
        <v>71</v>
      </c>
      <c r="B158" s="52">
        <f>'DAY4'!H158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+(Table17[[#This Row],[OPENING ]]+Table17[[#This Row],[RECEIPTS]]+Table17[[#This Row],[RETURNS]])-(Table17[[#This Row],[EXCHANGED]]+Table17[[#This Row],[SALES]]+Table17[[#This Row],[ISSUES]])</f>
        <v>0</v>
      </c>
      <c r="I158" s="53">
        <v>0</v>
      </c>
      <c r="J158" s="58">
        <f t="shared" si="61"/>
        <v>0</v>
      </c>
      <c r="K158" s="53">
        <f>+'DAY4'!K158+'DAY5'!C158</f>
        <v>0</v>
      </c>
      <c r="L158" s="54">
        <f>+'DAY4'!L158+'DAY5'!D158</f>
        <v>0</v>
      </c>
      <c r="M158" s="55">
        <f>+'DAY4'!M158+'DAY5'!E158</f>
        <v>0</v>
      </c>
      <c r="N158" s="52">
        <f>+'DAY4'!N158+'DAY5'!F158</f>
        <v>0</v>
      </c>
      <c r="O158" s="276">
        <f>+'DAY4'!O158+'DAY5'!G158</f>
        <v>0</v>
      </c>
      <c r="P158" s="53">
        <f t="shared" si="56"/>
        <v>0</v>
      </c>
      <c r="Q158" s="54">
        <f t="shared" si="57"/>
        <v>0</v>
      </c>
      <c r="R158" s="55">
        <f t="shared" si="58"/>
        <v>0</v>
      </c>
      <c r="S158" s="52">
        <f t="shared" si="59"/>
        <v>0</v>
      </c>
      <c r="T158" s="57">
        <f t="shared" si="60"/>
        <v>0</v>
      </c>
      <c r="U158" s="62">
        <f t="shared" si="53"/>
        <v>0</v>
      </c>
    </row>
    <row r="159" spans="1:21" x14ac:dyDescent="0.25">
      <c r="A159" s="86" t="s">
        <v>72</v>
      </c>
      <c r="B159" s="52">
        <f>'DAY4'!H159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+(Table17[[#This Row],[OPENING ]]+Table17[[#This Row],[RECEIPTS]]+Table17[[#This Row],[RETURNS]])-(Table17[[#This Row],[EXCHANGED]]+Table17[[#This Row],[SALES]]+Table17[[#This Row],[ISSUES]])</f>
        <v>0</v>
      </c>
      <c r="I159" s="53">
        <v>0</v>
      </c>
      <c r="J159" s="58">
        <f t="shared" si="61"/>
        <v>0</v>
      </c>
      <c r="K159" s="53">
        <f>+'DAY4'!K159+'DAY5'!C159</f>
        <v>0</v>
      </c>
      <c r="L159" s="54">
        <f>+'DAY4'!L159+'DAY5'!D159</f>
        <v>0</v>
      </c>
      <c r="M159" s="55">
        <f>+'DAY4'!M159+'DAY5'!E159</f>
        <v>0</v>
      </c>
      <c r="N159" s="52">
        <f>+'DAY4'!N159+'DAY5'!F159</f>
        <v>0</v>
      </c>
      <c r="O159" s="276">
        <f>+'DAY4'!O159+'DAY5'!G159</f>
        <v>0</v>
      </c>
      <c r="P159" s="53">
        <f t="shared" si="56"/>
        <v>0</v>
      </c>
      <c r="Q159" s="54">
        <f t="shared" si="57"/>
        <v>0</v>
      </c>
      <c r="R159" s="55">
        <f t="shared" si="58"/>
        <v>0</v>
      </c>
      <c r="S159" s="52">
        <f t="shared" si="59"/>
        <v>0</v>
      </c>
      <c r="T159" s="57">
        <f t="shared" si="60"/>
        <v>0</v>
      </c>
      <c r="U159" s="62">
        <f t="shared" si="53"/>
        <v>0</v>
      </c>
    </row>
    <row r="160" spans="1:21" x14ac:dyDescent="0.25">
      <c r="A160" s="86" t="s">
        <v>73</v>
      </c>
      <c r="B160" s="52">
        <f>'DAY4'!H160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+(Table17[[#This Row],[OPENING ]]+Table17[[#This Row],[RECEIPTS]]+Table17[[#This Row],[RETURNS]])-(Table17[[#This Row],[EXCHANGED]]+Table17[[#This Row],[SALES]]+Table17[[#This Row],[ISSUES]])</f>
        <v>0</v>
      </c>
      <c r="I160" s="53">
        <v>0</v>
      </c>
      <c r="J160" s="58">
        <f t="shared" si="61"/>
        <v>0</v>
      </c>
      <c r="K160" s="53">
        <f>+'DAY4'!K160+'DAY5'!C160</f>
        <v>0</v>
      </c>
      <c r="L160" s="54">
        <f>+'DAY4'!L160+'DAY5'!D160</f>
        <v>0</v>
      </c>
      <c r="M160" s="55">
        <f>+'DAY4'!M160+'DAY5'!E160</f>
        <v>0</v>
      </c>
      <c r="N160" s="52">
        <f>+'DAY4'!N160+'DAY5'!F160</f>
        <v>0</v>
      </c>
      <c r="O160" s="276">
        <f>+'DAY4'!O160+'DAY5'!G160</f>
        <v>0</v>
      </c>
      <c r="P160" s="53">
        <f t="shared" si="56"/>
        <v>0</v>
      </c>
      <c r="Q160" s="54">
        <f t="shared" si="57"/>
        <v>0</v>
      </c>
      <c r="R160" s="55">
        <f t="shared" si="58"/>
        <v>0</v>
      </c>
      <c r="S160" s="52">
        <f t="shared" si="59"/>
        <v>0</v>
      </c>
      <c r="T160" s="57">
        <f t="shared" si="60"/>
        <v>0</v>
      </c>
      <c r="U160" s="62">
        <f t="shared" si="53"/>
        <v>0</v>
      </c>
    </row>
    <row r="161" spans="1:21" x14ac:dyDescent="0.25">
      <c r="A161" s="87" t="s">
        <v>74</v>
      </c>
      <c r="B161" s="52">
        <f>'DAY4'!H161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+(Table17[[#This Row],[OPENING ]]+Table17[[#This Row],[RECEIPTS]]+Table17[[#This Row],[RETURNS]])-(Table17[[#This Row],[EXCHANGED]]+Table17[[#This Row],[SALES]]+Table17[[#This Row],[ISSUES]])</f>
        <v>562</v>
      </c>
      <c r="I161" s="53">
        <v>562</v>
      </c>
      <c r="J161" s="58">
        <f>+I161-H161</f>
        <v>0</v>
      </c>
      <c r="K161" s="53">
        <f>+'DAY4'!K161+'DAY5'!C161</f>
        <v>0</v>
      </c>
      <c r="L161" s="54">
        <f>+'DAY4'!L161+'DAY5'!D161</f>
        <v>0</v>
      </c>
      <c r="M161" s="55">
        <f>+'DAY4'!M161+'DAY5'!E161</f>
        <v>0</v>
      </c>
      <c r="N161" s="52">
        <f>+'DAY4'!N161+'DAY5'!F161</f>
        <v>0</v>
      </c>
      <c r="O161" s="276">
        <f>+'DAY4'!O161+'DAY5'!G161</f>
        <v>0</v>
      </c>
      <c r="P161" s="53">
        <f t="shared" si="56"/>
        <v>0</v>
      </c>
      <c r="Q161" s="54">
        <f t="shared" si="57"/>
        <v>0</v>
      </c>
      <c r="R161" s="55">
        <f t="shared" si="58"/>
        <v>0</v>
      </c>
      <c r="S161" s="52">
        <f t="shared" si="59"/>
        <v>0</v>
      </c>
      <c r="T161" s="57">
        <f t="shared" si="60"/>
        <v>0</v>
      </c>
      <c r="U161" s="62">
        <f t="shared" si="53"/>
        <v>0</v>
      </c>
    </row>
    <row r="162" spans="1:21" x14ac:dyDescent="0.25">
      <c r="A162" s="88" t="s">
        <v>75</v>
      </c>
      <c r="B162" s="52">
        <f>'DAY4'!H162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+(Table17[[#This Row],[OPENING ]]+Table17[[#This Row],[RECEIPTS]]+Table17[[#This Row],[RETURNS]])-(Table17[[#This Row],[EXCHANGED]]+Table17[[#This Row],[SALES]]+Table17[[#This Row],[ISSUES]])</f>
        <v>0</v>
      </c>
      <c r="I162" s="53">
        <v>0</v>
      </c>
      <c r="J162" s="58">
        <f t="shared" si="61"/>
        <v>0</v>
      </c>
      <c r="K162" s="53">
        <f>+'DAY4'!K162+'DAY5'!C162</f>
        <v>0</v>
      </c>
      <c r="L162" s="54">
        <f>+'DAY4'!L162+'DAY5'!D162</f>
        <v>0</v>
      </c>
      <c r="M162" s="55">
        <f>+'DAY4'!M162+'DAY5'!E162</f>
        <v>0</v>
      </c>
      <c r="N162" s="52">
        <f>+'DAY4'!N162+'DAY5'!F162</f>
        <v>0</v>
      </c>
      <c r="O162" s="276">
        <f>+'DAY4'!O162+'DAY5'!G162</f>
        <v>0</v>
      </c>
      <c r="P162" s="53">
        <f t="shared" si="56"/>
        <v>0</v>
      </c>
      <c r="Q162" s="54">
        <f t="shared" si="57"/>
        <v>0</v>
      </c>
      <c r="R162" s="55">
        <f t="shared" si="58"/>
        <v>0</v>
      </c>
      <c r="S162" s="52">
        <f t="shared" si="59"/>
        <v>0</v>
      </c>
      <c r="T162" s="57">
        <f t="shared" si="60"/>
        <v>0</v>
      </c>
      <c r="U162" s="62">
        <f t="shared" si="53"/>
        <v>0</v>
      </c>
    </row>
    <row r="163" spans="1:21" x14ac:dyDescent="0.25">
      <c r="A163" s="88" t="s">
        <v>76</v>
      </c>
      <c r="B163" s="52">
        <f>'DAY4'!H163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+(Table17[[#This Row],[OPENING ]]+Table17[[#This Row],[RECEIPTS]]+Table17[[#This Row],[RETURNS]])-(Table17[[#This Row],[EXCHANGED]]+Table17[[#This Row],[SALES]]+Table17[[#This Row],[ISSUES]])</f>
        <v>0</v>
      </c>
      <c r="I163" s="53">
        <v>0</v>
      </c>
      <c r="J163" s="58">
        <f t="shared" si="61"/>
        <v>0</v>
      </c>
      <c r="K163" s="53">
        <f>+'DAY4'!K163+'DAY5'!C163</f>
        <v>0</v>
      </c>
      <c r="L163" s="54">
        <f>+'DAY4'!L163+'DAY5'!D163</f>
        <v>0</v>
      </c>
      <c r="M163" s="55">
        <f>+'DAY4'!M163+'DAY5'!E163</f>
        <v>0</v>
      </c>
      <c r="N163" s="52">
        <f>+'DAY4'!N163+'DAY5'!F163</f>
        <v>0</v>
      </c>
      <c r="O163" s="276">
        <f>+'DAY4'!O163+'DAY5'!G163</f>
        <v>0</v>
      </c>
      <c r="P163" s="53">
        <f t="shared" si="56"/>
        <v>0</v>
      </c>
      <c r="Q163" s="54">
        <f t="shared" si="57"/>
        <v>0</v>
      </c>
      <c r="R163" s="55">
        <f t="shared" si="58"/>
        <v>0</v>
      </c>
      <c r="S163" s="52">
        <f t="shared" si="59"/>
        <v>0</v>
      </c>
      <c r="T163" s="57">
        <f t="shared" si="60"/>
        <v>0</v>
      </c>
      <c r="U163" s="62">
        <f t="shared" si="53"/>
        <v>0</v>
      </c>
    </row>
    <row r="164" spans="1:21" x14ac:dyDescent="0.25">
      <c r="A164" s="87" t="s">
        <v>77</v>
      </c>
      <c r="B164" s="52">
        <f>'DAY4'!H164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+(Table17[[#This Row],[OPENING ]]+Table17[[#This Row],[RECEIPTS]]+Table17[[#This Row],[RETURNS]])-(Table17[[#This Row],[EXCHANGED]]+Table17[[#This Row],[SALES]]+Table17[[#This Row],[ISSUES]])</f>
        <v>4</v>
      </c>
      <c r="I164" s="53">
        <v>4</v>
      </c>
      <c r="J164" s="58">
        <f t="shared" si="61"/>
        <v>0</v>
      </c>
      <c r="K164" s="53">
        <f>+'DAY4'!K164+'DAY5'!C164</f>
        <v>0</v>
      </c>
      <c r="L164" s="54">
        <f>+'DAY4'!L164+'DAY5'!D164</f>
        <v>0</v>
      </c>
      <c r="M164" s="55">
        <f>+'DAY4'!M164+'DAY5'!E164</f>
        <v>0</v>
      </c>
      <c r="N164" s="52">
        <f>+'DAY4'!N164+'DAY5'!F164</f>
        <v>0</v>
      </c>
      <c r="O164" s="276">
        <f>+'DAY4'!O164+'DAY5'!G164</f>
        <v>0</v>
      </c>
      <c r="P164" s="53">
        <f t="shared" si="56"/>
        <v>0</v>
      </c>
      <c r="Q164" s="54">
        <f t="shared" si="57"/>
        <v>0</v>
      </c>
      <c r="R164" s="55">
        <f t="shared" si="58"/>
        <v>0</v>
      </c>
      <c r="S164" s="52">
        <f t="shared" si="59"/>
        <v>0</v>
      </c>
      <c r="T164" s="57">
        <f t="shared" si="60"/>
        <v>0</v>
      </c>
      <c r="U164" s="62">
        <f t="shared" si="53"/>
        <v>0</v>
      </c>
    </row>
    <row r="165" spans="1:21" x14ac:dyDescent="0.25">
      <c r="A165" s="109" t="s">
        <v>78</v>
      </c>
      <c r="B165" s="52">
        <f>'DAY4'!H165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+(Table17[[#This Row],[OPENING ]]+Table17[[#This Row],[RECEIPTS]]+Table17[[#This Row],[RETURNS]])-(Table17[[#This Row],[EXCHANGED]]+Table17[[#This Row],[SALES]]+Table17[[#This Row],[ISSUES]])</f>
        <v>0</v>
      </c>
      <c r="I165" s="53">
        <v>0</v>
      </c>
      <c r="J165" s="58">
        <f t="shared" si="61"/>
        <v>0</v>
      </c>
      <c r="K165" s="53">
        <f>+'DAY4'!K165+'DAY5'!C165</f>
        <v>0</v>
      </c>
      <c r="L165" s="54">
        <f>+'DAY4'!L165+'DAY5'!D165</f>
        <v>0</v>
      </c>
      <c r="M165" s="55">
        <f>+'DAY4'!M165+'DAY5'!E165</f>
        <v>0</v>
      </c>
      <c r="N165" s="52">
        <f>+'DAY4'!N165+'DAY5'!F165</f>
        <v>0</v>
      </c>
      <c r="O165" s="276">
        <f>+'DAY4'!O165+'DAY5'!G165</f>
        <v>0</v>
      </c>
      <c r="P165" s="53">
        <f t="shared" si="56"/>
        <v>0</v>
      </c>
      <c r="Q165" s="54">
        <f t="shared" si="57"/>
        <v>0</v>
      </c>
      <c r="R165" s="55">
        <f t="shared" si="58"/>
        <v>0</v>
      </c>
      <c r="S165" s="52">
        <f t="shared" si="59"/>
        <v>0</v>
      </c>
      <c r="T165" s="57">
        <f t="shared" si="60"/>
        <v>0</v>
      </c>
      <c r="U165" s="62">
        <f t="shared" si="53"/>
        <v>0</v>
      </c>
    </row>
    <row r="166" spans="1:21" x14ac:dyDescent="0.25">
      <c r="A166" s="109" t="s">
        <v>79</v>
      </c>
      <c r="B166" s="52">
        <f>'DAY4'!H166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+(Table17[[#This Row],[OPENING ]]+Table17[[#This Row],[RECEIPTS]]+Table17[[#This Row],[RETURNS]])-(Table17[[#This Row],[EXCHANGED]]+Table17[[#This Row],[SALES]]+Table17[[#This Row],[ISSUES]])</f>
        <v>0</v>
      </c>
      <c r="I166" s="53">
        <v>0</v>
      </c>
      <c r="J166" s="58">
        <f t="shared" si="61"/>
        <v>0</v>
      </c>
      <c r="K166" s="53">
        <f>+'DAY4'!K166+'DAY5'!C166</f>
        <v>0</v>
      </c>
      <c r="L166" s="54">
        <f>+'DAY4'!L166+'DAY5'!D166</f>
        <v>0</v>
      </c>
      <c r="M166" s="55">
        <f>+'DAY4'!M166+'DAY5'!E166</f>
        <v>0</v>
      </c>
      <c r="N166" s="52">
        <f>+'DAY4'!N166+'DAY5'!F166</f>
        <v>0</v>
      </c>
      <c r="O166" s="276">
        <f>+'DAY4'!O166+'DAY5'!G166</f>
        <v>0</v>
      </c>
      <c r="P166" s="53">
        <f t="shared" si="56"/>
        <v>0</v>
      </c>
      <c r="Q166" s="54">
        <f t="shared" si="57"/>
        <v>0</v>
      </c>
      <c r="R166" s="55">
        <f t="shared" si="58"/>
        <v>0</v>
      </c>
      <c r="S166" s="52">
        <f t="shared" si="59"/>
        <v>0</v>
      </c>
      <c r="T166" s="57">
        <f t="shared" si="60"/>
        <v>0</v>
      </c>
      <c r="U166" s="62">
        <f t="shared" si="53"/>
        <v>0</v>
      </c>
    </row>
    <row r="167" spans="1:21" x14ac:dyDescent="0.25">
      <c r="A167" s="109" t="s">
        <v>109</v>
      </c>
      <c r="B167" s="52">
        <f>'DAY4'!H167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+(Table17[[#This Row],[OPENING ]]+Table17[[#This Row],[RECEIPTS]]+Table17[[#This Row],[RETURNS]])-(Table17[[#This Row],[EXCHANGED]]+Table17[[#This Row],[SALES]]+Table17[[#This Row],[ISSUES]])</f>
        <v>317.2</v>
      </c>
      <c r="I167" s="53">
        <v>317.2</v>
      </c>
      <c r="J167" s="58">
        <f t="shared" si="61"/>
        <v>0</v>
      </c>
      <c r="K167" s="53">
        <f>+'DAY4'!K167+'DAY5'!C167</f>
        <v>0</v>
      </c>
      <c r="L167" s="54">
        <f>+'DAY4'!L167+'DAY5'!D167</f>
        <v>0</v>
      </c>
      <c r="M167" s="55">
        <f>+'DAY4'!M167+'DAY5'!E167</f>
        <v>0</v>
      </c>
      <c r="N167" s="52">
        <f>+'DAY4'!N167+'DAY5'!F167</f>
        <v>0</v>
      </c>
      <c r="O167" s="276">
        <f>+'DAY4'!O167+'DAY5'!G167</f>
        <v>0</v>
      </c>
      <c r="P167" s="53">
        <f t="shared" si="56"/>
        <v>0</v>
      </c>
      <c r="Q167" s="54">
        <f t="shared" si="57"/>
        <v>0</v>
      </c>
      <c r="R167" s="55">
        <f t="shared" si="58"/>
        <v>0</v>
      </c>
      <c r="S167" s="52">
        <f t="shared" si="59"/>
        <v>0</v>
      </c>
      <c r="T167" s="57">
        <f t="shared" si="60"/>
        <v>0</v>
      </c>
      <c r="U167" s="62">
        <f t="shared" si="53"/>
        <v>0</v>
      </c>
    </row>
    <row r="168" spans="1:21" x14ac:dyDescent="0.25">
      <c r="A168" s="109" t="s">
        <v>110</v>
      </c>
      <c r="B168" s="52">
        <f>'DAY4'!H168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+(Table17[[#This Row],[OPENING ]]+Table17[[#This Row],[RECEIPTS]]+Table17[[#This Row],[RETURNS]])-(Table17[[#This Row],[EXCHANGED]]+Table17[[#This Row],[SALES]]+Table17[[#This Row],[ISSUES]])</f>
        <v>1254.2</v>
      </c>
      <c r="I168" s="53">
        <v>1254.2</v>
      </c>
      <c r="J168" s="58">
        <f t="shared" si="61"/>
        <v>0</v>
      </c>
      <c r="K168" s="53">
        <f>+'DAY4'!K168+'DAY5'!C168</f>
        <v>0</v>
      </c>
      <c r="L168" s="54">
        <f>+'DAY4'!L168+'DAY5'!D168</f>
        <v>0</v>
      </c>
      <c r="M168" s="55">
        <f>+'DAY4'!M168+'DAY5'!E168</f>
        <v>0</v>
      </c>
      <c r="N168" s="52">
        <f>+'DAY4'!N168+'DAY5'!F168</f>
        <v>0</v>
      </c>
      <c r="O168" s="276">
        <f>+'DAY4'!O168+'DAY5'!G168</f>
        <v>0</v>
      </c>
      <c r="P168" s="53">
        <f t="shared" si="56"/>
        <v>0</v>
      </c>
      <c r="Q168" s="54">
        <f t="shared" si="57"/>
        <v>0</v>
      </c>
      <c r="R168" s="55">
        <f t="shared" si="58"/>
        <v>0</v>
      </c>
      <c r="S168" s="52">
        <f t="shared" si="59"/>
        <v>0</v>
      </c>
      <c r="T168" s="57">
        <f t="shared" si="60"/>
        <v>0</v>
      </c>
      <c r="U168" s="62">
        <f t="shared" si="53"/>
        <v>0</v>
      </c>
    </row>
    <row r="169" spans="1:21" x14ac:dyDescent="0.25">
      <c r="A169" s="109" t="s">
        <v>80</v>
      </c>
      <c r="B169" s="52">
        <f>'DAY4'!H169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+(Table17[[#This Row],[OPENING ]]+Table17[[#This Row],[RECEIPTS]]+Table17[[#This Row],[RETURNS]])-(Table17[[#This Row],[EXCHANGED]]+Table17[[#This Row],[SALES]]+Table17[[#This Row],[ISSUES]])</f>
        <v>0</v>
      </c>
      <c r="I169" s="53">
        <v>0</v>
      </c>
      <c r="J169" s="58">
        <f t="shared" si="61"/>
        <v>0</v>
      </c>
      <c r="K169" s="53">
        <f>+'DAY4'!K169+'DAY5'!C169</f>
        <v>0</v>
      </c>
      <c r="L169" s="54">
        <f>+'DAY4'!L169+'DAY5'!D169</f>
        <v>0</v>
      </c>
      <c r="M169" s="55">
        <f>+'DAY4'!M169+'DAY5'!E169</f>
        <v>0</v>
      </c>
      <c r="N169" s="52">
        <f>+'DAY4'!N169+'DAY5'!F169</f>
        <v>0</v>
      </c>
      <c r="O169" s="276">
        <f>+'DAY4'!O169+'DAY5'!G169</f>
        <v>0</v>
      </c>
      <c r="P169" s="53">
        <f t="shared" si="56"/>
        <v>0</v>
      </c>
      <c r="Q169" s="54">
        <f t="shared" si="57"/>
        <v>0</v>
      </c>
      <c r="R169" s="55">
        <f t="shared" si="58"/>
        <v>0</v>
      </c>
      <c r="S169" s="52">
        <f t="shared" si="59"/>
        <v>0</v>
      </c>
      <c r="T169" s="57">
        <f t="shared" si="60"/>
        <v>0</v>
      </c>
      <c r="U169" s="62">
        <f t="shared" si="53"/>
        <v>0</v>
      </c>
    </row>
    <row r="170" spans="1:21" x14ac:dyDescent="0.25">
      <c r="A170" s="109" t="s">
        <v>81</v>
      </c>
      <c r="B170" s="52">
        <f>'DAY4'!H170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+(Table17[[#This Row],[OPENING ]]+Table17[[#This Row],[RECEIPTS]]+Table17[[#This Row],[RETURNS]])-(Table17[[#This Row],[EXCHANGED]]+Table17[[#This Row],[SALES]]+Table17[[#This Row],[ISSUES]])</f>
        <v>0</v>
      </c>
      <c r="I170" s="53">
        <v>0</v>
      </c>
      <c r="J170" s="58">
        <f t="shared" si="61"/>
        <v>0</v>
      </c>
      <c r="K170" s="53">
        <f>+'DAY4'!K170+'DAY5'!C170</f>
        <v>0</v>
      </c>
      <c r="L170" s="54">
        <f>+'DAY4'!L170+'DAY5'!D170</f>
        <v>0</v>
      </c>
      <c r="M170" s="55">
        <f>+'DAY4'!M170+'DAY5'!E170</f>
        <v>0</v>
      </c>
      <c r="N170" s="52">
        <f>+'DAY4'!N170+'DAY5'!F170</f>
        <v>0</v>
      </c>
      <c r="O170" s="276">
        <f>+'DAY4'!O170+'DAY5'!G170</f>
        <v>0</v>
      </c>
      <c r="P170" s="53">
        <f t="shared" si="56"/>
        <v>0</v>
      </c>
      <c r="Q170" s="54">
        <f t="shared" si="57"/>
        <v>0</v>
      </c>
      <c r="R170" s="55">
        <f t="shared" si="58"/>
        <v>0</v>
      </c>
      <c r="S170" s="52">
        <f t="shared" si="59"/>
        <v>0</v>
      </c>
      <c r="T170" s="57">
        <f t="shared" si="60"/>
        <v>0</v>
      </c>
      <c r="U170" s="62">
        <f t="shared" si="53"/>
        <v>0</v>
      </c>
    </row>
    <row r="171" spans="1:21" x14ac:dyDescent="0.25">
      <c r="A171" s="89" t="s">
        <v>82</v>
      </c>
      <c r="B171" s="52">
        <f>'DAY4'!H171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+(Table17[[#This Row],[OPENING ]]+Table17[[#This Row],[RECEIPTS]]+Table17[[#This Row],[RETURNS]])-(Table17[[#This Row],[EXCHANGED]]+Table17[[#This Row],[SALES]]+Table17[[#This Row],[ISSUES]])</f>
        <v>0</v>
      </c>
      <c r="I171" s="53">
        <v>0</v>
      </c>
      <c r="J171" s="58">
        <f t="shared" si="61"/>
        <v>0</v>
      </c>
      <c r="K171" s="53">
        <f>+'DAY4'!K171+'DAY5'!C171</f>
        <v>0</v>
      </c>
      <c r="L171" s="54">
        <f>+'DAY4'!L171+'DAY5'!D171</f>
        <v>0</v>
      </c>
      <c r="M171" s="55">
        <f>+'DAY4'!M171+'DAY5'!E171</f>
        <v>0</v>
      </c>
      <c r="N171" s="52">
        <f>+'DAY4'!N171+'DAY5'!F171</f>
        <v>0</v>
      </c>
      <c r="O171" s="276">
        <f>+'DAY4'!O171+'DAY5'!G171</f>
        <v>0</v>
      </c>
      <c r="P171" s="53">
        <f t="shared" si="56"/>
        <v>0</v>
      </c>
      <c r="Q171" s="54">
        <f t="shared" si="57"/>
        <v>0</v>
      </c>
      <c r="R171" s="55">
        <f t="shared" si="58"/>
        <v>0</v>
      </c>
      <c r="S171" s="52">
        <f t="shared" si="59"/>
        <v>0</v>
      </c>
      <c r="T171" s="57">
        <f t="shared" si="60"/>
        <v>0</v>
      </c>
      <c r="U171" s="62">
        <f t="shared" si="53"/>
        <v>0</v>
      </c>
    </row>
    <row r="172" spans="1:21" x14ac:dyDescent="0.25">
      <c r="A172" s="90" t="s">
        <v>83</v>
      </c>
      <c r="B172" s="52">
        <f>'DAY4'!H172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+(Table17[[#This Row],[OPENING ]]+Table17[[#This Row],[RECEIPTS]]+Table17[[#This Row],[RETURNS]])-(Table17[[#This Row],[EXCHANGED]]+Table17[[#This Row],[SALES]]+Table17[[#This Row],[ISSUES]])</f>
        <v>504.2</v>
      </c>
      <c r="I172" s="53">
        <v>504.2</v>
      </c>
      <c r="J172" s="58">
        <f t="shared" si="61"/>
        <v>0</v>
      </c>
      <c r="K172" s="53">
        <f>+'DAY4'!K172+'DAY5'!C172</f>
        <v>0</v>
      </c>
      <c r="L172" s="54">
        <f>+'DAY4'!L172+'DAY5'!D172</f>
        <v>0</v>
      </c>
      <c r="M172" s="55">
        <f>+'DAY4'!M172+'DAY5'!E172</f>
        <v>0</v>
      </c>
      <c r="N172" s="52">
        <f>+'DAY4'!N172+'DAY5'!F172</f>
        <v>0</v>
      </c>
      <c r="O172" s="276">
        <f>+'DAY4'!O172+'DAY5'!G172</f>
        <v>0</v>
      </c>
      <c r="P172" s="53">
        <f t="shared" si="56"/>
        <v>0</v>
      </c>
      <c r="Q172" s="54">
        <f t="shared" si="57"/>
        <v>0</v>
      </c>
      <c r="R172" s="55">
        <f t="shared" si="58"/>
        <v>0</v>
      </c>
      <c r="S172" s="52">
        <f t="shared" si="59"/>
        <v>0</v>
      </c>
      <c r="T172" s="57">
        <f t="shared" si="60"/>
        <v>0</v>
      </c>
      <c r="U172" s="62">
        <f t="shared" si="53"/>
        <v>0</v>
      </c>
    </row>
    <row r="173" spans="1:21" x14ac:dyDescent="0.25">
      <c r="A173" s="90" t="s">
        <v>86</v>
      </c>
      <c r="B173" s="52">
        <f>'DAY4'!H173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+(Table17[[#This Row],[OPENING ]]+Table17[[#This Row],[RECEIPTS]]+Table17[[#This Row],[RETURNS]])-(Table17[[#This Row],[EXCHANGED]]+Table17[[#This Row],[SALES]]+Table17[[#This Row],[ISSUES]])</f>
        <v>4.8</v>
      </c>
      <c r="I173" s="53">
        <v>4.8</v>
      </c>
      <c r="J173" s="58">
        <f t="shared" si="61"/>
        <v>0</v>
      </c>
      <c r="K173" s="53">
        <f>+'DAY4'!K173+'DAY5'!C173</f>
        <v>0</v>
      </c>
      <c r="L173" s="54">
        <f>+'DAY4'!L173+'DAY5'!D173</f>
        <v>0</v>
      </c>
      <c r="M173" s="55">
        <f>+'DAY4'!M173+'DAY5'!E173</f>
        <v>0</v>
      </c>
      <c r="N173" s="52">
        <f>+'DAY4'!N173+'DAY5'!F173</f>
        <v>0</v>
      </c>
      <c r="O173" s="276">
        <f>+'DAY4'!O173+'DAY5'!G173</f>
        <v>0</v>
      </c>
      <c r="P173" s="53">
        <f t="shared" si="56"/>
        <v>0</v>
      </c>
      <c r="Q173" s="54">
        <f t="shared" si="57"/>
        <v>0</v>
      </c>
      <c r="R173" s="55">
        <f t="shared" si="58"/>
        <v>0</v>
      </c>
      <c r="S173" s="52">
        <f t="shared" si="59"/>
        <v>0</v>
      </c>
      <c r="T173" s="57">
        <f t="shared" si="60"/>
        <v>0</v>
      </c>
      <c r="U173" s="62">
        <f t="shared" si="53"/>
        <v>0</v>
      </c>
    </row>
    <row r="174" spans="1:21" x14ac:dyDescent="0.25">
      <c r="A174" s="94" t="s">
        <v>85</v>
      </c>
      <c r="B174" s="52">
        <f>'DAY4'!H174</f>
        <v>802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+(Table17[[#This Row],[OPENING ]]+Table17[[#This Row],[RECEIPTS]]+Table17[[#This Row],[RETURNS]])-(Table17[[#This Row],[EXCHANGED]]+Table17[[#This Row],[SALES]]+Table17[[#This Row],[ISSUES]])</f>
        <v>802</v>
      </c>
      <c r="I174" s="53">
        <v>802</v>
      </c>
      <c r="J174" s="58">
        <f t="shared" si="61"/>
        <v>0</v>
      </c>
      <c r="K174" s="53">
        <f>+'DAY4'!K174+'DAY5'!C174</f>
        <v>0</v>
      </c>
      <c r="L174" s="54">
        <f>+'DAY4'!L174+'DAY5'!D174</f>
        <v>0</v>
      </c>
      <c r="M174" s="55">
        <f>+'DAY4'!M174+'DAY5'!E174</f>
        <v>0</v>
      </c>
      <c r="N174" s="52">
        <f>+'DAY4'!N174+'DAY5'!F174</f>
        <v>0</v>
      </c>
      <c r="O174" s="276">
        <f>+'DAY4'!O174+'DAY5'!G174</f>
        <v>0</v>
      </c>
      <c r="P174" s="53">
        <f t="shared" si="56"/>
        <v>0</v>
      </c>
      <c r="Q174" s="54">
        <f t="shared" si="57"/>
        <v>0</v>
      </c>
      <c r="R174" s="55">
        <f t="shared" si="58"/>
        <v>0</v>
      </c>
      <c r="S174" s="52">
        <f t="shared" si="59"/>
        <v>0</v>
      </c>
      <c r="T174" s="57">
        <f t="shared" si="60"/>
        <v>0</v>
      </c>
      <c r="U174" s="62">
        <f t="shared" si="53"/>
        <v>0</v>
      </c>
    </row>
    <row r="175" spans="1:21" x14ac:dyDescent="0.25">
      <c r="A175" s="90" t="s">
        <v>84</v>
      </c>
      <c r="B175" s="52">
        <f>'DAY4'!H175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+(Table17[[#This Row],[OPENING ]]+Table17[[#This Row],[RECEIPTS]]+Table17[[#This Row],[RETURNS]])-(Table17[[#This Row],[EXCHANGED]]+Table17[[#This Row],[SALES]]+Table17[[#This Row],[ISSUES]])</f>
        <v>0</v>
      </c>
      <c r="I175" s="53">
        <v>0</v>
      </c>
      <c r="J175" s="58">
        <f t="shared" si="61"/>
        <v>0</v>
      </c>
      <c r="K175" s="53">
        <f>+'DAY4'!K175+'DAY5'!C175</f>
        <v>0</v>
      </c>
      <c r="L175" s="54">
        <f>+'DAY4'!L175+'DAY5'!D175</f>
        <v>0</v>
      </c>
      <c r="M175" s="55">
        <f>+'DAY4'!M175+'DAY5'!E175</f>
        <v>0</v>
      </c>
      <c r="N175" s="52">
        <f>+'DAY4'!N175+'DAY5'!F175</f>
        <v>0</v>
      </c>
      <c r="O175" s="276">
        <f>+'DAY4'!O175+'DAY5'!G175</f>
        <v>0</v>
      </c>
      <c r="P175" s="53">
        <f t="shared" si="56"/>
        <v>0</v>
      </c>
      <c r="Q175" s="54">
        <f t="shared" si="57"/>
        <v>0</v>
      </c>
      <c r="R175" s="55">
        <f t="shared" si="58"/>
        <v>0</v>
      </c>
      <c r="S175" s="52">
        <f t="shared" si="59"/>
        <v>0</v>
      </c>
      <c r="T175" s="57">
        <f t="shared" si="60"/>
        <v>0</v>
      </c>
      <c r="U175" s="62">
        <f t="shared" si="53"/>
        <v>0</v>
      </c>
    </row>
    <row r="176" spans="1:21" x14ac:dyDescent="0.25">
      <c r="A176" s="318" t="s">
        <v>87</v>
      </c>
      <c r="B176" s="52">
        <f>'DAY4'!H176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+(Table17[[#This Row],[OPENING ]]+Table17[[#This Row],[RECEIPTS]]+Table17[[#This Row],[RETURNS]])-(Table17[[#This Row],[EXCHANGED]]+Table17[[#This Row],[SALES]]+Table17[[#This Row],[ISSUES]])</f>
        <v>0</v>
      </c>
      <c r="I176" s="53">
        <v>0</v>
      </c>
      <c r="J176" s="58">
        <f t="shared" si="61"/>
        <v>0</v>
      </c>
      <c r="K176" s="53">
        <f>+'DAY4'!K176+'DAY5'!C176</f>
        <v>0</v>
      </c>
      <c r="L176" s="54">
        <f>+'DAY4'!L176+'DAY5'!D176</f>
        <v>0</v>
      </c>
      <c r="M176" s="55">
        <f>+'DAY4'!M176+'DAY5'!E176</f>
        <v>0</v>
      </c>
      <c r="N176" s="52">
        <f>+'DAY4'!N176+'DAY5'!F176</f>
        <v>0</v>
      </c>
      <c r="O176" s="276">
        <f>+'DAY4'!O176+'DAY5'!G176</f>
        <v>0</v>
      </c>
      <c r="P176" s="53">
        <f t="shared" si="56"/>
        <v>0</v>
      </c>
      <c r="Q176" s="54">
        <f t="shared" si="57"/>
        <v>0</v>
      </c>
      <c r="R176" s="55">
        <f t="shared" si="58"/>
        <v>0</v>
      </c>
      <c r="S176" s="52">
        <f t="shared" si="59"/>
        <v>0</v>
      </c>
      <c r="T176" s="57">
        <f t="shared" si="60"/>
        <v>0</v>
      </c>
      <c r="U176" s="62">
        <f t="shared" si="53"/>
        <v>0</v>
      </c>
    </row>
    <row r="177" spans="1:21" x14ac:dyDescent="0.25">
      <c r="A177" s="318" t="s">
        <v>89</v>
      </c>
      <c r="B177" s="52">
        <f>'DAY4'!H177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+(Table17[[#This Row],[OPENING ]]+Table17[[#This Row],[RECEIPTS]]+Table17[[#This Row],[RETURNS]])-(Table17[[#This Row],[EXCHANGED]]+Table17[[#This Row],[SALES]]+Table17[[#This Row],[ISSUES]])</f>
        <v>17.8</v>
      </c>
      <c r="I177" s="53">
        <v>17.8</v>
      </c>
      <c r="J177" s="58">
        <f t="shared" si="61"/>
        <v>0</v>
      </c>
      <c r="K177" s="53">
        <f>+'DAY4'!K177+'DAY5'!C177</f>
        <v>0</v>
      </c>
      <c r="L177" s="54">
        <f>+'DAY4'!L177+'DAY5'!D177</f>
        <v>0</v>
      </c>
      <c r="M177" s="55">
        <f>+'DAY4'!M177+'DAY5'!E177</f>
        <v>0</v>
      </c>
      <c r="N177" s="52">
        <f>+'DAY4'!N177+'DAY5'!F177</f>
        <v>0</v>
      </c>
      <c r="O177" s="276">
        <f>+'DAY4'!O177+'DAY5'!G177</f>
        <v>0</v>
      </c>
      <c r="P177" s="53">
        <f t="shared" si="56"/>
        <v>0</v>
      </c>
      <c r="Q177" s="54">
        <f t="shared" si="57"/>
        <v>0</v>
      </c>
      <c r="R177" s="55">
        <f t="shared" si="58"/>
        <v>0</v>
      </c>
      <c r="S177" s="52">
        <f t="shared" si="59"/>
        <v>0</v>
      </c>
      <c r="T177" s="57">
        <f t="shared" si="60"/>
        <v>0</v>
      </c>
      <c r="U177" s="62">
        <f t="shared" si="53"/>
        <v>0</v>
      </c>
    </row>
    <row r="178" spans="1:21" x14ac:dyDescent="0.25">
      <c r="A178" s="318" t="s">
        <v>88</v>
      </c>
      <c r="B178" s="52">
        <f>'DAY4'!H178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+(Table17[[#This Row],[OPENING ]]+Table17[[#This Row],[RECEIPTS]]+Table17[[#This Row],[RETURNS]])-(Table17[[#This Row],[EXCHANGED]]+Table17[[#This Row],[SALES]]+Table17[[#This Row],[ISSUES]])</f>
        <v>0</v>
      </c>
      <c r="I178" s="53">
        <v>0</v>
      </c>
      <c r="J178" s="58">
        <f t="shared" si="61"/>
        <v>0</v>
      </c>
      <c r="K178" s="53">
        <f>+'DAY4'!K178+'DAY5'!C178</f>
        <v>0</v>
      </c>
      <c r="L178" s="54">
        <f>+'DAY4'!L178+'DAY5'!D178</f>
        <v>0</v>
      </c>
      <c r="M178" s="55">
        <f>+'DAY4'!M178+'DAY5'!E178</f>
        <v>0</v>
      </c>
      <c r="N178" s="52">
        <f>+'DAY4'!N178+'DAY5'!F178</f>
        <v>0</v>
      </c>
      <c r="O178" s="276">
        <f>+'DAY4'!O178+'DAY5'!G178</f>
        <v>0</v>
      </c>
      <c r="P178" s="53">
        <f t="shared" si="56"/>
        <v>0</v>
      </c>
      <c r="Q178" s="54">
        <f t="shared" si="57"/>
        <v>0</v>
      </c>
      <c r="R178" s="55">
        <f t="shared" si="58"/>
        <v>0</v>
      </c>
      <c r="S178" s="52">
        <f t="shared" si="59"/>
        <v>0</v>
      </c>
      <c r="T178" s="57">
        <f t="shared" si="60"/>
        <v>0</v>
      </c>
      <c r="U178" s="62">
        <f t="shared" si="53"/>
        <v>0</v>
      </c>
    </row>
    <row r="179" spans="1:21" x14ac:dyDescent="0.25">
      <c r="A179" s="88" t="s">
        <v>90</v>
      </c>
      <c r="B179" s="52">
        <f>'DAY4'!H179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+(Table17[[#This Row],[OPENING ]]+Table17[[#This Row],[RECEIPTS]]+Table17[[#This Row],[RETURNS]])-(Table17[[#This Row],[EXCHANGED]]+Table17[[#This Row],[SALES]]+Table17[[#This Row],[ISSUES]])</f>
        <v>0</v>
      </c>
      <c r="I179" s="53">
        <v>0</v>
      </c>
      <c r="J179" s="58">
        <f t="shared" si="61"/>
        <v>0</v>
      </c>
      <c r="K179" s="53">
        <f>+'DAY4'!K179+'DAY5'!C179</f>
        <v>0</v>
      </c>
      <c r="L179" s="54">
        <f>+'DAY4'!L179+'DAY5'!D179</f>
        <v>0</v>
      </c>
      <c r="M179" s="55">
        <f>+'DAY4'!M179+'DAY5'!E179</f>
        <v>0</v>
      </c>
      <c r="N179" s="52">
        <f>+'DAY4'!N179+'DAY5'!F179</f>
        <v>0</v>
      </c>
      <c r="O179" s="276">
        <f>+'DAY4'!O179+'DAY5'!G179</f>
        <v>0</v>
      </c>
      <c r="P179" s="53">
        <f t="shared" si="56"/>
        <v>0</v>
      </c>
      <c r="Q179" s="54">
        <f t="shared" si="57"/>
        <v>0</v>
      </c>
      <c r="R179" s="55">
        <f t="shared" si="58"/>
        <v>0</v>
      </c>
      <c r="S179" s="52">
        <f t="shared" si="59"/>
        <v>0</v>
      </c>
      <c r="T179" s="57">
        <f t="shared" si="60"/>
        <v>0</v>
      </c>
      <c r="U179" s="62">
        <f t="shared" si="53"/>
        <v>0</v>
      </c>
    </row>
    <row r="180" spans="1:21" x14ac:dyDescent="0.25">
      <c r="A180" s="88" t="s">
        <v>91</v>
      </c>
      <c r="B180" s="52">
        <f>'DAY4'!H180</f>
        <v>376.64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+(Table17[[#This Row],[OPENING ]]+Table17[[#This Row],[RECEIPTS]]+Table17[[#This Row],[RETURNS]])-(Table17[[#This Row],[EXCHANGED]]+Table17[[#This Row],[SALES]]+Table17[[#This Row],[ISSUES]])</f>
        <v>376.64</v>
      </c>
      <c r="I180" s="53">
        <v>376.64</v>
      </c>
      <c r="J180" s="58">
        <f t="shared" si="61"/>
        <v>0</v>
      </c>
      <c r="K180" s="53">
        <f>+'DAY4'!K180+'DAY5'!C180</f>
        <v>0</v>
      </c>
      <c r="L180" s="54">
        <f>+'DAY4'!L180+'DAY5'!D180</f>
        <v>0</v>
      </c>
      <c r="M180" s="55">
        <f>+'DAY4'!M180+'DAY5'!E180</f>
        <v>0</v>
      </c>
      <c r="N180" s="52">
        <f>+'DAY4'!N180+'DAY5'!F180</f>
        <v>0</v>
      </c>
      <c r="O180" s="276">
        <f>+'DAY4'!O180+'DAY5'!G180</f>
        <v>79</v>
      </c>
      <c r="P180" s="53">
        <f t="shared" si="56"/>
        <v>0</v>
      </c>
      <c r="Q180" s="54">
        <f t="shared" si="57"/>
        <v>0</v>
      </c>
      <c r="R180" s="55">
        <f t="shared" si="58"/>
        <v>0</v>
      </c>
      <c r="S180" s="52">
        <f t="shared" si="59"/>
        <v>0</v>
      </c>
      <c r="T180" s="57">
        <f t="shared" si="60"/>
        <v>15.8</v>
      </c>
      <c r="U180" s="62">
        <f t="shared" si="53"/>
        <v>23.837974683544303</v>
      </c>
    </row>
    <row r="181" spans="1:21" x14ac:dyDescent="0.25">
      <c r="A181" s="88" t="s">
        <v>92</v>
      </c>
      <c r="B181" s="52">
        <f>'DAY4'!H181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+(Table17[[#This Row],[OPENING ]]+Table17[[#This Row],[RECEIPTS]]+Table17[[#This Row],[RETURNS]])-(Table17[[#This Row],[EXCHANGED]]+Table17[[#This Row],[SALES]]+Table17[[#This Row],[ISSUES]])</f>
        <v>0</v>
      </c>
      <c r="I181" s="53">
        <v>0</v>
      </c>
      <c r="J181" s="58">
        <f t="shared" si="61"/>
        <v>0</v>
      </c>
      <c r="K181" s="53">
        <f>+'DAY4'!K181+'DAY5'!C181</f>
        <v>0</v>
      </c>
      <c r="L181" s="54">
        <f>+'DAY4'!L181+'DAY5'!D181</f>
        <v>0</v>
      </c>
      <c r="M181" s="55">
        <f>+'DAY4'!M181+'DAY5'!E181</f>
        <v>0</v>
      </c>
      <c r="N181" s="52">
        <f>+'DAY4'!N181+'DAY5'!F181</f>
        <v>0</v>
      </c>
      <c r="O181" s="276">
        <f>+'DAY4'!O181+'DAY5'!G181</f>
        <v>0</v>
      </c>
      <c r="P181" s="53">
        <f t="shared" si="56"/>
        <v>0</v>
      </c>
      <c r="Q181" s="54">
        <f t="shared" si="57"/>
        <v>0</v>
      </c>
      <c r="R181" s="55">
        <f t="shared" si="58"/>
        <v>0</v>
      </c>
      <c r="S181" s="52">
        <f t="shared" si="59"/>
        <v>0</v>
      </c>
      <c r="T181" s="57">
        <f t="shared" si="60"/>
        <v>0</v>
      </c>
      <c r="U181" s="62">
        <f t="shared" si="53"/>
        <v>0</v>
      </c>
    </row>
    <row r="182" spans="1:21" x14ac:dyDescent="0.25">
      <c r="A182" s="88" t="s">
        <v>111</v>
      </c>
      <c r="B182" s="52">
        <f>'DAY4'!H182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+(Table17[[#This Row],[OPENING ]]+Table17[[#This Row],[RECEIPTS]]+Table17[[#This Row],[RETURNS]])-(Table17[[#This Row],[EXCHANGED]]+Table17[[#This Row],[SALES]]+Table17[[#This Row],[ISSUES]])</f>
        <v>0</v>
      </c>
      <c r="I182" s="53">
        <v>0</v>
      </c>
      <c r="J182" s="58">
        <f t="shared" si="61"/>
        <v>0</v>
      </c>
      <c r="K182" s="53">
        <f>+'DAY4'!K182+'DAY5'!C182</f>
        <v>0</v>
      </c>
      <c r="L182" s="54">
        <f>+'DAY4'!L182+'DAY5'!D182</f>
        <v>0</v>
      </c>
      <c r="M182" s="55">
        <f>+'DAY4'!M182+'DAY5'!E182</f>
        <v>0</v>
      </c>
      <c r="N182" s="52">
        <f>+'DAY4'!N182+'DAY5'!F182</f>
        <v>0</v>
      </c>
      <c r="O182" s="276">
        <f>+'DAY4'!O182+'DAY5'!G182</f>
        <v>0</v>
      </c>
      <c r="P182" s="53">
        <f t="shared" si="56"/>
        <v>0</v>
      </c>
      <c r="Q182" s="54">
        <f t="shared" si="57"/>
        <v>0</v>
      </c>
      <c r="R182" s="55">
        <f t="shared" si="58"/>
        <v>0</v>
      </c>
      <c r="S182" s="52">
        <f t="shared" si="59"/>
        <v>0</v>
      </c>
      <c r="T182" s="57">
        <f t="shared" si="60"/>
        <v>0</v>
      </c>
      <c r="U182" s="62">
        <f t="shared" si="53"/>
        <v>0</v>
      </c>
    </row>
    <row r="183" spans="1:21" x14ac:dyDescent="0.25">
      <c r="A183" s="87" t="s">
        <v>53</v>
      </c>
      <c r="B183" s="52">
        <f>'DAY4'!H183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+(Table17[[#This Row],[OPENING ]]+Table17[[#This Row],[RECEIPTS]]+Table17[[#This Row],[RETURNS]])-(Table17[[#This Row],[EXCHANGED]]+Table17[[#This Row],[SALES]]+Table17[[#This Row],[ISSUES]])</f>
        <v>0</v>
      </c>
      <c r="I183" s="53">
        <v>0</v>
      </c>
      <c r="J183" s="58">
        <f t="shared" si="61"/>
        <v>0</v>
      </c>
      <c r="K183" s="53">
        <f>+'DAY4'!K183+'DAY5'!C183</f>
        <v>0</v>
      </c>
      <c r="L183" s="54">
        <f>+'DAY4'!L183+'DAY5'!D183</f>
        <v>0</v>
      </c>
      <c r="M183" s="55">
        <f>+'DAY4'!M183+'DAY5'!E183</f>
        <v>0</v>
      </c>
      <c r="N183" s="52">
        <f>+'DAY4'!N183+'DAY5'!F183</f>
        <v>0</v>
      </c>
      <c r="O183" s="276">
        <f>+'DAY4'!O183+'DAY5'!G183</f>
        <v>0</v>
      </c>
      <c r="P183" s="53">
        <f t="shared" si="56"/>
        <v>0</v>
      </c>
      <c r="Q183" s="54">
        <f t="shared" si="57"/>
        <v>0</v>
      </c>
      <c r="R183" s="55">
        <f t="shared" si="58"/>
        <v>0</v>
      </c>
      <c r="S183" s="52">
        <f t="shared" si="59"/>
        <v>0</v>
      </c>
      <c r="T183" s="57">
        <f t="shared" si="60"/>
        <v>0</v>
      </c>
      <c r="U183" s="62">
        <f t="shared" si="53"/>
        <v>0</v>
      </c>
    </row>
    <row r="184" spans="1:21" x14ac:dyDescent="0.25">
      <c r="A184" s="321" t="s">
        <v>93</v>
      </c>
      <c r="B184" s="52">
        <f>'DAY4'!H184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+(Table17[[#This Row],[OPENING ]]+Table17[[#This Row],[RECEIPTS]]+Table17[[#This Row],[RETURNS]])-(Table17[[#This Row],[EXCHANGED]]+Table17[[#This Row],[SALES]]+Table17[[#This Row],[ISSUES]])</f>
        <v>0</v>
      </c>
      <c r="I184" s="53">
        <v>0</v>
      </c>
      <c r="J184" s="58">
        <f t="shared" si="61"/>
        <v>0</v>
      </c>
      <c r="K184" s="53">
        <f>+'DAY4'!K184+'DAY5'!C184</f>
        <v>0</v>
      </c>
      <c r="L184" s="54">
        <f>+'DAY4'!L184+'DAY5'!D184</f>
        <v>0</v>
      </c>
      <c r="M184" s="55">
        <f>+'DAY4'!M184+'DAY5'!E184</f>
        <v>0</v>
      </c>
      <c r="N184" s="52">
        <f>+'DAY4'!N184+'DAY5'!F184</f>
        <v>0</v>
      </c>
      <c r="O184" s="276">
        <f>+'DAY4'!O184+'DAY5'!G184</f>
        <v>0</v>
      </c>
      <c r="P184" s="53">
        <f t="shared" si="56"/>
        <v>0</v>
      </c>
      <c r="Q184" s="54">
        <f t="shared" si="57"/>
        <v>0</v>
      </c>
      <c r="R184" s="55">
        <f t="shared" si="58"/>
        <v>0</v>
      </c>
      <c r="S184" s="52">
        <f t="shared" si="59"/>
        <v>0</v>
      </c>
      <c r="T184" s="57">
        <f t="shared" si="60"/>
        <v>0</v>
      </c>
      <c r="U184" s="62">
        <f t="shared" si="53"/>
        <v>0</v>
      </c>
    </row>
    <row r="185" spans="1:21" x14ac:dyDescent="0.25">
      <c r="A185" s="321" t="s">
        <v>94</v>
      </c>
      <c r="B185" s="52">
        <f>'DAY4'!H185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+(Table17[[#This Row],[OPENING ]]+Table17[[#This Row],[RECEIPTS]]+Table17[[#This Row],[RETURNS]])-(Table17[[#This Row],[EXCHANGED]]+Table17[[#This Row],[SALES]]+Table17[[#This Row],[ISSUES]])</f>
        <v>0</v>
      </c>
      <c r="I185" s="53">
        <v>0</v>
      </c>
      <c r="J185" s="58">
        <f t="shared" si="61"/>
        <v>0</v>
      </c>
      <c r="K185" s="53">
        <f>+'DAY4'!K185+'DAY5'!C185</f>
        <v>0</v>
      </c>
      <c r="L185" s="54">
        <f>+'DAY4'!L185+'DAY5'!D185</f>
        <v>0</v>
      </c>
      <c r="M185" s="55">
        <f>+'DAY4'!M185+'DAY5'!E185</f>
        <v>0</v>
      </c>
      <c r="N185" s="52">
        <f>+'DAY4'!N185+'DAY5'!F185</f>
        <v>0</v>
      </c>
      <c r="O185" s="276">
        <f>+'DAY4'!O185+'DAY5'!G185</f>
        <v>0</v>
      </c>
      <c r="P185" s="53">
        <f t="shared" si="56"/>
        <v>0</v>
      </c>
      <c r="Q185" s="54">
        <f t="shared" si="57"/>
        <v>0</v>
      </c>
      <c r="R185" s="55">
        <f t="shared" si="58"/>
        <v>0</v>
      </c>
      <c r="S185" s="52">
        <f t="shared" si="59"/>
        <v>0</v>
      </c>
      <c r="T185" s="57">
        <f t="shared" si="60"/>
        <v>0</v>
      </c>
      <c r="U185" s="62">
        <f t="shared" si="53"/>
        <v>0</v>
      </c>
    </row>
    <row r="186" spans="1:21" x14ac:dyDescent="0.25">
      <c r="A186" s="84" t="s">
        <v>97</v>
      </c>
      <c r="B186" s="52">
        <f>'DAY4'!H186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+(Table17[[#This Row],[OPENING ]]+Table17[[#This Row],[RECEIPTS]]+Table17[[#This Row],[RETURNS]])-(Table17[[#This Row],[EXCHANGED]]+Table17[[#This Row],[SALES]]+Table17[[#This Row],[ISSUES]])</f>
        <v>655.4</v>
      </c>
      <c r="I186" s="53">
        <v>655.4</v>
      </c>
      <c r="J186" s="58">
        <f t="shared" si="61"/>
        <v>0</v>
      </c>
      <c r="K186" s="53">
        <f>+'DAY4'!K186+'DAY5'!C186</f>
        <v>0</v>
      </c>
      <c r="L186" s="54">
        <f>+'DAY4'!L186+'DAY5'!D186</f>
        <v>0</v>
      </c>
      <c r="M186" s="55">
        <f>+'DAY4'!M186+'DAY5'!E186</f>
        <v>0</v>
      </c>
      <c r="N186" s="52">
        <f>+'DAY4'!N186+'DAY5'!F186</f>
        <v>0</v>
      </c>
      <c r="O186" s="276">
        <f>+'DAY4'!O186+'DAY5'!G186</f>
        <v>0</v>
      </c>
      <c r="P186" s="53">
        <f t="shared" si="56"/>
        <v>0</v>
      </c>
      <c r="Q186" s="54">
        <f t="shared" si="57"/>
        <v>0</v>
      </c>
      <c r="R186" s="55">
        <f t="shared" si="58"/>
        <v>0</v>
      </c>
      <c r="S186" s="52">
        <f t="shared" si="59"/>
        <v>0</v>
      </c>
      <c r="T186" s="57">
        <f t="shared" si="60"/>
        <v>0</v>
      </c>
      <c r="U186" s="62">
        <f t="shared" si="53"/>
        <v>0</v>
      </c>
    </row>
    <row r="187" spans="1:21" x14ac:dyDescent="0.25">
      <c r="A187" s="84" t="s">
        <v>96</v>
      </c>
      <c r="B187" s="52">
        <f>'DAY4'!H187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+(Table17[[#This Row],[OPENING ]]+Table17[[#This Row],[RECEIPTS]]+Table17[[#This Row],[RETURNS]])-(Table17[[#This Row],[EXCHANGED]]+Table17[[#This Row],[SALES]]+Table17[[#This Row],[ISSUES]])</f>
        <v>0</v>
      </c>
      <c r="I187" s="53">
        <v>0</v>
      </c>
      <c r="J187" s="58">
        <f t="shared" si="61"/>
        <v>0</v>
      </c>
      <c r="K187" s="53">
        <f>+'DAY4'!K187+'DAY5'!C187</f>
        <v>0</v>
      </c>
      <c r="L187" s="54">
        <f>+'DAY4'!L187+'DAY5'!D187</f>
        <v>0</v>
      </c>
      <c r="M187" s="55">
        <f>+'DAY4'!M187+'DAY5'!E187</f>
        <v>0</v>
      </c>
      <c r="N187" s="52">
        <f>+'DAY4'!N187+'DAY5'!F187</f>
        <v>0</v>
      </c>
      <c r="O187" s="276">
        <f>+'DAY4'!O187+'DAY5'!G187</f>
        <v>0</v>
      </c>
      <c r="P187" s="53">
        <f t="shared" si="56"/>
        <v>0</v>
      </c>
      <c r="Q187" s="54">
        <f t="shared" si="57"/>
        <v>0</v>
      </c>
      <c r="R187" s="55">
        <f t="shared" si="58"/>
        <v>0</v>
      </c>
      <c r="S187" s="52">
        <f t="shared" si="59"/>
        <v>0</v>
      </c>
      <c r="T187" s="57">
        <f t="shared" si="60"/>
        <v>0</v>
      </c>
      <c r="U187" s="62">
        <f t="shared" si="53"/>
        <v>0</v>
      </c>
    </row>
    <row r="188" spans="1:21" x14ac:dyDescent="0.25">
      <c r="A188" s="84" t="s">
        <v>95</v>
      </c>
      <c r="B188" s="52">
        <f>'DAY4'!H188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+(Table17[[#This Row],[OPENING ]]+Table17[[#This Row],[RECEIPTS]]+Table17[[#This Row],[RETURNS]])-(Table17[[#This Row],[EXCHANGED]]+Table17[[#This Row],[SALES]]+Table17[[#This Row],[ISSUES]])</f>
        <v>9.8000000000000007</v>
      </c>
      <c r="I188" s="53">
        <v>9.8000000000000007</v>
      </c>
      <c r="J188" s="58">
        <f t="shared" si="61"/>
        <v>0</v>
      </c>
      <c r="K188" s="53">
        <f>+'DAY4'!K188+'DAY5'!C188</f>
        <v>0</v>
      </c>
      <c r="L188" s="54">
        <f>+'DAY4'!L188+'DAY5'!D188</f>
        <v>0</v>
      </c>
      <c r="M188" s="55">
        <f>+'DAY4'!M188+'DAY5'!E188</f>
        <v>0</v>
      </c>
      <c r="N188" s="52">
        <f>+'DAY4'!N188+'DAY5'!F188</f>
        <v>0</v>
      </c>
      <c r="O188" s="276">
        <f>+'DAY4'!O188+'DAY5'!G188</f>
        <v>0</v>
      </c>
      <c r="P188" s="53">
        <f t="shared" si="56"/>
        <v>0</v>
      </c>
      <c r="Q188" s="54">
        <f t="shared" si="57"/>
        <v>0</v>
      </c>
      <c r="R188" s="55">
        <f t="shared" si="58"/>
        <v>0</v>
      </c>
      <c r="S188" s="52">
        <f t="shared" si="59"/>
        <v>0</v>
      </c>
      <c r="T188" s="57">
        <f t="shared" si="60"/>
        <v>0</v>
      </c>
      <c r="U188" s="62">
        <f t="shared" si="53"/>
        <v>0</v>
      </c>
    </row>
    <row r="189" spans="1:21" x14ac:dyDescent="0.25">
      <c r="A189" s="92" t="s">
        <v>98</v>
      </c>
      <c r="B189" s="52">
        <f>'DAY4'!H189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+(Table17[[#This Row],[OPENING ]]+Table17[[#This Row],[RECEIPTS]]+Table17[[#This Row],[RETURNS]])-(Table17[[#This Row],[EXCHANGED]]+Table17[[#This Row],[SALES]]+Table17[[#This Row],[ISSUES]])</f>
        <v>0</v>
      </c>
      <c r="I189" s="53">
        <v>0</v>
      </c>
      <c r="J189" s="58">
        <f t="shared" si="61"/>
        <v>0</v>
      </c>
      <c r="K189" s="53">
        <f>+'DAY4'!K189+'DAY5'!C189</f>
        <v>0</v>
      </c>
      <c r="L189" s="54">
        <f>+'DAY4'!L189+'DAY5'!D189</f>
        <v>0</v>
      </c>
      <c r="M189" s="55">
        <f>+'DAY4'!M189+'DAY5'!E189</f>
        <v>0</v>
      </c>
      <c r="N189" s="52">
        <f>+'DAY4'!N189+'DAY5'!F189</f>
        <v>0</v>
      </c>
      <c r="O189" s="276">
        <f>+'DAY4'!O189+'DAY5'!G189</f>
        <v>0</v>
      </c>
      <c r="P189" s="53">
        <f t="shared" si="56"/>
        <v>0</v>
      </c>
      <c r="Q189" s="54">
        <f t="shared" si="57"/>
        <v>0</v>
      </c>
      <c r="R189" s="55">
        <f t="shared" si="58"/>
        <v>0</v>
      </c>
      <c r="S189" s="52">
        <f t="shared" si="59"/>
        <v>0</v>
      </c>
      <c r="T189" s="57">
        <f t="shared" si="60"/>
        <v>0</v>
      </c>
      <c r="U189" s="62">
        <f t="shared" si="53"/>
        <v>0</v>
      </c>
    </row>
    <row r="190" spans="1:21" x14ac:dyDescent="0.25">
      <c r="A190" s="92" t="s">
        <v>99</v>
      </c>
      <c r="B190" s="52">
        <f>'DAY4'!H190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+(Table17[[#This Row],[OPENING ]]+Table17[[#This Row],[RECEIPTS]]+Table17[[#This Row],[RETURNS]])-(Table17[[#This Row],[EXCHANGED]]+Table17[[#This Row],[SALES]]+Table17[[#This Row],[ISSUES]])</f>
        <v>0</v>
      </c>
      <c r="I190" s="53">
        <v>0</v>
      </c>
      <c r="J190" s="58">
        <f t="shared" si="61"/>
        <v>0</v>
      </c>
      <c r="K190" s="53">
        <f>+'DAY4'!K190+'DAY5'!C190</f>
        <v>0</v>
      </c>
      <c r="L190" s="54">
        <f>+'DAY4'!L190+'DAY5'!D190</f>
        <v>0</v>
      </c>
      <c r="M190" s="55">
        <f>+'DAY4'!M190+'DAY5'!E190</f>
        <v>0</v>
      </c>
      <c r="N190" s="52">
        <f>+'DAY4'!N190+'DAY5'!F190</f>
        <v>0</v>
      </c>
      <c r="O190" s="276">
        <f>+'DAY4'!O190+'DAY5'!G190</f>
        <v>0</v>
      </c>
      <c r="P190" s="53">
        <f t="shared" si="56"/>
        <v>0</v>
      </c>
      <c r="Q190" s="54">
        <f t="shared" si="57"/>
        <v>0</v>
      </c>
      <c r="R190" s="55">
        <f t="shared" si="58"/>
        <v>0</v>
      </c>
      <c r="S190" s="52">
        <f t="shared" si="59"/>
        <v>0</v>
      </c>
      <c r="T190" s="57">
        <f t="shared" si="60"/>
        <v>0</v>
      </c>
      <c r="U190" s="62">
        <f t="shared" si="53"/>
        <v>0</v>
      </c>
    </row>
    <row r="191" spans="1:21" x14ac:dyDescent="0.25">
      <c r="A191" s="93" t="s">
        <v>100</v>
      </c>
      <c r="B191" s="52">
        <f>'DAY4'!H191</f>
        <v>10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+(Table17[[#This Row],[OPENING ]]+Table17[[#This Row],[RECEIPTS]]+Table17[[#This Row],[RETURNS]])-(Table17[[#This Row],[EXCHANGED]]+Table17[[#This Row],[SALES]]+Table17[[#This Row],[ISSUES]])</f>
        <v>10</v>
      </c>
      <c r="I191" s="53">
        <v>10</v>
      </c>
      <c r="J191" s="58">
        <f t="shared" si="61"/>
        <v>0</v>
      </c>
      <c r="K191" s="53">
        <f>+'DAY4'!K191+'DAY5'!C191</f>
        <v>0</v>
      </c>
      <c r="L191" s="54">
        <f>+'DAY4'!L191+'DAY5'!D191</f>
        <v>0</v>
      </c>
      <c r="M191" s="55">
        <f>+'DAY4'!M191+'DAY5'!E191</f>
        <v>0</v>
      </c>
      <c r="N191" s="52">
        <f>+'DAY4'!N191+'DAY5'!F191</f>
        <v>0</v>
      </c>
      <c r="O191" s="276">
        <f>+'DAY4'!O191+'DAY5'!G191</f>
        <v>0</v>
      </c>
      <c r="P191" s="53">
        <f t="shared" si="56"/>
        <v>0</v>
      </c>
      <c r="Q191" s="54">
        <f t="shared" si="57"/>
        <v>0</v>
      </c>
      <c r="R191" s="55">
        <f t="shared" si="58"/>
        <v>0</v>
      </c>
      <c r="S191" s="52">
        <f t="shared" si="59"/>
        <v>0</v>
      </c>
      <c r="T191" s="57">
        <f t="shared" si="60"/>
        <v>0</v>
      </c>
      <c r="U191" s="62">
        <f t="shared" si="53"/>
        <v>0</v>
      </c>
    </row>
    <row r="192" spans="1:21" x14ac:dyDescent="0.25">
      <c r="A192" s="81" t="s">
        <v>101</v>
      </c>
      <c r="B192" s="52">
        <f>'DAY4'!H192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+(Table17[[#This Row],[OPENING ]]+Table17[[#This Row],[RECEIPTS]]+Table17[[#This Row],[RETURNS]])-(Table17[[#This Row],[EXCHANGED]]+Table17[[#This Row],[SALES]]+Table17[[#This Row],[ISSUES]])</f>
        <v>10.199999999999999</v>
      </c>
      <c r="I192" s="53">
        <v>10.199999999999999</v>
      </c>
      <c r="J192" s="58">
        <f t="shared" si="61"/>
        <v>0</v>
      </c>
      <c r="K192" s="53">
        <f>+'DAY4'!K192+'DAY5'!C192</f>
        <v>0</v>
      </c>
      <c r="L192" s="54">
        <f>+'DAY4'!L192+'DAY5'!D192</f>
        <v>0</v>
      </c>
      <c r="M192" s="55">
        <f>+'DAY4'!M192+'DAY5'!E192</f>
        <v>0</v>
      </c>
      <c r="N192" s="52">
        <f>+'DAY4'!N192+'DAY5'!F192</f>
        <v>0</v>
      </c>
      <c r="O192" s="276">
        <f>+'DAY4'!O192+'DAY5'!G192</f>
        <v>0</v>
      </c>
      <c r="P192" s="53">
        <f t="shared" si="56"/>
        <v>0</v>
      </c>
      <c r="Q192" s="54">
        <f t="shared" si="57"/>
        <v>0</v>
      </c>
      <c r="R192" s="55">
        <f t="shared" si="58"/>
        <v>0</v>
      </c>
      <c r="S192" s="52">
        <f t="shared" si="59"/>
        <v>0</v>
      </c>
      <c r="T192" s="57">
        <f t="shared" si="60"/>
        <v>0</v>
      </c>
      <c r="U192" s="62">
        <f t="shared" si="53"/>
        <v>0</v>
      </c>
    </row>
    <row r="193" spans="1:21" x14ac:dyDescent="0.25">
      <c r="A193" s="109" t="s">
        <v>102</v>
      </c>
      <c r="B193" s="52">
        <f>'DAY4'!H193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+(Table17[[#This Row],[OPENING ]]+Table17[[#This Row],[RECEIPTS]]+Table17[[#This Row],[RETURNS]])-(Table17[[#This Row],[EXCHANGED]]+Table17[[#This Row],[SALES]]+Table17[[#This Row],[ISSUES]])</f>
        <v>0</v>
      </c>
      <c r="I193" s="53">
        <v>0</v>
      </c>
      <c r="J193" s="58">
        <f t="shared" si="61"/>
        <v>0</v>
      </c>
      <c r="K193" s="53">
        <f>+'DAY4'!K193+'DAY5'!C193</f>
        <v>0</v>
      </c>
      <c r="L193" s="54">
        <f>+'DAY4'!L193+'DAY5'!D193</f>
        <v>0</v>
      </c>
      <c r="M193" s="55">
        <f>+'DAY4'!M193+'DAY5'!E193</f>
        <v>0</v>
      </c>
      <c r="N193" s="52">
        <f>+'DAY4'!N193+'DAY5'!F193</f>
        <v>0</v>
      </c>
      <c r="O193" s="276">
        <f>+'DAY4'!O193+'DAY5'!G193</f>
        <v>0</v>
      </c>
      <c r="P193" s="53">
        <f t="shared" si="56"/>
        <v>0</v>
      </c>
      <c r="Q193" s="54">
        <f t="shared" si="57"/>
        <v>0</v>
      </c>
      <c r="R193" s="55">
        <f t="shared" si="58"/>
        <v>0</v>
      </c>
      <c r="S193" s="52">
        <f t="shared" si="59"/>
        <v>0</v>
      </c>
      <c r="T193" s="57">
        <f t="shared" si="60"/>
        <v>0</v>
      </c>
      <c r="U193" s="62">
        <f t="shared" si="53"/>
        <v>0</v>
      </c>
    </row>
    <row r="194" spans="1:21" x14ac:dyDescent="0.25">
      <c r="A194" s="318" t="s">
        <v>103</v>
      </c>
      <c r="B194" s="52">
        <f>'DAY4'!H194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+(Table17[[#This Row],[OPENING ]]+Table17[[#This Row],[RECEIPTS]]+Table17[[#This Row],[RETURNS]])-(Table17[[#This Row],[EXCHANGED]]+Table17[[#This Row],[SALES]]+Table17[[#This Row],[ISSUES]])</f>
        <v>855.4</v>
      </c>
      <c r="I194" s="53">
        <v>855.4</v>
      </c>
      <c r="J194" s="58">
        <f t="shared" si="61"/>
        <v>0</v>
      </c>
      <c r="K194" s="53">
        <f>+'DAY4'!K194+'DAY5'!C194</f>
        <v>0</v>
      </c>
      <c r="L194" s="54">
        <f>+'DAY4'!L194+'DAY5'!D194</f>
        <v>0</v>
      </c>
      <c r="M194" s="55">
        <f>+'DAY4'!M194+'DAY5'!E194</f>
        <v>0</v>
      </c>
      <c r="N194" s="52">
        <f>+'DAY4'!N194+'DAY5'!F194</f>
        <v>0</v>
      </c>
      <c r="O194" s="276">
        <f>+'DAY4'!O194+'DAY5'!G194</f>
        <v>0</v>
      </c>
      <c r="P194" s="53">
        <f t="shared" si="56"/>
        <v>0</v>
      </c>
      <c r="Q194" s="54">
        <f t="shared" si="57"/>
        <v>0</v>
      </c>
      <c r="R194" s="55">
        <f t="shared" si="58"/>
        <v>0</v>
      </c>
      <c r="S194" s="52">
        <f t="shared" si="59"/>
        <v>0</v>
      </c>
      <c r="T194" s="57">
        <f t="shared" si="60"/>
        <v>0</v>
      </c>
      <c r="U194" s="62">
        <f t="shared" si="53"/>
        <v>0</v>
      </c>
    </row>
    <row r="195" spans="1:21" x14ac:dyDescent="0.25">
      <c r="A195" s="87" t="s">
        <v>247</v>
      </c>
      <c r="B195" s="52">
        <f>'DAY4'!H195</f>
        <v>3506.8</v>
      </c>
      <c r="C195" s="53">
        <v>0</v>
      </c>
      <c r="D195" s="54">
        <v>9.6</v>
      </c>
      <c r="E195" s="55">
        <v>0</v>
      </c>
      <c r="F195" s="52">
        <v>0</v>
      </c>
      <c r="G195" s="276">
        <v>0</v>
      </c>
      <c r="H195" s="54">
        <f>+(Table17[[#This Row],[OPENING ]]+Table17[[#This Row],[RECEIPTS]]+Table17[[#This Row],[RETURNS]])-(Table17[[#This Row],[EXCHANGED]]+Table17[[#This Row],[SALES]]+Table17[[#This Row],[ISSUES]])</f>
        <v>3516.4</v>
      </c>
      <c r="I195" s="53">
        <v>3516.4</v>
      </c>
      <c r="J195" s="58">
        <f t="shared" si="61"/>
        <v>0</v>
      </c>
      <c r="K195" s="53">
        <f>+'DAY4'!K195+'DAY5'!C195</f>
        <v>0</v>
      </c>
      <c r="L195" s="54">
        <f>+'DAY4'!L195+'DAY5'!D195</f>
        <v>9.6</v>
      </c>
      <c r="M195" s="55">
        <f>+'DAY4'!M195+'DAY5'!E195</f>
        <v>0</v>
      </c>
      <c r="N195" s="52">
        <f>+'DAY4'!N195+'DAY5'!F195</f>
        <v>0</v>
      </c>
      <c r="O195" s="276">
        <f>+'DAY4'!O195+'DAY5'!G195</f>
        <v>0</v>
      </c>
      <c r="P195" s="53">
        <f t="shared" si="56"/>
        <v>0</v>
      </c>
      <c r="Q195" s="54">
        <f t="shared" si="57"/>
        <v>1.92</v>
      </c>
      <c r="R195" s="55">
        <f t="shared" si="58"/>
        <v>0</v>
      </c>
      <c r="S195" s="52">
        <f t="shared" si="59"/>
        <v>0</v>
      </c>
      <c r="T195" s="57">
        <f t="shared" si="60"/>
        <v>0</v>
      </c>
      <c r="U195" s="62">
        <f t="shared" si="53"/>
        <v>1831.4583333333335</v>
      </c>
    </row>
    <row r="196" spans="1:21" x14ac:dyDescent="0.25">
      <c r="A196" s="87" t="s">
        <v>104</v>
      </c>
      <c r="B196" s="52">
        <f>'DAY4'!H196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+(Table17[[#This Row],[OPENING ]]+Table17[[#This Row],[RECEIPTS]]+Table17[[#This Row],[RETURNS]])-(Table17[[#This Row],[EXCHANGED]]+Table17[[#This Row],[SALES]]+Table17[[#This Row],[ISSUES]])</f>
        <v>200</v>
      </c>
      <c r="I196" s="53">
        <v>200</v>
      </c>
      <c r="J196" s="58">
        <f t="shared" si="61"/>
        <v>0</v>
      </c>
      <c r="K196" s="53">
        <f>+'DAY4'!K196+'DAY5'!C196</f>
        <v>0</v>
      </c>
      <c r="L196" s="54">
        <f>+'DAY4'!L196+'DAY5'!D196</f>
        <v>0</v>
      </c>
      <c r="M196" s="55">
        <f>+'DAY4'!M196+'DAY5'!E196</f>
        <v>0</v>
      </c>
      <c r="N196" s="52">
        <f>+'DAY4'!N196+'DAY5'!F196</f>
        <v>0</v>
      </c>
      <c r="O196" s="276">
        <f>+'DAY4'!O196+'DAY5'!G196</f>
        <v>0</v>
      </c>
      <c r="P196" s="53">
        <f t="shared" si="56"/>
        <v>0</v>
      </c>
      <c r="Q196" s="54">
        <f t="shared" si="57"/>
        <v>0</v>
      </c>
      <c r="R196" s="55">
        <f t="shared" si="58"/>
        <v>0</v>
      </c>
      <c r="S196" s="52">
        <f t="shared" si="59"/>
        <v>0</v>
      </c>
      <c r="T196" s="57">
        <f t="shared" si="60"/>
        <v>0</v>
      </c>
      <c r="U196" s="62">
        <f t="shared" si="53"/>
        <v>0</v>
      </c>
    </row>
    <row r="197" spans="1:21" x14ac:dyDescent="0.25">
      <c r="A197" s="85" t="s">
        <v>118</v>
      </c>
      <c r="B197" s="52">
        <f>'DAY4'!H197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+(Table17[[#This Row],[OPENING ]]+Table17[[#This Row],[RECEIPTS]]+Table17[[#This Row],[RETURNS]])-(Table17[[#This Row],[EXCHANGED]]+Table17[[#This Row],[SALES]]+Table17[[#This Row],[ISSUES]])</f>
        <v>0</v>
      </c>
      <c r="I197" s="53">
        <v>0</v>
      </c>
      <c r="J197" s="58">
        <f t="shared" si="61"/>
        <v>0</v>
      </c>
      <c r="K197" s="53">
        <f>+'DAY4'!K197+'DAY5'!C197</f>
        <v>0</v>
      </c>
      <c r="L197" s="54">
        <f>+'DAY4'!L197+'DAY5'!D197</f>
        <v>0</v>
      </c>
      <c r="M197" s="55">
        <f>+'DAY4'!M197+'DAY5'!E197</f>
        <v>0</v>
      </c>
      <c r="N197" s="52">
        <f>+'DAY4'!N197+'DAY5'!F197</f>
        <v>0</v>
      </c>
      <c r="O197" s="276">
        <f>+'DAY4'!O197+'DAY5'!G197</f>
        <v>0</v>
      </c>
      <c r="P197" s="53">
        <f t="shared" si="56"/>
        <v>0</v>
      </c>
      <c r="Q197" s="54">
        <f t="shared" si="57"/>
        <v>0</v>
      </c>
      <c r="R197" s="55">
        <f t="shared" si="58"/>
        <v>0</v>
      </c>
      <c r="S197" s="52">
        <f t="shared" si="59"/>
        <v>0</v>
      </c>
      <c r="T197" s="57">
        <f t="shared" si="60"/>
        <v>0</v>
      </c>
      <c r="U197" s="62">
        <f t="shared" si="53"/>
        <v>0</v>
      </c>
    </row>
    <row r="198" spans="1:21" x14ac:dyDescent="0.25">
      <c r="A198" s="94" t="s">
        <v>119</v>
      </c>
      <c r="B198" s="52">
        <f>'DAY4'!H198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+(Table17[[#This Row],[OPENING ]]+Table17[[#This Row],[RECEIPTS]]+Table17[[#This Row],[RETURNS]])-(Table17[[#This Row],[EXCHANGED]]+Table17[[#This Row],[SALES]]+Table17[[#This Row],[ISSUES]])</f>
        <v>0</v>
      </c>
      <c r="I198" s="53">
        <v>0</v>
      </c>
      <c r="J198" s="58">
        <f t="shared" si="61"/>
        <v>0</v>
      </c>
      <c r="K198" s="53">
        <f>+'DAY4'!K198+'DAY5'!C198</f>
        <v>0</v>
      </c>
      <c r="L198" s="54">
        <f>+'DAY4'!L198+'DAY5'!D198</f>
        <v>0</v>
      </c>
      <c r="M198" s="55">
        <f>+'DAY4'!M198+'DAY5'!E198</f>
        <v>0</v>
      </c>
      <c r="N198" s="52">
        <f>+'DAY4'!N198+'DAY5'!F198</f>
        <v>0</v>
      </c>
      <c r="O198" s="276">
        <f>+'DAY4'!O198+'DAY5'!G198</f>
        <v>0</v>
      </c>
      <c r="P198" s="53">
        <f t="shared" si="56"/>
        <v>0</v>
      </c>
      <c r="Q198" s="54">
        <f t="shared" si="57"/>
        <v>0</v>
      </c>
      <c r="R198" s="55">
        <f t="shared" si="58"/>
        <v>0</v>
      </c>
      <c r="S198" s="52">
        <f t="shared" si="59"/>
        <v>0</v>
      </c>
      <c r="T198" s="57">
        <f t="shared" si="60"/>
        <v>0</v>
      </c>
      <c r="U198" s="62">
        <f t="shared" si="53"/>
        <v>0</v>
      </c>
    </row>
    <row r="199" spans="1:21" x14ac:dyDescent="0.25">
      <c r="A199" s="84" t="s">
        <v>145</v>
      </c>
      <c r="B199" s="52">
        <f>'DAY4'!H199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+(Table17[[#This Row],[OPENING ]]+Table17[[#This Row],[RECEIPTS]]+Table17[[#This Row],[RETURNS]])-(Table17[[#This Row],[EXCHANGED]]+Table17[[#This Row],[SALES]]+Table17[[#This Row],[ISSUES]])</f>
        <v>0</v>
      </c>
      <c r="I199" s="53">
        <v>0</v>
      </c>
      <c r="J199" s="58">
        <f t="shared" si="61"/>
        <v>0</v>
      </c>
      <c r="K199" s="53">
        <f>+'DAY4'!K199+'DAY5'!C199</f>
        <v>0</v>
      </c>
      <c r="L199" s="54">
        <f>+'DAY4'!L199+'DAY5'!D199</f>
        <v>0</v>
      </c>
      <c r="M199" s="55">
        <f>+'DAY4'!M199+'DAY5'!E199</f>
        <v>0</v>
      </c>
      <c r="N199" s="52">
        <f>+'DAY4'!N199+'DAY5'!F199</f>
        <v>0</v>
      </c>
      <c r="O199" s="276">
        <f>+'DAY4'!O199+'DAY5'!G199</f>
        <v>0</v>
      </c>
      <c r="P199" s="53">
        <f t="shared" si="56"/>
        <v>0</v>
      </c>
      <c r="Q199" s="54">
        <f t="shared" si="57"/>
        <v>0</v>
      </c>
      <c r="R199" s="55">
        <f t="shared" si="58"/>
        <v>0</v>
      </c>
      <c r="S199" s="52">
        <f t="shared" si="59"/>
        <v>0</v>
      </c>
      <c r="T199" s="57">
        <f t="shared" si="60"/>
        <v>0</v>
      </c>
      <c r="U199" s="62">
        <f t="shared" si="53"/>
        <v>0</v>
      </c>
    </row>
    <row r="200" spans="1:21" x14ac:dyDescent="0.25">
      <c r="A200" s="88" t="s">
        <v>218</v>
      </c>
      <c r="B200" s="52">
        <f>'DAY4'!H200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+(Table17[[#This Row],[OPENING ]]+Table17[[#This Row],[RECEIPTS]]+Table17[[#This Row],[RETURNS]])-(Table17[[#This Row],[EXCHANGED]]+Table17[[#This Row],[SALES]]+Table17[[#This Row],[ISSUES]])</f>
        <v>0</v>
      </c>
      <c r="I200" s="53">
        <v>0</v>
      </c>
      <c r="J200" s="58">
        <f t="shared" si="61"/>
        <v>0</v>
      </c>
      <c r="K200" s="53">
        <f>+'DAY4'!K200+'DAY5'!C200</f>
        <v>0</v>
      </c>
      <c r="L200" s="54">
        <f>+'DAY4'!L200+'DAY5'!D200</f>
        <v>0</v>
      </c>
      <c r="M200" s="55">
        <f>+'DAY4'!M200+'DAY5'!E200</f>
        <v>0</v>
      </c>
      <c r="N200" s="52">
        <f>+'DAY4'!N200+'DAY5'!F200</f>
        <v>0</v>
      </c>
      <c r="O200" s="276">
        <f>+'DAY4'!O200+'DAY5'!G200</f>
        <v>0</v>
      </c>
      <c r="P200" s="53">
        <f t="shared" si="56"/>
        <v>0</v>
      </c>
      <c r="Q200" s="54">
        <f t="shared" si="57"/>
        <v>0</v>
      </c>
      <c r="R200" s="55">
        <f t="shared" si="58"/>
        <v>0</v>
      </c>
      <c r="S200" s="52">
        <f t="shared" si="59"/>
        <v>0</v>
      </c>
      <c r="T200" s="57">
        <f t="shared" si="60"/>
        <v>0</v>
      </c>
      <c r="U200" s="62">
        <f t="shared" si="53"/>
        <v>0</v>
      </c>
    </row>
    <row r="201" spans="1:21" x14ac:dyDescent="0.25">
      <c r="A201" s="88" t="s">
        <v>219</v>
      </c>
      <c r="B201" s="52">
        <f>'DAY4'!H201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+(Table17[[#This Row],[OPENING ]]+Table17[[#This Row],[RECEIPTS]]+Table17[[#This Row],[RETURNS]])-(Table17[[#This Row],[EXCHANGED]]+Table17[[#This Row],[SALES]]+Table17[[#This Row],[ISSUES]])</f>
        <v>0</v>
      </c>
      <c r="I201" s="53">
        <v>0</v>
      </c>
      <c r="J201" s="58">
        <f t="shared" si="61"/>
        <v>0</v>
      </c>
      <c r="K201" s="53">
        <f>+'DAY4'!K201+'DAY5'!C201</f>
        <v>0</v>
      </c>
      <c r="L201" s="54">
        <f>+'DAY4'!L201+'DAY5'!D201</f>
        <v>0</v>
      </c>
      <c r="M201" s="55">
        <f>+'DAY4'!M201+'DAY5'!E201</f>
        <v>0</v>
      </c>
      <c r="N201" s="52">
        <f>+'DAY4'!N201+'DAY5'!F201</f>
        <v>0</v>
      </c>
      <c r="O201" s="276">
        <f>+'DAY4'!O201+'DAY5'!G201</f>
        <v>0</v>
      </c>
      <c r="P201" s="53">
        <f t="shared" si="56"/>
        <v>0</v>
      </c>
      <c r="Q201" s="54">
        <f t="shared" si="57"/>
        <v>0</v>
      </c>
      <c r="R201" s="55">
        <f t="shared" si="58"/>
        <v>0</v>
      </c>
      <c r="S201" s="52">
        <f t="shared" si="59"/>
        <v>0</v>
      </c>
      <c r="T201" s="57">
        <f t="shared" si="60"/>
        <v>0</v>
      </c>
      <c r="U201" s="62">
        <f t="shared" si="53"/>
        <v>0</v>
      </c>
    </row>
    <row r="202" spans="1:21" x14ac:dyDescent="0.25">
      <c r="A202" s="317" t="s">
        <v>234</v>
      </c>
      <c r="B202" s="52">
        <f>'DAY4'!H202</f>
        <v>0.87999999999999901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+(Table17[[#This Row],[OPENING ]]+Table17[[#This Row],[RECEIPTS]]+Table17[[#This Row],[RETURNS]])-(Table17[[#This Row],[EXCHANGED]]+Table17[[#This Row],[SALES]]+Table17[[#This Row],[ISSUES]])</f>
        <v>0.87999999999999901</v>
      </c>
      <c r="I202" s="53">
        <v>0.68</v>
      </c>
      <c r="J202" s="58">
        <f t="shared" si="61"/>
        <v>-0.19999999999999896</v>
      </c>
      <c r="K202" s="53">
        <f>+'DAY4'!K202+'DAY5'!C202</f>
        <v>0</v>
      </c>
      <c r="L202" s="54">
        <f>+'DAY4'!L202+'DAY5'!D202</f>
        <v>0</v>
      </c>
      <c r="M202" s="55">
        <f>+'DAY4'!M202+'DAY5'!E202</f>
        <v>0</v>
      </c>
      <c r="N202" s="52">
        <f>+'DAY4'!N202+'DAY5'!F202</f>
        <v>0</v>
      </c>
      <c r="O202" s="276">
        <f>+'DAY4'!O202+'DAY5'!G202</f>
        <v>10.4</v>
      </c>
      <c r="P202" s="53">
        <f t="shared" si="56"/>
        <v>0</v>
      </c>
      <c r="Q202" s="54">
        <f t="shared" si="57"/>
        <v>0</v>
      </c>
      <c r="R202" s="55">
        <f t="shared" si="58"/>
        <v>0</v>
      </c>
      <c r="S202" s="52">
        <f t="shared" si="59"/>
        <v>0</v>
      </c>
      <c r="T202" s="57">
        <f t="shared" si="60"/>
        <v>2.08</v>
      </c>
      <c r="U202" s="62">
        <f t="shared" si="53"/>
        <v>0.42307692307692257</v>
      </c>
    </row>
    <row r="203" spans="1:21" x14ac:dyDescent="0.25">
      <c r="A203" s="319" t="s">
        <v>224</v>
      </c>
      <c r="B203" s="52">
        <f>'DAY4'!H203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+(Table17[[#This Row],[OPENING ]]+Table17[[#This Row],[RECEIPTS]]+Table17[[#This Row],[RETURNS]])-(Table17[[#This Row],[EXCHANGED]]+Table17[[#This Row],[SALES]]+Table17[[#This Row],[ISSUES]])</f>
        <v>3.4</v>
      </c>
      <c r="I203" s="53">
        <v>3.4</v>
      </c>
      <c r="J203" s="58">
        <f t="shared" si="61"/>
        <v>0</v>
      </c>
      <c r="K203" s="53">
        <f>+'DAY4'!K203+'DAY5'!C203</f>
        <v>0</v>
      </c>
      <c r="L203" s="54">
        <f>+'DAY4'!L203+'DAY5'!D203</f>
        <v>0</v>
      </c>
      <c r="M203" s="55">
        <f>+'DAY4'!M203+'DAY5'!E203</f>
        <v>0</v>
      </c>
      <c r="N203" s="52">
        <f>+'DAY4'!N203+'DAY5'!F203</f>
        <v>0</v>
      </c>
      <c r="O203" s="276">
        <f>+'DAY4'!O203+'DAY5'!G203</f>
        <v>0</v>
      </c>
      <c r="P203" s="53">
        <f t="shared" si="56"/>
        <v>0</v>
      </c>
      <c r="Q203" s="54">
        <f t="shared" si="57"/>
        <v>0</v>
      </c>
      <c r="R203" s="55">
        <f t="shared" si="58"/>
        <v>0</v>
      </c>
      <c r="S203" s="52">
        <f t="shared" si="59"/>
        <v>0</v>
      </c>
      <c r="T203" s="57">
        <f t="shared" si="60"/>
        <v>0</v>
      </c>
      <c r="U203" s="62">
        <f t="shared" si="53"/>
        <v>0</v>
      </c>
    </row>
    <row r="204" spans="1:21" x14ac:dyDescent="0.25">
      <c r="A204" s="105" t="s">
        <v>237</v>
      </c>
      <c r="B204" s="52">
        <f>'DAY4'!H204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+(Table17[[#This Row],[OPENING ]]+Table17[[#This Row],[RECEIPTS]]+Table17[[#This Row],[RETURNS]])-(Table17[[#This Row],[EXCHANGED]]+Table17[[#This Row],[SALES]]+Table17[[#This Row],[ISSUES]])</f>
        <v>0</v>
      </c>
      <c r="I204" s="53">
        <v>0</v>
      </c>
      <c r="J204" s="58">
        <f t="shared" si="61"/>
        <v>0</v>
      </c>
      <c r="K204" s="53">
        <f>+'DAY4'!K204+'DAY5'!C204</f>
        <v>0</v>
      </c>
      <c r="L204" s="54">
        <f>+'DAY4'!L204+'DAY5'!D204</f>
        <v>0</v>
      </c>
      <c r="M204" s="55">
        <f>+'DAY4'!M204+'DAY5'!E204</f>
        <v>0</v>
      </c>
      <c r="N204" s="52">
        <f>+'DAY4'!N204+'DAY5'!F204</f>
        <v>0</v>
      </c>
      <c r="O204" s="276">
        <f>+'DAY4'!O204+'DAY5'!G204</f>
        <v>0</v>
      </c>
      <c r="P204" s="53">
        <f t="shared" si="56"/>
        <v>0</v>
      </c>
      <c r="Q204" s="54">
        <f t="shared" si="57"/>
        <v>0</v>
      </c>
      <c r="R204" s="55">
        <f t="shared" si="58"/>
        <v>0</v>
      </c>
      <c r="S204" s="52">
        <f t="shared" si="59"/>
        <v>0</v>
      </c>
      <c r="T204" s="57">
        <f t="shared" si="60"/>
        <v>0</v>
      </c>
      <c r="U204" s="62">
        <f t="shared" si="53"/>
        <v>0</v>
      </c>
    </row>
    <row r="205" spans="1:21" x14ac:dyDescent="0.25">
      <c r="A205" s="87" t="s">
        <v>238</v>
      </c>
      <c r="B205" s="52">
        <f>'DAY4'!H205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+(Table17[[#This Row],[OPENING ]]+Table17[[#This Row],[RECEIPTS]]+Table17[[#This Row],[RETURNS]])-(Table17[[#This Row],[EXCHANGED]]+Table17[[#This Row],[SALES]]+Table17[[#This Row],[ISSUES]])</f>
        <v>0</v>
      </c>
      <c r="I205" s="53">
        <v>0</v>
      </c>
      <c r="J205" s="58">
        <f t="shared" si="61"/>
        <v>0</v>
      </c>
      <c r="K205" s="53">
        <f>+'DAY4'!K205+'DAY5'!C205</f>
        <v>0</v>
      </c>
      <c r="L205" s="54">
        <f>+'DAY4'!L205+'DAY5'!D205</f>
        <v>0</v>
      </c>
      <c r="M205" s="55">
        <f>+'DAY4'!M205+'DAY5'!E205</f>
        <v>0</v>
      </c>
      <c r="N205" s="52">
        <f>+'DAY4'!N205+'DAY5'!F205</f>
        <v>0</v>
      </c>
      <c r="O205" s="276">
        <f>+'DAY4'!O205+'DAY5'!G205</f>
        <v>0</v>
      </c>
      <c r="P205" s="53">
        <f t="shared" si="56"/>
        <v>0</v>
      </c>
      <c r="Q205" s="54">
        <f t="shared" si="57"/>
        <v>0</v>
      </c>
      <c r="R205" s="55">
        <f t="shared" si="58"/>
        <v>0</v>
      </c>
      <c r="S205" s="52">
        <f t="shared" si="59"/>
        <v>0</v>
      </c>
      <c r="T205" s="57">
        <f t="shared" si="60"/>
        <v>0</v>
      </c>
      <c r="U205" s="62">
        <f t="shared" si="53"/>
        <v>0</v>
      </c>
    </row>
    <row r="206" spans="1:21" x14ac:dyDescent="0.25">
      <c r="A206" s="87" t="s">
        <v>239</v>
      </c>
      <c r="B206" s="52">
        <f>'DAY4'!H206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+(Table17[[#This Row],[OPENING ]]+Table17[[#This Row],[RECEIPTS]]+Table17[[#This Row],[RETURNS]])-(Table17[[#This Row],[EXCHANGED]]+Table17[[#This Row],[SALES]]+Table17[[#This Row],[ISSUES]])</f>
        <v>0</v>
      </c>
      <c r="I206" s="53">
        <v>0</v>
      </c>
      <c r="J206" s="58">
        <f t="shared" si="61"/>
        <v>0</v>
      </c>
      <c r="K206" s="53">
        <f>+'DAY4'!K206+'DAY5'!C206</f>
        <v>0</v>
      </c>
      <c r="L206" s="54">
        <f>+'DAY4'!L206+'DAY5'!D206</f>
        <v>0</v>
      </c>
      <c r="M206" s="55">
        <f>+'DAY4'!M206+'DAY5'!E206</f>
        <v>0</v>
      </c>
      <c r="N206" s="52">
        <f>+'DAY4'!N206+'DAY5'!F206</f>
        <v>0</v>
      </c>
      <c r="O206" s="276">
        <f>+'DAY4'!O206+'DAY5'!G206</f>
        <v>0</v>
      </c>
      <c r="P206" s="53">
        <f t="shared" si="56"/>
        <v>0</v>
      </c>
      <c r="Q206" s="54">
        <f t="shared" si="57"/>
        <v>0</v>
      </c>
      <c r="R206" s="55">
        <f t="shared" si="58"/>
        <v>0</v>
      </c>
      <c r="S206" s="52">
        <f t="shared" si="59"/>
        <v>0</v>
      </c>
      <c r="T206" s="57">
        <f t="shared" si="60"/>
        <v>0</v>
      </c>
      <c r="U206" s="62">
        <f t="shared" si="53"/>
        <v>0</v>
      </c>
    </row>
    <row r="207" spans="1:21" x14ac:dyDescent="0.25">
      <c r="A207" s="85" t="s">
        <v>242</v>
      </c>
      <c r="B207" s="52">
        <f>'DAY4'!H207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+(Table17[[#This Row],[OPENING ]]+Table17[[#This Row],[RECEIPTS]]+Table17[[#This Row],[RETURNS]])-(Table17[[#This Row],[EXCHANGED]]+Table17[[#This Row],[SALES]]+Table17[[#This Row],[ISSUES]])</f>
        <v>0</v>
      </c>
      <c r="I207" s="53">
        <v>0</v>
      </c>
      <c r="J207" s="58">
        <f t="shared" si="61"/>
        <v>0</v>
      </c>
      <c r="K207" s="53">
        <f>+'DAY4'!K207+'DAY5'!C207</f>
        <v>0</v>
      </c>
      <c r="L207" s="54">
        <f>+'DAY4'!L207+'DAY5'!D207</f>
        <v>0</v>
      </c>
      <c r="M207" s="55">
        <f>+'DAY4'!M207+'DAY5'!E207</f>
        <v>0</v>
      </c>
      <c r="N207" s="52">
        <f>+'DAY4'!N207+'DAY5'!F207</f>
        <v>0</v>
      </c>
      <c r="O207" s="276">
        <f>+'DAY4'!O207+'DAY5'!G207</f>
        <v>0</v>
      </c>
      <c r="P207" s="53">
        <f t="shared" si="56"/>
        <v>0</v>
      </c>
      <c r="Q207" s="54">
        <f t="shared" si="57"/>
        <v>0</v>
      </c>
      <c r="R207" s="55">
        <f t="shared" si="58"/>
        <v>0</v>
      </c>
      <c r="S207" s="52">
        <f t="shared" si="59"/>
        <v>0</v>
      </c>
      <c r="T207" s="57">
        <f t="shared" si="60"/>
        <v>0</v>
      </c>
      <c r="U207" s="62">
        <f t="shared" si="53"/>
        <v>0</v>
      </c>
    </row>
    <row r="208" spans="1:21" x14ac:dyDescent="0.25">
      <c r="A208" s="85" t="s">
        <v>250</v>
      </c>
      <c r="B208" s="52">
        <f>'DAY4'!H208</f>
        <v>125</v>
      </c>
      <c r="C208" s="53">
        <v>500</v>
      </c>
      <c r="D208" s="54">
        <v>0</v>
      </c>
      <c r="E208" s="55">
        <v>0</v>
      </c>
      <c r="F208" s="52">
        <v>0</v>
      </c>
      <c r="G208" s="276">
        <v>50</v>
      </c>
      <c r="H208" s="54">
        <f>+(Table17[[#This Row],[OPENING ]]+Table17[[#This Row],[RECEIPTS]]+Table17[[#This Row],[RETURNS]])-(Table17[[#This Row],[EXCHANGED]]+Table17[[#This Row],[SALES]]+Table17[[#This Row],[ISSUES]])</f>
        <v>575</v>
      </c>
      <c r="I208" s="53">
        <v>575</v>
      </c>
      <c r="J208" s="58">
        <f t="shared" si="61"/>
        <v>0</v>
      </c>
      <c r="K208" s="53">
        <f>+'DAY4'!K208+'DAY5'!C208</f>
        <v>500</v>
      </c>
      <c r="L208" s="54">
        <f>+'DAY4'!L208+'DAY5'!D208</f>
        <v>0</v>
      </c>
      <c r="M208" s="55">
        <f>+'DAY4'!M208+'DAY5'!E208</f>
        <v>0</v>
      </c>
      <c r="N208" s="52">
        <f>+'DAY4'!N208+'DAY5'!F208</f>
        <v>0</v>
      </c>
      <c r="O208" s="276">
        <f>+'DAY4'!O208+'DAY5'!G208</f>
        <v>225</v>
      </c>
      <c r="P208" s="53">
        <f t="shared" si="56"/>
        <v>100</v>
      </c>
      <c r="Q208" s="54">
        <f t="shared" si="57"/>
        <v>0</v>
      </c>
      <c r="R208" s="55">
        <f t="shared" si="58"/>
        <v>0</v>
      </c>
      <c r="S208" s="52">
        <f t="shared" si="59"/>
        <v>0</v>
      </c>
      <c r="T208" s="57">
        <f t="shared" si="60"/>
        <v>45</v>
      </c>
      <c r="U208" s="62">
        <f t="shared" si="53"/>
        <v>3.9655172413793105</v>
      </c>
    </row>
    <row r="209" spans="1:21" x14ac:dyDescent="0.25">
      <c r="A209" s="87" t="s">
        <v>251</v>
      </c>
      <c r="B209" s="52">
        <f>'DAY4'!H209</f>
        <v>0</v>
      </c>
      <c r="C209" s="53">
        <v>800</v>
      </c>
      <c r="D209" s="54">
        <v>0</v>
      </c>
      <c r="E209" s="55">
        <v>0</v>
      </c>
      <c r="F209" s="52">
        <v>0</v>
      </c>
      <c r="G209" s="276">
        <v>50</v>
      </c>
      <c r="H209" s="54">
        <f>+(Table17[[#This Row],[OPENING ]]+Table17[[#This Row],[RECEIPTS]]+Table17[[#This Row],[RETURNS]])-(Table17[[#This Row],[EXCHANGED]]+Table17[[#This Row],[SALES]]+Table17[[#This Row],[ISSUES]])</f>
        <v>750</v>
      </c>
      <c r="I209" s="53">
        <v>750</v>
      </c>
      <c r="J209" s="58">
        <f t="shared" si="61"/>
        <v>0</v>
      </c>
      <c r="K209" s="53">
        <f>+'DAY4'!K209+'DAY5'!C209</f>
        <v>800</v>
      </c>
      <c r="L209" s="54">
        <f>+'DAY4'!L209+'DAY5'!D209</f>
        <v>0</v>
      </c>
      <c r="M209" s="55">
        <f>+'DAY4'!M209+'DAY5'!E209</f>
        <v>0</v>
      </c>
      <c r="N209" s="52">
        <f>+'DAY4'!N209+'DAY5'!F209</f>
        <v>0</v>
      </c>
      <c r="O209" s="276">
        <f>+'DAY4'!O209+'DAY5'!G209</f>
        <v>189.2</v>
      </c>
      <c r="P209" s="53">
        <f t="shared" si="56"/>
        <v>160</v>
      </c>
      <c r="Q209" s="54">
        <f t="shared" si="57"/>
        <v>0</v>
      </c>
      <c r="R209" s="55">
        <f t="shared" si="58"/>
        <v>0</v>
      </c>
      <c r="S209" s="52">
        <f t="shared" si="59"/>
        <v>0</v>
      </c>
      <c r="T209" s="57">
        <f t="shared" si="60"/>
        <v>37.839999999999996</v>
      </c>
      <c r="U209" s="62">
        <f t="shared" si="53"/>
        <v>3.7909421754953496</v>
      </c>
    </row>
    <row r="210" spans="1:21" x14ac:dyDescent="0.25">
      <c r="A210" s="87"/>
      <c r="B210" s="52">
        <f>'DAY4'!H210</f>
        <v>0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+(Table17[[#This Row],[OPENING ]]+Table17[[#This Row],[RECEIPTS]]+Table17[[#This Row],[RETURNS]])-(Table17[[#This Row],[EXCHANGED]]+Table17[[#This Row],[SALES]]+Table17[[#This Row],[ISSUES]])</f>
        <v>0</v>
      </c>
      <c r="I210" s="53">
        <v>0</v>
      </c>
      <c r="J210" s="58">
        <f t="shared" si="61"/>
        <v>0</v>
      </c>
      <c r="K210" s="53">
        <f>+'DAY4'!K210+'DAY5'!C210</f>
        <v>0</v>
      </c>
      <c r="L210" s="54">
        <f>+'DAY4'!L210+'DAY5'!D210</f>
        <v>0</v>
      </c>
      <c r="M210" s="55">
        <f>+'DAY4'!M210+'DAY5'!E210</f>
        <v>0</v>
      </c>
      <c r="N210" s="52">
        <f>+'DAY4'!N210+'DAY5'!F210</f>
        <v>0</v>
      </c>
      <c r="O210" s="276">
        <f>+'DAY4'!O210+'DAY5'!G210</f>
        <v>0</v>
      </c>
      <c r="P210" s="53">
        <f t="shared" si="56"/>
        <v>0</v>
      </c>
      <c r="Q210" s="54">
        <f t="shared" si="57"/>
        <v>0</v>
      </c>
      <c r="R210" s="55">
        <f t="shared" si="58"/>
        <v>0</v>
      </c>
      <c r="S210" s="52">
        <f t="shared" si="59"/>
        <v>0</v>
      </c>
      <c r="T210" s="57">
        <f t="shared" si="60"/>
        <v>0</v>
      </c>
      <c r="U210" s="62">
        <f t="shared" ref="U210:U240" si="62">IFERROR(+H210/(P210+Q210+R210+S210+T210),0)</f>
        <v>0</v>
      </c>
    </row>
    <row r="211" spans="1:21" x14ac:dyDescent="0.25">
      <c r="A211" s="87"/>
      <c r="B211" s="52">
        <f>'DAY4'!H211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+(Table17[[#This Row],[OPENING ]]+Table17[[#This Row],[RECEIPTS]]+Table17[[#This Row],[RETURNS]])-(Table17[[#This Row],[EXCHANGED]]+Table17[[#This Row],[SALES]]+Table17[[#This Row],[ISSUES]])</f>
        <v>0</v>
      </c>
      <c r="I211" s="53">
        <v>0</v>
      </c>
      <c r="J211" s="58">
        <f t="shared" si="61"/>
        <v>0</v>
      </c>
      <c r="K211" s="53">
        <f>+'DAY4'!K211+'DAY5'!C211</f>
        <v>0</v>
      </c>
      <c r="L211" s="54">
        <f>+'DAY4'!L211+'DAY5'!D211</f>
        <v>0</v>
      </c>
      <c r="M211" s="55">
        <f>+'DAY4'!M211+'DAY5'!E211</f>
        <v>0</v>
      </c>
      <c r="N211" s="52">
        <f>+'DAY4'!N211+'DAY5'!F211</f>
        <v>0</v>
      </c>
      <c r="O211" s="276">
        <f>+'DAY4'!O211+'DAY5'!G211</f>
        <v>0</v>
      </c>
      <c r="P211" s="53">
        <f t="shared" si="56"/>
        <v>0</v>
      </c>
      <c r="Q211" s="54">
        <f t="shared" si="57"/>
        <v>0</v>
      </c>
      <c r="R211" s="55">
        <f t="shared" si="58"/>
        <v>0</v>
      </c>
      <c r="S211" s="52">
        <f t="shared" si="59"/>
        <v>0</v>
      </c>
      <c r="T211" s="57">
        <f t="shared" si="60"/>
        <v>0</v>
      </c>
      <c r="U211" s="62">
        <f t="shared" si="62"/>
        <v>0</v>
      </c>
    </row>
    <row r="212" spans="1:21" x14ac:dyDescent="0.25">
      <c r="A212" s="87"/>
      <c r="B212" s="52">
        <f>'DAY4'!H212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+(Table17[[#This Row],[OPENING ]]+Table17[[#This Row],[RECEIPTS]]+Table17[[#This Row],[RETURNS]])-(Table17[[#This Row],[EXCHANGED]]+Table17[[#This Row],[SALES]]+Table17[[#This Row],[ISSUES]])</f>
        <v>0</v>
      </c>
      <c r="I212" s="53">
        <v>0</v>
      </c>
      <c r="J212" s="58">
        <f t="shared" si="61"/>
        <v>0</v>
      </c>
      <c r="K212" s="53">
        <f>+'DAY4'!K212+'DAY5'!C212</f>
        <v>0</v>
      </c>
      <c r="L212" s="54">
        <f>+'DAY4'!L212+'DAY5'!D212</f>
        <v>0</v>
      </c>
      <c r="M212" s="55">
        <f>+'DAY4'!M212+'DAY5'!E212</f>
        <v>0</v>
      </c>
      <c r="N212" s="52">
        <f>+'DAY4'!N212+'DAY5'!F212</f>
        <v>0</v>
      </c>
      <c r="O212" s="276">
        <f>+'DAY4'!O212+'DAY5'!G212</f>
        <v>0</v>
      </c>
      <c r="P212" s="53">
        <f t="shared" si="56"/>
        <v>0</v>
      </c>
      <c r="Q212" s="54">
        <f t="shared" si="57"/>
        <v>0</v>
      </c>
      <c r="R212" s="55">
        <f t="shared" si="58"/>
        <v>0</v>
      </c>
      <c r="S212" s="52">
        <f t="shared" si="59"/>
        <v>0</v>
      </c>
      <c r="T212" s="57">
        <f t="shared" si="60"/>
        <v>0</v>
      </c>
      <c r="U212" s="62">
        <f t="shared" si="62"/>
        <v>0</v>
      </c>
    </row>
    <row r="213" spans="1:21" ht="15.75" thickBot="1" x14ac:dyDescent="0.3">
      <c r="A213" s="179"/>
      <c r="B213" s="52">
        <f>'DAY4'!H213</f>
        <v>0</v>
      </c>
      <c r="C213" s="144">
        <v>0</v>
      </c>
      <c r="D213" s="145">
        <v>0</v>
      </c>
      <c r="E213" s="146">
        <v>0</v>
      </c>
      <c r="F213" s="143">
        <v>0</v>
      </c>
      <c r="G213" s="298">
        <v>0</v>
      </c>
      <c r="H213" s="54">
        <f>+(Table17[[#This Row],[OPENING ]]+Table17[[#This Row],[RECEIPTS]]+Table17[[#This Row],[RETURNS]])-(Table17[[#This Row],[EXCHANGED]]+Table17[[#This Row],[SALES]]+Table17[[#This Row],[ISSUES]])</f>
        <v>0</v>
      </c>
      <c r="I213" s="144">
        <v>0</v>
      </c>
      <c r="J213" s="148">
        <f t="shared" si="61"/>
        <v>0</v>
      </c>
      <c r="K213" s="53">
        <f>+'DAY4'!K213+'DAY5'!C213</f>
        <v>0</v>
      </c>
      <c r="L213" s="54">
        <f>+'DAY4'!L213+'DAY5'!D213</f>
        <v>0</v>
      </c>
      <c r="M213" s="55">
        <f>+'DAY4'!M213+'DAY5'!E213</f>
        <v>0</v>
      </c>
      <c r="N213" s="52">
        <f>+'DAY4'!N213+'DAY5'!F213</f>
        <v>0</v>
      </c>
      <c r="O213" s="276">
        <f>+'DAY4'!O213+'DAY5'!G213</f>
        <v>0</v>
      </c>
      <c r="P213" s="53">
        <f t="shared" si="56"/>
        <v>0</v>
      </c>
      <c r="Q213" s="54">
        <f t="shared" si="57"/>
        <v>0</v>
      </c>
      <c r="R213" s="55">
        <f t="shared" si="58"/>
        <v>0</v>
      </c>
      <c r="S213" s="52">
        <f t="shared" si="59"/>
        <v>0</v>
      </c>
      <c r="T213" s="57">
        <f t="shared" si="60"/>
        <v>0</v>
      </c>
      <c r="U213" s="167">
        <f t="shared" si="62"/>
        <v>0</v>
      </c>
    </row>
    <row r="214" spans="1:21" ht="17.25" thickBot="1" x14ac:dyDescent="0.35">
      <c r="A214" s="159" t="s">
        <v>54</v>
      </c>
      <c r="B214" s="160">
        <f t="shared" ref="B214:T214" si="63">SUM(B153:B213)</f>
        <v>9227.32</v>
      </c>
      <c r="C214" s="161">
        <f>SUM(C153:C213)</f>
        <v>1300</v>
      </c>
      <c r="D214" s="162">
        <f>SUM(D153:D213)</f>
        <v>9.6</v>
      </c>
      <c r="E214" s="163">
        <f>SUM(E153:E213)</f>
        <v>0</v>
      </c>
      <c r="F214" s="160">
        <f>SUM(F153:F213)</f>
        <v>0</v>
      </c>
      <c r="G214" s="277">
        <f t="shared" si="63"/>
        <v>100</v>
      </c>
      <c r="H214" s="162">
        <f t="shared" si="63"/>
        <v>10436.919999999998</v>
      </c>
      <c r="I214" s="161">
        <f t="shared" si="63"/>
        <v>10436.719999999999</v>
      </c>
      <c r="J214" s="165">
        <f>+I214-H214</f>
        <v>-0.19999999999890861</v>
      </c>
      <c r="K214" s="161">
        <f t="shared" si="63"/>
        <v>1300</v>
      </c>
      <c r="L214" s="174">
        <f t="shared" si="63"/>
        <v>9.6</v>
      </c>
      <c r="M214" s="163">
        <f t="shared" si="63"/>
        <v>0</v>
      </c>
      <c r="N214" s="160">
        <f t="shared" si="63"/>
        <v>0</v>
      </c>
      <c r="O214" s="277">
        <f t="shared" si="63"/>
        <v>503.59999999999997</v>
      </c>
      <c r="P214" s="161">
        <f t="shared" si="63"/>
        <v>260</v>
      </c>
      <c r="Q214" s="162">
        <f t="shared" si="63"/>
        <v>1.92</v>
      </c>
      <c r="R214" s="163">
        <f t="shared" si="63"/>
        <v>0</v>
      </c>
      <c r="S214" s="160">
        <f t="shared" si="63"/>
        <v>0</v>
      </c>
      <c r="T214" s="164">
        <f t="shared" si="63"/>
        <v>100.72</v>
      </c>
      <c r="U214" s="166">
        <f t="shared" si="62"/>
        <v>28.780388263842926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156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57"/>
      <c r="U216" s="62"/>
    </row>
    <row r="217" spans="1:21" x14ac:dyDescent="0.25">
      <c r="A217" s="95" t="s">
        <v>56</v>
      </c>
      <c r="B217" s="52">
        <f>'DAY4'!H217</f>
        <v>550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+(Table17[[#This Row],[OPENING ]]+Table17[[#This Row],[RECEIPTS]]+Table17[[#This Row],[RETURNS]])-(Table17[[#This Row],[EXCHANGED]]+Table17[[#This Row],[SALES]]+Table17[[#This Row],[ISSUES]])</f>
        <v>550</v>
      </c>
      <c r="I217" s="53">
        <v>550</v>
      </c>
      <c r="J217" s="58">
        <f t="shared" si="61"/>
        <v>0</v>
      </c>
      <c r="K217" s="53">
        <f>+'DAY4'!K217+'DAY5'!C217</f>
        <v>1925</v>
      </c>
      <c r="L217" s="54">
        <f>+'DAY4'!L217+'DAY5'!D217</f>
        <v>0</v>
      </c>
      <c r="M217" s="55">
        <f>+'DAY4'!M217+'DAY5'!E217</f>
        <v>0</v>
      </c>
      <c r="N217" s="52">
        <f>+'DAY4'!N217+'DAY5'!F217</f>
        <v>0</v>
      </c>
      <c r="O217" s="276">
        <f>+'DAY4'!O217+'DAY5'!G217</f>
        <v>1375</v>
      </c>
      <c r="P217" s="53">
        <f>+K217/5</f>
        <v>385</v>
      </c>
      <c r="Q217" s="54">
        <f>+L217/5</f>
        <v>0</v>
      </c>
      <c r="R217" s="55">
        <f>+M217/5</f>
        <v>0</v>
      </c>
      <c r="S217" s="52">
        <f>+N217/5</f>
        <v>0</v>
      </c>
      <c r="T217" s="57">
        <f>+O217/5</f>
        <v>275</v>
      </c>
      <c r="U217" s="62">
        <f t="shared" si="62"/>
        <v>0.83333333333333337</v>
      </c>
    </row>
    <row r="218" spans="1:21" x14ac:dyDescent="0.25">
      <c r="A218" s="95" t="s">
        <v>240</v>
      </c>
      <c r="B218" s="52">
        <f>'DAY4'!H218</f>
        <v>175</v>
      </c>
      <c r="C218" s="53">
        <v>0</v>
      </c>
      <c r="D218" s="54">
        <v>0</v>
      </c>
      <c r="E218" s="55">
        <v>0</v>
      </c>
      <c r="F218" s="52">
        <v>0</v>
      </c>
      <c r="G218" s="276">
        <v>175</v>
      </c>
      <c r="H218" s="54">
        <f>+(Table17[[#This Row],[OPENING ]]+Table17[[#This Row],[RECEIPTS]]+Table17[[#This Row],[RETURNS]])-(Table17[[#This Row],[EXCHANGED]]+Table17[[#This Row],[SALES]]+Table17[[#This Row],[ISSUES]])</f>
        <v>0</v>
      </c>
      <c r="I218" s="53">
        <v>0</v>
      </c>
      <c r="J218" s="58">
        <f t="shared" si="61"/>
        <v>0</v>
      </c>
      <c r="K218" s="53">
        <f>+'DAY4'!K218+'DAY5'!C218</f>
        <v>0</v>
      </c>
      <c r="L218" s="54">
        <f>+'DAY4'!L218+'DAY5'!D218</f>
        <v>0</v>
      </c>
      <c r="M218" s="55">
        <f>+'DAY4'!M218+'DAY5'!E218</f>
        <v>0</v>
      </c>
      <c r="N218" s="52">
        <f>+'DAY4'!N218+'DAY5'!F218</f>
        <v>0</v>
      </c>
      <c r="O218" s="276">
        <f>+'DAY4'!O218+'DAY5'!G218</f>
        <v>8675</v>
      </c>
      <c r="P218" s="53">
        <f t="shared" ref="P218:P237" si="64">+K218/5</f>
        <v>0</v>
      </c>
      <c r="Q218" s="54">
        <f t="shared" ref="Q218:Q237" si="65">+L218/5</f>
        <v>0</v>
      </c>
      <c r="R218" s="55">
        <f t="shared" ref="R218:R237" si="66">+M218/5</f>
        <v>0</v>
      </c>
      <c r="S218" s="52">
        <f t="shared" ref="S218:S237" si="67">+N218/5</f>
        <v>0</v>
      </c>
      <c r="T218" s="57">
        <f t="shared" ref="T218:T237" si="68">+O218/5</f>
        <v>1735</v>
      </c>
      <c r="U218" s="62">
        <f t="shared" si="62"/>
        <v>0</v>
      </c>
    </row>
    <row r="219" spans="1:21" x14ac:dyDescent="0.25">
      <c r="A219" s="95" t="s">
        <v>57</v>
      </c>
      <c r="B219" s="52">
        <f>'DAY4'!H219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+(Table17[[#This Row],[OPENING ]]+Table17[[#This Row],[RECEIPTS]]+Table17[[#This Row],[RETURNS]])-(Table17[[#This Row],[EXCHANGED]]+Table17[[#This Row],[SALES]]+Table17[[#This Row],[ISSUES]])</f>
        <v>0</v>
      </c>
      <c r="I219" s="53">
        <v>0</v>
      </c>
      <c r="J219" s="58">
        <f t="shared" si="61"/>
        <v>0</v>
      </c>
      <c r="K219" s="53">
        <f>+'DAY4'!K219+'DAY5'!C219</f>
        <v>0</v>
      </c>
      <c r="L219" s="54">
        <f>+'DAY4'!L219+'DAY5'!D219</f>
        <v>0</v>
      </c>
      <c r="M219" s="55">
        <f>+'DAY4'!M219+'DAY5'!E219</f>
        <v>0</v>
      </c>
      <c r="N219" s="52">
        <f>+'DAY4'!N219+'DAY5'!F219</f>
        <v>0</v>
      </c>
      <c r="O219" s="276">
        <f>+'DAY4'!O219+'DAY5'!G219</f>
        <v>0</v>
      </c>
      <c r="P219" s="53">
        <f t="shared" si="64"/>
        <v>0</v>
      </c>
      <c r="Q219" s="54">
        <f t="shared" si="65"/>
        <v>0</v>
      </c>
      <c r="R219" s="55">
        <f t="shared" si="66"/>
        <v>0</v>
      </c>
      <c r="S219" s="52">
        <f t="shared" si="67"/>
        <v>0</v>
      </c>
      <c r="T219" s="57">
        <f t="shared" si="68"/>
        <v>0</v>
      </c>
      <c r="U219" s="62">
        <f t="shared" si="62"/>
        <v>0</v>
      </c>
    </row>
    <row r="220" spans="1:21" x14ac:dyDescent="0.25">
      <c r="A220" s="95" t="s">
        <v>58</v>
      </c>
      <c r="B220" s="52">
        <f>'DAY4'!H220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+(Table17[[#This Row],[OPENING ]]+Table17[[#This Row],[RECEIPTS]]+Table17[[#This Row],[RETURNS]])-(Table17[[#This Row],[EXCHANGED]]+Table17[[#This Row],[SALES]]+Table17[[#This Row],[ISSUES]])</f>
        <v>0</v>
      </c>
      <c r="I220" s="53">
        <v>0</v>
      </c>
      <c r="J220" s="58">
        <f t="shared" si="61"/>
        <v>0</v>
      </c>
      <c r="K220" s="53">
        <f>+'DAY4'!K220+'DAY5'!C220</f>
        <v>0</v>
      </c>
      <c r="L220" s="54">
        <f>+'DAY4'!L220+'DAY5'!D220</f>
        <v>0</v>
      </c>
      <c r="M220" s="55">
        <f>+'DAY4'!M220+'DAY5'!E220</f>
        <v>0</v>
      </c>
      <c r="N220" s="52">
        <f>+'DAY4'!N220+'DAY5'!F220</f>
        <v>0</v>
      </c>
      <c r="O220" s="276">
        <f>+'DAY4'!O220+'DAY5'!G220</f>
        <v>0</v>
      </c>
      <c r="P220" s="53">
        <f t="shared" si="64"/>
        <v>0</v>
      </c>
      <c r="Q220" s="54">
        <f t="shared" si="65"/>
        <v>0</v>
      </c>
      <c r="R220" s="55">
        <f t="shared" si="66"/>
        <v>0</v>
      </c>
      <c r="S220" s="52">
        <f t="shared" si="67"/>
        <v>0</v>
      </c>
      <c r="T220" s="57">
        <f t="shared" si="68"/>
        <v>0</v>
      </c>
      <c r="U220" s="62">
        <f t="shared" si="62"/>
        <v>0</v>
      </c>
    </row>
    <row r="221" spans="1:21" x14ac:dyDescent="0.25">
      <c r="A221" s="95" t="s">
        <v>59</v>
      </c>
      <c r="B221" s="52">
        <f>'DAY4'!H221</f>
        <v>0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+(Table17[[#This Row],[OPENING ]]+Table17[[#This Row],[RECEIPTS]]+Table17[[#This Row],[RETURNS]])-(Table17[[#This Row],[EXCHANGED]]+Table17[[#This Row],[SALES]]+Table17[[#This Row],[ISSUES]])</f>
        <v>0</v>
      </c>
      <c r="I221" s="53">
        <v>0</v>
      </c>
      <c r="J221" s="58">
        <f t="shared" ref="J221:J240" si="69">+I221-H221</f>
        <v>0</v>
      </c>
      <c r="K221" s="53">
        <f>+'DAY4'!K221+'DAY5'!C221</f>
        <v>300</v>
      </c>
      <c r="L221" s="54">
        <f>+'DAY4'!L221+'DAY5'!D221</f>
        <v>0</v>
      </c>
      <c r="M221" s="55">
        <f>+'DAY4'!M221+'DAY5'!E221</f>
        <v>0</v>
      </c>
      <c r="N221" s="52">
        <f>+'DAY4'!N221+'DAY5'!F221</f>
        <v>0</v>
      </c>
      <c r="O221" s="276">
        <f>+'DAY4'!O221+'DAY5'!G221</f>
        <v>825</v>
      </c>
      <c r="P221" s="53">
        <f t="shared" si="64"/>
        <v>60</v>
      </c>
      <c r="Q221" s="54">
        <f t="shared" si="65"/>
        <v>0</v>
      </c>
      <c r="R221" s="55">
        <f t="shared" si="66"/>
        <v>0</v>
      </c>
      <c r="S221" s="52">
        <f t="shared" si="67"/>
        <v>0</v>
      </c>
      <c r="T221" s="57">
        <f t="shared" si="68"/>
        <v>165</v>
      </c>
      <c r="U221" s="62">
        <f t="shared" si="62"/>
        <v>0</v>
      </c>
    </row>
    <row r="222" spans="1:21" x14ac:dyDescent="0.25">
      <c r="A222" s="95" t="s">
        <v>60</v>
      </c>
      <c r="B222" s="52">
        <f>'DAY4'!H222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+(Table17[[#This Row],[OPENING ]]+Table17[[#This Row],[RECEIPTS]]+Table17[[#This Row],[RETURNS]])-(Table17[[#This Row],[EXCHANGED]]+Table17[[#This Row],[SALES]]+Table17[[#This Row],[ISSUES]])</f>
        <v>0</v>
      </c>
      <c r="I222" s="53">
        <v>0</v>
      </c>
      <c r="J222" s="58">
        <f t="shared" si="69"/>
        <v>0</v>
      </c>
      <c r="K222" s="53">
        <f>+'DAY4'!K222+'DAY5'!C222</f>
        <v>0</v>
      </c>
      <c r="L222" s="54">
        <f>+'DAY4'!L222+'DAY5'!D222</f>
        <v>0</v>
      </c>
      <c r="M222" s="55">
        <f>+'DAY4'!M222+'DAY5'!E222</f>
        <v>0</v>
      </c>
      <c r="N222" s="52">
        <f>+'DAY4'!N222+'DAY5'!F222</f>
        <v>0</v>
      </c>
      <c r="O222" s="276">
        <f>+'DAY4'!O222+'DAY5'!G222</f>
        <v>0</v>
      </c>
      <c r="P222" s="53">
        <f t="shared" si="64"/>
        <v>0</v>
      </c>
      <c r="Q222" s="54">
        <f t="shared" si="65"/>
        <v>0</v>
      </c>
      <c r="R222" s="55">
        <f t="shared" si="66"/>
        <v>0</v>
      </c>
      <c r="S222" s="52">
        <f t="shared" si="67"/>
        <v>0</v>
      </c>
      <c r="T222" s="57">
        <f t="shared" si="68"/>
        <v>0</v>
      </c>
      <c r="U222" s="62">
        <f t="shared" si="62"/>
        <v>0</v>
      </c>
    </row>
    <row r="223" spans="1:21" x14ac:dyDescent="0.25">
      <c r="A223" s="95" t="s">
        <v>61</v>
      </c>
      <c r="B223" s="52">
        <f>'DAY4'!H223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+(Table17[[#This Row],[OPENING ]]+Table17[[#This Row],[RECEIPTS]]+Table17[[#This Row],[RETURNS]])-(Table17[[#This Row],[EXCHANGED]]+Table17[[#This Row],[SALES]]+Table17[[#This Row],[ISSUES]])</f>
        <v>0</v>
      </c>
      <c r="I223" s="53">
        <v>0</v>
      </c>
      <c r="J223" s="58">
        <f t="shared" si="69"/>
        <v>0</v>
      </c>
      <c r="K223" s="53">
        <f>+'DAY4'!K223+'DAY5'!C223</f>
        <v>0</v>
      </c>
      <c r="L223" s="54">
        <f>+'DAY4'!L223+'DAY5'!D223</f>
        <v>0</v>
      </c>
      <c r="M223" s="55">
        <f>+'DAY4'!M223+'DAY5'!E223</f>
        <v>0</v>
      </c>
      <c r="N223" s="52">
        <f>+'DAY4'!N223+'DAY5'!F223</f>
        <v>0</v>
      </c>
      <c r="O223" s="276">
        <f>+'DAY4'!O223+'DAY5'!G223</f>
        <v>0</v>
      </c>
      <c r="P223" s="53">
        <f t="shared" si="64"/>
        <v>0</v>
      </c>
      <c r="Q223" s="54">
        <f t="shared" si="65"/>
        <v>0</v>
      </c>
      <c r="R223" s="55">
        <f t="shared" si="66"/>
        <v>0</v>
      </c>
      <c r="S223" s="52">
        <f t="shared" si="67"/>
        <v>0</v>
      </c>
      <c r="T223" s="57">
        <f t="shared" si="68"/>
        <v>0</v>
      </c>
      <c r="U223" s="62">
        <f t="shared" si="62"/>
        <v>0</v>
      </c>
    </row>
    <row r="224" spans="1:21" x14ac:dyDescent="0.25">
      <c r="A224" s="95" t="s">
        <v>241</v>
      </c>
      <c r="B224" s="52">
        <f>'DAY4'!H224</f>
        <v>1200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+(Table17[[#This Row],[OPENING ]]+Table17[[#This Row],[RECEIPTS]]+Table17[[#This Row],[RETURNS]])-(Table17[[#This Row],[EXCHANGED]]+Table17[[#This Row],[SALES]]+Table17[[#This Row],[ISSUES]])</f>
        <v>1200</v>
      </c>
      <c r="I224" s="53">
        <v>1200</v>
      </c>
      <c r="J224" s="58">
        <f t="shared" si="69"/>
        <v>0</v>
      </c>
      <c r="K224" s="53">
        <f>+'DAY4'!K224+'DAY5'!C224</f>
        <v>0</v>
      </c>
      <c r="L224" s="54">
        <f>+'DAY4'!L224+'DAY5'!D224</f>
        <v>0</v>
      </c>
      <c r="M224" s="55">
        <f>+'DAY4'!M224+'DAY5'!E224</f>
        <v>0</v>
      </c>
      <c r="N224" s="52">
        <f>+'DAY4'!N224+'DAY5'!F224</f>
        <v>0</v>
      </c>
      <c r="O224" s="276">
        <f>+'DAY4'!O224+'DAY5'!G224</f>
        <v>0</v>
      </c>
      <c r="P224" s="53">
        <f t="shared" si="64"/>
        <v>0</v>
      </c>
      <c r="Q224" s="54">
        <f t="shared" si="65"/>
        <v>0</v>
      </c>
      <c r="R224" s="55">
        <f t="shared" si="66"/>
        <v>0</v>
      </c>
      <c r="S224" s="52">
        <f t="shared" si="67"/>
        <v>0</v>
      </c>
      <c r="T224" s="57">
        <f t="shared" si="68"/>
        <v>0</v>
      </c>
      <c r="U224" s="62">
        <f t="shared" si="62"/>
        <v>0</v>
      </c>
    </row>
    <row r="225" spans="1:21" x14ac:dyDescent="0.25">
      <c r="A225" s="95" t="s">
        <v>62</v>
      </c>
      <c r="B225" s="52">
        <f>'DAY4'!H225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+(Table17[[#This Row],[OPENING ]]+Table17[[#This Row],[RECEIPTS]]+Table17[[#This Row],[RETURNS]])-(Table17[[#This Row],[EXCHANGED]]+Table17[[#This Row],[SALES]]+Table17[[#This Row],[ISSUES]])</f>
        <v>0</v>
      </c>
      <c r="I225" s="53">
        <v>0</v>
      </c>
      <c r="J225" s="58">
        <f t="shared" si="69"/>
        <v>0</v>
      </c>
      <c r="K225" s="53">
        <f>+'DAY4'!K225+'DAY5'!C225</f>
        <v>0</v>
      </c>
      <c r="L225" s="54">
        <f>+'DAY4'!L225+'DAY5'!D225</f>
        <v>0</v>
      </c>
      <c r="M225" s="55">
        <f>+'DAY4'!M225+'DAY5'!E225</f>
        <v>0</v>
      </c>
      <c r="N225" s="52">
        <f>+'DAY4'!N225+'DAY5'!F225</f>
        <v>0</v>
      </c>
      <c r="O225" s="276">
        <f>+'DAY4'!O225+'DAY5'!G225</f>
        <v>0</v>
      </c>
      <c r="P225" s="53">
        <f t="shared" si="64"/>
        <v>0</v>
      </c>
      <c r="Q225" s="54">
        <f t="shared" si="65"/>
        <v>0</v>
      </c>
      <c r="R225" s="55">
        <f t="shared" si="66"/>
        <v>0</v>
      </c>
      <c r="S225" s="52">
        <f t="shared" si="67"/>
        <v>0</v>
      </c>
      <c r="T225" s="57">
        <f t="shared" si="68"/>
        <v>0</v>
      </c>
      <c r="U225" s="62">
        <f t="shared" si="62"/>
        <v>0</v>
      </c>
    </row>
    <row r="226" spans="1:21" x14ac:dyDescent="0.25">
      <c r="A226" s="95" t="s">
        <v>122</v>
      </c>
      <c r="B226" s="52">
        <f>'DAY4'!H226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+(Table17[[#This Row],[OPENING ]]+Table17[[#This Row],[RECEIPTS]]+Table17[[#This Row],[RETURNS]])-(Table17[[#This Row],[EXCHANGED]]+Table17[[#This Row],[SALES]]+Table17[[#This Row],[ISSUES]])</f>
        <v>0</v>
      </c>
      <c r="I226" s="53">
        <v>0</v>
      </c>
      <c r="J226" s="58">
        <f t="shared" si="69"/>
        <v>0</v>
      </c>
      <c r="K226" s="53">
        <f>+'DAY4'!K226+'DAY5'!C226</f>
        <v>0</v>
      </c>
      <c r="L226" s="54">
        <f>+'DAY4'!L226+'DAY5'!D226</f>
        <v>0</v>
      </c>
      <c r="M226" s="55">
        <f>+'DAY4'!M226+'DAY5'!E226</f>
        <v>0</v>
      </c>
      <c r="N226" s="52">
        <f>+'DAY4'!N226+'DAY5'!F226</f>
        <v>0</v>
      </c>
      <c r="O226" s="276">
        <f>+'DAY4'!O226+'DAY5'!G226</f>
        <v>0</v>
      </c>
      <c r="P226" s="53">
        <f t="shared" si="64"/>
        <v>0</v>
      </c>
      <c r="Q226" s="54">
        <f t="shared" si="65"/>
        <v>0</v>
      </c>
      <c r="R226" s="55">
        <f t="shared" si="66"/>
        <v>0</v>
      </c>
      <c r="S226" s="52">
        <f t="shared" si="67"/>
        <v>0</v>
      </c>
      <c r="T226" s="57">
        <f t="shared" si="68"/>
        <v>0</v>
      </c>
      <c r="U226" s="62">
        <f t="shared" si="62"/>
        <v>0</v>
      </c>
    </row>
    <row r="227" spans="1:21" x14ac:dyDescent="0.25">
      <c r="A227" s="95" t="s">
        <v>217</v>
      </c>
      <c r="B227" s="52">
        <f>'DAY4'!H227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+(Table17[[#This Row],[OPENING ]]+Table17[[#This Row],[RECEIPTS]]+Table17[[#This Row],[RETURNS]])-(Table17[[#This Row],[EXCHANGED]]+Table17[[#This Row],[SALES]]+Table17[[#This Row],[ISSUES]])</f>
        <v>0</v>
      </c>
      <c r="I227" s="53">
        <v>0</v>
      </c>
      <c r="J227" s="58">
        <f t="shared" si="69"/>
        <v>0</v>
      </c>
      <c r="K227" s="53">
        <f>+'DAY4'!K227+'DAY5'!C227</f>
        <v>0</v>
      </c>
      <c r="L227" s="54">
        <f>+'DAY4'!L227+'DAY5'!D227</f>
        <v>0</v>
      </c>
      <c r="M227" s="55">
        <f>+'DAY4'!M227+'DAY5'!E227</f>
        <v>0</v>
      </c>
      <c r="N227" s="52">
        <f>+'DAY4'!N227+'DAY5'!F227</f>
        <v>0</v>
      </c>
      <c r="O227" s="276">
        <f>+'DAY4'!O227+'DAY5'!G227</f>
        <v>0</v>
      </c>
      <c r="P227" s="53">
        <f t="shared" si="64"/>
        <v>0</v>
      </c>
      <c r="Q227" s="54">
        <f t="shared" si="65"/>
        <v>0</v>
      </c>
      <c r="R227" s="55">
        <f t="shared" si="66"/>
        <v>0</v>
      </c>
      <c r="S227" s="52">
        <f t="shared" si="67"/>
        <v>0</v>
      </c>
      <c r="T227" s="57">
        <f t="shared" si="68"/>
        <v>0</v>
      </c>
      <c r="U227" s="62">
        <f t="shared" si="62"/>
        <v>0</v>
      </c>
    </row>
    <row r="228" spans="1:21" x14ac:dyDescent="0.25">
      <c r="A228" s="95" t="s">
        <v>116</v>
      </c>
      <c r="B228" s="52">
        <f>'DAY4'!H228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+(Table17[[#This Row],[OPENING ]]+Table17[[#This Row],[RECEIPTS]]+Table17[[#This Row],[RETURNS]])-(Table17[[#This Row],[EXCHANGED]]+Table17[[#This Row],[SALES]]+Table17[[#This Row],[ISSUES]])</f>
        <v>0</v>
      </c>
      <c r="I228" s="53">
        <v>0</v>
      </c>
      <c r="J228" s="58">
        <f t="shared" si="69"/>
        <v>0</v>
      </c>
      <c r="K228" s="53">
        <f>+'DAY4'!K228+'DAY5'!C228</f>
        <v>0</v>
      </c>
      <c r="L228" s="54">
        <f>+'DAY4'!L228+'DAY5'!D228</f>
        <v>0</v>
      </c>
      <c r="M228" s="55">
        <f>+'DAY4'!M228+'DAY5'!E228</f>
        <v>0</v>
      </c>
      <c r="N228" s="52">
        <f>+'DAY4'!N228+'DAY5'!F228</f>
        <v>0</v>
      </c>
      <c r="O228" s="276">
        <f>+'DAY4'!O228+'DAY5'!G228</f>
        <v>0</v>
      </c>
      <c r="P228" s="53">
        <f t="shared" si="64"/>
        <v>0</v>
      </c>
      <c r="Q228" s="54">
        <f t="shared" si="65"/>
        <v>0</v>
      </c>
      <c r="R228" s="55">
        <f t="shared" si="66"/>
        <v>0</v>
      </c>
      <c r="S228" s="52">
        <f t="shared" si="67"/>
        <v>0</v>
      </c>
      <c r="T228" s="57">
        <f t="shared" si="68"/>
        <v>0</v>
      </c>
      <c r="U228" s="62">
        <f t="shared" si="62"/>
        <v>0</v>
      </c>
    </row>
    <row r="229" spans="1:21" x14ac:dyDescent="0.25">
      <c r="A229" s="95" t="s">
        <v>117</v>
      </c>
      <c r="B229" s="52">
        <f>'DAY4'!H229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+(Table17[[#This Row],[OPENING ]]+Table17[[#This Row],[RECEIPTS]]+Table17[[#This Row],[RETURNS]])-(Table17[[#This Row],[EXCHANGED]]+Table17[[#This Row],[SALES]]+Table17[[#This Row],[ISSUES]])</f>
        <v>0</v>
      </c>
      <c r="I229" s="53">
        <v>0</v>
      </c>
      <c r="J229" s="58">
        <f t="shared" si="69"/>
        <v>0</v>
      </c>
      <c r="K229" s="53">
        <f>+'DAY4'!K229+'DAY5'!C229</f>
        <v>0</v>
      </c>
      <c r="L229" s="54">
        <f>+'DAY4'!L229+'DAY5'!D229</f>
        <v>0</v>
      </c>
      <c r="M229" s="55">
        <f>+'DAY4'!M229+'DAY5'!E229</f>
        <v>0</v>
      </c>
      <c r="N229" s="52">
        <f>+'DAY4'!N229+'DAY5'!F229</f>
        <v>0</v>
      </c>
      <c r="O229" s="276">
        <f>+'DAY4'!O229+'DAY5'!G229</f>
        <v>0</v>
      </c>
      <c r="P229" s="53">
        <f t="shared" si="64"/>
        <v>0</v>
      </c>
      <c r="Q229" s="54">
        <f t="shared" si="65"/>
        <v>0</v>
      </c>
      <c r="R229" s="55">
        <f t="shared" si="66"/>
        <v>0</v>
      </c>
      <c r="S229" s="52">
        <f t="shared" si="67"/>
        <v>0</v>
      </c>
      <c r="T229" s="57">
        <f t="shared" si="68"/>
        <v>0</v>
      </c>
      <c r="U229" s="62">
        <f t="shared" si="62"/>
        <v>0</v>
      </c>
    </row>
    <row r="230" spans="1:21" x14ac:dyDescent="0.25">
      <c r="A230" s="95" t="s">
        <v>134</v>
      </c>
      <c r="B230" s="52">
        <f>'DAY4'!H230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+(Table17[[#This Row],[OPENING ]]+Table17[[#This Row],[RECEIPTS]]+Table17[[#This Row],[RETURNS]])-(Table17[[#This Row],[EXCHANGED]]+Table17[[#This Row],[SALES]]+Table17[[#This Row],[ISSUES]])</f>
        <v>0</v>
      </c>
      <c r="I230" s="53">
        <v>0</v>
      </c>
      <c r="J230" s="58">
        <f t="shared" si="69"/>
        <v>0</v>
      </c>
      <c r="K230" s="53">
        <f>+'DAY4'!K230+'DAY5'!C230</f>
        <v>0</v>
      </c>
      <c r="L230" s="54">
        <f>+'DAY4'!L230+'DAY5'!D230</f>
        <v>0</v>
      </c>
      <c r="M230" s="55">
        <f>+'DAY4'!M230+'DAY5'!E230</f>
        <v>0</v>
      </c>
      <c r="N230" s="52">
        <f>+'DAY4'!N230+'DAY5'!F230</f>
        <v>0</v>
      </c>
      <c r="O230" s="276">
        <f>+'DAY4'!O230+'DAY5'!G230</f>
        <v>0</v>
      </c>
      <c r="P230" s="53">
        <f t="shared" si="64"/>
        <v>0</v>
      </c>
      <c r="Q230" s="54">
        <f t="shared" si="65"/>
        <v>0</v>
      </c>
      <c r="R230" s="55">
        <f t="shared" si="66"/>
        <v>0</v>
      </c>
      <c r="S230" s="52">
        <f t="shared" si="67"/>
        <v>0</v>
      </c>
      <c r="T230" s="57">
        <f t="shared" si="68"/>
        <v>0</v>
      </c>
      <c r="U230" s="62">
        <f t="shared" si="62"/>
        <v>0</v>
      </c>
    </row>
    <row r="231" spans="1:21" x14ac:dyDescent="0.25">
      <c r="A231" s="95" t="s">
        <v>146</v>
      </c>
      <c r="B231" s="52">
        <f>'DAY4'!H231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+(Table17[[#This Row],[OPENING ]]+Table17[[#This Row],[RECEIPTS]]+Table17[[#This Row],[RETURNS]])-(Table17[[#This Row],[EXCHANGED]]+Table17[[#This Row],[SALES]]+Table17[[#This Row],[ISSUES]])</f>
        <v>0</v>
      </c>
      <c r="I231" s="53">
        <v>0</v>
      </c>
      <c r="J231" s="58">
        <f t="shared" si="69"/>
        <v>0</v>
      </c>
      <c r="K231" s="53">
        <f>+'DAY4'!K231+'DAY5'!C231</f>
        <v>0</v>
      </c>
      <c r="L231" s="54">
        <f>+'DAY4'!L231+'DAY5'!D231</f>
        <v>0</v>
      </c>
      <c r="M231" s="55">
        <f>+'DAY4'!M231+'DAY5'!E231</f>
        <v>0</v>
      </c>
      <c r="N231" s="52">
        <f>+'DAY4'!N231+'DAY5'!F231</f>
        <v>0</v>
      </c>
      <c r="O231" s="276">
        <f>+'DAY4'!O231+'DAY5'!G231</f>
        <v>0</v>
      </c>
      <c r="P231" s="53">
        <f t="shared" si="64"/>
        <v>0</v>
      </c>
      <c r="Q231" s="54">
        <f t="shared" si="65"/>
        <v>0</v>
      </c>
      <c r="R231" s="55">
        <f t="shared" si="66"/>
        <v>0</v>
      </c>
      <c r="S231" s="52">
        <f t="shared" si="67"/>
        <v>0</v>
      </c>
      <c r="T231" s="57">
        <f t="shared" si="68"/>
        <v>0</v>
      </c>
      <c r="U231" s="62">
        <f t="shared" si="62"/>
        <v>0</v>
      </c>
    </row>
    <row r="232" spans="1:21" x14ac:dyDescent="0.25">
      <c r="A232" s="95" t="s">
        <v>235</v>
      </c>
      <c r="B232" s="52">
        <f>'DAY4'!H232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+(Table17[[#This Row],[OPENING ]]+Table17[[#This Row],[RECEIPTS]]+Table17[[#This Row],[RETURNS]])-(Table17[[#This Row],[EXCHANGED]]+Table17[[#This Row],[SALES]]+Table17[[#This Row],[ISSUES]])</f>
        <v>8450</v>
      </c>
      <c r="I232" s="53">
        <v>8450</v>
      </c>
      <c r="J232" s="58">
        <f t="shared" si="69"/>
        <v>0</v>
      </c>
      <c r="K232" s="53">
        <f>+'DAY4'!K232+'DAY5'!C232</f>
        <v>0</v>
      </c>
      <c r="L232" s="54">
        <f>+'DAY4'!L232+'DAY5'!D232</f>
        <v>0</v>
      </c>
      <c r="M232" s="55">
        <f>+'DAY4'!M232+'DAY5'!E232</f>
        <v>0</v>
      </c>
      <c r="N232" s="52">
        <f>+'DAY4'!N232+'DAY5'!F232</f>
        <v>0</v>
      </c>
      <c r="O232" s="276">
        <f>+'DAY4'!O232+'DAY5'!G232</f>
        <v>0</v>
      </c>
      <c r="P232" s="53">
        <f t="shared" si="64"/>
        <v>0</v>
      </c>
      <c r="Q232" s="54">
        <f t="shared" si="65"/>
        <v>0</v>
      </c>
      <c r="R232" s="55">
        <f t="shared" si="66"/>
        <v>0</v>
      </c>
      <c r="S232" s="52">
        <f t="shared" si="67"/>
        <v>0</v>
      </c>
      <c r="T232" s="57">
        <f t="shared" si="68"/>
        <v>0</v>
      </c>
      <c r="U232" s="62">
        <f t="shared" si="62"/>
        <v>0</v>
      </c>
    </row>
    <row r="233" spans="1:21" x14ac:dyDescent="0.25">
      <c r="A233" s="95" t="s">
        <v>213</v>
      </c>
      <c r="B233" s="52">
        <f>'DAY4'!H233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+(Table17[[#This Row],[OPENING ]]+Table17[[#This Row],[RECEIPTS]]+Table17[[#This Row],[RETURNS]])-(Table17[[#This Row],[EXCHANGED]]+Table17[[#This Row],[SALES]]+Table17[[#This Row],[ISSUES]])</f>
        <v>0</v>
      </c>
      <c r="I233" s="53">
        <v>0</v>
      </c>
      <c r="J233" s="58">
        <f t="shared" si="69"/>
        <v>0</v>
      </c>
      <c r="K233" s="53">
        <f>+'DAY4'!K233+'DAY5'!C233</f>
        <v>0</v>
      </c>
      <c r="L233" s="54">
        <f>+'DAY4'!L233+'DAY5'!D233</f>
        <v>0</v>
      </c>
      <c r="M233" s="55">
        <f>+'DAY4'!M233+'DAY5'!E233</f>
        <v>0</v>
      </c>
      <c r="N233" s="52">
        <f>+'DAY4'!N233+'DAY5'!F233</f>
        <v>0</v>
      </c>
      <c r="O233" s="276">
        <f>+'DAY4'!O233+'DAY5'!G233</f>
        <v>0</v>
      </c>
      <c r="P233" s="53">
        <f t="shared" si="64"/>
        <v>0</v>
      </c>
      <c r="Q233" s="54">
        <f t="shared" si="65"/>
        <v>0</v>
      </c>
      <c r="R233" s="55">
        <f t="shared" si="66"/>
        <v>0</v>
      </c>
      <c r="S233" s="52">
        <f t="shared" si="67"/>
        <v>0</v>
      </c>
      <c r="T233" s="57">
        <f t="shared" si="68"/>
        <v>0</v>
      </c>
      <c r="U233" s="62">
        <f t="shared" si="62"/>
        <v>0</v>
      </c>
    </row>
    <row r="234" spans="1:21" x14ac:dyDescent="0.25">
      <c r="A234" s="95" t="s">
        <v>248</v>
      </c>
      <c r="B234" s="52">
        <f>'DAY4'!H234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+(Table17[[#This Row],[OPENING ]]+Table17[[#This Row],[RECEIPTS]]+Table17[[#This Row],[RETURNS]])-(Table17[[#This Row],[EXCHANGED]]+Table17[[#This Row],[SALES]]+Table17[[#This Row],[ISSUES]])</f>
        <v>0</v>
      </c>
      <c r="I234" s="53">
        <v>0</v>
      </c>
      <c r="J234" s="58">
        <f t="shared" si="69"/>
        <v>0</v>
      </c>
      <c r="K234" s="53">
        <f>+'DAY4'!K234+'DAY5'!C234</f>
        <v>0</v>
      </c>
      <c r="L234" s="54">
        <f>+'DAY4'!L234+'DAY5'!D234</f>
        <v>0</v>
      </c>
      <c r="M234" s="55">
        <f>+'DAY4'!M234+'DAY5'!E234</f>
        <v>0</v>
      </c>
      <c r="N234" s="52">
        <f>+'DAY4'!N234+'DAY5'!F234</f>
        <v>0</v>
      </c>
      <c r="O234" s="276">
        <f>+'DAY4'!O234+'DAY5'!G234</f>
        <v>0</v>
      </c>
      <c r="P234" s="53">
        <f t="shared" si="64"/>
        <v>0</v>
      </c>
      <c r="Q234" s="54">
        <f t="shared" si="65"/>
        <v>0</v>
      </c>
      <c r="R234" s="55">
        <f t="shared" si="66"/>
        <v>0</v>
      </c>
      <c r="S234" s="52">
        <f t="shared" si="67"/>
        <v>0</v>
      </c>
      <c r="T234" s="57">
        <f t="shared" si="68"/>
        <v>0</v>
      </c>
      <c r="U234" s="62">
        <f t="shared" si="62"/>
        <v>0</v>
      </c>
    </row>
    <row r="235" spans="1:21" x14ac:dyDescent="0.25">
      <c r="A235" s="95" t="s">
        <v>254</v>
      </c>
      <c r="B235" s="52">
        <f>'DAY4'!H235</f>
        <v>9175</v>
      </c>
      <c r="C235" s="53">
        <v>0</v>
      </c>
      <c r="D235" s="54">
        <v>0</v>
      </c>
      <c r="E235" s="55">
        <v>0</v>
      </c>
      <c r="F235" s="52">
        <v>0</v>
      </c>
      <c r="G235" s="276">
        <v>2750</v>
      </c>
      <c r="H235" s="54">
        <f>+(Table17[[#This Row],[OPENING ]]+Table17[[#This Row],[RECEIPTS]]+Table17[[#This Row],[RETURNS]])-(Table17[[#This Row],[EXCHANGED]]+Table17[[#This Row],[SALES]]+Table17[[#This Row],[ISSUES]])</f>
        <v>6425</v>
      </c>
      <c r="I235" s="53">
        <v>6425</v>
      </c>
      <c r="J235" s="58">
        <f t="shared" si="69"/>
        <v>0</v>
      </c>
      <c r="K235" s="53">
        <f>+'DAY4'!K235+'DAY5'!C235</f>
        <v>0</v>
      </c>
      <c r="L235" s="54">
        <f>+'DAY4'!L235+'DAY5'!D235</f>
        <v>0</v>
      </c>
      <c r="M235" s="55">
        <f>+'DAY4'!M235+'DAY5'!E235</f>
        <v>0</v>
      </c>
      <c r="N235" s="52">
        <f>+'DAY4'!N235+'DAY5'!F235</f>
        <v>0</v>
      </c>
      <c r="O235" s="276">
        <f>+'DAY4'!O235+'DAY5'!G235</f>
        <v>6200</v>
      </c>
      <c r="P235" s="53">
        <f t="shared" si="64"/>
        <v>0</v>
      </c>
      <c r="Q235" s="54">
        <f t="shared" si="65"/>
        <v>0</v>
      </c>
      <c r="R235" s="55">
        <f t="shared" si="66"/>
        <v>0</v>
      </c>
      <c r="S235" s="52">
        <f t="shared" si="67"/>
        <v>0</v>
      </c>
      <c r="T235" s="57">
        <f t="shared" si="68"/>
        <v>1240</v>
      </c>
      <c r="U235" s="62">
        <f t="shared" si="62"/>
        <v>5.181451612903226</v>
      </c>
    </row>
    <row r="236" spans="1:21" x14ac:dyDescent="0.25">
      <c r="A236" s="95" t="s">
        <v>63</v>
      </c>
      <c r="B236" s="52">
        <f>'DAY4'!H236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+(Table17[[#This Row],[OPENING ]]+Table17[[#This Row],[RECEIPTS]]+Table17[[#This Row],[RETURNS]])-(Table17[[#This Row],[EXCHANGED]]+Table17[[#This Row],[SALES]]+Table17[[#This Row],[ISSUES]])</f>
        <v>0</v>
      </c>
      <c r="I236" s="53">
        <v>0</v>
      </c>
      <c r="J236" s="58">
        <f t="shared" si="69"/>
        <v>0</v>
      </c>
      <c r="K236" s="53">
        <f>+'DAY4'!K236+'DAY5'!C236</f>
        <v>0</v>
      </c>
      <c r="L236" s="54">
        <f>+'DAY4'!L236+'DAY5'!D236</f>
        <v>0</v>
      </c>
      <c r="M236" s="55">
        <f>+'DAY4'!M236+'DAY5'!E236</f>
        <v>0</v>
      </c>
      <c r="N236" s="52">
        <f>+'DAY4'!N236+'DAY5'!F236</f>
        <v>0</v>
      </c>
      <c r="O236" s="276">
        <f>+'DAY4'!O236+'DAY5'!G236</f>
        <v>0</v>
      </c>
      <c r="P236" s="53">
        <f t="shared" si="64"/>
        <v>0</v>
      </c>
      <c r="Q236" s="54">
        <f t="shared" si="65"/>
        <v>0</v>
      </c>
      <c r="R236" s="55">
        <f t="shared" si="66"/>
        <v>0</v>
      </c>
      <c r="S236" s="52">
        <f t="shared" si="67"/>
        <v>0</v>
      </c>
      <c r="T236" s="57">
        <f t="shared" si="68"/>
        <v>0</v>
      </c>
      <c r="U236" s="62">
        <f t="shared" si="62"/>
        <v>0</v>
      </c>
    </row>
    <row r="237" spans="1:21" ht="15.75" thickBot="1" x14ac:dyDescent="0.3">
      <c r="A237" s="188" t="s">
        <v>121</v>
      </c>
      <c r="B237" s="52">
        <f>'DAY4'!H237</f>
        <v>1459.4</v>
      </c>
      <c r="C237" s="144">
        <v>0</v>
      </c>
      <c r="D237" s="145">
        <v>0</v>
      </c>
      <c r="E237" s="146">
        <v>0</v>
      </c>
      <c r="F237" s="143">
        <v>0</v>
      </c>
      <c r="G237" s="298">
        <v>0</v>
      </c>
      <c r="H237" s="54">
        <f>+(Table17[[#This Row],[OPENING ]]+Table17[[#This Row],[RECEIPTS]]+Table17[[#This Row],[RETURNS]])-(Table17[[#This Row],[EXCHANGED]]+Table17[[#This Row],[SALES]]+Table17[[#This Row],[ISSUES]])</f>
        <v>1459.4</v>
      </c>
      <c r="I237" s="144">
        <v>1459.4</v>
      </c>
      <c r="J237" s="148">
        <f t="shared" si="69"/>
        <v>0</v>
      </c>
      <c r="K237" s="53">
        <f>+'DAY4'!K237+'DAY5'!C237</f>
        <v>0</v>
      </c>
      <c r="L237" s="54">
        <f>+'DAY4'!L237+'DAY5'!D237</f>
        <v>0</v>
      </c>
      <c r="M237" s="55">
        <f>+'DAY4'!M237+'DAY5'!E237</f>
        <v>0</v>
      </c>
      <c r="N237" s="52">
        <f>+'DAY4'!N237+'DAY5'!F237</f>
        <v>0</v>
      </c>
      <c r="O237" s="276">
        <f>+'DAY4'!O237+'DAY5'!G237</f>
        <v>0</v>
      </c>
      <c r="P237" s="53">
        <f t="shared" si="64"/>
        <v>0</v>
      </c>
      <c r="Q237" s="54">
        <f t="shared" si="65"/>
        <v>0</v>
      </c>
      <c r="R237" s="55">
        <f t="shared" si="66"/>
        <v>0</v>
      </c>
      <c r="S237" s="52">
        <f t="shared" si="67"/>
        <v>0</v>
      </c>
      <c r="T237" s="57">
        <f t="shared" si="68"/>
        <v>0</v>
      </c>
      <c r="U237" s="167">
        <f t="shared" si="62"/>
        <v>0</v>
      </c>
    </row>
    <row r="238" spans="1:21" ht="17.25" thickBot="1" x14ac:dyDescent="0.35">
      <c r="A238" s="159" t="s">
        <v>64</v>
      </c>
      <c r="B238" s="160">
        <f t="shared" ref="B238:T238" si="70">SUM(B217:B237)</f>
        <v>21009.4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70"/>
        <v>2925</v>
      </c>
      <c r="H238" s="162">
        <f t="shared" si="70"/>
        <v>18084.400000000001</v>
      </c>
      <c r="I238" s="161">
        <f t="shared" si="70"/>
        <v>18084.400000000001</v>
      </c>
      <c r="J238" s="165">
        <f t="shared" si="69"/>
        <v>0</v>
      </c>
      <c r="K238" s="161">
        <f t="shared" si="70"/>
        <v>2225</v>
      </c>
      <c r="L238" s="162">
        <f t="shared" si="70"/>
        <v>0</v>
      </c>
      <c r="M238" s="163">
        <f t="shared" si="70"/>
        <v>0</v>
      </c>
      <c r="N238" s="160">
        <f t="shared" si="70"/>
        <v>0</v>
      </c>
      <c r="O238" s="277">
        <f t="shared" si="70"/>
        <v>17075</v>
      </c>
      <c r="P238" s="161">
        <f t="shared" si="70"/>
        <v>445</v>
      </c>
      <c r="Q238" s="162">
        <f t="shared" si="70"/>
        <v>0</v>
      </c>
      <c r="R238" s="163">
        <f t="shared" si="70"/>
        <v>0</v>
      </c>
      <c r="S238" s="160">
        <f t="shared" si="70"/>
        <v>0</v>
      </c>
      <c r="T238" s="164">
        <f t="shared" si="70"/>
        <v>3415</v>
      </c>
      <c r="U238" s="166">
        <f t="shared" si="62"/>
        <v>4.6850777202072544</v>
      </c>
    </row>
    <row r="239" spans="1:21" ht="15.75" thickBot="1" x14ac:dyDescent="0.3">
      <c r="A239" s="189"/>
      <c r="B239" s="196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194"/>
      <c r="U239" s="197"/>
    </row>
    <row r="240" spans="1:21" ht="16.5" thickBot="1" x14ac:dyDescent="0.35">
      <c r="A240" s="180" t="s">
        <v>65</v>
      </c>
      <c r="B240" s="182">
        <f t="shared" ref="B240:I240" si="71">+B238+B214+B150+B125+B114+B100+B80+B60+B40+B20</f>
        <v>160365.14000000001</v>
      </c>
      <c r="C240" s="181">
        <f t="shared" si="71"/>
        <v>1300</v>
      </c>
      <c r="D240" s="183">
        <f t="shared" si="71"/>
        <v>333.9</v>
      </c>
      <c r="E240" s="184">
        <f t="shared" si="71"/>
        <v>0</v>
      </c>
      <c r="F240" s="182">
        <f t="shared" si="71"/>
        <v>0</v>
      </c>
      <c r="G240" s="281">
        <f t="shared" si="71"/>
        <v>5240.8</v>
      </c>
      <c r="H240" s="183">
        <f t="shared" si="71"/>
        <v>156758.24</v>
      </c>
      <c r="I240" s="181">
        <f t="shared" si="71"/>
        <v>156755.24</v>
      </c>
      <c r="J240" s="186">
        <f t="shared" si="69"/>
        <v>-3</v>
      </c>
      <c r="K240" s="181">
        <f t="shared" ref="K240:T240" si="72">+K238+K214+K150+K125+K114+K100+K80+K60+K40+K20</f>
        <v>71525</v>
      </c>
      <c r="L240" s="183">
        <f t="shared" si="72"/>
        <v>333.9</v>
      </c>
      <c r="M240" s="184">
        <f t="shared" si="72"/>
        <v>0</v>
      </c>
      <c r="N240" s="182">
        <f t="shared" si="72"/>
        <v>0</v>
      </c>
      <c r="O240" s="281">
        <f t="shared" si="72"/>
        <v>35895.399999999994</v>
      </c>
      <c r="P240" s="181">
        <f t="shared" si="72"/>
        <v>14305</v>
      </c>
      <c r="Q240" s="183">
        <f t="shared" si="72"/>
        <v>66.78</v>
      </c>
      <c r="R240" s="182">
        <f t="shared" si="72"/>
        <v>0</v>
      </c>
      <c r="S240" s="182">
        <f t="shared" si="72"/>
        <v>0</v>
      </c>
      <c r="T240" s="185">
        <f t="shared" si="72"/>
        <v>7179.0800000000008</v>
      </c>
      <c r="U240" s="187">
        <f t="shared" si="62"/>
        <v>7.2738739892514728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48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57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17481.8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6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55712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6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14295.720000000001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6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3978.4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6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7364.2999999999993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6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12687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6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9750.6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6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6820.4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6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143.9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6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10436.719999999999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6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550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6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6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6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1200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6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6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6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6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1459.4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6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8450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6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6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6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6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76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121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11659.4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133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121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121269.82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141"/>
      <c r="U269" s="124"/>
    </row>
  </sheetData>
  <sheetProtection algorithmName="SHA-512" hashValue="yFBDFQUAHnBngHTadsWgaNH1LwWMyueL9Tn3RvlR94kcVa11pl+Z+uKYw1VW3qH5B0o+qLSEWaUeRIwhyHvR+Q==" saltValue="ZRtQuvaNOICv/lbB1OVZPQ==" spinCount="100000" sheet="1" objects="1" scenarios="1"/>
  <conditionalFormatting sqref="F270:F104857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{E14E58A4-CE1C-4386-8F7E-64E66FFFD7D6}</x14:id>
        </ext>
      </extLst>
    </cfRule>
  </conditionalFormatting>
  <conditionalFormatting sqref="I6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{880DD2C3-4891-48C4-9E53-60826DF3B13E}</x14:id>
        </ext>
      </extLst>
    </cfRule>
  </conditionalFormatting>
  <conditionalFormatting sqref="I101:I113 I61:I99 I239 I1:I59 I152:I237 I241:I242 I115:I149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{CA2D7427-ABB5-49A9-84D9-B4EB5FC71FEB}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{8995F56A-3652-4D79-AA64-FFD38C97AA3F}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{450F57CC-B686-44FF-B4DD-5F50739136DD}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{7AB3A631-BAFA-4348-A3CC-42DDEFF2447F}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{60E5A4D2-D141-46A2-B0AC-017B90439AAA}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{A4B85AC2-36BC-4CDA-AEF7-F4A9984E04A2}</x14:id>
        </ext>
      </extLst>
    </cfRule>
  </conditionalFormatting>
  <pageMargins left="0.7" right="0.7" top="0.75" bottom="0.75" header="0.3" footer="0.3"/>
  <pageSetup orientation="portrait" r:id="rId1"/>
  <ignoredErrors>
    <ignoredError sqref="U3" calculatedColumn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4E58A4-CE1C-4386-8F7E-64E66FFFD7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F270:F1048576</xm:sqref>
        </x14:conditionalFormatting>
        <x14:conditionalFormatting xmlns:xm="http://schemas.microsoft.com/office/excel/2006/main">
          <x14:cfRule type="dataBar" id="{880DD2C3-4891-48C4-9E53-60826DF3B1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CA2D7427-ABB5-49A9-84D9-B4EB5FC71FE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I152:I237 I241:I242 I115:I149</xm:sqref>
        </x14:conditionalFormatting>
        <x14:conditionalFormatting xmlns:xm="http://schemas.microsoft.com/office/excel/2006/main">
          <x14:cfRule type="dataBar" id="{8995F56A-3652-4D79-AA64-FFD38C97AA3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450F57CC-B686-44FF-B4DD-5F50739136D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7AB3A631-BAFA-4348-A3CC-42DDEFF2447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60E5A4D2-D141-46A2-B0AC-017B90439AA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A4B85AC2-36BC-4CDA-AEF7-F4A9984E04A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3CA4-40CA-4C89-9283-0CDAF6A43939}">
  <dimension ref="A1:U269"/>
  <sheetViews>
    <sheetView showGridLines="0" topLeftCell="A205" workbookViewId="0">
      <selection activeCell="A35" sqref="A35"/>
    </sheetView>
  </sheetViews>
  <sheetFormatPr defaultRowHeight="15" x14ac:dyDescent="0.25"/>
  <cols>
    <col min="1" max="1" width="44.28515625" customWidth="1"/>
    <col min="2" max="2" width="14.5703125" customWidth="1"/>
    <col min="3" max="3" width="11.28515625" bestFit="1" customWidth="1"/>
    <col min="4" max="4" width="14.28515625" customWidth="1"/>
    <col min="5" max="5" width="12.5703125" customWidth="1"/>
    <col min="6" max="6" width="8.42578125" style="5" customWidth="1"/>
    <col min="7" max="7" width="9.7109375" style="285" customWidth="1"/>
    <col min="8" max="8" width="15.85546875" style="1" customWidth="1"/>
    <col min="9" max="9" width="14.28515625" style="2" customWidth="1"/>
    <col min="10" max="10" width="12.140625" style="3" customWidth="1"/>
    <col min="11" max="11" width="12.140625" customWidth="1"/>
    <col min="12" max="12" width="10.28515625" customWidth="1"/>
    <col min="15" max="15" width="11.28515625" style="285" customWidth="1"/>
    <col min="20" max="20" width="9.140625" style="285"/>
  </cols>
  <sheetData>
    <row r="1" spans="1:21" ht="15.75" thickBot="1" x14ac:dyDescent="0.3">
      <c r="A1" s="12" t="s">
        <v>269</v>
      </c>
      <c r="B1" s="13"/>
      <c r="C1" s="14"/>
      <c r="D1" s="15"/>
      <c r="E1" s="16"/>
      <c r="F1" s="264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5" t="s">
        <v>130</v>
      </c>
      <c r="C2" s="27" t="s">
        <v>5</v>
      </c>
      <c r="D2" s="345" t="s">
        <v>147</v>
      </c>
      <c r="E2" s="29" t="s">
        <v>149</v>
      </c>
      <c r="F2" s="30" t="s">
        <v>148</v>
      </c>
      <c r="G2" s="274" t="s">
        <v>6</v>
      </c>
      <c r="H2" s="346" t="s">
        <v>0</v>
      </c>
      <c r="I2" s="316" t="s">
        <v>1</v>
      </c>
      <c r="J2" s="34" t="s">
        <v>131</v>
      </c>
      <c r="K2" s="316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 t="s">
        <v>8</v>
      </c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'DAY5'!H5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+(Table18[[#This Row],[OPENING ]]+Table18[[#This Row],[RECEIPTS]]+Table18[[#This Row],[RETURNS]])-(Table18[[#This Row],[EXCHANGED]]+Table18[[#This Row],[SALES]]+Table18[[#This Row],[ISSUES]])</f>
        <v>0</v>
      </c>
      <c r="I5" s="53">
        <v>0</v>
      </c>
      <c r="J5" s="58">
        <f t="shared" ref="J5:J76" si="0">+I5-H5</f>
        <v>0</v>
      </c>
      <c r="K5" s="53">
        <f>+'DAY5'!K5+'DAY6'!C5</f>
        <v>0</v>
      </c>
      <c r="L5" s="54">
        <f>+'DAY5'!L5+'DAY6'!D5</f>
        <v>0</v>
      </c>
      <c r="M5" s="55">
        <f>+'DAY5'!M5+'DAY6'!E5</f>
        <v>0</v>
      </c>
      <c r="N5" s="52">
        <f>+'DAY5'!N5+'DAY6'!F5</f>
        <v>0</v>
      </c>
      <c r="O5" s="276">
        <f>+'DAY5'!O5+'DAY6'!G5</f>
        <v>0</v>
      </c>
      <c r="P5" s="53">
        <f>+K5/6</f>
        <v>0</v>
      </c>
      <c r="Q5" s="54">
        <f>+L5/6</f>
        <v>0</v>
      </c>
      <c r="R5" s="55">
        <f>+M5/6</f>
        <v>0</v>
      </c>
      <c r="S5" s="52">
        <f>+N5/6</f>
        <v>0</v>
      </c>
      <c r="T5" s="276">
        <f>+O5/6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'DAY5'!H6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+(Table18[[#This Row],[OPENING ]]+Table18[[#This Row],[RECEIPTS]]+Table18[[#This Row],[RETURNS]])-(Table18[[#This Row],[EXCHANGED]]+Table18[[#This Row],[SALES]]+Table18[[#This Row],[ISSUES]])</f>
        <v>0</v>
      </c>
      <c r="I6" s="53">
        <v>0</v>
      </c>
      <c r="J6" s="58">
        <f t="shared" si="0"/>
        <v>0</v>
      </c>
      <c r="K6" s="53">
        <f>+'DAY5'!K6+'DAY6'!C6</f>
        <v>0</v>
      </c>
      <c r="L6" s="54">
        <f>+'DAY5'!L6+'DAY6'!D6</f>
        <v>0</v>
      </c>
      <c r="M6" s="55">
        <f>+'DAY5'!M6+'DAY6'!E6</f>
        <v>0</v>
      </c>
      <c r="N6" s="52">
        <f>+'DAY5'!N6+'DAY6'!F6</f>
        <v>0</v>
      </c>
      <c r="O6" s="276">
        <f>+'DAY5'!O6+'DAY6'!G6</f>
        <v>0</v>
      </c>
      <c r="P6" s="53">
        <f t="shared" ref="P6:P19" si="2">+K6/6</f>
        <v>0</v>
      </c>
      <c r="Q6" s="54">
        <f t="shared" ref="Q6:Q19" si="3">+L6/6</f>
        <v>0</v>
      </c>
      <c r="R6" s="55">
        <f t="shared" ref="R6:R19" si="4">+M6/6</f>
        <v>0</v>
      </c>
      <c r="S6" s="52">
        <f t="shared" ref="S6:S19" si="5">+N6/6</f>
        <v>0</v>
      </c>
      <c r="T6" s="276">
        <f t="shared" ref="T6:T19" si="6">+O6/6</f>
        <v>0</v>
      </c>
      <c r="U6" s="59">
        <f t="shared" si="1"/>
        <v>0</v>
      </c>
    </row>
    <row r="7" spans="1:21" x14ac:dyDescent="0.25">
      <c r="A7" s="51" t="s">
        <v>14</v>
      </c>
      <c r="B7" s="52">
        <f>'DAY5'!H7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+(Table18[[#This Row],[OPENING ]]+Table18[[#This Row],[RECEIPTS]]+Table18[[#This Row],[RETURNS]])-(Table18[[#This Row],[EXCHANGED]]+Table18[[#This Row],[SALES]]+Table18[[#This Row],[ISSUES]])</f>
        <v>0</v>
      </c>
      <c r="I7" s="53">
        <v>0</v>
      </c>
      <c r="J7" s="58">
        <f t="shared" si="0"/>
        <v>0</v>
      </c>
      <c r="K7" s="53">
        <f>+'DAY5'!K7+'DAY6'!C7</f>
        <v>0</v>
      </c>
      <c r="L7" s="54">
        <f>+'DAY5'!L7+'DAY6'!D7</f>
        <v>0</v>
      </c>
      <c r="M7" s="55">
        <f>+'DAY5'!M7+'DAY6'!E7</f>
        <v>0</v>
      </c>
      <c r="N7" s="52">
        <f>+'DAY5'!N7+'DAY6'!F7</f>
        <v>0</v>
      </c>
      <c r="O7" s="276">
        <f>+'DAY5'!O7+'DAY6'!G7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'DAY5'!H8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+(Table18[[#This Row],[OPENING ]]+Table18[[#This Row],[RECEIPTS]]+Table18[[#This Row],[RETURNS]])-(Table18[[#This Row],[EXCHANGED]]+Table18[[#This Row],[SALES]]+Table18[[#This Row],[ISSUES]])</f>
        <v>0</v>
      </c>
      <c r="I8" s="53">
        <v>0</v>
      </c>
      <c r="J8" s="58">
        <f t="shared" si="0"/>
        <v>0</v>
      </c>
      <c r="K8" s="53">
        <f>+'DAY5'!K8+'DAY6'!C8</f>
        <v>0</v>
      </c>
      <c r="L8" s="54">
        <f>+'DAY5'!L8+'DAY6'!D8</f>
        <v>0</v>
      </c>
      <c r="M8" s="55">
        <f>+'DAY5'!M8+'DAY6'!E8</f>
        <v>0</v>
      </c>
      <c r="N8" s="52">
        <f>+'DAY5'!N8+'DAY6'!F8</f>
        <v>0</v>
      </c>
      <c r="O8" s="276">
        <f>+'DAY5'!O8+'DAY6'!G8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'DAY5'!H9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+(Table18[[#This Row],[OPENING ]]+Table18[[#This Row],[RECEIPTS]]+Table18[[#This Row],[RETURNS]])-(Table18[[#This Row],[EXCHANGED]]+Table18[[#This Row],[SALES]]+Table18[[#This Row],[ISSUES]])</f>
        <v>0</v>
      </c>
      <c r="I9" s="53">
        <v>0</v>
      </c>
      <c r="J9" s="58">
        <f t="shared" si="0"/>
        <v>0</v>
      </c>
      <c r="K9" s="53">
        <f>+'DAY5'!K9+'DAY6'!C9</f>
        <v>0</v>
      </c>
      <c r="L9" s="54">
        <f>+'DAY5'!L9+'DAY6'!D9</f>
        <v>0</v>
      </c>
      <c r="M9" s="55">
        <f>+'DAY5'!M9+'DAY6'!E9</f>
        <v>0</v>
      </c>
      <c r="N9" s="52">
        <f>+'DAY5'!N9+'DAY6'!F9</f>
        <v>0</v>
      </c>
      <c r="O9" s="276">
        <f>+'DAY5'!O9+'DAY6'!G9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'DAY5'!H10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+(Table18[[#This Row],[OPENING ]]+Table18[[#This Row],[RECEIPTS]]+Table18[[#This Row],[RETURNS]])-(Table18[[#This Row],[EXCHANGED]]+Table18[[#This Row],[SALES]]+Table18[[#This Row],[ISSUES]])</f>
        <v>0</v>
      </c>
      <c r="I10" s="53">
        <v>0</v>
      </c>
      <c r="J10" s="58">
        <f t="shared" si="0"/>
        <v>0</v>
      </c>
      <c r="K10" s="53">
        <f>+'DAY5'!K10+'DAY6'!C10</f>
        <v>0</v>
      </c>
      <c r="L10" s="54">
        <f>+'DAY5'!L10+'DAY6'!D10</f>
        <v>0</v>
      </c>
      <c r="M10" s="55">
        <f>+'DAY5'!M10+'DAY6'!E10</f>
        <v>0</v>
      </c>
      <c r="N10" s="52">
        <f>+'DAY5'!N10+'DAY6'!F10</f>
        <v>0</v>
      </c>
      <c r="O10" s="276">
        <f>+'DAY5'!O10+'DAY6'!G10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'DAY5'!H11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+(Table18[[#This Row],[OPENING ]]+Table18[[#This Row],[RECEIPTS]]+Table18[[#This Row],[RETURNS]])-(Table18[[#This Row],[EXCHANGED]]+Table18[[#This Row],[SALES]]+Table18[[#This Row],[ISSUES]])</f>
        <v>0</v>
      </c>
      <c r="I11" s="53">
        <v>0</v>
      </c>
      <c r="J11" s="58">
        <f t="shared" si="0"/>
        <v>0</v>
      </c>
      <c r="K11" s="53">
        <f>+'DAY5'!K11+'DAY6'!C11</f>
        <v>0</v>
      </c>
      <c r="L11" s="54">
        <f>+'DAY5'!L11+'DAY6'!D11</f>
        <v>0</v>
      </c>
      <c r="M11" s="55">
        <f>+'DAY5'!M11+'DAY6'!E11</f>
        <v>0</v>
      </c>
      <c r="N11" s="52">
        <f>+'DAY5'!N11+'DAY6'!F11</f>
        <v>0</v>
      </c>
      <c r="O11" s="276">
        <f>+'DAY5'!O11+'DAY6'!G11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'DAY5'!H12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+(Table18[[#This Row],[OPENING ]]+Table18[[#This Row],[RECEIPTS]]+Table18[[#This Row],[RETURNS]])-(Table18[[#This Row],[EXCHANGED]]+Table18[[#This Row],[SALES]]+Table18[[#This Row],[ISSUES]])</f>
        <v>0</v>
      </c>
      <c r="I12" s="53">
        <v>0</v>
      </c>
      <c r="J12" s="58">
        <f t="shared" si="0"/>
        <v>0</v>
      </c>
      <c r="K12" s="53">
        <f>+'DAY5'!K12+'DAY6'!C12</f>
        <v>0</v>
      </c>
      <c r="L12" s="54">
        <f>+'DAY5'!L12+'DAY6'!D12</f>
        <v>0</v>
      </c>
      <c r="M12" s="55">
        <f>+'DAY5'!M12+'DAY6'!E12</f>
        <v>0</v>
      </c>
      <c r="N12" s="52">
        <f>+'DAY5'!N12+'DAY6'!F12</f>
        <v>0</v>
      </c>
      <c r="O12" s="276">
        <f>+'DAY5'!O12+'DAY6'!G12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'DAY5'!H13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+(Table18[[#This Row],[OPENING ]]+Table18[[#This Row],[RECEIPTS]]+Table18[[#This Row],[RETURNS]])-(Table18[[#This Row],[EXCHANGED]]+Table18[[#This Row],[SALES]]+Table18[[#This Row],[ISSUES]])</f>
        <v>140</v>
      </c>
      <c r="I13" s="53">
        <v>140</v>
      </c>
      <c r="J13" s="58">
        <f t="shared" si="0"/>
        <v>0</v>
      </c>
      <c r="K13" s="53">
        <f>+'DAY5'!K13+'DAY6'!C13</f>
        <v>0</v>
      </c>
      <c r="L13" s="54">
        <f>+'DAY5'!L13+'DAY6'!D13</f>
        <v>0</v>
      </c>
      <c r="M13" s="55">
        <f>+'DAY5'!M13+'DAY6'!E13</f>
        <v>0</v>
      </c>
      <c r="N13" s="52">
        <f>+'DAY5'!N13+'DAY6'!F13</f>
        <v>0</v>
      </c>
      <c r="O13" s="276">
        <f>+'DAY5'!O13+'DAY6'!G13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'DAY5'!H14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+(Table18[[#This Row],[OPENING ]]+Table18[[#This Row],[RECEIPTS]]+Table18[[#This Row],[RETURNS]])-(Table18[[#This Row],[EXCHANGED]]+Table18[[#This Row],[SALES]]+Table18[[#This Row],[ISSUES]])</f>
        <v>0</v>
      </c>
      <c r="I14" s="53">
        <v>0</v>
      </c>
      <c r="J14" s="58">
        <f t="shared" si="0"/>
        <v>0</v>
      </c>
      <c r="K14" s="53">
        <f>+'DAY5'!K14+'DAY6'!C14</f>
        <v>0</v>
      </c>
      <c r="L14" s="54">
        <f>+'DAY5'!L14+'DAY6'!D14</f>
        <v>0</v>
      </c>
      <c r="M14" s="55">
        <f>+'DAY5'!M14+'DAY6'!E14</f>
        <v>0</v>
      </c>
      <c r="N14" s="52">
        <f>+'DAY5'!N14+'DAY6'!F14</f>
        <v>0</v>
      </c>
      <c r="O14" s="276">
        <f>+'DAY5'!O14+'DAY6'!G14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'DAY5'!H15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+(Table18[[#This Row],[OPENING ]]+Table18[[#This Row],[RECEIPTS]]+Table18[[#This Row],[RETURNS]])-(Table18[[#This Row],[EXCHANGED]]+Table18[[#This Row],[SALES]]+Table18[[#This Row],[ISSUES]])</f>
        <v>0</v>
      </c>
      <c r="I15" s="53">
        <v>0</v>
      </c>
      <c r="J15" s="58">
        <f t="shared" si="0"/>
        <v>0</v>
      </c>
      <c r="K15" s="53">
        <f>+'DAY5'!K15+'DAY6'!C15</f>
        <v>0</v>
      </c>
      <c r="L15" s="54">
        <f>+'DAY5'!L15+'DAY6'!D15</f>
        <v>0</v>
      </c>
      <c r="M15" s="55">
        <f>+'DAY5'!M15+'DAY6'!E15</f>
        <v>0</v>
      </c>
      <c r="N15" s="52">
        <f>+'DAY5'!N15+'DAY6'!F15</f>
        <v>0</v>
      </c>
      <c r="O15" s="276">
        <f>+'DAY5'!O15+'DAY6'!G15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'DAY5'!H16</f>
        <v>17353.599999999999</v>
      </c>
      <c r="C16" s="53">
        <v>0</v>
      </c>
      <c r="D16" s="54">
        <v>0</v>
      </c>
      <c r="E16" s="55">
        <v>0</v>
      </c>
      <c r="F16" s="52">
        <v>0</v>
      </c>
      <c r="G16" s="276">
        <v>3232</v>
      </c>
      <c r="H16" s="54">
        <f>+(Table18[[#This Row],[OPENING ]]+Table18[[#This Row],[RECEIPTS]]+Table18[[#This Row],[RETURNS]])-(Table18[[#This Row],[EXCHANGED]]+Table18[[#This Row],[SALES]]+Table18[[#This Row],[ISSUES]])</f>
        <v>14121.599999999999</v>
      </c>
      <c r="I16" s="53">
        <v>14109.8</v>
      </c>
      <c r="J16" s="58">
        <f t="shared" si="0"/>
        <v>-11.799999999999272</v>
      </c>
      <c r="K16" s="53">
        <f>+'DAY5'!K16+'DAY6'!C16</f>
        <v>0</v>
      </c>
      <c r="L16" s="54">
        <f>+'DAY5'!L16+'DAY6'!D16</f>
        <v>0</v>
      </c>
      <c r="M16" s="55">
        <f>+'DAY5'!M16+'DAY6'!E16</f>
        <v>0</v>
      </c>
      <c r="N16" s="52">
        <f>+'DAY5'!N16+'DAY6'!F16</f>
        <v>0</v>
      </c>
      <c r="O16" s="276">
        <f>+'DAY5'!O16+'DAY6'!G16</f>
        <v>5131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855.16666666666663</v>
      </c>
      <c r="U16" s="59">
        <f t="shared" si="1"/>
        <v>16.513272266614695</v>
      </c>
    </row>
    <row r="17" spans="1:21" x14ac:dyDescent="0.25">
      <c r="A17" s="60"/>
      <c r="B17" s="52">
        <f>'DAY5'!H17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+(Table18[[#This Row],[OPENING ]]+Table18[[#This Row],[RECEIPTS]]+Table18[[#This Row],[RETURNS]])-(Table18[[#This Row],[EXCHANGED]]+Table18[[#This Row],[SALES]]+Table18[[#This Row],[ISSUES]])</f>
        <v>0</v>
      </c>
      <c r="I17" s="53">
        <v>0</v>
      </c>
      <c r="J17" s="58">
        <f t="shared" si="0"/>
        <v>0</v>
      </c>
      <c r="K17" s="53">
        <f>+'DAY5'!K17+'DAY6'!C17</f>
        <v>0</v>
      </c>
      <c r="L17" s="54">
        <f>+'DAY5'!L17+'DAY6'!D17</f>
        <v>0</v>
      </c>
      <c r="M17" s="55">
        <f>+'DAY5'!M17+'DAY6'!E17</f>
        <v>0</v>
      </c>
      <c r="N17" s="52">
        <f>+'DAY5'!N17+'DAY6'!F17</f>
        <v>0</v>
      </c>
      <c r="O17" s="276">
        <f>+'DAY5'!O17+'DAY6'!G17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'DAY5'!H18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+(Table18[[#This Row],[OPENING ]]+Table18[[#This Row],[RECEIPTS]]+Table18[[#This Row],[RETURNS]])-(Table18[[#This Row],[EXCHANGED]]+Table18[[#This Row],[SALES]]+Table18[[#This Row],[ISSUES]])</f>
        <v>0</v>
      </c>
      <c r="I18" s="53">
        <v>0</v>
      </c>
      <c r="J18" s="58">
        <f t="shared" si="0"/>
        <v>0</v>
      </c>
      <c r="K18" s="53">
        <f>+'DAY5'!K18+'DAY6'!C18</f>
        <v>0</v>
      </c>
      <c r="L18" s="54">
        <f>+'DAY5'!L18+'DAY6'!D18</f>
        <v>0</v>
      </c>
      <c r="M18" s="55">
        <f>+'DAY5'!M18+'DAY6'!E18</f>
        <v>0</v>
      </c>
      <c r="N18" s="52">
        <f>+'DAY5'!N18+'DAY6'!F18</f>
        <v>0</v>
      </c>
      <c r="O18" s="276">
        <f>+'DAY5'!O18+'DAY6'!G18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'DAY5'!H19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+(Table18[[#This Row],[OPENING ]]+Table18[[#This Row],[RECEIPTS]]+Table18[[#This Row],[RETURNS]])-(Table18[[#This Row],[EXCHANGED]]+Table18[[#This Row],[SALES]]+Table18[[#This Row],[ISSUES]])</f>
        <v>0</v>
      </c>
      <c r="I19" s="144">
        <v>0</v>
      </c>
      <c r="J19" s="148">
        <f t="shared" si="0"/>
        <v>0</v>
      </c>
      <c r="K19" s="53">
        <f>+'DAY5'!K19+'DAY6'!C19</f>
        <v>0</v>
      </c>
      <c r="L19" s="54">
        <f>+'DAY5'!L19+'DAY6'!D19</f>
        <v>0</v>
      </c>
      <c r="M19" s="55">
        <f>+'DAY5'!M19+'DAY6'!E19</f>
        <v>0</v>
      </c>
      <c r="N19" s="52">
        <f>+'DAY5'!N19+'DAY6'!F19</f>
        <v>0</v>
      </c>
      <c r="O19" s="276">
        <f>+'DAY5'!O19+'DAY6'!G19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17493.599999999999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3232</v>
      </c>
      <c r="H20" s="162">
        <f t="shared" si="7"/>
        <v>14261.599999999999</v>
      </c>
      <c r="I20" s="161">
        <f t="shared" si="7"/>
        <v>14249.8</v>
      </c>
      <c r="J20" s="165">
        <f>+I20-H20</f>
        <v>-11.799999999999272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5131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855.16666666666663</v>
      </c>
      <c r="U20" s="166">
        <f t="shared" si="1"/>
        <v>16.676983044240888</v>
      </c>
    </row>
    <row r="21" spans="1:21" x14ac:dyDescent="0.25">
      <c r="A21" s="150"/>
      <c r="B21" s="151"/>
      <c r="C21" s="152"/>
      <c r="D21" s="153"/>
      <c r="E21" s="154" t="s">
        <v>19</v>
      </c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'DAY5'!H23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+(Table18[[#This Row],[OPENING ]]+Table18[[#This Row],[RECEIPTS]]+Table18[[#This Row],[RETURNS]])-(Table18[[#This Row],[EXCHANGED]]+Table18[[#This Row],[SALES]]+Table18[[#This Row],[ISSUES]])</f>
        <v>0</v>
      </c>
      <c r="I23" s="53">
        <v>0</v>
      </c>
      <c r="J23" s="58">
        <f t="shared" si="0"/>
        <v>0</v>
      </c>
      <c r="K23" s="53">
        <f>+'DAY5'!K23+'DAY6'!C23</f>
        <v>0</v>
      </c>
      <c r="L23" s="54">
        <f>+'DAY5'!L23+'DAY6'!D23</f>
        <v>0</v>
      </c>
      <c r="M23" s="55">
        <f>+'DAY5'!M23+'DAY6'!E23</f>
        <v>0</v>
      </c>
      <c r="N23" s="52">
        <f>+'DAY5'!N23+'DAY6'!F23</f>
        <v>0</v>
      </c>
      <c r="O23" s="276">
        <f>+'DAY5'!O23+'DAY6'!G23</f>
        <v>0</v>
      </c>
      <c r="P23" s="53">
        <f>+K23/6</f>
        <v>0</v>
      </c>
      <c r="Q23" s="54">
        <f>+L23/6</f>
        <v>0</v>
      </c>
      <c r="R23" s="55">
        <f>+M23/6</f>
        <v>0</v>
      </c>
      <c r="S23" s="52">
        <f>+N23/6</f>
        <v>0</v>
      </c>
      <c r="T23" s="276">
        <f>+O23/6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'DAY5'!H24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+(Table18[[#This Row],[OPENING ]]+Table18[[#This Row],[RECEIPTS]]+Table18[[#This Row],[RETURNS]])-(Table18[[#This Row],[EXCHANGED]]+Table18[[#This Row],[SALES]]+Table18[[#This Row],[ISSUES]])</f>
        <v>247.2</v>
      </c>
      <c r="I24" s="53">
        <v>250</v>
      </c>
      <c r="J24" s="58">
        <f t="shared" si="0"/>
        <v>2.8000000000000114</v>
      </c>
      <c r="K24" s="53">
        <f>+'DAY5'!K24+'DAY6'!C24</f>
        <v>0</v>
      </c>
      <c r="L24" s="54">
        <f>+'DAY5'!L24+'DAY6'!D24</f>
        <v>110.2</v>
      </c>
      <c r="M24" s="55">
        <f>+'DAY5'!M24+'DAY6'!E24</f>
        <v>0</v>
      </c>
      <c r="N24" s="52">
        <f>+'DAY5'!N24+'DAY6'!F24</f>
        <v>0</v>
      </c>
      <c r="O24" s="276">
        <f>+'DAY5'!O24+'DAY6'!G24</f>
        <v>2367</v>
      </c>
      <c r="P24" s="53">
        <f t="shared" ref="P24:P39" si="8">+K24/6</f>
        <v>0</v>
      </c>
      <c r="Q24" s="54">
        <f t="shared" ref="Q24:Q39" si="9">+L24/6</f>
        <v>18.366666666666667</v>
      </c>
      <c r="R24" s="55">
        <f t="shared" ref="R24:R39" si="10">+M24/6</f>
        <v>0</v>
      </c>
      <c r="S24" s="52">
        <f t="shared" ref="S24:S39" si="11">+N24/6</f>
        <v>0</v>
      </c>
      <c r="T24" s="276">
        <f t="shared" ref="T24:T39" si="12">+O24/6</f>
        <v>394.5</v>
      </c>
      <c r="U24" s="62">
        <f t="shared" si="1"/>
        <v>0.59874051348296464</v>
      </c>
    </row>
    <row r="25" spans="1:21" x14ac:dyDescent="0.25">
      <c r="A25" s="336" t="s">
        <v>22</v>
      </c>
      <c r="B25" s="52">
        <f>'DAY5'!H25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+(Table18[[#This Row],[OPENING ]]+Table18[[#This Row],[RECEIPTS]]+Table18[[#This Row],[RETURNS]])-(Table18[[#This Row],[EXCHANGED]]+Table18[[#This Row],[SALES]]+Table18[[#This Row],[ISSUES]])</f>
        <v>0</v>
      </c>
      <c r="I25" s="53">
        <v>0</v>
      </c>
      <c r="J25" s="58">
        <f t="shared" si="0"/>
        <v>0</v>
      </c>
      <c r="K25" s="53">
        <f>+'DAY5'!K25+'DAY6'!C25</f>
        <v>0</v>
      </c>
      <c r="L25" s="54">
        <f>+'DAY5'!L25+'DAY6'!D25</f>
        <v>0</v>
      </c>
      <c r="M25" s="55">
        <f>+'DAY5'!M25+'DAY6'!E25</f>
        <v>0</v>
      </c>
      <c r="N25" s="52">
        <f>+'DAY5'!N25+'DAY6'!F25</f>
        <v>0</v>
      </c>
      <c r="O25" s="276">
        <f>+'DAY5'!O25+'DAY6'!G25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276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'DAY5'!H26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+(Table18[[#This Row],[OPENING ]]+Table18[[#This Row],[RECEIPTS]]+Table18[[#This Row],[RETURNS]])-(Table18[[#This Row],[EXCHANGED]]+Table18[[#This Row],[SALES]]+Table18[[#This Row],[ISSUES]])</f>
        <v>0</v>
      </c>
      <c r="I26" s="53">
        <v>0</v>
      </c>
      <c r="J26" s="58">
        <f t="shared" si="0"/>
        <v>0</v>
      </c>
      <c r="K26" s="53">
        <f>+'DAY5'!K26+'DAY6'!C26</f>
        <v>0</v>
      </c>
      <c r="L26" s="54">
        <f>+'DAY5'!L26+'DAY6'!D26</f>
        <v>0</v>
      </c>
      <c r="M26" s="55">
        <f>+'DAY5'!M26+'DAY6'!E26</f>
        <v>0</v>
      </c>
      <c r="N26" s="52">
        <f>+'DAY5'!N26+'DAY6'!F26</f>
        <v>0</v>
      </c>
      <c r="O26" s="276">
        <f>+'DAY5'!O26+'DAY6'!G26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276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'DAY5'!H27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+(Table18[[#This Row],[OPENING ]]+Table18[[#This Row],[RECEIPTS]]+Table18[[#This Row],[RETURNS]])-(Table18[[#This Row],[EXCHANGED]]+Table18[[#This Row],[SALES]]+Table18[[#This Row],[ISSUES]])</f>
        <v>0</v>
      </c>
      <c r="I27" s="53">
        <v>0</v>
      </c>
      <c r="J27" s="58">
        <f t="shared" si="0"/>
        <v>0</v>
      </c>
      <c r="K27" s="53">
        <f>+'DAY5'!K27+'DAY6'!C27</f>
        <v>0</v>
      </c>
      <c r="L27" s="54">
        <f>+'DAY5'!L27+'DAY6'!D27</f>
        <v>0</v>
      </c>
      <c r="M27" s="55">
        <f>+'DAY5'!M27+'DAY6'!E27</f>
        <v>0</v>
      </c>
      <c r="N27" s="52">
        <f>+'DAY5'!N27+'DAY6'!F27</f>
        <v>0</v>
      </c>
      <c r="O27" s="276">
        <f>+'DAY5'!O27+'DAY6'!G27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276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'DAY5'!H28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+(Table18[[#This Row],[OPENING ]]+Table18[[#This Row],[RECEIPTS]]+Table18[[#This Row],[RETURNS]])-(Table18[[#This Row],[EXCHANGED]]+Table18[[#This Row],[SALES]]+Table18[[#This Row],[ISSUES]])</f>
        <v>0</v>
      </c>
      <c r="I28" s="53">
        <v>0</v>
      </c>
      <c r="J28" s="58">
        <f t="shared" si="0"/>
        <v>0</v>
      </c>
      <c r="K28" s="53">
        <f>+'DAY5'!K28+'DAY6'!C28</f>
        <v>0</v>
      </c>
      <c r="L28" s="54">
        <f>+'DAY5'!L28+'DAY6'!D28</f>
        <v>0</v>
      </c>
      <c r="M28" s="55">
        <f>+'DAY5'!M28+'DAY6'!E28</f>
        <v>0</v>
      </c>
      <c r="N28" s="52">
        <f>+'DAY5'!N28+'DAY6'!F28</f>
        <v>0</v>
      </c>
      <c r="O28" s="276">
        <f>+'DAY5'!O28+'DAY6'!G28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276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'DAY5'!H29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+(Table18[[#This Row],[OPENING ]]+Table18[[#This Row],[RECEIPTS]]+Table18[[#This Row],[RETURNS]])-(Table18[[#This Row],[EXCHANGED]]+Table18[[#This Row],[SALES]]+Table18[[#This Row],[ISSUES]])</f>
        <v>0</v>
      </c>
      <c r="I29" s="53">
        <v>0</v>
      </c>
      <c r="J29" s="58">
        <f t="shared" si="0"/>
        <v>0</v>
      </c>
      <c r="K29" s="53">
        <f>+'DAY5'!K29+'DAY6'!C29</f>
        <v>0</v>
      </c>
      <c r="L29" s="54">
        <f>+'DAY5'!L29+'DAY6'!D29</f>
        <v>0</v>
      </c>
      <c r="M29" s="55">
        <f>+'DAY5'!M29+'DAY6'!E29</f>
        <v>0</v>
      </c>
      <c r="N29" s="52">
        <f>+'DAY5'!N29+'DAY6'!F29</f>
        <v>0</v>
      </c>
      <c r="O29" s="276">
        <f>+'DAY5'!O29+'DAY6'!G29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276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'DAY5'!H30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+(Table18[[#This Row],[OPENING ]]+Table18[[#This Row],[RECEIPTS]]+Table18[[#This Row],[RETURNS]])-(Table18[[#This Row],[EXCHANGED]]+Table18[[#This Row],[SALES]]+Table18[[#This Row],[ISSUES]])</f>
        <v>0</v>
      </c>
      <c r="I30" s="53">
        <v>0</v>
      </c>
      <c r="J30" s="58">
        <f t="shared" si="0"/>
        <v>0</v>
      </c>
      <c r="K30" s="53">
        <f>+'DAY5'!K30+'DAY6'!C30</f>
        <v>0</v>
      </c>
      <c r="L30" s="54">
        <f>+'DAY5'!L30+'DAY6'!D30</f>
        <v>0</v>
      </c>
      <c r="M30" s="55">
        <f>+'DAY5'!M30+'DAY6'!E30</f>
        <v>0</v>
      </c>
      <c r="N30" s="52">
        <f>+'DAY5'!N30+'DAY6'!F30</f>
        <v>0</v>
      </c>
      <c r="O30" s="276">
        <f>+'DAY5'!O30+'DAY6'!G30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276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'DAY5'!H31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+(Table18[[#This Row],[OPENING ]]+Table18[[#This Row],[RECEIPTS]]+Table18[[#This Row],[RETURNS]])-(Table18[[#This Row],[EXCHANGED]]+Table18[[#This Row],[SALES]]+Table18[[#This Row],[ISSUES]])</f>
        <v>0</v>
      </c>
      <c r="I31" s="53">
        <v>0</v>
      </c>
      <c r="J31" s="58">
        <f t="shared" si="0"/>
        <v>0</v>
      </c>
      <c r="K31" s="53">
        <f>+'DAY5'!K31+'DAY6'!C31</f>
        <v>0</v>
      </c>
      <c r="L31" s="54">
        <f>+'DAY5'!L31+'DAY6'!D31</f>
        <v>0</v>
      </c>
      <c r="M31" s="55">
        <f>+'DAY5'!M31+'DAY6'!E31</f>
        <v>0</v>
      </c>
      <c r="N31" s="52">
        <f>+'DAY5'!N31+'DAY6'!F31</f>
        <v>0</v>
      </c>
      <c r="O31" s="276">
        <f>+'DAY5'!O31+'DAY6'!G31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276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'DAY5'!H32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+(Table18[[#This Row],[OPENING ]]+Table18[[#This Row],[RECEIPTS]]+Table18[[#This Row],[RETURNS]])-(Table18[[#This Row],[EXCHANGED]]+Table18[[#This Row],[SALES]]+Table18[[#This Row],[ISSUES]])</f>
        <v>0</v>
      </c>
      <c r="I32" s="53">
        <v>0</v>
      </c>
      <c r="J32" s="58">
        <f t="shared" si="0"/>
        <v>0</v>
      </c>
      <c r="K32" s="53">
        <f>+'DAY5'!K32+'DAY6'!C32</f>
        <v>0</v>
      </c>
      <c r="L32" s="54">
        <f>+'DAY5'!L32+'DAY6'!D32</f>
        <v>0</v>
      </c>
      <c r="M32" s="55">
        <f>+'DAY5'!M32+'DAY6'!E32</f>
        <v>0</v>
      </c>
      <c r="N32" s="52">
        <f>+'DAY5'!N32+'DAY6'!F32</f>
        <v>0</v>
      </c>
      <c r="O32" s="276">
        <f>+'DAY5'!O32+'DAY6'!G32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276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'DAY5'!H33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+(Table18[[#This Row],[OPENING ]]+Table18[[#This Row],[RECEIPTS]]+Table18[[#This Row],[RETURNS]])-(Table18[[#This Row],[EXCHANGED]]+Table18[[#This Row],[SALES]]+Table18[[#This Row],[ISSUES]])</f>
        <v>0</v>
      </c>
      <c r="I33" s="53">
        <v>0</v>
      </c>
      <c r="J33" s="58">
        <f t="shared" si="0"/>
        <v>0</v>
      </c>
      <c r="K33" s="53">
        <f>+'DAY5'!K33+'DAY6'!C33</f>
        <v>0</v>
      </c>
      <c r="L33" s="54">
        <f>+'DAY5'!L33+'DAY6'!D33</f>
        <v>0</v>
      </c>
      <c r="M33" s="55">
        <f>+'DAY5'!M33+'DAY6'!E33</f>
        <v>0</v>
      </c>
      <c r="N33" s="52">
        <f>+'DAY5'!N33+'DAY6'!F33</f>
        <v>0</v>
      </c>
      <c r="O33" s="276">
        <f>+'DAY5'!O33+'DAY6'!G33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276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'DAY5'!H34</f>
        <v>50461.4</v>
      </c>
      <c r="C34" s="53">
        <v>0</v>
      </c>
      <c r="D34" s="54">
        <v>0</v>
      </c>
      <c r="E34" s="55">
        <v>0</v>
      </c>
      <c r="F34" s="52">
        <v>0</v>
      </c>
      <c r="G34" s="276">
        <v>2715</v>
      </c>
      <c r="H34" s="54">
        <f>+(Table18[[#This Row],[OPENING ]]+Table18[[#This Row],[RECEIPTS]]+Table18[[#This Row],[RETURNS]])-(Table18[[#This Row],[EXCHANGED]]+Table18[[#This Row],[SALES]]+Table18[[#This Row],[ISSUES]])</f>
        <v>47746.400000000001</v>
      </c>
      <c r="I34" s="53">
        <v>47771</v>
      </c>
      <c r="J34" s="58">
        <f t="shared" si="0"/>
        <v>24.599999999998545</v>
      </c>
      <c r="K34" s="53">
        <f>+'DAY5'!K34+'DAY6'!C34</f>
        <v>29625</v>
      </c>
      <c r="L34" s="54">
        <f>+'DAY5'!L34+'DAY6'!D34</f>
        <v>18</v>
      </c>
      <c r="M34" s="55">
        <f>+'DAY5'!M34+'DAY6'!E34</f>
        <v>0</v>
      </c>
      <c r="N34" s="52">
        <f>+'DAY5'!N34+'DAY6'!F34</f>
        <v>0</v>
      </c>
      <c r="O34" s="276">
        <f>+'DAY5'!O34+'DAY6'!G34</f>
        <v>6225</v>
      </c>
      <c r="P34" s="53">
        <f t="shared" si="8"/>
        <v>4937.5</v>
      </c>
      <c r="Q34" s="54">
        <f t="shared" si="9"/>
        <v>3</v>
      </c>
      <c r="R34" s="55">
        <f t="shared" si="10"/>
        <v>0</v>
      </c>
      <c r="S34" s="52">
        <f t="shared" si="11"/>
        <v>0</v>
      </c>
      <c r="T34" s="276">
        <f t="shared" si="12"/>
        <v>1037.5</v>
      </c>
      <c r="U34" s="62">
        <f t="shared" si="1"/>
        <v>7.9870190699230514</v>
      </c>
    </row>
    <row r="35" spans="1:21" x14ac:dyDescent="0.25">
      <c r="A35" s="336" t="s">
        <v>266</v>
      </c>
      <c r="B35" s="52">
        <f>'DAY5'!H35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+(Table18[[#This Row],[OPENING ]]+Table18[[#This Row],[RECEIPTS]]+Table18[[#This Row],[RETURNS]])-(Table18[[#This Row],[EXCHANGED]]+Table18[[#This Row],[SALES]]+Table18[[#This Row],[ISSUES]])</f>
        <v>5000</v>
      </c>
      <c r="I35" s="53">
        <v>5000</v>
      </c>
      <c r="J35" s="58">
        <f>+I35-H35</f>
        <v>0</v>
      </c>
      <c r="K35" s="53">
        <f>+'DAY5'!K35+'DAY6'!C35</f>
        <v>5000</v>
      </c>
      <c r="L35" s="54">
        <f>+'DAY5'!L35+'DAY6'!D35</f>
        <v>0</v>
      </c>
      <c r="M35" s="55">
        <f>+'DAY5'!M35+'DAY6'!E35</f>
        <v>0</v>
      </c>
      <c r="N35" s="52">
        <f>+'DAY5'!N35+'DAY6'!F35</f>
        <v>0</v>
      </c>
      <c r="O35" s="276">
        <f>+'DAY5'!O35+'DAY6'!G35</f>
        <v>0</v>
      </c>
      <c r="P35" s="53">
        <f t="shared" si="8"/>
        <v>833.33333333333337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276">
        <f t="shared" si="12"/>
        <v>0</v>
      </c>
      <c r="U35" s="62">
        <f t="shared" si="1"/>
        <v>6</v>
      </c>
    </row>
    <row r="36" spans="1:21" x14ac:dyDescent="0.25">
      <c r="A36" s="336"/>
      <c r="B36" s="52">
        <f>'DAY5'!H36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+(Table18[[#This Row],[OPENING ]]+Table18[[#This Row],[RECEIPTS]]+Table18[[#This Row],[RETURNS]])-(Table18[[#This Row],[EXCHANGED]]+Table18[[#This Row],[SALES]]+Table18[[#This Row],[ISSUES]])</f>
        <v>0</v>
      </c>
      <c r="I36" s="53">
        <v>0</v>
      </c>
      <c r="J36" s="58">
        <f>+I36-H36</f>
        <v>0</v>
      </c>
      <c r="K36" s="53">
        <f>+'DAY5'!K36+'DAY6'!C36</f>
        <v>0</v>
      </c>
      <c r="L36" s="54">
        <f>+'DAY5'!L36+'DAY6'!D36</f>
        <v>0</v>
      </c>
      <c r="M36" s="55">
        <f>+'DAY5'!M36+'DAY6'!E36</f>
        <v>0</v>
      </c>
      <c r="N36" s="52">
        <f>+'DAY5'!N36+'DAY6'!F36</f>
        <v>0</v>
      </c>
      <c r="O36" s="276">
        <f>+'DAY5'!O36+'DAY6'!G36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276">
        <f t="shared" si="12"/>
        <v>0</v>
      </c>
      <c r="U36" s="62">
        <f t="shared" si="1"/>
        <v>0</v>
      </c>
    </row>
    <row r="37" spans="1:21" x14ac:dyDescent="0.25">
      <c r="A37" s="336"/>
      <c r="B37" s="52">
        <f>'DAY5'!H37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+(Table18[[#This Row],[OPENING ]]+Table18[[#This Row],[RECEIPTS]]+Table18[[#This Row],[RETURNS]])-(Table18[[#This Row],[EXCHANGED]]+Table18[[#This Row],[SALES]]+Table18[[#This Row],[ISSUES]])</f>
        <v>0</v>
      </c>
      <c r="I37" s="53">
        <v>0</v>
      </c>
      <c r="J37" s="58">
        <f>+I37-H37</f>
        <v>0</v>
      </c>
      <c r="K37" s="53">
        <f>+'DAY5'!K37+'DAY6'!C37</f>
        <v>0</v>
      </c>
      <c r="L37" s="54">
        <f>+'DAY5'!L37+'DAY6'!D37</f>
        <v>0</v>
      </c>
      <c r="M37" s="55">
        <f>+'DAY5'!M37+'DAY6'!E37</f>
        <v>0</v>
      </c>
      <c r="N37" s="52">
        <f>+'DAY5'!N37+'DAY6'!F37</f>
        <v>0</v>
      </c>
      <c r="O37" s="276">
        <f>+'DAY5'!O37+'DAY6'!G37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276">
        <f t="shared" si="12"/>
        <v>0</v>
      </c>
      <c r="U37" s="62">
        <f t="shared" si="1"/>
        <v>0</v>
      </c>
    </row>
    <row r="38" spans="1:21" x14ac:dyDescent="0.25">
      <c r="A38" s="336"/>
      <c r="B38" s="52">
        <f>'DAY5'!H38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+(Table18[[#This Row],[OPENING ]]+Table18[[#This Row],[RECEIPTS]]+Table18[[#This Row],[RETURNS]])-(Table18[[#This Row],[EXCHANGED]]+Table18[[#This Row],[SALES]]+Table18[[#This Row],[ISSUES]])</f>
        <v>0</v>
      </c>
      <c r="I38" s="53">
        <v>0</v>
      </c>
      <c r="J38" s="58">
        <f>+I38-H38</f>
        <v>0</v>
      </c>
      <c r="K38" s="53">
        <f>+'DAY5'!K38+'DAY6'!C38</f>
        <v>0</v>
      </c>
      <c r="L38" s="54">
        <f>+'DAY5'!L38+'DAY6'!D38</f>
        <v>0</v>
      </c>
      <c r="M38" s="55">
        <f>+'DAY5'!M38+'DAY6'!E38</f>
        <v>0</v>
      </c>
      <c r="N38" s="52">
        <f>+'DAY5'!N38+'DAY6'!F38</f>
        <v>0</v>
      </c>
      <c r="O38" s="276">
        <f>+'DAY5'!O38+'DAY6'!G38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276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'DAY5'!H39</f>
        <v>0</v>
      </c>
      <c r="C39" s="144">
        <v>0</v>
      </c>
      <c r="D39" s="145">
        <v>0</v>
      </c>
      <c r="E39" s="146">
        <v>0</v>
      </c>
      <c r="F39" s="143">
        <v>0</v>
      </c>
      <c r="G39" s="298">
        <v>0</v>
      </c>
      <c r="H39" s="54">
        <f>+(Table18[[#This Row],[OPENING ]]+Table18[[#This Row],[RECEIPTS]]+Table18[[#This Row],[RETURNS]])-(Table18[[#This Row],[EXCHANGED]]+Table18[[#This Row],[SALES]]+Table18[[#This Row],[ISSUES]])</f>
        <v>0</v>
      </c>
      <c r="I39" s="144">
        <v>0</v>
      </c>
      <c r="J39" s="148">
        <f t="shared" si="0"/>
        <v>0</v>
      </c>
      <c r="K39" s="53">
        <f>+'DAY5'!K39+'DAY6'!C39</f>
        <v>0</v>
      </c>
      <c r="L39" s="54">
        <f>+'DAY5'!L39+'DAY6'!D39</f>
        <v>0</v>
      </c>
      <c r="M39" s="55">
        <f>+'DAY5'!M39+'DAY6'!E39</f>
        <v>0</v>
      </c>
      <c r="N39" s="52">
        <f>+'DAY5'!N39+'DAY6'!F39</f>
        <v>0</v>
      </c>
      <c r="O39" s="276">
        <f>+'DAY5'!O39+'DAY6'!G39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276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55708.6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2715</v>
      </c>
      <c r="H40" s="162">
        <f t="shared" si="13"/>
        <v>52993.599999999999</v>
      </c>
      <c r="I40" s="161">
        <f t="shared" si="13"/>
        <v>53021</v>
      </c>
      <c r="J40" s="165">
        <f>+I40-H40</f>
        <v>27.400000000001455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8592</v>
      </c>
      <c r="P40" s="161">
        <f t="shared" si="13"/>
        <v>5770.833333333333</v>
      </c>
      <c r="Q40" s="162">
        <f t="shared" si="13"/>
        <v>21.366666666666667</v>
      </c>
      <c r="R40" s="163">
        <f t="shared" si="13"/>
        <v>0</v>
      </c>
      <c r="S40" s="160">
        <f t="shared" si="13"/>
        <v>0</v>
      </c>
      <c r="T40" s="277">
        <f t="shared" si="13"/>
        <v>1432</v>
      </c>
      <c r="U40" s="166">
        <f t="shared" si="1"/>
        <v>7.3355665679244764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'DAY5'!H43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+(Table18[[#This Row],[OPENING ]]+Table18[[#This Row],[RECEIPTS]]+Table18[[#This Row],[RETURNS]])-(Table18[[#This Row],[EXCHANGED]]+Table18[[#This Row],[SALES]]+Table18[[#This Row],[ISSUES]])</f>
        <v>0</v>
      </c>
      <c r="I43" s="53">
        <v>0</v>
      </c>
      <c r="J43" s="58">
        <f t="shared" si="0"/>
        <v>0</v>
      </c>
      <c r="K43" s="53">
        <f>+'DAY5'!K43+'DAY6'!C43</f>
        <v>0</v>
      </c>
      <c r="L43" s="54">
        <f>+'DAY5'!L43+'DAY6'!D43</f>
        <v>0</v>
      </c>
      <c r="M43" s="55">
        <f>+'DAY5'!M43+'DAY6'!E43</f>
        <v>0</v>
      </c>
      <c r="N43" s="52">
        <f>+'DAY5'!N43+'DAY6'!F43</f>
        <v>0</v>
      </c>
      <c r="O43" s="276">
        <f>+'DAY5'!O43+'DAY6'!G43</f>
        <v>46</v>
      </c>
      <c r="P43" s="53">
        <f>+K43/6</f>
        <v>0</v>
      </c>
      <c r="Q43" s="54">
        <f>+L43/6</f>
        <v>0</v>
      </c>
      <c r="R43" s="55">
        <f>+M43/6</f>
        <v>0</v>
      </c>
      <c r="S43" s="52">
        <f>+N43/6</f>
        <v>0</v>
      </c>
      <c r="T43" s="276">
        <f>+O43/6</f>
        <v>7.666666666666667</v>
      </c>
      <c r="U43" s="62">
        <f t="shared" si="1"/>
        <v>0</v>
      </c>
    </row>
    <row r="44" spans="1:21" x14ac:dyDescent="0.25">
      <c r="A44" s="71" t="s">
        <v>28</v>
      </c>
      <c r="B44" s="52">
        <f>'DAY5'!H44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+(Table18[[#This Row],[OPENING ]]+Table18[[#This Row],[RECEIPTS]]+Table18[[#This Row],[RETURNS]])-(Table18[[#This Row],[EXCHANGED]]+Table18[[#This Row],[SALES]]+Table18[[#This Row],[ISSUES]])</f>
        <v>0</v>
      </c>
      <c r="I44" s="53">
        <v>0</v>
      </c>
      <c r="J44" s="58">
        <f t="shared" si="0"/>
        <v>0</v>
      </c>
      <c r="K44" s="53">
        <f>+'DAY5'!K44+'DAY6'!C44</f>
        <v>0</v>
      </c>
      <c r="L44" s="54">
        <f>+'DAY5'!L44+'DAY6'!D44</f>
        <v>0</v>
      </c>
      <c r="M44" s="55">
        <f>+'DAY5'!M44+'DAY6'!E44</f>
        <v>0</v>
      </c>
      <c r="N44" s="52">
        <f>+'DAY5'!N44+'DAY6'!F44</f>
        <v>0</v>
      </c>
      <c r="O44" s="276">
        <f>+'DAY5'!O44+'DAY6'!G44</f>
        <v>0</v>
      </c>
      <c r="P44" s="53">
        <f t="shared" ref="P44:P59" si="14">+K44/6</f>
        <v>0</v>
      </c>
      <c r="Q44" s="54">
        <f t="shared" ref="Q44:Q59" si="15">+L44/6</f>
        <v>0</v>
      </c>
      <c r="R44" s="55">
        <f t="shared" ref="R44:R59" si="16">+M44/6</f>
        <v>0</v>
      </c>
      <c r="S44" s="52">
        <f t="shared" ref="S44:S59" si="17">+N44/6</f>
        <v>0</v>
      </c>
      <c r="T44" s="276">
        <f t="shared" ref="T44:T59" si="18">+O44/6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'DAY5'!H45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+(Table18[[#This Row],[OPENING ]]+Table18[[#This Row],[RECEIPTS]]+Table18[[#This Row],[RETURNS]])-(Table18[[#This Row],[EXCHANGED]]+Table18[[#This Row],[SALES]]+Table18[[#This Row],[ISSUES]])</f>
        <v>0</v>
      </c>
      <c r="I45" s="53">
        <v>0</v>
      </c>
      <c r="J45" s="58">
        <f t="shared" si="0"/>
        <v>0</v>
      </c>
      <c r="K45" s="53">
        <f>+'DAY5'!K45+'DAY6'!C45</f>
        <v>0</v>
      </c>
      <c r="L45" s="54">
        <f>+'DAY5'!L45+'DAY6'!D45</f>
        <v>0</v>
      </c>
      <c r="M45" s="55">
        <f>+'DAY5'!M45+'DAY6'!E45</f>
        <v>0</v>
      </c>
      <c r="N45" s="52">
        <f>+'DAY5'!N45+'DAY6'!F45</f>
        <v>0</v>
      </c>
      <c r="O45" s="276">
        <f>+'DAY5'!O45+'DAY6'!G45</f>
        <v>0</v>
      </c>
      <c r="P45" s="53">
        <f t="shared" si="14"/>
        <v>0</v>
      </c>
      <c r="Q45" s="54">
        <f t="shared" si="15"/>
        <v>0</v>
      </c>
      <c r="R45" s="55">
        <f t="shared" si="16"/>
        <v>0</v>
      </c>
      <c r="S45" s="52">
        <f t="shared" si="17"/>
        <v>0</v>
      </c>
      <c r="T45" s="276">
        <f t="shared" si="1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'DAY5'!H46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+(Table18[[#This Row],[OPENING ]]+Table18[[#This Row],[RECEIPTS]]+Table18[[#This Row],[RETURNS]])-(Table18[[#This Row],[EXCHANGED]]+Table18[[#This Row],[SALES]]+Table18[[#This Row],[ISSUES]])</f>
        <v>0</v>
      </c>
      <c r="I46" s="53">
        <v>0</v>
      </c>
      <c r="J46" s="58">
        <f t="shared" si="0"/>
        <v>0</v>
      </c>
      <c r="K46" s="53">
        <f>+'DAY5'!K46+'DAY6'!C46</f>
        <v>0</v>
      </c>
      <c r="L46" s="54">
        <f>+'DAY5'!L46+'DAY6'!D46</f>
        <v>0</v>
      </c>
      <c r="M46" s="55">
        <f>+'DAY5'!M46+'DAY6'!E46</f>
        <v>0</v>
      </c>
      <c r="N46" s="52">
        <f>+'DAY5'!N46+'DAY6'!F46</f>
        <v>0</v>
      </c>
      <c r="O46" s="276">
        <f>+'DAY5'!O46+'DAY6'!G46</f>
        <v>0</v>
      </c>
      <c r="P46" s="53">
        <f t="shared" si="14"/>
        <v>0</v>
      </c>
      <c r="Q46" s="54">
        <f t="shared" si="15"/>
        <v>0</v>
      </c>
      <c r="R46" s="55">
        <f t="shared" si="16"/>
        <v>0</v>
      </c>
      <c r="S46" s="52">
        <f t="shared" si="17"/>
        <v>0</v>
      </c>
      <c r="T46" s="276">
        <f t="shared" si="1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'DAY5'!H47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+(Table18[[#This Row],[OPENING ]]+Table18[[#This Row],[RECEIPTS]]+Table18[[#This Row],[RETURNS]])-(Table18[[#This Row],[EXCHANGED]]+Table18[[#This Row],[SALES]]+Table18[[#This Row],[ISSUES]])</f>
        <v>0</v>
      </c>
      <c r="I47" s="53">
        <v>0</v>
      </c>
      <c r="J47" s="58">
        <f t="shared" si="0"/>
        <v>0</v>
      </c>
      <c r="K47" s="53">
        <f>+'DAY5'!K47+'DAY6'!C47</f>
        <v>0</v>
      </c>
      <c r="L47" s="54">
        <f>+'DAY5'!L47+'DAY6'!D47</f>
        <v>0</v>
      </c>
      <c r="M47" s="55">
        <f>+'DAY5'!M47+'DAY6'!E47</f>
        <v>0</v>
      </c>
      <c r="N47" s="52">
        <f>+'DAY5'!N47+'DAY6'!F47</f>
        <v>0</v>
      </c>
      <c r="O47" s="276">
        <f>+'DAY5'!O47+'DAY6'!G47</f>
        <v>0</v>
      </c>
      <c r="P47" s="53">
        <f t="shared" si="14"/>
        <v>0</v>
      </c>
      <c r="Q47" s="54">
        <f t="shared" si="15"/>
        <v>0</v>
      </c>
      <c r="R47" s="55">
        <f t="shared" si="16"/>
        <v>0</v>
      </c>
      <c r="S47" s="52">
        <f t="shared" si="17"/>
        <v>0</v>
      </c>
      <c r="T47" s="276">
        <f t="shared" si="1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'DAY5'!H48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+(Table18[[#This Row],[OPENING ]]+Table18[[#This Row],[RECEIPTS]]+Table18[[#This Row],[RETURNS]])-(Table18[[#This Row],[EXCHANGED]]+Table18[[#This Row],[SALES]]+Table18[[#This Row],[ISSUES]])</f>
        <v>0</v>
      </c>
      <c r="I48" s="53">
        <v>0</v>
      </c>
      <c r="J48" s="58">
        <f t="shared" si="0"/>
        <v>0</v>
      </c>
      <c r="K48" s="53">
        <f>+'DAY5'!K48+'DAY6'!C48</f>
        <v>0</v>
      </c>
      <c r="L48" s="54">
        <f>+'DAY5'!L48+'DAY6'!D48</f>
        <v>0</v>
      </c>
      <c r="M48" s="55">
        <f>+'DAY5'!M48+'DAY6'!E48</f>
        <v>0</v>
      </c>
      <c r="N48" s="52">
        <f>+'DAY5'!N48+'DAY6'!F48</f>
        <v>0</v>
      </c>
      <c r="O48" s="276">
        <f>+'DAY5'!O48+'DAY6'!G48</f>
        <v>0</v>
      </c>
      <c r="P48" s="53">
        <f t="shared" si="14"/>
        <v>0</v>
      </c>
      <c r="Q48" s="54">
        <f t="shared" si="15"/>
        <v>0</v>
      </c>
      <c r="R48" s="55">
        <f t="shared" si="16"/>
        <v>0</v>
      </c>
      <c r="S48" s="52">
        <f t="shared" si="17"/>
        <v>0</v>
      </c>
      <c r="T48" s="276">
        <f t="shared" si="1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'DAY5'!H49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+(Table18[[#This Row],[OPENING ]]+Table18[[#This Row],[RECEIPTS]]+Table18[[#This Row],[RETURNS]])-(Table18[[#This Row],[EXCHANGED]]+Table18[[#This Row],[SALES]]+Table18[[#This Row],[ISSUES]])</f>
        <v>0</v>
      </c>
      <c r="I49" s="53">
        <v>0</v>
      </c>
      <c r="J49" s="58">
        <f t="shared" si="0"/>
        <v>0</v>
      </c>
      <c r="K49" s="53">
        <f>+'DAY5'!K49+'DAY6'!C49</f>
        <v>0</v>
      </c>
      <c r="L49" s="54">
        <f>+'DAY5'!L49+'DAY6'!D49</f>
        <v>0</v>
      </c>
      <c r="M49" s="55">
        <f>+'DAY5'!M49+'DAY6'!E49</f>
        <v>0</v>
      </c>
      <c r="N49" s="52">
        <f>+'DAY5'!N49+'DAY6'!F49</f>
        <v>0</v>
      </c>
      <c r="O49" s="276">
        <f>+'DAY5'!O49+'DAY6'!G49</f>
        <v>0</v>
      </c>
      <c r="P49" s="53">
        <f t="shared" si="14"/>
        <v>0</v>
      </c>
      <c r="Q49" s="54">
        <f t="shared" si="15"/>
        <v>0</v>
      </c>
      <c r="R49" s="55">
        <f t="shared" si="16"/>
        <v>0</v>
      </c>
      <c r="S49" s="52">
        <f t="shared" si="17"/>
        <v>0</v>
      </c>
      <c r="T49" s="276">
        <f t="shared" si="1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'DAY5'!H50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+(Table18[[#This Row],[OPENING ]]+Table18[[#This Row],[RECEIPTS]]+Table18[[#This Row],[RETURNS]])-(Table18[[#This Row],[EXCHANGED]]+Table18[[#This Row],[SALES]]+Table18[[#This Row],[ISSUES]])</f>
        <v>0</v>
      </c>
      <c r="I50" s="53">
        <v>0</v>
      </c>
      <c r="J50" s="58">
        <f t="shared" si="0"/>
        <v>0</v>
      </c>
      <c r="K50" s="53">
        <f>+'DAY5'!K50+'DAY6'!C50</f>
        <v>0</v>
      </c>
      <c r="L50" s="54">
        <f>+'DAY5'!L50+'DAY6'!D50</f>
        <v>0</v>
      </c>
      <c r="M50" s="55">
        <f>+'DAY5'!M50+'DAY6'!E50</f>
        <v>0</v>
      </c>
      <c r="N50" s="52">
        <f>+'DAY5'!N50+'DAY6'!F50</f>
        <v>0</v>
      </c>
      <c r="O50" s="276">
        <f>+'DAY5'!O50+'DAY6'!G50</f>
        <v>0</v>
      </c>
      <c r="P50" s="53">
        <f t="shared" si="14"/>
        <v>0</v>
      </c>
      <c r="Q50" s="54">
        <f t="shared" si="15"/>
        <v>0</v>
      </c>
      <c r="R50" s="55">
        <f t="shared" si="16"/>
        <v>0</v>
      </c>
      <c r="S50" s="52">
        <f t="shared" si="17"/>
        <v>0</v>
      </c>
      <c r="T50" s="276">
        <f t="shared" si="1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'DAY5'!H51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+(Table18[[#This Row],[OPENING ]]+Table18[[#This Row],[RECEIPTS]]+Table18[[#This Row],[RETURNS]])-(Table18[[#This Row],[EXCHANGED]]+Table18[[#This Row],[SALES]]+Table18[[#This Row],[ISSUES]])</f>
        <v>0</v>
      </c>
      <c r="I51" s="53">
        <v>0</v>
      </c>
      <c r="J51" s="58">
        <f t="shared" si="0"/>
        <v>0</v>
      </c>
      <c r="K51" s="53">
        <f>+'DAY5'!K51+'DAY6'!C51</f>
        <v>0</v>
      </c>
      <c r="L51" s="54">
        <f>+'DAY5'!L51+'DAY6'!D51</f>
        <v>0</v>
      </c>
      <c r="M51" s="55">
        <f>+'DAY5'!M51+'DAY6'!E51</f>
        <v>0</v>
      </c>
      <c r="N51" s="52">
        <f>+'DAY5'!N51+'DAY6'!F51</f>
        <v>0</v>
      </c>
      <c r="O51" s="276">
        <f>+'DAY5'!O51+'DAY6'!G51</f>
        <v>0</v>
      </c>
      <c r="P51" s="53">
        <f t="shared" si="14"/>
        <v>0</v>
      </c>
      <c r="Q51" s="54">
        <f t="shared" si="15"/>
        <v>0</v>
      </c>
      <c r="R51" s="55">
        <f t="shared" si="16"/>
        <v>0</v>
      </c>
      <c r="S51" s="52">
        <f t="shared" si="17"/>
        <v>0</v>
      </c>
      <c r="T51" s="276">
        <f t="shared" si="1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'DAY5'!H52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+(Table18[[#This Row],[OPENING ]]+Table18[[#This Row],[RECEIPTS]]+Table18[[#This Row],[RETURNS]])-(Table18[[#This Row],[EXCHANGED]]+Table18[[#This Row],[SALES]]+Table18[[#This Row],[ISSUES]])</f>
        <v>0</v>
      </c>
      <c r="I52" s="53">
        <v>0</v>
      </c>
      <c r="J52" s="58">
        <f t="shared" si="0"/>
        <v>0</v>
      </c>
      <c r="K52" s="53">
        <f>+'DAY5'!K52+'DAY6'!C52</f>
        <v>0</v>
      </c>
      <c r="L52" s="54">
        <f>+'DAY5'!L52+'DAY6'!D52</f>
        <v>0</v>
      </c>
      <c r="M52" s="55">
        <f>+'DAY5'!M52+'DAY6'!E52</f>
        <v>0</v>
      </c>
      <c r="N52" s="52">
        <f>+'DAY5'!N52+'DAY6'!F52</f>
        <v>0</v>
      </c>
      <c r="O52" s="276">
        <f>+'DAY5'!O52+'DAY6'!G52</f>
        <v>0</v>
      </c>
      <c r="P52" s="53">
        <f t="shared" si="14"/>
        <v>0</v>
      </c>
      <c r="Q52" s="54">
        <f t="shared" si="15"/>
        <v>0</v>
      </c>
      <c r="R52" s="55">
        <f t="shared" si="16"/>
        <v>0</v>
      </c>
      <c r="S52" s="52">
        <f t="shared" si="17"/>
        <v>0</v>
      </c>
      <c r="T52" s="276">
        <f t="shared" si="1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'DAY5'!H53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+(Table18[[#This Row],[OPENING ]]+Table18[[#This Row],[RECEIPTS]]+Table18[[#This Row],[RETURNS]])-(Table18[[#This Row],[EXCHANGED]]+Table18[[#This Row],[SALES]]+Table18[[#This Row],[ISSUES]])</f>
        <v>0</v>
      </c>
      <c r="I53" s="53">
        <v>0</v>
      </c>
      <c r="J53" s="58">
        <f t="shared" si="0"/>
        <v>0</v>
      </c>
      <c r="K53" s="53">
        <f>+'DAY5'!K53+'DAY6'!C53</f>
        <v>0</v>
      </c>
      <c r="L53" s="54">
        <f>+'DAY5'!L53+'DAY6'!D53</f>
        <v>0</v>
      </c>
      <c r="M53" s="55">
        <f>+'DAY5'!M53+'DAY6'!E53</f>
        <v>0</v>
      </c>
      <c r="N53" s="52">
        <f>+'DAY5'!N53+'DAY6'!F53</f>
        <v>0</v>
      </c>
      <c r="O53" s="276">
        <f>+'DAY5'!O53+'DAY6'!G53</f>
        <v>0</v>
      </c>
      <c r="P53" s="53">
        <f t="shared" si="14"/>
        <v>0</v>
      </c>
      <c r="Q53" s="54">
        <f t="shared" si="15"/>
        <v>0</v>
      </c>
      <c r="R53" s="55">
        <f t="shared" si="16"/>
        <v>0</v>
      </c>
      <c r="S53" s="52">
        <f t="shared" si="17"/>
        <v>0</v>
      </c>
      <c r="T53" s="276">
        <f t="shared" si="1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'DAY5'!H54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+(Table18[[#This Row],[OPENING ]]+Table18[[#This Row],[RECEIPTS]]+Table18[[#This Row],[RETURNS]])-(Table18[[#This Row],[EXCHANGED]]+Table18[[#This Row],[SALES]]+Table18[[#This Row],[ISSUES]])</f>
        <v>0</v>
      </c>
      <c r="I54" s="53">
        <v>0</v>
      </c>
      <c r="J54" s="58">
        <f t="shared" si="0"/>
        <v>0</v>
      </c>
      <c r="K54" s="53">
        <f>+'DAY5'!K54+'DAY6'!C54</f>
        <v>0</v>
      </c>
      <c r="L54" s="54">
        <f>+'DAY5'!L54+'DAY6'!D54</f>
        <v>0</v>
      </c>
      <c r="M54" s="55">
        <f>+'DAY5'!M54+'DAY6'!E54</f>
        <v>0</v>
      </c>
      <c r="N54" s="52">
        <f>+'DAY5'!N54+'DAY6'!F54</f>
        <v>0</v>
      </c>
      <c r="O54" s="276">
        <f>+'DAY5'!O54+'DAY6'!G54</f>
        <v>0</v>
      </c>
      <c r="P54" s="53">
        <f t="shared" si="14"/>
        <v>0</v>
      </c>
      <c r="Q54" s="54">
        <f t="shared" si="15"/>
        <v>0</v>
      </c>
      <c r="R54" s="55">
        <f t="shared" si="16"/>
        <v>0</v>
      </c>
      <c r="S54" s="52">
        <f t="shared" si="17"/>
        <v>0</v>
      </c>
      <c r="T54" s="276">
        <f t="shared" si="1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'DAY5'!H55</f>
        <v>14265.12</v>
      </c>
      <c r="C55" s="53">
        <v>0</v>
      </c>
      <c r="D55" s="54">
        <v>0</v>
      </c>
      <c r="E55" s="55">
        <v>0</v>
      </c>
      <c r="F55" s="52">
        <v>0</v>
      </c>
      <c r="G55" s="276">
        <v>4050</v>
      </c>
      <c r="H55" s="54">
        <f>+(Table18[[#This Row],[OPENING ]]+Table18[[#This Row],[RECEIPTS]]+Table18[[#This Row],[RETURNS]])-(Table18[[#This Row],[EXCHANGED]]+Table18[[#This Row],[SALES]]+Table18[[#This Row],[ISSUES]])</f>
        <v>10215.120000000001</v>
      </c>
      <c r="I55" s="53">
        <v>10217.6</v>
      </c>
      <c r="J55" s="58">
        <f t="shared" si="0"/>
        <v>2.4799999999995634</v>
      </c>
      <c r="K55" s="53">
        <f>+'DAY5'!K55+'DAY6'!C55</f>
        <v>18250</v>
      </c>
      <c r="L55" s="54">
        <f>+'DAY5'!L55+'DAY6'!D55</f>
        <v>72.599999999999994</v>
      </c>
      <c r="M55" s="55">
        <f>+'DAY5'!M55+'DAY6'!E55</f>
        <v>0</v>
      </c>
      <c r="N55" s="52">
        <f>+'DAY5'!N55+'DAY6'!F55</f>
        <v>0</v>
      </c>
      <c r="O55" s="276">
        <f>+'DAY5'!O55+'DAY6'!G55</f>
        <v>8117</v>
      </c>
      <c r="P55" s="53">
        <f t="shared" si="14"/>
        <v>3041.6666666666665</v>
      </c>
      <c r="Q55" s="54">
        <f t="shared" si="15"/>
        <v>12.1</v>
      </c>
      <c r="R55" s="55">
        <f t="shared" si="16"/>
        <v>0</v>
      </c>
      <c r="S55" s="52">
        <f t="shared" si="17"/>
        <v>0</v>
      </c>
      <c r="T55" s="276">
        <f t="shared" si="18"/>
        <v>1352.8333333333333</v>
      </c>
      <c r="U55" s="62">
        <f t="shared" si="1"/>
        <v>2.3181409703626383</v>
      </c>
    </row>
    <row r="56" spans="1:21" x14ac:dyDescent="0.25">
      <c r="A56" s="71" t="s">
        <v>227</v>
      </c>
      <c r="B56" s="52">
        <f>'DAY5'!H56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+(Table18[[#This Row],[OPENING ]]+Table18[[#This Row],[RECEIPTS]]+Table18[[#This Row],[RETURNS]])-(Table18[[#This Row],[EXCHANGED]]+Table18[[#This Row],[SALES]]+Table18[[#This Row],[ISSUES]])</f>
        <v>29.2</v>
      </c>
      <c r="I56" s="53">
        <v>29.2</v>
      </c>
      <c r="J56" s="58">
        <f t="shared" si="0"/>
        <v>0</v>
      </c>
      <c r="K56" s="53">
        <f>+'DAY5'!K56+'DAY6'!C56</f>
        <v>0</v>
      </c>
      <c r="L56" s="54">
        <f>+'DAY5'!L56+'DAY6'!D56</f>
        <v>0</v>
      </c>
      <c r="M56" s="55">
        <f>+'DAY5'!M56+'DAY6'!E56</f>
        <v>0</v>
      </c>
      <c r="N56" s="52">
        <f>+'DAY5'!N56+'DAY6'!F56</f>
        <v>0</v>
      </c>
      <c r="O56" s="276">
        <f>+'DAY5'!O56+'DAY6'!G56</f>
        <v>0</v>
      </c>
      <c r="P56" s="53">
        <f t="shared" si="14"/>
        <v>0</v>
      </c>
      <c r="Q56" s="54">
        <f t="shared" si="15"/>
        <v>0</v>
      </c>
      <c r="R56" s="55">
        <f t="shared" si="16"/>
        <v>0</v>
      </c>
      <c r="S56" s="52">
        <f t="shared" si="17"/>
        <v>0</v>
      </c>
      <c r="T56" s="276">
        <f t="shared" si="18"/>
        <v>0</v>
      </c>
      <c r="U56" s="62">
        <f t="shared" si="1"/>
        <v>0</v>
      </c>
    </row>
    <row r="57" spans="1:21" x14ac:dyDescent="0.25">
      <c r="A57" s="71"/>
      <c r="B57" s="52">
        <f>'DAY5'!H57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+(Table18[[#This Row],[OPENING ]]+Table18[[#This Row],[RECEIPTS]]+Table18[[#This Row],[RETURNS]])-(Table18[[#This Row],[EXCHANGED]]+Table18[[#This Row],[SALES]]+Table18[[#This Row],[ISSUES]])</f>
        <v>0</v>
      </c>
      <c r="I57" s="53">
        <v>0</v>
      </c>
      <c r="J57" s="58">
        <f t="shared" si="0"/>
        <v>0</v>
      </c>
      <c r="K57" s="53">
        <f>+'DAY5'!K57+'DAY6'!C57</f>
        <v>0</v>
      </c>
      <c r="L57" s="54">
        <f>+'DAY5'!L57+'DAY6'!D57</f>
        <v>0</v>
      </c>
      <c r="M57" s="55">
        <f>+'DAY5'!M57+'DAY6'!E57</f>
        <v>0</v>
      </c>
      <c r="N57" s="52">
        <f>+'DAY5'!N57+'DAY6'!F57</f>
        <v>0</v>
      </c>
      <c r="O57" s="276">
        <f>+'DAY5'!O57+'DAY6'!G57</f>
        <v>0</v>
      </c>
      <c r="P57" s="53">
        <f t="shared" si="14"/>
        <v>0</v>
      </c>
      <c r="Q57" s="54">
        <f t="shared" si="15"/>
        <v>0</v>
      </c>
      <c r="R57" s="55">
        <f t="shared" si="16"/>
        <v>0</v>
      </c>
      <c r="S57" s="52">
        <f t="shared" si="17"/>
        <v>0</v>
      </c>
      <c r="T57" s="276">
        <f t="shared" si="18"/>
        <v>0</v>
      </c>
      <c r="U57" s="62">
        <f t="shared" si="1"/>
        <v>0</v>
      </c>
    </row>
    <row r="58" spans="1:21" x14ac:dyDescent="0.25">
      <c r="A58" s="71"/>
      <c r="B58" s="52">
        <f>'DAY5'!H58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+(Table18[[#This Row],[OPENING ]]+Table18[[#This Row],[RECEIPTS]]+Table18[[#This Row],[RETURNS]])-(Table18[[#This Row],[EXCHANGED]]+Table18[[#This Row],[SALES]]+Table18[[#This Row],[ISSUES]])</f>
        <v>0</v>
      </c>
      <c r="I58" s="53">
        <v>0</v>
      </c>
      <c r="J58" s="58">
        <f t="shared" si="0"/>
        <v>0</v>
      </c>
      <c r="K58" s="53">
        <f>+'DAY5'!K58+'DAY6'!C58</f>
        <v>0</v>
      </c>
      <c r="L58" s="54">
        <f>+'DAY5'!L58+'DAY6'!D58</f>
        <v>0</v>
      </c>
      <c r="M58" s="55">
        <f>+'DAY5'!M58+'DAY6'!E58</f>
        <v>0</v>
      </c>
      <c r="N58" s="52">
        <f>+'DAY5'!N58+'DAY6'!F58</f>
        <v>0</v>
      </c>
      <c r="O58" s="276">
        <f>+'DAY5'!O58+'DAY6'!G58</f>
        <v>0</v>
      </c>
      <c r="P58" s="53">
        <f t="shared" si="14"/>
        <v>0</v>
      </c>
      <c r="Q58" s="54">
        <f t="shared" si="15"/>
        <v>0</v>
      </c>
      <c r="R58" s="55">
        <f t="shared" si="16"/>
        <v>0</v>
      </c>
      <c r="S58" s="52">
        <f t="shared" si="17"/>
        <v>0</v>
      </c>
      <c r="T58" s="276">
        <f t="shared" si="18"/>
        <v>0</v>
      </c>
      <c r="U58" s="62">
        <f t="shared" si="1"/>
        <v>0</v>
      </c>
    </row>
    <row r="59" spans="1:21" ht="15.75" thickBot="1" x14ac:dyDescent="0.3">
      <c r="A59" s="172"/>
      <c r="B59" s="52">
        <f>'DAY5'!H59</f>
        <v>0</v>
      </c>
      <c r="C59" s="144">
        <v>0</v>
      </c>
      <c r="D59" s="145">
        <v>0</v>
      </c>
      <c r="E59" s="146">
        <v>0</v>
      </c>
      <c r="F59" s="143">
        <v>0</v>
      </c>
      <c r="G59" s="298">
        <v>0</v>
      </c>
      <c r="H59" s="54">
        <f>+(Table18[[#This Row],[OPENING ]]+Table18[[#This Row],[RECEIPTS]]+Table18[[#This Row],[RETURNS]])-(Table18[[#This Row],[EXCHANGED]]+Table18[[#This Row],[SALES]]+Table18[[#This Row],[ISSUES]])</f>
        <v>0</v>
      </c>
      <c r="I59" s="144">
        <v>0</v>
      </c>
      <c r="J59" s="148">
        <f t="shared" si="0"/>
        <v>0</v>
      </c>
      <c r="K59" s="53">
        <f>+'DAY5'!K59+'DAY6'!C59</f>
        <v>0</v>
      </c>
      <c r="L59" s="54">
        <f>+'DAY5'!L59+'DAY6'!D59</f>
        <v>0</v>
      </c>
      <c r="M59" s="55">
        <f>+'DAY5'!M59+'DAY6'!E59</f>
        <v>0</v>
      </c>
      <c r="N59" s="52">
        <f>+'DAY5'!N59+'DAY6'!F59</f>
        <v>0</v>
      </c>
      <c r="O59" s="276">
        <f>+'DAY5'!O59+'DAY6'!G59</f>
        <v>0</v>
      </c>
      <c r="P59" s="53">
        <f t="shared" si="14"/>
        <v>0</v>
      </c>
      <c r="Q59" s="54">
        <f t="shared" si="15"/>
        <v>0</v>
      </c>
      <c r="R59" s="55">
        <f t="shared" si="16"/>
        <v>0</v>
      </c>
      <c r="S59" s="52">
        <f t="shared" si="17"/>
        <v>0</v>
      </c>
      <c r="T59" s="276">
        <f t="shared" si="1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19">SUM(B43:B59)</f>
        <v>14294.320000000002</v>
      </c>
      <c r="C60" s="161">
        <f t="shared" si="19"/>
        <v>0</v>
      </c>
      <c r="D60" s="162">
        <f t="shared" si="19"/>
        <v>0</v>
      </c>
      <c r="E60" s="163">
        <f t="shared" si="19"/>
        <v>0</v>
      </c>
      <c r="F60" s="160">
        <f t="shared" si="19"/>
        <v>0</v>
      </c>
      <c r="G60" s="277">
        <f t="shared" si="19"/>
        <v>4050</v>
      </c>
      <c r="H60" s="162">
        <f t="shared" si="19"/>
        <v>10244.320000000002</v>
      </c>
      <c r="I60" s="161">
        <f t="shared" si="19"/>
        <v>10246.800000000001</v>
      </c>
      <c r="J60" s="165">
        <f>+I60-H60</f>
        <v>2.4799999999995634</v>
      </c>
      <c r="K60" s="161">
        <f t="shared" si="19"/>
        <v>18250</v>
      </c>
      <c r="L60" s="162">
        <f t="shared" si="19"/>
        <v>72.599999999999994</v>
      </c>
      <c r="M60" s="163">
        <f t="shared" si="19"/>
        <v>0</v>
      </c>
      <c r="N60" s="160">
        <f t="shared" si="19"/>
        <v>0</v>
      </c>
      <c r="O60" s="277">
        <f t="shared" si="19"/>
        <v>8163</v>
      </c>
      <c r="P60" s="161">
        <f t="shared" si="19"/>
        <v>3041.6666666666665</v>
      </c>
      <c r="Q60" s="162">
        <f t="shared" si="19"/>
        <v>12.1</v>
      </c>
      <c r="R60" s="163">
        <f t="shared" si="19"/>
        <v>0</v>
      </c>
      <c r="S60" s="160">
        <f t="shared" si="19"/>
        <v>0</v>
      </c>
      <c r="T60" s="277">
        <f t="shared" si="19"/>
        <v>1360.5</v>
      </c>
      <c r="U60" s="166">
        <f t="shared" si="1"/>
        <v>2.3207297550366999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'DAY5'!H63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+(Table18[[#This Row],[OPENING ]]+Table18[[#This Row],[RECEIPTS]]+Table18[[#This Row],[RETURNS]])-(Table18[[#This Row],[EXCHANGED]]+Table18[[#This Row],[SALES]]+Table18[[#This Row],[ISSUES]])</f>
        <v>0</v>
      </c>
      <c r="I63" s="53">
        <v>0</v>
      </c>
      <c r="J63" s="58">
        <f t="shared" si="0"/>
        <v>0</v>
      </c>
      <c r="K63" s="53">
        <f>+'DAY5'!K63+'DAY6'!C63</f>
        <v>0</v>
      </c>
      <c r="L63" s="54">
        <f>+'DAY5'!L63+'DAY6'!D63</f>
        <v>0</v>
      </c>
      <c r="M63" s="55">
        <f>+'DAY5'!M63+'DAY6'!E63</f>
        <v>0</v>
      </c>
      <c r="N63" s="52">
        <f>+'DAY5'!N63+'DAY6'!F63</f>
        <v>0</v>
      </c>
      <c r="O63" s="276">
        <f>+'DAY5'!O63+'DAY6'!G63</f>
        <v>0</v>
      </c>
      <c r="P63" s="53">
        <f>+K63/6</f>
        <v>0</v>
      </c>
      <c r="Q63" s="54">
        <f>+L63/6</f>
        <v>0</v>
      </c>
      <c r="R63" s="55">
        <f>+M63/6</f>
        <v>0</v>
      </c>
      <c r="S63" s="52">
        <f>+N63/6</f>
        <v>0</v>
      </c>
      <c r="T63" s="276">
        <f>+O63/6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'DAY5'!H64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+(Table18[[#This Row],[OPENING ]]+Table18[[#This Row],[RECEIPTS]]+Table18[[#This Row],[RETURNS]])-(Table18[[#This Row],[EXCHANGED]]+Table18[[#This Row],[SALES]]+Table18[[#This Row],[ISSUES]])</f>
        <v>0</v>
      </c>
      <c r="I64" s="53">
        <v>0</v>
      </c>
      <c r="J64" s="58">
        <f t="shared" si="0"/>
        <v>0</v>
      </c>
      <c r="K64" s="53">
        <f>+'DAY5'!K64+'DAY6'!C64</f>
        <v>0</v>
      </c>
      <c r="L64" s="54">
        <f>+'DAY5'!L64+'DAY6'!D64</f>
        <v>0</v>
      </c>
      <c r="M64" s="55">
        <f>+'DAY5'!M64+'DAY6'!E64</f>
        <v>0</v>
      </c>
      <c r="N64" s="52">
        <f>+'DAY5'!N64+'DAY6'!F64</f>
        <v>0</v>
      </c>
      <c r="O64" s="276">
        <f>+'DAY5'!O64+'DAY6'!G64</f>
        <v>0</v>
      </c>
      <c r="P64" s="53">
        <f t="shared" ref="P64:P79" si="20">+K64/6</f>
        <v>0</v>
      </c>
      <c r="Q64" s="54">
        <f t="shared" ref="Q64:Q79" si="21">+L64/6</f>
        <v>0</v>
      </c>
      <c r="R64" s="55">
        <f t="shared" ref="R64:R79" si="22">+M64/6</f>
        <v>0</v>
      </c>
      <c r="S64" s="52">
        <f t="shared" ref="S64:S79" si="23">+N64/6</f>
        <v>0</v>
      </c>
      <c r="T64" s="276">
        <f t="shared" ref="T64:T79" si="24">+O64/6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'DAY5'!H65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+(Table18[[#This Row],[OPENING ]]+Table18[[#This Row],[RECEIPTS]]+Table18[[#This Row],[RETURNS]])-(Table18[[#This Row],[EXCHANGED]]+Table18[[#This Row],[SALES]]+Table18[[#This Row],[ISSUES]])</f>
        <v>0</v>
      </c>
      <c r="I65" s="53">
        <v>0</v>
      </c>
      <c r="J65" s="58">
        <f t="shared" si="0"/>
        <v>0</v>
      </c>
      <c r="K65" s="53">
        <f>+'DAY5'!K65+'DAY6'!C65</f>
        <v>0</v>
      </c>
      <c r="L65" s="54">
        <f>+'DAY5'!L65+'DAY6'!D65</f>
        <v>0</v>
      </c>
      <c r="M65" s="55">
        <f>+'DAY5'!M65+'DAY6'!E65</f>
        <v>0</v>
      </c>
      <c r="N65" s="52">
        <f>+'DAY5'!N65+'DAY6'!F65</f>
        <v>0</v>
      </c>
      <c r="O65" s="276">
        <f>+'DAY5'!O65+'DAY6'!G65</f>
        <v>0</v>
      </c>
      <c r="P65" s="53">
        <f t="shared" si="20"/>
        <v>0</v>
      </c>
      <c r="Q65" s="54">
        <f t="shared" si="21"/>
        <v>0</v>
      </c>
      <c r="R65" s="55">
        <f t="shared" si="22"/>
        <v>0</v>
      </c>
      <c r="S65" s="52">
        <f t="shared" si="23"/>
        <v>0</v>
      </c>
      <c r="T65" s="276">
        <f t="shared" si="24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'DAY5'!H66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+(Table18[[#This Row],[OPENING ]]+Table18[[#This Row],[RECEIPTS]]+Table18[[#This Row],[RETURNS]])-(Table18[[#This Row],[EXCHANGED]]+Table18[[#This Row],[SALES]]+Table18[[#This Row],[ISSUES]])</f>
        <v>0</v>
      </c>
      <c r="I66" s="53">
        <v>0</v>
      </c>
      <c r="J66" s="58">
        <f t="shared" si="0"/>
        <v>0</v>
      </c>
      <c r="K66" s="53">
        <f>+'DAY5'!K66+'DAY6'!C66</f>
        <v>0</v>
      </c>
      <c r="L66" s="54">
        <f>+'DAY5'!L66+'DAY6'!D66</f>
        <v>0</v>
      </c>
      <c r="M66" s="55">
        <f>+'DAY5'!M66+'DAY6'!E66</f>
        <v>0</v>
      </c>
      <c r="N66" s="52">
        <f>+'DAY5'!N66+'DAY6'!F66</f>
        <v>0</v>
      </c>
      <c r="O66" s="276">
        <f>+'DAY5'!O66+'DAY6'!G66</f>
        <v>0</v>
      </c>
      <c r="P66" s="53">
        <f t="shared" si="20"/>
        <v>0</v>
      </c>
      <c r="Q66" s="54">
        <f t="shared" si="21"/>
        <v>0</v>
      </c>
      <c r="R66" s="55">
        <f t="shared" si="22"/>
        <v>0</v>
      </c>
      <c r="S66" s="52">
        <f t="shared" si="23"/>
        <v>0</v>
      </c>
      <c r="T66" s="276">
        <f t="shared" si="24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'DAY5'!H67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+(Table18[[#This Row],[OPENING ]]+Table18[[#This Row],[RECEIPTS]]+Table18[[#This Row],[RETURNS]])-(Table18[[#This Row],[EXCHANGED]]+Table18[[#This Row],[SALES]]+Table18[[#This Row],[ISSUES]])</f>
        <v>0</v>
      </c>
      <c r="I67" s="53">
        <v>0</v>
      </c>
      <c r="J67" s="58">
        <f t="shared" si="0"/>
        <v>0</v>
      </c>
      <c r="K67" s="53">
        <f>+'DAY5'!K67+'DAY6'!C67</f>
        <v>0</v>
      </c>
      <c r="L67" s="54">
        <f>+'DAY5'!L67+'DAY6'!D67</f>
        <v>0</v>
      </c>
      <c r="M67" s="55">
        <f>+'DAY5'!M67+'DAY6'!E67</f>
        <v>0</v>
      </c>
      <c r="N67" s="52">
        <f>+'DAY5'!N67+'DAY6'!F67</f>
        <v>0</v>
      </c>
      <c r="O67" s="276">
        <f>+'DAY5'!O67+'DAY6'!G67</f>
        <v>0</v>
      </c>
      <c r="P67" s="53">
        <f t="shared" si="20"/>
        <v>0</v>
      </c>
      <c r="Q67" s="54">
        <f t="shared" si="21"/>
        <v>0</v>
      </c>
      <c r="R67" s="55">
        <f t="shared" si="22"/>
        <v>0</v>
      </c>
      <c r="S67" s="52">
        <f t="shared" si="23"/>
        <v>0</v>
      </c>
      <c r="T67" s="276">
        <f t="shared" si="24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'DAY5'!H68</f>
        <v>3978.4</v>
      </c>
      <c r="C68" s="53">
        <v>0</v>
      </c>
      <c r="D68" s="54">
        <v>0</v>
      </c>
      <c r="E68" s="55">
        <v>0</v>
      </c>
      <c r="F68" s="52">
        <v>0</v>
      </c>
      <c r="G68" s="276">
        <v>375</v>
      </c>
      <c r="H68" s="54">
        <f>+(Table18[[#This Row],[OPENING ]]+Table18[[#This Row],[RECEIPTS]]+Table18[[#This Row],[RETURNS]])-(Table18[[#This Row],[EXCHANGED]]+Table18[[#This Row],[SALES]]+Table18[[#This Row],[ISSUES]])</f>
        <v>3603.4</v>
      </c>
      <c r="I68" s="53">
        <v>3603.4</v>
      </c>
      <c r="J68" s="58">
        <f t="shared" si="0"/>
        <v>0</v>
      </c>
      <c r="K68" s="53">
        <f>+'DAY5'!K68+'DAY6'!C68</f>
        <v>800</v>
      </c>
      <c r="L68" s="54">
        <f>+'DAY5'!L68+'DAY6'!D68</f>
        <v>18.600000000000001</v>
      </c>
      <c r="M68" s="55">
        <f>+'DAY5'!M68+'DAY6'!E68</f>
        <v>0</v>
      </c>
      <c r="N68" s="52">
        <f>+'DAY5'!N68+'DAY6'!F68</f>
        <v>0</v>
      </c>
      <c r="O68" s="276">
        <f>+'DAY5'!O68+'DAY6'!G68</f>
        <v>375</v>
      </c>
      <c r="P68" s="53">
        <f t="shared" si="20"/>
        <v>133.33333333333334</v>
      </c>
      <c r="Q68" s="54">
        <f t="shared" si="21"/>
        <v>3.1</v>
      </c>
      <c r="R68" s="55">
        <f t="shared" si="22"/>
        <v>0</v>
      </c>
      <c r="S68" s="52">
        <f t="shared" si="23"/>
        <v>0</v>
      </c>
      <c r="T68" s="276">
        <f t="shared" si="24"/>
        <v>62.5</v>
      </c>
      <c r="U68" s="62">
        <f t="shared" si="1"/>
        <v>18.113605898123325</v>
      </c>
    </row>
    <row r="69" spans="1:21" x14ac:dyDescent="0.25">
      <c r="A69" s="72" t="s">
        <v>41</v>
      </c>
      <c r="B69" s="52">
        <f>'DAY5'!H69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+(Table18[[#This Row],[OPENING ]]+Table18[[#This Row],[RECEIPTS]]+Table18[[#This Row],[RETURNS]])-(Table18[[#This Row],[EXCHANGED]]+Table18[[#This Row],[SALES]]+Table18[[#This Row],[ISSUES]])</f>
        <v>0</v>
      </c>
      <c r="I69" s="53">
        <v>0</v>
      </c>
      <c r="J69" s="58">
        <f t="shared" si="0"/>
        <v>0</v>
      </c>
      <c r="K69" s="53">
        <f>+'DAY5'!K69+'DAY6'!C69</f>
        <v>0</v>
      </c>
      <c r="L69" s="54">
        <f>+'DAY5'!L69+'DAY6'!D69</f>
        <v>0</v>
      </c>
      <c r="M69" s="55">
        <f>+'DAY5'!M69+'DAY6'!E69</f>
        <v>0</v>
      </c>
      <c r="N69" s="52">
        <f>+'DAY5'!N69+'DAY6'!F69</f>
        <v>0</v>
      </c>
      <c r="O69" s="276">
        <f>+'DAY5'!O69+'DAY6'!G69</f>
        <v>0</v>
      </c>
      <c r="P69" s="53">
        <f t="shared" si="20"/>
        <v>0</v>
      </c>
      <c r="Q69" s="54">
        <f t="shared" si="21"/>
        <v>0</v>
      </c>
      <c r="R69" s="55">
        <f t="shared" si="22"/>
        <v>0</v>
      </c>
      <c r="S69" s="52">
        <f t="shared" si="23"/>
        <v>0</v>
      </c>
      <c r="T69" s="276">
        <f t="shared" si="24"/>
        <v>0</v>
      </c>
      <c r="U69" s="62">
        <f t="shared" ref="U69:U132" si="25">IFERROR(+H69/(P69+Q69+R69+S69+T69),0)</f>
        <v>0</v>
      </c>
    </row>
    <row r="70" spans="1:21" x14ac:dyDescent="0.25">
      <c r="A70" s="72" t="s">
        <v>144</v>
      </c>
      <c r="B70" s="52">
        <f>'DAY5'!H70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+(Table18[[#This Row],[OPENING ]]+Table18[[#This Row],[RECEIPTS]]+Table18[[#This Row],[RETURNS]])-(Table18[[#This Row],[EXCHANGED]]+Table18[[#This Row],[SALES]]+Table18[[#This Row],[ISSUES]])</f>
        <v>0</v>
      </c>
      <c r="I70" s="53">
        <v>0</v>
      </c>
      <c r="J70" s="58">
        <f t="shared" si="0"/>
        <v>0</v>
      </c>
      <c r="K70" s="53">
        <f>+'DAY5'!K70+'DAY6'!C70</f>
        <v>0</v>
      </c>
      <c r="L70" s="54">
        <f>+'DAY5'!L70+'DAY6'!D70</f>
        <v>0</v>
      </c>
      <c r="M70" s="55">
        <f>+'DAY5'!M70+'DAY6'!E70</f>
        <v>0</v>
      </c>
      <c r="N70" s="52">
        <f>+'DAY5'!N70+'DAY6'!F70</f>
        <v>0</v>
      </c>
      <c r="O70" s="276">
        <f>+'DAY5'!O70+'DAY6'!G70</f>
        <v>0</v>
      </c>
      <c r="P70" s="53">
        <f t="shared" si="20"/>
        <v>0</v>
      </c>
      <c r="Q70" s="54">
        <f t="shared" si="21"/>
        <v>0</v>
      </c>
      <c r="R70" s="55">
        <f t="shared" si="22"/>
        <v>0</v>
      </c>
      <c r="S70" s="52">
        <f t="shared" si="23"/>
        <v>0</v>
      </c>
      <c r="T70" s="276">
        <f t="shared" si="24"/>
        <v>0</v>
      </c>
      <c r="U70" s="62">
        <f t="shared" si="25"/>
        <v>0</v>
      </c>
    </row>
    <row r="71" spans="1:21" x14ac:dyDescent="0.25">
      <c r="A71" s="72" t="s">
        <v>204</v>
      </c>
      <c r="B71" s="52">
        <f>'DAY5'!H71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+(Table18[[#This Row],[OPENING ]]+Table18[[#This Row],[RECEIPTS]]+Table18[[#This Row],[RETURNS]])-(Table18[[#This Row],[EXCHANGED]]+Table18[[#This Row],[SALES]]+Table18[[#This Row],[ISSUES]])</f>
        <v>0</v>
      </c>
      <c r="I71" s="53">
        <v>0</v>
      </c>
      <c r="J71" s="58">
        <f t="shared" si="0"/>
        <v>0</v>
      </c>
      <c r="K71" s="53">
        <f>+'DAY5'!K71+'DAY6'!C71</f>
        <v>0</v>
      </c>
      <c r="L71" s="54">
        <f>+'DAY5'!L71+'DAY6'!D71</f>
        <v>0</v>
      </c>
      <c r="M71" s="55">
        <f>+'DAY5'!M71+'DAY6'!E71</f>
        <v>0</v>
      </c>
      <c r="N71" s="52">
        <f>+'DAY5'!N71+'DAY6'!F71</f>
        <v>0</v>
      </c>
      <c r="O71" s="276">
        <f>+'DAY5'!O71+'DAY6'!G71</f>
        <v>0</v>
      </c>
      <c r="P71" s="53">
        <f t="shared" si="20"/>
        <v>0</v>
      </c>
      <c r="Q71" s="54">
        <f t="shared" si="21"/>
        <v>0</v>
      </c>
      <c r="R71" s="55">
        <f t="shared" si="22"/>
        <v>0</v>
      </c>
      <c r="S71" s="52">
        <f t="shared" si="23"/>
        <v>0</v>
      </c>
      <c r="T71" s="276">
        <f t="shared" si="24"/>
        <v>0</v>
      </c>
      <c r="U71" s="62">
        <f t="shared" si="25"/>
        <v>0</v>
      </c>
    </row>
    <row r="72" spans="1:21" x14ac:dyDescent="0.25">
      <c r="A72" s="72" t="s">
        <v>207</v>
      </c>
      <c r="B72" s="52">
        <f>'DAY5'!H72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+(Table18[[#This Row],[OPENING ]]+Table18[[#This Row],[RECEIPTS]]+Table18[[#This Row],[RETURNS]])-(Table18[[#This Row],[EXCHANGED]]+Table18[[#This Row],[SALES]]+Table18[[#This Row],[ISSUES]])</f>
        <v>0</v>
      </c>
      <c r="I72" s="53">
        <v>0</v>
      </c>
      <c r="J72" s="58">
        <f t="shared" si="0"/>
        <v>0</v>
      </c>
      <c r="K72" s="53">
        <f>+'DAY5'!K72+'DAY6'!C72</f>
        <v>0</v>
      </c>
      <c r="L72" s="54">
        <f>+'DAY5'!L72+'DAY6'!D72</f>
        <v>0</v>
      </c>
      <c r="M72" s="55">
        <f>+'DAY5'!M72+'DAY6'!E72</f>
        <v>0</v>
      </c>
      <c r="N72" s="52">
        <f>+'DAY5'!N72+'DAY6'!F72</f>
        <v>0</v>
      </c>
      <c r="O72" s="276">
        <f>+'DAY5'!O72+'DAY6'!G72</f>
        <v>0</v>
      </c>
      <c r="P72" s="53">
        <f t="shared" si="20"/>
        <v>0</v>
      </c>
      <c r="Q72" s="54">
        <f t="shared" si="21"/>
        <v>0</v>
      </c>
      <c r="R72" s="55">
        <f t="shared" si="22"/>
        <v>0</v>
      </c>
      <c r="S72" s="52">
        <f t="shared" si="23"/>
        <v>0</v>
      </c>
      <c r="T72" s="276">
        <f t="shared" si="24"/>
        <v>0</v>
      </c>
      <c r="U72" s="62">
        <f t="shared" si="25"/>
        <v>0</v>
      </c>
    </row>
    <row r="73" spans="1:21" x14ac:dyDescent="0.25">
      <c r="A73" s="72" t="s">
        <v>208</v>
      </c>
      <c r="B73" s="52">
        <f>'DAY5'!H73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+(Table18[[#This Row],[OPENING ]]+Table18[[#This Row],[RECEIPTS]]+Table18[[#This Row],[RETURNS]])-(Table18[[#This Row],[EXCHANGED]]+Table18[[#This Row],[SALES]]+Table18[[#This Row],[ISSUES]])</f>
        <v>0</v>
      </c>
      <c r="I73" s="53">
        <v>0</v>
      </c>
      <c r="J73" s="58">
        <f t="shared" si="0"/>
        <v>0</v>
      </c>
      <c r="K73" s="53">
        <f>+'DAY5'!K73+'DAY6'!C73</f>
        <v>0</v>
      </c>
      <c r="L73" s="54">
        <f>+'DAY5'!L73+'DAY6'!D73</f>
        <v>0</v>
      </c>
      <c r="M73" s="55">
        <f>+'DAY5'!M73+'DAY6'!E73</f>
        <v>0</v>
      </c>
      <c r="N73" s="52">
        <f>+'DAY5'!N73+'DAY6'!F73</f>
        <v>0</v>
      </c>
      <c r="O73" s="276">
        <f>+'DAY5'!O73+'DAY6'!G73</f>
        <v>0</v>
      </c>
      <c r="P73" s="53">
        <f t="shared" si="20"/>
        <v>0</v>
      </c>
      <c r="Q73" s="54">
        <f t="shared" si="21"/>
        <v>0</v>
      </c>
      <c r="R73" s="55">
        <f t="shared" si="22"/>
        <v>0</v>
      </c>
      <c r="S73" s="52">
        <f t="shared" si="23"/>
        <v>0</v>
      </c>
      <c r="T73" s="276">
        <f t="shared" si="24"/>
        <v>0</v>
      </c>
      <c r="U73" s="62">
        <f t="shared" si="25"/>
        <v>0</v>
      </c>
    </row>
    <row r="74" spans="1:21" x14ac:dyDescent="0.25">
      <c r="A74" s="72" t="s">
        <v>216</v>
      </c>
      <c r="B74" s="52">
        <f>'DAY5'!H74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+(Table18[[#This Row],[OPENING ]]+Table18[[#This Row],[RECEIPTS]]+Table18[[#This Row],[RETURNS]])-(Table18[[#This Row],[EXCHANGED]]+Table18[[#This Row],[SALES]]+Table18[[#This Row],[ISSUES]])</f>
        <v>0</v>
      </c>
      <c r="I74" s="53">
        <v>0</v>
      </c>
      <c r="J74" s="58">
        <f t="shared" si="0"/>
        <v>0</v>
      </c>
      <c r="K74" s="53">
        <f>+'DAY5'!K74+'DAY6'!C74</f>
        <v>0</v>
      </c>
      <c r="L74" s="54">
        <f>+'DAY5'!L74+'DAY6'!D74</f>
        <v>0</v>
      </c>
      <c r="M74" s="55">
        <f>+'DAY5'!M74+'DAY6'!E74</f>
        <v>0</v>
      </c>
      <c r="N74" s="52">
        <f>+'DAY5'!N74+'DAY6'!F74</f>
        <v>0</v>
      </c>
      <c r="O74" s="276">
        <f>+'DAY5'!O74+'DAY6'!G74</f>
        <v>0</v>
      </c>
      <c r="P74" s="53">
        <f t="shared" si="20"/>
        <v>0</v>
      </c>
      <c r="Q74" s="54">
        <f t="shared" si="21"/>
        <v>0</v>
      </c>
      <c r="R74" s="55">
        <f t="shared" si="22"/>
        <v>0</v>
      </c>
      <c r="S74" s="52">
        <f t="shared" si="23"/>
        <v>0</v>
      </c>
      <c r="T74" s="276">
        <f t="shared" si="24"/>
        <v>0</v>
      </c>
      <c r="U74" s="62">
        <f t="shared" si="25"/>
        <v>0</v>
      </c>
    </row>
    <row r="75" spans="1:21" x14ac:dyDescent="0.25">
      <c r="A75" s="72" t="s">
        <v>209</v>
      </c>
      <c r="B75" s="52">
        <f>'DAY5'!H75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+(Table18[[#This Row],[OPENING ]]+Table18[[#This Row],[RECEIPTS]]+Table18[[#This Row],[RETURNS]])-(Table18[[#This Row],[EXCHANGED]]+Table18[[#This Row],[SALES]]+Table18[[#This Row],[ISSUES]])</f>
        <v>0</v>
      </c>
      <c r="I75" s="53">
        <v>0</v>
      </c>
      <c r="J75" s="58">
        <f t="shared" si="0"/>
        <v>0</v>
      </c>
      <c r="K75" s="53">
        <f>+'DAY5'!K75+'DAY6'!C75</f>
        <v>0</v>
      </c>
      <c r="L75" s="54">
        <f>+'DAY5'!L75+'DAY6'!D75</f>
        <v>0</v>
      </c>
      <c r="M75" s="55">
        <f>+'DAY5'!M75+'DAY6'!E75</f>
        <v>0</v>
      </c>
      <c r="N75" s="52">
        <f>+'DAY5'!N75+'DAY6'!F75</f>
        <v>0</v>
      </c>
      <c r="O75" s="276">
        <f>+'DAY5'!O75+'DAY6'!G75</f>
        <v>0</v>
      </c>
      <c r="P75" s="53">
        <f t="shared" si="20"/>
        <v>0</v>
      </c>
      <c r="Q75" s="54">
        <f t="shared" si="21"/>
        <v>0</v>
      </c>
      <c r="R75" s="55">
        <f t="shared" si="22"/>
        <v>0</v>
      </c>
      <c r="S75" s="52">
        <f t="shared" si="23"/>
        <v>0</v>
      </c>
      <c r="T75" s="276">
        <f t="shared" si="24"/>
        <v>0</v>
      </c>
      <c r="U75" s="62">
        <f t="shared" si="25"/>
        <v>0</v>
      </c>
    </row>
    <row r="76" spans="1:21" x14ac:dyDescent="0.25">
      <c r="A76" s="72" t="s">
        <v>228</v>
      </c>
      <c r="B76" s="52">
        <f>'DAY5'!H76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+(Table18[[#This Row],[OPENING ]]+Table18[[#This Row],[RECEIPTS]]+Table18[[#This Row],[RETURNS]])-(Table18[[#This Row],[EXCHANGED]]+Table18[[#This Row],[SALES]]+Table18[[#This Row],[ISSUES]])</f>
        <v>0</v>
      </c>
      <c r="I76" s="53">
        <v>0</v>
      </c>
      <c r="J76" s="58">
        <f t="shared" si="0"/>
        <v>0</v>
      </c>
      <c r="K76" s="53">
        <f>+'DAY5'!K76+'DAY6'!C76</f>
        <v>0</v>
      </c>
      <c r="L76" s="54">
        <f>+'DAY5'!L76+'DAY6'!D76</f>
        <v>0</v>
      </c>
      <c r="M76" s="55">
        <f>+'DAY5'!M76+'DAY6'!E76</f>
        <v>0</v>
      </c>
      <c r="N76" s="52">
        <f>+'DAY5'!N76+'DAY6'!F76</f>
        <v>0</v>
      </c>
      <c r="O76" s="276">
        <f>+'DAY5'!O76+'DAY6'!G76</f>
        <v>0</v>
      </c>
      <c r="P76" s="53">
        <f t="shared" si="20"/>
        <v>0</v>
      </c>
      <c r="Q76" s="54">
        <f t="shared" si="21"/>
        <v>0</v>
      </c>
      <c r="R76" s="55">
        <f t="shared" si="22"/>
        <v>0</v>
      </c>
      <c r="S76" s="52">
        <f t="shared" si="23"/>
        <v>0</v>
      </c>
      <c r="T76" s="276">
        <f t="shared" si="24"/>
        <v>0</v>
      </c>
      <c r="U76" s="62">
        <f t="shared" si="25"/>
        <v>0</v>
      </c>
    </row>
    <row r="77" spans="1:21" x14ac:dyDescent="0.25">
      <c r="A77" s="72"/>
      <c r="B77" s="52">
        <f>'DAY5'!H77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+(Table18[[#This Row],[OPENING ]]+Table18[[#This Row],[RECEIPTS]]+Table18[[#This Row],[RETURNS]])-(Table18[[#This Row],[EXCHANGED]]+Table18[[#This Row],[SALES]]+Table18[[#This Row],[ISSUES]])</f>
        <v>0</v>
      </c>
      <c r="I77" s="53">
        <v>0</v>
      </c>
      <c r="J77" s="58">
        <f t="shared" ref="J77:J156" si="26">+I77-H77</f>
        <v>0</v>
      </c>
      <c r="K77" s="53">
        <f>+'DAY5'!K77+'DAY6'!C77</f>
        <v>0</v>
      </c>
      <c r="L77" s="54">
        <f>+'DAY5'!L77+'DAY6'!D77</f>
        <v>0</v>
      </c>
      <c r="M77" s="55">
        <f>+'DAY5'!M77+'DAY6'!E77</f>
        <v>0</v>
      </c>
      <c r="N77" s="52">
        <f>+'DAY5'!N77+'DAY6'!F77</f>
        <v>0</v>
      </c>
      <c r="O77" s="276">
        <f>+'DAY5'!O77+'DAY6'!G77</f>
        <v>0</v>
      </c>
      <c r="P77" s="53">
        <f t="shared" si="20"/>
        <v>0</v>
      </c>
      <c r="Q77" s="54">
        <f t="shared" si="21"/>
        <v>0</v>
      </c>
      <c r="R77" s="55">
        <f t="shared" si="22"/>
        <v>0</v>
      </c>
      <c r="S77" s="52">
        <f t="shared" si="23"/>
        <v>0</v>
      </c>
      <c r="T77" s="276">
        <f t="shared" si="24"/>
        <v>0</v>
      </c>
      <c r="U77" s="62">
        <f t="shared" si="25"/>
        <v>0</v>
      </c>
    </row>
    <row r="78" spans="1:21" x14ac:dyDescent="0.25">
      <c r="A78" s="60"/>
      <c r="B78" s="52">
        <f>'DAY5'!H78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+(Table18[[#This Row],[OPENING ]]+Table18[[#This Row],[RECEIPTS]]+Table18[[#This Row],[RETURNS]])-(Table18[[#This Row],[EXCHANGED]]+Table18[[#This Row],[SALES]]+Table18[[#This Row],[ISSUES]])</f>
        <v>0</v>
      </c>
      <c r="I78" s="53">
        <v>0</v>
      </c>
      <c r="J78" s="58">
        <f>+I78-H78</f>
        <v>0</v>
      </c>
      <c r="K78" s="53">
        <f>+'DAY5'!K78+'DAY6'!C78</f>
        <v>0</v>
      </c>
      <c r="L78" s="54">
        <f>+'DAY5'!L78+'DAY6'!D78</f>
        <v>0</v>
      </c>
      <c r="M78" s="55">
        <f>+'DAY5'!M78+'DAY6'!E78</f>
        <v>0</v>
      </c>
      <c r="N78" s="52">
        <f>+'DAY5'!N78+'DAY6'!F78</f>
        <v>0</v>
      </c>
      <c r="O78" s="276">
        <f>+'DAY5'!O78+'DAY6'!G78</f>
        <v>0</v>
      </c>
      <c r="P78" s="53">
        <f t="shared" si="20"/>
        <v>0</v>
      </c>
      <c r="Q78" s="54">
        <f t="shared" si="21"/>
        <v>0</v>
      </c>
      <c r="R78" s="55">
        <f t="shared" si="22"/>
        <v>0</v>
      </c>
      <c r="S78" s="52">
        <f t="shared" si="23"/>
        <v>0</v>
      </c>
      <c r="T78" s="276">
        <f t="shared" si="24"/>
        <v>0</v>
      </c>
      <c r="U78" s="62">
        <f t="shared" si="25"/>
        <v>0</v>
      </c>
    </row>
    <row r="79" spans="1:21" ht="15.75" thickBot="1" x14ac:dyDescent="0.3">
      <c r="A79" s="173"/>
      <c r="B79" s="52">
        <f>'DAY5'!H79</f>
        <v>0</v>
      </c>
      <c r="C79" s="144">
        <v>0</v>
      </c>
      <c r="D79" s="145">
        <v>0</v>
      </c>
      <c r="E79" s="146">
        <v>0</v>
      </c>
      <c r="F79" s="143">
        <v>0</v>
      </c>
      <c r="G79" s="298">
        <v>0</v>
      </c>
      <c r="H79" s="54">
        <f>+(Table18[[#This Row],[OPENING ]]+Table18[[#This Row],[RECEIPTS]]+Table18[[#This Row],[RETURNS]])-(Table18[[#This Row],[EXCHANGED]]+Table18[[#This Row],[SALES]]+Table18[[#This Row],[ISSUES]])</f>
        <v>0</v>
      </c>
      <c r="I79" s="144">
        <v>0</v>
      </c>
      <c r="J79" s="148">
        <f t="shared" si="26"/>
        <v>0</v>
      </c>
      <c r="K79" s="53">
        <f>+'DAY5'!K79+'DAY6'!C79</f>
        <v>0</v>
      </c>
      <c r="L79" s="54">
        <f>+'DAY5'!L79+'DAY6'!D79</f>
        <v>0</v>
      </c>
      <c r="M79" s="55">
        <f>+'DAY5'!M79+'DAY6'!E79</f>
        <v>0</v>
      </c>
      <c r="N79" s="52">
        <f>+'DAY5'!N79+'DAY6'!F79</f>
        <v>0</v>
      </c>
      <c r="O79" s="276">
        <f>+'DAY5'!O79+'DAY6'!G79</f>
        <v>0</v>
      </c>
      <c r="P79" s="53">
        <f t="shared" si="20"/>
        <v>0</v>
      </c>
      <c r="Q79" s="54">
        <f t="shared" si="21"/>
        <v>0</v>
      </c>
      <c r="R79" s="55">
        <f t="shared" si="22"/>
        <v>0</v>
      </c>
      <c r="S79" s="52">
        <f t="shared" si="23"/>
        <v>0</v>
      </c>
      <c r="T79" s="276">
        <f t="shared" si="24"/>
        <v>0</v>
      </c>
      <c r="U79" s="167">
        <f t="shared" si="25"/>
        <v>0</v>
      </c>
    </row>
    <row r="80" spans="1:21" ht="17.25" thickBot="1" x14ac:dyDescent="0.35">
      <c r="A80" s="159" t="s">
        <v>198</v>
      </c>
      <c r="B80" s="160">
        <f t="shared" ref="B80:T80" si="27">SUM(B63:B79)</f>
        <v>3978.4</v>
      </c>
      <c r="C80" s="161">
        <f t="shared" si="27"/>
        <v>0</v>
      </c>
      <c r="D80" s="162">
        <f t="shared" si="27"/>
        <v>0</v>
      </c>
      <c r="E80" s="163">
        <f t="shared" si="27"/>
        <v>0</v>
      </c>
      <c r="F80" s="160">
        <f t="shared" si="27"/>
        <v>0</v>
      </c>
      <c r="G80" s="277">
        <f t="shared" si="27"/>
        <v>375</v>
      </c>
      <c r="H80" s="162">
        <f t="shared" si="27"/>
        <v>3603.4</v>
      </c>
      <c r="I80" s="161">
        <f t="shared" si="27"/>
        <v>3603.4</v>
      </c>
      <c r="J80" s="165">
        <f>+I80-H80</f>
        <v>0</v>
      </c>
      <c r="K80" s="161">
        <f t="shared" si="27"/>
        <v>800</v>
      </c>
      <c r="L80" s="174">
        <f t="shared" si="27"/>
        <v>18.600000000000001</v>
      </c>
      <c r="M80" s="163">
        <f t="shared" si="27"/>
        <v>0</v>
      </c>
      <c r="N80" s="160">
        <f t="shared" si="27"/>
        <v>0</v>
      </c>
      <c r="O80" s="277">
        <f t="shared" si="27"/>
        <v>375</v>
      </c>
      <c r="P80" s="161">
        <f t="shared" si="27"/>
        <v>133.33333333333334</v>
      </c>
      <c r="Q80" s="162">
        <f t="shared" si="27"/>
        <v>3.1</v>
      </c>
      <c r="R80" s="163">
        <f t="shared" si="27"/>
        <v>0</v>
      </c>
      <c r="S80" s="160">
        <f t="shared" si="27"/>
        <v>0</v>
      </c>
      <c r="T80" s="277">
        <f t="shared" si="27"/>
        <v>62.5</v>
      </c>
      <c r="U80" s="166">
        <f t="shared" si="25"/>
        <v>18.113605898123325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'DAY5'!H83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+(Table18[[#This Row],[OPENING ]]+Table18[[#This Row],[RECEIPTS]]+Table18[[#This Row],[RETURNS]])-(Table18[[#This Row],[EXCHANGED]]+Table18[[#This Row],[SALES]]+Table18[[#This Row],[ISSUES]])</f>
        <v>0</v>
      </c>
      <c r="I83" s="53"/>
      <c r="J83" s="58">
        <f t="shared" si="26"/>
        <v>0</v>
      </c>
      <c r="K83" s="53">
        <f>+'DAY5'!K83+'DAY6'!C83</f>
        <v>0</v>
      </c>
      <c r="L83" s="54">
        <f>+'DAY5'!L83+'DAY6'!D83</f>
        <v>0</v>
      </c>
      <c r="M83" s="55">
        <f>+'DAY5'!M83+'DAY6'!E83</f>
        <v>0</v>
      </c>
      <c r="N83" s="52">
        <f>+'DAY5'!N83+'DAY6'!F83</f>
        <v>0</v>
      </c>
      <c r="O83" s="276">
        <f>+'DAY5'!O83+'DAY6'!G83</f>
        <v>0</v>
      </c>
      <c r="P83" s="53">
        <f>+K83/6</f>
        <v>0</v>
      </c>
      <c r="Q83" s="54">
        <f>+L83/6</f>
        <v>0</v>
      </c>
      <c r="R83" s="55">
        <f>+M83/6</f>
        <v>0</v>
      </c>
      <c r="S83" s="52">
        <f>+N83/6</f>
        <v>0</v>
      </c>
      <c r="T83" s="276">
        <f>+O83/6</f>
        <v>0</v>
      </c>
      <c r="U83" s="62">
        <f t="shared" si="25"/>
        <v>0</v>
      </c>
    </row>
    <row r="84" spans="1:21" x14ac:dyDescent="0.25">
      <c r="A84" s="338" t="s">
        <v>170</v>
      </c>
      <c r="B84" s="52">
        <f>'DAY5'!H84</f>
        <v>7145.1</v>
      </c>
      <c r="C84" s="53">
        <v>0</v>
      </c>
      <c r="D84" s="54">
        <v>0</v>
      </c>
      <c r="E84" s="55">
        <v>0</v>
      </c>
      <c r="F84" s="52">
        <v>0</v>
      </c>
      <c r="G84" s="276">
        <v>2773</v>
      </c>
      <c r="H84" s="54">
        <f>+(Table18[[#This Row],[OPENING ]]+Table18[[#This Row],[RECEIPTS]]+Table18[[#This Row],[RETURNS]])-(Table18[[#This Row],[EXCHANGED]]+Table18[[#This Row],[SALES]]+Table18[[#This Row],[ISSUES]])</f>
        <v>4372.1000000000004</v>
      </c>
      <c r="I84" s="53">
        <v>4390.6000000000004</v>
      </c>
      <c r="J84" s="58">
        <f t="shared" si="26"/>
        <v>18.5</v>
      </c>
      <c r="K84" s="53">
        <f>+'DAY5'!K84+'DAY6'!C84</f>
        <v>8250</v>
      </c>
      <c r="L84" s="54">
        <f>+'DAY5'!L84+'DAY6'!D84</f>
        <v>96.6</v>
      </c>
      <c r="M84" s="55">
        <f>+'DAY5'!M84+'DAY6'!E84</f>
        <v>0</v>
      </c>
      <c r="N84" s="52">
        <f>+'DAY5'!N84+'DAY6'!F84</f>
        <v>0</v>
      </c>
      <c r="O84" s="276">
        <f>+'DAY5'!O84+'DAY6'!G84</f>
        <v>6009.5</v>
      </c>
      <c r="P84" s="53">
        <f t="shared" ref="P84:P99" si="28">+K84/6</f>
        <v>1375</v>
      </c>
      <c r="Q84" s="54">
        <f t="shared" ref="Q84:Q99" si="29">+L84/6</f>
        <v>16.099999999999998</v>
      </c>
      <c r="R84" s="55">
        <f t="shared" ref="R84:R99" si="30">+M84/6</f>
        <v>0</v>
      </c>
      <c r="S84" s="52">
        <f t="shared" ref="S84:S99" si="31">+N84/6</f>
        <v>0</v>
      </c>
      <c r="T84" s="276">
        <f t="shared" ref="T84:T99" si="32">+O84/6</f>
        <v>1001.5833333333334</v>
      </c>
      <c r="U84" s="62">
        <f t="shared" si="25"/>
        <v>1.8272789963848122</v>
      </c>
    </row>
    <row r="85" spans="1:21" x14ac:dyDescent="0.25">
      <c r="A85" s="338" t="s">
        <v>162</v>
      </c>
      <c r="B85" s="52">
        <f>'DAY5'!H85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+(Table18[[#This Row],[OPENING ]]+Table18[[#This Row],[RECEIPTS]]+Table18[[#This Row],[RETURNS]])-(Table18[[#This Row],[EXCHANGED]]+Table18[[#This Row],[SALES]]+Table18[[#This Row],[ISSUES]])</f>
        <v>0</v>
      </c>
      <c r="I85" s="53">
        <v>0</v>
      </c>
      <c r="J85" s="58">
        <f t="shared" si="26"/>
        <v>0</v>
      </c>
      <c r="K85" s="53">
        <f>+'DAY5'!K85+'DAY6'!C85</f>
        <v>0</v>
      </c>
      <c r="L85" s="54">
        <f>+'DAY5'!L85+'DAY6'!D85</f>
        <v>0</v>
      </c>
      <c r="M85" s="55">
        <f>+'DAY5'!M85+'DAY6'!E85</f>
        <v>0</v>
      </c>
      <c r="N85" s="52">
        <f>+'DAY5'!N85+'DAY6'!F85</f>
        <v>0</v>
      </c>
      <c r="O85" s="276">
        <f>+'DAY5'!O85+'DAY6'!G85</f>
        <v>0</v>
      </c>
      <c r="P85" s="53">
        <f t="shared" si="28"/>
        <v>0</v>
      </c>
      <c r="Q85" s="54">
        <f t="shared" si="29"/>
        <v>0</v>
      </c>
      <c r="R85" s="55">
        <f t="shared" si="30"/>
        <v>0</v>
      </c>
      <c r="S85" s="52">
        <f t="shared" si="31"/>
        <v>0</v>
      </c>
      <c r="T85" s="276">
        <f t="shared" si="32"/>
        <v>0</v>
      </c>
      <c r="U85" s="62">
        <f t="shared" si="25"/>
        <v>0</v>
      </c>
    </row>
    <row r="86" spans="1:21" x14ac:dyDescent="0.25">
      <c r="A86" s="338" t="s">
        <v>135</v>
      </c>
      <c r="B86" s="52">
        <f>'DAY5'!H86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+(Table18[[#This Row],[OPENING ]]+Table18[[#This Row],[RECEIPTS]]+Table18[[#This Row],[RETURNS]])-(Table18[[#This Row],[EXCHANGED]]+Table18[[#This Row],[SALES]]+Table18[[#This Row],[ISSUES]])</f>
        <v>0</v>
      </c>
      <c r="I86" s="53">
        <v>0</v>
      </c>
      <c r="J86" s="58">
        <f t="shared" si="26"/>
        <v>0</v>
      </c>
      <c r="K86" s="53">
        <f>+'DAY5'!K86+'DAY6'!C86</f>
        <v>0</v>
      </c>
      <c r="L86" s="54">
        <f>+'DAY5'!L86+'DAY6'!D86</f>
        <v>0</v>
      </c>
      <c r="M86" s="55">
        <f>+'DAY5'!M86+'DAY6'!E86</f>
        <v>0</v>
      </c>
      <c r="N86" s="52">
        <f>+'DAY5'!N86+'DAY6'!F86</f>
        <v>0</v>
      </c>
      <c r="O86" s="276">
        <f>+'DAY5'!O86+'DAY6'!G86</f>
        <v>0</v>
      </c>
      <c r="P86" s="53">
        <f t="shared" si="28"/>
        <v>0</v>
      </c>
      <c r="Q86" s="54">
        <f t="shared" si="29"/>
        <v>0</v>
      </c>
      <c r="R86" s="55">
        <f t="shared" si="30"/>
        <v>0</v>
      </c>
      <c r="S86" s="52">
        <f t="shared" si="31"/>
        <v>0</v>
      </c>
      <c r="T86" s="276">
        <f t="shared" si="32"/>
        <v>0</v>
      </c>
      <c r="U86" s="62">
        <f t="shared" si="25"/>
        <v>0</v>
      </c>
    </row>
    <row r="87" spans="1:21" x14ac:dyDescent="0.25">
      <c r="A87" s="338" t="s">
        <v>136</v>
      </c>
      <c r="B87" s="52">
        <f>'DAY5'!H87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+(Table18[[#This Row],[OPENING ]]+Table18[[#This Row],[RECEIPTS]]+Table18[[#This Row],[RETURNS]])-(Table18[[#This Row],[EXCHANGED]]+Table18[[#This Row],[SALES]]+Table18[[#This Row],[ISSUES]])</f>
        <v>0</v>
      </c>
      <c r="I87" s="53">
        <v>0</v>
      </c>
      <c r="J87" s="58">
        <f t="shared" si="26"/>
        <v>0</v>
      </c>
      <c r="K87" s="53">
        <f>+'DAY5'!K87+'DAY6'!C87</f>
        <v>0</v>
      </c>
      <c r="L87" s="54">
        <f>+'DAY5'!L87+'DAY6'!D87</f>
        <v>0</v>
      </c>
      <c r="M87" s="55">
        <f>+'DAY5'!M87+'DAY6'!E87</f>
        <v>0</v>
      </c>
      <c r="N87" s="52">
        <f>+'DAY5'!N87+'DAY6'!F87</f>
        <v>0</v>
      </c>
      <c r="O87" s="276">
        <f>+'DAY5'!O87+'DAY6'!G87</f>
        <v>0</v>
      </c>
      <c r="P87" s="53">
        <f t="shared" si="28"/>
        <v>0</v>
      </c>
      <c r="Q87" s="54">
        <f t="shared" si="29"/>
        <v>0</v>
      </c>
      <c r="R87" s="55">
        <f t="shared" si="30"/>
        <v>0</v>
      </c>
      <c r="S87" s="52">
        <f t="shared" si="31"/>
        <v>0</v>
      </c>
      <c r="T87" s="276">
        <f t="shared" si="32"/>
        <v>0</v>
      </c>
      <c r="U87" s="62">
        <f t="shared" si="25"/>
        <v>0</v>
      </c>
    </row>
    <row r="88" spans="1:21" x14ac:dyDescent="0.25">
      <c r="A88" s="338" t="s">
        <v>120</v>
      </c>
      <c r="B88" s="52">
        <f>'DAY5'!H88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+(Table18[[#This Row],[OPENING ]]+Table18[[#This Row],[RECEIPTS]]+Table18[[#This Row],[RETURNS]])-(Table18[[#This Row],[EXCHANGED]]+Table18[[#This Row],[SALES]]+Table18[[#This Row],[ISSUES]])</f>
        <v>5</v>
      </c>
      <c r="I88" s="53">
        <v>5</v>
      </c>
      <c r="J88" s="58">
        <f t="shared" si="26"/>
        <v>0</v>
      </c>
      <c r="K88" s="53">
        <f>+'DAY5'!K88+'DAY6'!C88</f>
        <v>0</v>
      </c>
      <c r="L88" s="54">
        <f>+'DAY5'!L88+'DAY6'!D88</f>
        <v>0</v>
      </c>
      <c r="M88" s="55">
        <f>+'DAY5'!M88+'DAY6'!E88</f>
        <v>0</v>
      </c>
      <c r="N88" s="52">
        <f>+'DAY5'!N88+'DAY6'!F88</f>
        <v>0</v>
      </c>
      <c r="O88" s="276">
        <f>+'DAY5'!O88+'DAY6'!G88</f>
        <v>0</v>
      </c>
      <c r="P88" s="53">
        <f t="shared" si="28"/>
        <v>0</v>
      </c>
      <c r="Q88" s="54">
        <f t="shared" si="29"/>
        <v>0</v>
      </c>
      <c r="R88" s="55">
        <f t="shared" si="30"/>
        <v>0</v>
      </c>
      <c r="S88" s="52">
        <f t="shared" si="31"/>
        <v>0</v>
      </c>
      <c r="T88" s="276">
        <f t="shared" si="32"/>
        <v>0</v>
      </c>
      <c r="U88" s="62">
        <f t="shared" si="25"/>
        <v>0</v>
      </c>
    </row>
    <row r="89" spans="1:21" x14ac:dyDescent="0.25">
      <c r="A89" s="338" t="s">
        <v>43</v>
      </c>
      <c r="B89" s="52">
        <f>'DAY5'!H89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+(Table18[[#This Row],[OPENING ]]+Table18[[#This Row],[RECEIPTS]]+Table18[[#This Row],[RETURNS]])-(Table18[[#This Row],[EXCHANGED]]+Table18[[#This Row],[SALES]]+Table18[[#This Row],[ISSUES]])</f>
        <v>0</v>
      </c>
      <c r="I89" s="53">
        <v>0</v>
      </c>
      <c r="J89" s="58">
        <f t="shared" si="26"/>
        <v>0</v>
      </c>
      <c r="K89" s="53">
        <f>+'DAY5'!K89+'DAY6'!C89</f>
        <v>0</v>
      </c>
      <c r="L89" s="54">
        <f>+'DAY5'!L89+'DAY6'!D89</f>
        <v>0</v>
      </c>
      <c r="M89" s="55">
        <f>+'DAY5'!M89+'DAY6'!E89</f>
        <v>0</v>
      </c>
      <c r="N89" s="52">
        <f>+'DAY5'!N89+'DAY6'!F89</f>
        <v>0</v>
      </c>
      <c r="O89" s="276">
        <f>+'DAY5'!O89+'DAY6'!G89</f>
        <v>0</v>
      </c>
      <c r="P89" s="53">
        <f t="shared" si="28"/>
        <v>0</v>
      </c>
      <c r="Q89" s="54">
        <f t="shared" si="29"/>
        <v>0</v>
      </c>
      <c r="R89" s="55">
        <f t="shared" si="30"/>
        <v>0</v>
      </c>
      <c r="S89" s="52">
        <f t="shared" si="31"/>
        <v>0</v>
      </c>
      <c r="T89" s="276">
        <f t="shared" si="32"/>
        <v>0</v>
      </c>
      <c r="U89" s="62">
        <f t="shared" si="25"/>
        <v>0</v>
      </c>
    </row>
    <row r="90" spans="1:21" x14ac:dyDescent="0.25">
      <c r="A90" s="338" t="s">
        <v>44</v>
      </c>
      <c r="B90" s="52">
        <f>'DAY5'!H90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+(Table18[[#This Row],[OPENING ]]+Table18[[#This Row],[RECEIPTS]]+Table18[[#This Row],[RETURNS]])-(Table18[[#This Row],[EXCHANGED]]+Table18[[#This Row],[SALES]]+Table18[[#This Row],[ISSUES]])</f>
        <v>0</v>
      </c>
      <c r="I90" s="53">
        <v>0</v>
      </c>
      <c r="J90" s="58">
        <f t="shared" si="26"/>
        <v>0</v>
      </c>
      <c r="K90" s="53">
        <f>+'DAY5'!K90+'DAY6'!C90</f>
        <v>0</v>
      </c>
      <c r="L90" s="54">
        <f>+'DAY5'!L90+'DAY6'!D90</f>
        <v>0</v>
      </c>
      <c r="M90" s="55">
        <f>+'DAY5'!M90+'DAY6'!E90</f>
        <v>0</v>
      </c>
      <c r="N90" s="52">
        <f>+'DAY5'!N90+'DAY6'!F90</f>
        <v>0</v>
      </c>
      <c r="O90" s="276">
        <f>+'DAY5'!O90+'DAY6'!G90</f>
        <v>0</v>
      </c>
      <c r="P90" s="53">
        <f t="shared" si="28"/>
        <v>0</v>
      </c>
      <c r="Q90" s="54">
        <f t="shared" si="29"/>
        <v>0</v>
      </c>
      <c r="R90" s="55">
        <f t="shared" si="30"/>
        <v>0</v>
      </c>
      <c r="S90" s="52">
        <f t="shared" si="31"/>
        <v>0</v>
      </c>
      <c r="T90" s="276">
        <f t="shared" si="32"/>
        <v>0</v>
      </c>
      <c r="U90" s="62">
        <f t="shared" si="25"/>
        <v>0</v>
      </c>
    </row>
    <row r="91" spans="1:21" x14ac:dyDescent="0.25">
      <c r="A91" s="338" t="s">
        <v>45</v>
      </c>
      <c r="B91" s="52">
        <f>'DAY5'!H91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+(Table18[[#This Row],[OPENING ]]+Table18[[#This Row],[RECEIPTS]]+Table18[[#This Row],[RETURNS]])-(Table18[[#This Row],[EXCHANGED]]+Table18[[#This Row],[SALES]]+Table18[[#This Row],[ISSUES]])</f>
        <v>0</v>
      </c>
      <c r="I91" s="53">
        <v>0</v>
      </c>
      <c r="J91" s="58">
        <f t="shared" si="26"/>
        <v>0</v>
      </c>
      <c r="K91" s="53">
        <f>+'DAY5'!K91+'DAY6'!C91</f>
        <v>0</v>
      </c>
      <c r="L91" s="54">
        <f>+'DAY5'!L91+'DAY6'!D91</f>
        <v>0</v>
      </c>
      <c r="M91" s="55">
        <f>+'DAY5'!M91+'DAY6'!E91</f>
        <v>0</v>
      </c>
      <c r="N91" s="52">
        <f>+'DAY5'!N91+'DAY6'!F91</f>
        <v>0</v>
      </c>
      <c r="O91" s="276">
        <f>+'DAY5'!O91+'DAY6'!G91</f>
        <v>0</v>
      </c>
      <c r="P91" s="53">
        <f t="shared" si="28"/>
        <v>0</v>
      </c>
      <c r="Q91" s="54">
        <f t="shared" si="29"/>
        <v>0</v>
      </c>
      <c r="R91" s="55">
        <f t="shared" si="30"/>
        <v>0</v>
      </c>
      <c r="S91" s="52">
        <f t="shared" si="31"/>
        <v>0</v>
      </c>
      <c r="T91" s="276">
        <f t="shared" si="32"/>
        <v>0</v>
      </c>
      <c r="U91" s="62">
        <f t="shared" si="25"/>
        <v>0</v>
      </c>
    </row>
    <row r="92" spans="1:21" x14ac:dyDescent="0.25">
      <c r="A92" s="338" t="s">
        <v>174</v>
      </c>
      <c r="B92" s="52">
        <f>'DAY5'!H92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+(Table18[[#This Row],[OPENING ]]+Table18[[#This Row],[RECEIPTS]]+Table18[[#This Row],[RETURNS]])-(Table18[[#This Row],[EXCHANGED]]+Table18[[#This Row],[SALES]]+Table18[[#This Row],[ISSUES]])</f>
        <v>0</v>
      </c>
      <c r="I92" s="53">
        <v>0</v>
      </c>
      <c r="J92" s="58">
        <f t="shared" si="26"/>
        <v>0</v>
      </c>
      <c r="K92" s="53">
        <f>+'DAY5'!K92+'DAY6'!C92</f>
        <v>0</v>
      </c>
      <c r="L92" s="54">
        <f>+'DAY5'!L92+'DAY6'!D92</f>
        <v>0</v>
      </c>
      <c r="M92" s="55">
        <f>+'DAY5'!M92+'DAY6'!E92</f>
        <v>0</v>
      </c>
      <c r="N92" s="52">
        <f>+'DAY5'!N92+'DAY6'!F92</f>
        <v>0</v>
      </c>
      <c r="O92" s="276">
        <f>+'DAY5'!O92+'DAY6'!G92</f>
        <v>0</v>
      </c>
      <c r="P92" s="53">
        <f t="shared" si="28"/>
        <v>0</v>
      </c>
      <c r="Q92" s="54">
        <f t="shared" si="29"/>
        <v>0</v>
      </c>
      <c r="R92" s="55">
        <f t="shared" si="30"/>
        <v>0</v>
      </c>
      <c r="S92" s="52">
        <f t="shared" si="31"/>
        <v>0</v>
      </c>
      <c r="T92" s="276">
        <f t="shared" si="32"/>
        <v>0</v>
      </c>
      <c r="U92" s="62">
        <f t="shared" si="25"/>
        <v>0</v>
      </c>
    </row>
    <row r="93" spans="1:21" x14ac:dyDescent="0.25">
      <c r="A93" s="338" t="s">
        <v>229</v>
      </c>
      <c r="B93" s="52">
        <f>'DAY5'!H93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+(Table18[[#This Row],[OPENING ]]+Table18[[#This Row],[RECEIPTS]]+Table18[[#This Row],[RETURNS]])-(Table18[[#This Row],[EXCHANGED]]+Table18[[#This Row],[SALES]]+Table18[[#This Row],[ISSUES]])</f>
        <v>0</v>
      </c>
      <c r="I93" s="53">
        <v>0</v>
      </c>
      <c r="J93" s="58">
        <f t="shared" si="26"/>
        <v>0</v>
      </c>
      <c r="K93" s="53">
        <f>+'DAY5'!K93+'DAY6'!C93</f>
        <v>0</v>
      </c>
      <c r="L93" s="54">
        <f>+'DAY5'!L93+'DAY6'!D93</f>
        <v>0</v>
      </c>
      <c r="M93" s="55">
        <f>+'DAY5'!M93+'DAY6'!E93</f>
        <v>0</v>
      </c>
      <c r="N93" s="52">
        <f>+'DAY5'!N93+'DAY6'!F93</f>
        <v>0</v>
      </c>
      <c r="O93" s="276">
        <f>+'DAY5'!O93+'DAY6'!G93</f>
        <v>0</v>
      </c>
      <c r="P93" s="53">
        <f t="shared" si="28"/>
        <v>0</v>
      </c>
      <c r="Q93" s="54">
        <f t="shared" si="29"/>
        <v>0</v>
      </c>
      <c r="R93" s="55">
        <f t="shared" si="30"/>
        <v>0</v>
      </c>
      <c r="S93" s="52">
        <f t="shared" si="31"/>
        <v>0</v>
      </c>
      <c r="T93" s="276">
        <f t="shared" si="32"/>
        <v>0</v>
      </c>
      <c r="U93" s="62">
        <f t="shared" si="25"/>
        <v>0</v>
      </c>
    </row>
    <row r="94" spans="1:21" x14ac:dyDescent="0.25">
      <c r="A94" s="338" t="s">
        <v>175</v>
      </c>
      <c r="B94" s="52">
        <f>'DAY5'!H94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+(Table18[[#This Row],[OPENING ]]+Table18[[#This Row],[RECEIPTS]]+Table18[[#This Row],[RETURNS]])-(Table18[[#This Row],[EXCHANGED]]+Table18[[#This Row],[SALES]]+Table18[[#This Row],[ISSUES]])</f>
        <v>0</v>
      </c>
      <c r="I94" s="53">
        <v>0</v>
      </c>
      <c r="J94" s="58">
        <f t="shared" si="26"/>
        <v>0</v>
      </c>
      <c r="K94" s="53">
        <f>+'DAY5'!K94+'DAY6'!C94</f>
        <v>0</v>
      </c>
      <c r="L94" s="54">
        <f>+'DAY5'!L94+'DAY6'!D94</f>
        <v>0</v>
      </c>
      <c r="M94" s="55">
        <f>+'DAY5'!M94+'DAY6'!E94</f>
        <v>0</v>
      </c>
      <c r="N94" s="52">
        <f>+'DAY5'!N94+'DAY6'!F94</f>
        <v>0</v>
      </c>
      <c r="O94" s="276">
        <f>+'DAY5'!O94+'DAY6'!G94</f>
        <v>0</v>
      </c>
      <c r="P94" s="53">
        <f t="shared" si="28"/>
        <v>0</v>
      </c>
      <c r="Q94" s="54">
        <f t="shared" si="29"/>
        <v>0</v>
      </c>
      <c r="R94" s="55">
        <f t="shared" si="30"/>
        <v>0</v>
      </c>
      <c r="S94" s="52">
        <f t="shared" si="31"/>
        <v>0</v>
      </c>
      <c r="T94" s="276">
        <f t="shared" si="32"/>
        <v>0</v>
      </c>
      <c r="U94" s="62">
        <f t="shared" si="25"/>
        <v>0</v>
      </c>
    </row>
    <row r="95" spans="1:21" x14ac:dyDescent="0.25">
      <c r="A95" s="338" t="s">
        <v>260</v>
      </c>
      <c r="B95" s="52">
        <f>'DAY5'!H95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+(Table18[[#This Row],[OPENING ]]+Table18[[#This Row],[RECEIPTS]]+Table18[[#This Row],[RETURNS]])-(Table18[[#This Row],[EXCHANGED]]+Table18[[#This Row],[SALES]]+Table18[[#This Row],[ISSUES]])</f>
        <v>25</v>
      </c>
      <c r="I95" s="53">
        <v>25</v>
      </c>
      <c r="J95" s="58">
        <f t="shared" si="26"/>
        <v>0</v>
      </c>
      <c r="K95" s="53">
        <f>+'DAY5'!K95+'DAY6'!C95</f>
        <v>0</v>
      </c>
      <c r="L95" s="54">
        <f>+'DAY5'!L95+'DAY6'!D95</f>
        <v>0</v>
      </c>
      <c r="M95" s="55">
        <f>+'DAY5'!M95+'DAY6'!E95</f>
        <v>0</v>
      </c>
      <c r="N95" s="52">
        <f>+'DAY5'!N95+'DAY6'!F95</f>
        <v>0</v>
      </c>
      <c r="O95" s="276">
        <f>+'DAY5'!O95+'DAY6'!G95</f>
        <v>0</v>
      </c>
      <c r="P95" s="53">
        <f t="shared" si="28"/>
        <v>0</v>
      </c>
      <c r="Q95" s="54">
        <f t="shared" si="29"/>
        <v>0</v>
      </c>
      <c r="R95" s="55">
        <f t="shared" si="30"/>
        <v>0</v>
      </c>
      <c r="S95" s="52">
        <f t="shared" si="31"/>
        <v>0</v>
      </c>
      <c r="T95" s="276">
        <f t="shared" si="32"/>
        <v>0</v>
      </c>
      <c r="U95" s="62">
        <f t="shared" si="25"/>
        <v>0</v>
      </c>
    </row>
    <row r="96" spans="1:21" x14ac:dyDescent="0.25">
      <c r="A96" s="338" t="s">
        <v>244</v>
      </c>
      <c r="B96" s="52">
        <f>'DAY5'!H96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+(Table18[[#This Row],[OPENING ]]+Table18[[#This Row],[RECEIPTS]]+Table18[[#This Row],[RETURNS]])-(Table18[[#This Row],[EXCHANGED]]+Table18[[#This Row],[SALES]]+Table18[[#This Row],[ISSUES]])</f>
        <v>0</v>
      </c>
      <c r="I96" s="53">
        <v>0</v>
      </c>
      <c r="J96" s="58">
        <f t="shared" si="26"/>
        <v>0</v>
      </c>
      <c r="K96" s="53">
        <f>+'DAY5'!K96+'DAY6'!C96</f>
        <v>0</v>
      </c>
      <c r="L96" s="54">
        <f>+'DAY5'!L96+'DAY6'!D96</f>
        <v>0</v>
      </c>
      <c r="M96" s="55">
        <f>+'DAY5'!M96+'DAY6'!E96</f>
        <v>0</v>
      </c>
      <c r="N96" s="52">
        <f>+'DAY5'!N96+'DAY6'!F96</f>
        <v>0</v>
      </c>
      <c r="O96" s="276">
        <f>+'DAY5'!O96+'DAY6'!G96</f>
        <v>0</v>
      </c>
      <c r="P96" s="53">
        <f t="shared" si="28"/>
        <v>0</v>
      </c>
      <c r="Q96" s="54">
        <f t="shared" si="29"/>
        <v>0</v>
      </c>
      <c r="R96" s="55">
        <f t="shared" si="30"/>
        <v>0</v>
      </c>
      <c r="S96" s="52">
        <f t="shared" si="31"/>
        <v>0</v>
      </c>
      <c r="T96" s="276">
        <f t="shared" si="32"/>
        <v>0</v>
      </c>
      <c r="U96" s="62">
        <f t="shared" si="25"/>
        <v>0</v>
      </c>
    </row>
    <row r="97" spans="1:21" x14ac:dyDescent="0.25">
      <c r="A97" s="338" t="s">
        <v>245</v>
      </c>
      <c r="B97" s="52">
        <f>'DAY5'!H97</f>
        <v>185.4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+(Table18[[#This Row],[OPENING ]]+Table18[[#This Row],[RECEIPTS]]+Table18[[#This Row],[RETURNS]])-(Table18[[#This Row],[EXCHANGED]]+Table18[[#This Row],[SALES]]+Table18[[#This Row],[ISSUES]])</f>
        <v>185.4</v>
      </c>
      <c r="I97" s="53">
        <v>185.4</v>
      </c>
      <c r="J97" s="58">
        <f t="shared" si="26"/>
        <v>0</v>
      </c>
      <c r="K97" s="53">
        <f>+'DAY5'!K97+'DAY6'!C97</f>
        <v>0</v>
      </c>
      <c r="L97" s="54">
        <f>+'DAY5'!L97+'DAY6'!D97</f>
        <v>0</v>
      </c>
      <c r="M97" s="55">
        <f>+'DAY5'!M97+'DAY6'!E97</f>
        <v>0</v>
      </c>
      <c r="N97" s="52">
        <f>+'DAY5'!N97+'DAY6'!F97</f>
        <v>0</v>
      </c>
      <c r="O97" s="276">
        <f>+'DAY5'!O97+'DAY6'!G97</f>
        <v>0</v>
      </c>
      <c r="P97" s="53">
        <f t="shared" si="28"/>
        <v>0</v>
      </c>
      <c r="Q97" s="54">
        <f t="shared" si="29"/>
        <v>0</v>
      </c>
      <c r="R97" s="55">
        <f t="shared" si="30"/>
        <v>0</v>
      </c>
      <c r="S97" s="52">
        <f t="shared" si="31"/>
        <v>0</v>
      </c>
      <c r="T97" s="276">
        <f t="shared" si="32"/>
        <v>0</v>
      </c>
      <c r="U97" s="62">
        <f t="shared" si="25"/>
        <v>0</v>
      </c>
    </row>
    <row r="98" spans="1:21" x14ac:dyDescent="0.25">
      <c r="A98" s="338"/>
      <c r="B98" s="52">
        <f>'DAY5'!H98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+(Table18[[#This Row],[OPENING ]]+Table18[[#This Row],[RECEIPTS]]+Table18[[#This Row],[RETURNS]])-(Table18[[#This Row],[EXCHANGED]]+Table18[[#This Row],[SALES]]+Table18[[#This Row],[ISSUES]])</f>
        <v>0</v>
      </c>
      <c r="I98" s="53">
        <v>0</v>
      </c>
      <c r="J98" s="58">
        <f t="shared" si="26"/>
        <v>0</v>
      </c>
      <c r="K98" s="53">
        <f>+'DAY5'!K98+'DAY6'!C98</f>
        <v>0</v>
      </c>
      <c r="L98" s="54">
        <f>+'DAY5'!L98+'DAY6'!D98</f>
        <v>0</v>
      </c>
      <c r="M98" s="55">
        <f>+'DAY5'!M98+'DAY6'!E98</f>
        <v>0</v>
      </c>
      <c r="N98" s="52">
        <f>+'DAY5'!N98+'DAY6'!F98</f>
        <v>0</v>
      </c>
      <c r="O98" s="276">
        <f>+'DAY5'!O98+'DAY6'!G98</f>
        <v>0</v>
      </c>
      <c r="P98" s="53">
        <f t="shared" si="28"/>
        <v>0</v>
      </c>
      <c r="Q98" s="54">
        <f t="shared" si="29"/>
        <v>0</v>
      </c>
      <c r="R98" s="55">
        <f t="shared" si="30"/>
        <v>0</v>
      </c>
      <c r="S98" s="52">
        <f t="shared" si="31"/>
        <v>0</v>
      </c>
      <c r="T98" s="276">
        <f t="shared" si="32"/>
        <v>0</v>
      </c>
      <c r="U98" s="62">
        <f t="shared" si="25"/>
        <v>0</v>
      </c>
    </row>
    <row r="99" spans="1:21" ht="15.75" thickBot="1" x14ac:dyDescent="0.3">
      <c r="A99" s="339"/>
      <c r="B99" s="52">
        <f>'DAY5'!H99</f>
        <v>0</v>
      </c>
      <c r="C99" s="144">
        <v>0</v>
      </c>
      <c r="D99" s="145">
        <v>0</v>
      </c>
      <c r="E99" s="146">
        <v>0</v>
      </c>
      <c r="F99" s="143">
        <v>0</v>
      </c>
      <c r="G99" s="298">
        <v>0</v>
      </c>
      <c r="H99" s="54">
        <f>+(Table18[[#This Row],[OPENING ]]+Table18[[#This Row],[RECEIPTS]]+Table18[[#This Row],[RETURNS]])-(Table18[[#This Row],[EXCHANGED]]+Table18[[#This Row],[SALES]]+Table18[[#This Row],[ISSUES]])</f>
        <v>0</v>
      </c>
      <c r="I99" s="144">
        <v>0</v>
      </c>
      <c r="J99" s="148">
        <f>+I99-H99</f>
        <v>0</v>
      </c>
      <c r="K99" s="53">
        <f>+'DAY5'!K99+'DAY6'!C99</f>
        <v>0</v>
      </c>
      <c r="L99" s="54">
        <f>+'DAY5'!L99+'DAY6'!D99</f>
        <v>0</v>
      </c>
      <c r="M99" s="55">
        <f>+'DAY5'!M99+'DAY6'!E99</f>
        <v>0</v>
      </c>
      <c r="N99" s="52">
        <f>+'DAY5'!N99+'DAY6'!F99</f>
        <v>0</v>
      </c>
      <c r="O99" s="276">
        <f>+'DAY5'!O99+'DAY6'!G99</f>
        <v>0</v>
      </c>
      <c r="P99" s="53">
        <f t="shared" si="28"/>
        <v>0</v>
      </c>
      <c r="Q99" s="54">
        <f t="shared" si="29"/>
        <v>0</v>
      </c>
      <c r="R99" s="55">
        <f t="shared" si="30"/>
        <v>0</v>
      </c>
      <c r="S99" s="52">
        <f t="shared" si="31"/>
        <v>0</v>
      </c>
      <c r="T99" s="276">
        <f t="shared" si="3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3">SUM(B83:B99)</f>
        <v>7360.5</v>
      </c>
      <c r="C100" s="161">
        <f t="shared" si="33"/>
        <v>0</v>
      </c>
      <c r="D100" s="162">
        <f t="shared" si="33"/>
        <v>0</v>
      </c>
      <c r="E100" s="163">
        <f t="shared" si="33"/>
        <v>0</v>
      </c>
      <c r="F100" s="160">
        <f t="shared" si="33"/>
        <v>0</v>
      </c>
      <c r="G100" s="277">
        <f t="shared" si="33"/>
        <v>2773</v>
      </c>
      <c r="H100" s="162">
        <f t="shared" si="33"/>
        <v>4587.5</v>
      </c>
      <c r="I100" s="161">
        <f t="shared" si="33"/>
        <v>4606</v>
      </c>
      <c r="J100" s="165">
        <f>+I100-H100</f>
        <v>18.5</v>
      </c>
      <c r="K100" s="161">
        <f t="shared" ref="K100:T100" si="34">SUM(K83:K99)</f>
        <v>8250</v>
      </c>
      <c r="L100" s="162">
        <f t="shared" si="34"/>
        <v>96.6</v>
      </c>
      <c r="M100" s="163">
        <f t="shared" si="34"/>
        <v>0</v>
      </c>
      <c r="N100" s="160">
        <f t="shared" si="34"/>
        <v>0</v>
      </c>
      <c r="O100" s="277">
        <f t="shared" si="34"/>
        <v>6009.5</v>
      </c>
      <c r="P100" s="161">
        <f t="shared" si="34"/>
        <v>1375</v>
      </c>
      <c r="Q100" s="162">
        <f t="shared" si="34"/>
        <v>16.099999999999998</v>
      </c>
      <c r="R100" s="163">
        <f t="shared" si="34"/>
        <v>0</v>
      </c>
      <c r="S100" s="160">
        <f t="shared" si="34"/>
        <v>0</v>
      </c>
      <c r="T100" s="277">
        <f t="shared" si="34"/>
        <v>1001.5833333333334</v>
      </c>
      <c r="U100" s="166">
        <f t="shared" si="25"/>
        <v>1.9173034459219425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'DAY5'!H102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+(Table18[[#This Row],[OPENING ]]+Table18[[#This Row],[RECEIPTS]]+Table18[[#This Row],[RETURNS]])-(Table18[[#This Row],[EXCHANGED]]+Table18[[#This Row],[SALES]]+Table18[[#This Row],[ISSUES]])</f>
        <v>0</v>
      </c>
      <c r="I102" s="53">
        <v>0</v>
      </c>
      <c r="J102" s="58">
        <f t="shared" si="26"/>
        <v>0</v>
      </c>
      <c r="K102" s="53">
        <f>+'DAY5'!K102+'DAY6'!C102</f>
        <v>0</v>
      </c>
      <c r="L102" s="54">
        <f>+'DAY5'!L102+'DAY6'!D102</f>
        <v>0</v>
      </c>
      <c r="M102" s="55">
        <f>+'DAY5'!M102+'DAY6'!E102</f>
        <v>0</v>
      </c>
      <c r="N102" s="52">
        <f>+'DAY5'!N102+'DAY6'!F102</f>
        <v>0</v>
      </c>
      <c r="O102" s="276">
        <f>+'DAY5'!O102+'DAY6'!G102</f>
        <v>0</v>
      </c>
      <c r="P102" s="53">
        <f>+K102/6</f>
        <v>0</v>
      </c>
      <c r="Q102" s="54">
        <f>+L102/6</f>
        <v>0</v>
      </c>
      <c r="R102" s="55">
        <f>+M102/6</f>
        <v>0</v>
      </c>
      <c r="S102" s="52">
        <f>+N102/6</f>
        <v>0</v>
      </c>
      <c r="T102" s="276">
        <f>+O102/6</f>
        <v>0</v>
      </c>
      <c r="U102" s="62">
        <f t="shared" si="25"/>
        <v>0</v>
      </c>
    </row>
    <row r="103" spans="1:21" x14ac:dyDescent="0.25">
      <c r="A103" s="340" t="s">
        <v>164</v>
      </c>
      <c r="B103" s="52">
        <f>'DAY5'!H103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+(Table18[[#This Row],[OPENING ]]+Table18[[#This Row],[RECEIPTS]]+Table18[[#This Row],[RETURNS]])-(Table18[[#This Row],[EXCHANGED]]+Table18[[#This Row],[SALES]]+Table18[[#This Row],[ISSUES]])</f>
        <v>0</v>
      </c>
      <c r="I103" s="53">
        <v>0</v>
      </c>
      <c r="J103" s="58">
        <f t="shared" si="26"/>
        <v>0</v>
      </c>
      <c r="K103" s="53">
        <f>+'DAY5'!K103+'DAY6'!C103</f>
        <v>0</v>
      </c>
      <c r="L103" s="54">
        <f>+'DAY5'!L103+'DAY6'!D103</f>
        <v>0</v>
      </c>
      <c r="M103" s="55">
        <f>+'DAY5'!M103+'DAY6'!E103</f>
        <v>0</v>
      </c>
      <c r="N103" s="52">
        <f>+'DAY5'!N103+'DAY6'!F103</f>
        <v>0</v>
      </c>
      <c r="O103" s="276">
        <f>+'DAY5'!O103+'DAY6'!G103</f>
        <v>0</v>
      </c>
      <c r="P103" s="53">
        <f t="shared" ref="P103:P113" si="35">+K103/6</f>
        <v>0</v>
      </c>
      <c r="Q103" s="54">
        <f t="shared" ref="Q103:Q113" si="36">+L103/6</f>
        <v>0</v>
      </c>
      <c r="R103" s="55">
        <f t="shared" ref="R103:R113" si="37">+M103/6</f>
        <v>0</v>
      </c>
      <c r="S103" s="52">
        <f t="shared" ref="S103:S113" si="38">+N103/6</f>
        <v>0</v>
      </c>
      <c r="T103" s="276">
        <f t="shared" ref="T103:T113" si="39">+O103/6</f>
        <v>0</v>
      </c>
      <c r="U103" s="62">
        <f t="shared" si="25"/>
        <v>0</v>
      </c>
    </row>
    <row r="104" spans="1:21" x14ac:dyDescent="0.25">
      <c r="A104" s="340" t="s">
        <v>114</v>
      </c>
      <c r="B104" s="52">
        <f>'DAY5'!H104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+(Table18[[#This Row],[OPENING ]]+Table18[[#This Row],[RECEIPTS]]+Table18[[#This Row],[RETURNS]])-(Table18[[#This Row],[EXCHANGED]]+Table18[[#This Row],[SALES]]+Table18[[#This Row],[ISSUES]])</f>
        <v>0</v>
      </c>
      <c r="I104" s="53">
        <v>0</v>
      </c>
      <c r="J104" s="58">
        <f t="shared" si="26"/>
        <v>0</v>
      </c>
      <c r="K104" s="53">
        <f>+'DAY5'!K104+'DAY6'!C104</f>
        <v>0</v>
      </c>
      <c r="L104" s="54">
        <f>+'DAY5'!L104+'DAY6'!D104</f>
        <v>0</v>
      </c>
      <c r="M104" s="55">
        <f>+'DAY5'!M104+'DAY6'!E104</f>
        <v>0</v>
      </c>
      <c r="N104" s="52">
        <f>+'DAY5'!N104+'DAY6'!F104</f>
        <v>0</v>
      </c>
      <c r="O104" s="276">
        <f>+'DAY5'!O104+'DAY6'!G104</f>
        <v>0</v>
      </c>
      <c r="P104" s="53">
        <f t="shared" si="35"/>
        <v>0</v>
      </c>
      <c r="Q104" s="54">
        <f t="shared" si="36"/>
        <v>0</v>
      </c>
      <c r="R104" s="55">
        <f t="shared" si="37"/>
        <v>0</v>
      </c>
      <c r="S104" s="52">
        <f t="shared" si="38"/>
        <v>0</v>
      </c>
      <c r="T104" s="276">
        <f t="shared" si="39"/>
        <v>0</v>
      </c>
      <c r="U104" s="62">
        <f t="shared" si="25"/>
        <v>0</v>
      </c>
    </row>
    <row r="105" spans="1:21" x14ac:dyDescent="0.25">
      <c r="A105" s="340" t="s">
        <v>113</v>
      </c>
      <c r="B105" s="52">
        <f>'DAY5'!H105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+(Table18[[#This Row],[OPENING ]]+Table18[[#This Row],[RECEIPTS]]+Table18[[#This Row],[RETURNS]])-(Table18[[#This Row],[EXCHANGED]]+Table18[[#This Row],[SALES]]+Table18[[#This Row],[ISSUES]])</f>
        <v>0</v>
      </c>
      <c r="I105" s="53">
        <v>0</v>
      </c>
      <c r="J105" s="58">
        <f t="shared" si="26"/>
        <v>0</v>
      </c>
      <c r="K105" s="53">
        <f>+'DAY5'!K105+'DAY6'!C105</f>
        <v>0</v>
      </c>
      <c r="L105" s="54">
        <f>+'DAY5'!L105+'DAY6'!D105</f>
        <v>0</v>
      </c>
      <c r="M105" s="55">
        <f>+'DAY5'!M105+'DAY6'!E105</f>
        <v>0</v>
      </c>
      <c r="N105" s="52">
        <f>+'DAY5'!N105+'DAY6'!F105</f>
        <v>0</v>
      </c>
      <c r="O105" s="276">
        <f>+'DAY5'!O105+'DAY6'!G105</f>
        <v>0</v>
      </c>
      <c r="P105" s="53">
        <f t="shared" si="35"/>
        <v>0</v>
      </c>
      <c r="Q105" s="54">
        <f t="shared" si="36"/>
        <v>0</v>
      </c>
      <c r="R105" s="55">
        <f t="shared" si="37"/>
        <v>0</v>
      </c>
      <c r="S105" s="52">
        <f t="shared" si="38"/>
        <v>0</v>
      </c>
      <c r="T105" s="276">
        <f t="shared" si="39"/>
        <v>0</v>
      </c>
      <c r="U105" s="62">
        <f t="shared" si="25"/>
        <v>0</v>
      </c>
    </row>
    <row r="106" spans="1:21" x14ac:dyDescent="0.25">
      <c r="A106" s="341" t="s">
        <v>171</v>
      </c>
      <c r="B106" s="52">
        <f>'DAY5'!H106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+(Table18[[#This Row],[OPENING ]]+Table18[[#This Row],[RECEIPTS]]+Table18[[#This Row],[RETURNS]])-(Table18[[#This Row],[EXCHANGED]]+Table18[[#This Row],[SALES]]+Table18[[#This Row],[ISSUES]])</f>
        <v>0</v>
      </c>
      <c r="I106" s="53">
        <v>0</v>
      </c>
      <c r="J106" s="58">
        <f t="shared" si="26"/>
        <v>0</v>
      </c>
      <c r="K106" s="53">
        <f>+'DAY5'!K106+'DAY6'!C106</f>
        <v>0</v>
      </c>
      <c r="L106" s="54">
        <f>+'DAY5'!L106+'DAY6'!D106</f>
        <v>0</v>
      </c>
      <c r="M106" s="55">
        <f>+'DAY5'!M106+'DAY6'!E106</f>
        <v>0</v>
      </c>
      <c r="N106" s="52">
        <f>+'DAY5'!N106+'DAY6'!F106</f>
        <v>0</v>
      </c>
      <c r="O106" s="276">
        <f>+'DAY5'!O106+'DAY6'!G106</f>
        <v>0</v>
      </c>
      <c r="P106" s="53">
        <f t="shared" si="35"/>
        <v>0</v>
      </c>
      <c r="Q106" s="54">
        <f t="shared" si="36"/>
        <v>0</v>
      </c>
      <c r="R106" s="55">
        <f t="shared" si="37"/>
        <v>0</v>
      </c>
      <c r="S106" s="52">
        <f t="shared" si="38"/>
        <v>0</v>
      </c>
      <c r="T106" s="276">
        <f t="shared" si="39"/>
        <v>0</v>
      </c>
      <c r="U106" s="62">
        <f t="shared" si="25"/>
        <v>0</v>
      </c>
    </row>
    <row r="107" spans="1:21" x14ac:dyDescent="0.25">
      <c r="A107" s="340" t="s">
        <v>261</v>
      </c>
      <c r="B107" s="52">
        <f>'DAY5'!H107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+(Table18[[#This Row],[OPENING ]]+Table18[[#This Row],[RECEIPTS]]+Table18[[#This Row],[RETURNS]])-(Table18[[#This Row],[EXCHANGED]]+Table18[[#This Row],[SALES]]+Table18[[#This Row],[ISSUES]])</f>
        <v>258.60000000000002</v>
      </c>
      <c r="I107" s="53">
        <v>258.60000000000002</v>
      </c>
      <c r="J107" s="58">
        <f t="shared" si="26"/>
        <v>0</v>
      </c>
      <c r="K107" s="53">
        <f>+'DAY5'!K107+'DAY6'!C107</f>
        <v>0</v>
      </c>
      <c r="L107" s="54">
        <f>+'DAY5'!L107+'DAY6'!D107</f>
        <v>0</v>
      </c>
      <c r="M107" s="55">
        <f>+'DAY5'!M107+'DAY6'!E107</f>
        <v>0</v>
      </c>
      <c r="N107" s="52">
        <f>+'DAY5'!N107+'DAY6'!F107</f>
        <v>0</v>
      </c>
      <c r="O107" s="276">
        <f>+'DAY5'!O107+'DAY6'!G107</f>
        <v>0</v>
      </c>
      <c r="P107" s="53">
        <f t="shared" si="35"/>
        <v>0</v>
      </c>
      <c r="Q107" s="54">
        <f t="shared" si="36"/>
        <v>0</v>
      </c>
      <c r="R107" s="55">
        <f t="shared" si="37"/>
        <v>0</v>
      </c>
      <c r="S107" s="52">
        <f t="shared" si="38"/>
        <v>0</v>
      </c>
      <c r="T107" s="276">
        <f t="shared" si="39"/>
        <v>0</v>
      </c>
      <c r="U107" s="62">
        <f t="shared" si="25"/>
        <v>0</v>
      </c>
    </row>
    <row r="108" spans="1:21" x14ac:dyDescent="0.25">
      <c r="A108" s="342" t="s">
        <v>220</v>
      </c>
      <c r="B108" s="52">
        <f>'DAY5'!H108</f>
        <v>12428.4</v>
      </c>
      <c r="C108" s="53">
        <v>0</v>
      </c>
      <c r="D108" s="54">
        <v>0</v>
      </c>
      <c r="E108" s="55">
        <v>0</v>
      </c>
      <c r="F108" s="52">
        <v>0</v>
      </c>
      <c r="G108" s="276">
        <v>375</v>
      </c>
      <c r="H108" s="54">
        <f>+(Table18[[#This Row],[OPENING ]]+Table18[[#This Row],[RECEIPTS]]+Table18[[#This Row],[RETURNS]])-(Table18[[#This Row],[EXCHANGED]]+Table18[[#This Row],[SALES]]+Table18[[#This Row],[ISSUES]])</f>
        <v>12053.4</v>
      </c>
      <c r="I108" s="53">
        <v>12053.4</v>
      </c>
      <c r="J108" s="58">
        <f t="shared" si="26"/>
        <v>0</v>
      </c>
      <c r="K108" s="53">
        <f>+'DAY5'!K108+'DAY6'!C108</f>
        <v>6075</v>
      </c>
      <c r="L108" s="54">
        <f>+'DAY5'!L108+'DAY6'!D108</f>
        <v>0</v>
      </c>
      <c r="M108" s="55">
        <f>+'DAY5'!M108+'DAY6'!E108</f>
        <v>0</v>
      </c>
      <c r="N108" s="52">
        <f>+'DAY5'!N108+'DAY6'!F108</f>
        <v>0</v>
      </c>
      <c r="O108" s="276">
        <f>+'DAY5'!O108+'DAY6'!G108</f>
        <v>1650</v>
      </c>
      <c r="P108" s="53">
        <f t="shared" si="35"/>
        <v>1012.5</v>
      </c>
      <c r="Q108" s="54">
        <f t="shared" si="36"/>
        <v>0</v>
      </c>
      <c r="R108" s="55">
        <f t="shared" si="37"/>
        <v>0</v>
      </c>
      <c r="S108" s="52">
        <f t="shared" si="38"/>
        <v>0</v>
      </c>
      <c r="T108" s="276">
        <f t="shared" si="39"/>
        <v>275</v>
      </c>
      <c r="U108" s="62">
        <f t="shared" si="25"/>
        <v>9.3618640776699031</v>
      </c>
    </row>
    <row r="109" spans="1:21" x14ac:dyDescent="0.25">
      <c r="A109" s="340"/>
      <c r="B109" s="52">
        <f>'DAY5'!H109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+(Table18[[#This Row],[OPENING ]]+Table18[[#This Row],[RECEIPTS]]+Table18[[#This Row],[RETURNS]])-(Table18[[#This Row],[EXCHANGED]]+Table18[[#This Row],[SALES]]+Table18[[#This Row],[ISSUES]])</f>
        <v>0</v>
      </c>
      <c r="I109" s="53">
        <v>0</v>
      </c>
      <c r="J109" s="58">
        <f t="shared" si="26"/>
        <v>0</v>
      </c>
      <c r="K109" s="53">
        <f>+'DAY5'!K109+'DAY6'!C109</f>
        <v>0</v>
      </c>
      <c r="L109" s="54">
        <f>+'DAY5'!L109+'DAY6'!D109</f>
        <v>0</v>
      </c>
      <c r="M109" s="55">
        <f>+'DAY5'!M109+'DAY6'!E109</f>
        <v>0</v>
      </c>
      <c r="N109" s="52">
        <f>+'DAY5'!N109+'DAY6'!F109</f>
        <v>0</v>
      </c>
      <c r="O109" s="276">
        <f>+'DAY5'!O109+'DAY6'!G109</f>
        <v>0</v>
      </c>
      <c r="P109" s="53">
        <f t="shared" si="35"/>
        <v>0</v>
      </c>
      <c r="Q109" s="54">
        <f t="shared" si="36"/>
        <v>0</v>
      </c>
      <c r="R109" s="55">
        <f t="shared" si="37"/>
        <v>0</v>
      </c>
      <c r="S109" s="52">
        <f t="shared" si="38"/>
        <v>0</v>
      </c>
      <c r="T109" s="276">
        <f t="shared" si="39"/>
        <v>0</v>
      </c>
      <c r="U109" s="62">
        <f t="shared" si="25"/>
        <v>0</v>
      </c>
    </row>
    <row r="110" spans="1:21" x14ac:dyDescent="0.25">
      <c r="A110" s="340"/>
      <c r="B110" s="52">
        <f>'DAY5'!H110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+(Table18[[#This Row],[OPENING ]]+Table18[[#This Row],[RECEIPTS]]+Table18[[#This Row],[RETURNS]])-(Table18[[#This Row],[EXCHANGED]]+Table18[[#This Row],[SALES]]+Table18[[#This Row],[ISSUES]])</f>
        <v>0</v>
      </c>
      <c r="I110" s="53">
        <v>0</v>
      </c>
      <c r="J110" s="58">
        <f t="shared" si="26"/>
        <v>0</v>
      </c>
      <c r="K110" s="53">
        <f>+'DAY5'!K110+'DAY6'!C110</f>
        <v>0</v>
      </c>
      <c r="L110" s="54">
        <f>+'DAY5'!L110+'DAY6'!D110</f>
        <v>0</v>
      </c>
      <c r="M110" s="55">
        <f>+'DAY5'!M110+'DAY6'!E110</f>
        <v>0</v>
      </c>
      <c r="N110" s="52">
        <f>+'DAY5'!N110+'DAY6'!F110</f>
        <v>0</v>
      </c>
      <c r="O110" s="276">
        <f>+'DAY5'!O110+'DAY6'!G110</f>
        <v>0</v>
      </c>
      <c r="P110" s="53">
        <f t="shared" si="35"/>
        <v>0</v>
      </c>
      <c r="Q110" s="54">
        <f t="shared" si="36"/>
        <v>0</v>
      </c>
      <c r="R110" s="55">
        <f t="shared" si="37"/>
        <v>0</v>
      </c>
      <c r="S110" s="52">
        <f t="shared" si="38"/>
        <v>0</v>
      </c>
      <c r="T110" s="276">
        <f t="shared" si="39"/>
        <v>0</v>
      </c>
      <c r="U110" s="62">
        <f t="shared" si="25"/>
        <v>0</v>
      </c>
    </row>
    <row r="111" spans="1:21" x14ac:dyDescent="0.25">
      <c r="A111" s="340"/>
      <c r="B111" s="52">
        <f>'DAY5'!H111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+(Table18[[#This Row],[OPENING ]]+Table18[[#This Row],[RECEIPTS]]+Table18[[#This Row],[RETURNS]])-(Table18[[#This Row],[EXCHANGED]]+Table18[[#This Row],[SALES]]+Table18[[#This Row],[ISSUES]])</f>
        <v>0</v>
      </c>
      <c r="I111" s="53">
        <v>0</v>
      </c>
      <c r="J111" s="58">
        <f t="shared" si="26"/>
        <v>0</v>
      </c>
      <c r="K111" s="53">
        <f>+'DAY5'!K111+'DAY6'!C111</f>
        <v>0</v>
      </c>
      <c r="L111" s="54">
        <f>+'DAY5'!L111+'DAY6'!D111</f>
        <v>0</v>
      </c>
      <c r="M111" s="55">
        <f>+'DAY5'!M111+'DAY6'!E111</f>
        <v>0</v>
      </c>
      <c r="N111" s="52">
        <f>+'DAY5'!N111+'DAY6'!F111</f>
        <v>0</v>
      </c>
      <c r="O111" s="276">
        <f>+'DAY5'!O111+'DAY6'!G111</f>
        <v>0</v>
      </c>
      <c r="P111" s="53">
        <f t="shared" si="35"/>
        <v>0</v>
      </c>
      <c r="Q111" s="54">
        <f t="shared" si="36"/>
        <v>0</v>
      </c>
      <c r="R111" s="55">
        <f t="shared" si="37"/>
        <v>0</v>
      </c>
      <c r="S111" s="52">
        <f t="shared" si="38"/>
        <v>0</v>
      </c>
      <c r="T111" s="276">
        <f t="shared" si="39"/>
        <v>0</v>
      </c>
      <c r="U111" s="62">
        <f t="shared" si="25"/>
        <v>0</v>
      </c>
    </row>
    <row r="112" spans="1:21" x14ac:dyDescent="0.25">
      <c r="A112" s="340"/>
      <c r="B112" s="52">
        <f>'DAY5'!H112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+(Table18[[#This Row],[OPENING ]]+Table18[[#This Row],[RECEIPTS]]+Table18[[#This Row],[RETURNS]])-(Table18[[#This Row],[EXCHANGED]]+Table18[[#This Row],[SALES]]+Table18[[#This Row],[ISSUES]])</f>
        <v>0</v>
      </c>
      <c r="I112" s="53">
        <v>0</v>
      </c>
      <c r="J112" s="58">
        <f t="shared" si="26"/>
        <v>0</v>
      </c>
      <c r="K112" s="53">
        <f>+'DAY5'!K112+'DAY6'!C112</f>
        <v>0</v>
      </c>
      <c r="L112" s="54">
        <f>+'DAY5'!L112+'DAY6'!D112</f>
        <v>0</v>
      </c>
      <c r="M112" s="55">
        <f>+'DAY5'!M112+'DAY6'!E112</f>
        <v>0</v>
      </c>
      <c r="N112" s="52">
        <f>+'DAY5'!N112+'DAY6'!F112</f>
        <v>0</v>
      </c>
      <c r="O112" s="276">
        <f>+'DAY5'!O112+'DAY6'!G112</f>
        <v>0</v>
      </c>
      <c r="P112" s="53">
        <f t="shared" si="35"/>
        <v>0</v>
      </c>
      <c r="Q112" s="54">
        <f t="shared" si="36"/>
        <v>0</v>
      </c>
      <c r="R112" s="55">
        <f t="shared" si="37"/>
        <v>0</v>
      </c>
      <c r="S112" s="52">
        <f t="shared" si="38"/>
        <v>0</v>
      </c>
      <c r="T112" s="276">
        <f t="shared" si="39"/>
        <v>0</v>
      </c>
      <c r="U112" s="62">
        <f t="shared" si="25"/>
        <v>0</v>
      </c>
    </row>
    <row r="113" spans="1:21" ht="15.75" thickBot="1" x14ac:dyDescent="0.3">
      <c r="A113" s="342" t="s">
        <v>126</v>
      </c>
      <c r="B113" s="52">
        <f>'DAY5'!H113</f>
        <v>0</v>
      </c>
      <c r="C113" s="144">
        <v>0</v>
      </c>
      <c r="D113" s="145">
        <v>0</v>
      </c>
      <c r="E113" s="146">
        <v>0</v>
      </c>
      <c r="F113" s="143">
        <v>0</v>
      </c>
      <c r="G113" s="298">
        <v>0</v>
      </c>
      <c r="H113" s="54">
        <f>+(Table18[[#This Row],[OPENING ]]+Table18[[#This Row],[RECEIPTS]]+Table18[[#This Row],[RETURNS]])-(Table18[[#This Row],[EXCHANGED]]+Table18[[#This Row],[SALES]]+Table18[[#This Row],[ISSUES]])</f>
        <v>0</v>
      </c>
      <c r="I113" s="144">
        <v>0</v>
      </c>
      <c r="J113" s="148">
        <f t="shared" si="26"/>
        <v>0</v>
      </c>
      <c r="K113" s="53">
        <f>+'DAY5'!K113+'DAY6'!C113</f>
        <v>0</v>
      </c>
      <c r="L113" s="54">
        <f>+'DAY5'!L113+'DAY6'!D113</f>
        <v>0</v>
      </c>
      <c r="M113" s="55">
        <f>+'DAY5'!M113+'DAY6'!E113</f>
        <v>0</v>
      </c>
      <c r="N113" s="52">
        <f>+'DAY5'!N113+'DAY6'!F113</f>
        <v>0</v>
      </c>
      <c r="O113" s="276">
        <f>+'DAY5'!O113+'DAY6'!G113</f>
        <v>0</v>
      </c>
      <c r="P113" s="53">
        <f t="shared" si="35"/>
        <v>0</v>
      </c>
      <c r="Q113" s="54">
        <f t="shared" si="36"/>
        <v>0</v>
      </c>
      <c r="R113" s="55">
        <f t="shared" si="37"/>
        <v>0</v>
      </c>
      <c r="S113" s="52">
        <f t="shared" si="38"/>
        <v>0</v>
      </c>
      <c r="T113" s="276">
        <f t="shared" si="39"/>
        <v>0</v>
      </c>
      <c r="U113" s="167">
        <f t="shared" si="25"/>
        <v>0</v>
      </c>
    </row>
    <row r="114" spans="1:21" ht="17.25" thickBot="1" x14ac:dyDescent="0.35">
      <c r="A114" s="159" t="s">
        <v>132</v>
      </c>
      <c r="B114" s="160">
        <f>SUM(B102:B113)</f>
        <v>12687</v>
      </c>
      <c r="C114" s="161">
        <f t="shared" ref="C114:F114" si="40">SUM(C102:C113)</f>
        <v>0</v>
      </c>
      <c r="D114" s="162">
        <f t="shared" si="40"/>
        <v>0</v>
      </c>
      <c r="E114" s="163">
        <f t="shared" si="40"/>
        <v>0</v>
      </c>
      <c r="F114" s="160">
        <f t="shared" si="40"/>
        <v>0</v>
      </c>
      <c r="G114" s="277">
        <f t="shared" ref="G114:T114" si="41">SUM(G102:G113)</f>
        <v>375</v>
      </c>
      <c r="H114" s="162">
        <f t="shared" si="41"/>
        <v>12312</v>
      </c>
      <c r="I114" s="161">
        <f t="shared" si="41"/>
        <v>12312</v>
      </c>
      <c r="J114" s="165">
        <f>+I114-H114</f>
        <v>0</v>
      </c>
      <c r="K114" s="161">
        <f t="shared" si="41"/>
        <v>6075</v>
      </c>
      <c r="L114" s="162">
        <f t="shared" si="41"/>
        <v>0</v>
      </c>
      <c r="M114" s="163">
        <f t="shared" si="41"/>
        <v>0</v>
      </c>
      <c r="N114" s="160">
        <f t="shared" si="41"/>
        <v>0</v>
      </c>
      <c r="O114" s="277">
        <f t="shared" si="41"/>
        <v>1650</v>
      </c>
      <c r="P114" s="161">
        <f t="shared" si="41"/>
        <v>1012.5</v>
      </c>
      <c r="Q114" s="162">
        <f t="shared" si="41"/>
        <v>0</v>
      </c>
      <c r="R114" s="163">
        <f t="shared" si="41"/>
        <v>0</v>
      </c>
      <c r="S114" s="160">
        <f t="shared" si="41"/>
        <v>0</v>
      </c>
      <c r="T114" s="277">
        <f t="shared" si="41"/>
        <v>275</v>
      </c>
      <c r="U114" s="166">
        <f t="shared" si="25"/>
        <v>9.5627184466019415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'DAY5'!H117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+(Table18[[#This Row],[OPENING ]]+Table18[[#This Row],[RECEIPTS]]+Table18[[#This Row],[RETURNS]])-(Table18[[#This Row],[EXCHANGED]]+Table18[[#This Row],[SALES]]+Table18[[#This Row],[ISSUES]])</f>
        <v>0</v>
      </c>
      <c r="I117" s="53">
        <v>0</v>
      </c>
      <c r="J117" s="58">
        <f t="shared" si="26"/>
        <v>0</v>
      </c>
      <c r="K117" s="53">
        <f>+'DAY5'!K117+'DAY6'!C117</f>
        <v>0</v>
      </c>
      <c r="L117" s="54">
        <f>+'DAY5'!L117+'DAY6'!D117</f>
        <v>0</v>
      </c>
      <c r="M117" s="55">
        <f>+'DAY5'!M117+'DAY6'!E117</f>
        <v>0</v>
      </c>
      <c r="N117" s="52">
        <f>+'DAY5'!N117+'DAY6'!F117</f>
        <v>0</v>
      </c>
      <c r="O117" s="276">
        <f>+'DAY5'!O117+'DAY6'!G117</f>
        <v>0</v>
      </c>
      <c r="P117" s="53">
        <f>+K117/6</f>
        <v>0</v>
      </c>
      <c r="Q117" s="54">
        <f>+L117/6</f>
        <v>0</v>
      </c>
      <c r="R117" s="55">
        <f>+M117/6</f>
        <v>0</v>
      </c>
      <c r="S117" s="52">
        <f>+N117/6</f>
        <v>0</v>
      </c>
      <c r="T117" s="276">
        <f>+O117/6</f>
        <v>0</v>
      </c>
      <c r="U117" s="62">
        <f t="shared" si="25"/>
        <v>0</v>
      </c>
    </row>
    <row r="118" spans="1:21" x14ac:dyDescent="0.25">
      <c r="A118" s="78" t="s">
        <v>46</v>
      </c>
      <c r="B118" s="52">
        <f>'DAY5'!H118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+(Table18[[#This Row],[OPENING ]]+Table18[[#This Row],[RECEIPTS]]+Table18[[#This Row],[RETURNS]])-(Table18[[#This Row],[EXCHANGED]]+Table18[[#This Row],[SALES]]+Table18[[#This Row],[ISSUES]])</f>
        <v>0</v>
      </c>
      <c r="I118" s="53">
        <v>0</v>
      </c>
      <c r="J118" s="58">
        <f t="shared" si="26"/>
        <v>0</v>
      </c>
      <c r="K118" s="53">
        <f>+'DAY5'!K118+'DAY6'!C118</f>
        <v>0</v>
      </c>
      <c r="L118" s="54">
        <f>+'DAY5'!L118+'DAY6'!D118</f>
        <v>0</v>
      </c>
      <c r="M118" s="55">
        <f>+'DAY5'!M118+'DAY6'!E118</f>
        <v>0</v>
      </c>
      <c r="N118" s="52">
        <f>+'DAY5'!N118+'DAY6'!F118</f>
        <v>0</v>
      </c>
      <c r="O118" s="276">
        <f>+'DAY5'!O118+'DAY6'!G118</f>
        <v>0</v>
      </c>
      <c r="P118" s="53">
        <f t="shared" ref="P118:P124" si="42">+K118/6</f>
        <v>0</v>
      </c>
      <c r="Q118" s="54">
        <f t="shared" ref="Q118:Q124" si="43">+L118/6</f>
        <v>0</v>
      </c>
      <c r="R118" s="55">
        <f t="shared" ref="R118:R124" si="44">+M118/6</f>
        <v>0</v>
      </c>
      <c r="S118" s="52">
        <f t="shared" ref="S118:S124" si="45">+N118/6</f>
        <v>0</v>
      </c>
      <c r="T118" s="276">
        <f t="shared" ref="T118:T124" si="46">+O118/6</f>
        <v>0</v>
      </c>
      <c r="U118" s="62">
        <f t="shared" si="25"/>
        <v>0</v>
      </c>
    </row>
    <row r="119" spans="1:21" x14ac:dyDescent="0.25">
      <c r="A119" s="78"/>
      <c r="B119" s="52">
        <f>'DAY5'!H119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+(Table18[[#This Row],[OPENING ]]+Table18[[#This Row],[RECEIPTS]]+Table18[[#This Row],[RETURNS]])-(Table18[[#This Row],[EXCHANGED]]+Table18[[#This Row],[SALES]]+Table18[[#This Row],[ISSUES]])</f>
        <v>0</v>
      </c>
      <c r="I119" s="53">
        <v>0</v>
      </c>
      <c r="J119" s="58">
        <f t="shared" si="26"/>
        <v>0</v>
      </c>
      <c r="K119" s="53">
        <f>+'DAY5'!K119+'DAY6'!C119</f>
        <v>0</v>
      </c>
      <c r="L119" s="54">
        <f>+'DAY5'!L119+'DAY6'!D119</f>
        <v>0</v>
      </c>
      <c r="M119" s="55">
        <f>+'DAY5'!M119+'DAY6'!E119</f>
        <v>0</v>
      </c>
      <c r="N119" s="52">
        <f>+'DAY5'!N119+'DAY6'!F119</f>
        <v>0</v>
      </c>
      <c r="O119" s="276">
        <f>+'DAY5'!O119+'DAY6'!G119</f>
        <v>0</v>
      </c>
      <c r="P119" s="53">
        <f t="shared" si="42"/>
        <v>0</v>
      </c>
      <c r="Q119" s="54">
        <f t="shared" si="43"/>
        <v>0</v>
      </c>
      <c r="R119" s="55">
        <f t="shared" si="44"/>
        <v>0</v>
      </c>
      <c r="S119" s="52">
        <f t="shared" si="45"/>
        <v>0</v>
      </c>
      <c r="T119" s="276">
        <f t="shared" si="46"/>
        <v>0</v>
      </c>
      <c r="U119" s="62">
        <f t="shared" si="25"/>
        <v>0</v>
      </c>
    </row>
    <row r="120" spans="1:21" x14ac:dyDescent="0.25">
      <c r="A120" s="78" t="s">
        <v>230</v>
      </c>
      <c r="B120" s="52">
        <f>'DAY5'!H120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+(Table18[[#This Row],[OPENING ]]+Table18[[#This Row],[RECEIPTS]]+Table18[[#This Row],[RETURNS]])-(Table18[[#This Row],[EXCHANGED]]+Table18[[#This Row],[SALES]]+Table18[[#This Row],[ISSUES]])</f>
        <v>0</v>
      </c>
      <c r="I120" s="53">
        <v>0</v>
      </c>
      <c r="J120" s="58">
        <f t="shared" si="26"/>
        <v>0</v>
      </c>
      <c r="K120" s="53">
        <f>+'DAY5'!K120+'DAY6'!C120</f>
        <v>0</v>
      </c>
      <c r="L120" s="54">
        <f>+'DAY5'!L120+'DAY6'!D120</f>
        <v>0</v>
      </c>
      <c r="M120" s="55">
        <f>+'DAY5'!M120+'DAY6'!E120</f>
        <v>0</v>
      </c>
      <c r="N120" s="52">
        <f>+'DAY5'!N120+'DAY6'!F120</f>
        <v>0</v>
      </c>
      <c r="O120" s="276">
        <f>+'DAY5'!O120+'DAY6'!G120</f>
        <v>0</v>
      </c>
      <c r="P120" s="53">
        <f t="shared" si="42"/>
        <v>0</v>
      </c>
      <c r="Q120" s="54">
        <f t="shared" si="43"/>
        <v>0</v>
      </c>
      <c r="R120" s="55">
        <f t="shared" si="44"/>
        <v>0</v>
      </c>
      <c r="S120" s="52">
        <f t="shared" si="45"/>
        <v>0</v>
      </c>
      <c r="T120" s="276">
        <f t="shared" si="46"/>
        <v>0</v>
      </c>
      <c r="U120" s="62">
        <f t="shared" si="25"/>
        <v>0</v>
      </c>
    </row>
    <row r="121" spans="1:21" x14ac:dyDescent="0.25">
      <c r="A121" s="78" t="s">
        <v>231</v>
      </c>
      <c r="B121" s="52">
        <f>'DAY5'!H121</f>
        <v>9650.1999999999989</v>
      </c>
      <c r="C121" s="53">
        <v>0</v>
      </c>
      <c r="D121" s="54">
        <v>0</v>
      </c>
      <c r="E121" s="55">
        <v>0</v>
      </c>
      <c r="F121" s="52">
        <v>0</v>
      </c>
      <c r="G121" s="276">
        <v>378.4</v>
      </c>
      <c r="H121" s="54">
        <f>+(Table18[[#This Row],[OPENING ]]+Table18[[#This Row],[RECEIPTS]]+Table18[[#This Row],[RETURNS]])-(Table18[[#This Row],[EXCHANGED]]+Table18[[#This Row],[SALES]]+Table18[[#This Row],[ISSUES]])</f>
        <v>9271.7999999999993</v>
      </c>
      <c r="I121" s="53">
        <v>9272.1</v>
      </c>
      <c r="J121" s="58">
        <f t="shared" si="26"/>
        <v>0.30000000000109139</v>
      </c>
      <c r="K121" s="53">
        <f>+'DAY5'!K121+'DAY6'!C121</f>
        <v>0</v>
      </c>
      <c r="L121" s="54">
        <f>+'DAY5'!L121+'DAY6'!D121</f>
        <v>8.3000000000000007</v>
      </c>
      <c r="M121" s="55">
        <f>+'DAY5'!M121+'DAY6'!E121</f>
        <v>0</v>
      </c>
      <c r="N121" s="52">
        <f>+'DAY5'!N121+'DAY6'!F121</f>
        <v>0</v>
      </c>
      <c r="O121" s="276">
        <f>+'DAY5'!O121+'DAY6'!G121</f>
        <v>1424.9</v>
      </c>
      <c r="P121" s="53">
        <f t="shared" si="42"/>
        <v>0</v>
      </c>
      <c r="Q121" s="54">
        <f t="shared" si="43"/>
        <v>1.3833333333333335</v>
      </c>
      <c r="R121" s="55">
        <f t="shared" si="44"/>
        <v>0</v>
      </c>
      <c r="S121" s="52">
        <f t="shared" si="45"/>
        <v>0</v>
      </c>
      <c r="T121" s="276">
        <f t="shared" si="46"/>
        <v>237.48333333333335</v>
      </c>
      <c r="U121" s="62">
        <f t="shared" si="25"/>
        <v>38.815796818308677</v>
      </c>
    </row>
    <row r="122" spans="1:21" x14ac:dyDescent="0.25">
      <c r="A122" s="78" t="s">
        <v>232</v>
      </c>
      <c r="B122" s="52">
        <f>'DAY5'!H122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+(Table18[[#This Row],[OPENING ]]+Table18[[#This Row],[RECEIPTS]]+Table18[[#This Row],[RETURNS]])-(Table18[[#This Row],[EXCHANGED]]+Table18[[#This Row],[SALES]]+Table18[[#This Row],[ISSUES]])</f>
        <v>0</v>
      </c>
      <c r="I122" s="53">
        <v>0</v>
      </c>
      <c r="J122" s="58">
        <f t="shared" si="26"/>
        <v>0</v>
      </c>
      <c r="K122" s="53">
        <f>+'DAY5'!K122+'DAY6'!C122</f>
        <v>0</v>
      </c>
      <c r="L122" s="54">
        <f>+'DAY5'!L122+'DAY6'!D122</f>
        <v>0</v>
      </c>
      <c r="M122" s="55">
        <f>+'DAY5'!M122+'DAY6'!E122</f>
        <v>0</v>
      </c>
      <c r="N122" s="52">
        <f>+'DAY5'!N122+'DAY6'!F122</f>
        <v>0</v>
      </c>
      <c r="O122" s="276">
        <f>+'DAY5'!O122+'DAY6'!G122</f>
        <v>0</v>
      </c>
      <c r="P122" s="53">
        <f t="shared" si="42"/>
        <v>0</v>
      </c>
      <c r="Q122" s="54">
        <f t="shared" si="43"/>
        <v>0</v>
      </c>
      <c r="R122" s="55">
        <f t="shared" si="44"/>
        <v>0</v>
      </c>
      <c r="S122" s="52">
        <f t="shared" si="45"/>
        <v>0</v>
      </c>
      <c r="T122" s="276">
        <f t="shared" si="46"/>
        <v>0</v>
      </c>
      <c r="U122" s="62">
        <f t="shared" si="25"/>
        <v>0</v>
      </c>
    </row>
    <row r="123" spans="1:21" x14ac:dyDescent="0.25">
      <c r="A123" s="320" t="s">
        <v>246</v>
      </c>
      <c r="B123" s="52">
        <f>'DAY5'!H123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+(Table18[[#This Row],[OPENING ]]+Table18[[#This Row],[RECEIPTS]]+Table18[[#This Row],[RETURNS]])-(Table18[[#This Row],[EXCHANGED]]+Table18[[#This Row],[SALES]]+Table18[[#This Row],[ISSUES]])</f>
        <v>100</v>
      </c>
      <c r="I123" s="53">
        <v>100</v>
      </c>
      <c r="J123" s="58">
        <f t="shared" si="26"/>
        <v>0</v>
      </c>
      <c r="K123" s="53">
        <f>+'DAY5'!K123+'DAY6'!C123</f>
        <v>0</v>
      </c>
      <c r="L123" s="54">
        <f>+'DAY5'!L123+'DAY6'!D123</f>
        <v>0</v>
      </c>
      <c r="M123" s="55">
        <f>+'DAY5'!M123+'DAY6'!E123</f>
        <v>0</v>
      </c>
      <c r="N123" s="52">
        <f>+'DAY5'!N123+'DAY6'!F123</f>
        <v>0</v>
      </c>
      <c r="O123" s="276">
        <f>+'DAY5'!O123+'DAY6'!G123</f>
        <v>0</v>
      </c>
      <c r="P123" s="53">
        <f t="shared" si="42"/>
        <v>0</v>
      </c>
      <c r="Q123" s="54">
        <f t="shared" si="43"/>
        <v>0</v>
      </c>
      <c r="R123" s="55">
        <f t="shared" si="44"/>
        <v>0</v>
      </c>
      <c r="S123" s="52">
        <f t="shared" si="45"/>
        <v>0</v>
      </c>
      <c r="T123" s="276">
        <f t="shared" si="46"/>
        <v>0</v>
      </c>
      <c r="U123" s="62">
        <f t="shared" si="25"/>
        <v>0</v>
      </c>
    </row>
    <row r="124" spans="1:21" ht="15.75" thickBot="1" x14ac:dyDescent="0.3">
      <c r="A124" s="177"/>
      <c r="B124" s="52">
        <f>'DAY5'!H124</f>
        <v>0</v>
      </c>
      <c r="C124" s="144">
        <v>0</v>
      </c>
      <c r="D124" s="145">
        <v>0</v>
      </c>
      <c r="E124" s="146">
        <v>0</v>
      </c>
      <c r="F124" s="143">
        <v>0</v>
      </c>
      <c r="G124" s="298">
        <v>0</v>
      </c>
      <c r="H124" s="54">
        <f>+(Table18[[#This Row],[OPENING ]]+Table18[[#This Row],[RECEIPTS]]+Table18[[#This Row],[RETURNS]])-(Table18[[#This Row],[EXCHANGED]]+Table18[[#This Row],[SALES]]+Table18[[#This Row],[ISSUES]])</f>
        <v>0</v>
      </c>
      <c r="I124" s="144">
        <v>0</v>
      </c>
      <c r="J124" s="148">
        <f t="shared" si="26"/>
        <v>0</v>
      </c>
      <c r="K124" s="53">
        <f>+'DAY5'!K124+'DAY6'!C124</f>
        <v>0</v>
      </c>
      <c r="L124" s="54">
        <f>+'DAY5'!L124+'DAY6'!D124</f>
        <v>0</v>
      </c>
      <c r="M124" s="55">
        <f>+'DAY5'!M124+'DAY6'!E124</f>
        <v>0</v>
      </c>
      <c r="N124" s="52">
        <f>+'DAY5'!N124+'DAY6'!F124</f>
        <v>0</v>
      </c>
      <c r="O124" s="276">
        <f>+'DAY5'!O124+'DAY6'!G124</f>
        <v>0</v>
      </c>
      <c r="P124" s="53">
        <f t="shared" si="42"/>
        <v>0</v>
      </c>
      <c r="Q124" s="54">
        <f t="shared" si="43"/>
        <v>0</v>
      </c>
      <c r="R124" s="55">
        <f t="shared" si="44"/>
        <v>0</v>
      </c>
      <c r="S124" s="52">
        <f t="shared" si="45"/>
        <v>0</v>
      </c>
      <c r="T124" s="276">
        <f t="shared" si="46"/>
        <v>0</v>
      </c>
      <c r="U124" s="167">
        <f t="shared" si="25"/>
        <v>0</v>
      </c>
    </row>
    <row r="125" spans="1:21" ht="17.25" thickBot="1" x14ac:dyDescent="0.35">
      <c r="A125" s="159" t="s">
        <v>196</v>
      </c>
      <c r="B125" s="160">
        <f t="shared" ref="B125:T125" si="47">SUM(B117:B124)</f>
        <v>9750.1999999999989</v>
      </c>
      <c r="C125" s="161">
        <f t="shared" si="47"/>
        <v>0</v>
      </c>
      <c r="D125" s="162">
        <f t="shared" si="47"/>
        <v>0</v>
      </c>
      <c r="E125" s="163">
        <f t="shared" si="47"/>
        <v>0</v>
      </c>
      <c r="F125" s="160">
        <f t="shared" si="47"/>
        <v>0</v>
      </c>
      <c r="G125" s="277">
        <f t="shared" si="47"/>
        <v>378.4</v>
      </c>
      <c r="H125" s="162">
        <f t="shared" si="47"/>
        <v>9371.7999999999993</v>
      </c>
      <c r="I125" s="161">
        <f t="shared" si="47"/>
        <v>9372.1</v>
      </c>
      <c r="J125" s="165">
        <f>+I125-H125</f>
        <v>0.30000000000109139</v>
      </c>
      <c r="K125" s="161">
        <f t="shared" si="47"/>
        <v>0</v>
      </c>
      <c r="L125" s="162">
        <f t="shared" si="47"/>
        <v>8.3000000000000007</v>
      </c>
      <c r="M125" s="163">
        <f t="shared" si="47"/>
        <v>0</v>
      </c>
      <c r="N125" s="160">
        <f t="shared" si="47"/>
        <v>0</v>
      </c>
      <c r="O125" s="277">
        <f t="shared" si="47"/>
        <v>1424.9</v>
      </c>
      <c r="P125" s="161">
        <f t="shared" si="47"/>
        <v>0</v>
      </c>
      <c r="Q125" s="162">
        <f t="shared" si="47"/>
        <v>1.3833333333333335</v>
      </c>
      <c r="R125" s="163">
        <f t="shared" si="47"/>
        <v>0</v>
      </c>
      <c r="S125" s="160">
        <f t="shared" si="47"/>
        <v>0</v>
      </c>
      <c r="T125" s="277">
        <f t="shared" si="47"/>
        <v>237.48333333333335</v>
      </c>
      <c r="U125" s="166">
        <f t="shared" si="25"/>
        <v>39.234440413061677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'DAY5'!H128</f>
        <v>1017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+(Table18[[#This Row],[OPENING ]]+Table18[[#This Row],[RECEIPTS]]+Table18[[#This Row],[RETURNS]])-(Table18[[#This Row],[EXCHANGED]]+Table18[[#This Row],[SALES]]+Table18[[#This Row],[ISSUES]])</f>
        <v>1017</v>
      </c>
      <c r="I128" s="53">
        <v>1017</v>
      </c>
      <c r="J128" s="58">
        <f t="shared" si="26"/>
        <v>0</v>
      </c>
      <c r="K128" s="53">
        <f>+'DAY5'!K128+'DAY6'!C128</f>
        <v>0</v>
      </c>
      <c r="L128" s="54">
        <f>+'DAY5'!L128+'DAY6'!D128</f>
        <v>0</v>
      </c>
      <c r="M128" s="55">
        <f>+'DAY5'!M128+'DAY6'!E128</f>
        <v>0</v>
      </c>
      <c r="N128" s="52">
        <f>+'DAY5'!N128+'DAY6'!F128</f>
        <v>0</v>
      </c>
      <c r="O128" s="276">
        <f>+'DAY5'!O128+'DAY6'!G128</f>
        <v>0</v>
      </c>
      <c r="P128" s="53">
        <f>+K128/6</f>
        <v>0</v>
      </c>
      <c r="Q128" s="54">
        <f>+L128/6</f>
        <v>0</v>
      </c>
      <c r="R128" s="55">
        <f>+M128/6</f>
        <v>0</v>
      </c>
      <c r="S128" s="52">
        <f>+N128/6</f>
        <v>0</v>
      </c>
      <c r="T128" s="276">
        <f>+O128/6</f>
        <v>0</v>
      </c>
      <c r="U128" s="62">
        <f t="shared" si="25"/>
        <v>0</v>
      </c>
    </row>
    <row r="129" spans="1:21" x14ac:dyDescent="0.25">
      <c r="A129" s="80" t="s">
        <v>48</v>
      </c>
      <c r="B129" s="52">
        <f>'DAY5'!H129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+(Table18[[#This Row],[OPENING ]]+Table18[[#This Row],[RECEIPTS]]+Table18[[#This Row],[RETURNS]])-(Table18[[#This Row],[EXCHANGED]]+Table18[[#This Row],[SALES]]+Table18[[#This Row],[ISSUES]])</f>
        <v>28</v>
      </c>
      <c r="I129" s="53">
        <v>28</v>
      </c>
      <c r="J129" s="58">
        <f t="shared" si="26"/>
        <v>0</v>
      </c>
      <c r="K129" s="53">
        <f>+'DAY5'!K129+'DAY6'!C129</f>
        <v>0</v>
      </c>
      <c r="L129" s="54">
        <f>+'DAY5'!L129+'DAY6'!D129</f>
        <v>0</v>
      </c>
      <c r="M129" s="55">
        <f>+'DAY5'!M129+'DAY6'!E129</f>
        <v>0</v>
      </c>
      <c r="N129" s="52">
        <f>+'DAY5'!N129+'DAY6'!F129</f>
        <v>0</v>
      </c>
      <c r="O129" s="276">
        <f>+'DAY5'!O129+'DAY6'!G129</f>
        <v>0</v>
      </c>
      <c r="P129" s="53">
        <f t="shared" ref="P129:P149" si="48">+K129/6</f>
        <v>0</v>
      </c>
      <c r="Q129" s="54">
        <f t="shared" ref="Q129:Q149" si="49">+L129/6</f>
        <v>0</v>
      </c>
      <c r="R129" s="55">
        <f t="shared" ref="R129:R149" si="50">+M129/6</f>
        <v>0</v>
      </c>
      <c r="S129" s="52">
        <f t="shared" ref="S129:S149" si="51">+N129/6</f>
        <v>0</v>
      </c>
      <c r="T129" s="276">
        <f t="shared" ref="T129:T149" si="52">+O129/6</f>
        <v>0</v>
      </c>
      <c r="U129" s="62">
        <f t="shared" si="25"/>
        <v>0</v>
      </c>
    </row>
    <row r="130" spans="1:21" x14ac:dyDescent="0.25">
      <c r="A130" s="80" t="s">
        <v>49</v>
      </c>
      <c r="B130" s="52">
        <f>'DAY5'!H130</f>
        <v>100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+(Table18[[#This Row],[OPENING ]]+Table18[[#This Row],[RECEIPTS]]+Table18[[#This Row],[RETURNS]])-(Table18[[#This Row],[EXCHANGED]]+Table18[[#This Row],[SALES]]+Table18[[#This Row],[ISSUES]])</f>
        <v>100</v>
      </c>
      <c r="I130" s="53">
        <v>100</v>
      </c>
      <c r="J130" s="58">
        <f t="shared" si="26"/>
        <v>0</v>
      </c>
      <c r="K130" s="53">
        <f>+'DAY5'!K130+'DAY6'!C130</f>
        <v>0</v>
      </c>
      <c r="L130" s="54">
        <f>+'DAY5'!L130+'DAY6'!D130</f>
        <v>0</v>
      </c>
      <c r="M130" s="55">
        <f>+'DAY5'!M130+'DAY6'!E130</f>
        <v>0</v>
      </c>
      <c r="N130" s="52">
        <f>+'DAY5'!N130+'DAY6'!F130</f>
        <v>0</v>
      </c>
      <c r="O130" s="276">
        <f>+'DAY5'!O130+'DAY6'!G130</f>
        <v>100</v>
      </c>
      <c r="P130" s="53">
        <f t="shared" si="48"/>
        <v>0</v>
      </c>
      <c r="Q130" s="54">
        <f t="shared" si="49"/>
        <v>0</v>
      </c>
      <c r="R130" s="55">
        <f t="shared" si="50"/>
        <v>0</v>
      </c>
      <c r="S130" s="52">
        <f t="shared" si="51"/>
        <v>0</v>
      </c>
      <c r="T130" s="276">
        <f t="shared" si="52"/>
        <v>16.666666666666668</v>
      </c>
      <c r="U130" s="62">
        <f t="shared" si="25"/>
        <v>6</v>
      </c>
    </row>
    <row r="131" spans="1:21" x14ac:dyDescent="0.25">
      <c r="A131" s="80" t="s">
        <v>50</v>
      </c>
      <c r="B131" s="52">
        <f>'DAY5'!H131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+(Table18[[#This Row],[OPENING ]]+Table18[[#This Row],[RECEIPTS]]+Table18[[#This Row],[RETURNS]])-(Table18[[#This Row],[EXCHANGED]]+Table18[[#This Row],[SALES]]+Table18[[#This Row],[ISSUES]])</f>
        <v>43.900000000000006</v>
      </c>
      <c r="I131" s="53">
        <v>43.9</v>
      </c>
      <c r="J131" s="58">
        <f t="shared" si="26"/>
        <v>0</v>
      </c>
      <c r="K131" s="53">
        <f>+'DAY5'!K131+'DAY6'!C131</f>
        <v>0</v>
      </c>
      <c r="L131" s="54">
        <f>+'DAY5'!L131+'DAY6'!D131</f>
        <v>0</v>
      </c>
      <c r="M131" s="55">
        <f>+'DAY5'!M131+'DAY6'!E131</f>
        <v>0</v>
      </c>
      <c r="N131" s="52">
        <f>+'DAY5'!N131+'DAY6'!F131</f>
        <v>0</v>
      </c>
      <c r="O131" s="276">
        <f>+'DAY5'!O131+'DAY6'!G131</f>
        <v>15.8</v>
      </c>
      <c r="P131" s="53">
        <f t="shared" si="48"/>
        <v>0</v>
      </c>
      <c r="Q131" s="54">
        <f t="shared" si="49"/>
        <v>0</v>
      </c>
      <c r="R131" s="55">
        <f t="shared" si="50"/>
        <v>0</v>
      </c>
      <c r="S131" s="52">
        <f t="shared" si="51"/>
        <v>0</v>
      </c>
      <c r="T131" s="276">
        <f t="shared" si="52"/>
        <v>2.6333333333333333</v>
      </c>
      <c r="U131" s="62">
        <f t="shared" si="25"/>
        <v>16.670886075949369</v>
      </c>
    </row>
    <row r="132" spans="1:21" x14ac:dyDescent="0.25">
      <c r="A132" s="80" t="s">
        <v>107</v>
      </c>
      <c r="B132" s="52">
        <f>'DAY5'!H132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+(Table18[[#This Row],[OPENING ]]+Table18[[#This Row],[RECEIPTS]]+Table18[[#This Row],[RETURNS]])-(Table18[[#This Row],[EXCHANGED]]+Table18[[#This Row],[SALES]]+Table18[[#This Row],[ISSUES]])</f>
        <v>0</v>
      </c>
      <c r="I132" s="53">
        <v>0</v>
      </c>
      <c r="J132" s="58">
        <f t="shared" si="26"/>
        <v>0</v>
      </c>
      <c r="K132" s="53">
        <f>+'DAY5'!K132+'DAY6'!C132</f>
        <v>0</v>
      </c>
      <c r="L132" s="54">
        <f>+'DAY5'!L132+'DAY6'!D132</f>
        <v>0</v>
      </c>
      <c r="M132" s="55">
        <f>+'DAY5'!M132+'DAY6'!E132</f>
        <v>0</v>
      </c>
      <c r="N132" s="52">
        <f>+'DAY5'!N132+'DAY6'!F132</f>
        <v>0</v>
      </c>
      <c r="O132" s="276">
        <f>+'DAY5'!O132+'DAY6'!G132</f>
        <v>0</v>
      </c>
      <c r="P132" s="53">
        <f t="shared" si="48"/>
        <v>0</v>
      </c>
      <c r="Q132" s="54">
        <f t="shared" si="49"/>
        <v>0</v>
      </c>
      <c r="R132" s="55">
        <f t="shared" si="50"/>
        <v>0</v>
      </c>
      <c r="S132" s="52">
        <f t="shared" si="51"/>
        <v>0</v>
      </c>
      <c r="T132" s="276">
        <f t="shared" si="52"/>
        <v>0</v>
      </c>
      <c r="U132" s="62">
        <f t="shared" si="25"/>
        <v>0</v>
      </c>
    </row>
    <row r="133" spans="1:21" x14ac:dyDescent="0.25">
      <c r="A133" s="80" t="s">
        <v>108</v>
      </c>
      <c r="B133" s="52">
        <f>'DAY5'!H133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+(Table18[[#This Row],[OPENING ]]+Table18[[#This Row],[RECEIPTS]]+Table18[[#This Row],[RETURNS]])-(Table18[[#This Row],[EXCHANGED]]+Table18[[#This Row],[SALES]]+Table18[[#This Row],[ISSUES]])</f>
        <v>5775.4</v>
      </c>
      <c r="I133" s="53">
        <v>5775.4</v>
      </c>
      <c r="J133" s="58">
        <f t="shared" si="26"/>
        <v>0</v>
      </c>
      <c r="K133" s="53">
        <f>+'DAY5'!K133+'DAY6'!C133</f>
        <v>0</v>
      </c>
      <c r="L133" s="54">
        <f>+'DAY5'!L133+'DAY6'!D133</f>
        <v>0</v>
      </c>
      <c r="M133" s="55">
        <f>+'DAY5'!M133+'DAY6'!E133</f>
        <v>0</v>
      </c>
      <c r="N133" s="52">
        <f>+'DAY5'!N133+'DAY6'!F133</f>
        <v>0</v>
      </c>
      <c r="O133" s="276">
        <f>+'DAY5'!O133+'DAY6'!G133</f>
        <v>0</v>
      </c>
      <c r="P133" s="53">
        <f t="shared" si="48"/>
        <v>0</v>
      </c>
      <c r="Q133" s="54">
        <f t="shared" si="49"/>
        <v>0</v>
      </c>
      <c r="R133" s="55">
        <f t="shared" si="50"/>
        <v>0</v>
      </c>
      <c r="S133" s="52">
        <f t="shared" si="51"/>
        <v>0</v>
      </c>
      <c r="T133" s="276">
        <f t="shared" si="52"/>
        <v>0</v>
      </c>
      <c r="U133" s="62">
        <f t="shared" ref="U133:U209" si="53">IFERROR(+H133/(P133+Q133+R133+S133+T133),0)</f>
        <v>0</v>
      </c>
    </row>
    <row r="134" spans="1:21" x14ac:dyDescent="0.25">
      <c r="A134" s="85" t="s">
        <v>115</v>
      </c>
      <c r="B134" s="52">
        <f>'DAY5'!H134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+(Table18[[#This Row],[OPENING ]]+Table18[[#This Row],[RECEIPTS]]+Table18[[#This Row],[RETURNS]])-(Table18[[#This Row],[EXCHANGED]]+Table18[[#This Row],[SALES]]+Table18[[#This Row],[ISSUES]])</f>
        <v>0</v>
      </c>
      <c r="I134" s="53">
        <v>0</v>
      </c>
      <c r="J134" s="58">
        <f t="shared" si="26"/>
        <v>0</v>
      </c>
      <c r="K134" s="53">
        <f>+'DAY5'!K134+'DAY6'!C134</f>
        <v>0</v>
      </c>
      <c r="L134" s="54">
        <f>+'DAY5'!L134+'DAY6'!D134</f>
        <v>0</v>
      </c>
      <c r="M134" s="55">
        <f>+'DAY5'!M134+'DAY6'!E134</f>
        <v>0</v>
      </c>
      <c r="N134" s="52">
        <f>+'DAY5'!N134+'DAY6'!F134</f>
        <v>0</v>
      </c>
      <c r="O134" s="276">
        <f>+'DAY5'!O134+'DAY6'!G134</f>
        <v>0</v>
      </c>
      <c r="P134" s="53">
        <f t="shared" si="48"/>
        <v>0</v>
      </c>
      <c r="Q134" s="54">
        <f t="shared" si="49"/>
        <v>0</v>
      </c>
      <c r="R134" s="55">
        <f t="shared" si="50"/>
        <v>0</v>
      </c>
      <c r="S134" s="52">
        <f t="shared" si="51"/>
        <v>0</v>
      </c>
      <c r="T134" s="276">
        <f t="shared" si="52"/>
        <v>0</v>
      </c>
      <c r="U134" s="62">
        <f t="shared" si="53"/>
        <v>0</v>
      </c>
    </row>
    <row r="135" spans="1:21" x14ac:dyDescent="0.25">
      <c r="A135" s="80" t="s">
        <v>253</v>
      </c>
      <c r="B135" s="52">
        <f>'DAY5'!H135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+(Table18[[#This Row],[OPENING ]]+Table18[[#This Row],[RECEIPTS]]+Table18[[#This Row],[RETURNS]])-(Table18[[#This Row],[EXCHANGED]]+Table18[[#This Row],[SALES]]+Table18[[#This Row],[ISSUES]])</f>
        <v>0</v>
      </c>
      <c r="I135" s="53">
        <v>0</v>
      </c>
      <c r="J135" s="58">
        <f t="shared" si="26"/>
        <v>0</v>
      </c>
      <c r="K135" s="53">
        <f>+'DAY5'!K135+'DAY6'!C135</f>
        <v>0</v>
      </c>
      <c r="L135" s="54">
        <f>+'DAY5'!L135+'DAY6'!D135</f>
        <v>0</v>
      </c>
      <c r="M135" s="55">
        <f>+'DAY5'!M135+'DAY6'!E135</f>
        <v>0</v>
      </c>
      <c r="N135" s="52">
        <f>+'DAY5'!N135+'DAY6'!F135</f>
        <v>0</v>
      </c>
      <c r="O135" s="276">
        <f>+'DAY5'!O135+'DAY6'!G135</f>
        <v>754</v>
      </c>
      <c r="P135" s="53">
        <f t="shared" si="48"/>
        <v>0</v>
      </c>
      <c r="Q135" s="54">
        <f t="shared" si="49"/>
        <v>0</v>
      </c>
      <c r="R135" s="55">
        <f t="shared" si="50"/>
        <v>0</v>
      </c>
      <c r="S135" s="52">
        <f t="shared" si="51"/>
        <v>0</v>
      </c>
      <c r="T135" s="276">
        <f t="shared" si="52"/>
        <v>125.66666666666667</v>
      </c>
      <c r="U135" s="62">
        <f t="shared" si="53"/>
        <v>0</v>
      </c>
    </row>
    <row r="136" spans="1:21" x14ac:dyDescent="0.25">
      <c r="A136" s="80" t="s">
        <v>123</v>
      </c>
      <c r="B136" s="52">
        <f>'DAY5'!H136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+(Table18[[#This Row],[OPENING ]]+Table18[[#This Row],[RECEIPTS]]+Table18[[#This Row],[RETURNS]])-(Table18[[#This Row],[EXCHANGED]]+Table18[[#This Row],[SALES]]+Table18[[#This Row],[ISSUES]])</f>
        <v>0</v>
      </c>
      <c r="I136" s="53">
        <v>0</v>
      </c>
      <c r="J136" s="58">
        <f t="shared" si="26"/>
        <v>0</v>
      </c>
      <c r="K136" s="53">
        <f>+'DAY5'!K136+'DAY6'!C136</f>
        <v>0</v>
      </c>
      <c r="L136" s="54">
        <f>+'DAY5'!L136+'DAY6'!D136</f>
        <v>0</v>
      </c>
      <c r="M136" s="55">
        <f>+'DAY5'!M136+'DAY6'!E136</f>
        <v>0</v>
      </c>
      <c r="N136" s="52">
        <f>+'DAY5'!N136+'DAY6'!F136</f>
        <v>0</v>
      </c>
      <c r="O136" s="276">
        <f>+'DAY5'!O136+'DAY6'!G136</f>
        <v>0</v>
      </c>
      <c r="P136" s="53">
        <f t="shared" si="48"/>
        <v>0</v>
      </c>
      <c r="Q136" s="54">
        <f t="shared" si="49"/>
        <v>0</v>
      </c>
      <c r="R136" s="55">
        <f t="shared" si="50"/>
        <v>0</v>
      </c>
      <c r="S136" s="52">
        <f t="shared" si="51"/>
        <v>0</v>
      </c>
      <c r="T136" s="276">
        <f t="shared" si="52"/>
        <v>0</v>
      </c>
      <c r="U136" s="62">
        <f t="shared" si="53"/>
        <v>0</v>
      </c>
    </row>
    <row r="137" spans="1:21" x14ac:dyDescent="0.25">
      <c r="A137" s="80" t="s">
        <v>124</v>
      </c>
      <c r="B137" s="52">
        <f>'DAY5'!H137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+(Table18[[#This Row],[OPENING ]]+Table18[[#This Row],[RECEIPTS]]+Table18[[#This Row],[RETURNS]])-(Table18[[#This Row],[EXCHANGED]]+Table18[[#This Row],[SALES]]+Table18[[#This Row],[ISSUES]])</f>
        <v>0</v>
      </c>
      <c r="I137" s="53">
        <v>0</v>
      </c>
      <c r="J137" s="58">
        <f t="shared" si="26"/>
        <v>0</v>
      </c>
      <c r="K137" s="53">
        <f>+'DAY5'!K137+'DAY6'!C137</f>
        <v>0</v>
      </c>
      <c r="L137" s="54">
        <f>+'DAY5'!L137+'DAY6'!D137</f>
        <v>0</v>
      </c>
      <c r="M137" s="55">
        <f>+'DAY5'!M137+'DAY6'!E137</f>
        <v>0</v>
      </c>
      <c r="N137" s="52">
        <f>+'DAY5'!N137+'DAY6'!F137</f>
        <v>0</v>
      </c>
      <c r="O137" s="276">
        <f>+'DAY5'!O137+'DAY6'!G137</f>
        <v>0</v>
      </c>
      <c r="P137" s="53">
        <f t="shared" si="48"/>
        <v>0</v>
      </c>
      <c r="Q137" s="54">
        <f t="shared" si="49"/>
        <v>0</v>
      </c>
      <c r="R137" s="55">
        <f t="shared" si="50"/>
        <v>0</v>
      </c>
      <c r="S137" s="52">
        <f t="shared" si="51"/>
        <v>0</v>
      </c>
      <c r="T137" s="276">
        <f t="shared" si="52"/>
        <v>0</v>
      </c>
      <c r="U137" s="62">
        <f t="shared" si="53"/>
        <v>0</v>
      </c>
    </row>
    <row r="138" spans="1:21" x14ac:dyDescent="0.25">
      <c r="A138" s="80" t="s">
        <v>125</v>
      </c>
      <c r="B138" s="52">
        <f>'DAY5'!H138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+(Table18[[#This Row],[OPENING ]]+Table18[[#This Row],[RECEIPTS]]+Table18[[#This Row],[RETURNS]])-(Table18[[#This Row],[EXCHANGED]]+Table18[[#This Row],[SALES]]+Table18[[#This Row],[ISSUES]])</f>
        <v>0</v>
      </c>
      <c r="I138" s="53">
        <v>0</v>
      </c>
      <c r="J138" s="58">
        <f t="shared" si="26"/>
        <v>0</v>
      </c>
      <c r="K138" s="53">
        <f>+'DAY5'!K138+'DAY6'!C138</f>
        <v>0</v>
      </c>
      <c r="L138" s="54">
        <f>+'DAY5'!L138+'DAY6'!D138</f>
        <v>0</v>
      </c>
      <c r="M138" s="55">
        <f>+'DAY5'!M138+'DAY6'!E138</f>
        <v>0</v>
      </c>
      <c r="N138" s="52">
        <f>+'DAY5'!N138+'DAY6'!F138</f>
        <v>0</v>
      </c>
      <c r="O138" s="276">
        <f>+'DAY5'!O138+'DAY6'!G138</f>
        <v>0</v>
      </c>
      <c r="P138" s="53">
        <f t="shared" si="48"/>
        <v>0</v>
      </c>
      <c r="Q138" s="54">
        <f t="shared" si="49"/>
        <v>0</v>
      </c>
      <c r="R138" s="55">
        <f t="shared" si="50"/>
        <v>0</v>
      </c>
      <c r="S138" s="52">
        <f t="shared" si="51"/>
        <v>0</v>
      </c>
      <c r="T138" s="276">
        <f t="shared" si="52"/>
        <v>0</v>
      </c>
      <c r="U138" s="62">
        <f t="shared" si="53"/>
        <v>0</v>
      </c>
    </row>
    <row r="139" spans="1:21" x14ac:dyDescent="0.25">
      <c r="A139" s="80" t="s">
        <v>172</v>
      </c>
      <c r="B139" s="52">
        <f>'DAY5'!H139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+(Table18[[#This Row],[OPENING ]]+Table18[[#This Row],[RECEIPTS]]+Table18[[#This Row],[RETURNS]])-(Table18[[#This Row],[EXCHANGED]]+Table18[[#This Row],[SALES]]+Table18[[#This Row],[ISSUES]])</f>
        <v>0</v>
      </c>
      <c r="I139" s="53">
        <v>0</v>
      </c>
      <c r="J139" s="58">
        <f t="shared" si="26"/>
        <v>0</v>
      </c>
      <c r="K139" s="53">
        <f>+'DAY5'!K139+'DAY6'!C139</f>
        <v>0</v>
      </c>
      <c r="L139" s="54">
        <f>+'DAY5'!L139+'DAY6'!D139</f>
        <v>0</v>
      </c>
      <c r="M139" s="55">
        <f>+'DAY5'!M139+'DAY6'!E139</f>
        <v>0</v>
      </c>
      <c r="N139" s="52">
        <f>+'DAY5'!N139+'DAY6'!F139</f>
        <v>0</v>
      </c>
      <c r="O139" s="276">
        <f>+'DAY5'!O139+'DAY6'!G139</f>
        <v>0</v>
      </c>
      <c r="P139" s="53">
        <f t="shared" si="48"/>
        <v>0</v>
      </c>
      <c r="Q139" s="54">
        <f t="shared" si="49"/>
        <v>0</v>
      </c>
      <c r="R139" s="55">
        <f t="shared" si="50"/>
        <v>0</v>
      </c>
      <c r="S139" s="52">
        <f t="shared" si="51"/>
        <v>0</v>
      </c>
      <c r="T139" s="276">
        <f t="shared" si="52"/>
        <v>0</v>
      </c>
      <c r="U139" s="62">
        <f t="shared" si="53"/>
        <v>0</v>
      </c>
    </row>
    <row r="140" spans="1:21" x14ac:dyDescent="0.25">
      <c r="A140" s="80" t="s">
        <v>173</v>
      </c>
      <c r="B140" s="52">
        <f>'DAY5'!H140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+(Table18[[#This Row],[OPENING ]]+Table18[[#This Row],[RECEIPTS]]+Table18[[#This Row],[RETURNS]])-(Table18[[#This Row],[EXCHANGED]]+Table18[[#This Row],[SALES]]+Table18[[#This Row],[ISSUES]])</f>
        <v>0</v>
      </c>
      <c r="I140" s="53">
        <v>0</v>
      </c>
      <c r="J140" s="58">
        <f t="shared" si="26"/>
        <v>0</v>
      </c>
      <c r="K140" s="53">
        <f>+'DAY5'!K140+'DAY6'!C140</f>
        <v>0</v>
      </c>
      <c r="L140" s="54">
        <f>+'DAY5'!L140+'DAY6'!D140</f>
        <v>0</v>
      </c>
      <c r="M140" s="55">
        <f>+'DAY5'!M140+'DAY6'!E140</f>
        <v>0</v>
      </c>
      <c r="N140" s="52">
        <f>+'DAY5'!N140+'DAY6'!F140</f>
        <v>0</v>
      </c>
      <c r="O140" s="276">
        <f>+'DAY5'!O140+'DAY6'!G140</f>
        <v>0</v>
      </c>
      <c r="P140" s="53">
        <f t="shared" si="48"/>
        <v>0</v>
      </c>
      <c r="Q140" s="54">
        <f t="shared" si="49"/>
        <v>0</v>
      </c>
      <c r="R140" s="55">
        <f t="shared" si="50"/>
        <v>0</v>
      </c>
      <c r="S140" s="52">
        <f t="shared" si="51"/>
        <v>0</v>
      </c>
      <c r="T140" s="276">
        <f t="shared" si="52"/>
        <v>0</v>
      </c>
      <c r="U140" s="62">
        <f t="shared" si="53"/>
        <v>0</v>
      </c>
    </row>
    <row r="141" spans="1:21" x14ac:dyDescent="0.25">
      <c r="A141" s="80" t="s">
        <v>177</v>
      </c>
      <c r="B141" s="52">
        <f>'DAY5'!H141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+(Table18[[#This Row],[OPENING ]]+Table18[[#This Row],[RECEIPTS]]+Table18[[#This Row],[RETURNS]])-(Table18[[#This Row],[EXCHANGED]]+Table18[[#This Row],[SALES]]+Table18[[#This Row],[ISSUES]])</f>
        <v>0</v>
      </c>
      <c r="I141" s="53">
        <v>0</v>
      </c>
      <c r="J141" s="58">
        <f t="shared" si="26"/>
        <v>0</v>
      </c>
      <c r="K141" s="53">
        <f>+'DAY5'!K141+'DAY6'!C141</f>
        <v>0</v>
      </c>
      <c r="L141" s="54">
        <f>+'DAY5'!L141+'DAY6'!D141</f>
        <v>0</v>
      </c>
      <c r="M141" s="55">
        <f>+'DAY5'!M141+'DAY6'!E141</f>
        <v>0</v>
      </c>
      <c r="N141" s="52">
        <f>+'DAY5'!N141+'DAY6'!F141</f>
        <v>0</v>
      </c>
      <c r="O141" s="276">
        <f>+'DAY5'!O141+'DAY6'!G141</f>
        <v>0</v>
      </c>
      <c r="P141" s="53">
        <f t="shared" si="48"/>
        <v>0</v>
      </c>
      <c r="Q141" s="54">
        <f t="shared" si="49"/>
        <v>0</v>
      </c>
      <c r="R141" s="55">
        <f t="shared" si="50"/>
        <v>0</v>
      </c>
      <c r="S141" s="52">
        <f t="shared" si="51"/>
        <v>0</v>
      </c>
      <c r="T141" s="276">
        <f t="shared" si="52"/>
        <v>0</v>
      </c>
      <c r="U141" s="62">
        <f t="shared" si="53"/>
        <v>0</v>
      </c>
    </row>
    <row r="142" spans="1:21" x14ac:dyDescent="0.25">
      <c r="A142" s="80" t="s">
        <v>176</v>
      </c>
      <c r="B142" s="52">
        <f>'DAY5'!H142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+(Table18[[#This Row],[OPENING ]]+Table18[[#This Row],[RECEIPTS]]+Table18[[#This Row],[RETURNS]])-(Table18[[#This Row],[EXCHANGED]]+Table18[[#This Row],[SALES]]+Table18[[#This Row],[ISSUES]])</f>
        <v>0</v>
      </c>
      <c r="I142" s="53">
        <v>0</v>
      </c>
      <c r="J142" s="58">
        <f t="shared" si="26"/>
        <v>0</v>
      </c>
      <c r="K142" s="53">
        <f>+'DAY5'!K142+'DAY6'!C142</f>
        <v>0</v>
      </c>
      <c r="L142" s="54">
        <f>+'DAY5'!L142+'DAY6'!D142</f>
        <v>0</v>
      </c>
      <c r="M142" s="55">
        <f>+'DAY5'!M142+'DAY6'!E142</f>
        <v>0</v>
      </c>
      <c r="N142" s="52">
        <f>+'DAY5'!N142+'DAY6'!F142</f>
        <v>0</v>
      </c>
      <c r="O142" s="276">
        <f>+'DAY5'!O142+'DAY6'!G142</f>
        <v>0</v>
      </c>
      <c r="P142" s="53">
        <f t="shared" si="48"/>
        <v>0</v>
      </c>
      <c r="Q142" s="54">
        <f t="shared" si="49"/>
        <v>0</v>
      </c>
      <c r="R142" s="55">
        <f t="shared" si="50"/>
        <v>0</v>
      </c>
      <c r="S142" s="52">
        <f t="shared" si="51"/>
        <v>0</v>
      </c>
      <c r="T142" s="276">
        <f t="shared" si="52"/>
        <v>0</v>
      </c>
      <c r="U142" s="62">
        <f t="shared" si="53"/>
        <v>0</v>
      </c>
    </row>
    <row r="143" spans="1:21" x14ac:dyDescent="0.25">
      <c r="A143" s="80" t="s">
        <v>210</v>
      </c>
      <c r="B143" s="52">
        <f>'DAY5'!H143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+(Table18[[#This Row],[OPENING ]]+Table18[[#This Row],[RECEIPTS]]+Table18[[#This Row],[RETURNS]])-(Table18[[#This Row],[EXCHANGED]]+Table18[[#This Row],[SALES]]+Table18[[#This Row],[ISSUES]])</f>
        <v>0</v>
      </c>
      <c r="I143" s="53">
        <v>0</v>
      </c>
      <c r="J143" s="58">
        <f t="shared" si="26"/>
        <v>0</v>
      </c>
      <c r="K143" s="53">
        <f>+'DAY5'!K143+'DAY6'!C143</f>
        <v>0</v>
      </c>
      <c r="L143" s="54">
        <f>+'DAY5'!L143+'DAY6'!D143</f>
        <v>0</v>
      </c>
      <c r="M143" s="55">
        <f>+'DAY5'!M143+'DAY6'!E143</f>
        <v>0</v>
      </c>
      <c r="N143" s="52">
        <f>+'DAY5'!N143+'DAY6'!F143</f>
        <v>0</v>
      </c>
      <c r="O143" s="276">
        <f>+'DAY5'!O143+'DAY6'!G143</f>
        <v>0</v>
      </c>
      <c r="P143" s="53">
        <f t="shared" si="48"/>
        <v>0</v>
      </c>
      <c r="Q143" s="54">
        <f t="shared" si="49"/>
        <v>0</v>
      </c>
      <c r="R143" s="55">
        <f t="shared" si="50"/>
        <v>0</v>
      </c>
      <c r="S143" s="52">
        <f t="shared" si="51"/>
        <v>0</v>
      </c>
      <c r="T143" s="276">
        <f t="shared" si="52"/>
        <v>0</v>
      </c>
      <c r="U143" s="62">
        <f t="shared" si="53"/>
        <v>0</v>
      </c>
    </row>
    <row r="144" spans="1:21" x14ac:dyDescent="0.25">
      <c r="A144" s="80" t="s">
        <v>211</v>
      </c>
      <c r="B144" s="52">
        <f>'DAY5'!H144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+(Table18[[#This Row],[OPENING ]]+Table18[[#This Row],[RECEIPTS]]+Table18[[#This Row],[RETURNS]])-(Table18[[#This Row],[EXCHANGED]]+Table18[[#This Row],[SALES]]+Table18[[#This Row],[ISSUES]])</f>
        <v>0</v>
      </c>
      <c r="I144" s="53">
        <v>0</v>
      </c>
      <c r="J144" s="58">
        <f t="shared" si="26"/>
        <v>0</v>
      </c>
      <c r="K144" s="53">
        <f>+'DAY5'!K144+'DAY6'!C144</f>
        <v>0</v>
      </c>
      <c r="L144" s="54">
        <f>+'DAY5'!L144+'DAY6'!D144</f>
        <v>0</v>
      </c>
      <c r="M144" s="55">
        <f>+'DAY5'!M144+'DAY6'!E144</f>
        <v>0</v>
      </c>
      <c r="N144" s="52">
        <f>+'DAY5'!N144+'DAY6'!F144</f>
        <v>0</v>
      </c>
      <c r="O144" s="276">
        <f>+'DAY5'!O144+'DAY6'!G144</f>
        <v>0</v>
      </c>
      <c r="P144" s="53">
        <f t="shared" si="48"/>
        <v>0</v>
      </c>
      <c r="Q144" s="54">
        <f t="shared" si="49"/>
        <v>0</v>
      </c>
      <c r="R144" s="55">
        <f t="shared" si="50"/>
        <v>0</v>
      </c>
      <c r="S144" s="52">
        <f t="shared" si="51"/>
        <v>0</v>
      </c>
      <c r="T144" s="276">
        <f t="shared" si="52"/>
        <v>0</v>
      </c>
      <c r="U144" s="62">
        <f t="shared" si="53"/>
        <v>0</v>
      </c>
    </row>
    <row r="145" spans="1:21" x14ac:dyDescent="0.25">
      <c r="A145" s="80" t="s">
        <v>214</v>
      </c>
      <c r="B145" s="52">
        <f>'DAY5'!H145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+(Table18[[#This Row],[OPENING ]]+Table18[[#This Row],[RECEIPTS]]+Table18[[#This Row],[RETURNS]])-(Table18[[#This Row],[EXCHANGED]]+Table18[[#This Row],[SALES]]+Table18[[#This Row],[ISSUES]])</f>
        <v>0</v>
      </c>
      <c r="I145" s="53">
        <v>0</v>
      </c>
      <c r="J145" s="58">
        <f t="shared" si="26"/>
        <v>0</v>
      </c>
      <c r="K145" s="53">
        <f>+'DAY5'!K145+'DAY6'!C145</f>
        <v>0</v>
      </c>
      <c r="L145" s="54">
        <f>+'DAY5'!L145+'DAY6'!D145</f>
        <v>0</v>
      </c>
      <c r="M145" s="55">
        <f>+'DAY5'!M145+'DAY6'!E145</f>
        <v>0</v>
      </c>
      <c r="N145" s="52">
        <f>+'DAY5'!N145+'DAY6'!F145</f>
        <v>0</v>
      </c>
      <c r="O145" s="276">
        <f>+'DAY5'!O145+'DAY6'!G145</f>
        <v>0</v>
      </c>
      <c r="P145" s="53">
        <f t="shared" si="48"/>
        <v>0</v>
      </c>
      <c r="Q145" s="54">
        <f t="shared" si="49"/>
        <v>0</v>
      </c>
      <c r="R145" s="55">
        <f t="shared" si="50"/>
        <v>0</v>
      </c>
      <c r="S145" s="52">
        <f t="shared" si="51"/>
        <v>0</v>
      </c>
      <c r="T145" s="276">
        <f t="shared" si="52"/>
        <v>0</v>
      </c>
      <c r="U145" s="62">
        <f t="shared" si="53"/>
        <v>0</v>
      </c>
    </row>
    <row r="146" spans="1:21" x14ac:dyDescent="0.25">
      <c r="A146" s="80" t="s">
        <v>215</v>
      </c>
      <c r="B146" s="52">
        <f>'DAY5'!H146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+(Table18[[#This Row],[OPENING ]]+Table18[[#This Row],[RECEIPTS]]+Table18[[#This Row],[RETURNS]])-(Table18[[#This Row],[EXCHANGED]]+Table18[[#This Row],[SALES]]+Table18[[#This Row],[ISSUES]])</f>
        <v>0</v>
      </c>
      <c r="I146" s="53">
        <v>0</v>
      </c>
      <c r="J146" s="58">
        <f t="shared" si="26"/>
        <v>0</v>
      </c>
      <c r="K146" s="53">
        <f>+'DAY5'!K146+'DAY6'!C146</f>
        <v>0</v>
      </c>
      <c r="L146" s="54">
        <f>+'DAY5'!L146+'DAY6'!D146</f>
        <v>0</v>
      </c>
      <c r="M146" s="55">
        <f>+'DAY5'!M146+'DAY6'!E146</f>
        <v>0</v>
      </c>
      <c r="N146" s="52">
        <f>+'DAY5'!N146+'DAY6'!F146</f>
        <v>0</v>
      </c>
      <c r="O146" s="276">
        <f>+'DAY5'!O146+'DAY6'!G146</f>
        <v>0</v>
      </c>
      <c r="P146" s="53">
        <f t="shared" si="48"/>
        <v>0</v>
      </c>
      <c r="Q146" s="54">
        <f t="shared" si="49"/>
        <v>0</v>
      </c>
      <c r="R146" s="55">
        <f t="shared" si="50"/>
        <v>0</v>
      </c>
      <c r="S146" s="52">
        <f t="shared" si="51"/>
        <v>0</v>
      </c>
      <c r="T146" s="276">
        <f t="shared" si="52"/>
        <v>0</v>
      </c>
      <c r="U146" s="62">
        <f t="shared" si="53"/>
        <v>0</v>
      </c>
    </row>
    <row r="147" spans="1:21" x14ac:dyDescent="0.25">
      <c r="A147" s="80" t="s">
        <v>233</v>
      </c>
      <c r="B147" s="52">
        <f>'DAY5'!H147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+(Table18[[#This Row],[OPENING ]]+Table18[[#This Row],[RECEIPTS]]+Table18[[#This Row],[RETURNS]])-(Table18[[#This Row],[EXCHANGED]]+Table18[[#This Row],[SALES]]+Table18[[#This Row],[ISSUES]])</f>
        <v>0</v>
      </c>
      <c r="I147" s="53">
        <v>0</v>
      </c>
      <c r="J147" s="58">
        <f t="shared" si="26"/>
        <v>0</v>
      </c>
      <c r="K147" s="53">
        <f>+'DAY5'!K147+'DAY6'!C147</f>
        <v>0</v>
      </c>
      <c r="L147" s="54">
        <f>+'DAY5'!L147+'DAY6'!D147</f>
        <v>0</v>
      </c>
      <c r="M147" s="55">
        <f>+'DAY5'!M147+'DAY6'!E147</f>
        <v>0</v>
      </c>
      <c r="N147" s="52">
        <f>+'DAY5'!N147+'DAY6'!F147</f>
        <v>0</v>
      </c>
      <c r="O147" s="276">
        <f>+'DAY5'!O147+'DAY6'!G147</f>
        <v>0</v>
      </c>
      <c r="P147" s="53">
        <f t="shared" si="48"/>
        <v>0</v>
      </c>
      <c r="Q147" s="54">
        <f t="shared" si="49"/>
        <v>0</v>
      </c>
      <c r="R147" s="55">
        <f t="shared" si="50"/>
        <v>0</v>
      </c>
      <c r="S147" s="52">
        <f t="shared" si="51"/>
        <v>0</v>
      </c>
      <c r="T147" s="276">
        <f t="shared" si="52"/>
        <v>0</v>
      </c>
      <c r="U147" s="62">
        <f t="shared" si="53"/>
        <v>0</v>
      </c>
    </row>
    <row r="148" spans="1:21" x14ac:dyDescent="0.25">
      <c r="A148" s="80" t="s">
        <v>236</v>
      </c>
      <c r="B148" s="52">
        <f>'DAY5'!H148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+(Table18[[#This Row],[OPENING ]]+Table18[[#This Row],[RECEIPTS]]+Table18[[#This Row],[RETURNS]])-(Table18[[#This Row],[EXCHANGED]]+Table18[[#This Row],[SALES]]+Table18[[#This Row],[ISSUES]])</f>
        <v>0</v>
      </c>
      <c r="I148" s="53">
        <v>0</v>
      </c>
      <c r="J148" s="58">
        <f t="shared" si="26"/>
        <v>0</v>
      </c>
      <c r="K148" s="53">
        <f>+'DAY5'!K148+'DAY6'!C148</f>
        <v>0</v>
      </c>
      <c r="L148" s="54">
        <f>+'DAY5'!L148+'DAY6'!D148</f>
        <v>0</v>
      </c>
      <c r="M148" s="55">
        <f>+'DAY5'!M148+'DAY6'!E148</f>
        <v>0</v>
      </c>
      <c r="N148" s="52">
        <f>+'DAY5'!N148+'DAY6'!F148</f>
        <v>0</v>
      </c>
      <c r="O148" s="276">
        <f>+'DAY5'!O148+'DAY6'!G148</f>
        <v>0</v>
      </c>
      <c r="P148" s="53">
        <f t="shared" si="48"/>
        <v>0</v>
      </c>
      <c r="Q148" s="54">
        <f t="shared" si="49"/>
        <v>0</v>
      </c>
      <c r="R148" s="55">
        <f t="shared" si="50"/>
        <v>0</v>
      </c>
      <c r="S148" s="52">
        <f t="shared" si="51"/>
        <v>0</v>
      </c>
      <c r="T148" s="276">
        <f t="shared" si="52"/>
        <v>0</v>
      </c>
      <c r="U148" s="62">
        <f t="shared" si="53"/>
        <v>0</v>
      </c>
    </row>
    <row r="149" spans="1:21" ht="15.75" thickBot="1" x14ac:dyDescent="0.3">
      <c r="A149" s="142"/>
      <c r="B149" s="52">
        <f>'DAY5'!H149</f>
        <v>0</v>
      </c>
      <c r="C149" s="144">
        <v>0</v>
      </c>
      <c r="D149" s="145">
        <v>0</v>
      </c>
      <c r="E149" s="146">
        <v>0</v>
      </c>
      <c r="F149" s="143">
        <v>0</v>
      </c>
      <c r="G149" s="298">
        <v>0</v>
      </c>
      <c r="H149" s="54">
        <f>+(Table18[[#This Row],[OPENING ]]+Table18[[#This Row],[RECEIPTS]]+Table18[[#This Row],[RETURNS]])-(Table18[[#This Row],[EXCHANGED]]+Table18[[#This Row],[SALES]]+Table18[[#This Row],[ISSUES]])</f>
        <v>0</v>
      </c>
      <c r="I149" s="144">
        <v>0</v>
      </c>
      <c r="J149" s="148">
        <f t="shared" si="26"/>
        <v>0</v>
      </c>
      <c r="K149" s="53">
        <f>+'DAY5'!K149+'DAY6'!C149</f>
        <v>0</v>
      </c>
      <c r="L149" s="54">
        <f>+'DAY5'!L149+'DAY6'!D149</f>
        <v>0</v>
      </c>
      <c r="M149" s="55">
        <f>+'DAY5'!M149+'DAY6'!E149</f>
        <v>0</v>
      </c>
      <c r="N149" s="52">
        <f>+'DAY5'!N149+'DAY6'!F149</f>
        <v>0</v>
      </c>
      <c r="O149" s="276">
        <f>+'DAY5'!O149+'DAY6'!G149</f>
        <v>0</v>
      </c>
      <c r="P149" s="53">
        <f t="shared" si="48"/>
        <v>0</v>
      </c>
      <c r="Q149" s="54">
        <f t="shared" si="49"/>
        <v>0</v>
      </c>
      <c r="R149" s="55">
        <f t="shared" si="50"/>
        <v>0</v>
      </c>
      <c r="S149" s="52">
        <f t="shared" si="51"/>
        <v>0</v>
      </c>
      <c r="T149" s="276">
        <f t="shared" si="52"/>
        <v>0</v>
      </c>
      <c r="U149" s="167">
        <f t="shared" si="53"/>
        <v>0</v>
      </c>
    </row>
    <row r="150" spans="1:21" ht="17.25" thickBot="1" x14ac:dyDescent="0.35">
      <c r="A150" s="159" t="s">
        <v>51</v>
      </c>
      <c r="B150" s="160">
        <f>SUM(B128:B149)</f>
        <v>6964.2999999999993</v>
      </c>
      <c r="C150" s="161">
        <f t="shared" ref="C150:F150" si="54">SUM(C128:C149)</f>
        <v>0</v>
      </c>
      <c r="D150" s="162">
        <f t="shared" si="54"/>
        <v>0</v>
      </c>
      <c r="E150" s="163">
        <f t="shared" si="54"/>
        <v>0</v>
      </c>
      <c r="F150" s="160">
        <f t="shared" si="54"/>
        <v>0</v>
      </c>
      <c r="G150" s="277">
        <f t="shared" ref="G150:T150" si="55">SUM(G128:G149)</f>
        <v>0</v>
      </c>
      <c r="H150" s="162">
        <f t="shared" si="55"/>
        <v>6964.2999999999993</v>
      </c>
      <c r="I150" s="161">
        <f t="shared" si="55"/>
        <v>6964.2999999999993</v>
      </c>
      <c r="J150" s="165">
        <f>+I150-H150</f>
        <v>0</v>
      </c>
      <c r="K150" s="161">
        <f t="shared" si="55"/>
        <v>0</v>
      </c>
      <c r="L150" s="174">
        <f t="shared" si="55"/>
        <v>0</v>
      </c>
      <c r="M150" s="163">
        <f t="shared" si="55"/>
        <v>0</v>
      </c>
      <c r="N150" s="160">
        <f t="shared" si="55"/>
        <v>0</v>
      </c>
      <c r="O150" s="277">
        <f t="shared" si="55"/>
        <v>869.8</v>
      </c>
      <c r="P150" s="161">
        <f t="shared" si="55"/>
        <v>0</v>
      </c>
      <c r="Q150" s="162">
        <f t="shared" si="55"/>
        <v>0</v>
      </c>
      <c r="R150" s="163">
        <f t="shared" si="55"/>
        <v>0</v>
      </c>
      <c r="S150" s="160">
        <f t="shared" si="55"/>
        <v>0</v>
      </c>
      <c r="T150" s="277">
        <f t="shared" si="55"/>
        <v>144.96666666666667</v>
      </c>
      <c r="U150" s="166">
        <f t="shared" si="53"/>
        <v>48.040699011266952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'DAY5'!H153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+(Table18[[#This Row],[OPENING ]]+Table18[[#This Row],[RECEIPTS]]+Table18[[#This Row],[RETURNS]])-(Table18[[#This Row],[EXCHANGED]]+Table18[[#This Row],[SALES]]+Table18[[#This Row],[ISSUES]])</f>
        <v>0</v>
      </c>
      <c r="I153" s="53">
        <v>0</v>
      </c>
      <c r="J153" s="58">
        <f t="shared" si="26"/>
        <v>0</v>
      </c>
      <c r="K153" s="53">
        <f>+'DAY5'!K153+'DAY6'!C153</f>
        <v>0</v>
      </c>
      <c r="L153" s="54">
        <f>+'DAY5'!L153+'DAY6'!D153</f>
        <v>0</v>
      </c>
      <c r="M153" s="55">
        <f>+'DAY5'!M153+'DAY6'!E153</f>
        <v>0</v>
      </c>
      <c r="N153" s="52">
        <f>+'DAY5'!N153+'DAY6'!F153</f>
        <v>0</v>
      </c>
      <c r="O153" s="276">
        <f>+'DAY5'!O153+'DAY6'!G153</f>
        <v>0</v>
      </c>
      <c r="P153" s="53">
        <f>+K153/6</f>
        <v>0</v>
      </c>
      <c r="Q153" s="54">
        <f>+L153/6</f>
        <v>0</v>
      </c>
      <c r="R153" s="55">
        <f>+M153/6</f>
        <v>0</v>
      </c>
      <c r="S153" s="52">
        <f>+N153/6</f>
        <v>0</v>
      </c>
      <c r="T153" s="276">
        <f>+O153/6</f>
        <v>0</v>
      </c>
      <c r="U153" s="62">
        <f t="shared" si="53"/>
        <v>0</v>
      </c>
    </row>
    <row r="154" spans="1:21" x14ac:dyDescent="0.25">
      <c r="A154" s="318" t="s">
        <v>67</v>
      </c>
      <c r="B154" s="52">
        <f>'DAY5'!H154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+(Table18[[#This Row],[OPENING ]]+Table18[[#This Row],[RECEIPTS]]+Table18[[#This Row],[RETURNS]])-(Table18[[#This Row],[EXCHANGED]]+Table18[[#This Row],[SALES]]+Table18[[#This Row],[ISSUES]])</f>
        <v>7.6</v>
      </c>
      <c r="I154" s="53">
        <v>7.6</v>
      </c>
      <c r="J154" s="58">
        <f t="shared" si="26"/>
        <v>0</v>
      </c>
      <c r="K154" s="53">
        <f>+'DAY5'!K154+'DAY6'!C154</f>
        <v>0</v>
      </c>
      <c r="L154" s="54">
        <f>+'DAY5'!L154+'DAY6'!D154</f>
        <v>0</v>
      </c>
      <c r="M154" s="55">
        <f>+'DAY5'!M154+'DAY6'!E154</f>
        <v>0</v>
      </c>
      <c r="N154" s="52">
        <f>+'DAY5'!N154+'DAY6'!F154</f>
        <v>0</v>
      </c>
      <c r="O154" s="276">
        <f>+'DAY5'!O154+'DAY6'!G154</f>
        <v>0</v>
      </c>
      <c r="P154" s="53">
        <f t="shared" ref="P154:P213" si="56">+K154/6</f>
        <v>0</v>
      </c>
      <c r="Q154" s="54">
        <f t="shared" ref="Q154:Q213" si="57">+L154/6</f>
        <v>0</v>
      </c>
      <c r="R154" s="55">
        <f t="shared" ref="R154:R213" si="58">+M154/6</f>
        <v>0</v>
      </c>
      <c r="S154" s="52">
        <f t="shared" ref="S154:S213" si="59">+N154/6</f>
        <v>0</v>
      </c>
      <c r="T154" s="276">
        <f t="shared" ref="T154:T213" si="60">+O154/6</f>
        <v>0</v>
      </c>
      <c r="U154" s="62">
        <f t="shared" si="53"/>
        <v>0</v>
      </c>
    </row>
    <row r="155" spans="1:21" x14ac:dyDescent="0.25">
      <c r="A155" s="318" t="s">
        <v>68</v>
      </c>
      <c r="B155" s="52">
        <f>'DAY5'!H155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+(Table18[[#This Row],[OPENING ]]+Table18[[#This Row],[RECEIPTS]]+Table18[[#This Row],[RETURNS]])-(Table18[[#This Row],[EXCHANGED]]+Table18[[#This Row],[SALES]]+Table18[[#This Row],[ISSUES]])</f>
        <v>0</v>
      </c>
      <c r="I155" s="53">
        <v>0</v>
      </c>
      <c r="J155" s="58">
        <f t="shared" si="26"/>
        <v>0</v>
      </c>
      <c r="K155" s="53">
        <f>+'DAY5'!K155+'DAY6'!C155</f>
        <v>0</v>
      </c>
      <c r="L155" s="54">
        <f>+'DAY5'!L155+'DAY6'!D155</f>
        <v>0</v>
      </c>
      <c r="M155" s="55">
        <f>+'DAY5'!M155+'DAY6'!E155</f>
        <v>0</v>
      </c>
      <c r="N155" s="52">
        <f>+'DAY5'!N155+'DAY6'!F155</f>
        <v>0</v>
      </c>
      <c r="O155" s="276">
        <f>+'DAY5'!O155+'DAY6'!G155</f>
        <v>0</v>
      </c>
      <c r="P155" s="53">
        <f t="shared" si="56"/>
        <v>0</v>
      </c>
      <c r="Q155" s="54">
        <f t="shared" si="57"/>
        <v>0</v>
      </c>
      <c r="R155" s="55">
        <f t="shared" si="58"/>
        <v>0</v>
      </c>
      <c r="S155" s="52">
        <f t="shared" si="59"/>
        <v>0</v>
      </c>
      <c r="T155" s="276">
        <f t="shared" si="60"/>
        <v>0</v>
      </c>
      <c r="U155" s="62">
        <f t="shared" si="53"/>
        <v>0</v>
      </c>
    </row>
    <row r="156" spans="1:21" x14ac:dyDescent="0.25">
      <c r="A156" s="85" t="s">
        <v>69</v>
      </c>
      <c r="B156" s="52">
        <f>'DAY5'!H156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+(Table18[[#This Row],[OPENING ]]+Table18[[#This Row],[RECEIPTS]]+Table18[[#This Row],[RETURNS]])-(Table18[[#This Row],[EXCHANGED]]+Table18[[#This Row],[SALES]]+Table18[[#This Row],[ISSUES]])</f>
        <v>0</v>
      </c>
      <c r="I156" s="53">
        <v>0</v>
      </c>
      <c r="J156" s="58">
        <f t="shared" si="26"/>
        <v>0</v>
      </c>
      <c r="K156" s="53">
        <f>+'DAY5'!K156+'DAY6'!C156</f>
        <v>0</v>
      </c>
      <c r="L156" s="54">
        <f>+'DAY5'!L156+'DAY6'!D156</f>
        <v>0</v>
      </c>
      <c r="M156" s="55">
        <f>+'DAY5'!M156+'DAY6'!E156</f>
        <v>0</v>
      </c>
      <c r="N156" s="52">
        <f>+'DAY5'!N156+'DAY6'!F156</f>
        <v>0</v>
      </c>
      <c r="O156" s="276">
        <f>+'DAY5'!O156+'DAY6'!G156</f>
        <v>0</v>
      </c>
      <c r="P156" s="53">
        <f t="shared" si="56"/>
        <v>0</v>
      </c>
      <c r="Q156" s="54">
        <f t="shared" si="57"/>
        <v>0</v>
      </c>
      <c r="R156" s="55">
        <f t="shared" si="58"/>
        <v>0</v>
      </c>
      <c r="S156" s="52">
        <f t="shared" si="59"/>
        <v>0</v>
      </c>
      <c r="T156" s="276">
        <f t="shared" si="60"/>
        <v>0</v>
      </c>
      <c r="U156" s="62">
        <f t="shared" si="53"/>
        <v>0</v>
      </c>
    </row>
    <row r="157" spans="1:21" x14ac:dyDescent="0.25">
      <c r="A157" s="85" t="s">
        <v>70</v>
      </c>
      <c r="B157" s="52">
        <f>'DAY5'!H157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+(Table18[[#This Row],[OPENING ]]+Table18[[#This Row],[RECEIPTS]]+Table18[[#This Row],[RETURNS]])-(Table18[[#This Row],[EXCHANGED]]+Table18[[#This Row],[SALES]]+Table18[[#This Row],[ISSUES]])</f>
        <v>0</v>
      </c>
      <c r="I157" s="53">
        <v>0</v>
      </c>
      <c r="J157" s="58">
        <f t="shared" ref="J157:J220" si="61">+I157-H157</f>
        <v>0</v>
      </c>
      <c r="K157" s="53">
        <f>+'DAY5'!K157+'DAY6'!C157</f>
        <v>0</v>
      </c>
      <c r="L157" s="54">
        <f>+'DAY5'!L157+'DAY6'!D157</f>
        <v>0</v>
      </c>
      <c r="M157" s="55">
        <f>+'DAY5'!M157+'DAY6'!E157</f>
        <v>0</v>
      </c>
      <c r="N157" s="52">
        <f>+'DAY5'!N157+'DAY6'!F157</f>
        <v>0</v>
      </c>
      <c r="O157" s="276">
        <f>+'DAY5'!O157+'DAY6'!G157</f>
        <v>0</v>
      </c>
      <c r="P157" s="53">
        <f t="shared" si="56"/>
        <v>0</v>
      </c>
      <c r="Q157" s="54">
        <f t="shared" si="57"/>
        <v>0</v>
      </c>
      <c r="R157" s="55">
        <f t="shared" si="58"/>
        <v>0</v>
      </c>
      <c r="S157" s="52">
        <f t="shared" si="59"/>
        <v>0</v>
      </c>
      <c r="T157" s="276">
        <f t="shared" si="60"/>
        <v>0</v>
      </c>
      <c r="U157" s="62">
        <f t="shared" si="53"/>
        <v>0</v>
      </c>
    </row>
    <row r="158" spans="1:21" x14ac:dyDescent="0.25">
      <c r="A158" s="85" t="s">
        <v>71</v>
      </c>
      <c r="B158" s="52">
        <f>'DAY5'!H158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+(Table18[[#This Row],[OPENING ]]+Table18[[#This Row],[RECEIPTS]]+Table18[[#This Row],[RETURNS]])-(Table18[[#This Row],[EXCHANGED]]+Table18[[#This Row],[SALES]]+Table18[[#This Row],[ISSUES]])</f>
        <v>0</v>
      </c>
      <c r="I158" s="53">
        <v>0</v>
      </c>
      <c r="J158" s="58">
        <f t="shared" si="61"/>
        <v>0</v>
      </c>
      <c r="K158" s="53">
        <f>+'DAY5'!K158+'DAY6'!C158</f>
        <v>0</v>
      </c>
      <c r="L158" s="54">
        <f>+'DAY5'!L158+'DAY6'!D158</f>
        <v>0</v>
      </c>
      <c r="M158" s="55">
        <f>+'DAY5'!M158+'DAY6'!E158</f>
        <v>0</v>
      </c>
      <c r="N158" s="52">
        <f>+'DAY5'!N158+'DAY6'!F158</f>
        <v>0</v>
      </c>
      <c r="O158" s="276">
        <f>+'DAY5'!O158+'DAY6'!G158</f>
        <v>0</v>
      </c>
      <c r="P158" s="53">
        <f t="shared" si="56"/>
        <v>0</v>
      </c>
      <c r="Q158" s="54">
        <f t="shared" si="57"/>
        <v>0</v>
      </c>
      <c r="R158" s="55">
        <f t="shared" si="58"/>
        <v>0</v>
      </c>
      <c r="S158" s="52">
        <f t="shared" si="59"/>
        <v>0</v>
      </c>
      <c r="T158" s="276">
        <f t="shared" si="60"/>
        <v>0</v>
      </c>
      <c r="U158" s="62">
        <f t="shared" si="53"/>
        <v>0</v>
      </c>
    </row>
    <row r="159" spans="1:21" x14ac:dyDescent="0.25">
      <c r="A159" s="86" t="s">
        <v>72</v>
      </c>
      <c r="B159" s="52">
        <f>'DAY5'!H159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+(Table18[[#This Row],[OPENING ]]+Table18[[#This Row],[RECEIPTS]]+Table18[[#This Row],[RETURNS]])-(Table18[[#This Row],[EXCHANGED]]+Table18[[#This Row],[SALES]]+Table18[[#This Row],[ISSUES]])</f>
        <v>0</v>
      </c>
      <c r="I159" s="53">
        <v>0</v>
      </c>
      <c r="J159" s="58">
        <f t="shared" si="61"/>
        <v>0</v>
      </c>
      <c r="K159" s="53">
        <f>+'DAY5'!K159+'DAY6'!C159</f>
        <v>0</v>
      </c>
      <c r="L159" s="54">
        <f>+'DAY5'!L159+'DAY6'!D159</f>
        <v>0</v>
      </c>
      <c r="M159" s="55">
        <f>+'DAY5'!M159+'DAY6'!E159</f>
        <v>0</v>
      </c>
      <c r="N159" s="52">
        <f>+'DAY5'!N159+'DAY6'!F159</f>
        <v>0</v>
      </c>
      <c r="O159" s="276">
        <f>+'DAY5'!O159+'DAY6'!G159</f>
        <v>0</v>
      </c>
      <c r="P159" s="53">
        <f t="shared" si="56"/>
        <v>0</v>
      </c>
      <c r="Q159" s="54">
        <f t="shared" si="57"/>
        <v>0</v>
      </c>
      <c r="R159" s="55">
        <f t="shared" si="58"/>
        <v>0</v>
      </c>
      <c r="S159" s="52">
        <f t="shared" si="59"/>
        <v>0</v>
      </c>
      <c r="T159" s="276">
        <f t="shared" si="60"/>
        <v>0</v>
      </c>
      <c r="U159" s="62">
        <f t="shared" si="53"/>
        <v>0</v>
      </c>
    </row>
    <row r="160" spans="1:21" x14ac:dyDescent="0.25">
      <c r="A160" s="86" t="s">
        <v>73</v>
      </c>
      <c r="B160" s="52">
        <f>'DAY5'!H160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+(Table18[[#This Row],[OPENING ]]+Table18[[#This Row],[RECEIPTS]]+Table18[[#This Row],[RETURNS]])-(Table18[[#This Row],[EXCHANGED]]+Table18[[#This Row],[SALES]]+Table18[[#This Row],[ISSUES]])</f>
        <v>0</v>
      </c>
      <c r="I160" s="53">
        <v>0</v>
      </c>
      <c r="J160" s="58">
        <f t="shared" si="61"/>
        <v>0</v>
      </c>
      <c r="K160" s="53">
        <f>+'DAY5'!K160+'DAY6'!C160</f>
        <v>0</v>
      </c>
      <c r="L160" s="54">
        <f>+'DAY5'!L160+'DAY6'!D160</f>
        <v>0</v>
      </c>
      <c r="M160" s="55">
        <f>+'DAY5'!M160+'DAY6'!E160</f>
        <v>0</v>
      </c>
      <c r="N160" s="52">
        <f>+'DAY5'!N160+'DAY6'!F160</f>
        <v>0</v>
      </c>
      <c r="O160" s="276">
        <f>+'DAY5'!O160+'DAY6'!G160</f>
        <v>0</v>
      </c>
      <c r="P160" s="53">
        <f t="shared" si="56"/>
        <v>0</v>
      </c>
      <c r="Q160" s="54">
        <f t="shared" si="57"/>
        <v>0</v>
      </c>
      <c r="R160" s="55">
        <f t="shared" si="58"/>
        <v>0</v>
      </c>
      <c r="S160" s="52">
        <f t="shared" si="59"/>
        <v>0</v>
      </c>
      <c r="T160" s="276">
        <f t="shared" si="60"/>
        <v>0</v>
      </c>
      <c r="U160" s="62">
        <f t="shared" si="53"/>
        <v>0</v>
      </c>
    </row>
    <row r="161" spans="1:21" x14ac:dyDescent="0.25">
      <c r="A161" s="87" t="s">
        <v>74</v>
      </c>
      <c r="B161" s="52">
        <f>'DAY5'!H161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+(Table18[[#This Row],[OPENING ]]+Table18[[#This Row],[RECEIPTS]]+Table18[[#This Row],[RETURNS]])-(Table18[[#This Row],[EXCHANGED]]+Table18[[#This Row],[SALES]]+Table18[[#This Row],[ISSUES]])</f>
        <v>562</v>
      </c>
      <c r="I161" s="53">
        <v>562</v>
      </c>
      <c r="J161" s="58">
        <f>+I161-H161</f>
        <v>0</v>
      </c>
      <c r="K161" s="53">
        <f>+'DAY5'!K161+'DAY6'!C161</f>
        <v>0</v>
      </c>
      <c r="L161" s="54">
        <f>+'DAY5'!L161+'DAY6'!D161</f>
        <v>0</v>
      </c>
      <c r="M161" s="55">
        <f>+'DAY5'!M161+'DAY6'!E161</f>
        <v>0</v>
      </c>
      <c r="N161" s="52">
        <f>+'DAY5'!N161+'DAY6'!F161</f>
        <v>0</v>
      </c>
      <c r="O161" s="276">
        <f>+'DAY5'!O161+'DAY6'!G161</f>
        <v>0</v>
      </c>
      <c r="P161" s="53">
        <f t="shared" si="56"/>
        <v>0</v>
      </c>
      <c r="Q161" s="54">
        <f t="shared" si="57"/>
        <v>0</v>
      </c>
      <c r="R161" s="55">
        <f t="shared" si="58"/>
        <v>0</v>
      </c>
      <c r="S161" s="52">
        <f t="shared" si="59"/>
        <v>0</v>
      </c>
      <c r="T161" s="276">
        <f t="shared" si="60"/>
        <v>0</v>
      </c>
      <c r="U161" s="62">
        <f t="shared" si="53"/>
        <v>0</v>
      </c>
    </row>
    <row r="162" spans="1:21" x14ac:dyDescent="0.25">
      <c r="A162" s="88" t="s">
        <v>75</v>
      </c>
      <c r="B162" s="52">
        <f>'DAY5'!H162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+(Table18[[#This Row],[OPENING ]]+Table18[[#This Row],[RECEIPTS]]+Table18[[#This Row],[RETURNS]])-(Table18[[#This Row],[EXCHANGED]]+Table18[[#This Row],[SALES]]+Table18[[#This Row],[ISSUES]])</f>
        <v>0</v>
      </c>
      <c r="I162" s="53">
        <v>0</v>
      </c>
      <c r="J162" s="58">
        <f t="shared" si="61"/>
        <v>0</v>
      </c>
      <c r="K162" s="53">
        <f>+'DAY5'!K162+'DAY6'!C162</f>
        <v>0</v>
      </c>
      <c r="L162" s="54">
        <f>+'DAY5'!L162+'DAY6'!D162</f>
        <v>0</v>
      </c>
      <c r="M162" s="55">
        <f>+'DAY5'!M162+'DAY6'!E162</f>
        <v>0</v>
      </c>
      <c r="N162" s="52">
        <f>+'DAY5'!N162+'DAY6'!F162</f>
        <v>0</v>
      </c>
      <c r="O162" s="276">
        <f>+'DAY5'!O162+'DAY6'!G162</f>
        <v>0</v>
      </c>
      <c r="P162" s="53">
        <f t="shared" si="56"/>
        <v>0</v>
      </c>
      <c r="Q162" s="54">
        <f t="shared" si="57"/>
        <v>0</v>
      </c>
      <c r="R162" s="55">
        <f t="shared" si="58"/>
        <v>0</v>
      </c>
      <c r="S162" s="52">
        <f t="shared" si="59"/>
        <v>0</v>
      </c>
      <c r="T162" s="276">
        <f t="shared" si="60"/>
        <v>0</v>
      </c>
      <c r="U162" s="62">
        <f t="shared" si="53"/>
        <v>0</v>
      </c>
    </row>
    <row r="163" spans="1:21" x14ac:dyDescent="0.25">
      <c r="A163" s="88" t="s">
        <v>76</v>
      </c>
      <c r="B163" s="52">
        <f>'DAY5'!H163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+(Table18[[#This Row],[OPENING ]]+Table18[[#This Row],[RECEIPTS]]+Table18[[#This Row],[RETURNS]])-(Table18[[#This Row],[EXCHANGED]]+Table18[[#This Row],[SALES]]+Table18[[#This Row],[ISSUES]])</f>
        <v>0</v>
      </c>
      <c r="I163" s="53">
        <v>0</v>
      </c>
      <c r="J163" s="58">
        <f t="shared" si="61"/>
        <v>0</v>
      </c>
      <c r="K163" s="53">
        <f>+'DAY5'!K163+'DAY6'!C163</f>
        <v>0</v>
      </c>
      <c r="L163" s="54">
        <f>+'DAY5'!L163+'DAY6'!D163</f>
        <v>0</v>
      </c>
      <c r="M163" s="55">
        <f>+'DAY5'!M163+'DAY6'!E163</f>
        <v>0</v>
      </c>
      <c r="N163" s="52">
        <f>+'DAY5'!N163+'DAY6'!F163</f>
        <v>0</v>
      </c>
      <c r="O163" s="276">
        <f>+'DAY5'!O163+'DAY6'!G163</f>
        <v>0</v>
      </c>
      <c r="P163" s="53">
        <f t="shared" si="56"/>
        <v>0</v>
      </c>
      <c r="Q163" s="54">
        <f t="shared" si="57"/>
        <v>0</v>
      </c>
      <c r="R163" s="55">
        <f t="shared" si="58"/>
        <v>0</v>
      </c>
      <c r="S163" s="52">
        <f t="shared" si="59"/>
        <v>0</v>
      </c>
      <c r="T163" s="276">
        <f t="shared" si="60"/>
        <v>0</v>
      </c>
      <c r="U163" s="62">
        <f t="shared" si="53"/>
        <v>0</v>
      </c>
    </row>
    <row r="164" spans="1:21" x14ac:dyDescent="0.25">
      <c r="A164" s="87" t="s">
        <v>77</v>
      </c>
      <c r="B164" s="52">
        <f>'DAY5'!H164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+(Table18[[#This Row],[OPENING ]]+Table18[[#This Row],[RECEIPTS]]+Table18[[#This Row],[RETURNS]])-(Table18[[#This Row],[EXCHANGED]]+Table18[[#This Row],[SALES]]+Table18[[#This Row],[ISSUES]])</f>
        <v>4</v>
      </c>
      <c r="I164" s="53">
        <v>4</v>
      </c>
      <c r="J164" s="58">
        <f t="shared" si="61"/>
        <v>0</v>
      </c>
      <c r="K164" s="53">
        <f>+'DAY5'!K164+'DAY6'!C164</f>
        <v>0</v>
      </c>
      <c r="L164" s="54">
        <f>+'DAY5'!L164+'DAY6'!D164</f>
        <v>0</v>
      </c>
      <c r="M164" s="55">
        <f>+'DAY5'!M164+'DAY6'!E164</f>
        <v>0</v>
      </c>
      <c r="N164" s="52">
        <f>+'DAY5'!N164+'DAY6'!F164</f>
        <v>0</v>
      </c>
      <c r="O164" s="276">
        <f>+'DAY5'!O164+'DAY6'!G164</f>
        <v>0</v>
      </c>
      <c r="P164" s="53">
        <f t="shared" si="56"/>
        <v>0</v>
      </c>
      <c r="Q164" s="54">
        <f t="shared" si="57"/>
        <v>0</v>
      </c>
      <c r="R164" s="55">
        <f t="shared" si="58"/>
        <v>0</v>
      </c>
      <c r="S164" s="52">
        <f t="shared" si="59"/>
        <v>0</v>
      </c>
      <c r="T164" s="276">
        <f t="shared" si="60"/>
        <v>0</v>
      </c>
      <c r="U164" s="62">
        <f t="shared" si="53"/>
        <v>0</v>
      </c>
    </row>
    <row r="165" spans="1:21" x14ac:dyDescent="0.25">
      <c r="A165" s="109" t="s">
        <v>78</v>
      </c>
      <c r="B165" s="52">
        <f>'DAY5'!H165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+(Table18[[#This Row],[OPENING ]]+Table18[[#This Row],[RECEIPTS]]+Table18[[#This Row],[RETURNS]])-(Table18[[#This Row],[EXCHANGED]]+Table18[[#This Row],[SALES]]+Table18[[#This Row],[ISSUES]])</f>
        <v>0</v>
      </c>
      <c r="I165" s="53">
        <v>0</v>
      </c>
      <c r="J165" s="58">
        <f t="shared" si="61"/>
        <v>0</v>
      </c>
      <c r="K165" s="53">
        <f>+'DAY5'!K165+'DAY6'!C165</f>
        <v>0</v>
      </c>
      <c r="L165" s="54">
        <f>+'DAY5'!L165+'DAY6'!D165</f>
        <v>0</v>
      </c>
      <c r="M165" s="55">
        <f>+'DAY5'!M165+'DAY6'!E165</f>
        <v>0</v>
      </c>
      <c r="N165" s="52">
        <f>+'DAY5'!N165+'DAY6'!F165</f>
        <v>0</v>
      </c>
      <c r="O165" s="276">
        <f>+'DAY5'!O165+'DAY6'!G165</f>
        <v>0</v>
      </c>
      <c r="P165" s="53">
        <f t="shared" si="56"/>
        <v>0</v>
      </c>
      <c r="Q165" s="54">
        <f t="shared" si="57"/>
        <v>0</v>
      </c>
      <c r="R165" s="55">
        <f t="shared" si="58"/>
        <v>0</v>
      </c>
      <c r="S165" s="52">
        <f t="shared" si="59"/>
        <v>0</v>
      </c>
      <c r="T165" s="276">
        <f t="shared" si="60"/>
        <v>0</v>
      </c>
      <c r="U165" s="62">
        <f t="shared" si="53"/>
        <v>0</v>
      </c>
    </row>
    <row r="166" spans="1:21" x14ac:dyDescent="0.25">
      <c r="A166" s="109" t="s">
        <v>79</v>
      </c>
      <c r="B166" s="52">
        <f>'DAY5'!H166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+(Table18[[#This Row],[OPENING ]]+Table18[[#This Row],[RECEIPTS]]+Table18[[#This Row],[RETURNS]])-(Table18[[#This Row],[EXCHANGED]]+Table18[[#This Row],[SALES]]+Table18[[#This Row],[ISSUES]])</f>
        <v>0</v>
      </c>
      <c r="I166" s="53">
        <v>0</v>
      </c>
      <c r="J166" s="58">
        <f t="shared" si="61"/>
        <v>0</v>
      </c>
      <c r="K166" s="53">
        <f>+'DAY5'!K166+'DAY6'!C166</f>
        <v>0</v>
      </c>
      <c r="L166" s="54">
        <f>+'DAY5'!L166+'DAY6'!D166</f>
        <v>0</v>
      </c>
      <c r="M166" s="55">
        <f>+'DAY5'!M166+'DAY6'!E166</f>
        <v>0</v>
      </c>
      <c r="N166" s="52">
        <f>+'DAY5'!N166+'DAY6'!F166</f>
        <v>0</v>
      </c>
      <c r="O166" s="276">
        <f>+'DAY5'!O166+'DAY6'!G166</f>
        <v>0</v>
      </c>
      <c r="P166" s="53">
        <f t="shared" si="56"/>
        <v>0</v>
      </c>
      <c r="Q166" s="54">
        <f t="shared" si="57"/>
        <v>0</v>
      </c>
      <c r="R166" s="55">
        <f t="shared" si="58"/>
        <v>0</v>
      </c>
      <c r="S166" s="52">
        <f t="shared" si="59"/>
        <v>0</v>
      </c>
      <c r="T166" s="276">
        <f t="shared" si="60"/>
        <v>0</v>
      </c>
      <c r="U166" s="62">
        <f t="shared" si="53"/>
        <v>0</v>
      </c>
    </row>
    <row r="167" spans="1:21" x14ac:dyDescent="0.25">
      <c r="A167" s="109" t="s">
        <v>109</v>
      </c>
      <c r="B167" s="52">
        <f>'DAY5'!H167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+(Table18[[#This Row],[OPENING ]]+Table18[[#This Row],[RECEIPTS]]+Table18[[#This Row],[RETURNS]])-(Table18[[#This Row],[EXCHANGED]]+Table18[[#This Row],[SALES]]+Table18[[#This Row],[ISSUES]])</f>
        <v>317.2</v>
      </c>
      <c r="I167" s="53">
        <v>317.2</v>
      </c>
      <c r="J167" s="58">
        <f t="shared" si="61"/>
        <v>0</v>
      </c>
      <c r="K167" s="53">
        <f>+'DAY5'!K167+'DAY6'!C167</f>
        <v>0</v>
      </c>
      <c r="L167" s="54">
        <f>+'DAY5'!L167+'DAY6'!D167</f>
        <v>0</v>
      </c>
      <c r="M167" s="55">
        <f>+'DAY5'!M167+'DAY6'!E167</f>
        <v>0</v>
      </c>
      <c r="N167" s="52">
        <f>+'DAY5'!N167+'DAY6'!F167</f>
        <v>0</v>
      </c>
      <c r="O167" s="276">
        <f>+'DAY5'!O167+'DAY6'!G167</f>
        <v>0</v>
      </c>
      <c r="P167" s="53">
        <f t="shared" si="56"/>
        <v>0</v>
      </c>
      <c r="Q167" s="54">
        <f t="shared" si="57"/>
        <v>0</v>
      </c>
      <c r="R167" s="55">
        <f t="shared" si="58"/>
        <v>0</v>
      </c>
      <c r="S167" s="52">
        <f t="shared" si="59"/>
        <v>0</v>
      </c>
      <c r="T167" s="276">
        <f t="shared" si="60"/>
        <v>0</v>
      </c>
      <c r="U167" s="62">
        <f t="shared" si="53"/>
        <v>0</v>
      </c>
    </row>
    <row r="168" spans="1:21" x14ac:dyDescent="0.25">
      <c r="A168" s="109" t="s">
        <v>110</v>
      </c>
      <c r="B168" s="52">
        <f>'DAY5'!H168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+(Table18[[#This Row],[OPENING ]]+Table18[[#This Row],[RECEIPTS]]+Table18[[#This Row],[RETURNS]])-(Table18[[#This Row],[EXCHANGED]]+Table18[[#This Row],[SALES]]+Table18[[#This Row],[ISSUES]])</f>
        <v>1254.2</v>
      </c>
      <c r="I168" s="53">
        <v>1254.2</v>
      </c>
      <c r="J168" s="58">
        <f t="shared" si="61"/>
        <v>0</v>
      </c>
      <c r="K168" s="53">
        <f>+'DAY5'!K168+'DAY6'!C168</f>
        <v>0</v>
      </c>
      <c r="L168" s="54">
        <f>+'DAY5'!L168+'DAY6'!D168</f>
        <v>0</v>
      </c>
      <c r="M168" s="55">
        <f>+'DAY5'!M168+'DAY6'!E168</f>
        <v>0</v>
      </c>
      <c r="N168" s="52">
        <f>+'DAY5'!N168+'DAY6'!F168</f>
        <v>0</v>
      </c>
      <c r="O168" s="276">
        <f>+'DAY5'!O168+'DAY6'!G168</f>
        <v>0</v>
      </c>
      <c r="P168" s="53">
        <f t="shared" si="56"/>
        <v>0</v>
      </c>
      <c r="Q168" s="54">
        <f t="shared" si="57"/>
        <v>0</v>
      </c>
      <c r="R168" s="55">
        <f t="shared" si="58"/>
        <v>0</v>
      </c>
      <c r="S168" s="52">
        <f t="shared" si="59"/>
        <v>0</v>
      </c>
      <c r="T168" s="276">
        <f t="shared" si="60"/>
        <v>0</v>
      </c>
      <c r="U168" s="62">
        <f t="shared" si="53"/>
        <v>0</v>
      </c>
    </row>
    <row r="169" spans="1:21" x14ac:dyDescent="0.25">
      <c r="A169" s="109" t="s">
        <v>80</v>
      </c>
      <c r="B169" s="52">
        <f>'DAY5'!H169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+(Table18[[#This Row],[OPENING ]]+Table18[[#This Row],[RECEIPTS]]+Table18[[#This Row],[RETURNS]])-(Table18[[#This Row],[EXCHANGED]]+Table18[[#This Row],[SALES]]+Table18[[#This Row],[ISSUES]])</f>
        <v>0</v>
      </c>
      <c r="I169" s="53">
        <v>0</v>
      </c>
      <c r="J169" s="58">
        <f t="shared" si="61"/>
        <v>0</v>
      </c>
      <c r="K169" s="53">
        <f>+'DAY5'!K169+'DAY6'!C169</f>
        <v>0</v>
      </c>
      <c r="L169" s="54">
        <f>+'DAY5'!L169+'DAY6'!D169</f>
        <v>0</v>
      </c>
      <c r="M169" s="55">
        <f>+'DAY5'!M169+'DAY6'!E169</f>
        <v>0</v>
      </c>
      <c r="N169" s="52">
        <f>+'DAY5'!N169+'DAY6'!F169</f>
        <v>0</v>
      </c>
      <c r="O169" s="276">
        <f>+'DAY5'!O169+'DAY6'!G169</f>
        <v>0</v>
      </c>
      <c r="P169" s="53">
        <f t="shared" si="56"/>
        <v>0</v>
      </c>
      <c r="Q169" s="54">
        <f t="shared" si="57"/>
        <v>0</v>
      </c>
      <c r="R169" s="55">
        <f t="shared" si="58"/>
        <v>0</v>
      </c>
      <c r="S169" s="52">
        <f t="shared" si="59"/>
        <v>0</v>
      </c>
      <c r="T169" s="276">
        <f t="shared" si="60"/>
        <v>0</v>
      </c>
      <c r="U169" s="62">
        <f t="shared" si="53"/>
        <v>0</v>
      </c>
    </row>
    <row r="170" spans="1:21" x14ac:dyDescent="0.25">
      <c r="A170" s="109" t="s">
        <v>81</v>
      </c>
      <c r="B170" s="52">
        <f>'DAY5'!H170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+(Table18[[#This Row],[OPENING ]]+Table18[[#This Row],[RECEIPTS]]+Table18[[#This Row],[RETURNS]])-(Table18[[#This Row],[EXCHANGED]]+Table18[[#This Row],[SALES]]+Table18[[#This Row],[ISSUES]])</f>
        <v>0</v>
      </c>
      <c r="I170" s="53">
        <v>0</v>
      </c>
      <c r="J170" s="58">
        <f t="shared" si="61"/>
        <v>0</v>
      </c>
      <c r="K170" s="53">
        <f>+'DAY5'!K170+'DAY6'!C170</f>
        <v>0</v>
      </c>
      <c r="L170" s="54">
        <f>+'DAY5'!L170+'DAY6'!D170</f>
        <v>0</v>
      </c>
      <c r="M170" s="55">
        <f>+'DAY5'!M170+'DAY6'!E170</f>
        <v>0</v>
      </c>
      <c r="N170" s="52">
        <f>+'DAY5'!N170+'DAY6'!F170</f>
        <v>0</v>
      </c>
      <c r="O170" s="276">
        <f>+'DAY5'!O170+'DAY6'!G170</f>
        <v>0</v>
      </c>
      <c r="P170" s="53">
        <f t="shared" si="56"/>
        <v>0</v>
      </c>
      <c r="Q170" s="54">
        <f t="shared" si="57"/>
        <v>0</v>
      </c>
      <c r="R170" s="55">
        <f t="shared" si="58"/>
        <v>0</v>
      </c>
      <c r="S170" s="52">
        <f t="shared" si="59"/>
        <v>0</v>
      </c>
      <c r="T170" s="276">
        <f t="shared" si="60"/>
        <v>0</v>
      </c>
      <c r="U170" s="62">
        <f t="shared" si="53"/>
        <v>0</v>
      </c>
    </row>
    <row r="171" spans="1:21" x14ac:dyDescent="0.25">
      <c r="A171" s="89" t="s">
        <v>82</v>
      </c>
      <c r="B171" s="52">
        <f>'DAY5'!H171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+(Table18[[#This Row],[OPENING ]]+Table18[[#This Row],[RECEIPTS]]+Table18[[#This Row],[RETURNS]])-(Table18[[#This Row],[EXCHANGED]]+Table18[[#This Row],[SALES]]+Table18[[#This Row],[ISSUES]])</f>
        <v>0</v>
      </c>
      <c r="I171" s="53">
        <v>0</v>
      </c>
      <c r="J171" s="58">
        <f t="shared" si="61"/>
        <v>0</v>
      </c>
      <c r="K171" s="53">
        <f>+'DAY5'!K171+'DAY6'!C171</f>
        <v>0</v>
      </c>
      <c r="L171" s="54">
        <f>+'DAY5'!L171+'DAY6'!D171</f>
        <v>0</v>
      </c>
      <c r="M171" s="55">
        <f>+'DAY5'!M171+'DAY6'!E171</f>
        <v>0</v>
      </c>
      <c r="N171" s="52">
        <f>+'DAY5'!N171+'DAY6'!F171</f>
        <v>0</v>
      </c>
      <c r="O171" s="276">
        <f>+'DAY5'!O171+'DAY6'!G171</f>
        <v>0</v>
      </c>
      <c r="P171" s="53">
        <f t="shared" si="56"/>
        <v>0</v>
      </c>
      <c r="Q171" s="54">
        <f t="shared" si="57"/>
        <v>0</v>
      </c>
      <c r="R171" s="55">
        <f t="shared" si="58"/>
        <v>0</v>
      </c>
      <c r="S171" s="52">
        <f t="shared" si="59"/>
        <v>0</v>
      </c>
      <c r="T171" s="276">
        <f t="shared" si="60"/>
        <v>0</v>
      </c>
      <c r="U171" s="62">
        <f t="shared" si="53"/>
        <v>0</v>
      </c>
    </row>
    <row r="172" spans="1:21" x14ac:dyDescent="0.25">
      <c r="A172" s="90" t="s">
        <v>83</v>
      </c>
      <c r="B172" s="52">
        <f>'DAY5'!H172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+(Table18[[#This Row],[OPENING ]]+Table18[[#This Row],[RECEIPTS]]+Table18[[#This Row],[RETURNS]])-(Table18[[#This Row],[EXCHANGED]]+Table18[[#This Row],[SALES]]+Table18[[#This Row],[ISSUES]])</f>
        <v>504.2</v>
      </c>
      <c r="I172" s="53">
        <v>504.2</v>
      </c>
      <c r="J172" s="58">
        <f t="shared" si="61"/>
        <v>0</v>
      </c>
      <c r="K172" s="53">
        <f>+'DAY5'!K172+'DAY6'!C172</f>
        <v>0</v>
      </c>
      <c r="L172" s="54">
        <f>+'DAY5'!L172+'DAY6'!D172</f>
        <v>0</v>
      </c>
      <c r="M172" s="55">
        <f>+'DAY5'!M172+'DAY6'!E172</f>
        <v>0</v>
      </c>
      <c r="N172" s="52">
        <f>+'DAY5'!N172+'DAY6'!F172</f>
        <v>0</v>
      </c>
      <c r="O172" s="276">
        <f>+'DAY5'!O172+'DAY6'!G172</f>
        <v>0</v>
      </c>
      <c r="P172" s="53">
        <f t="shared" si="56"/>
        <v>0</v>
      </c>
      <c r="Q172" s="54">
        <f t="shared" si="57"/>
        <v>0</v>
      </c>
      <c r="R172" s="55">
        <f t="shared" si="58"/>
        <v>0</v>
      </c>
      <c r="S172" s="52">
        <f t="shared" si="59"/>
        <v>0</v>
      </c>
      <c r="T172" s="276">
        <f t="shared" si="60"/>
        <v>0</v>
      </c>
      <c r="U172" s="62">
        <f t="shared" si="53"/>
        <v>0</v>
      </c>
    </row>
    <row r="173" spans="1:21" x14ac:dyDescent="0.25">
      <c r="A173" s="90" t="s">
        <v>86</v>
      </c>
      <c r="B173" s="52">
        <f>'DAY5'!H173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+(Table18[[#This Row],[OPENING ]]+Table18[[#This Row],[RECEIPTS]]+Table18[[#This Row],[RETURNS]])-(Table18[[#This Row],[EXCHANGED]]+Table18[[#This Row],[SALES]]+Table18[[#This Row],[ISSUES]])</f>
        <v>4.8</v>
      </c>
      <c r="I173" s="53">
        <v>4.8</v>
      </c>
      <c r="J173" s="58">
        <f t="shared" si="61"/>
        <v>0</v>
      </c>
      <c r="K173" s="53">
        <f>+'DAY5'!K173+'DAY6'!C173</f>
        <v>0</v>
      </c>
      <c r="L173" s="54">
        <f>+'DAY5'!L173+'DAY6'!D173</f>
        <v>0</v>
      </c>
      <c r="M173" s="55">
        <f>+'DAY5'!M173+'DAY6'!E173</f>
        <v>0</v>
      </c>
      <c r="N173" s="52">
        <f>+'DAY5'!N173+'DAY6'!F173</f>
        <v>0</v>
      </c>
      <c r="O173" s="276">
        <f>+'DAY5'!O173+'DAY6'!G173</f>
        <v>0</v>
      </c>
      <c r="P173" s="53">
        <f t="shared" si="56"/>
        <v>0</v>
      </c>
      <c r="Q173" s="54">
        <f t="shared" si="57"/>
        <v>0</v>
      </c>
      <c r="R173" s="55">
        <f t="shared" si="58"/>
        <v>0</v>
      </c>
      <c r="S173" s="52">
        <f t="shared" si="59"/>
        <v>0</v>
      </c>
      <c r="T173" s="276">
        <f t="shared" si="60"/>
        <v>0</v>
      </c>
      <c r="U173" s="62">
        <f t="shared" si="53"/>
        <v>0</v>
      </c>
    </row>
    <row r="174" spans="1:21" x14ac:dyDescent="0.25">
      <c r="A174" s="94" t="s">
        <v>85</v>
      </c>
      <c r="B174" s="52">
        <f>'DAY5'!H174</f>
        <v>802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+(Table18[[#This Row],[OPENING ]]+Table18[[#This Row],[RECEIPTS]]+Table18[[#This Row],[RETURNS]])-(Table18[[#This Row],[EXCHANGED]]+Table18[[#This Row],[SALES]]+Table18[[#This Row],[ISSUES]])</f>
        <v>802</v>
      </c>
      <c r="I174" s="53">
        <v>802</v>
      </c>
      <c r="J174" s="58">
        <f t="shared" si="61"/>
        <v>0</v>
      </c>
      <c r="K174" s="53">
        <f>+'DAY5'!K174+'DAY6'!C174</f>
        <v>0</v>
      </c>
      <c r="L174" s="54">
        <f>+'DAY5'!L174+'DAY6'!D174</f>
        <v>0</v>
      </c>
      <c r="M174" s="55">
        <f>+'DAY5'!M174+'DAY6'!E174</f>
        <v>0</v>
      </c>
      <c r="N174" s="52">
        <f>+'DAY5'!N174+'DAY6'!F174</f>
        <v>0</v>
      </c>
      <c r="O174" s="276">
        <f>+'DAY5'!O174+'DAY6'!G174</f>
        <v>0</v>
      </c>
      <c r="P174" s="53">
        <f t="shared" si="56"/>
        <v>0</v>
      </c>
      <c r="Q174" s="54">
        <f t="shared" si="57"/>
        <v>0</v>
      </c>
      <c r="R174" s="55">
        <f t="shared" si="58"/>
        <v>0</v>
      </c>
      <c r="S174" s="52">
        <f t="shared" si="59"/>
        <v>0</v>
      </c>
      <c r="T174" s="276">
        <f t="shared" si="60"/>
        <v>0</v>
      </c>
      <c r="U174" s="62">
        <f t="shared" si="53"/>
        <v>0</v>
      </c>
    </row>
    <row r="175" spans="1:21" x14ac:dyDescent="0.25">
      <c r="A175" s="90" t="s">
        <v>84</v>
      </c>
      <c r="B175" s="52">
        <f>'DAY5'!H175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+(Table18[[#This Row],[OPENING ]]+Table18[[#This Row],[RECEIPTS]]+Table18[[#This Row],[RETURNS]])-(Table18[[#This Row],[EXCHANGED]]+Table18[[#This Row],[SALES]]+Table18[[#This Row],[ISSUES]])</f>
        <v>0</v>
      </c>
      <c r="I175" s="53">
        <v>0</v>
      </c>
      <c r="J175" s="58">
        <f t="shared" si="61"/>
        <v>0</v>
      </c>
      <c r="K175" s="53">
        <f>+'DAY5'!K175+'DAY6'!C175</f>
        <v>0</v>
      </c>
      <c r="L175" s="54">
        <f>+'DAY5'!L175+'DAY6'!D175</f>
        <v>0</v>
      </c>
      <c r="M175" s="55">
        <f>+'DAY5'!M175+'DAY6'!E175</f>
        <v>0</v>
      </c>
      <c r="N175" s="52">
        <f>+'DAY5'!N175+'DAY6'!F175</f>
        <v>0</v>
      </c>
      <c r="O175" s="276">
        <f>+'DAY5'!O175+'DAY6'!G175</f>
        <v>0</v>
      </c>
      <c r="P175" s="53">
        <f t="shared" si="56"/>
        <v>0</v>
      </c>
      <c r="Q175" s="54">
        <f t="shared" si="57"/>
        <v>0</v>
      </c>
      <c r="R175" s="55">
        <f t="shared" si="58"/>
        <v>0</v>
      </c>
      <c r="S175" s="52">
        <f t="shared" si="59"/>
        <v>0</v>
      </c>
      <c r="T175" s="276">
        <f t="shared" si="60"/>
        <v>0</v>
      </c>
      <c r="U175" s="62">
        <f t="shared" si="53"/>
        <v>0</v>
      </c>
    </row>
    <row r="176" spans="1:21" x14ac:dyDescent="0.25">
      <c r="A176" s="318" t="s">
        <v>87</v>
      </c>
      <c r="B176" s="52">
        <f>'DAY5'!H176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+(Table18[[#This Row],[OPENING ]]+Table18[[#This Row],[RECEIPTS]]+Table18[[#This Row],[RETURNS]])-(Table18[[#This Row],[EXCHANGED]]+Table18[[#This Row],[SALES]]+Table18[[#This Row],[ISSUES]])</f>
        <v>0</v>
      </c>
      <c r="I176" s="53">
        <v>0</v>
      </c>
      <c r="J176" s="58">
        <f t="shared" si="61"/>
        <v>0</v>
      </c>
      <c r="K176" s="53">
        <f>+'DAY5'!K176+'DAY6'!C176</f>
        <v>0</v>
      </c>
      <c r="L176" s="54">
        <f>+'DAY5'!L176+'DAY6'!D176</f>
        <v>0</v>
      </c>
      <c r="M176" s="55">
        <f>+'DAY5'!M176+'DAY6'!E176</f>
        <v>0</v>
      </c>
      <c r="N176" s="52">
        <f>+'DAY5'!N176+'DAY6'!F176</f>
        <v>0</v>
      </c>
      <c r="O176" s="276">
        <f>+'DAY5'!O176+'DAY6'!G176</f>
        <v>0</v>
      </c>
      <c r="P176" s="53">
        <f t="shared" si="56"/>
        <v>0</v>
      </c>
      <c r="Q176" s="54">
        <f t="shared" si="57"/>
        <v>0</v>
      </c>
      <c r="R176" s="55">
        <f t="shared" si="58"/>
        <v>0</v>
      </c>
      <c r="S176" s="52">
        <f t="shared" si="59"/>
        <v>0</v>
      </c>
      <c r="T176" s="276">
        <f t="shared" si="60"/>
        <v>0</v>
      </c>
      <c r="U176" s="62">
        <f t="shared" si="53"/>
        <v>0</v>
      </c>
    </row>
    <row r="177" spans="1:21" x14ac:dyDescent="0.25">
      <c r="A177" s="318" t="s">
        <v>89</v>
      </c>
      <c r="B177" s="52">
        <f>'DAY5'!H177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+(Table18[[#This Row],[OPENING ]]+Table18[[#This Row],[RECEIPTS]]+Table18[[#This Row],[RETURNS]])-(Table18[[#This Row],[EXCHANGED]]+Table18[[#This Row],[SALES]]+Table18[[#This Row],[ISSUES]])</f>
        <v>17.8</v>
      </c>
      <c r="I177" s="53">
        <v>17.8</v>
      </c>
      <c r="J177" s="58">
        <f t="shared" si="61"/>
        <v>0</v>
      </c>
      <c r="K177" s="53">
        <f>+'DAY5'!K177+'DAY6'!C177</f>
        <v>0</v>
      </c>
      <c r="L177" s="54">
        <f>+'DAY5'!L177+'DAY6'!D177</f>
        <v>0</v>
      </c>
      <c r="M177" s="55">
        <f>+'DAY5'!M177+'DAY6'!E177</f>
        <v>0</v>
      </c>
      <c r="N177" s="52">
        <f>+'DAY5'!N177+'DAY6'!F177</f>
        <v>0</v>
      </c>
      <c r="O177" s="276">
        <f>+'DAY5'!O177+'DAY6'!G177</f>
        <v>0</v>
      </c>
      <c r="P177" s="53">
        <f t="shared" si="56"/>
        <v>0</v>
      </c>
      <c r="Q177" s="54">
        <f t="shared" si="57"/>
        <v>0</v>
      </c>
      <c r="R177" s="55">
        <f t="shared" si="58"/>
        <v>0</v>
      </c>
      <c r="S177" s="52">
        <f t="shared" si="59"/>
        <v>0</v>
      </c>
      <c r="T177" s="276">
        <f t="shared" si="60"/>
        <v>0</v>
      </c>
      <c r="U177" s="62">
        <f t="shared" si="53"/>
        <v>0</v>
      </c>
    </row>
    <row r="178" spans="1:21" x14ac:dyDescent="0.25">
      <c r="A178" s="318" t="s">
        <v>88</v>
      </c>
      <c r="B178" s="52">
        <f>'DAY5'!H178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+(Table18[[#This Row],[OPENING ]]+Table18[[#This Row],[RECEIPTS]]+Table18[[#This Row],[RETURNS]])-(Table18[[#This Row],[EXCHANGED]]+Table18[[#This Row],[SALES]]+Table18[[#This Row],[ISSUES]])</f>
        <v>0</v>
      </c>
      <c r="I178" s="53">
        <v>0</v>
      </c>
      <c r="J178" s="58">
        <f t="shared" si="61"/>
        <v>0</v>
      </c>
      <c r="K178" s="53">
        <f>+'DAY5'!K178+'DAY6'!C178</f>
        <v>0</v>
      </c>
      <c r="L178" s="54">
        <f>+'DAY5'!L178+'DAY6'!D178</f>
        <v>0</v>
      </c>
      <c r="M178" s="55">
        <f>+'DAY5'!M178+'DAY6'!E178</f>
        <v>0</v>
      </c>
      <c r="N178" s="52">
        <f>+'DAY5'!N178+'DAY6'!F178</f>
        <v>0</v>
      </c>
      <c r="O178" s="276">
        <f>+'DAY5'!O178+'DAY6'!G178</f>
        <v>0</v>
      </c>
      <c r="P178" s="53">
        <f t="shared" si="56"/>
        <v>0</v>
      </c>
      <c r="Q178" s="54">
        <f t="shared" si="57"/>
        <v>0</v>
      </c>
      <c r="R178" s="55">
        <f t="shared" si="58"/>
        <v>0</v>
      </c>
      <c r="S178" s="52">
        <f t="shared" si="59"/>
        <v>0</v>
      </c>
      <c r="T178" s="276">
        <f t="shared" si="60"/>
        <v>0</v>
      </c>
      <c r="U178" s="62">
        <f t="shared" si="53"/>
        <v>0</v>
      </c>
    </row>
    <row r="179" spans="1:21" x14ac:dyDescent="0.25">
      <c r="A179" s="88" t="s">
        <v>90</v>
      </c>
      <c r="B179" s="52">
        <f>'DAY5'!H179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+(Table18[[#This Row],[OPENING ]]+Table18[[#This Row],[RECEIPTS]]+Table18[[#This Row],[RETURNS]])-(Table18[[#This Row],[EXCHANGED]]+Table18[[#This Row],[SALES]]+Table18[[#This Row],[ISSUES]])</f>
        <v>0</v>
      </c>
      <c r="I179" s="53">
        <v>0</v>
      </c>
      <c r="J179" s="58">
        <f t="shared" si="61"/>
        <v>0</v>
      </c>
      <c r="K179" s="53">
        <f>+'DAY5'!K179+'DAY6'!C179</f>
        <v>0</v>
      </c>
      <c r="L179" s="54">
        <f>+'DAY5'!L179+'DAY6'!D179</f>
        <v>0</v>
      </c>
      <c r="M179" s="55">
        <f>+'DAY5'!M179+'DAY6'!E179</f>
        <v>0</v>
      </c>
      <c r="N179" s="52">
        <f>+'DAY5'!N179+'DAY6'!F179</f>
        <v>0</v>
      </c>
      <c r="O179" s="276">
        <f>+'DAY5'!O179+'DAY6'!G179</f>
        <v>0</v>
      </c>
      <c r="P179" s="53">
        <f t="shared" si="56"/>
        <v>0</v>
      </c>
      <c r="Q179" s="54">
        <f t="shared" si="57"/>
        <v>0</v>
      </c>
      <c r="R179" s="55">
        <f t="shared" si="58"/>
        <v>0</v>
      </c>
      <c r="S179" s="52">
        <f t="shared" si="59"/>
        <v>0</v>
      </c>
      <c r="T179" s="276">
        <f t="shared" si="60"/>
        <v>0</v>
      </c>
      <c r="U179" s="62">
        <f t="shared" si="53"/>
        <v>0</v>
      </c>
    </row>
    <row r="180" spans="1:21" x14ac:dyDescent="0.25">
      <c r="A180" s="88" t="s">
        <v>91</v>
      </c>
      <c r="B180" s="52">
        <f>'DAY5'!H180</f>
        <v>376.64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+(Table18[[#This Row],[OPENING ]]+Table18[[#This Row],[RECEIPTS]]+Table18[[#This Row],[RETURNS]])-(Table18[[#This Row],[EXCHANGED]]+Table18[[#This Row],[SALES]]+Table18[[#This Row],[ISSUES]])</f>
        <v>376.64</v>
      </c>
      <c r="I180" s="53">
        <v>376.64</v>
      </c>
      <c r="J180" s="58">
        <f t="shared" si="61"/>
        <v>0</v>
      </c>
      <c r="K180" s="53">
        <f>+'DAY5'!K180+'DAY6'!C180</f>
        <v>0</v>
      </c>
      <c r="L180" s="54">
        <f>+'DAY5'!L180+'DAY6'!D180</f>
        <v>0</v>
      </c>
      <c r="M180" s="55">
        <f>+'DAY5'!M180+'DAY6'!E180</f>
        <v>0</v>
      </c>
      <c r="N180" s="52">
        <f>+'DAY5'!N180+'DAY6'!F180</f>
        <v>0</v>
      </c>
      <c r="O180" s="276">
        <f>+'DAY5'!O180+'DAY6'!G180</f>
        <v>79</v>
      </c>
      <c r="P180" s="53">
        <f t="shared" si="56"/>
        <v>0</v>
      </c>
      <c r="Q180" s="54">
        <f t="shared" si="57"/>
        <v>0</v>
      </c>
      <c r="R180" s="55">
        <f t="shared" si="58"/>
        <v>0</v>
      </c>
      <c r="S180" s="52">
        <f t="shared" si="59"/>
        <v>0</v>
      </c>
      <c r="T180" s="276">
        <f t="shared" si="60"/>
        <v>13.166666666666666</v>
      </c>
      <c r="U180" s="62">
        <f t="shared" si="53"/>
        <v>28.605569620253164</v>
      </c>
    </row>
    <row r="181" spans="1:21" x14ac:dyDescent="0.25">
      <c r="A181" s="88" t="s">
        <v>92</v>
      </c>
      <c r="B181" s="52">
        <f>'DAY5'!H181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+(Table18[[#This Row],[OPENING ]]+Table18[[#This Row],[RECEIPTS]]+Table18[[#This Row],[RETURNS]])-(Table18[[#This Row],[EXCHANGED]]+Table18[[#This Row],[SALES]]+Table18[[#This Row],[ISSUES]])</f>
        <v>0</v>
      </c>
      <c r="I181" s="53">
        <v>0</v>
      </c>
      <c r="J181" s="58">
        <f t="shared" si="61"/>
        <v>0</v>
      </c>
      <c r="K181" s="53">
        <f>+'DAY5'!K181+'DAY6'!C181</f>
        <v>0</v>
      </c>
      <c r="L181" s="54">
        <f>+'DAY5'!L181+'DAY6'!D181</f>
        <v>0</v>
      </c>
      <c r="M181" s="55">
        <f>+'DAY5'!M181+'DAY6'!E181</f>
        <v>0</v>
      </c>
      <c r="N181" s="52">
        <f>+'DAY5'!N181+'DAY6'!F181</f>
        <v>0</v>
      </c>
      <c r="O181" s="276">
        <f>+'DAY5'!O181+'DAY6'!G181</f>
        <v>0</v>
      </c>
      <c r="P181" s="53">
        <f t="shared" si="56"/>
        <v>0</v>
      </c>
      <c r="Q181" s="54">
        <f t="shared" si="57"/>
        <v>0</v>
      </c>
      <c r="R181" s="55">
        <f t="shared" si="58"/>
        <v>0</v>
      </c>
      <c r="S181" s="52">
        <f t="shared" si="59"/>
        <v>0</v>
      </c>
      <c r="T181" s="276">
        <f t="shared" si="60"/>
        <v>0</v>
      </c>
      <c r="U181" s="62">
        <f t="shared" si="53"/>
        <v>0</v>
      </c>
    </row>
    <row r="182" spans="1:21" x14ac:dyDescent="0.25">
      <c r="A182" s="88" t="s">
        <v>111</v>
      </c>
      <c r="B182" s="52">
        <f>'DAY5'!H182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+(Table18[[#This Row],[OPENING ]]+Table18[[#This Row],[RECEIPTS]]+Table18[[#This Row],[RETURNS]])-(Table18[[#This Row],[EXCHANGED]]+Table18[[#This Row],[SALES]]+Table18[[#This Row],[ISSUES]])</f>
        <v>0</v>
      </c>
      <c r="I182" s="53">
        <v>0</v>
      </c>
      <c r="J182" s="58">
        <f t="shared" si="61"/>
        <v>0</v>
      </c>
      <c r="K182" s="53">
        <f>+'DAY5'!K182+'DAY6'!C182</f>
        <v>0</v>
      </c>
      <c r="L182" s="54">
        <f>+'DAY5'!L182+'DAY6'!D182</f>
        <v>0</v>
      </c>
      <c r="M182" s="55">
        <f>+'DAY5'!M182+'DAY6'!E182</f>
        <v>0</v>
      </c>
      <c r="N182" s="52">
        <f>+'DAY5'!N182+'DAY6'!F182</f>
        <v>0</v>
      </c>
      <c r="O182" s="276">
        <f>+'DAY5'!O182+'DAY6'!G182</f>
        <v>0</v>
      </c>
      <c r="P182" s="53">
        <f t="shared" si="56"/>
        <v>0</v>
      </c>
      <c r="Q182" s="54">
        <f t="shared" si="57"/>
        <v>0</v>
      </c>
      <c r="R182" s="55">
        <f t="shared" si="58"/>
        <v>0</v>
      </c>
      <c r="S182" s="52">
        <f t="shared" si="59"/>
        <v>0</v>
      </c>
      <c r="T182" s="276">
        <f t="shared" si="60"/>
        <v>0</v>
      </c>
      <c r="U182" s="62">
        <f t="shared" si="53"/>
        <v>0</v>
      </c>
    </row>
    <row r="183" spans="1:21" x14ac:dyDescent="0.25">
      <c r="A183" s="87" t="s">
        <v>53</v>
      </c>
      <c r="B183" s="52">
        <f>'DAY5'!H183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+(Table18[[#This Row],[OPENING ]]+Table18[[#This Row],[RECEIPTS]]+Table18[[#This Row],[RETURNS]])-(Table18[[#This Row],[EXCHANGED]]+Table18[[#This Row],[SALES]]+Table18[[#This Row],[ISSUES]])</f>
        <v>0</v>
      </c>
      <c r="I183" s="53">
        <v>0</v>
      </c>
      <c r="J183" s="58">
        <f t="shared" si="61"/>
        <v>0</v>
      </c>
      <c r="K183" s="53">
        <f>+'DAY5'!K183+'DAY6'!C183</f>
        <v>0</v>
      </c>
      <c r="L183" s="54">
        <f>+'DAY5'!L183+'DAY6'!D183</f>
        <v>0</v>
      </c>
      <c r="M183" s="55">
        <f>+'DAY5'!M183+'DAY6'!E183</f>
        <v>0</v>
      </c>
      <c r="N183" s="52">
        <f>+'DAY5'!N183+'DAY6'!F183</f>
        <v>0</v>
      </c>
      <c r="O183" s="276">
        <f>+'DAY5'!O183+'DAY6'!G183</f>
        <v>0</v>
      </c>
      <c r="P183" s="53">
        <f t="shared" si="56"/>
        <v>0</v>
      </c>
      <c r="Q183" s="54">
        <f t="shared" si="57"/>
        <v>0</v>
      </c>
      <c r="R183" s="55">
        <f t="shared" si="58"/>
        <v>0</v>
      </c>
      <c r="S183" s="52">
        <f t="shared" si="59"/>
        <v>0</v>
      </c>
      <c r="T183" s="276">
        <f t="shared" si="60"/>
        <v>0</v>
      </c>
      <c r="U183" s="62">
        <f t="shared" si="53"/>
        <v>0</v>
      </c>
    </row>
    <row r="184" spans="1:21" x14ac:dyDescent="0.25">
      <c r="A184" s="321" t="s">
        <v>93</v>
      </c>
      <c r="B184" s="52">
        <f>'DAY5'!H184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+(Table18[[#This Row],[OPENING ]]+Table18[[#This Row],[RECEIPTS]]+Table18[[#This Row],[RETURNS]])-(Table18[[#This Row],[EXCHANGED]]+Table18[[#This Row],[SALES]]+Table18[[#This Row],[ISSUES]])</f>
        <v>0</v>
      </c>
      <c r="I184" s="53">
        <v>0</v>
      </c>
      <c r="J184" s="58">
        <f t="shared" si="61"/>
        <v>0</v>
      </c>
      <c r="K184" s="53">
        <f>+'DAY5'!K184+'DAY6'!C184</f>
        <v>0</v>
      </c>
      <c r="L184" s="54">
        <f>+'DAY5'!L184+'DAY6'!D184</f>
        <v>0</v>
      </c>
      <c r="M184" s="55">
        <f>+'DAY5'!M184+'DAY6'!E184</f>
        <v>0</v>
      </c>
      <c r="N184" s="52">
        <f>+'DAY5'!N184+'DAY6'!F184</f>
        <v>0</v>
      </c>
      <c r="O184" s="276">
        <f>+'DAY5'!O184+'DAY6'!G184</f>
        <v>0</v>
      </c>
      <c r="P184" s="53">
        <f t="shared" si="56"/>
        <v>0</v>
      </c>
      <c r="Q184" s="54">
        <f t="shared" si="57"/>
        <v>0</v>
      </c>
      <c r="R184" s="55">
        <f t="shared" si="58"/>
        <v>0</v>
      </c>
      <c r="S184" s="52">
        <f t="shared" si="59"/>
        <v>0</v>
      </c>
      <c r="T184" s="276">
        <f t="shared" si="60"/>
        <v>0</v>
      </c>
      <c r="U184" s="62">
        <f t="shared" si="53"/>
        <v>0</v>
      </c>
    </row>
    <row r="185" spans="1:21" x14ac:dyDescent="0.25">
      <c r="A185" s="321" t="s">
        <v>94</v>
      </c>
      <c r="B185" s="52">
        <f>'DAY5'!H185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+(Table18[[#This Row],[OPENING ]]+Table18[[#This Row],[RECEIPTS]]+Table18[[#This Row],[RETURNS]])-(Table18[[#This Row],[EXCHANGED]]+Table18[[#This Row],[SALES]]+Table18[[#This Row],[ISSUES]])</f>
        <v>0</v>
      </c>
      <c r="I185" s="53">
        <v>0</v>
      </c>
      <c r="J185" s="58">
        <f t="shared" si="61"/>
        <v>0</v>
      </c>
      <c r="K185" s="53">
        <f>+'DAY5'!K185+'DAY6'!C185</f>
        <v>0</v>
      </c>
      <c r="L185" s="54">
        <f>+'DAY5'!L185+'DAY6'!D185</f>
        <v>0</v>
      </c>
      <c r="M185" s="55">
        <f>+'DAY5'!M185+'DAY6'!E185</f>
        <v>0</v>
      </c>
      <c r="N185" s="52">
        <f>+'DAY5'!N185+'DAY6'!F185</f>
        <v>0</v>
      </c>
      <c r="O185" s="276">
        <f>+'DAY5'!O185+'DAY6'!G185</f>
        <v>0</v>
      </c>
      <c r="P185" s="53">
        <f t="shared" si="56"/>
        <v>0</v>
      </c>
      <c r="Q185" s="54">
        <f t="shared" si="57"/>
        <v>0</v>
      </c>
      <c r="R185" s="55">
        <f t="shared" si="58"/>
        <v>0</v>
      </c>
      <c r="S185" s="52">
        <f t="shared" si="59"/>
        <v>0</v>
      </c>
      <c r="T185" s="276">
        <f t="shared" si="60"/>
        <v>0</v>
      </c>
      <c r="U185" s="62">
        <f t="shared" si="53"/>
        <v>0</v>
      </c>
    </row>
    <row r="186" spans="1:21" x14ac:dyDescent="0.25">
      <c r="A186" s="84" t="s">
        <v>97</v>
      </c>
      <c r="B186" s="52">
        <f>'DAY5'!H186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+(Table18[[#This Row],[OPENING ]]+Table18[[#This Row],[RECEIPTS]]+Table18[[#This Row],[RETURNS]])-(Table18[[#This Row],[EXCHANGED]]+Table18[[#This Row],[SALES]]+Table18[[#This Row],[ISSUES]])</f>
        <v>655.4</v>
      </c>
      <c r="I186" s="53">
        <v>655.4</v>
      </c>
      <c r="J186" s="58">
        <f t="shared" si="61"/>
        <v>0</v>
      </c>
      <c r="K186" s="53">
        <f>+'DAY5'!K186+'DAY6'!C186</f>
        <v>0</v>
      </c>
      <c r="L186" s="54">
        <f>+'DAY5'!L186+'DAY6'!D186</f>
        <v>0</v>
      </c>
      <c r="M186" s="55">
        <f>+'DAY5'!M186+'DAY6'!E186</f>
        <v>0</v>
      </c>
      <c r="N186" s="52">
        <f>+'DAY5'!N186+'DAY6'!F186</f>
        <v>0</v>
      </c>
      <c r="O186" s="276">
        <f>+'DAY5'!O186+'DAY6'!G186</f>
        <v>0</v>
      </c>
      <c r="P186" s="53">
        <f t="shared" si="56"/>
        <v>0</v>
      </c>
      <c r="Q186" s="54">
        <f t="shared" si="57"/>
        <v>0</v>
      </c>
      <c r="R186" s="55">
        <f t="shared" si="58"/>
        <v>0</v>
      </c>
      <c r="S186" s="52">
        <f t="shared" si="59"/>
        <v>0</v>
      </c>
      <c r="T186" s="276">
        <f t="shared" si="60"/>
        <v>0</v>
      </c>
      <c r="U186" s="62">
        <f t="shared" si="53"/>
        <v>0</v>
      </c>
    </row>
    <row r="187" spans="1:21" x14ac:dyDescent="0.25">
      <c r="A187" s="84" t="s">
        <v>96</v>
      </c>
      <c r="B187" s="52">
        <f>'DAY5'!H187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+(Table18[[#This Row],[OPENING ]]+Table18[[#This Row],[RECEIPTS]]+Table18[[#This Row],[RETURNS]])-(Table18[[#This Row],[EXCHANGED]]+Table18[[#This Row],[SALES]]+Table18[[#This Row],[ISSUES]])</f>
        <v>0</v>
      </c>
      <c r="I187" s="53">
        <v>0</v>
      </c>
      <c r="J187" s="58">
        <f t="shared" si="61"/>
        <v>0</v>
      </c>
      <c r="K187" s="53">
        <f>+'DAY5'!K187+'DAY6'!C187</f>
        <v>0</v>
      </c>
      <c r="L187" s="54">
        <f>+'DAY5'!L187+'DAY6'!D187</f>
        <v>0</v>
      </c>
      <c r="M187" s="55">
        <f>+'DAY5'!M187+'DAY6'!E187</f>
        <v>0</v>
      </c>
      <c r="N187" s="52">
        <f>+'DAY5'!N187+'DAY6'!F187</f>
        <v>0</v>
      </c>
      <c r="O187" s="276">
        <f>+'DAY5'!O187+'DAY6'!G187</f>
        <v>0</v>
      </c>
      <c r="P187" s="53">
        <f t="shared" si="56"/>
        <v>0</v>
      </c>
      <c r="Q187" s="54">
        <f t="shared" si="57"/>
        <v>0</v>
      </c>
      <c r="R187" s="55">
        <f t="shared" si="58"/>
        <v>0</v>
      </c>
      <c r="S187" s="52">
        <f t="shared" si="59"/>
        <v>0</v>
      </c>
      <c r="T187" s="276">
        <f t="shared" si="60"/>
        <v>0</v>
      </c>
      <c r="U187" s="62">
        <f t="shared" si="53"/>
        <v>0</v>
      </c>
    </row>
    <row r="188" spans="1:21" x14ac:dyDescent="0.25">
      <c r="A188" s="84" t="s">
        <v>95</v>
      </c>
      <c r="B188" s="52">
        <f>'DAY5'!H188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+(Table18[[#This Row],[OPENING ]]+Table18[[#This Row],[RECEIPTS]]+Table18[[#This Row],[RETURNS]])-(Table18[[#This Row],[EXCHANGED]]+Table18[[#This Row],[SALES]]+Table18[[#This Row],[ISSUES]])</f>
        <v>9.8000000000000007</v>
      </c>
      <c r="I188" s="53">
        <v>9.8000000000000007</v>
      </c>
      <c r="J188" s="58">
        <f t="shared" si="61"/>
        <v>0</v>
      </c>
      <c r="K188" s="53">
        <f>+'DAY5'!K188+'DAY6'!C188</f>
        <v>0</v>
      </c>
      <c r="L188" s="54">
        <f>+'DAY5'!L188+'DAY6'!D188</f>
        <v>0</v>
      </c>
      <c r="M188" s="55">
        <f>+'DAY5'!M188+'DAY6'!E188</f>
        <v>0</v>
      </c>
      <c r="N188" s="52">
        <f>+'DAY5'!N188+'DAY6'!F188</f>
        <v>0</v>
      </c>
      <c r="O188" s="276">
        <f>+'DAY5'!O188+'DAY6'!G188</f>
        <v>0</v>
      </c>
      <c r="P188" s="53">
        <f t="shared" si="56"/>
        <v>0</v>
      </c>
      <c r="Q188" s="54">
        <f t="shared" si="57"/>
        <v>0</v>
      </c>
      <c r="R188" s="55">
        <f t="shared" si="58"/>
        <v>0</v>
      </c>
      <c r="S188" s="52">
        <f t="shared" si="59"/>
        <v>0</v>
      </c>
      <c r="T188" s="276">
        <f t="shared" si="60"/>
        <v>0</v>
      </c>
      <c r="U188" s="62">
        <f t="shared" si="53"/>
        <v>0</v>
      </c>
    </row>
    <row r="189" spans="1:21" x14ac:dyDescent="0.25">
      <c r="A189" s="92" t="s">
        <v>98</v>
      </c>
      <c r="B189" s="52">
        <f>'DAY5'!H189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+(Table18[[#This Row],[OPENING ]]+Table18[[#This Row],[RECEIPTS]]+Table18[[#This Row],[RETURNS]])-(Table18[[#This Row],[EXCHANGED]]+Table18[[#This Row],[SALES]]+Table18[[#This Row],[ISSUES]])</f>
        <v>0</v>
      </c>
      <c r="I189" s="53">
        <v>0</v>
      </c>
      <c r="J189" s="58">
        <f t="shared" si="61"/>
        <v>0</v>
      </c>
      <c r="K189" s="53">
        <f>+'DAY5'!K189+'DAY6'!C189</f>
        <v>0</v>
      </c>
      <c r="L189" s="54">
        <f>+'DAY5'!L189+'DAY6'!D189</f>
        <v>0</v>
      </c>
      <c r="M189" s="55">
        <f>+'DAY5'!M189+'DAY6'!E189</f>
        <v>0</v>
      </c>
      <c r="N189" s="52">
        <f>+'DAY5'!N189+'DAY6'!F189</f>
        <v>0</v>
      </c>
      <c r="O189" s="276">
        <f>+'DAY5'!O189+'DAY6'!G189</f>
        <v>0</v>
      </c>
      <c r="P189" s="53">
        <f t="shared" si="56"/>
        <v>0</v>
      </c>
      <c r="Q189" s="54">
        <f t="shared" si="57"/>
        <v>0</v>
      </c>
      <c r="R189" s="55">
        <f t="shared" si="58"/>
        <v>0</v>
      </c>
      <c r="S189" s="52">
        <f t="shared" si="59"/>
        <v>0</v>
      </c>
      <c r="T189" s="276">
        <f t="shared" si="60"/>
        <v>0</v>
      </c>
      <c r="U189" s="62">
        <f t="shared" si="53"/>
        <v>0</v>
      </c>
    </row>
    <row r="190" spans="1:21" x14ac:dyDescent="0.25">
      <c r="A190" s="92" t="s">
        <v>99</v>
      </c>
      <c r="B190" s="52">
        <f>'DAY5'!H190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+(Table18[[#This Row],[OPENING ]]+Table18[[#This Row],[RECEIPTS]]+Table18[[#This Row],[RETURNS]])-(Table18[[#This Row],[EXCHANGED]]+Table18[[#This Row],[SALES]]+Table18[[#This Row],[ISSUES]])</f>
        <v>0</v>
      </c>
      <c r="I190" s="53">
        <v>0</v>
      </c>
      <c r="J190" s="58">
        <f t="shared" si="61"/>
        <v>0</v>
      </c>
      <c r="K190" s="53">
        <f>+'DAY5'!K190+'DAY6'!C190</f>
        <v>0</v>
      </c>
      <c r="L190" s="54">
        <f>+'DAY5'!L190+'DAY6'!D190</f>
        <v>0</v>
      </c>
      <c r="M190" s="55">
        <f>+'DAY5'!M190+'DAY6'!E190</f>
        <v>0</v>
      </c>
      <c r="N190" s="52">
        <f>+'DAY5'!N190+'DAY6'!F190</f>
        <v>0</v>
      </c>
      <c r="O190" s="276">
        <f>+'DAY5'!O190+'DAY6'!G190</f>
        <v>0</v>
      </c>
      <c r="P190" s="53">
        <f t="shared" si="56"/>
        <v>0</v>
      </c>
      <c r="Q190" s="54">
        <f t="shared" si="57"/>
        <v>0</v>
      </c>
      <c r="R190" s="55">
        <f t="shared" si="58"/>
        <v>0</v>
      </c>
      <c r="S190" s="52">
        <f t="shared" si="59"/>
        <v>0</v>
      </c>
      <c r="T190" s="276">
        <f t="shared" si="60"/>
        <v>0</v>
      </c>
      <c r="U190" s="62">
        <f t="shared" si="53"/>
        <v>0</v>
      </c>
    </row>
    <row r="191" spans="1:21" x14ac:dyDescent="0.25">
      <c r="A191" s="93" t="s">
        <v>100</v>
      </c>
      <c r="B191" s="52">
        <f>'DAY5'!H191</f>
        <v>10</v>
      </c>
      <c r="C191" s="53">
        <v>25</v>
      </c>
      <c r="D191" s="54">
        <v>0</v>
      </c>
      <c r="E191" s="55">
        <v>0</v>
      </c>
      <c r="F191" s="52">
        <v>0</v>
      </c>
      <c r="G191" s="276">
        <v>0</v>
      </c>
      <c r="H191" s="54">
        <f>+(Table18[[#This Row],[OPENING ]]+Table18[[#This Row],[RECEIPTS]]+Table18[[#This Row],[RETURNS]])-(Table18[[#This Row],[EXCHANGED]]+Table18[[#This Row],[SALES]]+Table18[[#This Row],[ISSUES]])</f>
        <v>35</v>
      </c>
      <c r="I191" s="53">
        <v>35</v>
      </c>
      <c r="J191" s="58">
        <f t="shared" si="61"/>
        <v>0</v>
      </c>
      <c r="K191" s="53">
        <f>+'DAY5'!K191+'DAY6'!C191</f>
        <v>25</v>
      </c>
      <c r="L191" s="54">
        <f>+'DAY5'!L191+'DAY6'!D191</f>
        <v>0</v>
      </c>
      <c r="M191" s="55">
        <f>+'DAY5'!M191+'DAY6'!E191</f>
        <v>0</v>
      </c>
      <c r="N191" s="52">
        <f>+'DAY5'!N191+'DAY6'!F191</f>
        <v>0</v>
      </c>
      <c r="O191" s="276">
        <f>+'DAY5'!O191+'DAY6'!G191</f>
        <v>0</v>
      </c>
      <c r="P191" s="53">
        <f t="shared" si="56"/>
        <v>4.166666666666667</v>
      </c>
      <c r="Q191" s="54">
        <f t="shared" si="57"/>
        <v>0</v>
      </c>
      <c r="R191" s="55">
        <f t="shared" si="58"/>
        <v>0</v>
      </c>
      <c r="S191" s="52">
        <f t="shared" si="59"/>
        <v>0</v>
      </c>
      <c r="T191" s="276">
        <f t="shared" si="60"/>
        <v>0</v>
      </c>
      <c r="U191" s="62">
        <f t="shared" si="53"/>
        <v>8.3999999999999986</v>
      </c>
    </row>
    <row r="192" spans="1:21" x14ac:dyDescent="0.25">
      <c r="A192" s="81" t="s">
        <v>101</v>
      </c>
      <c r="B192" s="52">
        <f>'DAY5'!H192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+(Table18[[#This Row],[OPENING ]]+Table18[[#This Row],[RECEIPTS]]+Table18[[#This Row],[RETURNS]])-(Table18[[#This Row],[EXCHANGED]]+Table18[[#This Row],[SALES]]+Table18[[#This Row],[ISSUES]])</f>
        <v>10.199999999999999</v>
      </c>
      <c r="I192" s="53">
        <v>10.199999999999999</v>
      </c>
      <c r="J192" s="58">
        <f t="shared" si="61"/>
        <v>0</v>
      </c>
      <c r="K192" s="53">
        <f>+'DAY5'!K192+'DAY6'!C192</f>
        <v>0</v>
      </c>
      <c r="L192" s="54">
        <f>+'DAY5'!L192+'DAY6'!D192</f>
        <v>0</v>
      </c>
      <c r="M192" s="55">
        <f>+'DAY5'!M192+'DAY6'!E192</f>
        <v>0</v>
      </c>
      <c r="N192" s="52">
        <f>+'DAY5'!N192+'DAY6'!F192</f>
        <v>0</v>
      </c>
      <c r="O192" s="276">
        <f>+'DAY5'!O192+'DAY6'!G192</f>
        <v>0</v>
      </c>
      <c r="P192" s="53">
        <f t="shared" si="56"/>
        <v>0</v>
      </c>
      <c r="Q192" s="54">
        <f t="shared" si="57"/>
        <v>0</v>
      </c>
      <c r="R192" s="55">
        <f t="shared" si="58"/>
        <v>0</v>
      </c>
      <c r="S192" s="52">
        <f t="shared" si="59"/>
        <v>0</v>
      </c>
      <c r="T192" s="276">
        <f t="shared" si="60"/>
        <v>0</v>
      </c>
      <c r="U192" s="62">
        <f t="shared" si="53"/>
        <v>0</v>
      </c>
    </row>
    <row r="193" spans="1:21" x14ac:dyDescent="0.25">
      <c r="A193" s="109" t="s">
        <v>102</v>
      </c>
      <c r="B193" s="52">
        <f>'DAY5'!H193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+(Table18[[#This Row],[OPENING ]]+Table18[[#This Row],[RECEIPTS]]+Table18[[#This Row],[RETURNS]])-(Table18[[#This Row],[EXCHANGED]]+Table18[[#This Row],[SALES]]+Table18[[#This Row],[ISSUES]])</f>
        <v>0</v>
      </c>
      <c r="I193" s="53">
        <v>0</v>
      </c>
      <c r="J193" s="58">
        <f t="shared" si="61"/>
        <v>0</v>
      </c>
      <c r="K193" s="53">
        <f>+'DAY5'!K193+'DAY6'!C193</f>
        <v>0</v>
      </c>
      <c r="L193" s="54">
        <f>+'DAY5'!L193+'DAY6'!D193</f>
        <v>0</v>
      </c>
      <c r="M193" s="55">
        <f>+'DAY5'!M193+'DAY6'!E193</f>
        <v>0</v>
      </c>
      <c r="N193" s="52">
        <f>+'DAY5'!N193+'DAY6'!F193</f>
        <v>0</v>
      </c>
      <c r="O193" s="276">
        <f>+'DAY5'!O193+'DAY6'!G193</f>
        <v>0</v>
      </c>
      <c r="P193" s="53">
        <f t="shared" si="56"/>
        <v>0</v>
      </c>
      <c r="Q193" s="54">
        <f t="shared" si="57"/>
        <v>0</v>
      </c>
      <c r="R193" s="55">
        <f t="shared" si="58"/>
        <v>0</v>
      </c>
      <c r="S193" s="52">
        <f t="shared" si="59"/>
        <v>0</v>
      </c>
      <c r="T193" s="276">
        <f t="shared" si="60"/>
        <v>0</v>
      </c>
      <c r="U193" s="62">
        <f t="shared" si="53"/>
        <v>0</v>
      </c>
    </row>
    <row r="194" spans="1:21" x14ac:dyDescent="0.25">
      <c r="A194" s="318" t="s">
        <v>103</v>
      </c>
      <c r="B194" s="52">
        <f>'DAY5'!H194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+(Table18[[#This Row],[OPENING ]]+Table18[[#This Row],[RECEIPTS]]+Table18[[#This Row],[RETURNS]])-(Table18[[#This Row],[EXCHANGED]]+Table18[[#This Row],[SALES]]+Table18[[#This Row],[ISSUES]])</f>
        <v>855.4</v>
      </c>
      <c r="I194" s="53">
        <v>855.4</v>
      </c>
      <c r="J194" s="58">
        <f t="shared" si="61"/>
        <v>0</v>
      </c>
      <c r="K194" s="53">
        <f>+'DAY5'!K194+'DAY6'!C194</f>
        <v>0</v>
      </c>
      <c r="L194" s="54">
        <f>+'DAY5'!L194+'DAY6'!D194</f>
        <v>0</v>
      </c>
      <c r="M194" s="55">
        <f>+'DAY5'!M194+'DAY6'!E194</f>
        <v>0</v>
      </c>
      <c r="N194" s="52">
        <f>+'DAY5'!N194+'DAY6'!F194</f>
        <v>0</v>
      </c>
      <c r="O194" s="276">
        <f>+'DAY5'!O194+'DAY6'!G194</f>
        <v>0</v>
      </c>
      <c r="P194" s="53">
        <f t="shared" si="56"/>
        <v>0</v>
      </c>
      <c r="Q194" s="54">
        <f t="shared" si="57"/>
        <v>0</v>
      </c>
      <c r="R194" s="55">
        <f t="shared" si="58"/>
        <v>0</v>
      </c>
      <c r="S194" s="52">
        <f t="shared" si="59"/>
        <v>0</v>
      </c>
      <c r="T194" s="276">
        <f t="shared" si="60"/>
        <v>0</v>
      </c>
      <c r="U194" s="62">
        <f t="shared" si="53"/>
        <v>0</v>
      </c>
    </row>
    <row r="195" spans="1:21" x14ac:dyDescent="0.25">
      <c r="A195" s="87" t="s">
        <v>247</v>
      </c>
      <c r="B195" s="52">
        <f>'DAY5'!H195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+(Table18[[#This Row],[OPENING ]]+Table18[[#This Row],[RECEIPTS]]+Table18[[#This Row],[RETURNS]])-(Table18[[#This Row],[EXCHANGED]]+Table18[[#This Row],[SALES]]+Table18[[#This Row],[ISSUES]])</f>
        <v>3516.4</v>
      </c>
      <c r="I195" s="53">
        <v>3516.4</v>
      </c>
      <c r="J195" s="58">
        <f t="shared" si="61"/>
        <v>0</v>
      </c>
      <c r="K195" s="53">
        <f>+'DAY5'!K195+'DAY6'!C195</f>
        <v>0</v>
      </c>
      <c r="L195" s="54">
        <f>+'DAY5'!L195+'DAY6'!D195</f>
        <v>9.6</v>
      </c>
      <c r="M195" s="55">
        <f>+'DAY5'!M195+'DAY6'!E195</f>
        <v>0</v>
      </c>
      <c r="N195" s="52">
        <f>+'DAY5'!N195+'DAY6'!F195</f>
        <v>0</v>
      </c>
      <c r="O195" s="276">
        <f>+'DAY5'!O195+'DAY6'!G195</f>
        <v>0</v>
      </c>
      <c r="P195" s="53">
        <f t="shared" si="56"/>
        <v>0</v>
      </c>
      <c r="Q195" s="54">
        <f t="shared" si="57"/>
        <v>1.5999999999999999</v>
      </c>
      <c r="R195" s="55">
        <f t="shared" si="58"/>
        <v>0</v>
      </c>
      <c r="S195" s="52">
        <f t="shared" si="59"/>
        <v>0</v>
      </c>
      <c r="T195" s="276">
        <f t="shared" si="60"/>
        <v>0</v>
      </c>
      <c r="U195" s="62">
        <f t="shared" si="53"/>
        <v>2197.7500000000005</v>
      </c>
    </row>
    <row r="196" spans="1:21" x14ac:dyDescent="0.25">
      <c r="A196" s="87" t="s">
        <v>104</v>
      </c>
      <c r="B196" s="52">
        <f>'DAY5'!H196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+(Table18[[#This Row],[OPENING ]]+Table18[[#This Row],[RECEIPTS]]+Table18[[#This Row],[RETURNS]])-(Table18[[#This Row],[EXCHANGED]]+Table18[[#This Row],[SALES]]+Table18[[#This Row],[ISSUES]])</f>
        <v>200</v>
      </c>
      <c r="I196" s="53">
        <v>200</v>
      </c>
      <c r="J196" s="58">
        <f t="shared" si="61"/>
        <v>0</v>
      </c>
      <c r="K196" s="53">
        <f>+'DAY5'!K196+'DAY6'!C196</f>
        <v>0</v>
      </c>
      <c r="L196" s="54">
        <f>+'DAY5'!L196+'DAY6'!D196</f>
        <v>0</v>
      </c>
      <c r="M196" s="55">
        <f>+'DAY5'!M196+'DAY6'!E196</f>
        <v>0</v>
      </c>
      <c r="N196" s="52">
        <f>+'DAY5'!N196+'DAY6'!F196</f>
        <v>0</v>
      </c>
      <c r="O196" s="276">
        <f>+'DAY5'!O196+'DAY6'!G196</f>
        <v>0</v>
      </c>
      <c r="P196" s="53">
        <f t="shared" si="56"/>
        <v>0</v>
      </c>
      <c r="Q196" s="54">
        <f t="shared" si="57"/>
        <v>0</v>
      </c>
      <c r="R196" s="55">
        <f t="shared" si="58"/>
        <v>0</v>
      </c>
      <c r="S196" s="52">
        <f t="shared" si="59"/>
        <v>0</v>
      </c>
      <c r="T196" s="276">
        <f t="shared" si="60"/>
        <v>0</v>
      </c>
      <c r="U196" s="62">
        <f t="shared" si="53"/>
        <v>0</v>
      </c>
    </row>
    <row r="197" spans="1:21" x14ac:dyDescent="0.25">
      <c r="A197" s="85" t="s">
        <v>118</v>
      </c>
      <c r="B197" s="52">
        <f>'DAY5'!H197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+(Table18[[#This Row],[OPENING ]]+Table18[[#This Row],[RECEIPTS]]+Table18[[#This Row],[RETURNS]])-(Table18[[#This Row],[EXCHANGED]]+Table18[[#This Row],[SALES]]+Table18[[#This Row],[ISSUES]])</f>
        <v>0</v>
      </c>
      <c r="I197" s="53">
        <v>0</v>
      </c>
      <c r="J197" s="58">
        <f t="shared" si="61"/>
        <v>0</v>
      </c>
      <c r="K197" s="53">
        <f>+'DAY5'!K197+'DAY6'!C197</f>
        <v>0</v>
      </c>
      <c r="L197" s="54">
        <f>+'DAY5'!L197+'DAY6'!D197</f>
        <v>0</v>
      </c>
      <c r="M197" s="55">
        <f>+'DAY5'!M197+'DAY6'!E197</f>
        <v>0</v>
      </c>
      <c r="N197" s="52">
        <f>+'DAY5'!N197+'DAY6'!F197</f>
        <v>0</v>
      </c>
      <c r="O197" s="276">
        <f>+'DAY5'!O197+'DAY6'!G197</f>
        <v>0</v>
      </c>
      <c r="P197" s="53">
        <f t="shared" si="56"/>
        <v>0</v>
      </c>
      <c r="Q197" s="54">
        <f t="shared" si="57"/>
        <v>0</v>
      </c>
      <c r="R197" s="55">
        <f t="shared" si="58"/>
        <v>0</v>
      </c>
      <c r="S197" s="52">
        <f t="shared" si="59"/>
        <v>0</v>
      </c>
      <c r="T197" s="276">
        <f t="shared" si="60"/>
        <v>0</v>
      </c>
      <c r="U197" s="62">
        <f t="shared" si="53"/>
        <v>0</v>
      </c>
    </row>
    <row r="198" spans="1:21" x14ac:dyDescent="0.25">
      <c r="A198" s="94" t="s">
        <v>119</v>
      </c>
      <c r="B198" s="52">
        <f>'DAY5'!H198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+(Table18[[#This Row],[OPENING ]]+Table18[[#This Row],[RECEIPTS]]+Table18[[#This Row],[RETURNS]])-(Table18[[#This Row],[EXCHANGED]]+Table18[[#This Row],[SALES]]+Table18[[#This Row],[ISSUES]])</f>
        <v>0</v>
      </c>
      <c r="I198" s="53">
        <v>0</v>
      </c>
      <c r="J198" s="58">
        <f t="shared" si="61"/>
        <v>0</v>
      </c>
      <c r="K198" s="53">
        <f>+'DAY5'!K198+'DAY6'!C198</f>
        <v>0</v>
      </c>
      <c r="L198" s="54">
        <f>+'DAY5'!L198+'DAY6'!D198</f>
        <v>0</v>
      </c>
      <c r="M198" s="55">
        <f>+'DAY5'!M198+'DAY6'!E198</f>
        <v>0</v>
      </c>
      <c r="N198" s="52">
        <f>+'DAY5'!N198+'DAY6'!F198</f>
        <v>0</v>
      </c>
      <c r="O198" s="276">
        <f>+'DAY5'!O198+'DAY6'!G198</f>
        <v>0</v>
      </c>
      <c r="P198" s="53">
        <f t="shared" si="56"/>
        <v>0</v>
      </c>
      <c r="Q198" s="54">
        <f t="shared" si="57"/>
        <v>0</v>
      </c>
      <c r="R198" s="55">
        <f t="shared" si="58"/>
        <v>0</v>
      </c>
      <c r="S198" s="52">
        <f t="shared" si="59"/>
        <v>0</v>
      </c>
      <c r="T198" s="276">
        <f t="shared" si="60"/>
        <v>0</v>
      </c>
      <c r="U198" s="62">
        <f t="shared" si="53"/>
        <v>0</v>
      </c>
    </row>
    <row r="199" spans="1:21" x14ac:dyDescent="0.25">
      <c r="A199" s="84" t="s">
        <v>145</v>
      </c>
      <c r="B199" s="52">
        <f>'DAY5'!H199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+(Table18[[#This Row],[OPENING ]]+Table18[[#This Row],[RECEIPTS]]+Table18[[#This Row],[RETURNS]])-(Table18[[#This Row],[EXCHANGED]]+Table18[[#This Row],[SALES]]+Table18[[#This Row],[ISSUES]])</f>
        <v>0</v>
      </c>
      <c r="I199" s="53">
        <v>0</v>
      </c>
      <c r="J199" s="58">
        <f t="shared" si="61"/>
        <v>0</v>
      </c>
      <c r="K199" s="53">
        <f>+'DAY5'!K199+'DAY6'!C199</f>
        <v>0</v>
      </c>
      <c r="L199" s="54">
        <f>+'DAY5'!L199+'DAY6'!D199</f>
        <v>0</v>
      </c>
      <c r="M199" s="55">
        <f>+'DAY5'!M199+'DAY6'!E199</f>
        <v>0</v>
      </c>
      <c r="N199" s="52">
        <f>+'DAY5'!N199+'DAY6'!F199</f>
        <v>0</v>
      </c>
      <c r="O199" s="276">
        <f>+'DAY5'!O199+'DAY6'!G199</f>
        <v>0</v>
      </c>
      <c r="P199" s="53">
        <f t="shared" si="56"/>
        <v>0</v>
      </c>
      <c r="Q199" s="54">
        <f t="shared" si="57"/>
        <v>0</v>
      </c>
      <c r="R199" s="55">
        <f t="shared" si="58"/>
        <v>0</v>
      </c>
      <c r="S199" s="52">
        <f t="shared" si="59"/>
        <v>0</v>
      </c>
      <c r="T199" s="276">
        <f t="shared" si="60"/>
        <v>0</v>
      </c>
      <c r="U199" s="62">
        <f t="shared" si="53"/>
        <v>0</v>
      </c>
    </row>
    <row r="200" spans="1:21" x14ac:dyDescent="0.25">
      <c r="A200" s="88" t="s">
        <v>218</v>
      </c>
      <c r="B200" s="52">
        <f>'DAY5'!H200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+(Table18[[#This Row],[OPENING ]]+Table18[[#This Row],[RECEIPTS]]+Table18[[#This Row],[RETURNS]])-(Table18[[#This Row],[EXCHANGED]]+Table18[[#This Row],[SALES]]+Table18[[#This Row],[ISSUES]])</f>
        <v>0</v>
      </c>
      <c r="I200" s="53">
        <v>0</v>
      </c>
      <c r="J200" s="58">
        <f t="shared" si="61"/>
        <v>0</v>
      </c>
      <c r="K200" s="53">
        <f>+'DAY5'!K200+'DAY6'!C200</f>
        <v>0</v>
      </c>
      <c r="L200" s="54">
        <f>+'DAY5'!L200+'DAY6'!D200</f>
        <v>0</v>
      </c>
      <c r="M200" s="55">
        <f>+'DAY5'!M200+'DAY6'!E200</f>
        <v>0</v>
      </c>
      <c r="N200" s="52">
        <f>+'DAY5'!N200+'DAY6'!F200</f>
        <v>0</v>
      </c>
      <c r="O200" s="276">
        <f>+'DAY5'!O200+'DAY6'!G200</f>
        <v>0</v>
      </c>
      <c r="P200" s="53">
        <f t="shared" si="56"/>
        <v>0</v>
      </c>
      <c r="Q200" s="54">
        <f t="shared" si="57"/>
        <v>0</v>
      </c>
      <c r="R200" s="55">
        <f t="shared" si="58"/>
        <v>0</v>
      </c>
      <c r="S200" s="52">
        <f t="shared" si="59"/>
        <v>0</v>
      </c>
      <c r="T200" s="276">
        <f t="shared" si="60"/>
        <v>0</v>
      </c>
      <c r="U200" s="62">
        <f t="shared" si="53"/>
        <v>0</v>
      </c>
    </row>
    <row r="201" spans="1:21" x14ac:dyDescent="0.25">
      <c r="A201" s="88" t="s">
        <v>219</v>
      </c>
      <c r="B201" s="52">
        <f>'DAY5'!H201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+(Table18[[#This Row],[OPENING ]]+Table18[[#This Row],[RECEIPTS]]+Table18[[#This Row],[RETURNS]])-(Table18[[#This Row],[EXCHANGED]]+Table18[[#This Row],[SALES]]+Table18[[#This Row],[ISSUES]])</f>
        <v>0</v>
      </c>
      <c r="I201" s="53">
        <v>0</v>
      </c>
      <c r="J201" s="58">
        <f t="shared" si="61"/>
        <v>0</v>
      </c>
      <c r="K201" s="53">
        <f>+'DAY5'!K201+'DAY6'!C201</f>
        <v>0</v>
      </c>
      <c r="L201" s="54">
        <f>+'DAY5'!L201+'DAY6'!D201</f>
        <v>0</v>
      </c>
      <c r="M201" s="55">
        <f>+'DAY5'!M201+'DAY6'!E201</f>
        <v>0</v>
      </c>
      <c r="N201" s="52">
        <f>+'DAY5'!N201+'DAY6'!F201</f>
        <v>0</v>
      </c>
      <c r="O201" s="276">
        <f>+'DAY5'!O201+'DAY6'!G201</f>
        <v>0</v>
      </c>
      <c r="P201" s="53">
        <f t="shared" si="56"/>
        <v>0</v>
      </c>
      <c r="Q201" s="54">
        <f t="shared" si="57"/>
        <v>0</v>
      </c>
      <c r="R201" s="55">
        <f t="shared" si="58"/>
        <v>0</v>
      </c>
      <c r="S201" s="52">
        <f t="shared" si="59"/>
        <v>0</v>
      </c>
      <c r="T201" s="276">
        <f t="shared" si="60"/>
        <v>0</v>
      </c>
      <c r="U201" s="62">
        <f t="shared" si="53"/>
        <v>0</v>
      </c>
    </row>
    <row r="202" spans="1:21" x14ac:dyDescent="0.25">
      <c r="A202" s="317" t="s">
        <v>234</v>
      </c>
      <c r="B202" s="52">
        <f>'DAY5'!H202</f>
        <v>0.87999999999999901</v>
      </c>
      <c r="C202" s="53">
        <v>0</v>
      </c>
      <c r="D202" s="54">
        <v>0</v>
      </c>
      <c r="E202" s="55">
        <v>0</v>
      </c>
      <c r="F202" s="52">
        <v>0</v>
      </c>
      <c r="G202" s="276">
        <v>0.68</v>
      </c>
      <c r="H202" s="54">
        <f>+(Table18[[#This Row],[OPENING ]]+Table18[[#This Row],[RECEIPTS]]+Table18[[#This Row],[RETURNS]])-(Table18[[#This Row],[EXCHANGED]]+Table18[[#This Row],[SALES]]+Table18[[#This Row],[ISSUES]])</f>
        <v>0.19999999999999896</v>
      </c>
      <c r="I202" s="53">
        <v>0</v>
      </c>
      <c r="J202" s="58">
        <f t="shared" si="61"/>
        <v>-0.19999999999999896</v>
      </c>
      <c r="K202" s="53">
        <f>+'DAY5'!K202+'DAY6'!C202</f>
        <v>0</v>
      </c>
      <c r="L202" s="54">
        <f>+'DAY5'!L202+'DAY6'!D202</f>
        <v>0</v>
      </c>
      <c r="M202" s="55">
        <f>+'DAY5'!M202+'DAY6'!E202</f>
        <v>0</v>
      </c>
      <c r="N202" s="52">
        <f>+'DAY5'!N202+'DAY6'!F202</f>
        <v>0</v>
      </c>
      <c r="O202" s="276">
        <f>+'DAY5'!O202+'DAY6'!G202</f>
        <v>11.08</v>
      </c>
      <c r="P202" s="53">
        <f t="shared" si="56"/>
        <v>0</v>
      </c>
      <c r="Q202" s="54">
        <f t="shared" si="57"/>
        <v>0</v>
      </c>
      <c r="R202" s="55">
        <f t="shared" si="58"/>
        <v>0</v>
      </c>
      <c r="S202" s="52">
        <f t="shared" si="59"/>
        <v>0</v>
      </c>
      <c r="T202" s="276">
        <f t="shared" si="60"/>
        <v>1.8466666666666667</v>
      </c>
      <c r="U202" s="62">
        <f t="shared" si="53"/>
        <v>0.10830324909747235</v>
      </c>
    </row>
    <row r="203" spans="1:21" x14ac:dyDescent="0.25">
      <c r="A203" s="319" t="s">
        <v>224</v>
      </c>
      <c r="B203" s="52">
        <f>'DAY5'!H203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+(Table18[[#This Row],[OPENING ]]+Table18[[#This Row],[RECEIPTS]]+Table18[[#This Row],[RETURNS]])-(Table18[[#This Row],[EXCHANGED]]+Table18[[#This Row],[SALES]]+Table18[[#This Row],[ISSUES]])</f>
        <v>3.4</v>
      </c>
      <c r="I203" s="53">
        <v>3.4</v>
      </c>
      <c r="J203" s="58">
        <f t="shared" si="61"/>
        <v>0</v>
      </c>
      <c r="K203" s="53">
        <f>+'DAY5'!K203+'DAY6'!C203</f>
        <v>0</v>
      </c>
      <c r="L203" s="54">
        <f>+'DAY5'!L203+'DAY6'!D203</f>
        <v>0</v>
      </c>
      <c r="M203" s="55">
        <f>+'DAY5'!M203+'DAY6'!E203</f>
        <v>0</v>
      </c>
      <c r="N203" s="52">
        <f>+'DAY5'!N203+'DAY6'!F203</f>
        <v>0</v>
      </c>
      <c r="O203" s="276">
        <f>+'DAY5'!O203+'DAY6'!G203</f>
        <v>0</v>
      </c>
      <c r="P203" s="53">
        <f t="shared" si="56"/>
        <v>0</v>
      </c>
      <c r="Q203" s="54">
        <f t="shared" si="57"/>
        <v>0</v>
      </c>
      <c r="R203" s="55">
        <f t="shared" si="58"/>
        <v>0</v>
      </c>
      <c r="S203" s="52">
        <f t="shared" si="59"/>
        <v>0</v>
      </c>
      <c r="T203" s="276">
        <f t="shared" si="60"/>
        <v>0</v>
      </c>
      <c r="U203" s="62">
        <f t="shared" si="53"/>
        <v>0</v>
      </c>
    </row>
    <row r="204" spans="1:21" x14ac:dyDescent="0.25">
      <c r="A204" s="105" t="s">
        <v>237</v>
      </c>
      <c r="B204" s="52">
        <f>'DAY5'!H204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+(Table18[[#This Row],[OPENING ]]+Table18[[#This Row],[RECEIPTS]]+Table18[[#This Row],[RETURNS]])-(Table18[[#This Row],[EXCHANGED]]+Table18[[#This Row],[SALES]]+Table18[[#This Row],[ISSUES]])</f>
        <v>0</v>
      </c>
      <c r="I204" s="53">
        <v>0</v>
      </c>
      <c r="J204" s="58">
        <f t="shared" si="61"/>
        <v>0</v>
      </c>
      <c r="K204" s="53">
        <f>+'DAY5'!K204+'DAY6'!C204</f>
        <v>0</v>
      </c>
      <c r="L204" s="54">
        <f>+'DAY5'!L204+'DAY6'!D204</f>
        <v>0</v>
      </c>
      <c r="M204" s="55">
        <f>+'DAY5'!M204+'DAY6'!E204</f>
        <v>0</v>
      </c>
      <c r="N204" s="52">
        <f>+'DAY5'!N204+'DAY6'!F204</f>
        <v>0</v>
      </c>
      <c r="O204" s="276">
        <f>+'DAY5'!O204+'DAY6'!G204</f>
        <v>0</v>
      </c>
      <c r="P204" s="53">
        <f t="shared" si="56"/>
        <v>0</v>
      </c>
      <c r="Q204" s="54">
        <f t="shared" si="57"/>
        <v>0</v>
      </c>
      <c r="R204" s="55">
        <f t="shared" si="58"/>
        <v>0</v>
      </c>
      <c r="S204" s="52">
        <f t="shared" si="59"/>
        <v>0</v>
      </c>
      <c r="T204" s="276">
        <f t="shared" si="60"/>
        <v>0</v>
      </c>
      <c r="U204" s="62">
        <f t="shared" si="53"/>
        <v>0</v>
      </c>
    </row>
    <row r="205" spans="1:21" x14ac:dyDescent="0.25">
      <c r="A205" s="87" t="s">
        <v>238</v>
      </c>
      <c r="B205" s="52">
        <f>'DAY5'!H205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+(Table18[[#This Row],[OPENING ]]+Table18[[#This Row],[RECEIPTS]]+Table18[[#This Row],[RETURNS]])-(Table18[[#This Row],[EXCHANGED]]+Table18[[#This Row],[SALES]]+Table18[[#This Row],[ISSUES]])</f>
        <v>0</v>
      </c>
      <c r="I205" s="53">
        <v>0</v>
      </c>
      <c r="J205" s="58">
        <f t="shared" si="61"/>
        <v>0</v>
      </c>
      <c r="K205" s="53">
        <f>+'DAY5'!K205+'DAY6'!C205</f>
        <v>0</v>
      </c>
      <c r="L205" s="54">
        <f>+'DAY5'!L205+'DAY6'!D205</f>
        <v>0</v>
      </c>
      <c r="M205" s="55">
        <f>+'DAY5'!M205+'DAY6'!E205</f>
        <v>0</v>
      </c>
      <c r="N205" s="52">
        <f>+'DAY5'!N205+'DAY6'!F205</f>
        <v>0</v>
      </c>
      <c r="O205" s="276">
        <f>+'DAY5'!O205+'DAY6'!G205</f>
        <v>0</v>
      </c>
      <c r="P205" s="53">
        <f t="shared" si="56"/>
        <v>0</v>
      </c>
      <c r="Q205" s="54">
        <f t="shared" si="57"/>
        <v>0</v>
      </c>
      <c r="R205" s="55">
        <f t="shared" si="58"/>
        <v>0</v>
      </c>
      <c r="S205" s="52">
        <f t="shared" si="59"/>
        <v>0</v>
      </c>
      <c r="T205" s="276">
        <f t="shared" si="60"/>
        <v>0</v>
      </c>
      <c r="U205" s="62">
        <f t="shared" si="53"/>
        <v>0</v>
      </c>
    </row>
    <row r="206" spans="1:21" x14ac:dyDescent="0.25">
      <c r="A206" s="87" t="s">
        <v>239</v>
      </c>
      <c r="B206" s="52">
        <f>'DAY5'!H206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+(Table18[[#This Row],[OPENING ]]+Table18[[#This Row],[RECEIPTS]]+Table18[[#This Row],[RETURNS]])-(Table18[[#This Row],[EXCHANGED]]+Table18[[#This Row],[SALES]]+Table18[[#This Row],[ISSUES]])</f>
        <v>0</v>
      </c>
      <c r="I206" s="53">
        <v>0</v>
      </c>
      <c r="J206" s="58">
        <f t="shared" si="61"/>
        <v>0</v>
      </c>
      <c r="K206" s="53">
        <f>+'DAY5'!K206+'DAY6'!C206</f>
        <v>0</v>
      </c>
      <c r="L206" s="54">
        <f>+'DAY5'!L206+'DAY6'!D206</f>
        <v>0</v>
      </c>
      <c r="M206" s="55">
        <f>+'DAY5'!M206+'DAY6'!E206</f>
        <v>0</v>
      </c>
      <c r="N206" s="52">
        <f>+'DAY5'!N206+'DAY6'!F206</f>
        <v>0</v>
      </c>
      <c r="O206" s="276">
        <f>+'DAY5'!O206+'DAY6'!G206</f>
        <v>0</v>
      </c>
      <c r="P206" s="53">
        <f t="shared" si="56"/>
        <v>0</v>
      </c>
      <c r="Q206" s="54">
        <f t="shared" si="57"/>
        <v>0</v>
      </c>
      <c r="R206" s="55">
        <f t="shared" si="58"/>
        <v>0</v>
      </c>
      <c r="S206" s="52">
        <f t="shared" si="59"/>
        <v>0</v>
      </c>
      <c r="T206" s="276">
        <f t="shared" si="60"/>
        <v>0</v>
      </c>
      <c r="U206" s="62">
        <f t="shared" si="53"/>
        <v>0</v>
      </c>
    </row>
    <row r="207" spans="1:21" x14ac:dyDescent="0.25">
      <c r="A207" s="85" t="s">
        <v>242</v>
      </c>
      <c r="B207" s="52">
        <f>'DAY5'!H207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+(Table18[[#This Row],[OPENING ]]+Table18[[#This Row],[RECEIPTS]]+Table18[[#This Row],[RETURNS]])-(Table18[[#This Row],[EXCHANGED]]+Table18[[#This Row],[SALES]]+Table18[[#This Row],[ISSUES]])</f>
        <v>0</v>
      </c>
      <c r="I207" s="53">
        <v>0</v>
      </c>
      <c r="J207" s="58">
        <f t="shared" si="61"/>
        <v>0</v>
      </c>
      <c r="K207" s="53">
        <f>+'DAY5'!K207+'DAY6'!C207</f>
        <v>0</v>
      </c>
      <c r="L207" s="54">
        <f>+'DAY5'!L207+'DAY6'!D207</f>
        <v>0</v>
      </c>
      <c r="M207" s="55">
        <f>+'DAY5'!M207+'DAY6'!E207</f>
        <v>0</v>
      </c>
      <c r="N207" s="52">
        <f>+'DAY5'!N207+'DAY6'!F207</f>
        <v>0</v>
      </c>
      <c r="O207" s="276">
        <f>+'DAY5'!O207+'DAY6'!G207</f>
        <v>0</v>
      </c>
      <c r="P207" s="53">
        <f t="shared" si="56"/>
        <v>0</v>
      </c>
      <c r="Q207" s="54">
        <f t="shared" si="57"/>
        <v>0</v>
      </c>
      <c r="R207" s="55">
        <f t="shared" si="58"/>
        <v>0</v>
      </c>
      <c r="S207" s="52">
        <f t="shared" si="59"/>
        <v>0</v>
      </c>
      <c r="T207" s="276">
        <f t="shared" si="60"/>
        <v>0</v>
      </c>
      <c r="U207" s="62">
        <f t="shared" si="53"/>
        <v>0</v>
      </c>
    </row>
    <row r="208" spans="1:21" x14ac:dyDescent="0.25">
      <c r="A208" s="85" t="s">
        <v>250</v>
      </c>
      <c r="B208" s="52">
        <f>'DAY5'!H208</f>
        <v>575</v>
      </c>
      <c r="C208" s="53">
        <v>0</v>
      </c>
      <c r="D208" s="54">
        <v>0</v>
      </c>
      <c r="E208" s="55">
        <v>0</v>
      </c>
      <c r="F208" s="52">
        <v>0</v>
      </c>
      <c r="G208" s="276">
        <v>200</v>
      </c>
      <c r="H208" s="54">
        <f>+(Table18[[#This Row],[OPENING ]]+Table18[[#This Row],[RECEIPTS]]+Table18[[#This Row],[RETURNS]])-(Table18[[#This Row],[EXCHANGED]]+Table18[[#This Row],[SALES]]+Table18[[#This Row],[ISSUES]])</f>
        <v>375</v>
      </c>
      <c r="I208" s="53">
        <v>375</v>
      </c>
      <c r="J208" s="58">
        <f t="shared" si="61"/>
        <v>0</v>
      </c>
      <c r="K208" s="53">
        <f>+'DAY5'!K208+'DAY6'!C208</f>
        <v>500</v>
      </c>
      <c r="L208" s="54">
        <f>+'DAY5'!L208+'DAY6'!D208</f>
        <v>0</v>
      </c>
      <c r="M208" s="55">
        <f>+'DAY5'!M208+'DAY6'!E208</f>
        <v>0</v>
      </c>
      <c r="N208" s="52">
        <f>+'DAY5'!N208+'DAY6'!F208</f>
        <v>0</v>
      </c>
      <c r="O208" s="276">
        <f>+'DAY5'!O208+'DAY6'!G208</f>
        <v>425</v>
      </c>
      <c r="P208" s="53">
        <f t="shared" si="56"/>
        <v>83.333333333333329</v>
      </c>
      <c r="Q208" s="54">
        <f t="shared" si="57"/>
        <v>0</v>
      </c>
      <c r="R208" s="55">
        <f t="shared" si="58"/>
        <v>0</v>
      </c>
      <c r="S208" s="52">
        <f t="shared" si="59"/>
        <v>0</v>
      </c>
      <c r="T208" s="276">
        <f t="shared" si="60"/>
        <v>70.833333333333329</v>
      </c>
      <c r="U208" s="62">
        <f t="shared" si="53"/>
        <v>2.4324324324324325</v>
      </c>
    </row>
    <row r="209" spans="1:21" x14ac:dyDescent="0.25">
      <c r="A209" s="87" t="s">
        <v>251</v>
      </c>
      <c r="B209" s="52">
        <f>'DAY5'!H209</f>
        <v>750</v>
      </c>
      <c r="C209" s="53">
        <v>0</v>
      </c>
      <c r="D209" s="54">
        <v>0</v>
      </c>
      <c r="E209" s="55">
        <v>0</v>
      </c>
      <c r="F209" s="52">
        <v>0</v>
      </c>
      <c r="G209" s="276">
        <v>450</v>
      </c>
      <c r="H209" s="54">
        <f>+(Table18[[#This Row],[OPENING ]]+Table18[[#This Row],[RECEIPTS]]+Table18[[#This Row],[RETURNS]])-(Table18[[#This Row],[EXCHANGED]]+Table18[[#This Row],[SALES]]+Table18[[#This Row],[ISSUES]])</f>
        <v>300</v>
      </c>
      <c r="I209" s="53">
        <v>300</v>
      </c>
      <c r="J209" s="58">
        <f t="shared" si="61"/>
        <v>0</v>
      </c>
      <c r="K209" s="53">
        <f>+'DAY5'!K209+'DAY6'!C209</f>
        <v>800</v>
      </c>
      <c r="L209" s="54">
        <f>+'DAY5'!L209+'DAY6'!D209</f>
        <v>0</v>
      </c>
      <c r="M209" s="55">
        <f>+'DAY5'!M209+'DAY6'!E209</f>
        <v>0</v>
      </c>
      <c r="N209" s="52">
        <f>+'DAY5'!N209+'DAY6'!F209</f>
        <v>0</v>
      </c>
      <c r="O209" s="276">
        <f>+'DAY5'!O209+'DAY6'!G209</f>
        <v>639.20000000000005</v>
      </c>
      <c r="P209" s="53">
        <f t="shared" si="56"/>
        <v>133.33333333333334</v>
      </c>
      <c r="Q209" s="54">
        <f t="shared" si="57"/>
        <v>0</v>
      </c>
      <c r="R209" s="55">
        <f t="shared" si="58"/>
        <v>0</v>
      </c>
      <c r="S209" s="52">
        <f t="shared" si="59"/>
        <v>0</v>
      </c>
      <c r="T209" s="276">
        <f t="shared" si="60"/>
        <v>106.53333333333335</v>
      </c>
      <c r="U209" s="62">
        <f t="shared" si="53"/>
        <v>1.2506948304613674</v>
      </c>
    </row>
    <row r="210" spans="1:21" x14ac:dyDescent="0.25">
      <c r="A210" s="344" t="s">
        <v>270</v>
      </c>
      <c r="B210" s="52">
        <f>'DAY5'!H210</f>
        <v>0</v>
      </c>
      <c r="C210" s="53">
        <v>50</v>
      </c>
      <c r="D210" s="54">
        <v>0</v>
      </c>
      <c r="E210" s="55">
        <v>0</v>
      </c>
      <c r="F210" s="52">
        <v>0</v>
      </c>
      <c r="G210" s="276">
        <v>1</v>
      </c>
      <c r="H210" s="54">
        <f>+(Table18[[#This Row],[OPENING ]]+Table18[[#This Row],[RECEIPTS]]+Table18[[#This Row],[RETURNS]])-(Table18[[#This Row],[EXCHANGED]]+Table18[[#This Row],[SALES]]+Table18[[#This Row],[ISSUES]])</f>
        <v>49</v>
      </c>
      <c r="I210" s="53">
        <v>49</v>
      </c>
      <c r="J210" s="58">
        <f t="shared" si="61"/>
        <v>0</v>
      </c>
      <c r="K210" s="53">
        <f>+'DAY5'!K210+'DAY6'!C210</f>
        <v>50</v>
      </c>
      <c r="L210" s="54">
        <f>+'DAY5'!L210+'DAY6'!D210</f>
        <v>0</v>
      </c>
      <c r="M210" s="55">
        <f>+'DAY5'!M210+'DAY6'!E210</f>
        <v>0</v>
      </c>
      <c r="N210" s="52">
        <f>+'DAY5'!N210+'DAY6'!F210</f>
        <v>0</v>
      </c>
      <c r="O210" s="276">
        <f>+'DAY5'!O210+'DAY6'!G210</f>
        <v>1</v>
      </c>
      <c r="P210" s="53">
        <f t="shared" si="56"/>
        <v>8.3333333333333339</v>
      </c>
      <c r="Q210" s="54">
        <f t="shared" si="57"/>
        <v>0</v>
      </c>
      <c r="R210" s="55">
        <f t="shared" si="58"/>
        <v>0</v>
      </c>
      <c r="S210" s="52">
        <f t="shared" si="59"/>
        <v>0</v>
      </c>
      <c r="T210" s="276">
        <f t="shared" si="60"/>
        <v>0.16666666666666666</v>
      </c>
      <c r="U210" s="62">
        <f t="shared" ref="U210:U240" si="62">IFERROR(+H210/(P210+Q210+R210+S210+T210),0)</f>
        <v>5.7647058823529411</v>
      </c>
    </row>
    <row r="211" spans="1:21" x14ac:dyDescent="0.25">
      <c r="A211" s="87"/>
      <c r="B211" s="52">
        <f>'DAY5'!H211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+(Table18[[#This Row],[OPENING ]]+Table18[[#This Row],[RECEIPTS]]+Table18[[#This Row],[RETURNS]])-(Table18[[#This Row],[EXCHANGED]]+Table18[[#This Row],[SALES]]+Table18[[#This Row],[ISSUES]])</f>
        <v>0</v>
      </c>
      <c r="I211" s="53">
        <v>0</v>
      </c>
      <c r="J211" s="58">
        <f t="shared" si="61"/>
        <v>0</v>
      </c>
      <c r="K211" s="53">
        <f>+'DAY5'!K211+'DAY6'!C211</f>
        <v>0</v>
      </c>
      <c r="L211" s="54">
        <f>+'DAY5'!L211+'DAY6'!D211</f>
        <v>0</v>
      </c>
      <c r="M211" s="55">
        <f>+'DAY5'!M211+'DAY6'!E211</f>
        <v>0</v>
      </c>
      <c r="N211" s="52">
        <f>+'DAY5'!N211+'DAY6'!F211</f>
        <v>0</v>
      </c>
      <c r="O211" s="276">
        <f>+'DAY5'!O211+'DAY6'!G211</f>
        <v>0</v>
      </c>
      <c r="P211" s="53">
        <f t="shared" si="56"/>
        <v>0</v>
      </c>
      <c r="Q211" s="54">
        <f t="shared" si="57"/>
        <v>0</v>
      </c>
      <c r="R211" s="55">
        <f t="shared" si="58"/>
        <v>0</v>
      </c>
      <c r="S211" s="52">
        <f t="shared" si="59"/>
        <v>0</v>
      </c>
      <c r="T211" s="276">
        <f t="shared" si="60"/>
        <v>0</v>
      </c>
      <c r="U211" s="62">
        <f t="shared" si="62"/>
        <v>0</v>
      </c>
    </row>
    <row r="212" spans="1:21" x14ac:dyDescent="0.25">
      <c r="A212" s="87"/>
      <c r="B212" s="52">
        <f>'DAY5'!H212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+(Table18[[#This Row],[OPENING ]]+Table18[[#This Row],[RECEIPTS]]+Table18[[#This Row],[RETURNS]])-(Table18[[#This Row],[EXCHANGED]]+Table18[[#This Row],[SALES]]+Table18[[#This Row],[ISSUES]])</f>
        <v>0</v>
      </c>
      <c r="I212" s="53">
        <v>0</v>
      </c>
      <c r="J212" s="58">
        <f t="shared" si="61"/>
        <v>0</v>
      </c>
      <c r="K212" s="53">
        <f>+'DAY5'!K212+'DAY6'!C212</f>
        <v>0</v>
      </c>
      <c r="L212" s="54">
        <f>+'DAY5'!L212+'DAY6'!D212</f>
        <v>0</v>
      </c>
      <c r="M212" s="55">
        <f>+'DAY5'!M212+'DAY6'!E212</f>
        <v>0</v>
      </c>
      <c r="N212" s="52">
        <f>+'DAY5'!N212+'DAY6'!F212</f>
        <v>0</v>
      </c>
      <c r="O212" s="276">
        <f>+'DAY5'!O212+'DAY6'!G212</f>
        <v>0</v>
      </c>
      <c r="P212" s="53">
        <f t="shared" si="56"/>
        <v>0</v>
      </c>
      <c r="Q212" s="54">
        <f t="shared" si="57"/>
        <v>0</v>
      </c>
      <c r="R212" s="55">
        <f t="shared" si="58"/>
        <v>0</v>
      </c>
      <c r="S212" s="52">
        <f t="shared" si="59"/>
        <v>0</v>
      </c>
      <c r="T212" s="276">
        <f t="shared" si="60"/>
        <v>0</v>
      </c>
      <c r="U212" s="62">
        <f t="shared" si="62"/>
        <v>0</v>
      </c>
    </row>
    <row r="213" spans="1:21" ht="15.75" thickBot="1" x14ac:dyDescent="0.3">
      <c r="A213" s="179"/>
      <c r="B213" s="52">
        <f>'DAY5'!H213</f>
        <v>0</v>
      </c>
      <c r="C213" s="144">
        <v>0</v>
      </c>
      <c r="D213" s="145">
        <v>0</v>
      </c>
      <c r="E213" s="146">
        <v>0</v>
      </c>
      <c r="F213" s="143">
        <v>0</v>
      </c>
      <c r="G213" s="298">
        <v>0</v>
      </c>
      <c r="H213" s="54">
        <f>+(Table18[[#This Row],[OPENING ]]+Table18[[#This Row],[RECEIPTS]]+Table18[[#This Row],[RETURNS]])-(Table18[[#This Row],[EXCHANGED]]+Table18[[#This Row],[SALES]]+Table18[[#This Row],[ISSUES]])</f>
        <v>0</v>
      </c>
      <c r="I213" s="53">
        <v>0</v>
      </c>
      <c r="J213" s="148">
        <f t="shared" si="61"/>
        <v>0</v>
      </c>
      <c r="K213" s="53">
        <f>+'DAY5'!K213+'DAY6'!C213</f>
        <v>0</v>
      </c>
      <c r="L213" s="54">
        <f>+'DAY5'!L213+'DAY6'!D213</f>
        <v>0</v>
      </c>
      <c r="M213" s="55">
        <f>+'DAY5'!M213+'DAY6'!E213</f>
        <v>0</v>
      </c>
      <c r="N213" s="52">
        <f>+'DAY5'!N213+'DAY6'!F213</f>
        <v>0</v>
      </c>
      <c r="O213" s="276">
        <f>+'DAY5'!O213+'DAY6'!G213</f>
        <v>0</v>
      </c>
      <c r="P213" s="53">
        <f t="shared" si="56"/>
        <v>0</v>
      </c>
      <c r="Q213" s="54">
        <f t="shared" si="57"/>
        <v>0</v>
      </c>
      <c r="R213" s="55">
        <f t="shared" si="58"/>
        <v>0</v>
      </c>
      <c r="S213" s="52">
        <f t="shared" si="59"/>
        <v>0</v>
      </c>
      <c r="T213" s="276">
        <f t="shared" si="60"/>
        <v>0</v>
      </c>
      <c r="U213" s="167">
        <f t="shared" si="62"/>
        <v>0</v>
      </c>
    </row>
    <row r="214" spans="1:21" ht="17.25" thickBot="1" x14ac:dyDescent="0.35">
      <c r="A214" s="159" t="s">
        <v>54</v>
      </c>
      <c r="B214" s="160">
        <f t="shared" ref="B214:T214" si="63">SUM(B153:B213)</f>
        <v>10436.919999999998</v>
      </c>
      <c r="C214" s="161">
        <f t="shared" si="63"/>
        <v>75</v>
      </c>
      <c r="D214" s="162">
        <f t="shared" si="63"/>
        <v>0</v>
      </c>
      <c r="E214" s="163">
        <f t="shared" si="63"/>
        <v>0</v>
      </c>
      <c r="F214" s="160">
        <f t="shared" si="63"/>
        <v>0</v>
      </c>
      <c r="G214" s="277">
        <f t="shared" si="63"/>
        <v>651.68000000000006</v>
      </c>
      <c r="H214" s="162">
        <f t="shared" si="63"/>
        <v>9860.24</v>
      </c>
      <c r="I214" s="161">
        <f t="shared" si="63"/>
        <v>9860.0399999999991</v>
      </c>
      <c r="J214" s="165">
        <f>+I214-H214</f>
        <v>-0.2000000000007276</v>
      </c>
      <c r="K214" s="161">
        <f t="shared" si="63"/>
        <v>1375</v>
      </c>
      <c r="L214" s="174">
        <f t="shared" si="63"/>
        <v>9.6</v>
      </c>
      <c r="M214" s="163">
        <f t="shared" si="63"/>
        <v>0</v>
      </c>
      <c r="N214" s="160">
        <f t="shared" si="63"/>
        <v>0</v>
      </c>
      <c r="O214" s="277">
        <f t="shared" si="63"/>
        <v>1155.2800000000002</v>
      </c>
      <c r="P214" s="161">
        <f t="shared" si="63"/>
        <v>229.16666666666669</v>
      </c>
      <c r="Q214" s="162">
        <f t="shared" si="63"/>
        <v>1.5999999999999999</v>
      </c>
      <c r="R214" s="163">
        <f t="shared" si="63"/>
        <v>0</v>
      </c>
      <c r="S214" s="160">
        <f t="shared" si="63"/>
        <v>0</v>
      </c>
      <c r="T214" s="277">
        <f t="shared" si="63"/>
        <v>192.54666666666665</v>
      </c>
      <c r="U214" s="166">
        <f t="shared" si="62"/>
        <v>23.293005968785927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'DAY5'!H217</f>
        <v>550</v>
      </c>
      <c r="C217" s="53">
        <v>1100</v>
      </c>
      <c r="D217" s="54">
        <v>0</v>
      </c>
      <c r="E217" s="55">
        <v>0</v>
      </c>
      <c r="F217" s="52">
        <v>0</v>
      </c>
      <c r="G217" s="276">
        <v>1650</v>
      </c>
      <c r="H217" s="54">
        <f>+(Table18[[#This Row],[OPENING ]]+Table18[[#This Row],[RECEIPTS]]+Table18[[#This Row],[RETURNS]])-(Table18[[#This Row],[EXCHANGED]]+Table18[[#This Row],[SALES]]+Table18[[#This Row],[ISSUES]])</f>
        <v>0</v>
      </c>
      <c r="I217" s="53">
        <v>0</v>
      </c>
      <c r="J217" s="58">
        <f t="shared" si="61"/>
        <v>0</v>
      </c>
      <c r="K217" s="53">
        <f>+'DAY5'!K217+'DAY6'!C217</f>
        <v>3025</v>
      </c>
      <c r="L217" s="54">
        <f>+'DAY5'!L217+'DAY6'!D217</f>
        <v>0</v>
      </c>
      <c r="M217" s="55">
        <f>+'DAY5'!M217+'DAY6'!E217</f>
        <v>0</v>
      </c>
      <c r="N217" s="52">
        <f>+'DAY5'!N217+'DAY6'!F217</f>
        <v>0</v>
      </c>
      <c r="O217" s="276">
        <f>+'DAY5'!O217+'DAY6'!G217</f>
        <v>3025</v>
      </c>
      <c r="P217" s="53">
        <f>+K217/6</f>
        <v>504.16666666666669</v>
      </c>
      <c r="Q217" s="54">
        <f>+L217/6</f>
        <v>0</v>
      </c>
      <c r="R217" s="55">
        <f>+M217/6</f>
        <v>0</v>
      </c>
      <c r="S217" s="52">
        <f>+N217/6</f>
        <v>0</v>
      </c>
      <c r="T217" s="276">
        <f>+O217/6</f>
        <v>504.16666666666669</v>
      </c>
      <c r="U217" s="62">
        <f t="shared" si="62"/>
        <v>0</v>
      </c>
    </row>
    <row r="218" spans="1:21" x14ac:dyDescent="0.25">
      <c r="A218" s="95" t="s">
        <v>240</v>
      </c>
      <c r="B218" s="52">
        <f>'DAY5'!H218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+(Table18[[#This Row],[OPENING ]]+Table18[[#This Row],[RECEIPTS]]+Table18[[#This Row],[RETURNS]])-(Table18[[#This Row],[EXCHANGED]]+Table18[[#This Row],[SALES]]+Table18[[#This Row],[ISSUES]])</f>
        <v>0</v>
      </c>
      <c r="I218" s="53">
        <v>0</v>
      </c>
      <c r="J218" s="58">
        <f t="shared" si="61"/>
        <v>0</v>
      </c>
      <c r="K218" s="53">
        <f>+'DAY5'!K218+'DAY6'!C218</f>
        <v>0</v>
      </c>
      <c r="L218" s="54">
        <f>+'DAY5'!L218+'DAY6'!D218</f>
        <v>0</v>
      </c>
      <c r="M218" s="55">
        <f>+'DAY5'!M218+'DAY6'!E218</f>
        <v>0</v>
      </c>
      <c r="N218" s="52">
        <f>+'DAY5'!N218+'DAY6'!F218</f>
        <v>0</v>
      </c>
      <c r="O218" s="276">
        <f>+'DAY5'!O218+'DAY6'!G218</f>
        <v>8675</v>
      </c>
      <c r="P218" s="53">
        <f t="shared" ref="P218:P237" si="64">+K218/6</f>
        <v>0</v>
      </c>
      <c r="Q218" s="54">
        <f t="shared" ref="Q218:Q237" si="65">+L218/6</f>
        <v>0</v>
      </c>
      <c r="R218" s="55">
        <f t="shared" ref="R218:R237" si="66">+M218/6</f>
        <v>0</v>
      </c>
      <c r="S218" s="52">
        <f t="shared" ref="S218:S237" si="67">+N218/6</f>
        <v>0</v>
      </c>
      <c r="T218" s="276">
        <f t="shared" ref="T218:T237" si="68">+O218/6</f>
        <v>1445.8333333333333</v>
      </c>
      <c r="U218" s="62">
        <f t="shared" si="62"/>
        <v>0</v>
      </c>
    </row>
    <row r="219" spans="1:21" x14ac:dyDescent="0.25">
      <c r="A219" s="95" t="s">
        <v>57</v>
      </c>
      <c r="B219" s="52">
        <f>'DAY5'!H219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+(Table18[[#This Row],[OPENING ]]+Table18[[#This Row],[RECEIPTS]]+Table18[[#This Row],[RETURNS]])-(Table18[[#This Row],[EXCHANGED]]+Table18[[#This Row],[SALES]]+Table18[[#This Row],[ISSUES]])</f>
        <v>0</v>
      </c>
      <c r="I219" s="53">
        <v>0</v>
      </c>
      <c r="J219" s="58">
        <f t="shared" si="61"/>
        <v>0</v>
      </c>
      <c r="K219" s="53">
        <f>+'DAY5'!K219+'DAY6'!C219</f>
        <v>0</v>
      </c>
      <c r="L219" s="54">
        <f>+'DAY5'!L219+'DAY6'!D219</f>
        <v>0</v>
      </c>
      <c r="M219" s="55">
        <f>+'DAY5'!M219+'DAY6'!E219</f>
        <v>0</v>
      </c>
      <c r="N219" s="52">
        <f>+'DAY5'!N219+'DAY6'!F219</f>
        <v>0</v>
      </c>
      <c r="O219" s="276">
        <f>+'DAY5'!O219+'DAY6'!G219</f>
        <v>0</v>
      </c>
      <c r="P219" s="53">
        <f t="shared" si="64"/>
        <v>0</v>
      </c>
      <c r="Q219" s="54">
        <f t="shared" si="65"/>
        <v>0</v>
      </c>
      <c r="R219" s="55">
        <f t="shared" si="66"/>
        <v>0</v>
      </c>
      <c r="S219" s="52">
        <f t="shared" si="67"/>
        <v>0</v>
      </c>
      <c r="T219" s="276">
        <f t="shared" si="68"/>
        <v>0</v>
      </c>
      <c r="U219" s="62">
        <f t="shared" si="62"/>
        <v>0</v>
      </c>
    </row>
    <row r="220" spans="1:21" x14ac:dyDescent="0.25">
      <c r="A220" s="95" t="s">
        <v>58</v>
      </c>
      <c r="B220" s="52">
        <f>'DAY5'!H220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+(Table18[[#This Row],[OPENING ]]+Table18[[#This Row],[RECEIPTS]]+Table18[[#This Row],[RETURNS]])-(Table18[[#This Row],[EXCHANGED]]+Table18[[#This Row],[SALES]]+Table18[[#This Row],[ISSUES]])</f>
        <v>0</v>
      </c>
      <c r="I220" s="53">
        <v>0</v>
      </c>
      <c r="J220" s="58">
        <f t="shared" si="61"/>
        <v>0</v>
      </c>
      <c r="K220" s="53">
        <f>+'DAY5'!K220+'DAY6'!C220</f>
        <v>0</v>
      </c>
      <c r="L220" s="54">
        <f>+'DAY5'!L220+'DAY6'!D220</f>
        <v>0</v>
      </c>
      <c r="M220" s="55">
        <f>+'DAY5'!M220+'DAY6'!E220</f>
        <v>0</v>
      </c>
      <c r="N220" s="52">
        <f>+'DAY5'!N220+'DAY6'!F220</f>
        <v>0</v>
      </c>
      <c r="O220" s="276">
        <f>+'DAY5'!O220+'DAY6'!G220</f>
        <v>0</v>
      </c>
      <c r="P220" s="53">
        <f t="shared" si="64"/>
        <v>0</v>
      </c>
      <c r="Q220" s="54">
        <f t="shared" si="65"/>
        <v>0</v>
      </c>
      <c r="R220" s="55">
        <f t="shared" si="66"/>
        <v>0</v>
      </c>
      <c r="S220" s="52">
        <f t="shared" si="67"/>
        <v>0</v>
      </c>
      <c r="T220" s="276">
        <f t="shared" si="68"/>
        <v>0</v>
      </c>
      <c r="U220" s="62">
        <f t="shared" si="62"/>
        <v>0</v>
      </c>
    </row>
    <row r="221" spans="1:21" x14ac:dyDescent="0.25">
      <c r="A221" s="95" t="s">
        <v>59</v>
      </c>
      <c r="B221" s="52">
        <f>'DAY5'!H221</f>
        <v>0</v>
      </c>
      <c r="C221" s="53">
        <v>375</v>
      </c>
      <c r="D221" s="54">
        <v>0</v>
      </c>
      <c r="E221" s="55">
        <v>0</v>
      </c>
      <c r="F221" s="52">
        <v>0</v>
      </c>
      <c r="G221" s="276">
        <v>50</v>
      </c>
      <c r="H221" s="54">
        <f>+(Table18[[#This Row],[OPENING ]]+Table18[[#This Row],[RECEIPTS]]+Table18[[#This Row],[RETURNS]])-(Table18[[#This Row],[EXCHANGED]]+Table18[[#This Row],[SALES]]+Table18[[#This Row],[ISSUES]])</f>
        <v>325</v>
      </c>
      <c r="I221" s="53">
        <v>325</v>
      </c>
      <c r="J221" s="58">
        <f t="shared" ref="J221:J240" si="69">+I221-H221</f>
        <v>0</v>
      </c>
      <c r="K221" s="53">
        <f>+'DAY5'!K221+'DAY6'!C221</f>
        <v>675</v>
      </c>
      <c r="L221" s="54">
        <f>+'DAY5'!L221+'DAY6'!D221</f>
        <v>0</v>
      </c>
      <c r="M221" s="55">
        <f>+'DAY5'!M221+'DAY6'!E221</f>
        <v>0</v>
      </c>
      <c r="N221" s="52">
        <f>+'DAY5'!N221+'DAY6'!F221</f>
        <v>0</v>
      </c>
      <c r="O221" s="276">
        <f>+'DAY5'!O221+'DAY6'!G221</f>
        <v>875</v>
      </c>
      <c r="P221" s="53">
        <f t="shared" si="64"/>
        <v>112.5</v>
      </c>
      <c r="Q221" s="54">
        <f t="shared" si="65"/>
        <v>0</v>
      </c>
      <c r="R221" s="55">
        <f t="shared" si="66"/>
        <v>0</v>
      </c>
      <c r="S221" s="52">
        <f t="shared" si="67"/>
        <v>0</v>
      </c>
      <c r="T221" s="276">
        <f t="shared" si="68"/>
        <v>145.83333333333334</v>
      </c>
      <c r="U221" s="62">
        <f t="shared" si="62"/>
        <v>1.258064516129032</v>
      </c>
    </row>
    <row r="222" spans="1:21" x14ac:dyDescent="0.25">
      <c r="A222" s="95" t="s">
        <v>60</v>
      </c>
      <c r="B222" s="52">
        <f>'DAY5'!H222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+(Table18[[#This Row],[OPENING ]]+Table18[[#This Row],[RECEIPTS]]+Table18[[#This Row],[RETURNS]])-(Table18[[#This Row],[EXCHANGED]]+Table18[[#This Row],[SALES]]+Table18[[#This Row],[ISSUES]])</f>
        <v>0</v>
      </c>
      <c r="I222" s="53">
        <v>0</v>
      </c>
      <c r="J222" s="58">
        <f t="shared" si="69"/>
        <v>0</v>
      </c>
      <c r="K222" s="53">
        <f>+'DAY5'!K222+'DAY6'!C222</f>
        <v>0</v>
      </c>
      <c r="L222" s="54">
        <f>+'DAY5'!L222+'DAY6'!D222</f>
        <v>0</v>
      </c>
      <c r="M222" s="55">
        <f>+'DAY5'!M222+'DAY6'!E222</f>
        <v>0</v>
      </c>
      <c r="N222" s="52">
        <f>+'DAY5'!N222+'DAY6'!F222</f>
        <v>0</v>
      </c>
      <c r="O222" s="276">
        <f>+'DAY5'!O222+'DAY6'!G222</f>
        <v>0</v>
      </c>
      <c r="P222" s="53">
        <f t="shared" si="64"/>
        <v>0</v>
      </c>
      <c r="Q222" s="54">
        <f t="shared" si="65"/>
        <v>0</v>
      </c>
      <c r="R222" s="55">
        <f t="shared" si="66"/>
        <v>0</v>
      </c>
      <c r="S222" s="52">
        <f t="shared" si="67"/>
        <v>0</v>
      </c>
      <c r="T222" s="276">
        <f t="shared" si="68"/>
        <v>0</v>
      </c>
      <c r="U222" s="62">
        <f t="shared" si="62"/>
        <v>0</v>
      </c>
    </row>
    <row r="223" spans="1:21" x14ac:dyDescent="0.25">
      <c r="A223" s="95" t="s">
        <v>61</v>
      </c>
      <c r="B223" s="52">
        <f>'DAY5'!H223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+(Table18[[#This Row],[OPENING ]]+Table18[[#This Row],[RECEIPTS]]+Table18[[#This Row],[RETURNS]])-(Table18[[#This Row],[EXCHANGED]]+Table18[[#This Row],[SALES]]+Table18[[#This Row],[ISSUES]])</f>
        <v>0</v>
      </c>
      <c r="I223" s="53">
        <v>0</v>
      </c>
      <c r="J223" s="58">
        <f t="shared" si="69"/>
        <v>0</v>
      </c>
      <c r="K223" s="53">
        <f>+'DAY5'!K223+'DAY6'!C223</f>
        <v>0</v>
      </c>
      <c r="L223" s="54">
        <f>+'DAY5'!L223+'DAY6'!D223</f>
        <v>0</v>
      </c>
      <c r="M223" s="55">
        <f>+'DAY5'!M223+'DAY6'!E223</f>
        <v>0</v>
      </c>
      <c r="N223" s="52">
        <f>+'DAY5'!N223+'DAY6'!F223</f>
        <v>0</v>
      </c>
      <c r="O223" s="276">
        <f>+'DAY5'!O223+'DAY6'!G223</f>
        <v>0</v>
      </c>
      <c r="P223" s="53">
        <f t="shared" si="64"/>
        <v>0</v>
      </c>
      <c r="Q223" s="54">
        <f t="shared" si="65"/>
        <v>0</v>
      </c>
      <c r="R223" s="55">
        <f t="shared" si="66"/>
        <v>0</v>
      </c>
      <c r="S223" s="52">
        <f t="shared" si="67"/>
        <v>0</v>
      </c>
      <c r="T223" s="276">
        <f t="shared" si="68"/>
        <v>0</v>
      </c>
      <c r="U223" s="62">
        <f t="shared" si="62"/>
        <v>0</v>
      </c>
    </row>
    <row r="224" spans="1:21" x14ac:dyDescent="0.25">
      <c r="A224" s="95" t="s">
        <v>241</v>
      </c>
      <c r="B224" s="52">
        <f>'DAY5'!H224</f>
        <v>1200</v>
      </c>
      <c r="C224" s="53">
        <v>0</v>
      </c>
      <c r="D224" s="54">
        <v>0</v>
      </c>
      <c r="E224" s="55">
        <v>0</v>
      </c>
      <c r="F224" s="52">
        <v>0</v>
      </c>
      <c r="G224" s="276">
        <v>1200</v>
      </c>
      <c r="H224" s="54">
        <f>+(Table18[[#This Row],[OPENING ]]+Table18[[#This Row],[RECEIPTS]]+Table18[[#This Row],[RETURNS]])-(Table18[[#This Row],[EXCHANGED]]+Table18[[#This Row],[SALES]]+Table18[[#This Row],[ISSUES]])</f>
        <v>0</v>
      </c>
      <c r="I224" s="53">
        <v>0</v>
      </c>
      <c r="J224" s="58">
        <f t="shared" si="69"/>
        <v>0</v>
      </c>
      <c r="K224" s="53">
        <f>+'DAY5'!K224+'DAY6'!C224</f>
        <v>0</v>
      </c>
      <c r="L224" s="54">
        <f>+'DAY5'!L224+'DAY6'!D224</f>
        <v>0</v>
      </c>
      <c r="M224" s="55">
        <f>+'DAY5'!M224+'DAY6'!E224</f>
        <v>0</v>
      </c>
      <c r="N224" s="52">
        <f>+'DAY5'!N224+'DAY6'!F224</f>
        <v>0</v>
      </c>
      <c r="O224" s="276">
        <f>+'DAY5'!O224+'DAY6'!G224</f>
        <v>1200</v>
      </c>
      <c r="P224" s="53">
        <f t="shared" si="64"/>
        <v>0</v>
      </c>
      <c r="Q224" s="54">
        <f t="shared" si="65"/>
        <v>0</v>
      </c>
      <c r="R224" s="55">
        <f t="shared" si="66"/>
        <v>0</v>
      </c>
      <c r="S224" s="52">
        <f t="shared" si="67"/>
        <v>0</v>
      </c>
      <c r="T224" s="276">
        <f t="shared" si="68"/>
        <v>200</v>
      </c>
      <c r="U224" s="62">
        <f t="shared" si="62"/>
        <v>0</v>
      </c>
    </row>
    <row r="225" spans="1:21" x14ac:dyDescent="0.25">
      <c r="A225" s="95" t="s">
        <v>62</v>
      </c>
      <c r="B225" s="52">
        <f>'DAY5'!H225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+(Table18[[#This Row],[OPENING ]]+Table18[[#This Row],[RECEIPTS]]+Table18[[#This Row],[RETURNS]])-(Table18[[#This Row],[EXCHANGED]]+Table18[[#This Row],[SALES]]+Table18[[#This Row],[ISSUES]])</f>
        <v>0</v>
      </c>
      <c r="I225" s="53">
        <v>0</v>
      </c>
      <c r="J225" s="58">
        <f t="shared" si="69"/>
        <v>0</v>
      </c>
      <c r="K225" s="53">
        <f>+'DAY5'!K225+'DAY6'!C225</f>
        <v>0</v>
      </c>
      <c r="L225" s="54">
        <f>+'DAY5'!L225+'DAY6'!D225</f>
        <v>0</v>
      </c>
      <c r="M225" s="55">
        <f>+'DAY5'!M225+'DAY6'!E225</f>
        <v>0</v>
      </c>
      <c r="N225" s="52">
        <f>+'DAY5'!N225+'DAY6'!F225</f>
        <v>0</v>
      </c>
      <c r="O225" s="276">
        <f>+'DAY5'!O225+'DAY6'!G225</f>
        <v>0</v>
      </c>
      <c r="P225" s="53">
        <f t="shared" si="64"/>
        <v>0</v>
      </c>
      <c r="Q225" s="54">
        <f t="shared" si="65"/>
        <v>0</v>
      </c>
      <c r="R225" s="55">
        <f t="shared" si="66"/>
        <v>0</v>
      </c>
      <c r="S225" s="52">
        <f t="shared" si="67"/>
        <v>0</v>
      </c>
      <c r="T225" s="276">
        <f t="shared" si="68"/>
        <v>0</v>
      </c>
      <c r="U225" s="62">
        <f t="shared" si="62"/>
        <v>0</v>
      </c>
    </row>
    <row r="226" spans="1:21" x14ac:dyDescent="0.25">
      <c r="A226" s="95" t="s">
        <v>122</v>
      </c>
      <c r="B226" s="52">
        <f>'DAY5'!H226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+(Table18[[#This Row],[OPENING ]]+Table18[[#This Row],[RECEIPTS]]+Table18[[#This Row],[RETURNS]])-(Table18[[#This Row],[EXCHANGED]]+Table18[[#This Row],[SALES]]+Table18[[#This Row],[ISSUES]])</f>
        <v>0</v>
      </c>
      <c r="I226" s="53">
        <v>0</v>
      </c>
      <c r="J226" s="58">
        <f t="shared" si="69"/>
        <v>0</v>
      </c>
      <c r="K226" s="53">
        <f>+'DAY5'!K226+'DAY6'!C226</f>
        <v>0</v>
      </c>
      <c r="L226" s="54">
        <f>+'DAY5'!L226+'DAY6'!D226</f>
        <v>0</v>
      </c>
      <c r="M226" s="55">
        <f>+'DAY5'!M226+'DAY6'!E226</f>
        <v>0</v>
      </c>
      <c r="N226" s="52">
        <f>+'DAY5'!N226+'DAY6'!F226</f>
        <v>0</v>
      </c>
      <c r="O226" s="276">
        <f>+'DAY5'!O226+'DAY6'!G226</f>
        <v>0</v>
      </c>
      <c r="P226" s="53">
        <f t="shared" si="64"/>
        <v>0</v>
      </c>
      <c r="Q226" s="54">
        <f t="shared" si="65"/>
        <v>0</v>
      </c>
      <c r="R226" s="55">
        <f t="shared" si="66"/>
        <v>0</v>
      </c>
      <c r="S226" s="52">
        <f t="shared" si="67"/>
        <v>0</v>
      </c>
      <c r="T226" s="276">
        <f t="shared" si="68"/>
        <v>0</v>
      </c>
      <c r="U226" s="62">
        <f t="shared" si="62"/>
        <v>0</v>
      </c>
    </row>
    <row r="227" spans="1:21" x14ac:dyDescent="0.25">
      <c r="A227" s="95" t="s">
        <v>217</v>
      </c>
      <c r="B227" s="52">
        <f>'DAY5'!H227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+(Table18[[#This Row],[OPENING ]]+Table18[[#This Row],[RECEIPTS]]+Table18[[#This Row],[RETURNS]])-(Table18[[#This Row],[EXCHANGED]]+Table18[[#This Row],[SALES]]+Table18[[#This Row],[ISSUES]])</f>
        <v>0</v>
      </c>
      <c r="I227" s="53">
        <v>0</v>
      </c>
      <c r="J227" s="58">
        <f t="shared" si="69"/>
        <v>0</v>
      </c>
      <c r="K227" s="53">
        <f>+'DAY5'!K227+'DAY6'!C227</f>
        <v>0</v>
      </c>
      <c r="L227" s="54">
        <f>+'DAY5'!L227+'DAY6'!D227</f>
        <v>0</v>
      </c>
      <c r="M227" s="55">
        <f>+'DAY5'!M227+'DAY6'!E227</f>
        <v>0</v>
      </c>
      <c r="N227" s="52">
        <f>+'DAY5'!N227+'DAY6'!F227</f>
        <v>0</v>
      </c>
      <c r="O227" s="276">
        <f>+'DAY5'!O227+'DAY6'!G227</f>
        <v>0</v>
      </c>
      <c r="P227" s="53">
        <f t="shared" si="64"/>
        <v>0</v>
      </c>
      <c r="Q227" s="54">
        <f t="shared" si="65"/>
        <v>0</v>
      </c>
      <c r="R227" s="55">
        <f t="shared" si="66"/>
        <v>0</v>
      </c>
      <c r="S227" s="52">
        <f t="shared" si="67"/>
        <v>0</v>
      </c>
      <c r="T227" s="276">
        <f t="shared" si="68"/>
        <v>0</v>
      </c>
      <c r="U227" s="62">
        <f t="shared" si="62"/>
        <v>0</v>
      </c>
    </row>
    <row r="228" spans="1:21" x14ac:dyDescent="0.25">
      <c r="A228" s="95" t="s">
        <v>116</v>
      </c>
      <c r="B228" s="52">
        <f>'DAY5'!H228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+(Table18[[#This Row],[OPENING ]]+Table18[[#This Row],[RECEIPTS]]+Table18[[#This Row],[RETURNS]])-(Table18[[#This Row],[EXCHANGED]]+Table18[[#This Row],[SALES]]+Table18[[#This Row],[ISSUES]])</f>
        <v>0</v>
      </c>
      <c r="I228" s="53">
        <v>0</v>
      </c>
      <c r="J228" s="58">
        <f t="shared" si="69"/>
        <v>0</v>
      </c>
      <c r="K228" s="53">
        <f>+'DAY5'!K228+'DAY6'!C228</f>
        <v>0</v>
      </c>
      <c r="L228" s="54">
        <f>+'DAY5'!L228+'DAY6'!D228</f>
        <v>0</v>
      </c>
      <c r="M228" s="55">
        <f>+'DAY5'!M228+'DAY6'!E228</f>
        <v>0</v>
      </c>
      <c r="N228" s="52">
        <f>+'DAY5'!N228+'DAY6'!F228</f>
        <v>0</v>
      </c>
      <c r="O228" s="276">
        <f>+'DAY5'!O228+'DAY6'!G228</f>
        <v>0</v>
      </c>
      <c r="P228" s="53">
        <f t="shared" si="64"/>
        <v>0</v>
      </c>
      <c r="Q228" s="54">
        <f t="shared" si="65"/>
        <v>0</v>
      </c>
      <c r="R228" s="55">
        <f t="shared" si="66"/>
        <v>0</v>
      </c>
      <c r="S228" s="52">
        <f t="shared" si="67"/>
        <v>0</v>
      </c>
      <c r="T228" s="276">
        <f t="shared" si="68"/>
        <v>0</v>
      </c>
      <c r="U228" s="62">
        <f t="shared" si="62"/>
        <v>0</v>
      </c>
    </row>
    <row r="229" spans="1:21" x14ac:dyDescent="0.25">
      <c r="A229" s="95" t="s">
        <v>117</v>
      </c>
      <c r="B229" s="52">
        <f>'DAY5'!H229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+(Table18[[#This Row],[OPENING ]]+Table18[[#This Row],[RECEIPTS]]+Table18[[#This Row],[RETURNS]])-(Table18[[#This Row],[EXCHANGED]]+Table18[[#This Row],[SALES]]+Table18[[#This Row],[ISSUES]])</f>
        <v>0</v>
      </c>
      <c r="I229" s="53">
        <v>0</v>
      </c>
      <c r="J229" s="58">
        <f t="shared" si="69"/>
        <v>0</v>
      </c>
      <c r="K229" s="53">
        <f>+'DAY5'!K229+'DAY6'!C229</f>
        <v>0</v>
      </c>
      <c r="L229" s="54">
        <f>+'DAY5'!L229+'DAY6'!D229</f>
        <v>0</v>
      </c>
      <c r="M229" s="55">
        <f>+'DAY5'!M229+'DAY6'!E229</f>
        <v>0</v>
      </c>
      <c r="N229" s="52">
        <f>+'DAY5'!N229+'DAY6'!F229</f>
        <v>0</v>
      </c>
      <c r="O229" s="276">
        <f>+'DAY5'!O229+'DAY6'!G229</f>
        <v>0</v>
      </c>
      <c r="P229" s="53">
        <f t="shared" si="64"/>
        <v>0</v>
      </c>
      <c r="Q229" s="54">
        <f t="shared" si="65"/>
        <v>0</v>
      </c>
      <c r="R229" s="55">
        <f t="shared" si="66"/>
        <v>0</v>
      </c>
      <c r="S229" s="52">
        <f t="shared" si="67"/>
        <v>0</v>
      </c>
      <c r="T229" s="276">
        <f t="shared" si="68"/>
        <v>0</v>
      </c>
      <c r="U229" s="62">
        <f t="shared" si="62"/>
        <v>0</v>
      </c>
    </row>
    <row r="230" spans="1:21" x14ac:dyDescent="0.25">
      <c r="A230" s="95" t="s">
        <v>134</v>
      </c>
      <c r="B230" s="52">
        <f>'DAY5'!H230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+(Table18[[#This Row],[OPENING ]]+Table18[[#This Row],[RECEIPTS]]+Table18[[#This Row],[RETURNS]])-(Table18[[#This Row],[EXCHANGED]]+Table18[[#This Row],[SALES]]+Table18[[#This Row],[ISSUES]])</f>
        <v>0</v>
      </c>
      <c r="I230" s="53">
        <v>0</v>
      </c>
      <c r="J230" s="58">
        <f t="shared" si="69"/>
        <v>0</v>
      </c>
      <c r="K230" s="53">
        <f>+'DAY5'!K230+'DAY6'!C230</f>
        <v>0</v>
      </c>
      <c r="L230" s="54">
        <f>+'DAY5'!L230+'DAY6'!D230</f>
        <v>0</v>
      </c>
      <c r="M230" s="55">
        <f>+'DAY5'!M230+'DAY6'!E230</f>
        <v>0</v>
      </c>
      <c r="N230" s="52">
        <f>+'DAY5'!N230+'DAY6'!F230</f>
        <v>0</v>
      </c>
      <c r="O230" s="276">
        <f>+'DAY5'!O230+'DAY6'!G230</f>
        <v>0</v>
      </c>
      <c r="P230" s="53">
        <f t="shared" si="64"/>
        <v>0</v>
      </c>
      <c r="Q230" s="54">
        <f t="shared" si="65"/>
        <v>0</v>
      </c>
      <c r="R230" s="55">
        <f t="shared" si="66"/>
        <v>0</v>
      </c>
      <c r="S230" s="52">
        <f t="shared" si="67"/>
        <v>0</v>
      </c>
      <c r="T230" s="276">
        <f t="shared" si="68"/>
        <v>0</v>
      </c>
      <c r="U230" s="62">
        <f t="shared" si="62"/>
        <v>0</v>
      </c>
    </row>
    <row r="231" spans="1:21" x14ac:dyDescent="0.25">
      <c r="A231" s="95" t="s">
        <v>146</v>
      </c>
      <c r="B231" s="52">
        <f>'DAY5'!H231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+(Table18[[#This Row],[OPENING ]]+Table18[[#This Row],[RECEIPTS]]+Table18[[#This Row],[RETURNS]])-(Table18[[#This Row],[EXCHANGED]]+Table18[[#This Row],[SALES]]+Table18[[#This Row],[ISSUES]])</f>
        <v>0</v>
      </c>
      <c r="I231" s="53">
        <v>0</v>
      </c>
      <c r="J231" s="58">
        <f t="shared" si="69"/>
        <v>0</v>
      </c>
      <c r="K231" s="53">
        <f>+'DAY5'!K231+'DAY6'!C231</f>
        <v>0</v>
      </c>
      <c r="L231" s="54">
        <f>+'DAY5'!L231+'DAY6'!D231</f>
        <v>0</v>
      </c>
      <c r="M231" s="55">
        <f>+'DAY5'!M231+'DAY6'!E231</f>
        <v>0</v>
      </c>
      <c r="N231" s="52">
        <f>+'DAY5'!N231+'DAY6'!F231</f>
        <v>0</v>
      </c>
      <c r="O231" s="276">
        <f>+'DAY5'!O231+'DAY6'!G231</f>
        <v>0</v>
      </c>
      <c r="P231" s="53">
        <f t="shared" si="64"/>
        <v>0</v>
      </c>
      <c r="Q231" s="54">
        <f t="shared" si="65"/>
        <v>0</v>
      </c>
      <c r="R231" s="55">
        <f t="shared" si="66"/>
        <v>0</v>
      </c>
      <c r="S231" s="52">
        <f t="shared" si="67"/>
        <v>0</v>
      </c>
      <c r="T231" s="276">
        <f t="shared" si="68"/>
        <v>0</v>
      </c>
      <c r="U231" s="62">
        <f t="shared" si="62"/>
        <v>0</v>
      </c>
    </row>
    <row r="232" spans="1:21" x14ac:dyDescent="0.25">
      <c r="A232" s="95" t="s">
        <v>235</v>
      </c>
      <c r="B232" s="52">
        <f>'DAY5'!H232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+(Table18[[#This Row],[OPENING ]]+Table18[[#This Row],[RECEIPTS]]+Table18[[#This Row],[RETURNS]])-(Table18[[#This Row],[EXCHANGED]]+Table18[[#This Row],[SALES]]+Table18[[#This Row],[ISSUES]])</f>
        <v>8450</v>
      </c>
      <c r="I232" s="53">
        <v>8450</v>
      </c>
      <c r="J232" s="58">
        <f t="shared" si="69"/>
        <v>0</v>
      </c>
      <c r="K232" s="53">
        <f>+'DAY5'!K232+'DAY6'!C232</f>
        <v>0</v>
      </c>
      <c r="L232" s="54">
        <f>+'DAY5'!L232+'DAY6'!D232</f>
        <v>0</v>
      </c>
      <c r="M232" s="55">
        <f>+'DAY5'!M232+'DAY6'!E232</f>
        <v>0</v>
      </c>
      <c r="N232" s="52">
        <f>+'DAY5'!N232+'DAY6'!F232</f>
        <v>0</v>
      </c>
      <c r="O232" s="276">
        <f>+'DAY5'!O232+'DAY6'!G232</f>
        <v>0</v>
      </c>
      <c r="P232" s="53">
        <f t="shared" si="64"/>
        <v>0</v>
      </c>
      <c r="Q232" s="54">
        <f t="shared" si="65"/>
        <v>0</v>
      </c>
      <c r="R232" s="55">
        <f t="shared" si="66"/>
        <v>0</v>
      </c>
      <c r="S232" s="52">
        <f t="shared" si="67"/>
        <v>0</v>
      </c>
      <c r="T232" s="276">
        <f t="shared" si="68"/>
        <v>0</v>
      </c>
      <c r="U232" s="62">
        <f t="shared" si="62"/>
        <v>0</v>
      </c>
    </row>
    <row r="233" spans="1:21" x14ac:dyDescent="0.25">
      <c r="A233" s="95" t="s">
        <v>213</v>
      </c>
      <c r="B233" s="52">
        <f>'DAY5'!H233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+(Table18[[#This Row],[OPENING ]]+Table18[[#This Row],[RECEIPTS]]+Table18[[#This Row],[RETURNS]])-(Table18[[#This Row],[EXCHANGED]]+Table18[[#This Row],[SALES]]+Table18[[#This Row],[ISSUES]])</f>
        <v>0</v>
      </c>
      <c r="I233" s="53">
        <v>0</v>
      </c>
      <c r="J233" s="58">
        <f t="shared" si="69"/>
        <v>0</v>
      </c>
      <c r="K233" s="53">
        <f>+'DAY5'!K233+'DAY6'!C233</f>
        <v>0</v>
      </c>
      <c r="L233" s="54">
        <f>+'DAY5'!L233+'DAY6'!D233</f>
        <v>0</v>
      </c>
      <c r="M233" s="55">
        <f>+'DAY5'!M233+'DAY6'!E233</f>
        <v>0</v>
      </c>
      <c r="N233" s="52">
        <f>+'DAY5'!N233+'DAY6'!F233</f>
        <v>0</v>
      </c>
      <c r="O233" s="276">
        <f>+'DAY5'!O233+'DAY6'!G233</f>
        <v>0</v>
      </c>
      <c r="P233" s="53">
        <f t="shared" si="64"/>
        <v>0</v>
      </c>
      <c r="Q233" s="54">
        <f t="shared" si="65"/>
        <v>0</v>
      </c>
      <c r="R233" s="55">
        <f t="shared" si="66"/>
        <v>0</v>
      </c>
      <c r="S233" s="52">
        <f t="shared" si="67"/>
        <v>0</v>
      </c>
      <c r="T233" s="276">
        <f t="shared" si="68"/>
        <v>0</v>
      </c>
      <c r="U233" s="62">
        <f t="shared" si="62"/>
        <v>0</v>
      </c>
    </row>
    <row r="234" spans="1:21" x14ac:dyDescent="0.25">
      <c r="A234" s="95" t="s">
        <v>248</v>
      </c>
      <c r="B234" s="52">
        <f>'DAY5'!H234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+(Table18[[#This Row],[OPENING ]]+Table18[[#This Row],[RECEIPTS]]+Table18[[#This Row],[RETURNS]])-(Table18[[#This Row],[EXCHANGED]]+Table18[[#This Row],[SALES]]+Table18[[#This Row],[ISSUES]])</f>
        <v>0</v>
      </c>
      <c r="I234" s="53">
        <v>0</v>
      </c>
      <c r="J234" s="58">
        <f t="shared" si="69"/>
        <v>0</v>
      </c>
      <c r="K234" s="53">
        <f>+'DAY5'!K234+'DAY6'!C234</f>
        <v>0</v>
      </c>
      <c r="L234" s="54">
        <f>+'DAY5'!L234+'DAY6'!D234</f>
        <v>0</v>
      </c>
      <c r="M234" s="55">
        <f>+'DAY5'!M234+'DAY6'!E234</f>
        <v>0</v>
      </c>
      <c r="N234" s="52">
        <f>+'DAY5'!N234+'DAY6'!F234</f>
        <v>0</v>
      </c>
      <c r="O234" s="276">
        <f>+'DAY5'!O234+'DAY6'!G234</f>
        <v>0</v>
      </c>
      <c r="P234" s="53">
        <f t="shared" si="64"/>
        <v>0</v>
      </c>
      <c r="Q234" s="54">
        <f t="shared" si="65"/>
        <v>0</v>
      </c>
      <c r="R234" s="55">
        <f t="shared" si="66"/>
        <v>0</v>
      </c>
      <c r="S234" s="52">
        <f t="shared" si="67"/>
        <v>0</v>
      </c>
      <c r="T234" s="276">
        <f t="shared" si="68"/>
        <v>0</v>
      </c>
      <c r="U234" s="62">
        <f t="shared" si="62"/>
        <v>0</v>
      </c>
    </row>
    <row r="235" spans="1:21" x14ac:dyDescent="0.25">
      <c r="A235" s="95" t="s">
        <v>254</v>
      </c>
      <c r="B235" s="52">
        <f>'DAY5'!H235</f>
        <v>6425</v>
      </c>
      <c r="C235" s="53">
        <v>0</v>
      </c>
      <c r="D235" s="54">
        <v>0</v>
      </c>
      <c r="E235" s="55">
        <v>0</v>
      </c>
      <c r="F235" s="52">
        <v>0</v>
      </c>
      <c r="G235" s="276">
        <v>6425</v>
      </c>
      <c r="H235" s="54">
        <f>+(Table18[[#This Row],[OPENING ]]+Table18[[#This Row],[RECEIPTS]]+Table18[[#This Row],[RETURNS]])-(Table18[[#This Row],[EXCHANGED]]+Table18[[#This Row],[SALES]]+Table18[[#This Row],[ISSUES]])</f>
        <v>0</v>
      </c>
      <c r="I235" s="53">
        <v>0</v>
      </c>
      <c r="J235" s="58">
        <f t="shared" si="69"/>
        <v>0</v>
      </c>
      <c r="K235" s="53">
        <f>+'DAY5'!K235+'DAY6'!C235</f>
        <v>0</v>
      </c>
      <c r="L235" s="54">
        <f>+'DAY5'!L235+'DAY6'!D235</f>
        <v>0</v>
      </c>
      <c r="M235" s="55">
        <f>+'DAY5'!M235+'DAY6'!E235</f>
        <v>0</v>
      </c>
      <c r="N235" s="52">
        <f>+'DAY5'!N235+'DAY6'!F235</f>
        <v>0</v>
      </c>
      <c r="O235" s="276">
        <f>+'DAY5'!O235+'DAY6'!G235</f>
        <v>12625</v>
      </c>
      <c r="P235" s="53">
        <f t="shared" si="64"/>
        <v>0</v>
      </c>
      <c r="Q235" s="54">
        <f t="shared" si="65"/>
        <v>0</v>
      </c>
      <c r="R235" s="55">
        <f t="shared" si="66"/>
        <v>0</v>
      </c>
      <c r="S235" s="52">
        <f t="shared" si="67"/>
        <v>0</v>
      </c>
      <c r="T235" s="276">
        <f t="shared" si="68"/>
        <v>2104.1666666666665</v>
      </c>
      <c r="U235" s="62">
        <f t="shared" si="62"/>
        <v>0</v>
      </c>
    </row>
    <row r="236" spans="1:21" x14ac:dyDescent="0.25">
      <c r="A236" s="95" t="s">
        <v>63</v>
      </c>
      <c r="B236" s="52">
        <f>'DAY5'!H236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+(Table18[[#This Row],[OPENING ]]+Table18[[#This Row],[RECEIPTS]]+Table18[[#This Row],[RETURNS]])-(Table18[[#This Row],[EXCHANGED]]+Table18[[#This Row],[SALES]]+Table18[[#This Row],[ISSUES]])</f>
        <v>0</v>
      </c>
      <c r="I236" s="53">
        <v>0</v>
      </c>
      <c r="J236" s="58">
        <f t="shared" si="69"/>
        <v>0</v>
      </c>
      <c r="K236" s="53">
        <f>+'DAY5'!K236+'DAY6'!C236</f>
        <v>0</v>
      </c>
      <c r="L236" s="54">
        <f>+'DAY5'!L236+'DAY6'!D236</f>
        <v>0</v>
      </c>
      <c r="M236" s="55">
        <f>+'DAY5'!M236+'DAY6'!E236</f>
        <v>0</v>
      </c>
      <c r="N236" s="52">
        <f>+'DAY5'!N236+'DAY6'!F236</f>
        <v>0</v>
      </c>
      <c r="O236" s="276">
        <f>+'DAY5'!O236+'DAY6'!G236</f>
        <v>0</v>
      </c>
      <c r="P236" s="53">
        <f t="shared" si="64"/>
        <v>0</v>
      </c>
      <c r="Q236" s="54">
        <f t="shared" si="65"/>
        <v>0</v>
      </c>
      <c r="R236" s="55">
        <f t="shared" si="66"/>
        <v>0</v>
      </c>
      <c r="S236" s="52">
        <f t="shared" si="67"/>
        <v>0</v>
      </c>
      <c r="T236" s="276">
        <f t="shared" si="68"/>
        <v>0</v>
      </c>
      <c r="U236" s="62">
        <f t="shared" si="62"/>
        <v>0</v>
      </c>
    </row>
    <row r="237" spans="1:21" ht="15.75" thickBot="1" x14ac:dyDescent="0.3">
      <c r="A237" s="188" t="s">
        <v>121</v>
      </c>
      <c r="B237" s="52">
        <f>'DAY5'!H237</f>
        <v>1459.4</v>
      </c>
      <c r="C237" s="144">
        <v>0</v>
      </c>
      <c r="D237" s="145">
        <v>0</v>
      </c>
      <c r="E237" s="146">
        <v>0</v>
      </c>
      <c r="F237" s="143">
        <v>0</v>
      </c>
      <c r="G237" s="298">
        <v>0</v>
      </c>
      <c r="H237" s="54">
        <f>+(Table18[[#This Row],[OPENING ]]+Table18[[#This Row],[RECEIPTS]]+Table18[[#This Row],[RETURNS]])-(Table18[[#This Row],[EXCHANGED]]+Table18[[#This Row],[SALES]]+Table18[[#This Row],[ISSUES]])</f>
        <v>1459.4</v>
      </c>
      <c r="I237" s="144">
        <v>1459.4</v>
      </c>
      <c r="J237" s="148">
        <f t="shared" si="69"/>
        <v>0</v>
      </c>
      <c r="K237" s="53">
        <f>+'DAY5'!K237+'DAY6'!C237</f>
        <v>0</v>
      </c>
      <c r="L237" s="54">
        <f>+'DAY5'!L237+'DAY6'!D237</f>
        <v>0</v>
      </c>
      <c r="M237" s="55">
        <f>+'DAY5'!M237+'DAY6'!E237</f>
        <v>0</v>
      </c>
      <c r="N237" s="52">
        <f>+'DAY5'!N237+'DAY6'!F237</f>
        <v>0</v>
      </c>
      <c r="O237" s="276">
        <f>+'DAY5'!O237+'DAY6'!G237</f>
        <v>0</v>
      </c>
      <c r="P237" s="53">
        <f t="shared" si="64"/>
        <v>0</v>
      </c>
      <c r="Q237" s="54">
        <f t="shared" si="65"/>
        <v>0</v>
      </c>
      <c r="R237" s="55">
        <f t="shared" si="66"/>
        <v>0</v>
      </c>
      <c r="S237" s="52">
        <f t="shared" si="67"/>
        <v>0</v>
      </c>
      <c r="T237" s="276">
        <f t="shared" si="68"/>
        <v>0</v>
      </c>
      <c r="U237" s="167">
        <f t="shared" si="62"/>
        <v>0</v>
      </c>
    </row>
    <row r="238" spans="1:21" ht="17.25" thickBot="1" x14ac:dyDescent="0.35">
      <c r="A238" s="159" t="s">
        <v>64</v>
      </c>
      <c r="B238" s="160">
        <f t="shared" ref="B238:T238" si="70">SUM(B217:B237)</f>
        <v>18084.400000000001</v>
      </c>
      <c r="C238" s="161">
        <f>SUM(C217:C237)</f>
        <v>1475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70"/>
        <v>9325</v>
      </c>
      <c r="H238" s="162">
        <f t="shared" si="70"/>
        <v>10234.4</v>
      </c>
      <c r="I238" s="161">
        <f t="shared" si="70"/>
        <v>10234.4</v>
      </c>
      <c r="J238" s="165">
        <f t="shared" si="69"/>
        <v>0</v>
      </c>
      <c r="K238" s="161">
        <f t="shared" si="70"/>
        <v>3700</v>
      </c>
      <c r="L238" s="162">
        <f t="shared" si="70"/>
        <v>0</v>
      </c>
      <c r="M238" s="163">
        <f t="shared" si="70"/>
        <v>0</v>
      </c>
      <c r="N238" s="160">
        <f t="shared" si="70"/>
        <v>0</v>
      </c>
      <c r="O238" s="277">
        <f t="shared" si="70"/>
        <v>26400</v>
      </c>
      <c r="P238" s="161">
        <f t="shared" si="70"/>
        <v>616.66666666666674</v>
      </c>
      <c r="Q238" s="162">
        <f t="shared" si="70"/>
        <v>0</v>
      </c>
      <c r="R238" s="163">
        <f t="shared" si="70"/>
        <v>0</v>
      </c>
      <c r="S238" s="160">
        <f t="shared" si="70"/>
        <v>0</v>
      </c>
      <c r="T238" s="277">
        <f t="shared" si="70"/>
        <v>4400</v>
      </c>
      <c r="U238" s="166">
        <f t="shared" si="62"/>
        <v>2.0400797342192689</v>
      </c>
    </row>
    <row r="239" spans="1:21" ht="15.75" thickBot="1" x14ac:dyDescent="0.3">
      <c r="A239" s="189"/>
      <c r="B239" s="196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2">
        <f t="shared" ref="B240:I240" si="71">+B238+B214+B150+B125+B114+B100+B80+B60+B40+B20</f>
        <v>156758.24</v>
      </c>
      <c r="C240" s="181">
        <f t="shared" si="71"/>
        <v>1550</v>
      </c>
      <c r="D240" s="183">
        <f t="shared" si="71"/>
        <v>0</v>
      </c>
      <c r="E240" s="184">
        <f t="shared" si="71"/>
        <v>0</v>
      </c>
      <c r="F240" s="182">
        <f t="shared" si="71"/>
        <v>0</v>
      </c>
      <c r="G240" s="281">
        <f t="shared" si="71"/>
        <v>23875.08</v>
      </c>
      <c r="H240" s="183">
        <f t="shared" si="71"/>
        <v>134433.16</v>
      </c>
      <c r="I240" s="181">
        <f t="shared" si="71"/>
        <v>134469.84</v>
      </c>
      <c r="J240" s="186">
        <f t="shared" si="69"/>
        <v>36.679999999993015</v>
      </c>
      <c r="K240" s="181">
        <f t="shared" ref="K240:T240" si="72">+K238+K214+K150+K125+K114+K100+K80+K60+K40+K20</f>
        <v>73075</v>
      </c>
      <c r="L240" s="183">
        <f t="shared" si="72"/>
        <v>333.9</v>
      </c>
      <c r="M240" s="184">
        <f t="shared" si="72"/>
        <v>0</v>
      </c>
      <c r="N240" s="182">
        <f t="shared" si="72"/>
        <v>0</v>
      </c>
      <c r="O240" s="281">
        <f t="shared" si="72"/>
        <v>59770.479999999996</v>
      </c>
      <c r="P240" s="181">
        <f t="shared" si="72"/>
        <v>12179.166666666668</v>
      </c>
      <c r="Q240" s="183">
        <f t="shared" si="72"/>
        <v>55.65</v>
      </c>
      <c r="R240" s="182">
        <f t="shared" si="72"/>
        <v>0</v>
      </c>
      <c r="S240" s="182">
        <f t="shared" si="72"/>
        <v>0</v>
      </c>
      <c r="T240" s="281">
        <f t="shared" si="72"/>
        <v>9961.746666666666</v>
      </c>
      <c r="U240" s="187">
        <f t="shared" si="62"/>
        <v>6.056485320775634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14249.8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53021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10246.800000000001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3603.4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4606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12312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9372.1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6820.4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143.9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9860.0399999999991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325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1459.4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8450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10234.4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107411.1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sheetProtection algorithmName="SHA-512" hashValue="8DO9LEocTSk5FwRcA5IBGBm7jvUn56Jz4o4/UL5pI7aC+mNy5szuh9LozM3eYAH4UarYtpnH0BQ5syQq9uxJOw==" saltValue="GJp6n/rQzZq36ekrmymZ3g==" spinCount="100000" sheet="1" objects="1" scenarios="1"/>
  <conditionalFormatting sqref="I60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{A1998DED-816D-41AA-B846-ED69AB5F622F}</x14:id>
        </ext>
      </extLst>
    </cfRule>
  </conditionalFormatting>
  <conditionalFormatting sqref="I101:I113 I61:I99 I239 I1:I59 I241:I260 I115:I149 I152:I237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{716CE6C1-526E-40D2-AC29-34D5407AFC5C}</x14:id>
        </ext>
      </extLst>
    </cfRule>
  </conditionalFormatting>
  <conditionalFormatting sqref="I114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{058C4498-C14F-40BC-B0E6-B77744F53D13}</x14:id>
        </ext>
      </extLst>
    </cfRule>
  </conditionalFormatting>
  <conditionalFormatting sqref="I150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{16D3E22D-ED1A-474D-8331-A0B28F35236B}</x14:id>
        </ext>
      </extLst>
    </cfRule>
  </conditionalFormatting>
  <conditionalFormatting sqref="I238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{7D6013F5-6C65-4759-B670-CF2307B0616B}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{D3BC84CA-6B2B-490E-9822-54C942D2D4B0}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{55188E08-8AF3-4E26-BE7D-A312FB8A95A7}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{678E1D6F-5E8A-4E61-AD7B-C5A9B535A689}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{BA4CF926-CEB3-4830-A015-D6D2498CA5A8}</x14:id>
        </ext>
      </extLst>
    </cfRule>
  </conditionalFormatting>
  <pageMargins left="0.7" right="0.7" top="0.75" bottom="0.75" header="0.3" footer="0.3"/>
  <pageSetup orientation="portrait" r:id="rId1"/>
  <ignoredErrors>
    <ignoredError sqref="U3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998DED-816D-41AA-B846-ED69AB5F62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716CE6C1-526E-40D2-AC29-34D5407AFC5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I241:I260 I115:I149 I152:I237</xm:sqref>
        </x14:conditionalFormatting>
        <x14:conditionalFormatting xmlns:xm="http://schemas.microsoft.com/office/excel/2006/main">
          <x14:cfRule type="dataBar" id="{058C4498-C14F-40BC-B0E6-B77744F53D1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I114</xm:sqref>
        </x14:conditionalFormatting>
        <x14:conditionalFormatting xmlns:xm="http://schemas.microsoft.com/office/excel/2006/main">
          <x14:cfRule type="dataBar" id="{16D3E22D-ED1A-474D-8331-A0B28F35236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I150</xm:sqref>
        </x14:conditionalFormatting>
        <x14:conditionalFormatting xmlns:xm="http://schemas.microsoft.com/office/excel/2006/main">
          <x14:cfRule type="dataBar" id="{7D6013F5-6C65-4759-B670-CF2307B0616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I238</xm:sqref>
        </x14:conditionalFormatting>
        <x14:conditionalFormatting xmlns:xm="http://schemas.microsoft.com/office/excel/2006/main">
          <x14:cfRule type="dataBar" id="{D3BC84CA-6B2B-490E-9822-54C942D2D4B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55188E08-8AF3-4E26-BE7D-A312FB8A95A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678E1D6F-5E8A-4E61-AD7B-C5A9B535A68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BA4CF926-CEB3-4830-A015-D6D2498CA5A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1766-B3CC-465C-9405-9A21A577E758}">
  <dimension ref="A1:U269"/>
  <sheetViews>
    <sheetView showGridLines="0" topLeftCell="A208" workbookViewId="0">
      <selection activeCell="I221" sqref="I221"/>
    </sheetView>
  </sheetViews>
  <sheetFormatPr defaultRowHeight="15" x14ac:dyDescent="0.25"/>
  <cols>
    <col min="1" max="1" width="45.5703125" customWidth="1"/>
    <col min="2" max="2" width="15.7109375" customWidth="1"/>
    <col min="3" max="3" width="10.7109375" customWidth="1"/>
    <col min="4" max="4" width="9.28515625" bestFit="1" customWidth="1"/>
    <col min="5" max="5" width="12" customWidth="1"/>
    <col min="6" max="6" width="11" customWidth="1"/>
    <col min="7" max="7" width="9.28515625" style="313" customWidth="1"/>
    <col min="8" max="8" width="12.42578125" style="1" customWidth="1"/>
    <col min="9" max="9" width="13.5703125" style="2" customWidth="1"/>
    <col min="10" max="10" width="9.28515625" style="3" bestFit="1" customWidth="1"/>
    <col min="11" max="11" width="11.28515625" customWidth="1"/>
    <col min="15" max="15" width="9.140625" style="313"/>
    <col min="20" max="20" width="9.140625" style="313"/>
  </cols>
  <sheetData>
    <row r="1" spans="1:21" ht="15.75" thickBot="1" x14ac:dyDescent="0.3">
      <c r="A1" s="12" t="s">
        <v>271</v>
      </c>
      <c r="B1" s="13"/>
      <c r="C1" s="14"/>
      <c r="D1" s="15"/>
      <c r="E1" s="16"/>
      <c r="F1" s="17"/>
      <c r="G1" s="300"/>
      <c r="H1" s="19"/>
      <c r="I1" s="12"/>
      <c r="J1" s="20"/>
      <c r="K1" s="12"/>
      <c r="L1" s="21"/>
      <c r="M1" s="22"/>
      <c r="N1" s="23"/>
      <c r="O1" s="314"/>
      <c r="P1" s="12"/>
      <c r="Q1" s="21"/>
      <c r="R1" s="22"/>
      <c r="S1" s="23"/>
      <c r="T1" s="314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301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315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315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9"/>
      <c r="G3" s="301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301" t="s">
        <v>9</v>
      </c>
      <c r="P3" s="27" t="s">
        <v>10</v>
      </c>
      <c r="Q3" s="28" t="s">
        <v>10</v>
      </c>
      <c r="R3" s="29" t="s">
        <v>10</v>
      </c>
      <c r="S3" s="30"/>
      <c r="T3" s="301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7"/>
      <c r="G4" s="302"/>
      <c r="H4" s="45"/>
      <c r="I4" s="44"/>
      <c r="J4" s="49"/>
      <c r="K4" s="44"/>
      <c r="L4" s="45"/>
      <c r="M4" s="46"/>
      <c r="N4" s="43"/>
      <c r="O4" s="302"/>
      <c r="P4" s="44"/>
      <c r="Q4" s="45"/>
      <c r="R4" s="46"/>
      <c r="S4" s="43"/>
      <c r="T4" s="302"/>
      <c r="U4" s="50"/>
    </row>
    <row r="5" spans="1:21" x14ac:dyDescent="0.25">
      <c r="A5" s="51" t="s">
        <v>141</v>
      </c>
      <c r="B5" s="52">
        <f>'DAY6'!H5</f>
        <v>0</v>
      </c>
      <c r="C5" s="53">
        <v>0</v>
      </c>
      <c r="D5" s="54">
        <v>0</v>
      </c>
      <c r="E5" s="55">
        <v>0</v>
      </c>
      <c r="F5" s="56">
        <v>0</v>
      </c>
      <c r="G5" s="303">
        <v>0</v>
      </c>
      <c r="H5" s="54">
        <f>+(Table19[[#This Row],[OPENING ]]+Table19[[#This Row],[RECEIPTS]]+Table19[[#This Row],[RETURNS]])-(Table19[[#This Row],[EXCHANGED]]+Table19[[#This Row],[SALES]]+Table19[[#This Row],[ISSUES]])</f>
        <v>0</v>
      </c>
      <c r="I5" s="53">
        <v>0</v>
      </c>
      <c r="J5" s="58">
        <f t="shared" ref="J5:J76" si="0">+I5-H5</f>
        <v>0</v>
      </c>
      <c r="K5" s="53">
        <f>+'DAY6'!K5+'DAY7'!C5</f>
        <v>0</v>
      </c>
      <c r="L5" s="54">
        <f>+'DAY6'!L5+'DAY7'!D5</f>
        <v>0</v>
      </c>
      <c r="M5" s="55">
        <f>+'DAY6'!M5+'DAY7'!E5</f>
        <v>0</v>
      </c>
      <c r="N5" s="52">
        <f>+'DAY6'!N5+'DAY7'!F5</f>
        <v>0</v>
      </c>
      <c r="O5" s="303">
        <f>+'DAY6'!O5+'DAY7'!G5</f>
        <v>0</v>
      </c>
      <c r="P5" s="53">
        <f>+K5/7</f>
        <v>0</v>
      </c>
      <c r="Q5" s="54">
        <f>+L5/7</f>
        <v>0</v>
      </c>
      <c r="R5" s="55">
        <f>+M5/7</f>
        <v>0</v>
      </c>
      <c r="S5" s="52">
        <f>+N5/7</f>
        <v>0</v>
      </c>
      <c r="T5" s="303">
        <f>+O5/7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'DAY6'!H6</f>
        <v>0</v>
      </c>
      <c r="C6" s="53">
        <v>0</v>
      </c>
      <c r="D6" s="54">
        <v>0</v>
      </c>
      <c r="E6" s="55">
        <v>0</v>
      </c>
      <c r="F6" s="56">
        <v>0</v>
      </c>
      <c r="G6" s="303">
        <v>0</v>
      </c>
      <c r="H6" s="54">
        <f>+(Table19[[#This Row],[OPENING ]]+Table19[[#This Row],[RECEIPTS]]+Table19[[#This Row],[RETURNS]])-(Table19[[#This Row],[EXCHANGED]]+Table19[[#This Row],[SALES]]+Table19[[#This Row],[ISSUES]])</f>
        <v>0</v>
      </c>
      <c r="I6" s="53">
        <v>0</v>
      </c>
      <c r="J6" s="58">
        <f t="shared" si="0"/>
        <v>0</v>
      </c>
      <c r="K6" s="53">
        <f>+'DAY6'!K6+'DAY7'!C6</f>
        <v>0</v>
      </c>
      <c r="L6" s="54">
        <f>+'DAY6'!L6+'DAY7'!D6</f>
        <v>0</v>
      </c>
      <c r="M6" s="55">
        <f>+'DAY6'!M6+'DAY7'!E6</f>
        <v>0</v>
      </c>
      <c r="N6" s="52">
        <f>+'DAY6'!N6+'DAY7'!F6</f>
        <v>0</v>
      </c>
      <c r="O6" s="303">
        <f>+'DAY6'!O6+'DAY7'!G6</f>
        <v>0</v>
      </c>
      <c r="P6" s="53">
        <f t="shared" ref="P6:P19" si="2">+K6/7</f>
        <v>0</v>
      </c>
      <c r="Q6" s="54">
        <f t="shared" ref="Q6:Q19" si="3">+L6/7</f>
        <v>0</v>
      </c>
      <c r="R6" s="55">
        <f t="shared" ref="R6:R19" si="4">+M6/7</f>
        <v>0</v>
      </c>
      <c r="S6" s="52">
        <f t="shared" ref="S6:S19" si="5">+N6/7</f>
        <v>0</v>
      </c>
      <c r="T6" s="303">
        <f t="shared" ref="T6:T19" si="6">+O6/7</f>
        <v>0</v>
      </c>
      <c r="U6" s="59">
        <f t="shared" si="1"/>
        <v>0</v>
      </c>
    </row>
    <row r="7" spans="1:21" x14ac:dyDescent="0.25">
      <c r="A7" s="51" t="s">
        <v>14</v>
      </c>
      <c r="B7" s="52">
        <f>'DAY6'!H7</f>
        <v>0</v>
      </c>
      <c r="C7" s="53">
        <v>0</v>
      </c>
      <c r="D7" s="54">
        <v>0</v>
      </c>
      <c r="E7" s="55">
        <v>0</v>
      </c>
      <c r="F7" s="56">
        <v>0</v>
      </c>
      <c r="G7" s="303">
        <v>0</v>
      </c>
      <c r="H7" s="54">
        <f>+(Table19[[#This Row],[OPENING ]]+Table19[[#This Row],[RECEIPTS]]+Table19[[#This Row],[RETURNS]])-(Table19[[#This Row],[EXCHANGED]]+Table19[[#This Row],[SALES]]+Table19[[#This Row],[ISSUES]])</f>
        <v>0</v>
      </c>
      <c r="I7" s="53">
        <v>0</v>
      </c>
      <c r="J7" s="58">
        <f t="shared" si="0"/>
        <v>0</v>
      </c>
      <c r="K7" s="53">
        <f>+'DAY6'!K7+'DAY7'!C7</f>
        <v>0</v>
      </c>
      <c r="L7" s="54">
        <f>+'DAY6'!L7+'DAY7'!D7</f>
        <v>0</v>
      </c>
      <c r="M7" s="55">
        <f>+'DAY6'!M7+'DAY7'!E7</f>
        <v>0</v>
      </c>
      <c r="N7" s="52">
        <f>+'DAY6'!N7+'DAY7'!F7</f>
        <v>0</v>
      </c>
      <c r="O7" s="303">
        <f>+'DAY6'!O7+'DAY7'!G7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303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'DAY6'!H8</f>
        <v>0</v>
      </c>
      <c r="C8" s="53">
        <v>0</v>
      </c>
      <c r="D8" s="54">
        <v>0</v>
      </c>
      <c r="E8" s="55">
        <v>0</v>
      </c>
      <c r="F8" s="56">
        <v>0</v>
      </c>
      <c r="G8" s="303">
        <v>0</v>
      </c>
      <c r="H8" s="54">
        <f>+(Table19[[#This Row],[OPENING ]]+Table19[[#This Row],[RECEIPTS]]+Table19[[#This Row],[RETURNS]])-(Table19[[#This Row],[EXCHANGED]]+Table19[[#This Row],[SALES]]+Table19[[#This Row],[ISSUES]])</f>
        <v>0</v>
      </c>
      <c r="I8" s="53">
        <v>0</v>
      </c>
      <c r="J8" s="58">
        <f t="shared" si="0"/>
        <v>0</v>
      </c>
      <c r="K8" s="53">
        <f>+'DAY6'!K8+'DAY7'!C8</f>
        <v>0</v>
      </c>
      <c r="L8" s="54">
        <f>+'DAY6'!L8+'DAY7'!D8</f>
        <v>0</v>
      </c>
      <c r="M8" s="55">
        <f>+'DAY6'!M8+'DAY7'!E8</f>
        <v>0</v>
      </c>
      <c r="N8" s="52">
        <f>+'DAY6'!N8+'DAY7'!F8</f>
        <v>0</v>
      </c>
      <c r="O8" s="303">
        <f>+'DAY6'!O8+'DAY7'!G8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303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'DAY6'!H9</f>
        <v>0</v>
      </c>
      <c r="C9" s="53">
        <v>0</v>
      </c>
      <c r="D9" s="54">
        <v>0</v>
      </c>
      <c r="E9" s="55">
        <v>0</v>
      </c>
      <c r="F9" s="56">
        <v>0</v>
      </c>
      <c r="G9" s="303">
        <v>0</v>
      </c>
      <c r="H9" s="54">
        <f>+(Table19[[#This Row],[OPENING ]]+Table19[[#This Row],[RECEIPTS]]+Table19[[#This Row],[RETURNS]])-(Table19[[#This Row],[EXCHANGED]]+Table19[[#This Row],[SALES]]+Table19[[#This Row],[ISSUES]])</f>
        <v>0</v>
      </c>
      <c r="I9" s="53">
        <v>0</v>
      </c>
      <c r="J9" s="58">
        <f t="shared" si="0"/>
        <v>0</v>
      </c>
      <c r="K9" s="53">
        <f>+'DAY6'!K9+'DAY7'!C9</f>
        <v>0</v>
      </c>
      <c r="L9" s="54">
        <f>+'DAY6'!L9+'DAY7'!D9</f>
        <v>0</v>
      </c>
      <c r="M9" s="55">
        <f>+'DAY6'!M9+'DAY7'!E9</f>
        <v>0</v>
      </c>
      <c r="N9" s="52">
        <f>+'DAY6'!N9+'DAY7'!F9</f>
        <v>0</v>
      </c>
      <c r="O9" s="303">
        <f>+'DAY6'!O9+'DAY7'!G9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303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'DAY6'!H10</f>
        <v>0</v>
      </c>
      <c r="C10" s="53">
        <v>0</v>
      </c>
      <c r="D10" s="54">
        <v>0</v>
      </c>
      <c r="E10" s="55">
        <v>0</v>
      </c>
      <c r="F10" s="56">
        <v>0</v>
      </c>
      <c r="G10" s="303">
        <v>0</v>
      </c>
      <c r="H10" s="54">
        <f>+(Table19[[#This Row],[OPENING ]]+Table19[[#This Row],[RECEIPTS]]+Table19[[#This Row],[RETURNS]])-(Table19[[#This Row],[EXCHANGED]]+Table19[[#This Row],[SALES]]+Table19[[#This Row],[ISSUES]])</f>
        <v>0</v>
      </c>
      <c r="I10" s="53">
        <v>0</v>
      </c>
      <c r="J10" s="58">
        <f t="shared" si="0"/>
        <v>0</v>
      </c>
      <c r="K10" s="53">
        <f>+'DAY6'!K10+'DAY7'!C10</f>
        <v>0</v>
      </c>
      <c r="L10" s="54">
        <f>+'DAY6'!L10+'DAY7'!D10</f>
        <v>0</v>
      </c>
      <c r="M10" s="55">
        <f>+'DAY6'!M10+'DAY7'!E10</f>
        <v>0</v>
      </c>
      <c r="N10" s="52">
        <f>+'DAY6'!N10+'DAY7'!F10</f>
        <v>0</v>
      </c>
      <c r="O10" s="303">
        <f>+'DAY6'!O10+'DAY7'!G10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303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'DAY6'!H11</f>
        <v>0</v>
      </c>
      <c r="C11" s="53">
        <v>0</v>
      </c>
      <c r="D11" s="54">
        <v>0</v>
      </c>
      <c r="E11" s="55">
        <v>0</v>
      </c>
      <c r="F11" s="56">
        <v>0</v>
      </c>
      <c r="G11" s="303">
        <v>0</v>
      </c>
      <c r="H11" s="54">
        <f>+(Table19[[#This Row],[OPENING ]]+Table19[[#This Row],[RECEIPTS]]+Table19[[#This Row],[RETURNS]])-(Table19[[#This Row],[EXCHANGED]]+Table19[[#This Row],[SALES]]+Table19[[#This Row],[ISSUES]])</f>
        <v>0</v>
      </c>
      <c r="I11" s="53">
        <v>0</v>
      </c>
      <c r="J11" s="58">
        <f t="shared" si="0"/>
        <v>0</v>
      </c>
      <c r="K11" s="53">
        <f>+'DAY6'!K11+'DAY7'!C11</f>
        <v>0</v>
      </c>
      <c r="L11" s="54">
        <f>+'DAY6'!L11+'DAY7'!D11</f>
        <v>0</v>
      </c>
      <c r="M11" s="55">
        <f>+'DAY6'!M11+'DAY7'!E11</f>
        <v>0</v>
      </c>
      <c r="N11" s="52">
        <f>+'DAY6'!N11+'DAY7'!F11</f>
        <v>0</v>
      </c>
      <c r="O11" s="303">
        <f>+'DAY6'!O11+'DAY7'!G11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303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'DAY6'!H12</f>
        <v>0</v>
      </c>
      <c r="C12" s="53">
        <v>0</v>
      </c>
      <c r="D12" s="54">
        <v>0</v>
      </c>
      <c r="E12" s="55">
        <v>0</v>
      </c>
      <c r="F12" s="56">
        <v>0</v>
      </c>
      <c r="G12" s="303">
        <v>0</v>
      </c>
      <c r="H12" s="54">
        <f>+(Table19[[#This Row],[OPENING ]]+Table19[[#This Row],[RECEIPTS]]+Table19[[#This Row],[RETURNS]])-(Table19[[#This Row],[EXCHANGED]]+Table19[[#This Row],[SALES]]+Table19[[#This Row],[ISSUES]])</f>
        <v>0</v>
      </c>
      <c r="I12" s="53">
        <v>0</v>
      </c>
      <c r="J12" s="58">
        <f t="shared" si="0"/>
        <v>0</v>
      </c>
      <c r="K12" s="53">
        <f>+'DAY6'!K12+'DAY7'!C12</f>
        <v>0</v>
      </c>
      <c r="L12" s="54">
        <f>+'DAY6'!L12+'DAY7'!D12</f>
        <v>0</v>
      </c>
      <c r="M12" s="55">
        <f>+'DAY6'!M12+'DAY7'!E12</f>
        <v>0</v>
      </c>
      <c r="N12" s="52">
        <f>+'DAY6'!N12+'DAY7'!F12</f>
        <v>0</v>
      </c>
      <c r="O12" s="303">
        <f>+'DAY6'!O12+'DAY7'!G12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303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'DAY6'!H13</f>
        <v>140</v>
      </c>
      <c r="C13" s="53">
        <v>0</v>
      </c>
      <c r="D13" s="54">
        <v>0</v>
      </c>
      <c r="E13" s="55">
        <v>0</v>
      </c>
      <c r="F13" s="56">
        <v>0</v>
      </c>
      <c r="G13" s="303">
        <v>0</v>
      </c>
      <c r="H13" s="54">
        <f>+(Table19[[#This Row],[OPENING ]]+Table19[[#This Row],[RECEIPTS]]+Table19[[#This Row],[RETURNS]])-(Table19[[#This Row],[EXCHANGED]]+Table19[[#This Row],[SALES]]+Table19[[#This Row],[ISSUES]])</f>
        <v>140</v>
      </c>
      <c r="I13" s="53">
        <v>140</v>
      </c>
      <c r="J13" s="58">
        <f t="shared" si="0"/>
        <v>0</v>
      </c>
      <c r="K13" s="53">
        <f>+'DAY6'!K13+'DAY7'!C13</f>
        <v>0</v>
      </c>
      <c r="L13" s="54">
        <f>+'DAY6'!L13+'DAY7'!D13</f>
        <v>0</v>
      </c>
      <c r="M13" s="55">
        <f>+'DAY6'!M13+'DAY7'!E13</f>
        <v>0</v>
      </c>
      <c r="N13" s="52">
        <f>+'DAY6'!N13+'DAY7'!F13</f>
        <v>0</v>
      </c>
      <c r="O13" s="303">
        <f>+'DAY6'!O13+'DAY7'!G13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303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'DAY6'!H14</f>
        <v>0</v>
      </c>
      <c r="C14" s="53">
        <v>0</v>
      </c>
      <c r="D14" s="54">
        <v>0</v>
      </c>
      <c r="E14" s="55">
        <v>0</v>
      </c>
      <c r="F14" s="56">
        <v>0</v>
      </c>
      <c r="G14" s="303">
        <v>0</v>
      </c>
      <c r="H14" s="54">
        <f>+(Table19[[#This Row],[OPENING ]]+Table19[[#This Row],[RECEIPTS]]+Table19[[#This Row],[RETURNS]])-(Table19[[#This Row],[EXCHANGED]]+Table19[[#This Row],[SALES]]+Table19[[#This Row],[ISSUES]])</f>
        <v>0</v>
      </c>
      <c r="I14" s="53">
        <v>0</v>
      </c>
      <c r="J14" s="58">
        <f t="shared" si="0"/>
        <v>0</v>
      </c>
      <c r="K14" s="53">
        <f>+'DAY6'!K14+'DAY7'!C14</f>
        <v>0</v>
      </c>
      <c r="L14" s="54">
        <f>+'DAY6'!L14+'DAY7'!D14</f>
        <v>0</v>
      </c>
      <c r="M14" s="55">
        <f>+'DAY6'!M14+'DAY7'!E14</f>
        <v>0</v>
      </c>
      <c r="N14" s="52">
        <f>+'DAY6'!N14+'DAY7'!F14</f>
        <v>0</v>
      </c>
      <c r="O14" s="303">
        <f>+'DAY6'!O14+'DAY7'!G14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303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'DAY6'!H15</f>
        <v>0</v>
      </c>
      <c r="C15" s="53">
        <v>0</v>
      </c>
      <c r="D15" s="54">
        <v>0</v>
      </c>
      <c r="E15" s="55">
        <v>0</v>
      </c>
      <c r="F15" s="56">
        <v>0</v>
      </c>
      <c r="G15" s="303">
        <v>0</v>
      </c>
      <c r="H15" s="54">
        <f>+(Table19[[#This Row],[OPENING ]]+Table19[[#This Row],[RECEIPTS]]+Table19[[#This Row],[RETURNS]])-(Table19[[#This Row],[EXCHANGED]]+Table19[[#This Row],[SALES]]+Table19[[#This Row],[ISSUES]])</f>
        <v>0</v>
      </c>
      <c r="I15" s="53">
        <v>0</v>
      </c>
      <c r="J15" s="58">
        <f t="shared" si="0"/>
        <v>0</v>
      </c>
      <c r="K15" s="53">
        <f>+'DAY6'!K15+'DAY7'!C15</f>
        <v>0</v>
      </c>
      <c r="L15" s="54">
        <f>+'DAY6'!L15+'DAY7'!D15</f>
        <v>0</v>
      </c>
      <c r="M15" s="55">
        <f>+'DAY6'!M15+'DAY7'!E15</f>
        <v>0</v>
      </c>
      <c r="N15" s="52">
        <f>+'DAY6'!N15+'DAY7'!F15</f>
        <v>0</v>
      </c>
      <c r="O15" s="303">
        <f>+'DAY6'!O15+'DAY7'!G15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303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'DAY6'!H16</f>
        <v>14121.599999999999</v>
      </c>
      <c r="C16" s="53">
        <v>0</v>
      </c>
      <c r="D16" s="54">
        <v>0</v>
      </c>
      <c r="E16" s="55">
        <v>0</v>
      </c>
      <c r="F16" s="56">
        <v>0</v>
      </c>
      <c r="G16" s="303">
        <v>132</v>
      </c>
      <c r="H16" s="54">
        <f>+(Table19[[#This Row],[OPENING ]]+Table19[[#This Row],[RECEIPTS]]+Table19[[#This Row],[RETURNS]])-(Table19[[#This Row],[EXCHANGED]]+Table19[[#This Row],[SALES]]+Table19[[#This Row],[ISSUES]])</f>
        <v>13989.599999999999</v>
      </c>
      <c r="I16" s="53">
        <v>13977</v>
      </c>
      <c r="J16" s="58">
        <f t="shared" si="0"/>
        <v>-12.599999999998545</v>
      </c>
      <c r="K16" s="53">
        <f>+'DAY6'!K16+'DAY7'!C16</f>
        <v>0</v>
      </c>
      <c r="L16" s="54">
        <f>+'DAY6'!L16+'DAY7'!D16</f>
        <v>0</v>
      </c>
      <c r="M16" s="55">
        <f>+'DAY6'!M16+'DAY7'!E16</f>
        <v>0</v>
      </c>
      <c r="N16" s="52">
        <f>+'DAY6'!N16+'DAY7'!F16</f>
        <v>0</v>
      </c>
      <c r="O16" s="303">
        <f>+'DAY6'!O16+'DAY7'!G16</f>
        <v>5263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303">
        <f t="shared" si="6"/>
        <v>751.85714285714289</v>
      </c>
      <c r="U16" s="59">
        <f t="shared" si="1"/>
        <v>18.606726201786049</v>
      </c>
    </row>
    <row r="17" spans="1:21" x14ac:dyDescent="0.25">
      <c r="A17" s="60"/>
      <c r="B17" s="52">
        <f>'DAY6'!H17</f>
        <v>0</v>
      </c>
      <c r="C17" s="53">
        <v>0</v>
      </c>
      <c r="D17" s="54">
        <v>0</v>
      </c>
      <c r="E17" s="55">
        <v>0</v>
      </c>
      <c r="F17" s="56">
        <v>0</v>
      </c>
      <c r="G17" s="303">
        <v>0</v>
      </c>
      <c r="H17" s="54">
        <f>+(Table19[[#This Row],[OPENING ]]+Table19[[#This Row],[RECEIPTS]]+Table19[[#This Row],[RETURNS]])-(Table19[[#This Row],[EXCHANGED]]+Table19[[#This Row],[SALES]]+Table19[[#This Row],[ISSUES]])</f>
        <v>0</v>
      </c>
      <c r="I17" s="53">
        <v>0</v>
      </c>
      <c r="J17" s="58">
        <f t="shared" si="0"/>
        <v>0</v>
      </c>
      <c r="K17" s="53">
        <f>+'DAY6'!K17+'DAY7'!C17</f>
        <v>0</v>
      </c>
      <c r="L17" s="54">
        <f>+'DAY6'!L17+'DAY7'!D17</f>
        <v>0</v>
      </c>
      <c r="M17" s="55">
        <f>+'DAY6'!M17+'DAY7'!E17</f>
        <v>0</v>
      </c>
      <c r="N17" s="52">
        <f>+'DAY6'!N17+'DAY7'!F17</f>
        <v>0</v>
      </c>
      <c r="O17" s="303">
        <f>+'DAY6'!O17+'DAY7'!G17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303">
        <f t="shared" si="6"/>
        <v>0</v>
      </c>
      <c r="U17" s="59">
        <f t="shared" si="1"/>
        <v>0</v>
      </c>
    </row>
    <row r="18" spans="1:21" x14ac:dyDescent="0.25">
      <c r="A18" s="60"/>
      <c r="B18" s="52">
        <f>'DAY6'!H18</f>
        <v>0</v>
      </c>
      <c r="C18" s="53">
        <v>0</v>
      </c>
      <c r="D18" s="54">
        <v>0</v>
      </c>
      <c r="E18" s="55">
        <v>0</v>
      </c>
      <c r="F18" s="56">
        <v>0</v>
      </c>
      <c r="G18" s="303">
        <v>0</v>
      </c>
      <c r="H18" s="54">
        <f>+(Table19[[#This Row],[OPENING ]]+Table19[[#This Row],[RECEIPTS]]+Table19[[#This Row],[RETURNS]])-(Table19[[#This Row],[EXCHANGED]]+Table19[[#This Row],[SALES]]+Table19[[#This Row],[ISSUES]])</f>
        <v>0</v>
      </c>
      <c r="I18" s="53">
        <v>0</v>
      </c>
      <c r="J18" s="58">
        <f t="shared" si="0"/>
        <v>0</v>
      </c>
      <c r="K18" s="53">
        <f>+'DAY6'!K18+'DAY7'!C18</f>
        <v>0</v>
      </c>
      <c r="L18" s="54">
        <f>+'DAY6'!L18+'DAY7'!D18</f>
        <v>0</v>
      </c>
      <c r="M18" s="55">
        <f>+'DAY6'!M18+'DAY7'!E18</f>
        <v>0</v>
      </c>
      <c r="N18" s="52">
        <f>+'DAY6'!N18+'DAY7'!F18</f>
        <v>0</v>
      </c>
      <c r="O18" s="303">
        <f>+'DAY6'!O18+'DAY7'!G18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303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'DAY6'!H19</f>
        <v>0</v>
      </c>
      <c r="C19" s="144">
        <v>0</v>
      </c>
      <c r="D19" s="145">
        <v>0</v>
      </c>
      <c r="E19" s="146">
        <v>0</v>
      </c>
      <c r="F19" s="147">
        <v>0</v>
      </c>
      <c r="G19" s="304">
        <v>0</v>
      </c>
      <c r="H19" s="54">
        <f>+(Table19[[#This Row],[OPENING ]]+Table19[[#This Row],[RECEIPTS]]+Table19[[#This Row],[RETURNS]])-(Table19[[#This Row],[EXCHANGED]]+Table19[[#This Row],[SALES]]+Table19[[#This Row],[ISSUES]])</f>
        <v>0</v>
      </c>
      <c r="I19" s="144">
        <v>0</v>
      </c>
      <c r="J19" s="148">
        <f t="shared" si="0"/>
        <v>0</v>
      </c>
      <c r="K19" s="53">
        <f>+'DAY6'!K19+'DAY7'!C19</f>
        <v>0</v>
      </c>
      <c r="L19" s="54">
        <f>+'DAY6'!L19+'DAY7'!D19</f>
        <v>0</v>
      </c>
      <c r="M19" s="55">
        <f>+'DAY6'!M19+'DAY7'!E19</f>
        <v>0</v>
      </c>
      <c r="N19" s="52">
        <f>+'DAY6'!N19+'DAY7'!F19</f>
        <v>0</v>
      </c>
      <c r="O19" s="303">
        <f>+'DAY6'!O19+'DAY7'!G19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303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14261.599999999999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305">
        <f t="shared" si="7"/>
        <v>132</v>
      </c>
      <c r="H20" s="162">
        <f t="shared" si="7"/>
        <v>14129.599999999999</v>
      </c>
      <c r="I20" s="161">
        <f t="shared" si="7"/>
        <v>14117</v>
      </c>
      <c r="J20" s="165">
        <f>+I20-H20</f>
        <v>-12.599999999998545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305">
        <f t="shared" si="7"/>
        <v>5263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305">
        <f t="shared" si="7"/>
        <v>751.85714285714289</v>
      </c>
      <c r="U20" s="166">
        <f t="shared" si="1"/>
        <v>18.792931787953634</v>
      </c>
    </row>
    <row r="21" spans="1:21" x14ac:dyDescent="0.25">
      <c r="A21" s="150"/>
      <c r="B21" s="151"/>
      <c r="C21" s="152"/>
      <c r="D21" s="153"/>
      <c r="E21" s="154"/>
      <c r="F21" s="155"/>
      <c r="G21" s="306"/>
      <c r="H21" s="153"/>
      <c r="I21" s="152"/>
      <c r="J21" s="157"/>
      <c r="K21" s="152"/>
      <c r="L21" s="153"/>
      <c r="M21" s="154"/>
      <c r="N21" s="151"/>
      <c r="O21" s="306"/>
      <c r="P21" s="152"/>
      <c r="Q21" s="153"/>
      <c r="R21" s="154"/>
      <c r="S21" s="151"/>
      <c r="T21" s="306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6"/>
      <c r="G22" s="303"/>
      <c r="H22" s="54"/>
      <c r="I22" s="53"/>
      <c r="J22" s="58"/>
      <c r="K22" s="53"/>
      <c r="L22" s="54"/>
      <c r="M22" s="55"/>
      <c r="N22" s="52"/>
      <c r="O22" s="303"/>
      <c r="P22" s="53"/>
      <c r="Q22" s="54"/>
      <c r="R22" s="55"/>
      <c r="S22" s="52"/>
      <c r="T22" s="303"/>
      <c r="U22" s="62"/>
    </row>
    <row r="23" spans="1:21" x14ac:dyDescent="0.25">
      <c r="A23" s="336" t="s">
        <v>21</v>
      </c>
      <c r="B23" s="52">
        <f>'DAY6'!H23</f>
        <v>0</v>
      </c>
      <c r="C23" s="53">
        <v>0</v>
      </c>
      <c r="D23" s="54">
        <v>0</v>
      </c>
      <c r="E23" s="55">
        <v>0</v>
      </c>
      <c r="F23" s="56">
        <v>0</v>
      </c>
      <c r="G23" s="303">
        <v>0</v>
      </c>
      <c r="H23" s="54">
        <f>+(Table19[[#This Row],[OPENING ]]+Table19[[#This Row],[RECEIPTS]]+Table19[[#This Row],[RETURNS]])-(Table19[[#This Row],[EXCHANGED]]+Table19[[#This Row],[SALES]]+Table19[[#This Row],[ISSUES]])</f>
        <v>0</v>
      </c>
      <c r="I23" s="53">
        <v>0</v>
      </c>
      <c r="J23" s="58">
        <f t="shared" si="0"/>
        <v>0</v>
      </c>
      <c r="K23" s="53">
        <f>+'DAY6'!K23+'DAY7'!C23</f>
        <v>0</v>
      </c>
      <c r="L23" s="54">
        <f>+'DAY6'!L23+'DAY7'!D23</f>
        <v>0</v>
      </c>
      <c r="M23" s="55">
        <f>+'DAY6'!M23+'DAY7'!E23</f>
        <v>0</v>
      </c>
      <c r="N23" s="52">
        <f>+'DAY6'!N23+'DAY7'!F23</f>
        <v>0</v>
      </c>
      <c r="O23" s="303">
        <f>+'DAY6'!O23+'DAY7'!G23</f>
        <v>0</v>
      </c>
      <c r="P23" s="53">
        <f>+K23/7</f>
        <v>0</v>
      </c>
      <c r="Q23" s="54">
        <f>+L23/7</f>
        <v>0</v>
      </c>
      <c r="R23" s="55">
        <f>+M23/7</f>
        <v>0</v>
      </c>
      <c r="S23" s="52">
        <f>+N23/7</f>
        <v>0</v>
      </c>
      <c r="T23" s="303">
        <f>+O23/7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'DAY6'!H24</f>
        <v>247.2</v>
      </c>
      <c r="C24" s="53">
        <v>0</v>
      </c>
      <c r="D24" s="54">
        <v>0</v>
      </c>
      <c r="E24" s="55">
        <v>0</v>
      </c>
      <c r="F24" s="56">
        <v>0</v>
      </c>
      <c r="G24" s="303">
        <v>0</v>
      </c>
      <c r="H24" s="54">
        <f t="shared" ref="H24:H39" si="8">+(B24+C24+D24)-(G24+E24+F24)</f>
        <v>247.2</v>
      </c>
      <c r="I24" s="53">
        <v>250</v>
      </c>
      <c r="J24" s="58">
        <f t="shared" si="0"/>
        <v>2.8000000000000114</v>
      </c>
      <c r="K24" s="53">
        <f>+'DAY6'!K24+'DAY7'!C24</f>
        <v>0</v>
      </c>
      <c r="L24" s="54">
        <f>+'DAY6'!L24+'DAY7'!D24</f>
        <v>110.2</v>
      </c>
      <c r="M24" s="55">
        <f>+'DAY6'!M24+'DAY7'!E24</f>
        <v>0</v>
      </c>
      <c r="N24" s="52">
        <f>+'DAY6'!N24+'DAY7'!F24</f>
        <v>0</v>
      </c>
      <c r="O24" s="303">
        <f>+'DAY6'!O24+'DAY7'!G24</f>
        <v>2367</v>
      </c>
      <c r="P24" s="53">
        <f t="shared" ref="P24:P39" si="9">+K24/7</f>
        <v>0</v>
      </c>
      <c r="Q24" s="54">
        <f t="shared" ref="Q24:Q39" si="10">+L24/7</f>
        <v>15.742857142857144</v>
      </c>
      <c r="R24" s="55">
        <f t="shared" ref="R24:R39" si="11">+M24/7</f>
        <v>0</v>
      </c>
      <c r="S24" s="52">
        <f t="shared" ref="S24:S39" si="12">+N24/7</f>
        <v>0</v>
      </c>
      <c r="T24" s="303">
        <f t="shared" ref="T24:T39" si="13">+O24/7</f>
        <v>338.14285714285717</v>
      </c>
      <c r="U24" s="62">
        <f t="shared" si="1"/>
        <v>0.69853059906345871</v>
      </c>
    </row>
    <row r="25" spans="1:21" x14ac:dyDescent="0.25">
      <c r="A25" s="336" t="s">
        <v>22</v>
      </c>
      <c r="B25" s="52">
        <f>'DAY6'!H25</f>
        <v>0</v>
      </c>
      <c r="C25" s="53">
        <v>0</v>
      </c>
      <c r="D25" s="54">
        <v>0</v>
      </c>
      <c r="E25" s="55">
        <v>0</v>
      </c>
      <c r="F25" s="56">
        <v>0</v>
      </c>
      <c r="G25" s="303">
        <v>0</v>
      </c>
      <c r="H25" s="54">
        <f t="shared" si="8"/>
        <v>0</v>
      </c>
      <c r="I25" s="53">
        <v>0</v>
      </c>
      <c r="J25" s="58">
        <f t="shared" si="0"/>
        <v>0</v>
      </c>
      <c r="K25" s="53">
        <f>+'DAY6'!K25+'DAY7'!C25</f>
        <v>0</v>
      </c>
      <c r="L25" s="54">
        <f>+'DAY6'!L25+'DAY7'!D25</f>
        <v>0</v>
      </c>
      <c r="M25" s="55">
        <f>+'DAY6'!M25+'DAY7'!E25</f>
        <v>0</v>
      </c>
      <c r="N25" s="52">
        <f>+'DAY6'!N25+'DAY7'!F25</f>
        <v>0</v>
      </c>
      <c r="O25" s="303">
        <f>+'DAY6'!O25+'DAY7'!G25</f>
        <v>0</v>
      </c>
      <c r="P25" s="53">
        <f t="shared" si="9"/>
        <v>0</v>
      </c>
      <c r="Q25" s="54">
        <f t="shared" si="10"/>
        <v>0</v>
      </c>
      <c r="R25" s="55">
        <f t="shared" si="11"/>
        <v>0</v>
      </c>
      <c r="S25" s="52">
        <f t="shared" si="12"/>
        <v>0</v>
      </c>
      <c r="T25" s="303">
        <f t="shared" si="13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'DAY6'!H26</f>
        <v>0</v>
      </c>
      <c r="C26" s="53">
        <v>0</v>
      </c>
      <c r="D26" s="54">
        <v>0</v>
      </c>
      <c r="E26" s="55">
        <v>0</v>
      </c>
      <c r="F26" s="56">
        <v>0</v>
      </c>
      <c r="G26" s="303">
        <v>0</v>
      </c>
      <c r="H26" s="54">
        <f t="shared" si="8"/>
        <v>0</v>
      </c>
      <c r="I26" s="53">
        <v>0</v>
      </c>
      <c r="J26" s="58">
        <f t="shared" si="0"/>
        <v>0</v>
      </c>
      <c r="K26" s="53">
        <f>+'DAY6'!K26+'DAY7'!C26</f>
        <v>0</v>
      </c>
      <c r="L26" s="54">
        <f>+'DAY6'!L26+'DAY7'!D26</f>
        <v>0</v>
      </c>
      <c r="M26" s="55">
        <f>+'DAY6'!M26+'DAY7'!E26</f>
        <v>0</v>
      </c>
      <c r="N26" s="52">
        <f>+'DAY6'!N26+'DAY7'!F26</f>
        <v>0</v>
      </c>
      <c r="O26" s="303">
        <f>+'DAY6'!O26+'DAY7'!G26</f>
        <v>0</v>
      </c>
      <c r="P26" s="53">
        <f t="shared" si="9"/>
        <v>0</v>
      </c>
      <c r="Q26" s="54">
        <f t="shared" si="10"/>
        <v>0</v>
      </c>
      <c r="R26" s="55">
        <f t="shared" si="11"/>
        <v>0</v>
      </c>
      <c r="S26" s="52">
        <f t="shared" si="12"/>
        <v>0</v>
      </c>
      <c r="T26" s="303">
        <f t="shared" si="13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'DAY6'!H27</f>
        <v>0</v>
      </c>
      <c r="C27" s="53">
        <v>0</v>
      </c>
      <c r="D27" s="54">
        <v>0</v>
      </c>
      <c r="E27" s="55">
        <v>0</v>
      </c>
      <c r="F27" s="56">
        <v>0</v>
      </c>
      <c r="G27" s="303">
        <v>0</v>
      </c>
      <c r="H27" s="54">
        <f t="shared" si="8"/>
        <v>0</v>
      </c>
      <c r="I27" s="53">
        <v>0</v>
      </c>
      <c r="J27" s="58">
        <f t="shared" si="0"/>
        <v>0</v>
      </c>
      <c r="K27" s="53">
        <f>+'DAY6'!K27+'DAY7'!C27</f>
        <v>0</v>
      </c>
      <c r="L27" s="54">
        <f>+'DAY6'!L27+'DAY7'!D27</f>
        <v>0</v>
      </c>
      <c r="M27" s="55">
        <f>+'DAY6'!M27+'DAY7'!E27</f>
        <v>0</v>
      </c>
      <c r="N27" s="52">
        <f>+'DAY6'!N27+'DAY7'!F27</f>
        <v>0</v>
      </c>
      <c r="O27" s="303">
        <f>+'DAY6'!O27+'DAY7'!G27</f>
        <v>0</v>
      </c>
      <c r="P27" s="53">
        <f t="shared" si="9"/>
        <v>0</v>
      </c>
      <c r="Q27" s="54">
        <f t="shared" si="10"/>
        <v>0</v>
      </c>
      <c r="R27" s="55">
        <f t="shared" si="11"/>
        <v>0</v>
      </c>
      <c r="S27" s="52">
        <f t="shared" si="12"/>
        <v>0</v>
      </c>
      <c r="T27" s="303">
        <f t="shared" si="13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'DAY6'!H28</f>
        <v>0</v>
      </c>
      <c r="C28" s="53">
        <v>0</v>
      </c>
      <c r="D28" s="54">
        <v>0</v>
      </c>
      <c r="E28" s="55">
        <v>0</v>
      </c>
      <c r="F28" s="56">
        <v>0</v>
      </c>
      <c r="G28" s="303">
        <v>0</v>
      </c>
      <c r="H28" s="54">
        <f t="shared" si="8"/>
        <v>0</v>
      </c>
      <c r="I28" s="53">
        <v>0</v>
      </c>
      <c r="J28" s="58">
        <f t="shared" si="0"/>
        <v>0</v>
      </c>
      <c r="K28" s="53">
        <f>+'DAY6'!K28+'DAY7'!C28</f>
        <v>0</v>
      </c>
      <c r="L28" s="54">
        <f>+'DAY6'!L28+'DAY7'!D28</f>
        <v>0</v>
      </c>
      <c r="M28" s="55">
        <f>+'DAY6'!M28+'DAY7'!E28</f>
        <v>0</v>
      </c>
      <c r="N28" s="52">
        <f>+'DAY6'!N28+'DAY7'!F28</f>
        <v>0</v>
      </c>
      <c r="O28" s="303">
        <f>+'DAY6'!O28+'DAY7'!G28</f>
        <v>0</v>
      </c>
      <c r="P28" s="53">
        <f t="shared" si="9"/>
        <v>0</v>
      </c>
      <c r="Q28" s="54">
        <f t="shared" si="10"/>
        <v>0</v>
      </c>
      <c r="R28" s="55">
        <f t="shared" si="11"/>
        <v>0</v>
      </c>
      <c r="S28" s="52">
        <f t="shared" si="12"/>
        <v>0</v>
      </c>
      <c r="T28" s="303">
        <f t="shared" si="13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'DAY6'!H29</f>
        <v>0</v>
      </c>
      <c r="C29" s="53">
        <v>0</v>
      </c>
      <c r="D29" s="54">
        <v>0</v>
      </c>
      <c r="E29" s="55">
        <v>0</v>
      </c>
      <c r="F29" s="56">
        <v>0</v>
      </c>
      <c r="G29" s="303">
        <v>0</v>
      </c>
      <c r="H29" s="54">
        <f t="shared" si="8"/>
        <v>0</v>
      </c>
      <c r="I29" s="53">
        <v>0</v>
      </c>
      <c r="J29" s="58">
        <f t="shared" si="0"/>
        <v>0</v>
      </c>
      <c r="K29" s="53">
        <f>+'DAY6'!K29+'DAY7'!C29</f>
        <v>0</v>
      </c>
      <c r="L29" s="54">
        <f>+'DAY6'!L29+'DAY7'!D29</f>
        <v>0</v>
      </c>
      <c r="M29" s="55">
        <f>+'DAY6'!M29+'DAY7'!E29</f>
        <v>0</v>
      </c>
      <c r="N29" s="52">
        <f>+'DAY6'!N29+'DAY7'!F29</f>
        <v>0</v>
      </c>
      <c r="O29" s="303">
        <f>+'DAY6'!O29+'DAY7'!G29</f>
        <v>0</v>
      </c>
      <c r="P29" s="53">
        <f t="shared" si="9"/>
        <v>0</v>
      </c>
      <c r="Q29" s="54">
        <f t="shared" si="10"/>
        <v>0</v>
      </c>
      <c r="R29" s="55">
        <f t="shared" si="11"/>
        <v>0</v>
      </c>
      <c r="S29" s="52">
        <f t="shared" si="12"/>
        <v>0</v>
      </c>
      <c r="T29" s="303">
        <f t="shared" si="13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'DAY6'!H30</f>
        <v>0</v>
      </c>
      <c r="C30" s="53">
        <v>0</v>
      </c>
      <c r="D30" s="54">
        <v>0</v>
      </c>
      <c r="E30" s="55">
        <v>0</v>
      </c>
      <c r="F30" s="56">
        <v>0</v>
      </c>
      <c r="G30" s="303">
        <v>0</v>
      </c>
      <c r="H30" s="54">
        <f t="shared" si="8"/>
        <v>0</v>
      </c>
      <c r="I30" s="53">
        <v>0</v>
      </c>
      <c r="J30" s="58">
        <f t="shared" si="0"/>
        <v>0</v>
      </c>
      <c r="K30" s="53">
        <f>+'DAY6'!K30+'DAY7'!C30</f>
        <v>0</v>
      </c>
      <c r="L30" s="54">
        <f>+'DAY6'!L30+'DAY7'!D30</f>
        <v>0</v>
      </c>
      <c r="M30" s="55">
        <f>+'DAY6'!M30+'DAY7'!E30</f>
        <v>0</v>
      </c>
      <c r="N30" s="52">
        <f>+'DAY6'!N30+'DAY7'!F30</f>
        <v>0</v>
      </c>
      <c r="O30" s="303">
        <f>+'DAY6'!O30+'DAY7'!G30</f>
        <v>0</v>
      </c>
      <c r="P30" s="53">
        <f t="shared" si="9"/>
        <v>0</v>
      </c>
      <c r="Q30" s="54">
        <f t="shared" si="10"/>
        <v>0</v>
      </c>
      <c r="R30" s="55">
        <f t="shared" si="11"/>
        <v>0</v>
      </c>
      <c r="S30" s="52">
        <f t="shared" si="12"/>
        <v>0</v>
      </c>
      <c r="T30" s="303">
        <f t="shared" si="13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'DAY6'!H31</f>
        <v>0</v>
      </c>
      <c r="C31" s="53">
        <v>0</v>
      </c>
      <c r="D31" s="54">
        <v>0</v>
      </c>
      <c r="E31" s="55">
        <v>0</v>
      </c>
      <c r="F31" s="56">
        <v>0</v>
      </c>
      <c r="G31" s="303">
        <v>0</v>
      </c>
      <c r="H31" s="54">
        <f t="shared" si="8"/>
        <v>0</v>
      </c>
      <c r="I31" s="53">
        <v>0</v>
      </c>
      <c r="J31" s="58">
        <f t="shared" si="0"/>
        <v>0</v>
      </c>
      <c r="K31" s="53">
        <f>+'DAY6'!K31+'DAY7'!C31</f>
        <v>0</v>
      </c>
      <c r="L31" s="54">
        <f>+'DAY6'!L31+'DAY7'!D31</f>
        <v>0</v>
      </c>
      <c r="M31" s="55">
        <f>+'DAY6'!M31+'DAY7'!E31</f>
        <v>0</v>
      </c>
      <c r="N31" s="52">
        <f>+'DAY6'!N31+'DAY7'!F31</f>
        <v>0</v>
      </c>
      <c r="O31" s="303">
        <f>+'DAY6'!O31+'DAY7'!G31</f>
        <v>0</v>
      </c>
      <c r="P31" s="53">
        <f t="shared" si="9"/>
        <v>0</v>
      </c>
      <c r="Q31" s="54">
        <f t="shared" si="10"/>
        <v>0</v>
      </c>
      <c r="R31" s="55">
        <f t="shared" si="11"/>
        <v>0</v>
      </c>
      <c r="S31" s="52">
        <f t="shared" si="12"/>
        <v>0</v>
      </c>
      <c r="T31" s="303">
        <f t="shared" si="13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'DAY6'!H32</f>
        <v>0</v>
      </c>
      <c r="C32" s="53">
        <v>0</v>
      </c>
      <c r="D32" s="54">
        <v>0</v>
      </c>
      <c r="E32" s="55">
        <v>0</v>
      </c>
      <c r="F32" s="56">
        <v>0</v>
      </c>
      <c r="G32" s="303">
        <v>0</v>
      </c>
      <c r="H32" s="54">
        <f t="shared" si="8"/>
        <v>0</v>
      </c>
      <c r="I32" s="53">
        <v>0</v>
      </c>
      <c r="J32" s="58">
        <f t="shared" si="0"/>
        <v>0</v>
      </c>
      <c r="K32" s="53">
        <f>+'DAY6'!K32+'DAY7'!C32</f>
        <v>0</v>
      </c>
      <c r="L32" s="54">
        <f>+'DAY6'!L32+'DAY7'!D32</f>
        <v>0</v>
      </c>
      <c r="M32" s="55">
        <f>+'DAY6'!M32+'DAY7'!E32</f>
        <v>0</v>
      </c>
      <c r="N32" s="52">
        <f>+'DAY6'!N32+'DAY7'!F32</f>
        <v>0</v>
      </c>
      <c r="O32" s="303">
        <f>+'DAY6'!O32+'DAY7'!G32</f>
        <v>0</v>
      </c>
      <c r="P32" s="53">
        <f t="shared" si="9"/>
        <v>0</v>
      </c>
      <c r="Q32" s="54">
        <f t="shared" si="10"/>
        <v>0</v>
      </c>
      <c r="R32" s="55">
        <f t="shared" si="11"/>
        <v>0</v>
      </c>
      <c r="S32" s="52">
        <f t="shared" si="12"/>
        <v>0</v>
      </c>
      <c r="T32" s="303">
        <f t="shared" si="13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'DAY6'!H33</f>
        <v>0</v>
      </c>
      <c r="C33" s="53">
        <v>0</v>
      </c>
      <c r="D33" s="54">
        <v>0</v>
      </c>
      <c r="E33" s="55">
        <v>0</v>
      </c>
      <c r="F33" s="56">
        <v>0</v>
      </c>
      <c r="G33" s="303">
        <v>0</v>
      </c>
      <c r="H33" s="54">
        <f t="shared" si="8"/>
        <v>0</v>
      </c>
      <c r="I33" s="53">
        <v>0</v>
      </c>
      <c r="J33" s="58">
        <f t="shared" si="0"/>
        <v>0</v>
      </c>
      <c r="K33" s="53">
        <f>+'DAY6'!K33+'DAY7'!C33</f>
        <v>0</v>
      </c>
      <c r="L33" s="54">
        <f>+'DAY6'!L33+'DAY7'!D33</f>
        <v>0</v>
      </c>
      <c r="M33" s="55">
        <f>+'DAY6'!M33+'DAY7'!E33</f>
        <v>0</v>
      </c>
      <c r="N33" s="52">
        <f>+'DAY6'!N33+'DAY7'!F33</f>
        <v>0</v>
      </c>
      <c r="O33" s="303">
        <f>+'DAY6'!O33+'DAY7'!G33</f>
        <v>0</v>
      </c>
      <c r="P33" s="53">
        <f t="shared" si="9"/>
        <v>0</v>
      </c>
      <c r="Q33" s="54">
        <f t="shared" si="10"/>
        <v>0</v>
      </c>
      <c r="R33" s="55">
        <f t="shared" si="11"/>
        <v>0</v>
      </c>
      <c r="S33" s="52">
        <f t="shared" si="12"/>
        <v>0</v>
      </c>
      <c r="T33" s="303">
        <f t="shared" si="13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'DAY6'!H34</f>
        <v>47746.400000000001</v>
      </c>
      <c r="C34" s="53">
        <v>0</v>
      </c>
      <c r="D34" s="54">
        <v>0</v>
      </c>
      <c r="E34" s="55">
        <v>0</v>
      </c>
      <c r="F34" s="56">
        <v>0</v>
      </c>
      <c r="G34" s="303">
        <v>370</v>
      </c>
      <c r="H34" s="54">
        <f t="shared" si="8"/>
        <v>47376.4</v>
      </c>
      <c r="I34" s="53">
        <v>47401</v>
      </c>
      <c r="J34" s="58">
        <f t="shared" si="0"/>
        <v>24.599999999998545</v>
      </c>
      <c r="K34" s="53">
        <f>+'DAY6'!K34+'DAY7'!C34</f>
        <v>29625</v>
      </c>
      <c r="L34" s="54">
        <f>+'DAY6'!L34+'DAY7'!D34</f>
        <v>18</v>
      </c>
      <c r="M34" s="55">
        <f>+'DAY6'!M34+'DAY7'!E34</f>
        <v>0</v>
      </c>
      <c r="N34" s="52">
        <f>+'DAY6'!N34+'DAY7'!F34</f>
        <v>0</v>
      </c>
      <c r="O34" s="303">
        <f>+'DAY6'!O34+'DAY7'!G34</f>
        <v>6595</v>
      </c>
      <c r="P34" s="53">
        <f t="shared" si="9"/>
        <v>4232.1428571428569</v>
      </c>
      <c r="Q34" s="54">
        <f t="shared" si="10"/>
        <v>2.5714285714285716</v>
      </c>
      <c r="R34" s="55">
        <f t="shared" si="11"/>
        <v>0</v>
      </c>
      <c r="S34" s="52">
        <f t="shared" si="12"/>
        <v>0</v>
      </c>
      <c r="T34" s="303">
        <f t="shared" si="13"/>
        <v>942.14285714285711</v>
      </c>
      <c r="U34" s="62">
        <f t="shared" si="1"/>
        <v>9.151575694022851</v>
      </c>
    </row>
    <row r="35" spans="1:21" x14ac:dyDescent="0.25">
      <c r="A35" s="336" t="s">
        <v>266</v>
      </c>
      <c r="B35" s="52">
        <f>'DAY6'!H35</f>
        <v>5000</v>
      </c>
      <c r="C35" s="53">
        <v>0</v>
      </c>
      <c r="D35" s="54">
        <v>0</v>
      </c>
      <c r="E35" s="55">
        <v>0</v>
      </c>
      <c r="F35" s="56">
        <v>0</v>
      </c>
      <c r="G35" s="303">
        <v>0</v>
      </c>
      <c r="H35" s="54">
        <f t="shared" si="8"/>
        <v>5000</v>
      </c>
      <c r="I35" s="53">
        <v>5000</v>
      </c>
      <c r="J35" s="58">
        <f>+I35-H35</f>
        <v>0</v>
      </c>
      <c r="K35" s="53">
        <f>+'DAY6'!K35+'DAY7'!C35</f>
        <v>5000</v>
      </c>
      <c r="L35" s="54">
        <f>+'DAY6'!L35+'DAY7'!D35</f>
        <v>0</v>
      </c>
      <c r="M35" s="55">
        <f>+'DAY6'!M35+'DAY7'!E35</f>
        <v>0</v>
      </c>
      <c r="N35" s="52">
        <f>+'DAY6'!N35+'DAY7'!F35</f>
        <v>0</v>
      </c>
      <c r="O35" s="303">
        <f>+'DAY6'!O35+'DAY7'!G35</f>
        <v>0</v>
      </c>
      <c r="P35" s="53">
        <f t="shared" si="9"/>
        <v>714.28571428571433</v>
      </c>
      <c r="Q35" s="54">
        <f t="shared" si="10"/>
        <v>0</v>
      </c>
      <c r="R35" s="55">
        <f t="shared" si="11"/>
        <v>0</v>
      </c>
      <c r="S35" s="52">
        <f t="shared" si="12"/>
        <v>0</v>
      </c>
      <c r="T35" s="303">
        <f t="shared" si="13"/>
        <v>0</v>
      </c>
      <c r="U35" s="62">
        <f t="shared" si="1"/>
        <v>6.9999999999999991</v>
      </c>
    </row>
    <row r="36" spans="1:21" x14ac:dyDescent="0.25">
      <c r="A36" s="336"/>
      <c r="B36" s="52">
        <f>'DAY6'!H36</f>
        <v>0</v>
      </c>
      <c r="C36" s="53">
        <v>0</v>
      </c>
      <c r="D36" s="54">
        <v>0</v>
      </c>
      <c r="E36" s="55">
        <v>0</v>
      </c>
      <c r="F36" s="56">
        <v>0</v>
      </c>
      <c r="G36" s="303">
        <v>0</v>
      </c>
      <c r="H36" s="54">
        <f t="shared" si="8"/>
        <v>0</v>
      </c>
      <c r="I36" s="53">
        <v>0</v>
      </c>
      <c r="J36" s="58">
        <f>+I36-H36</f>
        <v>0</v>
      </c>
      <c r="K36" s="53">
        <f>+'DAY6'!K36+'DAY7'!C36</f>
        <v>0</v>
      </c>
      <c r="L36" s="54">
        <f>+'DAY6'!L36+'DAY7'!D36</f>
        <v>0</v>
      </c>
      <c r="M36" s="55">
        <f>+'DAY6'!M36+'DAY7'!E36</f>
        <v>0</v>
      </c>
      <c r="N36" s="52">
        <f>+'DAY6'!N36+'DAY7'!F36</f>
        <v>0</v>
      </c>
      <c r="O36" s="303">
        <f>+'DAY6'!O36+'DAY7'!G36</f>
        <v>0</v>
      </c>
      <c r="P36" s="53">
        <f t="shared" si="9"/>
        <v>0</v>
      </c>
      <c r="Q36" s="54">
        <f t="shared" si="10"/>
        <v>0</v>
      </c>
      <c r="R36" s="55">
        <f t="shared" si="11"/>
        <v>0</v>
      </c>
      <c r="S36" s="52">
        <f t="shared" si="12"/>
        <v>0</v>
      </c>
      <c r="T36" s="303">
        <f t="shared" si="13"/>
        <v>0</v>
      </c>
      <c r="U36" s="62">
        <f t="shared" si="1"/>
        <v>0</v>
      </c>
    </row>
    <row r="37" spans="1:21" x14ac:dyDescent="0.25">
      <c r="A37" s="336"/>
      <c r="B37" s="52">
        <f>'DAY6'!H37</f>
        <v>0</v>
      </c>
      <c r="C37" s="53">
        <v>0</v>
      </c>
      <c r="D37" s="54">
        <v>0</v>
      </c>
      <c r="E37" s="55">
        <v>0</v>
      </c>
      <c r="F37" s="56">
        <v>0</v>
      </c>
      <c r="G37" s="303">
        <v>0</v>
      </c>
      <c r="H37" s="54">
        <f t="shared" si="8"/>
        <v>0</v>
      </c>
      <c r="I37" s="53">
        <v>0</v>
      </c>
      <c r="J37" s="58">
        <f>+I37-H37</f>
        <v>0</v>
      </c>
      <c r="K37" s="53">
        <f>+'DAY6'!K37+'DAY7'!C37</f>
        <v>0</v>
      </c>
      <c r="L37" s="54">
        <f>+'DAY6'!L37+'DAY7'!D37</f>
        <v>0</v>
      </c>
      <c r="M37" s="55">
        <f>+'DAY6'!M37+'DAY7'!E37</f>
        <v>0</v>
      </c>
      <c r="N37" s="52">
        <f>+'DAY6'!N37+'DAY7'!F37</f>
        <v>0</v>
      </c>
      <c r="O37" s="303">
        <f>+'DAY6'!O37+'DAY7'!G37</f>
        <v>0</v>
      </c>
      <c r="P37" s="53">
        <f t="shared" si="9"/>
        <v>0</v>
      </c>
      <c r="Q37" s="54">
        <f t="shared" si="10"/>
        <v>0</v>
      </c>
      <c r="R37" s="55">
        <f t="shared" si="11"/>
        <v>0</v>
      </c>
      <c r="S37" s="52">
        <f t="shared" si="12"/>
        <v>0</v>
      </c>
      <c r="T37" s="303">
        <f t="shared" si="13"/>
        <v>0</v>
      </c>
      <c r="U37" s="62">
        <f t="shared" si="1"/>
        <v>0</v>
      </c>
    </row>
    <row r="38" spans="1:21" x14ac:dyDescent="0.25">
      <c r="A38" s="336"/>
      <c r="B38" s="52">
        <f>'DAY6'!H38</f>
        <v>0</v>
      </c>
      <c r="C38" s="53">
        <v>0</v>
      </c>
      <c r="D38" s="54">
        <v>0</v>
      </c>
      <c r="E38" s="55">
        <v>0</v>
      </c>
      <c r="F38" s="56">
        <v>0</v>
      </c>
      <c r="G38" s="303">
        <v>0</v>
      </c>
      <c r="H38" s="54">
        <f t="shared" si="8"/>
        <v>0</v>
      </c>
      <c r="I38" s="53">
        <v>0</v>
      </c>
      <c r="J38" s="58">
        <f>+I38-H38</f>
        <v>0</v>
      </c>
      <c r="K38" s="53">
        <f>+'DAY6'!K38+'DAY7'!C38</f>
        <v>0</v>
      </c>
      <c r="L38" s="54">
        <f>+'DAY6'!L38+'DAY7'!D38</f>
        <v>0</v>
      </c>
      <c r="M38" s="55">
        <f>+'DAY6'!M38+'DAY7'!E38</f>
        <v>0</v>
      </c>
      <c r="N38" s="52">
        <f>+'DAY6'!N38+'DAY7'!F38</f>
        <v>0</v>
      </c>
      <c r="O38" s="303">
        <f>+'DAY6'!O38+'DAY7'!G38</f>
        <v>0</v>
      </c>
      <c r="P38" s="53">
        <f t="shared" si="9"/>
        <v>0</v>
      </c>
      <c r="Q38" s="54">
        <f t="shared" si="10"/>
        <v>0</v>
      </c>
      <c r="R38" s="55">
        <f t="shared" si="11"/>
        <v>0</v>
      </c>
      <c r="S38" s="52">
        <f t="shared" si="12"/>
        <v>0</v>
      </c>
      <c r="T38" s="303">
        <f t="shared" si="13"/>
        <v>0</v>
      </c>
      <c r="U38" s="62">
        <f t="shared" si="1"/>
        <v>0</v>
      </c>
    </row>
    <row r="39" spans="1:21" ht="15.75" thickBot="1" x14ac:dyDescent="0.3">
      <c r="A39" s="337"/>
      <c r="B39" s="52">
        <f>'DAY6'!H39</f>
        <v>0</v>
      </c>
      <c r="C39" s="144">
        <v>0</v>
      </c>
      <c r="D39" s="145">
        <v>0</v>
      </c>
      <c r="E39" s="146">
        <v>0</v>
      </c>
      <c r="F39" s="147">
        <v>0</v>
      </c>
      <c r="G39" s="304">
        <v>0</v>
      </c>
      <c r="H39" s="145">
        <f t="shared" si="8"/>
        <v>0</v>
      </c>
      <c r="I39" s="144">
        <v>0</v>
      </c>
      <c r="J39" s="148">
        <f t="shared" si="0"/>
        <v>0</v>
      </c>
      <c r="K39" s="53">
        <f>+'DAY6'!K39+'DAY7'!C39</f>
        <v>0</v>
      </c>
      <c r="L39" s="54">
        <f>+'DAY6'!L39+'DAY7'!D39</f>
        <v>0</v>
      </c>
      <c r="M39" s="55">
        <f>+'DAY6'!M39+'DAY7'!E39</f>
        <v>0</v>
      </c>
      <c r="N39" s="52">
        <f>+'DAY6'!N39+'DAY7'!F39</f>
        <v>0</v>
      </c>
      <c r="O39" s="303">
        <f>+'DAY6'!O39+'DAY7'!G39</f>
        <v>0</v>
      </c>
      <c r="P39" s="53">
        <f t="shared" si="9"/>
        <v>0</v>
      </c>
      <c r="Q39" s="54">
        <f t="shared" si="10"/>
        <v>0</v>
      </c>
      <c r="R39" s="55">
        <f t="shared" si="11"/>
        <v>0</v>
      </c>
      <c r="S39" s="52">
        <f t="shared" si="12"/>
        <v>0</v>
      </c>
      <c r="T39" s="303">
        <f t="shared" si="13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52993.599999999999</v>
      </c>
      <c r="C40" s="161">
        <f t="shared" ref="C40:T40" si="14">SUM(C23:C39)</f>
        <v>0</v>
      </c>
      <c r="D40" s="162">
        <f t="shared" si="14"/>
        <v>0</v>
      </c>
      <c r="E40" s="163">
        <f t="shared" si="14"/>
        <v>0</v>
      </c>
      <c r="F40" s="160">
        <f t="shared" si="14"/>
        <v>0</v>
      </c>
      <c r="G40" s="305">
        <f t="shared" si="14"/>
        <v>370</v>
      </c>
      <c r="H40" s="162">
        <f t="shared" si="14"/>
        <v>52623.6</v>
      </c>
      <c r="I40" s="161">
        <f t="shared" si="14"/>
        <v>52651</v>
      </c>
      <c r="J40" s="165">
        <f>+I40-H40</f>
        <v>27.400000000001455</v>
      </c>
      <c r="K40" s="161">
        <f t="shared" si="14"/>
        <v>34625</v>
      </c>
      <c r="L40" s="162">
        <f t="shared" si="14"/>
        <v>128.19999999999999</v>
      </c>
      <c r="M40" s="163">
        <f t="shared" si="14"/>
        <v>0</v>
      </c>
      <c r="N40" s="161">
        <f t="shared" si="14"/>
        <v>0</v>
      </c>
      <c r="O40" s="305">
        <f t="shared" si="14"/>
        <v>8962</v>
      </c>
      <c r="P40" s="161">
        <f t="shared" si="14"/>
        <v>4946.4285714285716</v>
      </c>
      <c r="Q40" s="162">
        <f t="shared" si="14"/>
        <v>18.314285714285717</v>
      </c>
      <c r="R40" s="163">
        <f t="shared" si="14"/>
        <v>0</v>
      </c>
      <c r="S40" s="160">
        <f t="shared" si="14"/>
        <v>0</v>
      </c>
      <c r="T40" s="305">
        <f t="shared" si="14"/>
        <v>1280.2857142857142</v>
      </c>
      <c r="U40" s="166">
        <f t="shared" si="1"/>
        <v>8.4264786618841967</v>
      </c>
    </row>
    <row r="41" spans="1:21" ht="15.75" x14ac:dyDescent="0.3">
      <c r="A41" s="150"/>
      <c r="B41" s="168"/>
      <c r="C41" s="82"/>
      <c r="D41" s="118"/>
      <c r="E41" s="119"/>
      <c r="F41" s="120"/>
      <c r="G41" s="307"/>
      <c r="H41" s="170"/>
      <c r="I41" s="82"/>
      <c r="J41" s="171"/>
      <c r="K41" s="82"/>
      <c r="L41" s="118"/>
      <c r="M41" s="119"/>
      <c r="N41" s="116"/>
      <c r="O41" s="311"/>
      <c r="P41" s="117"/>
      <c r="Q41" s="118"/>
      <c r="R41" s="119"/>
      <c r="S41" s="116"/>
      <c r="T41" s="307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6"/>
      <c r="G42" s="303"/>
      <c r="H42" s="54"/>
      <c r="I42" s="53"/>
      <c r="J42" s="58"/>
      <c r="K42" s="53"/>
      <c r="L42" s="54"/>
      <c r="M42" s="55"/>
      <c r="N42" s="52"/>
      <c r="O42" s="303"/>
      <c r="P42" s="53"/>
      <c r="Q42" s="54"/>
      <c r="R42" s="55"/>
      <c r="S42" s="52"/>
      <c r="T42" s="303"/>
      <c r="U42" s="55"/>
    </row>
    <row r="43" spans="1:21" x14ac:dyDescent="0.25">
      <c r="A43" s="71" t="s">
        <v>139</v>
      </c>
      <c r="B43" s="52">
        <f>'DAY6'!H43</f>
        <v>0</v>
      </c>
      <c r="C43" s="53">
        <v>0</v>
      </c>
      <c r="D43" s="54">
        <v>0</v>
      </c>
      <c r="E43" s="55">
        <v>0</v>
      </c>
      <c r="F43" s="56">
        <v>0</v>
      </c>
      <c r="G43" s="303">
        <v>0</v>
      </c>
      <c r="H43" s="54">
        <f>+(Table19[[#This Row],[OPENING ]]+Table19[[#This Row],[RECEIPTS]]+Table19[[#This Row],[RETURNS]])-(Table19[[#This Row],[EXCHANGED]]+Table19[[#This Row],[SALES]]+Table19[[#This Row],[ISSUES]])</f>
        <v>0</v>
      </c>
      <c r="I43" s="53">
        <v>0</v>
      </c>
      <c r="J43" s="58">
        <f t="shared" si="0"/>
        <v>0</v>
      </c>
      <c r="K43" s="53">
        <f>+'DAY6'!K43+'DAY7'!C43</f>
        <v>0</v>
      </c>
      <c r="L43" s="54">
        <f>+'DAY6'!L43+'DAY7'!D43</f>
        <v>0</v>
      </c>
      <c r="M43" s="55">
        <f>+'DAY6'!M43+'DAY7'!E43</f>
        <v>0</v>
      </c>
      <c r="N43" s="52">
        <f>+'DAY6'!N43+'DAY7'!F43</f>
        <v>0</v>
      </c>
      <c r="O43" s="303">
        <f>+'DAY6'!O43+'DAY7'!G43</f>
        <v>46</v>
      </c>
      <c r="P43" s="53">
        <f>+K43/7</f>
        <v>0</v>
      </c>
      <c r="Q43" s="54">
        <f>+L43/7</f>
        <v>0</v>
      </c>
      <c r="R43" s="55">
        <f>+M43/7</f>
        <v>0</v>
      </c>
      <c r="S43" s="52">
        <f>+N43/7</f>
        <v>0</v>
      </c>
      <c r="T43" s="303">
        <f>+O43/7</f>
        <v>6.5714285714285712</v>
      </c>
      <c r="U43" s="62">
        <f t="shared" si="1"/>
        <v>0</v>
      </c>
    </row>
    <row r="44" spans="1:21" x14ac:dyDescent="0.25">
      <c r="A44" s="71" t="s">
        <v>28</v>
      </c>
      <c r="B44" s="52">
        <f>'DAY6'!H44</f>
        <v>0</v>
      </c>
      <c r="C44" s="53">
        <v>0</v>
      </c>
      <c r="D44" s="54">
        <v>0</v>
      </c>
      <c r="E44" s="55">
        <v>0</v>
      </c>
      <c r="F44" s="56">
        <v>0</v>
      </c>
      <c r="G44" s="303">
        <v>0</v>
      </c>
      <c r="H44" s="54">
        <f>+(Table19[[#This Row],[OPENING ]]+Table19[[#This Row],[RECEIPTS]]+Table19[[#This Row],[RETURNS]])-(Table19[[#This Row],[EXCHANGED]]+Table19[[#This Row],[SALES]]+Table19[[#This Row],[ISSUES]])</f>
        <v>0</v>
      </c>
      <c r="I44" s="53">
        <v>0</v>
      </c>
      <c r="J44" s="58">
        <f t="shared" si="0"/>
        <v>0</v>
      </c>
      <c r="K44" s="53">
        <f>+'DAY6'!K44+'DAY7'!C44</f>
        <v>0</v>
      </c>
      <c r="L44" s="54">
        <f>+'DAY6'!L44+'DAY7'!D44</f>
        <v>0</v>
      </c>
      <c r="M44" s="55">
        <f>+'DAY6'!M44+'DAY7'!E44</f>
        <v>0</v>
      </c>
      <c r="N44" s="52">
        <f>+'DAY6'!N44+'DAY7'!F44</f>
        <v>0</v>
      </c>
      <c r="O44" s="303">
        <f>+'DAY6'!O44+'DAY7'!G44</f>
        <v>0</v>
      </c>
      <c r="P44" s="53">
        <f t="shared" ref="P44:P59" si="15">+K44/7</f>
        <v>0</v>
      </c>
      <c r="Q44" s="54">
        <f t="shared" ref="Q44:Q59" si="16">+L44/7</f>
        <v>0</v>
      </c>
      <c r="R44" s="55">
        <f t="shared" ref="R44:R59" si="17">+M44/7</f>
        <v>0</v>
      </c>
      <c r="S44" s="52">
        <f t="shared" ref="S44:S59" si="18">+N44/7</f>
        <v>0</v>
      </c>
      <c r="T44" s="303">
        <f t="shared" ref="T44:T59" si="19">+O44/7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'DAY6'!H45</f>
        <v>0</v>
      </c>
      <c r="C45" s="53">
        <v>0</v>
      </c>
      <c r="D45" s="54">
        <v>0</v>
      </c>
      <c r="E45" s="55">
        <v>0</v>
      </c>
      <c r="F45" s="56">
        <v>0</v>
      </c>
      <c r="G45" s="303">
        <v>0</v>
      </c>
      <c r="H45" s="54">
        <f>+(Table19[[#This Row],[OPENING ]]+Table19[[#This Row],[RECEIPTS]]+Table19[[#This Row],[RETURNS]])-(Table19[[#This Row],[EXCHANGED]]+Table19[[#This Row],[SALES]]+Table19[[#This Row],[ISSUES]])</f>
        <v>0</v>
      </c>
      <c r="I45" s="53">
        <v>0</v>
      </c>
      <c r="J45" s="58">
        <f t="shared" si="0"/>
        <v>0</v>
      </c>
      <c r="K45" s="53">
        <f>+'DAY6'!K45+'DAY7'!C45</f>
        <v>0</v>
      </c>
      <c r="L45" s="54">
        <f>+'DAY6'!L45+'DAY7'!D45</f>
        <v>0</v>
      </c>
      <c r="M45" s="55">
        <f>+'DAY6'!M45+'DAY7'!E45</f>
        <v>0</v>
      </c>
      <c r="N45" s="52">
        <f>+'DAY6'!N45+'DAY7'!F45</f>
        <v>0</v>
      </c>
      <c r="O45" s="303">
        <f>+'DAY6'!O45+'DAY7'!G45</f>
        <v>0</v>
      </c>
      <c r="P45" s="53">
        <f t="shared" si="15"/>
        <v>0</v>
      </c>
      <c r="Q45" s="54">
        <f t="shared" si="16"/>
        <v>0</v>
      </c>
      <c r="R45" s="55">
        <f t="shared" si="17"/>
        <v>0</v>
      </c>
      <c r="S45" s="52">
        <f t="shared" si="18"/>
        <v>0</v>
      </c>
      <c r="T45" s="303">
        <f t="shared" si="19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'DAY6'!H46</f>
        <v>0</v>
      </c>
      <c r="C46" s="53">
        <v>0</v>
      </c>
      <c r="D46" s="54">
        <v>0</v>
      </c>
      <c r="E46" s="55">
        <v>0</v>
      </c>
      <c r="F46" s="56">
        <v>0</v>
      </c>
      <c r="G46" s="303">
        <v>0</v>
      </c>
      <c r="H46" s="54">
        <f>+(Table19[[#This Row],[OPENING ]]+Table19[[#This Row],[RECEIPTS]]+Table19[[#This Row],[RETURNS]])-(Table19[[#This Row],[EXCHANGED]]+Table19[[#This Row],[SALES]]+Table19[[#This Row],[ISSUES]])</f>
        <v>0</v>
      </c>
      <c r="I46" s="53">
        <v>0</v>
      </c>
      <c r="J46" s="58">
        <f t="shared" si="0"/>
        <v>0</v>
      </c>
      <c r="K46" s="53">
        <f>+'DAY6'!K46+'DAY7'!C46</f>
        <v>0</v>
      </c>
      <c r="L46" s="54">
        <f>+'DAY6'!L46+'DAY7'!D46</f>
        <v>0</v>
      </c>
      <c r="M46" s="55">
        <f>+'DAY6'!M46+'DAY7'!E46</f>
        <v>0</v>
      </c>
      <c r="N46" s="52">
        <f>+'DAY6'!N46+'DAY7'!F46</f>
        <v>0</v>
      </c>
      <c r="O46" s="303">
        <f>+'DAY6'!O46+'DAY7'!G46</f>
        <v>0</v>
      </c>
      <c r="P46" s="53">
        <f t="shared" si="15"/>
        <v>0</v>
      </c>
      <c r="Q46" s="54">
        <f t="shared" si="16"/>
        <v>0</v>
      </c>
      <c r="R46" s="55">
        <f t="shared" si="17"/>
        <v>0</v>
      </c>
      <c r="S46" s="52">
        <f t="shared" si="18"/>
        <v>0</v>
      </c>
      <c r="T46" s="303">
        <f t="shared" si="19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'DAY6'!H47</f>
        <v>0</v>
      </c>
      <c r="C47" s="53">
        <v>0</v>
      </c>
      <c r="D47" s="54">
        <v>0</v>
      </c>
      <c r="E47" s="55">
        <v>0</v>
      </c>
      <c r="F47" s="56">
        <v>0</v>
      </c>
      <c r="G47" s="303">
        <v>0</v>
      </c>
      <c r="H47" s="54">
        <f>+(Table19[[#This Row],[OPENING ]]+Table19[[#This Row],[RECEIPTS]]+Table19[[#This Row],[RETURNS]])-(Table19[[#This Row],[EXCHANGED]]+Table19[[#This Row],[SALES]]+Table19[[#This Row],[ISSUES]])</f>
        <v>0</v>
      </c>
      <c r="I47" s="53">
        <v>0</v>
      </c>
      <c r="J47" s="58">
        <f t="shared" si="0"/>
        <v>0</v>
      </c>
      <c r="K47" s="53">
        <f>+'DAY6'!K47+'DAY7'!C47</f>
        <v>0</v>
      </c>
      <c r="L47" s="54">
        <f>+'DAY6'!L47+'DAY7'!D47</f>
        <v>0</v>
      </c>
      <c r="M47" s="55">
        <f>+'DAY6'!M47+'DAY7'!E47</f>
        <v>0</v>
      </c>
      <c r="N47" s="52">
        <f>+'DAY6'!N47+'DAY7'!F47</f>
        <v>0</v>
      </c>
      <c r="O47" s="303">
        <f>+'DAY6'!O47+'DAY7'!G47</f>
        <v>0</v>
      </c>
      <c r="P47" s="53">
        <f t="shared" si="15"/>
        <v>0</v>
      </c>
      <c r="Q47" s="54">
        <f t="shared" si="16"/>
        <v>0</v>
      </c>
      <c r="R47" s="55">
        <f t="shared" si="17"/>
        <v>0</v>
      </c>
      <c r="S47" s="52">
        <f t="shared" si="18"/>
        <v>0</v>
      </c>
      <c r="T47" s="303">
        <f t="shared" si="19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'DAY6'!H48</f>
        <v>0</v>
      </c>
      <c r="C48" s="53">
        <v>0</v>
      </c>
      <c r="D48" s="54">
        <v>0</v>
      </c>
      <c r="E48" s="55">
        <v>0</v>
      </c>
      <c r="F48" s="56">
        <v>0</v>
      </c>
      <c r="G48" s="303">
        <v>0</v>
      </c>
      <c r="H48" s="54">
        <f>+(Table19[[#This Row],[OPENING ]]+Table19[[#This Row],[RECEIPTS]]+Table19[[#This Row],[RETURNS]])-(Table19[[#This Row],[EXCHANGED]]+Table19[[#This Row],[SALES]]+Table19[[#This Row],[ISSUES]])</f>
        <v>0</v>
      </c>
      <c r="I48" s="53">
        <v>0</v>
      </c>
      <c r="J48" s="58">
        <f t="shared" si="0"/>
        <v>0</v>
      </c>
      <c r="K48" s="53">
        <f>+'DAY6'!K48+'DAY7'!C48</f>
        <v>0</v>
      </c>
      <c r="L48" s="54">
        <f>+'DAY6'!L48+'DAY7'!D48</f>
        <v>0</v>
      </c>
      <c r="M48" s="55">
        <f>+'DAY6'!M48+'DAY7'!E48</f>
        <v>0</v>
      </c>
      <c r="N48" s="52">
        <f>+'DAY6'!N48+'DAY7'!F48</f>
        <v>0</v>
      </c>
      <c r="O48" s="303">
        <f>+'DAY6'!O48+'DAY7'!G48</f>
        <v>0</v>
      </c>
      <c r="P48" s="53">
        <f t="shared" si="15"/>
        <v>0</v>
      </c>
      <c r="Q48" s="54">
        <f t="shared" si="16"/>
        <v>0</v>
      </c>
      <c r="R48" s="55">
        <f t="shared" si="17"/>
        <v>0</v>
      </c>
      <c r="S48" s="52">
        <f t="shared" si="18"/>
        <v>0</v>
      </c>
      <c r="T48" s="303">
        <f t="shared" si="19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'DAY6'!H49</f>
        <v>0</v>
      </c>
      <c r="C49" s="53">
        <v>0</v>
      </c>
      <c r="D49" s="54">
        <v>0</v>
      </c>
      <c r="E49" s="55">
        <v>0</v>
      </c>
      <c r="F49" s="56">
        <v>0</v>
      </c>
      <c r="G49" s="303">
        <v>0</v>
      </c>
      <c r="H49" s="54">
        <f>+(Table19[[#This Row],[OPENING ]]+Table19[[#This Row],[RECEIPTS]]+Table19[[#This Row],[RETURNS]])-(Table19[[#This Row],[EXCHANGED]]+Table19[[#This Row],[SALES]]+Table19[[#This Row],[ISSUES]])</f>
        <v>0</v>
      </c>
      <c r="I49" s="53">
        <v>0</v>
      </c>
      <c r="J49" s="58">
        <f t="shared" si="0"/>
        <v>0</v>
      </c>
      <c r="K49" s="53">
        <f>+'DAY6'!K49+'DAY7'!C49</f>
        <v>0</v>
      </c>
      <c r="L49" s="54">
        <f>+'DAY6'!L49+'DAY7'!D49</f>
        <v>0</v>
      </c>
      <c r="M49" s="55">
        <f>+'DAY6'!M49+'DAY7'!E49</f>
        <v>0</v>
      </c>
      <c r="N49" s="52">
        <f>+'DAY6'!N49+'DAY7'!F49</f>
        <v>0</v>
      </c>
      <c r="O49" s="303">
        <f>+'DAY6'!O49+'DAY7'!G49</f>
        <v>0</v>
      </c>
      <c r="P49" s="53">
        <f t="shared" si="15"/>
        <v>0</v>
      </c>
      <c r="Q49" s="54">
        <f t="shared" si="16"/>
        <v>0</v>
      </c>
      <c r="R49" s="55">
        <f t="shared" si="17"/>
        <v>0</v>
      </c>
      <c r="S49" s="52">
        <f t="shared" si="18"/>
        <v>0</v>
      </c>
      <c r="T49" s="303">
        <f t="shared" si="19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'DAY6'!H50</f>
        <v>0</v>
      </c>
      <c r="C50" s="53">
        <v>0</v>
      </c>
      <c r="D50" s="54">
        <v>0</v>
      </c>
      <c r="E50" s="55">
        <v>0</v>
      </c>
      <c r="F50" s="56">
        <v>0</v>
      </c>
      <c r="G50" s="303">
        <v>0</v>
      </c>
      <c r="H50" s="54">
        <f>+(Table19[[#This Row],[OPENING ]]+Table19[[#This Row],[RECEIPTS]]+Table19[[#This Row],[RETURNS]])-(Table19[[#This Row],[EXCHANGED]]+Table19[[#This Row],[SALES]]+Table19[[#This Row],[ISSUES]])</f>
        <v>0</v>
      </c>
      <c r="I50" s="53">
        <v>0</v>
      </c>
      <c r="J50" s="58">
        <f t="shared" si="0"/>
        <v>0</v>
      </c>
      <c r="K50" s="53">
        <f>+'DAY6'!K50+'DAY7'!C50</f>
        <v>0</v>
      </c>
      <c r="L50" s="54">
        <f>+'DAY6'!L50+'DAY7'!D50</f>
        <v>0</v>
      </c>
      <c r="M50" s="55">
        <f>+'DAY6'!M50+'DAY7'!E50</f>
        <v>0</v>
      </c>
      <c r="N50" s="52">
        <f>+'DAY6'!N50+'DAY7'!F50</f>
        <v>0</v>
      </c>
      <c r="O50" s="303">
        <f>+'DAY6'!O50+'DAY7'!G50</f>
        <v>0</v>
      </c>
      <c r="P50" s="53">
        <f t="shared" si="15"/>
        <v>0</v>
      </c>
      <c r="Q50" s="54">
        <f t="shared" si="16"/>
        <v>0</v>
      </c>
      <c r="R50" s="55">
        <f t="shared" si="17"/>
        <v>0</v>
      </c>
      <c r="S50" s="52">
        <f t="shared" si="18"/>
        <v>0</v>
      </c>
      <c r="T50" s="303">
        <f t="shared" si="19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'DAY6'!H51</f>
        <v>0</v>
      </c>
      <c r="C51" s="53">
        <v>0</v>
      </c>
      <c r="D51" s="54">
        <v>0</v>
      </c>
      <c r="E51" s="55">
        <v>0</v>
      </c>
      <c r="F51" s="56">
        <v>0</v>
      </c>
      <c r="G51" s="303">
        <v>0</v>
      </c>
      <c r="H51" s="54">
        <f>+(Table19[[#This Row],[OPENING ]]+Table19[[#This Row],[RECEIPTS]]+Table19[[#This Row],[RETURNS]])-(Table19[[#This Row],[EXCHANGED]]+Table19[[#This Row],[SALES]]+Table19[[#This Row],[ISSUES]])</f>
        <v>0</v>
      </c>
      <c r="I51" s="53">
        <v>0</v>
      </c>
      <c r="J51" s="58">
        <f t="shared" si="0"/>
        <v>0</v>
      </c>
      <c r="K51" s="53">
        <f>+'DAY6'!K51+'DAY7'!C51</f>
        <v>0</v>
      </c>
      <c r="L51" s="54">
        <f>+'DAY6'!L51+'DAY7'!D51</f>
        <v>0</v>
      </c>
      <c r="M51" s="55">
        <f>+'DAY6'!M51+'DAY7'!E51</f>
        <v>0</v>
      </c>
      <c r="N51" s="52">
        <f>+'DAY6'!N51+'DAY7'!F51</f>
        <v>0</v>
      </c>
      <c r="O51" s="303">
        <f>+'DAY6'!O51+'DAY7'!G51</f>
        <v>0</v>
      </c>
      <c r="P51" s="53">
        <f t="shared" si="15"/>
        <v>0</v>
      </c>
      <c r="Q51" s="54">
        <f t="shared" si="16"/>
        <v>0</v>
      </c>
      <c r="R51" s="55">
        <f t="shared" si="17"/>
        <v>0</v>
      </c>
      <c r="S51" s="52">
        <f t="shared" si="18"/>
        <v>0</v>
      </c>
      <c r="T51" s="303">
        <f t="shared" si="19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'DAY6'!H52</f>
        <v>0</v>
      </c>
      <c r="C52" s="53">
        <v>0</v>
      </c>
      <c r="D52" s="54">
        <v>0</v>
      </c>
      <c r="E52" s="55">
        <v>0</v>
      </c>
      <c r="F52" s="56">
        <v>0</v>
      </c>
      <c r="G52" s="303">
        <v>0</v>
      </c>
      <c r="H52" s="54">
        <f>+(Table19[[#This Row],[OPENING ]]+Table19[[#This Row],[RECEIPTS]]+Table19[[#This Row],[RETURNS]])-(Table19[[#This Row],[EXCHANGED]]+Table19[[#This Row],[SALES]]+Table19[[#This Row],[ISSUES]])</f>
        <v>0</v>
      </c>
      <c r="I52" s="53">
        <v>0</v>
      </c>
      <c r="J52" s="58">
        <f t="shared" si="0"/>
        <v>0</v>
      </c>
      <c r="K52" s="53">
        <f>+'DAY6'!K52+'DAY7'!C52</f>
        <v>0</v>
      </c>
      <c r="L52" s="54">
        <f>+'DAY6'!L52+'DAY7'!D52</f>
        <v>0</v>
      </c>
      <c r="M52" s="55">
        <f>+'DAY6'!M52+'DAY7'!E52</f>
        <v>0</v>
      </c>
      <c r="N52" s="52">
        <f>+'DAY6'!N52+'DAY7'!F52</f>
        <v>0</v>
      </c>
      <c r="O52" s="303">
        <f>+'DAY6'!O52+'DAY7'!G52</f>
        <v>0</v>
      </c>
      <c r="P52" s="53">
        <f t="shared" si="15"/>
        <v>0</v>
      </c>
      <c r="Q52" s="54">
        <f t="shared" si="16"/>
        <v>0</v>
      </c>
      <c r="R52" s="55">
        <f t="shared" si="17"/>
        <v>0</v>
      </c>
      <c r="S52" s="52">
        <f t="shared" si="18"/>
        <v>0</v>
      </c>
      <c r="T52" s="303">
        <f t="shared" si="19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'DAY6'!H53</f>
        <v>0</v>
      </c>
      <c r="C53" s="53">
        <v>0</v>
      </c>
      <c r="D53" s="54">
        <v>0</v>
      </c>
      <c r="E53" s="55">
        <v>0</v>
      </c>
      <c r="F53" s="56">
        <v>0</v>
      </c>
      <c r="G53" s="303">
        <v>0</v>
      </c>
      <c r="H53" s="54">
        <f>+(Table19[[#This Row],[OPENING ]]+Table19[[#This Row],[RECEIPTS]]+Table19[[#This Row],[RETURNS]])-(Table19[[#This Row],[EXCHANGED]]+Table19[[#This Row],[SALES]]+Table19[[#This Row],[ISSUES]])</f>
        <v>0</v>
      </c>
      <c r="I53" s="53">
        <v>0</v>
      </c>
      <c r="J53" s="58">
        <f t="shared" si="0"/>
        <v>0</v>
      </c>
      <c r="K53" s="53">
        <f>+'DAY6'!K53+'DAY7'!C53</f>
        <v>0</v>
      </c>
      <c r="L53" s="54">
        <f>+'DAY6'!L53+'DAY7'!D53</f>
        <v>0</v>
      </c>
      <c r="M53" s="55">
        <f>+'DAY6'!M53+'DAY7'!E53</f>
        <v>0</v>
      </c>
      <c r="N53" s="52">
        <f>+'DAY6'!N53+'DAY7'!F53</f>
        <v>0</v>
      </c>
      <c r="O53" s="303">
        <f>+'DAY6'!O53+'DAY7'!G53</f>
        <v>0</v>
      </c>
      <c r="P53" s="53">
        <f t="shared" si="15"/>
        <v>0</v>
      </c>
      <c r="Q53" s="54">
        <f t="shared" si="16"/>
        <v>0</v>
      </c>
      <c r="R53" s="55">
        <f t="shared" si="17"/>
        <v>0</v>
      </c>
      <c r="S53" s="52">
        <f t="shared" si="18"/>
        <v>0</v>
      </c>
      <c r="T53" s="303">
        <f t="shared" si="19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'DAY6'!H54</f>
        <v>0</v>
      </c>
      <c r="C54" s="53">
        <v>0</v>
      </c>
      <c r="D54" s="54">
        <v>0</v>
      </c>
      <c r="E54" s="55">
        <v>0</v>
      </c>
      <c r="F54" s="56">
        <v>0</v>
      </c>
      <c r="G54" s="303">
        <v>0</v>
      </c>
      <c r="H54" s="54">
        <f>+(Table19[[#This Row],[OPENING ]]+Table19[[#This Row],[RECEIPTS]]+Table19[[#This Row],[RETURNS]])-(Table19[[#This Row],[EXCHANGED]]+Table19[[#This Row],[SALES]]+Table19[[#This Row],[ISSUES]])</f>
        <v>0</v>
      </c>
      <c r="I54" s="53">
        <v>0</v>
      </c>
      <c r="J54" s="58">
        <f t="shared" si="0"/>
        <v>0</v>
      </c>
      <c r="K54" s="53">
        <f>+'DAY6'!K54+'DAY7'!C54</f>
        <v>0</v>
      </c>
      <c r="L54" s="54">
        <f>+'DAY6'!L54+'DAY7'!D54</f>
        <v>0</v>
      </c>
      <c r="M54" s="55">
        <f>+'DAY6'!M54+'DAY7'!E54</f>
        <v>0</v>
      </c>
      <c r="N54" s="52">
        <f>+'DAY6'!N54+'DAY7'!F54</f>
        <v>0</v>
      </c>
      <c r="O54" s="303">
        <f>+'DAY6'!O54+'DAY7'!G54</f>
        <v>0</v>
      </c>
      <c r="P54" s="53">
        <f t="shared" si="15"/>
        <v>0</v>
      </c>
      <c r="Q54" s="54">
        <f t="shared" si="16"/>
        <v>0</v>
      </c>
      <c r="R54" s="55">
        <f t="shared" si="17"/>
        <v>0</v>
      </c>
      <c r="S54" s="52">
        <f t="shared" si="18"/>
        <v>0</v>
      </c>
      <c r="T54" s="303">
        <f t="shared" si="19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'DAY6'!H55</f>
        <v>10215.120000000001</v>
      </c>
      <c r="C55" s="53">
        <v>0</v>
      </c>
      <c r="D55" s="54">
        <v>0</v>
      </c>
      <c r="E55" s="55">
        <v>0</v>
      </c>
      <c r="F55" s="56">
        <v>0</v>
      </c>
      <c r="G55" s="303">
        <v>0</v>
      </c>
      <c r="H55" s="54">
        <f>+(Table19[[#This Row],[OPENING ]]+Table19[[#This Row],[RECEIPTS]]+Table19[[#This Row],[RETURNS]])-(Table19[[#This Row],[EXCHANGED]]+Table19[[#This Row],[SALES]]+Table19[[#This Row],[ISSUES]])</f>
        <v>10215.120000000001</v>
      </c>
      <c r="I55" s="53">
        <v>10216.6</v>
      </c>
      <c r="J55" s="58">
        <f t="shared" si="0"/>
        <v>1.4799999999995634</v>
      </c>
      <c r="K55" s="53">
        <f>+'DAY6'!K55+'DAY7'!C55</f>
        <v>18250</v>
      </c>
      <c r="L55" s="54">
        <f>+'DAY6'!L55+'DAY7'!D55</f>
        <v>72.599999999999994</v>
      </c>
      <c r="M55" s="55">
        <f>+'DAY6'!M55+'DAY7'!E55</f>
        <v>0</v>
      </c>
      <c r="N55" s="52">
        <f>+'DAY6'!N55+'DAY7'!F55</f>
        <v>0</v>
      </c>
      <c r="O55" s="303">
        <f>+'DAY6'!O55+'DAY7'!G55</f>
        <v>8117</v>
      </c>
      <c r="P55" s="53">
        <f t="shared" si="15"/>
        <v>2607.1428571428573</v>
      </c>
      <c r="Q55" s="54">
        <f t="shared" si="16"/>
        <v>10.37142857142857</v>
      </c>
      <c r="R55" s="55">
        <f t="shared" si="17"/>
        <v>0</v>
      </c>
      <c r="S55" s="52">
        <f t="shared" si="18"/>
        <v>0</v>
      </c>
      <c r="T55" s="303">
        <f t="shared" si="19"/>
        <v>1159.5714285714287</v>
      </c>
      <c r="U55" s="62">
        <f t="shared" si="1"/>
        <v>2.7044977987564107</v>
      </c>
    </row>
    <row r="56" spans="1:21" x14ac:dyDescent="0.25">
      <c r="A56" s="71" t="s">
        <v>227</v>
      </c>
      <c r="B56" s="52">
        <f>'DAY6'!H56</f>
        <v>29.2</v>
      </c>
      <c r="C56" s="53">
        <v>0</v>
      </c>
      <c r="D56" s="54">
        <v>0</v>
      </c>
      <c r="E56" s="55">
        <v>0</v>
      </c>
      <c r="F56" s="56">
        <v>0</v>
      </c>
      <c r="G56" s="303">
        <v>0</v>
      </c>
      <c r="H56" s="54">
        <f>+(Table19[[#This Row],[OPENING ]]+Table19[[#This Row],[RECEIPTS]]+Table19[[#This Row],[RETURNS]])-(Table19[[#This Row],[EXCHANGED]]+Table19[[#This Row],[SALES]]+Table19[[#This Row],[ISSUES]])</f>
        <v>29.2</v>
      </c>
      <c r="I56" s="53">
        <v>29.2</v>
      </c>
      <c r="J56" s="58">
        <f t="shared" si="0"/>
        <v>0</v>
      </c>
      <c r="K56" s="53">
        <f>+'DAY6'!K56+'DAY7'!C56</f>
        <v>0</v>
      </c>
      <c r="L56" s="54">
        <f>+'DAY6'!L56+'DAY7'!D56</f>
        <v>0</v>
      </c>
      <c r="M56" s="55">
        <f>+'DAY6'!M56+'DAY7'!E56</f>
        <v>0</v>
      </c>
      <c r="N56" s="52">
        <f>+'DAY6'!N56+'DAY7'!F56</f>
        <v>0</v>
      </c>
      <c r="O56" s="303">
        <f>+'DAY6'!O56+'DAY7'!G56</f>
        <v>0</v>
      </c>
      <c r="P56" s="53">
        <f t="shared" si="15"/>
        <v>0</v>
      </c>
      <c r="Q56" s="54">
        <f t="shared" si="16"/>
        <v>0</v>
      </c>
      <c r="R56" s="55">
        <f t="shared" si="17"/>
        <v>0</v>
      </c>
      <c r="S56" s="52">
        <f t="shared" si="18"/>
        <v>0</v>
      </c>
      <c r="T56" s="303">
        <f t="shared" si="19"/>
        <v>0</v>
      </c>
      <c r="U56" s="62">
        <f t="shared" si="1"/>
        <v>0</v>
      </c>
    </row>
    <row r="57" spans="1:21" x14ac:dyDescent="0.25">
      <c r="A57" s="71"/>
      <c r="B57" s="52">
        <f>'DAY6'!H57</f>
        <v>0</v>
      </c>
      <c r="C57" s="53">
        <v>0</v>
      </c>
      <c r="D57" s="54">
        <v>0</v>
      </c>
      <c r="E57" s="55">
        <v>0</v>
      </c>
      <c r="F57" s="56">
        <v>0</v>
      </c>
      <c r="G57" s="303">
        <v>0</v>
      </c>
      <c r="H57" s="54">
        <f>+(Table19[[#This Row],[OPENING ]]+Table19[[#This Row],[RECEIPTS]]+Table19[[#This Row],[RETURNS]])-(Table19[[#This Row],[EXCHANGED]]+Table19[[#This Row],[SALES]]+Table19[[#This Row],[ISSUES]])</f>
        <v>0</v>
      </c>
      <c r="I57" s="53">
        <v>0</v>
      </c>
      <c r="J57" s="58">
        <f t="shared" si="0"/>
        <v>0</v>
      </c>
      <c r="K57" s="53">
        <f>+'DAY6'!K57+'DAY7'!C57</f>
        <v>0</v>
      </c>
      <c r="L57" s="54">
        <f>+'DAY6'!L57+'DAY7'!D57</f>
        <v>0</v>
      </c>
      <c r="M57" s="55">
        <f>+'DAY6'!M57+'DAY7'!E57</f>
        <v>0</v>
      </c>
      <c r="N57" s="52">
        <f>+'DAY6'!N57+'DAY7'!F57</f>
        <v>0</v>
      </c>
      <c r="O57" s="303">
        <f>+'DAY6'!O57+'DAY7'!G57</f>
        <v>0</v>
      </c>
      <c r="P57" s="53">
        <f t="shared" si="15"/>
        <v>0</v>
      </c>
      <c r="Q57" s="54">
        <f t="shared" si="16"/>
        <v>0</v>
      </c>
      <c r="R57" s="55">
        <f t="shared" si="17"/>
        <v>0</v>
      </c>
      <c r="S57" s="52">
        <f t="shared" si="18"/>
        <v>0</v>
      </c>
      <c r="T57" s="303">
        <f t="shared" si="19"/>
        <v>0</v>
      </c>
      <c r="U57" s="62">
        <f t="shared" si="1"/>
        <v>0</v>
      </c>
    </row>
    <row r="58" spans="1:21" x14ac:dyDescent="0.25">
      <c r="A58" s="71"/>
      <c r="B58" s="52">
        <f>'DAY6'!H58</f>
        <v>0</v>
      </c>
      <c r="C58" s="53">
        <v>0</v>
      </c>
      <c r="D58" s="54">
        <v>0</v>
      </c>
      <c r="E58" s="55">
        <v>0</v>
      </c>
      <c r="F58" s="56">
        <v>0</v>
      </c>
      <c r="G58" s="303">
        <v>0</v>
      </c>
      <c r="H58" s="54">
        <f>+(Table19[[#This Row],[OPENING ]]+Table19[[#This Row],[RECEIPTS]]+Table19[[#This Row],[RETURNS]])-(Table19[[#This Row],[EXCHANGED]]+Table19[[#This Row],[SALES]]+Table19[[#This Row],[ISSUES]])</f>
        <v>0</v>
      </c>
      <c r="I58" s="53">
        <v>0</v>
      </c>
      <c r="J58" s="58">
        <f t="shared" si="0"/>
        <v>0</v>
      </c>
      <c r="K58" s="53">
        <f>+'DAY6'!K58+'DAY7'!C58</f>
        <v>0</v>
      </c>
      <c r="L58" s="54">
        <f>+'DAY6'!L58+'DAY7'!D58</f>
        <v>0</v>
      </c>
      <c r="M58" s="55">
        <f>+'DAY6'!M58+'DAY7'!E58</f>
        <v>0</v>
      </c>
      <c r="N58" s="52">
        <f>+'DAY6'!N58+'DAY7'!F58</f>
        <v>0</v>
      </c>
      <c r="O58" s="303">
        <f>+'DAY6'!O58+'DAY7'!G58</f>
        <v>0</v>
      </c>
      <c r="P58" s="53">
        <f t="shared" si="15"/>
        <v>0</v>
      </c>
      <c r="Q58" s="54">
        <f t="shared" si="16"/>
        <v>0</v>
      </c>
      <c r="R58" s="55">
        <f t="shared" si="17"/>
        <v>0</v>
      </c>
      <c r="S58" s="52">
        <f t="shared" si="18"/>
        <v>0</v>
      </c>
      <c r="T58" s="303">
        <f t="shared" si="19"/>
        <v>0</v>
      </c>
      <c r="U58" s="62">
        <f t="shared" si="1"/>
        <v>0</v>
      </c>
    </row>
    <row r="59" spans="1:21" ht="15.75" thickBot="1" x14ac:dyDescent="0.3">
      <c r="A59" s="172"/>
      <c r="B59" s="52">
        <f>'DAY6'!H59</f>
        <v>0</v>
      </c>
      <c r="C59" s="144">
        <v>0</v>
      </c>
      <c r="D59" s="145">
        <v>0</v>
      </c>
      <c r="E59" s="146">
        <v>0</v>
      </c>
      <c r="F59" s="147">
        <v>0</v>
      </c>
      <c r="G59" s="304">
        <v>0</v>
      </c>
      <c r="H59" s="54">
        <f>+(Table19[[#This Row],[OPENING ]]+Table19[[#This Row],[RECEIPTS]]+Table19[[#This Row],[RETURNS]])-(Table19[[#This Row],[EXCHANGED]]+Table19[[#This Row],[SALES]]+Table19[[#This Row],[ISSUES]])</f>
        <v>0</v>
      </c>
      <c r="I59" s="144">
        <v>0</v>
      </c>
      <c r="J59" s="148">
        <f t="shared" si="0"/>
        <v>0</v>
      </c>
      <c r="K59" s="53">
        <f>+'DAY6'!K59+'DAY7'!C59</f>
        <v>0</v>
      </c>
      <c r="L59" s="54">
        <f>+'DAY6'!L59+'DAY7'!D59</f>
        <v>0</v>
      </c>
      <c r="M59" s="55">
        <f>+'DAY6'!M59+'DAY7'!E59</f>
        <v>0</v>
      </c>
      <c r="N59" s="52">
        <f>+'DAY6'!N59+'DAY7'!F59</f>
        <v>0</v>
      </c>
      <c r="O59" s="303">
        <f>+'DAY6'!O59+'DAY7'!G59</f>
        <v>0</v>
      </c>
      <c r="P59" s="53">
        <f t="shared" si="15"/>
        <v>0</v>
      </c>
      <c r="Q59" s="54">
        <f t="shared" si="16"/>
        <v>0</v>
      </c>
      <c r="R59" s="55">
        <f t="shared" si="17"/>
        <v>0</v>
      </c>
      <c r="S59" s="52">
        <f t="shared" si="18"/>
        <v>0</v>
      </c>
      <c r="T59" s="303">
        <f t="shared" si="19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20">SUM(B43:B59)</f>
        <v>10244.320000000002</v>
      </c>
      <c r="C60" s="161">
        <f t="shared" si="20"/>
        <v>0</v>
      </c>
      <c r="D60" s="162">
        <f t="shared" si="20"/>
        <v>0</v>
      </c>
      <c r="E60" s="163">
        <f t="shared" si="20"/>
        <v>0</v>
      </c>
      <c r="F60" s="160">
        <f t="shared" si="20"/>
        <v>0</v>
      </c>
      <c r="G60" s="305">
        <f t="shared" si="20"/>
        <v>0</v>
      </c>
      <c r="H60" s="162">
        <f t="shared" si="20"/>
        <v>10244.320000000002</v>
      </c>
      <c r="I60" s="161">
        <f t="shared" si="20"/>
        <v>10245.800000000001</v>
      </c>
      <c r="J60" s="165">
        <f>+I60-H60</f>
        <v>1.4799999999995634</v>
      </c>
      <c r="K60" s="161">
        <f t="shared" si="20"/>
        <v>18250</v>
      </c>
      <c r="L60" s="162">
        <f t="shared" si="20"/>
        <v>72.599999999999994</v>
      </c>
      <c r="M60" s="163">
        <f t="shared" si="20"/>
        <v>0</v>
      </c>
      <c r="N60" s="160">
        <f t="shared" si="20"/>
        <v>0</v>
      </c>
      <c r="O60" s="305">
        <f t="shared" si="20"/>
        <v>8163</v>
      </c>
      <c r="P60" s="161">
        <f t="shared" si="20"/>
        <v>2607.1428571428573</v>
      </c>
      <c r="Q60" s="162">
        <f t="shared" si="20"/>
        <v>10.37142857142857</v>
      </c>
      <c r="R60" s="163">
        <f t="shared" si="20"/>
        <v>0</v>
      </c>
      <c r="S60" s="160">
        <f t="shared" si="20"/>
        <v>0</v>
      </c>
      <c r="T60" s="305">
        <f t="shared" si="20"/>
        <v>1166.1428571428573</v>
      </c>
      <c r="U60" s="166">
        <f t="shared" si="1"/>
        <v>2.7075180475428158</v>
      </c>
    </row>
    <row r="61" spans="1:21" x14ac:dyDescent="0.25">
      <c r="A61" s="150"/>
      <c r="B61" s="151"/>
      <c r="C61" s="152"/>
      <c r="D61" s="153"/>
      <c r="E61" s="154"/>
      <c r="F61" s="155"/>
      <c r="G61" s="306"/>
      <c r="H61" s="153"/>
      <c r="I61" s="152"/>
      <c r="J61" s="157">
        <f t="shared" si="0"/>
        <v>0</v>
      </c>
      <c r="K61" s="152"/>
      <c r="L61" s="153"/>
      <c r="M61" s="154"/>
      <c r="N61" s="151"/>
      <c r="O61" s="306"/>
      <c r="P61" s="152"/>
      <c r="Q61" s="153"/>
      <c r="R61" s="154"/>
      <c r="S61" s="151"/>
      <c r="T61" s="306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6"/>
      <c r="G62" s="303"/>
      <c r="H62" s="54"/>
      <c r="I62" s="53"/>
      <c r="J62" s="58">
        <f t="shared" si="0"/>
        <v>0</v>
      </c>
      <c r="K62" s="53"/>
      <c r="L62" s="54"/>
      <c r="M62" s="55"/>
      <c r="N62" s="52"/>
      <c r="O62" s="303"/>
      <c r="P62" s="53"/>
      <c r="Q62" s="54"/>
      <c r="R62" s="55"/>
      <c r="S62" s="52"/>
      <c r="T62" s="303"/>
      <c r="U62" s="62"/>
    </row>
    <row r="63" spans="1:21" x14ac:dyDescent="0.25">
      <c r="A63" s="72" t="s">
        <v>36</v>
      </c>
      <c r="B63" s="52">
        <f>'DAY6'!H63</f>
        <v>0</v>
      </c>
      <c r="C63" s="53">
        <v>0</v>
      </c>
      <c r="D63" s="54">
        <v>0</v>
      </c>
      <c r="E63" s="55">
        <v>0</v>
      </c>
      <c r="F63" s="56">
        <v>0</v>
      </c>
      <c r="G63" s="303">
        <v>0</v>
      </c>
      <c r="H63" s="54">
        <f>+(Table19[[#This Row],[OPENING ]]+Table19[[#This Row],[RECEIPTS]]+Table19[[#This Row],[RETURNS]])-(Table19[[#This Row],[EXCHANGED]]+Table19[[#This Row],[SALES]]+Table19[[#This Row],[ISSUES]])</f>
        <v>0</v>
      </c>
      <c r="I63" s="53">
        <v>0</v>
      </c>
      <c r="J63" s="58">
        <f t="shared" si="0"/>
        <v>0</v>
      </c>
      <c r="K63" s="53">
        <f>+'DAY6'!K63+'DAY7'!C63</f>
        <v>0</v>
      </c>
      <c r="L63" s="54">
        <f>+'DAY6'!L63+'DAY7'!D63</f>
        <v>0</v>
      </c>
      <c r="M63" s="55">
        <f>+'DAY6'!M63+'DAY7'!E63</f>
        <v>0</v>
      </c>
      <c r="N63" s="52">
        <f>+'DAY6'!N63+'DAY7'!F63</f>
        <v>0</v>
      </c>
      <c r="O63" s="303">
        <f>+'DAY6'!O63+'DAY7'!G63</f>
        <v>0</v>
      </c>
      <c r="P63" s="53">
        <f>+K63/7</f>
        <v>0</v>
      </c>
      <c r="Q63" s="54">
        <f>+L63/7</f>
        <v>0</v>
      </c>
      <c r="R63" s="55">
        <f>+M63/7</f>
        <v>0</v>
      </c>
      <c r="S63" s="52">
        <f>+N63/7</f>
        <v>0</v>
      </c>
      <c r="T63" s="303">
        <f>+O63/7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'DAY6'!H64</f>
        <v>0</v>
      </c>
      <c r="C64" s="53">
        <v>0</v>
      </c>
      <c r="D64" s="54">
        <v>0</v>
      </c>
      <c r="E64" s="55">
        <v>0</v>
      </c>
      <c r="F64" s="56">
        <v>0</v>
      </c>
      <c r="G64" s="303">
        <v>0</v>
      </c>
      <c r="H64" s="54">
        <f>+(Table19[[#This Row],[OPENING ]]+Table19[[#This Row],[RECEIPTS]]+Table19[[#This Row],[RETURNS]])-(Table19[[#This Row],[EXCHANGED]]+Table19[[#This Row],[SALES]]+Table19[[#This Row],[ISSUES]])</f>
        <v>0</v>
      </c>
      <c r="I64" s="53">
        <v>0</v>
      </c>
      <c r="J64" s="58">
        <f t="shared" si="0"/>
        <v>0</v>
      </c>
      <c r="K64" s="53">
        <f>+'DAY6'!K64+'DAY7'!C64</f>
        <v>0</v>
      </c>
      <c r="L64" s="54">
        <f>+'DAY6'!L64+'DAY7'!D64</f>
        <v>0</v>
      </c>
      <c r="M64" s="55">
        <f>+'DAY6'!M64+'DAY7'!E64</f>
        <v>0</v>
      </c>
      <c r="N64" s="52">
        <f>+'DAY6'!N64+'DAY7'!F64</f>
        <v>0</v>
      </c>
      <c r="O64" s="303">
        <f>+'DAY6'!O64+'DAY7'!G64</f>
        <v>0</v>
      </c>
      <c r="P64" s="53">
        <f t="shared" ref="P64:P79" si="21">+K64/7</f>
        <v>0</v>
      </c>
      <c r="Q64" s="54">
        <f t="shared" ref="Q64:Q79" si="22">+L64/7</f>
        <v>0</v>
      </c>
      <c r="R64" s="55">
        <f t="shared" ref="R64:R79" si="23">+M64/7</f>
        <v>0</v>
      </c>
      <c r="S64" s="52">
        <f t="shared" ref="S64:S79" si="24">+N64/7</f>
        <v>0</v>
      </c>
      <c r="T64" s="303">
        <f t="shared" ref="T64:T79" si="25">+O64/7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'DAY6'!H65</f>
        <v>0</v>
      </c>
      <c r="C65" s="53">
        <v>0</v>
      </c>
      <c r="D65" s="54">
        <v>0</v>
      </c>
      <c r="E65" s="55">
        <v>0</v>
      </c>
      <c r="F65" s="56">
        <v>0</v>
      </c>
      <c r="G65" s="303">
        <v>0</v>
      </c>
      <c r="H65" s="54">
        <f>+(Table19[[#This Row],[OPENING ]]+Table19[[#This Row],[RECEIPTS]]+Table19[[#This Row],[RETURNS]])-(Table19[[#This Row],[EXCHANGED]]+Table19[[#This Row],[SALES]]+Table19[[#This Row],[ISSUES]])</f>
        <v>0</v>
      </c>
      <c r="I65" s="53">
        <v>0</v>
      </c>
      <c r="J65" s="58">
        <f t="shared" si="0"/>
        <v>0</v>
      </c>
      <c r="K65" s="53">
        <f>+'DAY6'!K65+'DAY7'!C65</f>
        <v>0</v>
      </c>
      <c r="L65" s="54">
        <f>+'DAY6'!L65+'DAY7'!D65</f>
        <v>0</v>
      </c>
      <c r="M65" s="55">
        <f>+'DAY6'!M65+'DAY7'!E65</f>
        <v>0</v>
      </c>
      <c r="N65" s="52">
        <f>+'DAY6'!N65+'DAY7'!F65</f>
        <v>0</v>
      </c>
      <c r="O65" s="303">
        <f>+'DAY6'!O65+'DAY7'!G65</f>
        <v>0</v>
      </c>
      <c r="P65" s="53">
        <f t="shared" si="21"/>
        <v>0</v>
      </c>
      <c r="Q65" s="54">
        <f t="shared" si="22"/>
        <v>0</v>
      </c>
      <c r="R65" s="55">
        <f t="shared" si="23"/>
        <v>0</v>
      </c>
      <c r="S65" s="52">
        <f t="shared" si="24"/>
        <v>0</v>
      </c>
      <c r="T65" s="303">
        <f t="shared" si="25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'DAY6'!H66</f>
        <v>0</v>
      </c>
      <c r="C66" s="53">
        <v>0</v>
      </c>
      <c r="D66" s="54">
        <v>0</v>
      </c>
      <c r="E66" s="55">
        <v>0</v>
      </c>
      <c r="F66" s="56">
        <v>0</v>
      </c>
      <c r="G66" s="303">
        <v>0</v>
      </c>
      <c r="H66" s="54">
        <f>+(Table19[[#This Row],[OPENING ]]+Table19[[#This Row],[RECEIPTS]]+Table19[[#This Row],[RETURNS]])-(Table19[[#This Row],[EXCHANGED]]+Table19[[#This Row],[SALES]]+Table19[[#This Row],[ISSUES]])</f>
        <v>0</v>
      </c>
      <c r="I66" s="53">
        <v>0</v>
      </c>
      <c r="J66" s="58">
        <f t="shared" si="0"/>
        <v>0</v>
      </c>
      <c r="K66" s="53">
        <f>+'DAY6'!K66+'DAY7'!C66</f>
        <v>0</v>
      </c>
      <c r="L66" s="54">
        <f>+'DAY6'!L66+'DAY7'!D66</f>
        <v>0</v>
      </c>
      <c r="M66" s="55">
        <f>+'DAY6'!M66+'DAY7'!E66</f>
        <v>0</v>
      </c>
      <c r="N66" s="52">
        <f>+'DAY6'!N66+'DAY7'!F66</f>
        <v>0</v>
      </c>
      <c r="O66" s="303">
        <f>+'DAY6'!O66+'DAY7'!G66</f>
        <v>0</v>
      </c>
      <c r="P66" s="53">
        <f t="shared" si="21"/>
        <v>0</v>
      </c>
      <c r="Q66" s="54">
        <f t="shared" si="22"/>
        <v>0</v>
      </c>
      <c r="R66" s="55">
        <f t="shared" si="23"/>
        <v>0</v>
      </c>
      <c r="S66" s="52">
        <f t="shared" si="24"/>
        <v>0</v>
      </c>
      <c r="T66" s="303">
        <f t="shared" si="25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'DAY6'!H67</f>
        <v>0</v>
      </c>
      <c r="C67" s="53">
        <v>0</v>
      </c>
      <c r="D67" s="54">
        <v>0</v>
      </c>
      <c r="E67" s="55">
        <v>0</v>
      </c>
      <c r="F67" s="56">
        <v>0</v>
      </c>
      <c r="G67" s="303">
        <v>0</v>
      </c>
      <c r="H67" s="54">
        <f>+(Table19[[#This Row],[OPENING ]]+Table19[[#This Row],[RECEIPTS]]+Table19[[#This Row],[RETURNS]])-(Table19[[#This Row],[EXCHANGED]]+Table19[[#This Row],[SALES]]+Table19[[#This Row],[ISSUES]])</f>
        <v>0</v>
      </c>
      <c r="I67" s="53">
        <v>0</v>
      </c>
      <c r="J67" s="58">
        <f t="shared" si="0"/>
        <v>0</v>
      </c>
      <c r="K67" s="53">
        <f>+'DAY6'!K67+'DAY7'!C67</f>
        <v>0</v>
      </c>
      <c r="L67" s="54">
        <f>+'DAY6'!L67+'DAY7'!D67</f>
        <v>0</v>
      </c>
      <c r="M67" s="55">
        <f>+'DAY6'!M67+'DAY7'!E67</f>
        <v>0</v>
      </c>
      <c r="N67" s="52">
        <f>+'DAY6'!N67+'DAY7'!F67</f>
        <v>0</v>
      </c>
      <c r="O67" s="303">
        <f>+'DAY6'!O67+'DAY7'!G67</f>
        <v>0</v>
      </c>
      <c r="P67" s="53">
        <f t="shared" si="21"/>
        <v>0</v>
      </c>
      <c r="Q67" s="54">
        <f t="shared" si="22"/>
        <v>0</v>
      </c>
      <c r="R67" s="55">
        <f t="shared" si="23"/>
        <v>0</v>
      </c>
      <c r="S67" s="52">
        <f t="shared" si="24"/>
        <v>0</v>
      </c>
      <c r="T67" s="303">
        <f t="shared" si="25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'DAY6'!H68</f>
        <v>3603.4</v>
      </c>
      <c r="C68" s="53">
        <v>0</v>
      </c>
      <c r="D68" s="54">
        <v>0</v>
      </c>
      <c r="E68" s="55">
        <v>0</v>
      </c>
      <c r="F68" s="56">
        <v>0</v>
      </c>
      <c r="G68" s="303">
        <v>125</v>
      </c>
      <c r="H68" s="54">
        <f>+(Table19[[#This Row],[OPENING ]]+Table19[[#This Row],[RECEIPTS]]+Table19[[#This Row],[RETURNS]])-(Table19[[#This Row],[EXCHANGED]]+Table19[[#This Row],[SALES]]+Table19[[#This Row],[ISSUES]])</f>
        <v>3478.4</v>
      </c>
      <c r="I68" s="53">
        <v>3478.4</v>
      </c>
      <c r="J68" s="58">
        <f t="shared" si="0"/>
        <v>0</v>
      </c>
      <c r="K68" s="53">
        <f>+'DAY6'!K68+'DAY7'!C68</f>
        <v>800</v>
      </c>
      <c r="L68" s="54">
        <f>+'DAY6'!L68+'DAY7'!D68</f>
        <v>18.600000000000001</v>
      </c>
      <c r="M68" s="55">
        <f>+'DAY6'!M68+'DAY7'!E68</f>
        <v>0</v>
      </c>
      <c r="N68" s="52">
        <f>+'DAY6'!N68+'DAY7'!F68</f>
        <v>0</v>
      </c>
      <c r="O68" s="303">
        <f>+'DAY6'!O68+'DAY7'!G68</f>
        <v>500</v>
      </c>
      <c r="P68" s="53">
        <f t="shared" si="21"/>
        <v>114.28571428571429</v>
      </c>
      <c r="Q68" s="54">
        <f t="shared" si="22"/>
        <v>2.6571428571428575</v>
      </c>
      <c r="R68" s="55">
        <f t="shared" si="23"/>
        <v>0</v>
      </c>
      <c r="S68" s="52">
        <f t="shared" si="24"/>
        <v>0</v>
      </c>
      <c r="T68" s="303">
        <f t="shared" si="25"/>
        <v>71.428571428571431</v>
      </c>
      <c r="U68" s="62">
        <f t="shared" si="1"/>
        <v>18.46564538146519</v>
      </c>
    </row>
    <row r="69" spans="1:21" x14ac:dyDescent="0.25">
      <c r="A69" s="72" t="s">
        <v>41</v>
      </c>
      <c r="B69" s="52">
        <f>'DAY6'!H69</f>
        <v>0</v>
      </c>
      <c r="C69" s="53">
        <v>0</v>
      </c>
      <c r="D69" s="54">
        <v>0</v>
      </c>
      <c r="E69" s="55">
        <v>0</v>
      </c>
      <c r="F69" s="56">
        <v>0</v>
      </c>
      <c r="G69" s="303">
        <v>0</v>
      </c>
      <c r="H69" s="54">
        <f>+(Table19[[#This Row],[OPENING ]]+Table19[[#This Row],[RECEIPTS]]+Table19[[#This Row],[RETURNS]])-(Table19[[#This Row],[EXCHANGED]]+Table19[[#This Row],[SALES]]+Table19[[#This Row],[ISSUES]])</f>
        <v>0</v>
      </c>
      <c r="I69" s="53">
        <v>0</v>
      </c>
      <c r="J69" s="58">
        <f t="shared" si="0"/>
        <v>0</v>
      </c>
      <c r="K69" s="53">
        <f>+'DAY6'!K69+'DAY7'!C69</f>
        <v>0</v>
      </c>
      <c r="L69" s="54">
        <f>+'DAY6'!L69+'DAY7'!D69</f>
        <v>0</v>
      </c>
      <c r="M69" s="55">
        <f>+'DAY6'!M69+'DAY7'!E69</f>
        <v>0</v>
      </c>
      <c r="N69" s="52">
        <f>+'DAY6'!N69+'DAY7'!F69</f>
        <v>0</v>
      </c>
      <c r="O69" s="303">
        <f>+'DAY6'!O69+'DAY7'!G69</f>
        <v>0</v>
      </c>
      <c r="P69" s="53">
        <f t="shared" si="21"/>
        <v>0</v>
      </c>
      <c r="Q69" s="54">
        <f t="shared" si="22"/>
        <v>0</v>
      </c>
      <c r="R69" s="55">
        <f t="shared" si="23"/>
        <v>0</v>
      </c>
      <c r="S69" s="52">
        <f t="shared" si="24"/>
        <v>0</v>
      </c>
      <c r="T69" s="303">
        <f t="shared" si="25"/>
        <v>0</v>
      </c>
      <c r="U69" s="62">
        <f t="shared" ref="U69:U132" si="26">IFERROR(+H69/(P69+Q69+R69+S69+T69),0)</f>
        <v>0</v>
      </c>
    </row>
    <row r="70" spans="1:21" x14ac:dyDescent="0.25">
      <c r="A70" s="72" t="s">
        <v>144</v>
      </c>
      <c r="B70" s="52">
        <f>'DAY6'!H70</f>
        <v>0</v>
      </c>
      <c r="C70" s="53">
        <v>0</v>
      </c>
      <c r="D70" s="54">
        <v>0</v>
      </c>
      <c r="E70" s="55">
        <v>0</v>
      </c>
      <c r="F70" s="56">
        <v>0</v>
      </c>
      <c r="G70" s="303">
        <v>0</v>
      </c>
      <c r="H70" s="54">
        <f>+(Table19[[#This Row],[OPENING ]]+Table19[[#This Row],[RECEIPTS]]+Table19[[#This Row],[RETURNS]])-(Table19[[#This Row],[EXCHANGED]]+Table19[[#This Row],[SALES]]+Table19[[#This Row],[ISSUES]])</f>
        <v>0</v>
      </c>
      <c r="I70" s="53">
        <v>0</v>
      </c>
      <c r="J70" s="58">
        <f t="shared" si="0"/>
        <v>0</v>
      </c>
      <c r="K70" s="53">
        <f>+'DAY6'!K70+'DAY7'!C70</f>
        <v>0</v>
      </c>
      <c r="L70" s="54">
        <f>+'DAY6'!L70+'DAY7'!D70</f>
        <v>0</v>
      </c>
      <c r="M70" s="55">
        <f>+'DAY6'!M70+'DAY7'!E70</f>
        <v>0</v>
      </c>
      <c r="N70" s="52">
        <f>+'DAY6'!N70+'DAY7'!F70</f>
        <v>0</v>
      </c>
      <c r="O70" s="303">
        <f>+'DAY6'!O70+'DAY7'!G70</f>
        <v>0</v>
      </c>
      <c r="P70" s="53">
        <f t="shared" si="21"/>
        <v>0</v>
      </c>
      <c r="Q70" s="54">
        <f t="shared" si="22"/>
        <v>0</v>
      </c>
      <c r="R70" s="55">
        <f t="shared" si="23"/>
        <v>0</v>
      </c>
      <c r="S70" s="52">
        <f t="shared" si="24"/>
        <v>0</v>
      </c>
      <c r="T70" s="303">
        <f t="shared" si="25"/>
        <v>0</v>
      </c>
      <c r="U70" s="62">
        <f t="shared" si="26"/>
        <v>0</v>
      </c>
    </row>
    <row r="71" spans="1:21" x14ac:dyDescent="0.25">
      <c r="A71" s="72" t="s">
        <v>204</v>
      </c>
      <c r="B71" s="52">
        <f>'DAY6'!H71</f>
        <v>0</v>
      </c>
      <c r="C71" s="53">
        <v>0</v>
      </c>
      <c r="D71" s="54">
        <v>0</v>
      </c>
      <c r="E71" s="55">
        <v>0</v>
      </c>
      <c r="F71" s="56">
        <v>0</v>
      </c>
      <c r="G71" s="303">
        <v>0</v>
      </c>
      <c r="H71" s="54">
        <f>+(Table19[[#This Row],[OPENING ]]+Table19[[#This Row],[RECEIPTS]]+Table19[[#This Row],[RETURNS]])-(Table19[[#This Row],[EXCHANGED]]+Table19[[#This Row],[SALES]]+Table19[[#This Row],[ISSUES]])</f>
        <v>0</v>
      </c>
      <c r="I71" s="53">
        <v>0</v>
      </c>
      <c r="J71" s="58">
        <f t="shared" si="0"/>
        <v>0</v>
      </c>
      <c r="K71" s="53">
        <f>+'DAY6'!K71+'DAY7'!C71</f>
        <v>0</v>
      </c>
      <c r="L71" s="54">
        <f>+'DAY6'!L71+'DAY7'!D71</f>
        <v>0</v>
      </c>
      <c r="M71" s="55">
        <f>+'DAY6'!M71+'DAY7'!E71</f>
        <v>0</v>
      </c>
      <c r="N71" s="52">
        <f>+'DAY6'!N71+'DAY7'!F71</f>
        <v>0</v>
      </c>
      <c r="O71" s="303">
        <f>+'DAY6'!O71+'DAY7'!G71</f>
        <v>0</v>
      </c>
      <c r="P71" s="53">
        <f t="shared" si="21"/>
        <v>0</v>
      </c>
      <c r="Q71" s="54">
        <f t="shared" si="22"/>
        <v>0</v>
      </c>
      <c r="R71" s="55">
        <f t="shared" si="23"/>
        <v>0</v>
      </c>
      <c r="S71" s="52">
        <f t="shared" si="24"/>
        <v>0</v>
      </c>
      <c r="T71" s="303">
        <f t="shared" si="25"/>
        <v>0</v>
      </c>
      <c r="U71" s="62">
        <f t="shared" si="26"/>
        <v>0</v>
      </c>
    </row>
    <row r="72" spans="1:21" x14ac:dyDescent="0.25">
      <c r="A72" s="72" t="s">
        <v>207</v>
      </c>
      <c r="B72" s="52">
        <f>'DAY6'!H72</f>
        <v>0</v>
      </c>
      <c r="C72" s="53">
        <v>0</v>
      </c>
      <c r="D72" s="54">
        <v>0</v>
      </c>
      <c r="E72" s="55">
        <v>0</v>
      </c>
      <c r="F72" s="56">
        <v>0</v>
      </c>
      <c r="G72" s="303">
        <v>0</v>
      </c>
      <c r="H72" s="54">
        <f>+(Table19[[#This Row],[OPENING ]]+Table19[[#This Row],[RECEIPTS]]+Table19[[#This Row],[RETURNS]])-(Table19[[#This Row],[EXCHANGED]]+Table19[[#This Row],[SALES]]+Table19[[#This Row],[ISSUES]])</f>
        <v>0</v>
      </c>
      <c r="I72" s="53">
        <v>0</v>
      </c>
      <c r="J72" s="58">
        <f t="shared" si="0"/>
        <v>0</v>
      </c>
      <c r="K72" s="53">
        <f>+'DAY6'!K72+'DAY7'!C72</f>
        <v>0</v>
      </c>
      <c r="L72" s="54">
        <f>+'DAY6'!L72+'DAY7'!D72</f>
        <v>0</v>
      </c>
      <c r="M72" s="55">
        <f>+'DAY6'!M72+'DAY7'!E72</f>
        <v>0</v>
      </c>
      <c r="N72" s="52">
        <f>+'DAY6'!N72+'DAY7'!F72</f>
        <v>0</v>
      </c>
      <c r="O72" s="303">
        <f>+'DAY6'!O72+'DAY7'!G72</f>
        <v>0</v>
      </c>
      <c r="P72" s="53">
        <f t="shared" si="21"/>
        <v>0</v>
      </c>
      <c r="Q72" s="54">
        <f t="shared" si="22"/>
        <v>0</v>
      </c>
      <c r="R72" s="55">
        <f t="shared" si="23"/>
        <v>0</v>
      </c>
      <c r="S72" s="52">
        <f t="shared" si="24"/>
        <v>0</v>
      </c>
      <c r="T72" s="303">
        <f t="shared" si="25"/>
        <v>0</v>
      </c>
      <c r="U72" s="62">
        <f t="shared" si="26"/>
        <v>0</v>
      </c>
    </row>
    <row r="73" spans="1:21" x14ac:dyDescent="0.25">
      <c r="A73" s="72" t="s">
        <v>208</v>
      </c>
      <c r="B73" s="52">
        <f>'DAY6'!H73</f>
        <v>0</v>
      </c>
      <c r="C73" s="53">
        <v>0</v>
      </c>
      <c r="D73" s="54">
        <v>0</v>
      </c>
      <c r="E73" s="55">
        <v>0</v>
      </c>
      <c r="F73" s="56">
        <v>0</v>
      </c>
      <c r="G73" s="303">
        <v>0</v>
      </c>
      <c r="H73" s="54">
        <f>+(Table19[[#This Row],[OPENING ]]+Table19[[#This Row],[RECEIPTS]]+Table19[[#This Row],[RETURNS]])-(Table19[[#This Row],[EXCHANGED]]+Table19[[#This Row],[SALES]]+Table19[[#This Row],[ISSUES]])</f>
        <v>0</v>
      </c>
      <c r="I73" s="53">
        <v>0</v>
      </c>
      <c r="J73" s="58">
        <f t="shared" si="0"/>
        <v>0</v>
      </c>
      <c r="K73" s="53">
        <f>+'DAY6'!K73+'DAY7'!C73</f>
        <v>0</v>
      </c>
      <c r="L73" s="54">
        <f>+'DAY6'!L73+'DAY7'!D73</f>
        <v>0</v>
      </c>
      <c r="M73" s="55">
        <f>+'DAY6'!M73+'DAY7'!E73</f>
        <v>0</v>
      </c>
      <c r="N73" s="52">
        <f>+'DAY6'!N73+'DAY7'!F73</f>
        <v>0</v>
      </c>
      <c r="O73" s="303">
        <f>+'DAY6'!O73+'DAY7'!G73</f>
        <v>0</v>
      </c>
      <c r="P73" s="53">
        <f t="shared" si="21"/>
        <v>0</v>
      </c>
      <c r="Q73" s="54">
        <f t="shared" si="22"/>
        <v>0</v>
      </c>
      <c r="R73" s="55">
        <f t="shared" si="23"/>
        <v>0</v>
      </c>
      <c r="S73" s="52">
        <f t="shared" si="24"/>
        <v>0</v>
      </c>
      <c r="T73" s="303">
        <f t="shared" si="25"/>
        <v>0</v>
      </c>
      <c r="U73" s="62">
        <f t="shared" si="26"/>
        <v>0</v>
      </c>
    </row>
    <row r="74" spans="1:21" x14ac:dyDescent="0.25">
      <c r="A74" s="72" t="s">
        <v>216</v>
      </c>
      <c r="B74" s="52">
        <f>'DAY6'!H74</f>
        <v>0</v>
      </c>
      <c r="C74" s="53">
        <v>0</v>
      </c>
      <c r="D74" s="54">
        <v>0</v>
      </c>
      <c r="E74" s="55">
        <v>0</v>
      </c>
      <c r="F74" s="56">
        <v>0</v>
      </c>
      <c r="G74" s="303">
        <v>0</v>
      </c>
      <c r="H74" s="54">
        <f>+(Table19[[#This Row],[OPENING ]]+Table19[[#This Row],[RECEIPTS]]+Table19[[#This Row],[RETURNS]])-(Table19[[#This Row],[EXCHANGED]]+Table19[[#This Row],[SALES]]+Table19[[#This Row],[ISSUES]])</f>
        <v>0</v>
      </c>
      <c r="I74" s="53">
        <v>0</v>
      </c>
      <c r="J74" s="58">
        <f t="shared" si="0"/>
        <v>0</v>
      </c>
      <c r="K74" s="53">
        <f>+'DAY6'!K74+'DAY7'!C74</f>
        <v>0</v>
      </c>
      <c r="L74" s="54">
        <f>+'DAY6'!L74+'DAY7'!D74</f>
        <v>0</v>
      </c>
      <c r="M74" s="55">
        <f>+'DAY6'!M74+'DAY7'!E74</f>
        <v>0</v>
      </c>
      <c r="N74" s="52">
        <f>+'DAY6'!N74+'DAY7'!F74</f>
        <v>0</v>
      </c>
      <c r="O74" s="303">
        <f>+'DAY6'!O74+'DAY7'!G74</f>
        <v>0</v>
      </c>
      <c r="P74" s="53">
        <f t="shared" si="21"/>
        <v>0</v>
      </c>
      <c r="Q74" s="54">
        <f t="shared" si="22"/>
        <v>0</v>
      </c>
      <c r="R74" s="55">
        <f t="shared" si="23"/>
        <v>0</v>
      </c>
      <c r="S74" s="52">
        <f t="shared" si="24"/>
        <v>0</v>
      </c>
      <c r="T74" s="303">
        <f t="shared" si="25"/>
        <v>0</v>
      </c>
      <c r="U74" s="62">
        <f t="shared" si="26"/>
        <v>0</v>
      </c>
    </row>
    <row r="75" spans="1:21" x14ac:dyDescent="0.25">
      <c r="A75" s="72" t="s">
        <v>209</v>
      </c>
      <c r="B75" s="52">
        <f>'DAY6'!H75</f>
        <v>0</v>
      </c>
      <c r="C75" s="53">
        <v>0</v>
      </c>
      <c r="D75" s="54">
        <v>0</v>
      </c>
      <c r="E75" s="55">
        <v>0</v>
      </c>
      <c r="F75" s="56">
        <v>0</v>
      </c>
      <c r="G75" s="303">
        <v>0</v>
      </c>
      <c r="H75" s="54">
        <f>+(Table19[[#This Row],[OPENING ]]+Table19[[#This Row],[RECEIPTS]]+Table19[[#This Row],[RETURNS]])-(Table19[[#This Row],[EXCHANGED]]+Table19[[#This Row],[SALES]]+Table19[[#This Row],[ISSUES]])</f>
        <v>0</v>
      </c>
      <c r="I75" s="53">
        <v>0</v>
      </c>
      <c r="J75" s="58">
        <f t="shared" si="0"/>
        <v>0</v>
      </c>
      <c r="K75" s="53">
        <f>+'DAY6'!K75+'DAY7'!C75</f>
        <v>0</v>
      </c>
      <c r="L75" s="54">
        <f>+'DAY6'!L75+'DAY7'!D75</f>
        <v>0</v>
      </c>
      <c r="M75" s="55">
        <f>+'DAY6'!M75+'DAY7'!E75</f>
        <v>0</v>
      </c>
      <c r="N75" s="52">
        <f>+'DAY6'!N75+'DAY7'!F75</f>
        <v>0</v>
      </c>
      <c r="O75" s="303">
        <f>+'DAY6'!O75+'DAY7'!G75</f>
        <v>0</v>
      </c>
      <c r="P75" s="53">
        <f t="shared" si="21"/>
        <v>0</v>
      </c>
      <c r="Q75" s="54">
        <f t="shared" si="22"/>
        <v>0</v>
      </c>
      <c r="R75" s="55">
        <f t="shared" si="23"/>
        <v>0</v>
      </c>
      <c r="S75" s="52">
        <f t="shared" si="24"/>
        <v>0</v>
      </c>
      <c r="T75" s="303">
        <f t="shared" si="25"/>
        <v>0</v>
      </c>
      <c r="U75" s="62">
        <f t="shared" si="26"/>
        <v>0</v>
      </c>
    </row>
    <row r="76" spans="1:21" x14ac:dyDescent="0.25">
      <c r="A76" s="72" t="s">
        <v>228</v>
      </c>
      <c r="B76" s="52">
        <f>'DAY6'!H76</f>
        <v>0</v>
      </c>
      <c r="C76" s="53">
        <v>0</v>
      </c>
      <c r="D76" s="54">
        <v>0</v>
      </c>
      <c r="E76" s="55">
        <v>0</v>
      </c>
      <c r="F76" s="56">
        <v>0</v>
      </c>
      <c r="G76" s="303">
        <v>0</v>
      </c>
      <c r="H76" s="54">
        <f>+(Table19[[#This Row],[OPENING ]]+Table19[[#This Row],[RECEIPTS]]+Table19[[#This Row],[RETURNS]])-(Table19[[#This Row],[EXCHANGED]]+Table19[[#This Row],[SALES]]+Table19[[#This Row],[ISSUES]])</f>
        <v>0</v>
      </c>
      <c r="I76" s="53">
        <v>0</v>
      </c>
      <c r="J76" s="58">
        <f t="shared" si="0"/>
        <v>0</v>
      </c>
      <c r="K76" s="53">
        <f>+'DAY6'!K76+'DAY7'!C76</f>
        <v>0</v>
      </c>
      <c r="L76" s="54">
        <f>+'DAY6'!L76+'DAY7'!D76</f>
        <v>0</v>
      </c>
      <c r="M76" s="55">
        <f>+'DAY6'!M76+'DAY7'!E76</f>
        <v>0</v>
      </c>
      <c r="N76" s="52">
        <f>+'DAY6'!N76+'DAY7'!F76</f>
        <v>0</v>
      </c>
      <c r="O76" s="303">
        <f>+'DAY6'!O76+'DAY7'!G76</f>
        <v>0</v>
      </c>
      <c r="P76" s="53">
        <f t="shared" si="21"/>
        <v>0</v>
      </c>
      <c r="Q76" s="54">
        <f t="shared" si="22"/>
        <v>0</v>
      </c>
      <c r="R76" s="55">
        <f t="shared" si="23"/>
        <v>0</v>
      </c>
      <c r="S76" s="52">
        <f t="shared" si="24"/>
        <v>0</v>
      </c>
      <c r="T76" s="303">
        <f t="shared" si="25"/>
        <v>0</v>
      </c>
      <c r="U76" s="62">
        <f t="shared" si="26"/>
        <v>0</v>
      </c>
    </row>
    <row r="77" spans="1:21" x14ac:dyDescent="0.25">
      <c r="A77" s="72"/>
      <c r="B77" s="52">
        <f>'DAY6'!H77</f>
        <v>0</v>
      </c>
      <c r="C77" s="53">
        <v>0</v>
      </c>
      <c r="D77" s="54">
        <v>0</v>
      </c>
      <c r="E77" s="55">
        <v>0</v>
      </c>
      <c r="F77" s="56">
        <v>0</v>
      </c>
      <c r="G77" s="303">
        <v>0</v>
      </c>
      <c r="H77" s="54">
        <f>+(Table19[[#This Row],[OPENING ]]+Table19[[#This Row],[RECEIPTS]]+Table19[[#This Row],[RETURNS]])-(Table19[[#This Row],[EXCHANGED]]+Table19[[#This Row],[SALES]]+Table19[[#This Row],[ISSUES]])</f>
        <v>0</v>
      </c>
      <c r="I77" s="53">
        <v>0</v>
      </c>
      <c r="J77" s="58">
        <f t="shared" ref="J77:J156" si="27">+I77-H77</f>
        <v>0</v>
      </c>
      <c r="K77" s="53">
        <f>+'DAY6'!K77+'DAY7'!C77</f>
        <v>0</v>
      </c>
      <c r="L77" s="54">
        <f>+'DAY6'!L77+'DAY7'!D77</f>
        <v>0</v>
      </c>
      <c r="M77" s="55">
        <f>+'DAY6'!M77+'DAY7'!E77</f>
        <v>0</v>
      </c>
      <c r="N77" s="52">
        <f>+'DAY6'!N77+'DAY7'!F77</f>
        <v>0</v>
      </c>
      <c r="O77" s="303">
        <f>+'DAY6'!O77+'DAY7'!G77</f>
        <v>0</v>
      </c>
      <c r="P77" s="53">
        <f t="shared" si="21"/>
        <v>0</v>
      </c>
      <c r="Q77" s="54">
        <f t="shared" si="22"/>
        <v>0</v>
      </c>
      <c r="R77" s="55">
        <f t="shared" si="23"/>
        <v>0</v>
      </c>
      <c r="S77" s="52">
        <f t="shared" si="24"/>
        <v>0</v>
      </c>
      <c r="T77" s="303">
        <f t="shared" si="25"/>
        <v>0</v>
      </c>
      <c r="U77" s="62">
        <f t="shared" si="26"/>
        <v>0</v>
      </c>
    </row>
    <row r="78" spans="1:21" x14ac:dyDescent="0.25">
      <c r="A78" s="60"/>
      <c r="B78" s="52">
        <f>'DAY6'!H78</f>
        <v>0</v>
      </c>
      <c r="C78" s="53">
        <v>0</v>
      </c>
      <c r="D78" s="54">
        <v>0</v>
      </c>
      <c r="E78" s="55">
        <v>0</v>
      </c>
      <c r="F78" s="56">
        <v>0</v>
      </c>
      <c r="G78" s="303">
        <v>0</v>
      </c>
      <c r="H78" s="54">
        <f>+(Table19[[#This Row],[OPENING ]]+Table19[[#This Row],[RECEIPTS]]+Table19[[#This Row],[RETURNS]])-(Table19[[#This Row],[EXCHANGED]]+Table19[[#This Row],[SALES]]+Table19[[#This Row],[ISSUES]])</f>
        <v>0</v>
      </c>
      <c r="I78" s="53">
        <v>0</v>
      </c>
      <c r="J78" s="58">
        <f>+I78-H78</f>
        <v>0</v>
      </c>
      <c r="K78" s="53">
        <f>+'DAY6'!K78+'DAY7'!C78</f>
        <v>0</v>
      </c>
      <c r="L78" s="54">
        <f>+'DAY6'!L78+'DAY7'!D78</f>
        <v>0</v>
      </c>
      <c r="M78" s="55">
        <f>+'DAY6'!M78+'DAY7'!E78</f>
        <v>0</v>
      </c>
      <c r="N78" s="52">
        <f>+'DAY6'!N78+'DAY7'!F78</f>
        <v>0</v>
      </c>
      <c r="O78" s="303">
        <f>+'DAY6'!O78+'DAY7'!G78</f>
        <v>0</v>
      </c>
      <c r="P78" s="53">
        <f t="shared" si="21"/>
        <v>0</v>
      </c>
      <c r="Q78" s="54">
        <f t="shared" si="22"/>
        <v>0</v>
      </c>
      <c r="R78" s="55">
        <f t="shared" si="23"/>
        <v>0</v>
      </c>
      <c r="S78" s="52">
        <f t="shared" si="24"/>
        <v>0</v>
      </c>
      <c r="T78" s="303">
        <f t="shared" si="25"/>
        <v>0</v>
      </c>
      <c r="U78" s="62">
        <f t="shared" si="26"/>
        <v>0</v>
      </c>
    </row>
    <row r="79" spans="1:21" ht="15.75" thickBot="1" x14ac:dyDescent="0.3">
      <c r="A79" s="173"/>
      <c r="B79" s="52">
        <f>'DAY6'!H79</f>
        <v>0</v>
      </c>
      <c r="C79" s="144">
        <v>0</v>
      </c>
      <c r="D79" s="145">
        <v>0</v>
      </c>
      <c r="E79" s="146">
        <v>0</v>
      </c>
      <c r="F79" s="147">
        <v>0</v>
      </c>
      <c r="G79" s="304">
        <v>0</v>
      </c>
      <c r="H79" s="54">
        <f>+(Table19[[#This Row],[OPENING ]]+Table19[[#This Row],[RECEIPTS]]+Table19[[#This Row],[RETURNS]])-(Table19[[#This Row],[EXCHANGED]]+Table19[[#This Row],[SALES]]+Table19[[#This Row],[ISSUES]])</f>
        <v>0</v>
      </c>
      <c r="I79" s="144">
        <v>0</v>
      </c>
      <c r="J79" s="148">
        <f t="shared" si="27"/>
        <v>0</v>
      </c>
      <c r="K79" s="53">
        <f>+'DAY6'!K79+'DAY7'!C79</f>
        <v>0</v>
      </c>
      <c r="L79" s="54">
        <f>+'DAY6'!L79+'DAY7'!D79</f>
        <v>0</v>
      </c>
      <c r="M79" s="55">
        <f>+'DAY6'!M79+'DAY7'!E79</f>
        <v>0</v>
      </c>
      <c r="N79" s="52">
        <f>+'DAY6'!N79+'DAY7'!F79</f>
        <v>0</v>
      </c>
      <c r="O79" s="303">
        <f>+'DAY6'!O79+'DAY7'!G79</f>
        <v>0</v>
      </c>
      <c r="P79" s="53">
        <f t="shared" si="21"/>
        <v>0</v>
      </c>
      <c r="Q79" s="54">
        <f t="shared" si="22"/>
        <v>0</v>
      </c>
      <c r="R79" s="55">
        <f t="shared" si="23"/>
        <v>0</v>
      </c>
      <c r="S79" s="52">
        <f t="shared" si="24"/>
        <v>0</v>
      </c>
      <c r="T79" s="303">
        <f t="shared" si="25"/>
        <v>0</v>
      </c>
      <c r="U79" s="167">
        <f t="shared" si="26"/>
        <v>0</v>
      </c>
    </row>
    <row r="80" spans="1:21" ht="17.25" thickBot="1" x14ac:dyDescent="0.35">
      <c r="A80" s="159" t="s">
        <v>198</v>
      </c>
      <c r="B80" s="160">
        <f t="shared" ref="B80:T80" si="28">SUM(B63:B79)</f>
        <v>3603.4</v>
      </c>
      <c r="C80" s="161">
        <f t="shared" si="28"/>
        <v>0</v>
      </c>
      <c r="D80" s="162">
        <f t="shared" si="28"/>
        <v>0</v>
      </c>
      <c r="E80" s="163">
        <f t="shared" si="28"/>
        <v>0</v>
      </c>
      <c r="F80" s="160">
        <f t="shared" si="28"/>
        <v>0</v>
      </c>
      <c r="G80" s="305">
        <f t="shared" si="28"/>
        <v>125</v>
      </c>
      <c r="H80" s="162">
        <f t="shared" si="28"/>
        <v>3478.4</v>
      </c>
      <c r="I80" s="161">
        <f t="shared" si="28"/>
        <v>3478.4</v>
      </c>
      <c r="J80" s="165">
        <f>+I80-H80</f>
        <v>0</v>
      </c>
      <c r="K80" s="161">
        <f t="shared" si="28"/>
        <v>800</v>
      </c>
      <c r="L80" s="174">
        <f t="shared" si="28"/>
        <v>18.600000000000001</v>
      </c>
      <c r="M80" s="163">
        <f t="shared" si="28"/>
        <v>0</v>
      </c>
      <c r="N80" s="160">
        <f t="shared" si="28"/>
        <v>0</v>
      </c>
      <c r="O80" s="305">
        <f t="shared" si="28"/>
        <v>500</v>
      </c>
      <c r="P80" s="161">
        <f t="shared" si="28"/>
        <v>114.28571428571429</v>
      </c>
      <c r="Q80" s="162">
        <f t="shared" si="28"/>
        <v>2.6571428571428575</v>
      </c>
      <c r="R80" s="163">
        <f t="shared" si="28"/>
        <v>0</v>
      </c>
      <c r="S80" s="160">
        <f t="shared" si="28"/>
        <v>0</v>
      </c>
      <c r="T80" s="305">
        <f t="shared" si="28"/>
        <v>71.428571428571431</v>
      </c>
      <c r="U80" s="166">
        <f t="shared" si="26"/>
        <v>18.46564538146519</v>
      </c>
    </row>
    <row r="81" spans="1:21" x14ac:dyDescent="0.25">
      <c r="A81" s="150"/>
      <c r="B81" s="151"/>
      <c r="C81" s="152"/>
      <c r="D81" s="153"/>
      <c r="E81" s="154"/>
      <c r="F81" s="155"/>
      <c r="G81" s="306"/>
      <c r="H81" s="153"/>
      <c r="I81" s="152"/>
      <c r="J81" s="157"/>
      <c r="K81" s="152"/>
      <c r="L81" s="153"/>
      <c r="M81" s="154"/>
      <c r="N81" s="151"/>
      <c r="O81" s="306"/>
      <c r="P81" s="152"/>
      <c r="Q81" s="153"/>
      <c r="R81" s="154"/>
      <c r="S81" s="151"/>
      <c r="T81" s="306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6"/>
      <c r="G82" s="303"/>
      <c r="H82" s="54"/>
      <c r="I82" s="53"/>
      <c r="J82" s="58"/>
      <c r="K82" s="53"/>
      <c r="L82" s="54"/>
      <c r="M82" s="55"/>
      <c r="N82" s="52"/>
      <c r="O82" s="303"/>
      <c r="P82" s="53"/>
      <c r="Q82" s="54"/>
      <c r="R82" s="55"/>
      <c r="S82" s="52"/>
      <c r="T82" s="303"/>
      <c r="U82" s="62"/>
    </row>
    <row r="83" spans="1:21" x14ac:dyDescent="0.25">
      <c r="A83" s="338" t="s">
        <v>42</v>
      </c>
      <c r="B83" s="52">
        <f>'DAY6'!H83</f>
        <v>0</v>
      </c>
      <c r="C83" s="53">
        <v>0</v>
      </c>
      <c r="D83" s="54">
        <v>0</v>
      </c>
      <c r="E83" s="55">
        <v>0</v>
      </c>
      <c r="F83" s="56">
        <v>0</v>
      </c>
      <c r="G83" s="303">
        <v>0</v>
      </c>
      <c r="H83" s="54">
        <f>+(Table19[[#This Row],[OPENING ]]+Table19[[#This Row],[RECEIPTS]]+Table19[[#This Row],[RETURNS]])-(Table19[[#This Row],[EXCHANGED]]+Table19[[#This Row],[SALES]]+Table19[[#This Row],[ISSUES]])</f>
        <v>0</v>
      </c>
      <c r="I83" s="53"/>
      <c r="J83" s="58">
        <f t="shared" si="27"/>
        <v>0</v>
      </c>
      <c r="K83" s="53">
        <f>+'DAY6'!K83+'DAY7'!C83</f>
        <v>0</v>
      </c>
      <c r="L83" s="54">
        <f>+'DAY6'!L83+'DAY7'!D83</f>
        <v>0</v>
      </c>
      <c r="M83" s="55">
        <f>+'DAY6'!M83+'DAY7'!E83</f>
        <v>0</v>
      </c>
      <c r="N83" s="52">
        <f>+'DAY6'!N83+'DAY7'!F83</f>
        <v>0</v>
      </c>
      <c r="O83" s="303">
        <f>+'DAY6'!O83+'DAY7'!G83</f>
        <v>0</v>
      </c>
      <c r="P83" s="53">
        <f>+K83/7</f>
        <v>0</v>
      </c>
      <c r="Q83" s="54">
        <f>+L83/7</f>
        <v>0</v>
      </c>
      <c r="R83" s="55">
        <f>+M83/7</f>
        <v>0</v>
      </c>
      <c r="S83" s="52">
        <f>+N83/7</f>
        <v>0</v>
      </c>
      <c r="T83" s="303">
        <f>+O83/7</f>
        <v>0</v>
      </c>
      <c r="U83" s="62">
        <f t="shared" si="26"/>
        <v>0</v>
      </c>
    </row>
    <row r="84" spans="1:21" x14ac:dyDescent="0.25">
      <c r="A84" s="338" t="s">
        <v>170</v>
      </c>
      <c r="B84" s="52">
        <f>'DAY6'!H84</f>
        <v>4372.1000000000004</v>
      </c>
      <c r="C84" s="53">
        <v>0</v>
      </c>
      <c r="D84" s="54">
        <v>0</v>
      </c>
      <c r="E84" s="55">
        <v>0</v>
      </c>
      <c r="F84" s="56">
        <v>0</v>
      </c>
      <c r="G84" s="303">
        <v>222</v>
      </c>
      <c r="H84" s="54">
        <f>+(Table19[[#This Row],[OPENING ]]+Table19[[#This Row],[RECEIPTS]]+Table19[[#This Row],[RETURNS]])-(Table19[[#This Row],[EXCHANGED]]+Table19[[#This Row],[SALES]]+Table19[[#This Row],[ISSUES]])</f>
        <v>4150.1000000000004</v>
      </c>
      <c r="I84" s="53">
        <v>4174.8</v>
      </c>
      <c r="J84" s="58">
        <f t="shared" si="27"/>
        <v>24.699999999999818</v>
      </c>
      <c r="K84" s="53">
        <f>+'DAY6'!K84+'DAY7'!C84</f>
        <v>8250</v>
      </c>
      <c r="L84" s="54">
        <f>+'DAY6'!L84+'DAY7'!D84</f>
        <v>96.6</v>
      </c>
      <c r="M84" s="55">
        <f>+'DAY6'!M84+'DAY7'!E84</f>
        <v>0</v>
      </c>
      <c r="N84" s="52">
        <f>+'DAY6'!N84+'DAY7'!F84</f>
        <v>0</v>
      </c>
      <c r="O84" s="303">
        <f>+'DAY6'!O84+'DAY7'!G84</f>
        <v>6231.5</v>
      </c>
      <c r="P84" s="53">
        <f t="shared" ref="P84:P99" si="29">+K84/7</f>
        <v>1178.5714285714287</v>
      </c>
      <c r="Q84" s="54">
        <f t="shared" ref="Q84:Q99" si="30">+L84/7</f>
        <v>13.799999999999999</v>
      </c>
      <c r="R84" s="55">
        <f t="shared" ref="R84:R99" si="31">+M84/7</f>
        <v>0</v>
      </c>
      <c r="S84" s="52">
        <f t="shared" ref="S84:S99" si="32">+N84/7</f>
        <v>0</v>
      </c>
      <c r="T84" s="303">
        <f t="shared" ref="T84:T99" si="33">+O84/7</f>
        <v>890.21428571428567</v>
      </c>
      <c r="U84" s="62">
        <f t="shared" si="26"/>
        <v>1.9927631172786577</v>
      </c>
    </row>
    <row r="85" spans="1:21" x14ac:dyDescent="0.25">
      <c r="A85" s="338" t="s">
        <v>162</v>
      </c>
      <c r="B85" s="52">
        <f>'DAY6'!H85</f>
        <v>0</v>
      </c>
      <c r="C85" s="53">
        <v>0</v>
      </c>
      <c r="D85" s="54">
        <v>0</v>
      </c>
      <c r="E85" s="55">
        <v>0</v>
      </c>
      <c r="F85" s="56">
        <v>0</v>
      </c>
      <c r="G85" s="303">
        <v>0</v>
      </c>
      <c r="H85" s="54">
        <f>+(Table19[[#This Row],[OPENING ]]+Table19[[#This Row],[RECEIPTS]]+Table19[[#This Row],[RETURNS]])-(Table19[[#This Row],[EXCHANGED]]+Table19[[#This Row],[SALES]]+Table19[[#This Row],[ISSUES]])</f>
        <v>0</v>
      </c>
      <c r="I85" s="53">
        <v>0</v>
      </c>
      <c r="J85" s="58">
        <f t="shared" si="27"/>
        <v>0</v>
      </c>
      <c r="K85" s="53">
        <f>+'DAY6'!K85+'DAY7'!C85</f>
        <v>0</v>
      </c>
      <c r="L85" s="54">
        <f>+'DAY6'!L85+'DAY7'!D85</f>
        <v>0</v>
      </c>
      <c r="M85" s="55">
        <f>+'DAY6'!M85+'DAY7'!E85</f>
        <v>0</v>
      </c>
      <c r="N85" s="52">
        <f>+'DAY6'!N85+'DAY7'!F85</f>
        <v>0</v>
      </c>
      <c r="O85" s="303">
        <f>+'DAY6'!O85+'DAY7'!G85</f>
        <v>0</v>
      </c>
      <c r="P85" s="53">
        <f t="shared" si="29"/>
        <v>0</v>
      </c>
      <c r="Q85" s="54">
        <f t="shared" si="30"/>
        <v>0</v>
      </c>
      <c r="R85" s="55">
        <f t="shared" si="31"/>
        <v>0</v>
      </c>
      <c r="S85" s="52">
        <f t="shared" si="32"/>
        <v>0</v>
      </c>
      <c r="T85" s="303">
        <f t="shared" si="33"/>
        <v>0</v>
      </c>
      <c r="U85" s="62">
        <f t="shared" si="26"/>
        <v>0</v>
      </c>
    </row>
    <row r="86" spans="1:21" x14ac:dyDescent="0.25">
      <c r="A86" s="338" t="s">
        <v>135</v>
      </c>
      <c r="B86" s="52">
        <f>'DAY6'!H86</f>
        <v>0</v>
      </c>
      <c r="C86" s="53">
        <v>0</v>
      </c>
      <c r="D86" s="54">
        <v>0</v>
      </c>
      <c r="E86" s="55">
        <v>0</v>
      </c>
      <c r="F86" s="56">
        <v>0</v>
      </c>
      <c r="G86" s="303">
        <v>0</v>
      </c>
      <c r="H86" s="54">
        <f>+(Table19[[#This Row],[OPENING ]]+Table19[[#This Row],[RECEIPTS]]+Table19[[#This Row],[RETURNS]])-(Table19[[#This Row],[EXCHANGED]]+Table19[[#This Row],[SALES]]+Table19[[#This Row],[ISSUES]])</f>
        <v>0</v>
      </c>
      <c r="I86" s="53">
        <v>0</v>
      </c>
      <c r="J86" s="58">
        <f t="shared" si="27"/>
        <v>0</v>
      </c>
      <c r="K86" s="53">
        <f>+'DAY6'!K86+'DAY7'!C86</f>
        <v>0</v>
      </c>
      <c r="L86" s="54">
        <f>+'DAY6'!L86+'DAY7'!D86</f>
        <v>0</v>
      </c>
      <c r="M86" s="55">
        <f>+'DAY6'!M86+'DAY7'!E86</f>
        <v>0</v>
      </c>
      <c r="N86" s="52">
        <f>+'DAY6'!N86+'DAY7'!F86</f>
        <v>0</v>
      </c>
      <c r="O86" s="303">
        <f>+'DAY6'!O86+'DAY7'!G86</f>
        <v>0</v>
      </c>
      <c r="P86" s="53">
        <f t="shared" si="29"/>
        <v>0</v>
      </c>
      <c r="Q86" s="54">
        <f t="shared" si="30"/>
        <v>0</v>
      </c>
      <c r="R86" s="55">
        <f t="shared" si="31"/>
        <v>0</v>
      </c>
      <c r="S86" s="52">
        <f t="shared" si="32"/>
        <v>0</v>
      </c>
      <c r="T86" s="303">
        <f t="shared" si="33"/>
        <v>0</v>
      </c>
      <c r="U86" s="62">
        <f t="shared" si="26"/>
        <v>0</v>
      </c>
    </row>
    <row r="87" spans="1:21" x14ac:dyDescent="0.25">
      <c r="A87" s="338" t="s">
        <v>136</v>
      </c>
      <c r="B87" s="52">
        <f>'DAY6'!H87</f>
        <v>0</v>
      </c>
      <c r="C87" s="53">
        <v>0</v>
      </c>
      <c r="D87" s="54">
        <v>0</v>
      </c>
      <c r="E87" s="55">
        <v>0</v>
      </c>
      <c r="F87" s="56">
        <v>0</v>
      </c>
      <c r="G87" s="303">
        <v>0</v>
      </c>
      <c r="H87" s="54">
        <f>+(Table19[[#This Row],[OPENING ]]+Table19[[#This Row],[RECEIPTS]]+Table19[[#This Row],[RETURNS]])-(Table19[[#This Row],[EXCHANGED]]+Table19[[#This Row],[SALES]]+Table19[[#This Row],[ISSUES]])</f>
        <v>0</v>
      </c>
      <c r="I87" s="53">
        <v>0</v>
      </c>
      <c r="J87" s="58">
        <f t="shared" si="27"/>
        <v>0</v>
      </c>
      <c r="K87" s="53">
        <f>+'DAY6'!K87+'DAY7'!C87</f>
        <v>0</v>
      </c>
      <c r="L87" s="54">
        <f>+'DAY6'!L87+'DAY7'!D87</f>
        <v>0</v>
      </c>
      <c r="M87" s="55">
        <f>+'DAY6'!M87+'DAY7'!E87</f>
        <v>0</v>
      </c>
      <c r="N87" s="52">
        <f>+'DAY6'!N87+'DAY7'!F87</f>
        <v>0</v>
      </c>
      <c r="O87" s="303">
        <f>+'DAY6'!O87+'DAY7'!G87</f>
        <v>0</v>
      </c>
      <c r="P87" s="53">
        <f t="shared" si="29"/>
        <v>0</v>
      </c>
      <c r="Q87" s="54">
        <f t="shared" si="30"/>
        <v>0</v>
      </c>
      <c r="R87" s="55">
        <f t="shared" si="31"/>
        <v>0</v>
      </c>
      <c r="S87" s="52">
        <f t="shared" si="32"/>
        <v>0</v>
      </c>
      <c r="T87" s="303">
        <f t="shared" si="33"/>
        <v>0</v>
      </c>
      <c r="U87" s="62">
        <f t="shared" si="26"/>
        <v>0</v>
      </c>
    </row>
    <row r="88" spans="1:21" x14ac:dyDescent="0.25">
      <c r="A88" s="338" t="s">
        <v>120</v>
      </c>
      <c r="B88" s="52">
        <f>'DAY6'!H88</f>
        <v>5</v>
      </c>
      <c r="C88" s="53">
        <v>0</v>
      </c>
      <c r="D88" s="54">
        <v>0</v>
      </c>
      <c r="E88" s="55">
        <v>0</v>
      </c>
      <c r="F88" s="56">
        <v>0</v>
      </c>
      <c r="G88" s="303">
        <v>0</v>
      </c>
      <c r="H88" s="54">
        <f>+(Table19[[#This Row],[OPENING ]]+Table19[[#This Row],[RECEIPTS]]+Table19[[#This Row],[RETURNS]])-(Table19[[#This Row],[EXCHANGED]]+Table19[[#This Row],[SALES]]+Table19[[#This Row],[ISSUES]])</f>
        <v>5</v>
      </c>
      <c r="I88" s="53">
        <v>5</v>
      </c>
      <c r="J88" s="58">
        <f t="shared" si="27"/>
        <v>0</v>
      </c>
      <c r="K88" s="53">
        <f>+'DAY6'!K88+'DAY7'!C88</f>
        <v>0</v>
      </c>
      <c r="L88" s="54">
        <f>+'DAY6'!L88+'DAY7'!D88</f>
        <v>0</v>
      </c>
      <c r="M88" s="55">
        <f>+'DAY6'!M88+'DAY7'!E88</f>
        <v>0</v>
      </c>
      <c r="N88" s="52">
        <f>+'DAY6'!N88+'DAY7'!F88</f>
        <v>0</v>
      </c>
      <c r="O88" s="303">
        <f>+'DAY6'!O88+'DAY7'!G88</f>
        <v>0</v>
      </c>
      <c r="P88" s="53">
        <f t="shared" si="29"/>
        <v>0</v>
      </c>
      <c r="Q88" s="54">
        <f t="shared" si="30"/>
        <v>0</v>
      </c>
      <c r="R88" s="55">
        <f t="shared" si="31"/>
        <v>0</v>
      </c>
      <c r="S88" s="52">
        <f t="shared" si="32"/>
        <v>0</v>
      </c>
      <c r="T88" s="303">
        <f t="shared" si="33"/>
        <v>0</v>
      </c>
      <c r="U88" s="62">
        <f t="shared" si="26"/>
        <v>0</v>
      </c>
    </row>
    <row r="89" spans="1:21" x14ac:dyDescent="0.25">
      <c r="A89" s="338" t="s">
        <v>43</v>
      </c>
      <c r="B89" s="52">
        <f>'DAY6'!H89</f>
        <v>0</v>
      </c>
      <c r="C89" s="53">
        <v>0</v>
      </c>
      <c r="D89" s="54">
        <v>0</v>
      </c>
      <c r="E89" s="55">
        <v>0</v>
      </c>
      <c r="F89" s="56">
        <v>0</v>
      </c>
      <c r="G89" s="303">
        <v>0</v>
      </c>
      <c r="H89" s="54">
        <f>+(Table19[[#This Row],[OPENING ]]+Table19[[#This Row],[RECEIPTS]]+Table19[[#This Row],[RETURNS]])-(Table19[[#This Row],[EXCHANGED]]+Table19[[#This Row],[SALES]]+Table19[[#This Row],[ISSUES]])</f>
        <v>0</v>
      </c>
      <c r="I89" s="53">
        <v>0</v>
      </c>
      <c r="J89" s="58">
        <f t="shared" si="27"/>
        <v>0</v>
      </c>
      <c r="K89" s="53">
        <f>+'DAY6'!K89+'DAY7'!C89</f>
        <v>0</v>
      </c>
      <c r="L89" s="54">
        <f>+'DAY6'!L89+'DAY7'!D89</f>
        <v>0</v>
      </c>
      <c r="M89" s="55">
        <f>+'DAY6'!M89+'DAY7'!E89</f>
        <v>0</v>
      </c>
      <c r="N89" s="52">
        <f>+'DAY6'!N89+'DAY7'!F89</f>
        <v>0</v>
      </c>
      <c r="O89" s="303">
        <f>+'DAY6'!O89+'DAY7'!G89</f>
        <v>0</v>
      </c>
      <c r="P89" s="53">
        <f t="shared" si="29"/>
        <v>0</v>
      </c>
      <c r="Q89" s="54">
        <f t="shared" si="30"/>
        <v>0</v>
      </c>
      <c r="R89" s="55">
        <f t="shared" si="31"/>
        <v>0</v>
      </c>
      <c r="S89" s="52">
        <f t="shared" si="32"/>
        <v>0</v>
      </c>
      <c r="T89" s="303">
        <f t="shared" si="33"/>
        <v>0</v>
      </c>
      <c r="U89" s="62">
        <f t="shared" si="26"/>
        <v>0</v>
      </c>
    </row>
    <row r="90" spans="1:21" x14ac:dyDescent="0.25">
      <c r="A90" s="338" t="s">
        <v>44</v>
      </c>
      <c r="B90" s="52">
        <f>'DAY6'!H90</f>
        <v>0</v>
      </c>
      <c r="C90" s="53">
        <v>0</v>
      </c>
      <c r="D90" s="54">
        <v>0</v>
      </c>
      <c r="E90" s="55">
        <v>0</v>
      </c>
      <c r="F90" s="56">
        <v>0</v>
      </c>
      <c r="G90" s="303">
        <v>0</v>
      </c>
      <c r="H90" s="54">
        <f>+(Table19[[#This Row],[OPENING ]]+Table19[[#This Row],[RECEIPTS]]+Table19[[#This Row],[RETURNS]])-(Table19[[#This Row],[EXCHANGED]]+Table19[[#This Row],[SALES]]+Table19[[#This Row],[ISSUES]])</f>
        <v>0</v>
      </c>
      <c r="I90" s="53">
        <v>0</v>
      </c>
      <c r="J90" s="58">
        <f t="shared" si="27"/>
        <v>0</v>
      </c>
      <c r="K90" s="53">
        <f>+'DAY6'!K90+'DAY7'!C90</f>
        <v>0</v>
      </c>
      <c r="L90" s="54">
        <f>+'DAY6'!L90+'DAY7'!D90</f>
        <v>0</v>
      </c>
      <c r="M90" s="55">
        <f>+'DAY6'!M90+'DAY7'!E90</f>
        <v>0</v>
      </c>
      <c r="N90" s="52">
        <f>+'DAY6'!N90+'DAY7'!F90</f>
        <v>0</v>
      </c>
      <c r="O90" s="303">
        <f>+'DAY6'!O90+'DAY7'!G90</f>
        <v>0</v>
      </c>
      <c r="P90" s="53">
        <f t="shared" si="29"/>
        <v>0</v>
      </c>
      <c r="Q90" s="54">
        <f t="shared" si="30"/>
        <v>0</v>
      </c>
      <c r="R90" s="55">
        <f t="shared" si="31"/>
        <v>0</v>
      </c>
      <c r="S90" s="52">
        <f t="shared" si="32"/>
        <v>0</v>
      </c>
      <c r="T90" s="303">
        <f t="shared" si="33"/>
        <v>0</v>
      </c>
      <c r="U90" s="62">
        <f t="shared" si="26"/>
        <v>0</v>
      </c>
    </row>
    <row r="91" spans="1:21" x14ac:dyDescent="0.25">
      <c r="A91" s="338" t="s">
        <v>45</v>
      </c>
      <c r="B91" s="52">
        <f>'DAY6'!H91</f>
        <v>0</v>
      </c>
      <c r="C91" s="53">
        <v>0</v>
      </c>
      <c r="D91" s="54">
        <v>0</v>
      </c>
      <c r="E91" s="55">
        <v>0</v>
      </c>
      <c r="F91" s="56">
        <v>0</v>
      </c>
      <c r="G91" s="303">
        <v>0</v>
      </c>
      <c r="H91" s="54">
        <f>+(Table19[[#This Row],[OPENING ]]+Table19[[#This Row],[RECEIPTS]]+Table19[[#This Row],[RETURNS]])-(Table19[[#This Row],[EXCHANGED]]+Table19[[#This Row],[SALES]]+Table19[[#This Row],[ISSUES]])</f>
        <v>0</v>
      </c>
      <c r="I91" s="53">
        <v>0</v>
      </c>
      <c r="J91" s="58">
        <f t="shared" si="27"/>
        <v>0</v>
      </c>
      <c r="K91" s="53">
        <f>+'DAY6'!K91+'DAY7'!C91</f>
        <v>0</v>
      </c>
      <c r="L91" s="54">
        <f>+'DAY6'!L91+'DAY7'!D91</f>
        <v>0</v>
      </c>
      <c r="M91" s="55">
        <f>+'DAY6'!M91+'DAY7'!E91</f>
        <v>0</v>
      </c>
      <c r="N91" s="52">
        <f>+'DAY6'!N91+'DAY7'!F91</f>
        <v>0</v>
      </c>
      <c r="O91" s="303">
        <f>+'DAY6'!O91+'DAY7'!G91</f>
        <v>0</v>
      </c>
      <c r="P91" s="53">
        <f t="shared" si="29"/>
        <v>0</v>
      </c>
      <c r="Q91" s="54">
        <f t="shared" si="30"/>
        <v>0</v>
      </c>
      <c r="R91" s="55">
        <f t="shared" si="31"/>
        <v>0</v>
      </c>
      <c r="S91" s="52">
        <f t="shared" si="32"/>
        <v>0</v>
      </c>
      <c r="T91" s="303">
        <f t="shared" si="33"/>
        <v>0</v>
      </c>
      <c r="U91" s="62">
        <f t="shared" si="26"/>
        <v>0</v>
      </c>
    </row>
    <row r="92" spans="1:21" x14ac:dyDescent="0.25">
      <c r="A92" s="338" t="s">
        <v>174</v>
      </c>
      <c r="B92" s="52">
        <f>'DAY6'!H92</f>
        <v>0</v>
      </c>
      <c r="C92" s="53">
        <v>0</v>
      </c>
      <c r="D92" s="54">
        <v>0</v>
      </c>
      <c r="E92" s="55">
        <v>0</v>
      </c>
      <c r="F92" s="56">
        <v>0</v>
      </c>
      <c r="G92" s="303">
        <v>0</v>
      </c>
      <c r="H92" s="54">
        <f>+(Table19[[#This Row],[OPENING ]]+Table19[[#This Row],[RECEIPTS]]+Table19[[#This Row],[RETURNS]])-(Table19[[#This Row],[EXCHANGED]]+Table19[[#This Row],[SALES]]+Table19[[#This Row],[ISSUES]])</f>
        <v>0</v>
      </c>
      <c r="I92" s="53">
        <v>0</v>
      </c>
      <c r="J92" s="58">
        <f t="shared" si="27"/>
        <v>0</v>
      </c>
      <c r="K92" s="53">
        <f>+'DAY6'!K92+'DAY7'!C92</f>
        <v>0</v>
      </c>
      <c r="L92" s="54">
        <f>+'DAY6'!L92+'DAY7'!D92</f>
        <v>0</v>
      </c>
      <c r="M92" s="55">
        <f>+'DAY6'!M92+'DAY7'!E92</f>
        <v>0</v>
      </c>
      <c r="N92" s="52">
        <f>+'DAY6'!N92+'DAY7'!F92</f>
        <v>0</v>
      </c>
      <c r="O92" s="303">
        <f>+'DAY6'!O92+'DAY7'!G92</f>
        <v>0</v>
      </c>
      <c r="P92" s="53">
        <f t="shared" si="29"/>
        <v>0</v>
      </c>
      <c r="Q92" s="54">
        <f t="shared" si="30"/>
        <v>0</v>
      </c>
      <c r="R92" s="55">
        <f t="shared" si="31"/>
        <v>0</v>
      </c>
      <c r="S92" s="52">
        <f t="shared" si="32"/>
        <v>0</v>
      </c>
      <c r="T92" s="303">
        <f t="shared" si="33"/>
        <v>0</v>
      </c>
      <c r="U92" s="62">
        <f t="shared" si="26"/>
        <v>0</v>
      </c>
    </row>
    <row r="93" spans="1:21" x14ac:dyDescent="0.25">
      <c r="A93" s="338" t="s">
        <v>229</v>
      </c>
      <c r="B93" s="52">
        <f>'DAY6'!H93</f>
        <v>0</v>
      </c>
      <c r="C93" s="53">
        <v>0</v>
      </c>
      <c r="D93" s="54">
        <v>0</v>
      </c>
      <c r="E93" s="55">
        <v>0</v>
      </c>
      <c r="F93" s="56">
        <v>0</v>
      </c>
      <c r="G93" s="303">
        <v>0</v>
      </c>
      <c r="H93" s="54">
        <f>+(Table19[[#This Row],[OPENING ]]+Table19[[#This Row],[RECEIPTS]]+Table19[[#This Row],[RETURNS]])-(Table19[[#This Row],[EXCHANGED]]+Table19[[#This Row],[SALES]]+Table19[[#This Row],[ISSUES]])</f>
        <v>0</v>
      </c>
      <c r="I93" s="53">
        <v>0</v>
      </c>
      <c r="J93" s="58">
        <f t="shared" si="27"/>
        <v>0</v>
      </c>
      <c r="K93" s="53">
        <f>+'DAY6'!K93+'DAY7'!C93</f>
        <v>0</v>
      </c>
      <c r="L93" s="54">
        <f>+'DAY6'!L93+'DAY7'!D93</f>
        <v>0</v>
      </c>
      <c r="M93" s="55">
        <f>+'DAY6'!M93+'DAY7'!E93</f>
        <v>0</v>
      </c>
      <c r="N93" s="52">
        <f>+'DAY6'!N93+'DAY7'!F93</f>
        <v>0</v>
      </c>
      <c r="O93" s="303">
        <f>+'DAY6'!O93+'DAY7'!G93</f>
        <v>0</v>
      </c>
      <c r="P93" s="53">
        <f t="shared" si="29"/>
        <v>0</v>
      </c>
      <c r="Q93" s="54">
        <f t="shared" si="30"/>
        <v>0</v>
      </c>
      <c r="R93" s="55">
        <f t="shared" si="31"/>
        <v>0</v>
      </c>
      <c r="S93" s="52">
        <f t="shared" si="32"/>
        <v>0</v>
      </c>
      <c r="T93" s="303">
        <f t="shared" si="33"/>
        <v>0</v>
      </c>
      <c r="U93" s="62">
        <f t="shared" si="26"/>
        <v>0</v>
      </c>
    </row>
    <row r="94" spans="1:21" x14ac:dyDescent="0.25">
      <c r="A94" s="338" t="s">
        <v>175</v>
      </c>
      <c r="B94" s="52">
        <f>'DAY6'!H94</f>
        <v>0</v>
      </c>
      <c r="C94" s="53">
        <v>0</v>
      </c>
      <c r="D94" s="54">
        <v>0</v>
      </c>
      <c r="E94" s="55">
        <v>0</v>
      </c>
      <c r="F94" s="56">
        <v>0</v>
      </c>
      <c r="G94" s="303">
        <v>0</v>
      </c>
      <c r="H94" s="54">
        <f>+(Table19[[#This Row],[OPENING ]]+Table19[[#This Row],[RECEIPTS]]+Table19[[#This Row],[RETURNS]])-(Table19[[#This Row],[EXCHANGED]]+Table19[[#This Row],[SALES]]+Table19[[#This Row],[ISSUES]])</f>
        <v>0</v>
      </c>
      <c r="I94" s="53">
        <v>0</v>
      </c>
      <c r="J94" s="58">
        <f t="shared" si="27"/>
        <v>0</v>
      </c>
      <c r="K94" s="53">
        <f>+'DAY6'!K94+'DAY7'!C94</f>
        <v>0</v>
      </c>
      <c r="L94" s="54">
        <f>+'DAY6'!L94+'DAY7'!D94</f>
        <v>0</v>
      </c>
      <c r="M94" s="55">
        <f>+'DAY6'!M94+'DAY7'!E94</f>
        <v>0</v>
      </c>
      <c r="N94" s="52">
        <f>+'DAY6'!N94+'DAY7'!F94</f>
        <v>0</v>
      </c>
      <c r="O94" s="303">
        <f>+'DAY6'!O94+'DAY7'!G94</f>
        <v>0</v>
      </c>
      <c r="P94" s="53">
        <f t="shared" si="29"/>
        <v>0</v>
      </c>
      <c r="Q94" s="54">
        <f t="shared" si="30"/>
        <v>0</v>
      </c>
      <c r="R94" s="55">
        <f t="shared" si="31"/>
        <v>0</v>
      </c>
      <c r="S94" s="52">
        <f t="shared" si="32"/>
        <v>0</v>
      </c>
      <c r="T94" s="303">
        <f t="shared" si="33"/>
        <v>0</v>
      </c>
      <c r="U94" s="62">
        <f t="shared" si="26"/>
        <v>0</v>
      </c>
    </row>
    <row r="95" spans="1:21" x14ac:dyDescent="0.25">
      <c r="A95" s="338" t="s">
        <v>260</v>
      </c>
      <c r="B95" s="52">
        <f>'DAY6'!H95</f>
        <v>25</v>
      </c>
      <c r="C95" s="53">
        <v>0</v>
      </c>
      <c r="D95" s="54">
        <v>0</v>
      </c>
      <c r="E95" s="55">
        <v>0</v>
      </c>
      <c r="F95" s="56">
        <v>0</v>
      </c>
      <c r="G95" s="303">
        <v>0</v>
      </c>
      <c r="H95" s="54">
        <f>+(Table19[[#This Row],[OPENING ]]+Table19[[#This Row],[RECEIPTS]]+Table19[[#This Row],[RETURNS]])-(Table19[[#This Row],[EXCHANGED]]+Table19[[#This Row],[SALES]]+Table19[[#This Row],[ISSUES]])</f>
        <v>25</v>
      </c>
      <c r="I95" s="53">
        <v>25</v>
      </c>
      <c r="J95" s="58">
        <f t="shared" si="27"/>
        <v>0</v>
      </c>
      <c r="K95" s="53">
        <f>+'DAY6'!K95+'DAY7'!C95</f>
        <v>0</v>
      </c>
      <c r="L95" s="54">
        <f>+'DAY6'!L95+'DAY7'!D95</f>
        <v>0</v>
      </c>
      <c r="M95" s="55">
        <f>+'DAY6'!M95+'DAY7'!E95</f>
        <v>0</v>
      </c>
      <c r="N95" s="52">
        <f>+'DAY6'!N95+'DAY7'!F95</f>
        <v>0</v>
      </c>
      <c r="O95" s="303">
        <f>+'DAY6'!O95+'DAY7'!G95</f>
        <v>0</v>
      </c>
      <c r="P95" s="53">
        <f t="shared" si="29"/>
        <v>0</v>
      </c>
      <c r="Q95" s="54">
        <f t="shared" si="30"/>
        <v>0</v>
      </c>
      <c r="R95" s="55">
        <f t="shared" si="31"/>
        <v>0</v>
      </c>
      <c r="S95" s="52">
        <f t="shared" si="32"/>
        <v>0</v>
      </c>
      <c r="T95" s="303">
        <f t="shared" si="33"/>
        <v>0</v>
      </c>
      <c r="U95" s="62">
        <f t="shared" si="26"/>
        <v>0</v>
      </c>
    </row>
    <row r="96" spans="1:21" x14ac:dyDescent="0.25">
      <c r="A96" s="338" t="s">
        <v>244</v>
      </c>
      <c r="B96" s="52">
        <f>'DAY6'!H96</f>
        <v>0</v>
      </c>
      <c r="C96" s="53">
        <v>0</v>
      </c>
      <c r="D96" s="54">
        <v>0</v>
      </c>
      <c r="E96" s="55">
        <v>0</v>
      </c>
      <c r="F96" s="56">
        <v>0</v>
      </c>
      <c r="G96" s="303">
        <v>0</v>
      </c>
      <c r="H96" s="54">
        <f>+(Table19[[#This Row],[OPENING ]]+Table19[[#This Row],[RECEIPTS]]+Table19[[#This Row],[RETURNS]])-(Table19[[#This Row],[EXCHANGED]]+Table19[[#This Row],[SALES]]+Table19[[#This Row],[ISSUES]])</f>
        <v>0</v>
      </c>
      <c r="I96" s="53">
        <v>0</v>
      </c>
      <c r="J96" s="58">
        <f t="shared" si="27"/>
        <v>0</v>
      </c>
      <c r="K96" s="53">
        <f>+'DAY6'!K96+'DAY7'!C96</f>
        <v>0</v>
      </c>
      <c r="L96" s="54">
        <f>+'DAY6'!L96+'DAY7'!D96</f>
        <v>0</v>
      </c>
      <c r="M96" s="55">
        <f>+'DAY6'!M96+'DAY7'!E96</f>
        <v>0</v>
      </c>
      <c r="N96" s="52">
        <f>+'DAY6'!N96+'DAY7'!F96</f>
        <v>0</v>
      </c>
      <c r="O96" s="303">
        <f>+'DAY6'!O96+'DAY7'!G96</f>
        <v>0</v>
      </c>
      <c r="P96" s="53">
        <f t="shared" si="29"/>
        <v>0</v>
      </c>
      <c r="Q96" s="54">
        <f t="shared" si="30"/>
        <v>0</v>
      </c>
      <c r="R96" s="55">
        <f t="shared" si="31"/>
        <v>0</v>
      </c>
      <c r="S96" s="52">
        <f t="shared" si="32"/>
        <v>0</v>
      </c>
      <c r="T96" s="303">
        <f t="shared" si="33"/>
        <v>0</v>
      </c>
      <c r="U96" s="62">
        <f t="shared" si="26"/>
        <v>0</v>
      </c>
    </row>
    <row r="97" spans="1:21" x14ac:dyDescent="0.25">
      <c r="A97" s="338" t="s">
        <v>245</v>
      </c>
      <c r="B97" s="52">
        <f>'DAY6'!H97</f>
        <v>185.4</v>
      </c>
      <c r="C97" s="53">
        <v>0</v>
      </c>
      <c r="D97" s="54">
        <v>0</v>
      </c>
      <c r="E97" s="55">
        <v>0</v>
      </c>
      <c r="F97" s="56">
        <v>0</v>
      </c>
      <c r="G97" s="303">
        <v>88</v>
      </c>
      <c r="H97" s="54">
        <f>+(Table19[[#This Row],[OPENING ]]+Table19[[#This Row],[RECEIPTS]]+Table19[[#This Row],[RETURNS]])-(Table19[[#This Row],[EXCHANGED]]+Table19[[#This Row],[SALES]]+Table19[[#This Row],[ISSUES]])</f>
        <v>97.4</v>
      </c>
      <c r="I97" s="53">
        <v>97.4</v>
      </c>
      <c r="J97" s="58">
        <f t="shared" si="27"/>
        <v>0</v>
      </c>
      <c r="K97" s="53">
        <f>+'DAY6'!K97+'DAY7'!C97</f>
        <v>0</v>
      </c>
      <c r="L97" s="54">
        <f>+'DAY6'!L97+'DAY7'!D97</f>
        <v>0</v>
      </c>
      <c r="M97" s="55">
        <f>+'DAY6'!M97+'DAY7'!E97</f>
        <v>0</v>
      </c>
      <c r="N97" s="52">
        <f>+'DAY6'!N97+'DAY7'!F97</f>
        <v>0</v>
      </c>
      <c r="O97" s="303">
        <f>+'DAY6'!O97+'DAY7'!G97</f>
        <v>88</v>
      </c>
      <c r="P97" s="53">
        <f t="shared" si="29"/>
        <v>0</v>
      </c>
      <c r="Q97" s="54">
        <f t="shared" si="30"/>
        <v>0</v>
      </c>
      <c r="R97" s="55">
        <f t="shared" si="31"/>
        <v>0</v>
      </c>
      <c r="S97" s="52">
        <f t="shared" si="32"/>
        <v>0</v>
      </c>
      <c r="T97" s="303">
        <f t="shared" si="33"/>
        <v>12.571428571428571</v>
      </c>
      <c r="U97" s="62">
        <f t="shared" si="26"/>
        <v>7.747727272727273</v>
      </c>
    </row>
    <row r="98" spans="1:21" x14ac:dyDescent="0.25">
      <c r="A98" s="338"/>
      <c r="B98" s="52">
        <f>'DAY6'!H98</f>
        <v>0</v>
      </c>
      <c r="C98" s="53">
        <v>0</v>
      </c>
      <c r="D98" s="54">
        <v>0</v>
      </c>
      <c r="E98" s="55">
        <v>0</v>
      </c>
      <c r="F98" s="56">
        <v>0</v>
      </c>
      <c r="G98" s="303">
        <v>0</v>
      </c>
      <c r="H98" s="54">
        <f>+(Table19[[#This Row],[OPENING ]]+Table19[[#This Row],[RECEIPTS]]+Table19[[#This Row],[RETURNS]])-(Table19[[#This Row],[EXCHANGED]]+Table19[[#This Row],[SALES]]+Table19[[#This Row],[ISSUES]])</f>
        <v>0</v>
      </c>
      <c r="I98" s="53">
        <v>0</v>
      </c>
      <c r="J98" s="58">
        <f t="shared" si="27"/>
        <v>0</v>
      </c>
      <c r="K98" s="53">
        <f>+'DAY6'!K98+'DAY7'!C98</f>
        <v>0</v>
      </c>
      <c r="L98" s="54">
        <f>+'DAY6'!L98+'DAY7'!D98</f>
        <v>0</v>
      </c>
      <c r="M98" s="55">
        <f>+'DAY6'!M98+'DAY7'!E98</f>
        <v>0</v>
      </c>
      <c r="N98" s="52">
        <f>+'DAY6'!N98+'DAY7'!F98</f>
        <v>0</v>
      </c>
      <c r="O98" s="303">
        <f>+'DAY6'!O98+'DAY7'!G98</f>
        <v>0</v>
      </c>
      <c r="P98" s="53">
        <f t="shared" si="29"/>
        <v>0</v>
      </c>
      <c r="Q98" s="54">
        <f t="shared" si="30"/>
        <v>0</v>
      </c>
      <c r="R98" s="55">
        <f t="shared" si="31"/>
        <v>0</v>
      </c>
      <c r="S98" s="52">
        <f t="shared" si="32"/>
        <v>0</v>
      </c>
      <c r="T98" s="303">
        <f t="shared" si="33"/>
        <v>0</v>
      </c>
      <c r="U98" s="62">
        <f t="shared" si="26"/>
        <v>0</v>
      </c>
    </row>
    <row r="99" spans="1:21" ht="15.75" thickBot="1" x14ac:dyDescent="0.3">
      <c r="A99" s="339"/>
      <c r="B99" s="52">
        <f>'DAY6'!H99</f>
        <v>0</v>
      </c>
      <c r="C99" s="144">
        <v>0</v>
      </c>
      <c r="D99" s="145">
        <v>0</v>
      </c>
      <c r="E99" s="146">
        <v>0</v>
      </c>
      <c r="F99" s="147">
        <v>0</v>
      </c>
      <c r="G99" s="304">
        <v>0</v>
      </c>
      <c r="H99" s="54">
        <f>+(Table19[[#This Row],[OPENING ]]+Table19[[#This Row],[RECEIPTS]]+Table19[[#This Row],[RETURNS]])-(Table19[[#This Row],[EXCHANGED]]+Table19[[#This Row],[SALES]]+Table19[[#This Row],[ISSUES]])</f>
        <v>0</v>
      </c>
      <c r="I99" s="144">
        <v>0</v>
      </c>
      <c r="J99" s="148">
        <f>+I99-H99</f>
        <v>0</v>
      </c>
      <c r="K99" s="53">
        <f>+'DAY6'!K99+'DAY7'!C99</f>
        <v>0</v>
      </c>
      <c r="L99" s="54">
        <f>+'DAY6'!L99+'DAY7'!D99</f>
        <v>0</v>
      </c>
      <c r="M99" s="55">
        <f>+'DAY6'!M99+'DAY7'!E99</f>
        <v>0</v>
      </c>
      <c r="N99" s="52">
        <f>+'DAY6'!N99+'DAY7'!F99</f>
        <v>0</v>
      </c>
      <c r="O99" s="303">
        <f>+'DAY6'!O99+'DAY7'!G99</f>
        <v>0</v>
      </c>
      <c r="P99" s="53">
        <f t="shared" si="29"/>
        <v>0</v>
      </c>
      <c r="Q99" s="54">
        <f t="shared" si="30"/>
        <v>0</v>
      </c>
      <c r="R99" s="55">
        <f t="shared" si="31"/>
        <v>0</v>
      </c>
      <c r="S99" s="52">
        <f t="shared" si="32"/>
        <v>0</v>
      </c>
      <c r="T99" s="303">
        <f t="shared" si="33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4">SUM(B83:B99)</f>
        <v>4587.5</v>
      </c>
      <c r="C100" s="161">
        <f t="shared" si="34"/>
        <v>0</v>
      </c>
      <c r="D100" s="162">
        <f t="shared" si="34"/>
        <v>0</v>
      </c>
      <c r="E100" s="163">
        <f t="shared" si="34"/>
        <v>0</v>
      </c>
      <c r="F100" s="176">
        <f t="shared" si="34"/>
        <v>0</v>
      </c>
      <c r="G100" s="305">
        <f t="shared" si="34"/>
        <v>310</v>
      </c>
      <c r="H100" s="162">
        <f t="shared" si="34"/>
        <v>4277.5</v>
      </c>
      <c r="I100" s="161">
        <f t="shared" si="34"/>
        <v>4302.2</v>
      </c>
      <c r="J100" s="165">
        <f>+I100-H100</f>
        <v>24.699999999999818</v>
      </c>
      <c r="K100" s="161">
        <f t="shared" ref="K100:T100" si="35">SUM(K83:K99)</f>
        <v>8250</v>
      </c>
      <c r="L100" s="161">
        <f t="shared" si="35"/>
        <v>96.6</v>
      </c>
      <c r="M100" s="163">
        <f t="shared" si="35"/>
        <v>0</v>
      </c>
      <c r="N100" s="160">
        <f t="shared" si="35"/>
        <v>0</v>
      </c>
      <c r="O100" s="305">
        <f t="shared" si="35"/>
        <v>6319.5</v>
      </c>
      <c r="P100" s="161">
        <f t="shared" si="35"/>
        <v>1178.5714285714287</v>
      </c>
      <c r="Q100" s="162">
        <f t="shared" si="35"/>
        <v>13.799999999999999</v>
      </c>
      <c r="R100" s="163">
        <f t="shared" si="35"/>
        <v>0</v>
      </c>
      <c r="S100" s="160">
        <f t="shared" si="35"/>
        <v>0</v>
      </c>
      <c r="T100" s="305">
        <f t="shared" si="35"/>
        <v>902.78571428571422</v>
      </c>
      <c r="U100" s="166">
        <f t="shared" si="26"/>
        <v>2.0416129714102591</v>
      </c>
    </row>
    <row r="101" spans="1:21" x14ac:dyDescent="0.25">
      <c r="A101" s="175" t="s">
        <v>127</v>
      </c>
      <c r="B101" s="151"/>
      <c r="C101" s="152"/>
      <c r="D101" s="153"/>
      <c r="E101" s="154"/>
      <c r="F101" s="155"/>
      <c r="G101" s="306"/>
      <c r="H101" s="153"/>
      <c r="I101" s="152"/>
      <c r="J101" s="157"/>
      <c r="K101" s="152"/>
      <c r="L101" s="153"/>
      <c r="M101" s="154"/>
      <c r="N101" s="151"/>
      <c r="O101" s="306"/>
      <c r="P101" s="152"/>
      <c r="Q101" s="153"/>
      <c r="R101" s="154"/>
      <c r="S101" s="151"/>
      <c r="T101" s="306"/>
      <c r="U101" s="158"/>
    </row>
    <row r="102" spans="1:21" x14ac:dyDescent="0.25">
      <c r="A102" s="340" t="s">
        <v>133</v>
      </c>
      <c r="B102" s="52">
        <f>'DAY6'!H102</f>
        <v>0</v>
      </c>
      <c r="C102" s="53">
        <v>0</v>
      </c>
      <c r="D102" s="54">
        <v>0</v>
      </c>
      <c r="E102" s="55">
        <v>0</v>
      </c>
      <c r="F102" s="56">
        <v>0</v>
      </c>
      <c r="G102" s="303">
        <v>0</v>
      </c>
      <c r="H102" s="54">
        <f>+(Table19[[#This Row],[OPENING ]]+Table19[[#This Row],[RECEIPTS]]+Table19[[#This Row],[RETURNS]])-(Table19[[#This Row],[EXCHANGED]]+Table19[[#This Row],[SALES]]+Table19[[#This Row],[ISSUES]])</f>
        <v>0</v>
      </c>
      <c r="I102" s="53">
        <v>0</v>
      </c>
      <c r="J102" s="58">
        <f t="shared" si="27"/>
        <v>0</v>
      </c>
      <c r="K102" s="53">
        <f>+'DAY6'!K102+'DAY7'!C102</f>
        <v>0</v>
      </c>
      <c r="L102" s="54">
        <f>+'DAY6'!L102+'DAY7'!D102</f>
        <v>0</v>
      </c>
      <c r="M102" s="55">
        <f>+'DAY6'!M102+'DAY7'!E102</f>
        <v>0</v>
      </c>
      <c r="N102" s="52">
        <f>+'DAY6'!N102+'DAY7'!F102</f>
        <v>0</v>
      </c>
      <c r="O102" s="303">
        <f>+'DAY6'!O102+'DAY7'!G102</f>
        <v>0</v>
      </c>
      <c r="P102" s="53">
        <f>+K102/7</f>
        <v>0</v>
      </c>
      <c r="Q102" s="54">
        <f>+L102/7</f>
        <v>0</v>
      </c>
      <c r="R102" s="55">
        <f>+M102/7</f>
        <v>0</v>
      </c>
      <c r="S102" s="52">
        <f>+N102/7</f>
        <v>0</v>
      </c>
      <c r="T102" s="303">
        <f>+O102/7</f>
        <v>0</v>
      </c>
      <c r="U102" s="62">
        <f t="shared" si="26"/>
        <v>0</v>
      </c>
    </row>
    <row r="103" spans="1:21" x14ac:dyDescent="0.25">
      <c r="A103" s="340" t="s">
        <v>164</v>
      </c>
      <c r="B103" s="52">
        <f>'DAY6'!H103</f>
        <v>0</v>
      </c>
      <c r="C103" s="53">
        <v>0</v>
      </c>
      <c r="D103" s="54">
        <v>0</v>
      </c>
      <c r="E103" s="55">
        <v>0</v>
      </c>
      <c r="F103" s="56">
        <v>0</v>
      </c>
      <c r="G103" s="303">
        <v>0</v>
      </c>
      <c r="H103" s="54">
        <f>+(Table19[[#This Row],[OPENING ]]+Table19[[#This Row],[RECEIPTS]]+Table19[[#This Row],[RETURNS]])-(Table19[[#This Row],[EXCHANGED]]+Table19[[#This Row],[SALES]]+Table19[[#This Row],[ISSUES]])</f>
        <v>0</v>
      </c>
      <c r="I103" s="53">
        <v>0</v>
      </c>
      <c r="J103" s="58">
        <f t="shared" si="27"/>
        <v>0</v>
      </c>
      <c r="K103" s="53">
        <f>+'DAY6'!K103+'DAY7'!C103</f>
        <v>0</v>
      </c>
      <c r="L103" s="54">
        <f>+'DAY6'!L103+'DAY7'!D103</f>
        <v>0</v>
      </c>
      <c r="M103" s="55">
        <f>+'DAY6'!M103+'DAY7'!E103</f>
        <v>0</v>
      </c>
      <c r="N103" s="52">
        <f>+'DAY6'!N103+'DAY7'!F103</f>
        <v>0</v>
      </c>
      <c r="O103" s="303">
        <f>+'DAY6'!O103+'DAY7'!G103</f>
        <v>0</v>
      </c>
      <c r="P103" s="53">
        <f t="shared" ref="P103:P113" si="36">+K103/7</f>
        <v>0</v>
      </c>
      <c r="Q103" s="54">
        <f t="shared" ref="Q103:Q113" si="37">+L103/7</f>
        <v>0</v>
      </c>
      <c r="R103" s="55">
        <f t="shared" ref="R103:R113" si="38">+M103/7</f>
        <v>0</v>
      </c>
      <c r="S103" s="52">
        <f t="shared" ref="S103:S113" si="39">+N103/7</f>
        <v>0</v>
      </c>
      <c r="T103" s="303">
        <f t="shared" ref="T103:T113" si="40">+O103/7</f>
        <v>0</v>
      </c>
      <c r="U103" s="62">
        <f t="shared" si="26"/>
        <v>0</v>
      </c>
    </row>
    <row r="104" spans="1:21" x14ac:dyDescent="0.25">
      <c r="A104" s="340" t="s">
        <v>114</v>
      </c>
      <c r="B104" s="52">
        <f>'DAY6'!H104</f>
        <v>0</v>
      </c>
      <c r="C104" s="53">
        <v>0</v>
      </c>
      <c r="D104" s="54">
        <v>0</v>
      </c>
      <c r="E104" s="55">
        <v>0</v>
      </c>
      <c r="F104" s="56">
        <v>0</v>
      </c>
      <c r="G104" s="303">
        <v>0</v>
      </c>
      <c r="H104" s="54">
        <f>+(Table19[[#This Row],[OPENING ]]+Table19[[#This Row],[RECEIPTS]]+Table19[[#This Row],[RETURNS]])-(Table19[[#This Row],[EXCHANGED]]+Table19[[#This Row],[SALES]]+Table19[[#This Row],[ISSUES]])</f>
        <v>0</v>
      </c>
      <c r="I104" s="53">
        <v>0</v>
      </c>
      <c r="J104" s="58">
        <f t="shared" si="27"/>
        <v>0</v>
      </c>
      <c r="K104" s="53">
        <f>+'DAY6'!K104+'DAY7'!C104</f>
        <v>0</v>
      </c>
      <c r="L104" s="54">
        <f>+'DAY6'!L104+'DAY7'!D104</f>
        <v>0</v>
      </c>
      <c r="M104" s="55">
        <f>+'DAY6'!M104+'DAY7'!E104</f>
        <v>0</v>
      </c>
      <c r="N104" s="52">
        <f>+'DAY6'!N104+'DAY7'!F104</f>
        <v>0</v>
      </c>
      <c r="O104" s="303">
        <f>+'DAY6'!O104+'DAY7'!G104</f>
        <v>0</v>
      </c>
      <c r="P104" s="53">
        <f t="shared" si="36"/>
        <v>0</v>
      </c>
      <c r="Q104" s="54">
        <f t="shared" si="37"/>
        <v>0</v>
      </c>
      <c r="R104" s="55">
        <f t="shared" si="38"/>
        <v>0</v>
      </c>
      <c r="S104" s="52">
        <f t="shared" si="39"/>
        <v>0</v>
      </c>
      <c r="T104" s="303">
        <f t="shared" si="40"/>
        <v>0</v>
      </c>
      <c r="U104" s="62">
        <f t="shared" si="26"/>
        <v>0</v>
      </c>
    </row>
    <row r="105" spans="1:21" x14ac:dyDescent="0.25">
      <c r="A105" s="340" t="s">
        <v>113</v>
      </c>
      <c r="B105" s="52">
        <f>'DAY6'!H105</f>
        <v>0</v>
      </c>
      <c r="C105" s="53">
        <v>0</v>
      </c>
      <c r="D105" s="54">
        <v>0</v>
      </c>
      <c r="E105" s="55">
        <v>0</v>
      </c>
      <c r="F105" s="56">
        <v>0</v>
      </c>
      <c r="G105" s="303">
        <v>0</v>
      </c>
      <c r="H105" s="54">
        <f>+(Table19[[#This Row],[OPENING ]]+Table19[[#This Row],[RECEIPTS]]+Table19[[#This Row],[RETURNS]])-(Table19[[#This Row],[EXCHANGED]]+Table19[[#This Row],[SALES]]+Table19[[#This Row],[ISSUES]])</f>
        <v>0</v>
      </c>
      <c r="I105" s="53">
        <v>0</v>
      </c>
      <c r="J105" s="58">
        <f t="shared" si="27"/>
        <v>0</v>
      </c>
      <c r="K105" s="53">
        <f>+'DAY6'!K105+'DAY7'!C105</f>
        <v>0</v>
      </c>
      <c r="L105" s="54">
        <f>+'DAY6'!L105+'DAY7'!D105</f>
        <v>0</v>
      </c>
      <c r="M105" s="55">
        <f>+'DAY6'!M105+'DAY7'!E105</f>
        <v>0</v>
      </c>
      <c r="N105" s="52">
        <f>+'DAY6'!N105+'DAY7'!F105</f>
        <v>0</v>
      </c>
      <c r="O105" s="303">
        <f>+'DAY6'!O105+'DAY7'!G105</f>
        <v>0</v>
      </c>
      <c r="P105" s="53">
        <f t="shared" si="36"/>
        <v>0</v>
      </c>
      <c r="Q105" s="54">
        <f t="shared" si="37"/>
        <v>0</v>
      </c>
      <c r="R105" s="55">
        <f t="shared" si="38"/>
        <v>0</v>
      </c>
      <c r="S105" s="52">
        <f t="shared" si="39"/>
        <v>0</v>
      </c>
      <c r="T105" s="303">
        <f t="shared" si="40"/>
        <v>0</v>
      </c>
      <c r="U105" s="62">
        <f t="shared" si="26"/>
        <v>0</v>
      </c>
    </row>
    <row r="106" spans="1:21" x14ac:dyDescent="0.25">
      <c r="A106" s="341" t="s">
        <v>171</v>
      </c>
      <c r="B106" s="52">
        <f>'DAY6'!H106</f>
        <v>0</v>
      </c>
      <c r="C106" s="53">
        <v>0</v>
      </c>
      <c r="D106" s="54">
        <v>0</v>
      </c>
      <c r="E106" s="55">
        <v>0</v>
      </c>
      <c r="F106" s="56">
        <v>0</v>
      </c>
      <c r="G106" s="303">
        <v>0</v>
      </c>
      <c r="H106" s="54">
        <f>+(Table19[[#This Row],[OPENING ]]+Table19[[#This Row],[RECEIPTS]]+Table19[[#This Row],[RETURNS]])-(Table19[[#This Row],[EXCHANGED]]+Table19[[#This Row],[SALES]]+Table19[[#This Row],[ISSUES]])</f>
        <v>0</v>
      </c>
      <c r="I106" s="53">
        <v>0</v>
      </c>
      <c r="J106" s="58">
        <f t="shared" si="27"/>
        <v>0</v>
      </c>
      <c r="K106" s="53">
        <f>+'DAY6'!K106+'DAY7'!C106</f>
        <v>0</v>
      </c>
      <c r="L106" s="54">
        <f>+'DAY6'!L106+'DAY7'!D106</f>
        <v>0</v>
      </c>
      <c r="M106" s="55">
        <f>+'DAY6'!M106+'DAY7'!E106</f>
        <v>0</v>
      </c>
      <c r="N106" s="52">
        <f>+'DAY6'!N106+'DAY7'!F106</f>
        <v>0</v>
      </c>
      <c r="O106" s="303">
        <f>+'DAY6'!O106+'DAY7'!G106</f>
        <v>0</v>
      </c>
      <c r="P106" s="53">
        <f t="shared" si="36"/>
        <v>0</v>
      </c>
      <c r="Q106" s="54">
        <f t="shared" si="37"/>
        <v>0</v>
      </c>
      <c r="R106" s="55">
        <f t="shared" si="38"/>
        <v>0</v>
      </c>
      <c r="S106" s="52">
        <f t="shared" si="39"/>
        <v>0</v>
      </c>
      <c r="T106" s="303">
        <f t="shared" si="40"/>
        <v>0</v>
      </c>
      <c r="U106" s="62">
        <f t="shared" si="26"/>
        <v>0</v>
      </c>
    </row>
    <row r="107" spans="1:21" x14ac:dyDescent="0.25">
      <c r="A107" s="340" t="s">
        <v>261</v>
      </c>
      <c r="B107" s="52">
        <f>'DAY6'!H107</f>
        <v>258.60000000000002</v>
      </c>
      <c r="C107" s="53">
        <v>0</v>
      </c>
      <c r="D107" s="54">
        <v>0</v>
      </c>
      <c r="E107" s="55">
        <v>0</v>
      </c>
      <c r="F107" s="56">
        <v>0</v>
      </c>
      <c r="G107" s="303">
        <v>0</v>
      </c>
      <c r="H107" s="54">
        <f>+(Table19[[#This Row],[OPENING ]]+Table19[[#This Row],[RECEIPTS]]+Table19[[#This Row],[RETURNS]])-(Table19[[#This Row],[EXCHANGED]]+Table19[[#This Row],[SALES]]+Table19[[#This Row],[ISSUES]])</f>
        <v>258.60000000000002</v>
      </c>
      <c r="I107" s="53">
        <v>258.60000000000002</v>
      </c>
      <c r="J107" s="58">
        <f t="shared" si="27"/>
        <v>0</v>
      </c>
      <c r="K107" s="53">
        <f>+'DAY6'!K107+'DAY7'!C107</f>
        <v>0</v>
      </c>
      <c r="L107" s="54">
        <f>+'DAY6'!L107+'DAY7'!D107</f>
        <v>0</v>
      </c>
      <c r="M107" s="55">
        <f>+'DAY6'!M107+'DAY7'!E107</f>
        <v>0</v>
      </c>
      <c r="N107" s="52">
        <f>+'DAY6'!N107+'DAY7'!F107</f>
        <v>0</v>
      </c>
      <c r="O107" s="303">
        <f>+'DAY6'!O107+'DAY7'!G107</f>
        <v>0</v>
      </c>
      <c r="P107" s="53">
        <f t="shared" si="36"/>
        <v>0</v>
      </c>
      <c r="Q107" s="54">
        <f t="shared" si="37"/>
        <v>0</v>
      </c>
      <c r="R107" s="55">
        <f t="shared" si="38"/>
        <v>0</v>
      </c>
      <c r="S107" s="52">
        <f t="shared" si="39"/>
        <v>0</v>
      </c>
      <c r="T107" s="303">
        <f t="shared" si="40"/>
        <v>0</v>
      </c>
      <c r="U107" s="62">
        <f t="shared" si="26"/>
        <v>0</v>
      </c>
    </row>
    <row r="108" spans="1:21" x14ac:dyDescent="0.25">
      <c r="A108" s="342" t="s">
        <v>220</v>
      </c>
      <c r="B108" s="52">
        <f>'DAY6'!H108</f>
        <v>12053.4</v>
      </c>
      <c r="C108" s="53">
        <v>0</v>
      </c>
      <c r="D108" s="54">
        <v>0</v>
      </c>
      <c r="E108" s="55">
        <v>0</v>
      </c>
      <c r="F108" s="56">
        <v>0</v>
      </c>
      <c r="G108" s="303">
        <v>750</v>
      </c>
      <c r="H108" s="54">
        <f>+(Table19[[#This Row],[OPENING ]]+Table19[[#This Row],[RECEIPTS]]+Table19[[#This Row],[RETURNS]])-(Table19[[#This Row],[EXCHANGED]]+Table19[[#This Row],[SALES]]+Table19[[#This Row],[ISSUES]])</f>
        <v>11303.4</v>
      </c>
      <c r="I108" s="53">
        <v>11303.4</v>
      </c>
      <c r="J108" s="58">
        <f t="shared" si="27"/>
        <v>0</v>
      </c>
      <c r="K108" s="53">
        <f>+'DAY6'!K108+'DAY7'!C108</f>
        <v>6075</v>
      </c>
      <c r="L108" s="54">
        <f>+'DAY6'!L108+'DAY7'!D108</f>
        <v>0</v>
      </c>
      <c r="M108" s="55">
        <f>+'DAY6'!M108+'DAY7'!E108</f>
        <v>0</v>
      </c>
      <c r="N108" s="52">
        <f>+'DAY6'!N108+'DAY7'!F108</f>
        <v>0</v>
      </c>
      <c r="O108" s="303">
        <f>+'DAY6'!O108+'DAY7'!G108</f>
        <v>2400</v>
      </c>
      <c r="P108" s="53">
        <f t="shared" si="36"/>
        <v>867.85714285714289</v>
      </c>
      <c r="Q108" s="54">
        <f t="shared" si="37"/>
        <v>0</v>
      </c>
      <c r="R108" s="55">
        <f t="shared" si="38"/>
        <v>0</v>
      </c>
      <c r="S108" s="52">
        <f t="shared" si="39"/>
        <v>0</v>
      </c>
      <c r="T108" s="303">
        <f t="shared" si="40"/>
        <v>342.85714285714283</v>
      </c>
      <c r="U108" s="62">
        <f t="shared" si="26"/>
        <v>9.3361415929203524</v>
      </c>
    </row>
    <row r="109" spans="1:21" x14ac:dyDescent="0.25">
      <c r="A109" s="340"/>
      <c r="B109" s="52">
        <f>'DAY6'!H109</f>
        <v>0</v>
      </c>
      <c r="C109" s="53">
        <v>0</v>
      </c>
      <c r="D109" s="54">
        <v>0</v>
      </c>
      <c r="E109" s="55">
        <v>0</v>
      </c>
      <c r="F109" s="56">
        <v>0</v>
      </c>
      <c r="G109" s="303">
        <v>0</v>
      </c>
      <c r="H109" s="54">
        <f>+(Table19[[#This Row],[OPENING ]]+Table19[[#This Row],[RECEIPTS]]+Table19[[#This Row],[RETURNS]])-(Table19[[#This Row],[EXCHANGED]]+Table19[[#This Row],[SALES]]+Table19[[#This Row],[ISSUES]])</f>
        <v>0</v>
      </c>
      <c r="I109" s="53">
        <v>0</v>
      </c>
      <c r="J109" s="58">
        <f t="shared" si="27"/>
        <v>0</v>
      </c>
      <c r="K109" s="53">
        <f>+'DAY6'!K109+'DAY7'!C109</f>
        <v>0</v>
      </c>
      <c r="L109" s="54">
        <f>+'DAY6'!L109+'DAY7'!D109</f>
        <v>0</v>
      </c>
      <c r="M109" s="55">
        <f>+'DAY6'!M109+'DAY7'!E109</f>
        <v>0</v>
      </c>
      <c r="N109" s="52">
        <f>+'DAY6'!N109+'DAY7'!F109</f>
        <v>0</v>
      </c>
      <c r="O109" s="303">
        <f>+'DAY6'!O109+'DAY7'!G109</f>
        <v>0</v>
      </c>
      <c r="P109" s="53">
        <f t="shared" si="36"/>
        <v>0</v>
      </c>
      <c r="Q109" s="54">
        <f t="shared" si="37"/>
        <v>0</v>
      </c>
      <c r="R109" s="55">
        <f t="shared" si="38"/>
        <v>0</v>
      </c>
      <c r="S109" s="52">
        <f t="shared" si="39"/>
        <v>0</v>
      </c>
      <c r="T109" s="303">
        <f t="shared" si="40"/>
        <v>0</v>
      </c>
      <c r="U109" s="62">
        <f t="shared" si="26"/>
        <v>0</v>
      </c>
    </row>
    <row r="110" spans="1:21" x14ac:dyDescent="0.25">
      <c r="A110" s="340"/>
      <c r="B110" s="52">
        <f>'DAY6'!H110</f>
        <v>0</v>
      </c>
      <c r="C110" s="53">
        <v>0</v>
      </c>
      <c r="D110" s="54">
        <v>0</v>
      </c>
      <c r="E110" s="55">
        <v>0</v>
      </c>
      <c r="F110" s="56">
        <v>0</v>
      </c>
      <c r="G110" s="303">
        <v>0</v>
      </c>
      <c r="H110" s="54">
        <f>+(Table19[[#This Row],[OPENING ]]+Table19[[#This Row],[RECEIPTS]]+Table19[[#This Row],[RETURNS]])-(Table19[[#This Row],[EXCHANGED]]+Table19[[#This Row],[SALES]]+Table19[[#This Row],[ISSUES]])</f>
        <v>0</v>
      </c>
      <c r="I110" s="53">
        <v>0</v>
      </c>
      <c r="J110" s="58">
        <f t="shared" si="27"/>
        <v>0</v>
      </c>
      <c r="K110" s="53">
        <f>+'DAY6'!K110+'DAY7'!C110</f>
        <v>0</v>
      </c>
      <c r="L110" s="54">
        <f>+'DAY6'!L110+'DAY7'!D110</f>
        <v>0</v>
      </c>
      <c r="M110" s="55">
        <f>+'DAY6'!M110+'DAY7'!E110</f>
        <v>0</v>
      </c>
      <c r="N110" s="52">
        <f>+'DAY6'!N110+'DAY7'!F110</f>
        <v>0</v>
      </c>
      <c r="O110" s="303">
        <f>+'DAY6'!O110+'DAY7'!G110</f>
        <v>0</v>
      </c>
      <c r="P110" s="53">
        <f t="shared" si="36"/>
        <v>0</v>
      </c>
      <c r="Q110" s="54">
        <f t="shared" si="37"/>
        <v>0</v>
      </c>
      <c r="R110" s="55">
        <f t="shared" si="38"/>
        <v>0</v>
      </c>
      <c r="S110" s="52">
        <f t="shared" si="39"/>
        <v>0</v>
      </c>
      <c r="T110" s="303">
        <f t="shared" si="40"/>
        <v>0</v>
      </c>
      <c r="U110" s="62">
        <f t="shared" si="26"/>
        <v>0</v>
      </c>
    </row>
    <row r="111" spans="1:21" x14ac:dyDescent="0.25">
      <c r="A111" s="340"/>
      <c r="B111" s="52">
        <f>'DAY6'!H111</f>
        <v>0</v>
      </c>
      <c r="C111" s="53">
        <v>0</v>
      </c>
      <c r="D111" s="54">
        <v>0</v>
      </c>
      <c r="E111" s="55">
        <v>0</v>
      </c>
      <c r="F111" s="56">
        <v>0</v>
      </c>
      <c r="G111" s="303">
        <v>0</v>
      </c>
      <c r="H111" s="54">
        <f>+(Table19[[#This Row],[OPENING ]]+Table19[[#This Row],[RECEIPTS]]+Table19[[#This Row],[RETURNS]])-(Table19[[#This Row],[EXCHANGED]]+Table19[[#This Row],[SALES]]+Table19[[#This Row],[ISSUES]])</f>
        <v>0</v>
      </c>
      <c r="I111" s="53">
        <v>0</v>
      </c>
      <c r="J111" s="58">
        <f t="shared" si="27"/>
        <v>0</v>
      </c>
      <c r="K111" s="53">
        <f>+'DAY6'!K111+'DAY7'!C111</f>
        <v>0</v>
      </c>
      <c r="L111" s="54">
        <f>+'DAY6'!L111+'DAY7'!D111</f>
        <v>0</v>
      </c>
      <c r="M111" s="55">
        <f>+'DAY6'!M111+'DAY7'!E111</f>
        <v>0</v>
      </c>
      <c r="N111" s="52">
        <f>+'DAY6'!N111+'DAY7'!F111</f>
        <v>0</v>
      </c>
      <c r="O111" s="303">
        <f>+'DAY6'!O111+'DAY7'!G111</f>
        <v>0</v>
      </c>
      <c r="P111" s="53">
        <f t="shared" si="36"/>
        <v>0</v>
      </c>
      <c r="Q111" s="54">
        <f t="shared" si="37"/>
        <v>0</v>
      </c>
      <c r="R111" s="55">
        <f t="shared" si="38"/>
        <v>0</v>
      </c>
      <c r="S111" s="52">
        <f t="shared" si="39"/>
        <v>0</v>
      </c>
      <c r="T111" s="303">
        <f t="shared" si="40"/>
        <v>0</v>
      </c>
      <c r="U111" s="62">
        <f t="shared" si="26"/>
        <v>0</v>
      </c>
    </row>
    <row r="112" spans="1:21" x14ac:dyDescent="0.25">
      <c r="A112" s="340"/>
      <c r="B112" s="52">
        <f>'DAY6'!H112</f>
        <v>0</v>
      </c>
      <c r="C112" s="53">
        <v>0</v>
      </c>
      <c r="D112" s="54">
        <v>0</v>
      </c>
      <c r="E112" s="55">
        <v>0</v>
      </c>
      <c r="F112" s="56">
        <v>0</v>
      </c>
      <c r="G112" s="303">
        <v>0</v>
      </c>
      <c r="H112" s="54">
        <f>+(Table19[[#This Row],[OPENING ]]+Table19[[#This Row],[RECEIPTS]]+Table19[[#This Row],[RETURNS]])-(Table19[[#This Row],[EXCHANGED]]+Table19[[#This Row],[SALES]]+Table19[[#This Row],[ISSUES]])</f>
        <v>0</v>
      </c>
      <c r="I112" s="53">
        <v>0</v>
      </c>
      <c r="J112" s="58">
        <f t="shared" si="27"/>
        <v>0</v>
      </c>
      <c r="K112" s="53">
        <f>+'DAY6'!K112+'DAY7'!C112</f>
        <v>0</v>
      </c>
      <c r="L112" s="54">
        <f>+'DAY6'!L112+'DAY7'!D112</f>
        <v>0</v>
      </c>
      <c r="M112" s="55">
        <f>+'DAY6'!M112+'DAY7'!E112</f>
        <v>0</v>
      </c>
      <c r="N112" s="52">
        <f>+'DAY6'!N112+'DAY7'!F112</f>
        <v>0</v>
      </c>
      <c r="O112" s="303">
        <f>+'DAY6'!O112+'DAY7'!G112</f>
        <v>0</v>
      </c>
      <c r="P112" s="53">
        <f t="shared" si="36"/>
        <v>0</v>
      </c>
      <c r="Q112" s="54">
        <f t="shared" si="37"/>
        <v>0</v>
      </c>
      <c r="R112" s="55">
        <f t="shared" si="38"/>
        <v>0</v>
      </c>
      <c r="S112" s="52">
        <f t="shared" si="39"/>
        <v>0</v>
      </c>
      <c r="T112" s="303">
        <f t="shared" si="40"/>
        <v>0</v>
      </c>
      <c r="U112" s="62">
        <f t="shared" si="26"/>
        <v>0</v>
      </c>
    </row>
    <row r="113" spans="1:21" ht="15.75" thickBot="1" x14ac:dyDescent="0.3">
      <c r="A113" s="342" t="s">
        <v>126</v>
      </c>
      <c r="B113" s="52">
        <f>'DAY6'!H113</f>
        <v>0</v>
      </c>
      <c r="C113" s="144">
        <v>0</v>
      </c>
      <c r="D113" s="145">
        <v>0</v>
      </c>
      <c r="E113" s="146">
        <v>0</v>
      </c>
      <c r="F113" s="147">
        <v>0</v>
      </c>
      <c r="G113" s="304">
        <v>0</v>
      </c>
      <c r="H113" s="54">
        <f>+(Table19[[#This Row],[OPENING ]]+Table19[[#This Row],[RECEIPTS]]+Table19[[#This Row],[RETURNS]])-(Table19[[#This Row],[EXCHANGED]]+Table19[[#This Row],[SALES]]+Table19[[#This Row],[ISSUES]])</f>
        <v>0</v>
      </c>
      <c r="I113" s="144">
        <v>0</v>
      </c>
      <c r="J113" s="148">
        <f t="shared" si="27"/>
        <v>0</v>
      </c>
      <c r="K113" s="53">
        <f>+'DAY6'!K113+'DAY7'!C113</f>
        <v>0</v>
      </c>
      <c r="L113" s="54">
        <f>+'DAY6'!L113+'DAY7'!D113</f>
        <v>0</v>
      </c>
      <c r="M113" s="55">
        <f>+'DAY6'!M113+'DAY7'!E113</f>
        <v>0</v>
      </c>
      <c r="N113" s="52">
        <f>+'DAY6'!N113+'DAY7'!F113</f>
        <v>0</v>
      </c>
      <c r="O113" s="303">
        <f>+'DAY6'!O113+'DAY7'!G113</f>
        <v>0</v>
      </c>
      <c r="P113" s="53">
        <f t="shared" si="36"/>
        <v>0</v>
      </c>
      <c r="Q113" s="54">
        <f t="shared" si="37"/>
        <v>0</v>
      </c>
      <c r="R113" s="55">
        <f t="shared" si="38"/>
        <v>0</v>
      </c>
      <c r="S113" s="52">
        <f t="shared" si="39"/>
        <v>0</v>
      </c>
      <c r="T113" s="303">
        <f t="shared" si="40"/>
        <v>0</v>
      </c>
      <c r="U113" s="167">
        <f t="shared" si="26"/>
        <v>0</v>
      </c>
    </row>
    <row r="114" spans="1:21" ht="17.25" thickBot="1" x14ac:dyDescent="0.35">
      <c r="A114" s="159" t="s">
        <v>132</v>
      </c>
      <c r="B114" s="160">
        <f>SUM(B102:B113)</f>
        <v>12312</v>
      </c>
      <c r="C114" s="161">
        <f t="shared" ref="C114:F114" si="41">SUM(C102:C113)</f>
        <v>0</v>
      </c>
      <c r="D114" s="162">
        <f t="shared" si="41"/>
        <v>0</v>
      </c>
      <c r="E114" s="163">
        <f t="shared" si="41"/>
        <v>0</v>
      </c>
      <c r="F114" s="160">
        <f t="shared" si="41"/>
        <v>0</v>
      </c>
      <c r="G114" s="305">
        <f t="shared" ref="G114:T114" si="42">SUM(G102:G113)</f>
        <v>750</v>
      </c>
      <c r="H114" s="162">
        <f t="shared" si="42"/>
        <v>11562</v>
      </c>
      <c r="I114" s="161">
        <f t="shared" si="42"/>
        <v>11562</v>
      </c>
      <c r="J114" s="165">
        <f>+I114-H114</f>
        <v>0</v>
      </c>
      <c r="K114" s="161">
        <f t="shared" si="42"/>
        <v>6075</v>
      </c>
      <c r="L114" s="162">
        <f t="shared" si="42"/>
        <v>0</v>
      </c>
      <c r="M114" s="163">
        <f t="shared" si="42"/>
        <v>0</v>
      </c>
      <c r="N114" s="160">
        <f t="shared" si="42"/>
        <v>0</v>
      </c>
      <c r="O114" s="305">
        <f t="shared" si="42"/>
        <v>2400</v>
      </c>
      <c r="P114" s="161">
        <f t="shared" si="42"/>
        <v>867.85714285714289</v>
      </c>
      <c r="Q114" s="162">
        <f t="shared" si="42"/>
        <v>0</v>
      </c>
      <c r="R114" s="163">
        <f t="shared" si="42"/>
        <v>0</v>
      </c>
      <c r="S114" s="160">
        <f t="shared" si="42"/>
        <v>0</v>
      </c>
      <c r="T114" s="305">
        <f t="shared" si="42"/>
        <v>342.85714285714283</v>
      </c>
      <c r="U114" s="166">
        <f t="shared" si="26"/>
        <v>9.5497345132743359</v>
      </c>
    </row>
    <row r="115" spans="1:21" x14ac:dyDescent="0.25">
      <c r="A115" s="150"/>
      <c r="B115" s="151"/>
      <c r="C115" s="152"/>
      <c r="D115" s="153"/>
      <c r="E115" s="154"/>
      <c r="F115" s="155"/>
      <c r="G115" s="306"/>
      <c r="H115" s="153"/>
      <c r="I115" s="152"/>
      <c r="J115" s="157">
        <f t="shared" si="27"/>
        <v>0</v>
      </c>
      <c r="K115" s="152"/>
      <c r="L115" s="153"/>
      <c r="M115" s="154"/>
      <c r="N115" s="151"/>
      <c r="O115" s="306"/>
      <c r="P115" s="152"/>
      <c r="Q115" s="153"/>
      <c r="R115" s="154"/>
      <c r="S115" s="151"/>
      <c r="T115" s="306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6"/>
      <c r="G116" s="303"/>
      <c r="H116" s="54"/>
      <c r="I116" s="53"/>
      <c r="J116" s="58">
        <f t="shared" si="27"/>
        <v>0</v>
      </c>
      <c r="K116" s="53"/>
      <c r="L116" s="54"/>
      <c r="M116" s="55"/>
      <c r="N116" s="52"/>
      <c r="O116" s="303"/>
      <c r="P116" s="53"/>
      <c r="Q116" s="54"/>
      <c r="R116" s="55"/>
      <c r="S116" s="52"/>
      <c r="T116" s="303"/>
      <c r="U116" s="62"/>
    </row>
    <row r="117" spans="1:21" x14ac:dyDescent="0.25">
      <c r="A117" s="78" t="s">
        <v>163</v>
      </c>
      <c r="B117" s="52">
        <f>'DAY6'!H117</f>
        <v>0</v>
      </c>
      <c r="C117" s="53">
        <v>0</v>
      </c>
      <c r="D117" s="54">
        <v>0</v>
      </c>
      <c r="E117" s="55">
        <v>0</v>
      </c>
      <c r="F117" s="56">
        <v>0</v>
      </c>
      <c r="G117" s="303">
        <v>0</v>
      </c>
      <c r="H117" s="54">
        <f>+(Table19[[#This Row],[OPENING ]]+Table19[[#This Row],[RECEIPTS]]+Table19[[#This Row],[RETURNS]])-(Table19[[#This Row],[EXCHANGED]]+Table19[[#This Row],[SALES]]+Table19[[#This Row],[ISSUES]])</f>
        <v>0</v>
      </c>
      <c r="I117" s="53">
        <v>0</v>
      </c>
      <c r="J117" s="58">
        <f t="shared" si="27"/>
        <v>0</v>
      </c>
      <c r="K117" s="53">
        <f>+'DAY6'!K117+'DAY7'!C117</f>
        <v>0</v>
      </c>
      <c r="L117" s="54">
        <f>+'DAY6'!L117+'DAY7'!D117</f>
        <v>0</v>
      </c>
      <c r="M117" s="55">
        <f>+'DAY6'!M117+'DAY7'!E117</f>
        <v>0</v>
      </c>
      <c r="N117" s="52">
        <f>+'DAY6'!N117+'DAY7'!F117</f>
        <v>0</v>
      </c>
      <c r="O117" s="303">
        <f>+'DAY6'!O117+'DAY7'!G117</f>
        <v>0</v>
      </c>
      <c r="P117" s="53">
        <f>+K117/7</f>
        <v>0</v>
      </c>
      <c r="Q117" s="54">
        <f>+L117/7</f>
        <v>0</v>
      </c>
      <c r="R117" s="55">
        <f>+M117/7</f>
        <v>0</v>
      </c>
      <c r="S117" s="52">
        <f>+N117/7</f>
        <v>0</v>
      </c>
      <c r="T117" s="303">
        <f>+O117/7</f>
        <v>0</v>
      </c>
      <c r="U117" s="62">
        <f t="shared" si="26"/>
        <v>0</v>
      </c>
    </row>
    <row r="118" spans="1:21" x14ac:dyDescent="0.25">
      <c r="A118" s="78" t="s">
        <v>46</v>
      </c>
      <c r="B118" s="52">
        <f>'DAY6'!H118</f>
        <v>0</v>
      </c>
      <c r="C118" s="53">
        <v>0</v>
      </c>
      <c r="D118" s="54">
        <v>0</v>
      </c>
      <c r="E118" s="55">
        <v>0</v>
      </c>
      <c r="F118" s="56">
        <v>0</v>
      </c>
      <c r="G118" s="303">
        <v>0</v>
      </c>
      <c r="H118" s="54">
        <f>+(Table19[[#This Row],[OPENING ]]+Table19[[#This Row],[RECEIPTS]]+Table19[[#This Row],[RETURNS]])-(Table19[[#This Row],[EXCHANGED]]+Table19[[#This Row],[SALES]]+Table19[[#This Row],[ISSUES]])</f>
        <v>0</v>
      </c>
      <c r="I118" s="53">
        <v>0</v>
      </c>
      <c r="J118" s="58">
        <f t="shared" si="27"/>
        <v>0</v>
      </c>
      <c r="K118" s="53">
        <f>+'DAY6'!K118+'DAY7'!C118</f>
        <v>0</v>
      </c>
      <c r="L118" s="54">
        <f>+'DAY6'!L118+'DAY7'!D118</f>
        <v>0</v>
      </c>
      <c r="M118" s="55">
        <f>+'DAY6'!M118+'DAY7'!E118</f>
        <v>0</v>
      </c>
      <c r="N118" s="52">
        <f>+'DAY6'!N118+'DAY7'!F118</f>
        <v>0</v>
      </c>
      <c r="O118" s="303">
        <f>+'DAY6'!O118+'DAY7'!G118</f>
        <v>0</v>
      </c>
      <c r="P118" s="53">
        <f t="shared" ref="P118:P124" si="43">+K118/7</f>
        <v>0</v>
      </c>
      <c r="Q118" s="54">
        <f t="shared" ref="Q118:Q124" si="44">+L118/7</f>
        <v>0</v>
      </c>
      <c r="R118" s="55">
        <f t="shared" ref="R118:R124" si="45">+M118/7</f>
        <v>0</v>
      </c>
      <c r="S118" s="52">
        <f t="shared" ref="S118:S124" si="46">+N118/7</f>
        <v>0</v>
      </c>
      <c r="T118" s="303">
        <f t="shared" ref="T118:T124" si="47">+O118/7</f>
        <v>0</v>
      </c>
      <c r="U118" s="62">
        <f t="shared" si="26"/>
        <v>0</v>
      </c>
    </row>
    <row r="119" spans="1:21" x14ac:dyDescent="0.25">
      <c r="A119" s="78"/>
      <c r="B119" s="52">
        <f>'DAY6'!H119</f>
        <v>0</v>
      </c>
      <c r="C119" s="53">
        <v>0</v>
      </c>
      <c r="D119" s="54">
        <v>0</v>
      </c>
      <c r="E119" s="55">
        <v>0</v>
      </c>
      <c r="F119" s="56">
        <v>0</v>
      </c>
      <c r="G119" s="303">
        <v>0</v>
      </c>
      <c r="H119" s="54">
        <f>+(Table19[[#This Row],[OPENING ]]+Table19[[#This Row],[RECEIPTS]]+Table19[[#This Row],[RETURNS]])-(Table19[[#This Row],[EXCHANGED]]+Table19[[#This Row],[SALES]]+Table19[[#This Row],[ISSUES]])</f>
        <v>0</v>
      </c>
      <c r="I119" s="53">
        <v>0</v>
      </c>
      <c r="J119" s="58">
        <f t="shared" si="27"/>
        <v>0</v>
      </c>
      <c r="K119" s="53">
        <f>+'DAY6'!K119+'DAY7'!C119</f>
        <v>0</v>
      </c>
      <c r="L119" s="54">
        <f>+'DAY6'!L119+'DAY7'!D119</f>
        <v>0</v>
      </c>
      <c r="M119" s="55">
        <f>+'DAY6'!M119+'DAY7'!E119</f>
        <v>0</v>
      </c>
      <c r="N119" s="52">
        <f>+'DAY6'!N119+'DAY7'!F119</f>
        <v>0</v>
      </c>
      <c r="O119" s="303">
        <f>+'DAY6'!O119+'DAY7'!G119</f>
        <v>0</v>
      </c>
      <c r="P119" s="53">
        <f t="shared" si="43"/>
        <v>0</v>
      </c>
      <c r="Q119" s="54">
        <f t="shared" si="44"/>
        <v>0</v>
      </c>
      <c r="R119" s="55">
        <f t="shared" si="45"/>
        <v>0</v>
      </c>
      <c r="S119" s="52">
        <f t="shared" si="46"/>
        <v>0</v>
      </c>
      <c r="T119" s="303">
        <f t="shared" si="47"/>
        <v>0</v>
      </c>
      <c r="U119" s="62">
        <f t="shared" si="26"/>
        <v>0</v>
      </c>
    </row>
    <row r="120" spans="1:21" x14ac:dyDescent="0.25">
      <c r="A120" s="78" t="s">
        <v>230</v>
      </c>
      <c r="B120" s="52">
        <f>'DAY6'!H120</f>
        <v>0</v>
      </c>
      <c r="C120" s="53">
        <v>0</v>
      </c>
      <c r="D120" s="54">
        <v>0</v>
      </c>
      <c r="E120" s="55">
        <v>0</v>
      </c>
      <c r="F120" s="56">
        <v>0</v>
      </c>
      <c r="G120" s="303">
        <v>0</v>
      </c>
      <c r="H120" s="54">
        <f>+(Table19[[#This Row],[OPENING ]]+Table19[[#This Row],[RECEIPTS]]+Table19[[#This Row],[RETURNS]])-(Table19[[#This Row],[EXCHANGED]]+Table19[[#This Row],[SALES]]+Table19[[#This Row],[ISSUES]])</f>
        <v>0</v>
      </c>
      <c r="I120" s="53">
        <v>0</v>
      </c>
      <c r="J120" s="58">
        <f t="shared" si="27"/>
        <v>0</v>
      </c>
      <c r="K120" s="53">
        <f>+'DAY6'!K120+'DAY7'!C120</f>
        <v>0</v>
      </c>
      <c r="L120" s="54">
        <f>+'DAY6'!L120+'DAY7'!D120</f>
        <v>0</v>
      </c>
      <c r="M120" s="55">
        <f>+'DAY6'!M120+'DAY7'!E120</f>
        <v>0</v>
      </c>
      <c r="N120" s="52">
        <f>+'DAY6'!N120+'DAY7'!F120</f>
        <v>0</v>
      </c>
      <c r="O120" s="303">
        <f>+'DAY6'!O120+'DAY7'!G120</f>
        <v>0</v>
      </c>
      <c r="P120" s="53">
        <f t="shared" si="43"/>
        <v>0</v>
      </c>
      <c r="Q120" s="54">
        <f t="shared" si="44"/>
        <v>0</v>
      </c>
      <c r="R120" s="55">
        <f t="shared" si="45"/>
        <v>0</v>
      </c>
      <c r="S120" s="52">
        <f t="shared" si="46"/>
        <v>0</v>
      </c>
      <c r="T120" s="303">
        <f t="shared" si="47"/>
        <v>0</v>
      </c>
      <c r="U120" s="62">
        <f t="shared" si="26"/>
        <v>0</v>
      </c>
    </row>
    <row r="121" spans="1:21" x14ac:dyDescent="0.25">
      <c r="A121" s="78" t="s">
        <v>231</v>
      </c>
      <c r="B121" s="52">
        <f>'DAY6'!H121</f>
        <v>9271.7999999999993</v>
      </c>
      <c r="C121" s="53">
        <v>0</v>
      </c>
      <c r="D121" s="54">
        <v>0</v>
      </c>
      <c r="E121" s="55">
        <v>0</v>
      </c>
      <c r="F121" s="56">
        <v>0</v>
      </c>
      <c r="G121" s="303">
        <v>25</v>
      </c>
      <c r="H121" s="54">
        <f>+(Table19[[#This Row],[OPENING ]]+Table19[[#This Row],[RECEIPTS]]+Table19[[#This Row],[RETURNS]])-(Table19[[#This Row],[EXCHANGED]]+Table19[[#This Row],[SALES]]+Table19[[#This Row],[ISSUES]])</f>
        <v>9246.7999999999993</v>
      </c>
      <c r="I121" s="53">
        <v>9247.1</v>
      </c>
      <c r="J121" s="58">
        <f t="shared" si="27"/>
        <v>0.30000000000109139</v>
      </c>
      <c r="K121" s="53">
        <f>+'DAY6'!K121+'DAY7'!C121</f>
        <v>0</v>
      </c>
      <c r="L121" s="54">
        <f>+'DAY6'!L121+'DAY7'!D121</f>
        <v>8.3000000000000007</v>
      </c>
      <c r="M121" s="55">
        <f>+'DAY6'!M121+'DAY7'!E121</f>
        <v>0</v>
      </c>
      <c r="N121" s="52">
        <f>+'DAY6'!N121+'DAY7'!F121</f>
        <v>0</v>
      </c>
      <c r="O121" s="303">
        <f>+'DAY6'!O121+'DAY7'!G121</f>
        <v>1449.9</v>
      </c>
      <c r="P121" s="53">
        <f t="shared" si="43"/>
        <v>0</v>
      </c>
      <c r="Q121" s="54">
        <f t="shared" si="44"/>
        <v>1.1857142857142857</v>
      </c>
      <c r="R121" s="55">
        <f t="shared" si="45"/>
        <v>0</v>
      </c>
      <c r="S121" s="52">
        <f t="shared" si="46"/>
        <v>0</v>
      </c>
      <c r="T121" s="303">
        <f t="shared" si="47"/>
        <v>207.12857142857143</v>
      </c>
      <c r="U121" s="62">
        <f t="shared" si="26"/>
        <v>44.38869839528185</v>
      </c>
    </row>
    <row r="122" spans="1:21" x14ac:dyDescent="0.25">
      <c r="A122" s="78" t="s">
        <v>232</v>
      </c>
      <c r="B122" s="52">
        <f>'DAY6'!H122</f>
        <v>0</v>
      </c>
      <c r="C122" s="53">
        <v>0</v>
      </c>
      <c r="D122" s="54">
        <v>0</v>
      </c>
      <c r="E122" s="55">
        <v>0</v>
      </c>
      <c r="F122" s="56">
        <v>0</v>
      </c>
      <c r="G122" s="303">
        <v>0</v>
      </c>
      <c r="H122" s="54">
        <f>+(Table19[[#This Row],[OPENING ]]+Table19[[#This Row],[RECEIPTS]]+Table19[[#This Row],[RETURNS]])-(Table19[[#This Row],[EXCHANGED]]+Table19[[#This Row],[SALES]]+Table19[[#This Row],[ISSUES]])</f>
        <v>0</v>
      </c>
      <c r="I122" s="53">
        <v>0</v>
      </c>
      <c r="J122" s="58">
        <f t="shared" si="27"/>
        <v>0</v>
      </c>
      <c r="K122" s="53">
        <f>+'DAY6'!K122+'DAY7'!C122</f>
        <v>0</v>
      </c>
      <c r="L122" s="54">
        <f>+'DAY6'!L122+'DAY7'!D122</f>
        <v>0</v>
      </c>
      <c r="M122" s="55">
        <f>+'DAY6'!M122+'DAY7'!E122</f>
        <v>0</v>
      </c>
      <c r="N122" s="52">
        <f>+'DAY6'!N122+'DAY7'!F122</f>
        <v>0</v>
      </c>
      <c r="O122" s="303">
        <f>+'DAY6'!O122+'DAY7'!G122</f>
        <v>0</v>
      </c>
      <c r="P122" s="53">
        <f t="shared" si="43"/>
        <v>0</v>
      </c>
      <c r="Q122" s="54">
        <f t="shared" si="44"/>
        <v>0</v>
      </c>
      <c r="R122" s="55">
        <f t="shared" si="45"/>
        <v>0</v>
      </c>
      <c r="S122" s="52">
        <f t="shared" si="46"/>
        <v>0</v>
      </c>
      <c r="T122" s="303">
        <f t="shared" si="47"/>
        <v>0</v>
      </c>
      <c r="U122" s="62">
        <f t="shared" si="26"/>
        <v>0</v>
      </c>
    </row>
    <row r="123" spans="1:21" x14ac:dyDescent="0.25">
      <c r="A123" s="320" t="s">
        <v>246</v>
      </c>
      <c r="B123" s="52">
        <f>'DAY6'!H123</f>
        <v>100</v>
      </c>
      <c r="C123" s="53">
        <v>0</v>
      </c>
      <c r="D123" s="54">
        <v>0</v>
      </c>
      <c r="E123" s="55">
        <v>0</v>
      </c>
      <c r="F123" s="56">
        <v>0</v>
      </c>
      <c r="G123" s="303">
        <v>0</v>
      </c>
      <c r="H123" s="54">
        <f>+(Table19[[#This Row],[OPENING ]]+Table19[[#This Row],[RECEIPTS]]+Table19[[#This Row],[RETURNS]])-(Table19[[#This Row],[EXCHANGED]]+Table19[[#This Row],[SALES]]+Table19[[#This Row],[ISSUES]])</f>
        <v>100</v>
      </c>
      <c r="I123" s="53">
        <v>100</v>
      </c>
      <c r="J123" s="58">
        <f t="shared" si="27"/>
        <v>0</v>
      </c>
      <c r="K123" s="53">
        <f>+'DAY6'!K123+'DAY7'!C123</f>
        <v>0</v>
      </c>
      <c r="L123" s="54">
        <f>+'DAY6'!L123+'DAY7'!D123</f>
        <v>0</v>
      </c>
      <c r="M123" s="55">
        <f>+'DAY6'!M123+'DAY7'!E123</f>
        <v>0</v>
      </c>
      <c r="N123" s="52">
        <f>+'DAY6'!N123+'DAY7'!F123</f>
        <v>0</v>
      </c>
      <c r="O123" s="303">
        <f>+'DAY6'!O123+'DAY7'!G123</f>
        <v>0</v>
      </c>
      <c r="P123" s="53">
        <f t="shared" si="43"/>
        <v>0</v>
      </c>
      <c r="Q123" s="54">
        <f t="shared" si="44"/>
        <v>0</v>
      </c>
      <c r="R123" s="55">
        <f t="shared" si="45"/>
        <v>0</v>
      </c>
      <c r="S123" s="52">
        <f t="shared" si="46"/>
        <v>0</v>
      </c>
      <c r="T123" s="303">
        <f t="shared" si="47"/>
        <v>0</v>
      </c>
      <c r="U123" s="62">
        <f t="shared" si="26"/>
        <v>0</v>
      </c>
    </row>
    <row r="124" spans="1:21" ht="15.75" thickBot="1" x14ac:dyDescent="0.3">
      <c r="A124" s="177"/>
      <c r="B124" s="52">
        <f>'DAY6'!H124</f>
        <v>0</v>
      </c>
      <c r="C124" s="144">
        <v>0</v>
      </c>
      <c r="D124" s="145">
        <v>0</v>
      </c>
      <c r="E124" s="146">
        <v>0</v>
      </c>
      <c r="F124" s="147">
        <v>0</v>
      </c>
      <c r="G124" s="304">
        <v>0</v>
      </c>
      <c r="H124" s="54">
        <f>+(Table19[[#This Row],[OPENING ]]+Table19[[#This Row],[RECEIPTS]]+Table19[[#This Row],[RETURNS]])-(Table19[[#This Row],[EXCHANGED]]+Table19[[#This Row],[SALES]]+Table19[[#This Row],[ISSUES]])</f>
        <v>0</v>
      </c>
      <c r="I124" s="144">
        <v>0</v>
      </c>
      <c r="J124" s="148">
        <f t="shared" si="27"/>
        <v>0</v>
      </c>
      <c r="K124" s="53">
        <f>+'DAY6'!K124+'DAY7'!C124</f>
        <v>0</v>
      </c>
      <c r="L124" s="54">
        <f>+'DAY6'!L124+'DAY7'!D124</f>
        <v>0</v>
      </c>
      <c r="M124" s="55">
        <f>+'DAY6'!M124+'DAY7'!E124</f>
        <v>0</v>
      </c>
      <c r="N124" s="52">
        <f>+'DAY6'!N124+'DAY7'!F124</f>
        <v>0</v>
      </c>
      <c r="O124" s="303">
        <f>+'DAY6'!O124+'DAY7'!G124</f>
        <v>0</v>
      </c>
      <c r="P124" s="53">
        <f t="shared" si="43"/>
        <v>0</v>
      </c>
      <c r="Q124" s="54">
        <f t="shared" si="44"/>
        <v>0</v>
      </c>
      <c r="R124" s="55">
        <f t="shared" si="45"/>
        <v>0</v>
      </c>
      <c r="S124" s="52">
        <f t="shared" si="46"/>
        <v>0</v>
      </c>
      <c r="T124" s="303">
        <f t="shared" si="47"/>
        <v>0</v>
      </c>
      <c r="U124" s="167">
        <f t="shared" si="26"/>
        <v>0</v>
      </c>
    </row>
    <row r="125" spans="1:21" ht="17.25" thickBot="1" x14ac:dyDescent="0.35">
      <c r="A125" s="159" t="s">
        <v>196</v>
      </c>
      <c r="B125" s="160">
        <f t="shared" ref="B125:T125" si="48">SUM(B117:B124)</f>
        <v>9371.7999999999993</v>
      </c>
      <c r="C125" s="161">
        <f t="shared" si="48"/>
        <v>0</v>
      </c>
      <c r="D125" s="162">
        <f t="shared" si="48"/>
        <v>0</v>
      </c>
      <c r="E125" s="163">
        <f t="shared" si="48"/>
        <v>0</v>
      </c>
      <c r="F125" s="160">
        <f t="shared" si="48"/>
        <v>0</v>
      </c>
      <c r="G125" s="305">
        <f t="shared" si="48"/>
        <v>25</v>
      </c>
      <c r="H125" s="162">
        <f t="shared" si="48"/>
        <v>9346.7999999999993</v>
      </c>
      <c r="I125" s="161">
        <f t="shared" si="48"/>
        <v>9347.1</v>
      </c>
      <c r="J125" s="165">
        <f>+I125-H125</f>
        <v>0.30000000000109139</v>
      </c>
      <c r="K125" s="161">
        <f t="shared" si="48"/>
        <v>0</v>
      </c>
      <c r="L125" s="162">
        <f t="shared" si="48"/>
        <v>8.3000000000000007</v>
      </c>
      <c r="M125" s="163">
        <f t="shared" si="48"/>
        <v>0</v>
      </c>
      <c r="N125" s="160">
        <f t="shared" si="48"/>
        <v>0</v>
      </c>
      <c r="O125" s="305">
        <f t="shared" si="48"/>
        <v>1449.9</v>
      </c>
      <c r="P125" s="161">
        <f t="shared" si="48"/>
        <v>0</v>
      </c>
      <c r="Q125" s="162">
        <f t="shared" si="48"/>
        <v>1.1857142857142857</v>
      </c>
      <c r="R125" s="163">
        <f t="shared" si="48"/>
        <v>0</v>
      </c>
      <c r="S125" s="160">
        <f t="shared" si="48"/>
        <v>0</v>
      </c>
      <c r="T125" s="305">
        <f t="shared" si="48"/>
        <v>207.12857142857143</v>
      </c>
      <c r="U125" s="166">
        <f t="shared" si="26"/>
        <v>44.868742285008913</v>
      </c>
    </row>
    <row r="126" spans="1:21" ht="15.75" x14ac:dyDescent="0.3">
      <c r="A126" s="150"/>
      <c r="B126" s="168"/>
      <c r="C126" s="82"/>
      <c r="D126" s="118"/>
      <c r="E126" s="119"/>
      <c r="F126" s="120"/>
      <c r="G126" s="307"/>
      <c r="H126" s="170"/>
      <c r="I126" s="82"/>
      <c r="J126" s="171"/>
      <c r="K126" s="82"/>
      <c r="L126" s="118"/>
      <c r="M126" s="119"/>
      <c r="N126" s="116"/>
      <c r="O126" s="311"/>
      <c r="P126" s="117"/>
      <c r="Q126" s="118"/>
      <c r="R126" s="119"/>
      <c r="S126" s="116"/>
      <c r="T126" s="307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6"/>
      <c r="G127" s="303"/>
      <c r="H127" s="54"/>
      <c r="I127" s="53"/>
      <c r="J127" s="58"/>
      <c r="K127" s="53"/>
      <c r="L127" s="54"/>
      <c r="M127" s="55"/>
      <c r="N127" s="52"/>
      <c r="O127" s="303"/>
      <c r="P127" s="53"/>
      <c r="Q127" s="54"/>
      <c r="R127" s="55"/>
      <c r="S127" s="52"/>
      <c r="T127" s="303"/>
      <c r="U127" s="62"/>
    </row>
    <row r="128" spans="1:21" x14ac:dyDescent="0.25">
      <c r="A128" s="80" t="s">
        <v>203</v>
      </c>
      <c r="B128" s="52">
        <f>'DAY6'!H128</f>
        <v>1017</v>
      </c>
      <c r="C128" s="53">
        <v>0</v>
      </c>
      <c r="D128" s="54">
        <v>0</v>
      </c>
      <c r="E128" s="55">
        <v>0</v>
      </c>
      <c r="F128" s="56">
        <v>0</v>
      </c>
      <c r="G128" s="303">
        <v>0</v>
      </c>
      <c r="H128" s="54">
        <f>+(Table19[[#This Row],[OPENING ]]+Table19[[#This Row],[RECEIPTS]]+Table19[[#This Row],[RETURNS]])-(Table19[[#This Row],[EXCHANGED]]+Table19[[#This Row],[SALES]]+Table19[[#This Row],[ISSUES]])</f>
        <v>1017</v>
      </c>
      <c r="I128" s="53">
        <v>1017</v>
      </c>
      <c r="J128" s="58">
        <f t="shared" si="27"/>
        <v>0</v>
      </c>
      <c r="K128" s="53">
        <f>+'DAY6'!K128+'DAY7'!C128</f>
        <v>0</v>
      </c>
      <c r="L128" s="54">
        <f>+'DAY6'!L128+'DAY7'!D128</f>
        <v>0</v>
      </c>
      <c r="M128" s="55">
        <f>+'DAY6'!M128+'DAY7'!E128</f>
        <v>0</v>
      </c>
      <c r="N128" s="52">
        <f>+'DAY6'!N128+'DAY7'!F128</f>
        <v>0</v>
      </c>
      <c r="O128" s="303">
        <f>+'DAY6'!O128+'DAY7'!G128</f>
        <v>0</v>
      </c>
      <c r="P128" s="53">
        <f>+K128/7</f>
        <v>0</v>
      </c>
      <c r="Q128" s="54">
        <f>+L128/7</f>
        <v>0</v>
      </c>
      <c r="R128" s="55">
        <f>+M128/7</f>
        <v>0</v>
      </c>
      <c r="S128" s="52">
        <f>+N128/7</f>
        <v>0</v>
      </c>
      <c r="T128" s="303">
        <f>+O128/7</f>
        <v>0</v>
      </c>
      <c r="U128" s="62">
        <f t="shared" si="26"/>
        <v>0</v>
      </c>
    </row>
    <row r="129" spans="1:21" x14ac:dyDescent="0.25">
      <c r="A129" s="80" t="s">
        <v>48</v>
      </c>
      <c r="B129" s="52">
        <f>'DAY6'!H129</f>
        <v>28</v>
      </c>
      <c r="C129" s="53">
        <v>0</v>
      </c>
      <c r="D129" s="54">
        <v>0</v>
      </c>
      <c r="E129" s="55">
        <v>0</v>
      </c>
      <c r="F129" s="56">
        <v>0</v>
      </c>
      <c r="G129" s="303">
        <v>0</v>
      </c>
      <c r="H129" s="54">
        <f>+(Table19[[#This Row],[OPENING ]]+Table19[[#This Row],[RECEIPTS]]+Table19[[#This Row],[RETURNS]])-(Table19[[#This Row],[EXCHANGED]]+Table19[[#This Row],[SALES]]+Table19[[#This Row],[ISSUES]])</f>
        <v>28</v>
      </c>
      <c r="I129" s="53">
        <v>28</v>
      </c>
      <c r="J129" s="58">
        <f t="shared" si="27"/>
        <v>0</v>
      </c>
      <c r="K129" s="53">
        <f>+'DAY6'!K129+'DAY7'!C129</f>
        <v>0</v>
      </c>
      <c r="L129" s="54">
        <f>+'DAY6'!L129+'DAY7'!D129</f>
        <v>0</v>
      </c>
      <c r="M129" s="55">
        <f>+'DAY6'!M129+'DAY7'!E129</f>
        <v>0</v>
      </c>
      <c r="N129" s="52">
        <f>+'DAY6'!N129+'DAY7'!F129</f>
        <v>0</v>
      </c>
      <c r="O129" s="303">
        <f>+'DAY6'!O129+'DAY7'!G129</f>
        <v>0</v>
      </c>
      <c r="P129" s="53">
        <f t="shared" ref="P129:P149" si="49">+K129/7</f>
        <v>0</v>
      </c>
      <c r="Q129" s="54">
        <f t="shared" ref="Q129:Q149" si="50">+L129/7</f>
        <v>0</v>
      </c>
      <c r="R129" s="55">
        <f t="shared" ref="R129:R149" si="51">+M129/7</f>
        <v>0</v>
      </c>
      <c r="S129" s="52">
        <f t="shared" ref="S129:S149" si="52">+N129/7</f>
        <v>0</v>
      </c>
      <c r="T129" s="303">
        <f t="shared" ref="T129:T149" si="53">+O129/7</f>
        <v>0</v>
      </c>
      <c r="U129" s="62">
        <f t="shared" si="26"/>
        <v>0</v>
      </c>
    </row>
    <row r="130" spans="1:21" x14ac:dyDescent="0.25">
      <c r="A130" s="80" t="s">
        <v>49</v>
      </c>
      <c r="B130" s="52">
        <f>'DAY6'!H130</f>
        <v>100</v>
      </c>
      <c r="C130" s="53">
        <v>20</v>
      </c>
      <c r="D130" s="54">
        <v>0</v>
      </c>
      <c r="E130" s="55">
        <v>0</v>
      </c>
      <c r="F130" s="56">
        <v>0</v>
      </c>
      <c r="G130" s="303">
        <v>120</v>
      </c>
      <c r="H130" s="54">
        <f>+(Table19[[#This Row],[OPENING ]]+Table19[[#This Row],[RECEIPTS]]+Table19[[#This Row],[RETURNS]])-(Table19[[#This Row],[EXCHANGED]]+Table19[[#This Row],[SALES]]+Table19[[#This Row],[ISSUES]])</f>
        <v>0</v>
      </c>
      <c r="I130" s="53">
        <v>0</v>
      </c>
      <c r="J130" s="58">
        <f t="shared" si="27"/>
        <v>0</v>
      </c>
      <c r="K130" s="53">
        <f>+'DAY6'!K130+'DAY7'!C130</f>
        <v>20</v>
      </c>
      <c r="L130" s="54">
        <f>+'DAY6'!L130+'DAY7'!D130</f>
        <v>0</v>
      </c>
      <c r="M130" s="55">
        <f>+'DAY6'!M130+'DAY7'!E130</f>
        <v>0</v>
      </c>
      <c r="N130" s="52">
        <f>+'DAY6'!N130+'DAY7'!F130</f>
        <v>0</v>
      </c>
      <c r="O130" s="303">
        <f>+'DAY6'!O130+'DAY7'!G130</f>
        <v>220</v>
      </c>
      <c r="P130" s="53">
        <f t="shared" si="49"/>
        <v>2.8571428571428572</v>
      </c>
      <c r="Q130" s="54">
        <f t="shared" si="50"/>
        <v>0</v>
      </c>
      <c r="R130" s="55">
        <f t="shared" si="51"/>
        <v>0</v>
      </c>
      <c r="S130" s="52">
        <f t="shared" si="52"/>
        <v>0</v>
      </c>
      <c r="T130" s="303">
        <f t="shared" si="53"/>
        <v>31.428571428571427</v>
      </c>
      <c r="U130" s="62">
        <f t="shared" si="26"/>
        <v>0</v>
      </c>
    </row>
    <row r="131" spans="1:21" x14ac:dyDescent="0.25">
      <c r="A131" s="80" t="s">
        <v>50</v>
      </c>
      <c r="B131" s="52">
        <f>'DAY6'!H131</f>
        <v>43.900000000000006</v>
      </c>
      <c r="C131" s="53">
        <v>0</v>
      </c>
      <c r="D131" s="54">
        <v>0</v>
      </c>
      <c r="E131" s="55">
        <v>0</v>
      </c>
      <c r="F131" s="56">
        <v>0</v>
      </c>
      <c r="G131" s="303">
        <v>0</v>
      </c>
      <c r="H131" s="54">
        <f>+(Table19[[#This Row],[OPENING ]]+Table19[[#This Row],[RECEIPTS]]+Table19[[#This Row],[RETURNS]])-(Table19[[#This Row],[EXCHANGED]]+Table19[[#This Row],[SALES]]+Table19[[#This Row],[ISSUES]])</f>
        <v>43.900000000000006</v>
      </c>
      <c r="I131" s="53">
        <v>43.9</v>
      </c>
      <c r="J131" s="58">
        <f t="shared" si="27"/>
        <v>0</v>
      </c>
      <c r="K131" s="53">
        <f>+'DAY6'!K131+'DAY7'!C131</f>
        <v>0</v>
      </c>
      <c r="L131" s="54">
        <f>+'DAY6'!L131+'DAY7'!D131</f>
        <v>0</v>
      </c>
      <c r="M131" s="55">
        <f>+'DAY6'!M131+'DAY7'!E131</f>
        <v>0</v>
      </c>
      <c r="N131" s="52">
        <f>+'DAY6'!N131+'DAY7'!F131</f>
        <v>0</v>
      </c>
      <c r="O131" s="303">
        <f>+'DAY6'!O131+'DAY7'!G131</f>
        <v>15.8</v>
      </c>
      <c r="P131" s="53">
        <f t="shared" si="49"/>
        <v>0</v>
      </c>
      <c r="Q131" s="54">
        <f t="shared" si="50"/>
        <v>0</v>
      </c>
      <c r="R131" s="55">
        <f t="shared" si="51"/>
        <v>0</v>
      </c>
      <c r="S131" s="52">
        <f t="shared" si="52"/>
        <v>0</v>
      </c>
      <c r="T131" s="303">
        <f t="shared" si="53"/>
        <v>2.2571428571428571</v>
      </c>
      <c r="U131" s="62">
        <f t="shared" si="26"/>
        <v>19.449367088607598</v>
      </c>
    </row>
    <row r="132" spans="1:21" x14ac:dyDescent="0.25">
      <c r="A132" s="80" t="s">
        <v>107</v>
      </c>
      <c r="B132" s="52">
        <f>'DAY6'!H132</f>
        <v>0</v>
      </c>
      <c r="C132" s="53">
        <v>0</v>
      </c>
      <c r="D132" s="54">
        <v>0</v>
      </c>
      <c r="E132" s="55">
        <v>0</v>
      </c>
      <c r="F132" s="56">
        <v>0</v>
      </c>
      <c r="G132" s="303">
        <v>0</v>
      </c>
      <c r="H132" s="54">
        <f>+(Table19[[#This Row],[OPENING ]]+Table19[[#This Row],[RECEIPTS]]+Table19[[#This Row],[RETURNS]])-(Table19[[#This Row],[EXCHANGED]]+Table19[[#This Row],[SALES]]+Table19[[#This Row],[ISSUES]])</f>
        <v>0</v>
      </c>
      <c r="I132" s="53">
        <v>0</v>
      </c>
      <c r="J132" s="58">
        <f t="shared" si="27"/>
        <v>0</v>
      </c>
      <c r="K132" s="53">
        <f>+'DAY6'!K132+'DAY7'!C132</f>
        <v>0</v>
      </c>
      <c r="L132" s="54">
        <f>+'DAY6'!L132+'DAY7'!D132</f>
        <v>0</v>
      </c>
      <c r="M132" s="55">
        <f>+'DAY6'!M132+'DAY7'!E132</f>
        <v>0</v>
      </c>
      <c r="N132" s="52">
        <f>+'DAY6'!N132+'DAY7'!F132</f>
        <v>0</v>
      </c>
      <c r="O132" s="303">
        <f>+'DAY6'!O132+'DAY7'!G132</f>
        <v>0</v>
      </c>
      <c r="P132" s="53">
        <f t="shared" si="49"/>
        <v>0</v>
      </c>
      <c r="Q132" s="54">
        <f t="shared" si="50"/>
        <v>0</v>
      </c>
      <c r="R132" s="55">
        <f t="shared" si="51"/>
        <v>0</v>
      </c>
      <c r="S132" s="52">
        <f t="shared" si="52"/>
        <v>0</v>
      </c>
      <c r="T132" s="303">
        <f t="shared" si="53"/>
        <v>0</v>
      </c>
      <c r="U132" s="62">
        <f t="shared" si="26"/>
        <v>0</v>
      </c>
    </row>
    <row r="133" spans="1:21" x14ac:dyDescent="0.25">
      <c r="A133" s="80" t="s">
        <v>108</v>
      </c>
      <c r="B133" s="52">
        <f>'DAY6'!H133</f>
        <v>5775.4</v>
      </c>
      <c r="C133" s="53">
        <v>0</v>
      </c>
      <c r="D133" s="54">
        <v>0</v>
      </c>
      <c r="E133" s="55">
        <v>0</v>
      </c>
      <c r="F133" s="56">
        <v>0</v>
      </c>
      <c r="G133" s="303">
        <v>0</v>
      </c>
      <c r="H133" s="54">
        <f>+(Table19[[#This Row],[OPENING ]]+Table19[[#This Row],[RECEIPTS]]+Table19[[#This Row],[RETURNS]])-(Table19[[#This Row],[EXCHANGED]]+Table19[[#This Row],[SALES]]+Table19[[#This Row],[ISSUES]])</f>
        <v>5775.4</v>
      </c>
      <c r="I133" s="53">
        <v>5775.4</v>
      </c>
      <c r="J133" s="58">
        <f t="shared" si="27"/>
        <v>0</v>
      </c>
      <c r="K133" s="53">
        <f>+'DAY6'!K133+'DAY7'!C133</f>
        <v>0</v>
      </c>
      <c r="L133" s="54">
        <f>+'DAY6'!L133+'DAY7'!D133</f>
        <v>0</v>
      </c>
      <c r="M133" s="55">
        <f>+'DAY6'!M133+'DAY7'!E133</f>
        <v>0</v>
      </c>
      <c r="N133" s="52">
        <f>+'DAY6'!N133+'DAY7'!F133</f>
        <v>0</v>
      </c>
      <c r="O133" s="303">
        <f>+'DAY6'!O133+'DAY7'!G133</f>
        <v>0</v>
      </c>
      <c r="P133" s="53">
        <f t="shared" si="49"/>
        <v>0</v>
      </c>
      <c r="Q133" s="54">
        <f t="shared" si="50"/>
        <v>0</v>
      </c>
      <c r="R133" s="55">
        <f t="shared" si="51"/>
        <v>0</v>
      </c>
      <c r="S133" s="52">
        <f t="shared" si="52"/>
        <v>0</v>
      </c>
      <c r="T133" s="303">
        <f t="shared" si="53"/>
        <v>0</v>
      </c>
      <c r="U133" s="62">
        <f t="shared" ref="U133:U209" si="54">IFERROR(+H133/(P133+Q133+R133+S133+T133),0)</f>
        <v>0</v>
      </c>
    </row>
    <row r="134" spans="1:21" x14ac:dyDescent="0.25">
      <c r="A134" s="85" t="s">
        <v>115</v>
      </c>
      <c r="B134" s="52">
        <f>'DAY6'!H134</f>
        <v>0</v>
      </c>
      <c r="C134" s="53">
        <v>0</v>
      </c>
      <c r="D134" s="54">
        <v>0</v>
      </c>
      <c r="E134" s="55">
        <v>0</v>
      </c>
      <c r="F134" s="56">
        <v>0</v>
      </c>
      <c r="G134" s="303">
        <v>0</v>
      </c>
      <c r="H134" s="54">
        <f>+(Table19[[#This Row],[OPENING ]]+Table19[[#This Row],[RECEIPTS]]+Table19[[#This Row],[RETURNS]])-(Table19[[#This Row],[EXCHANGED]]+Table19[[#This Row],[SALES]]+Table19[[#This Row],[ISSUES]])</f>
        <v>0</v>
      </c>
      <c r="I134" s="53">
        <v>0</v>
      </c>
      <c r="J134" s="58">
        <f t="shared" si="27"/>
        <v>0</v>
      </c>
      <c r="K134" s="53">
        <f>+'DAY6'!K134+'DAY7'!C134</f>
        <v>0</v>
      </c>
      <c r="L134" s="54">
        <f>+'DAY6'!L134+'DAY7'!D134</f>
        <v>0</v>
      </c>
      <c r="M134" s="55">
        <f>+'DAY6'!M134+'DAY7'!E134</f>
        <v>0</v>
      </c>
      <c r="N134" s="52">
        <f>+'DAY6'!N134+'DAY7'!F134</f>
        <v>0</v>
      </c>
      <c r="O134" s="303">
        <f>+'DAY6'!O134+'DAY7'!G134</f>
        <v>0</v>
      </c>
      <c r="P134" s="53">
        <f t="shared" si="49"/>
        <v>0</v>
      </c>
      <c r="Q134" s="54">
        <f t="shared" si="50"/>
        <v>0</v>
      </c>
      <c r="R134" s="55">
        <f t="shared" si="51"/>
        <v>0</v>
      </c>
      <c r="S134" s="52">
        <f t="shared" si="52"/>
        <v>0</v>
      </c>
      <c r="T134" s="303">
        <f t="shared" si="53"/>
        <v>0</v>
      </c>
      <c r="U134" s="62">
        <f t="shared" si="54"/>
        <v>0</v>
      </c>
    </row>
    <row r="135" spans="1:21" x14ac:dyDescent="0.25">
      <c r="A135" s="80" t="s">
        <v>253</v>
      </c>
      <c r="B135" s="52">
        <f>'DAY6'!H135</f>
        <v>0</v>
      </c>
      <c r="C135" s="53">
        <v>0</v>
      </c>
      <c r="D135" s="54">
        <v>0</v>
      </c>
      <c r="E135" s="55">
        <v>0</v>
      </c>
      <c r="F135" s="56">
        <v>0</v>
      </c>
      <c r="G135" s="303">
        <v>0</v>
      </c>
      <c r="H135" s="54">
        <f>+(Table19[[#This Row],[OPENING ]]+Table19[[#This Row],[RECEIPTS]]+Table19[[#This Row],[RETURNS]])-(Table19[[#This Row],[EXCHANGED]]+Table19[[#This Row],[SALES]]+Table19[[#This Row],[ISSUES]])</f>
        <v>0</v>
      </c>
      <c r="I135" s="53">
        <v>0</v>
      </c>
      <c r="J135" s="58">
        <f t="shared" si="27"/>
        <v>0</v>
      </c>
      <c r="K135" s="53">
        <f>+'DAY6'!K135+'DAY7'!C135</f>
        <v>0</v>
      </c>
      <c r="L135" s="54">
        <f>+'DAY6'!L135+'DAY7'!D135</f>
        <v>0</v>
      </c>
      <c r="M135" s="55">
        <f>+'DAY6'!M135+'DAY7'!E135</f>
        <v>0</v>
      </c>
      <c r="N135" s="52">
        <f>+'DAY6'!N135+'DAY7'!F135</f>
        <v>0</v>
      </c>
      <c r="O135" s="303">
        <f>+'DAY6'!O135+'DAY7'!G135</f>
        <v>754</v>
      </c>
      <c r="P135" s="53">
        <f t="shared" si="49"/>
        <v>0</v>
      </c>
      <c r="Q135" s="54">
        <f t="shared" si="50"/>
        <v>0</v>
      </c>
      <c r="R135" s="55">
        <f t="shared" si="51"/>
        <v>0</v>
      </c>
      <c r="S135" s="52">
        <f t="shared" si="52"/>
        <v>0</v>
      </c>
      <c r="T135" s="303">
        <f t="shared" si="53"/>
        <v>107.71428571428571</v>
      </c>
      <c r="U135" s="62">
        <f t="shared" si="54"/>
        <v>0</v>
      </c>
    </row>
    <row r="136" spans="1:21" x14ac:dyDescent="0.25">
      <c r="A136" s="80" t="s">
        <v>123</v>
      </c>
      <c r="B136" s="52">
        <f>'DAY6'!H136</f>
        <v>0</v>
      </c>
      <c r="C136" s="53">
        <v>0</v>
      </c>
      <c r="D136" s="54">
        <v>0</v>
      </c>
      <c r="E136" s="55">
        <v>0</v>
      </c>
      <c r="F136" s="56">
        <v>0</v>
      </c>
      <c r="G136" s="303">
        <v>0</v>
      </c>
      <c r="H136" s="54">
        <f>+(Table19[[#This Row],[OPENING ]]+Table19[[#This Row],[RECEIPTS]]+Table19[[#This Row],[RETURNS]])-(Table19[[#This Row],[EXCHANGED]]+Table19[[#This Row],[SALES]]+Table19[[#This Row],[ISSUES]])</f>
        <v>0</v>
      </c>
      <c r="I136" s="53">
        <v>0</v>
      </c>
      <c r="J136" s="58">
        <f t="shared" si="27"/>
        <v>0</v>
      </c>
      <c r="K136" s="53">
        <f>+'DAY6'!K136+'DAY7'!C136</f>
        <v>0</v>
      </c>
      <c r="L136" s="54">
        <f>+'DAY6'!L136+'DAY7'!D136</f>
        <v>0</v>
      </c>
      <c r="M136" s="55">
        <f>+'DAY6'!M136+'DAY7'!E136</f>
        <v>0</v>
      </c>
      <c r="N136" s="52">
        <f>+'DAY6'!N136+'DAY7'!F136</f>
        <v>0</v>
      </c>
      <c r="O136" s="303">
        <f>+'DAY6'!O136+'DAY7'!G136</f>
        <v>0</v>
      </c>
      <c r="P136" s="53">
        <f t="shared" si="49"/>
        <v>0</v>
      </c>
      <c r="Q136" s="54">
        <f t="shared" si="50"/>
        <v>0</v>
      </c>
      <c r="R136" s="55">
        <f t="shared" si="51"/>
        <v>0</v>
      </c>
      <c r="S136" s="52">
        <f t="shared" si="52"/>
        <v>0</v>
      </c>
      <c r="T136" s="303">
        <f t="shared" si="53"/>
        <v>0</v>
      </c>
      <c r="U136" s="62">
        <f t="shared" si="54"/>
        <v>0</v>
      </c>
    </row>
    <row r="137" spans="1:21" x14ac:dyDescent="0.25">
      <c r="A137" s="80" t="s">
        <v>124</v>
      </c>
      <c r="B137" s="52">
        <f>'DAY6'!H137</f>
        <v>0</v>
      </c>
      <c r="C137" s="53">
        <v>0</v>
      </c>
      <c r="D137" s="54">
        <v>0</v>
      </c>
      <c r="E137" s="55">
        <v>0</v>
      </c>
      <c r="F137" s="56">
        <v>0</v>
      </c>
      <c r="G137" s="303">
        <v>0</v>
      </c>
      <c r="H137" s="54">
        <f>+(Table19[[#This Row],[OPENING ]]+Table19[[#This Row],[RECEIPTS]]+Table19[[#This Row],[RETURNS]])-(Table19[[#This Row],[EXCHANGED]]+Table19[[#This Row],[SALES]]+Table19[[#This Row],[ISSUES]])</f>
        <v>0</v>
      </c>
      <c r="I137" s="53">
        <v>0</v>
      </c>
      <c r="J137" s="58">
        <f t="shared" si="27"/>
        <v>0</v>
      </c>
      <c r="K137" s="53">
        <f>+'DAY6'!K137+'DAY7'!C137</f>
        <v>0</v>
      </c>
      <c r="L137" s="54">
        <f>+'DAY6'!L137+'DAY7'!D137</f>
        <v>0</v>
      </c>
      <c r="M137" s="55">
        <f>+'DAY6'!M137+'DAY7'!E137</f>
        <v>0</v>
      </c>
      <c r="N137" s="52">
        <f>+'DAY6'!N137+'DAY7'!F137</f>
        <v>0</v>
      </c>
      <c r="O137" s="303">
        <f>+'DAY6'!O137+'DAY7'!G137</f>
        <v>0</v>
      </c>
      <c r="P137" s="53">
        <f t="shared" si="49"/>
        <v>0</v>
      </c>
      <c r="Q137" s="54">
        <f t="shared" si="50"/>
        <v>0</v>
      </c>
      <c r="R137" s="55">
        <f t="shared" si="51"/>
        <v>0</v>
      </c>
      <c r="S137" s="52">
        <f t="shared" si="52"/>
        <v>0</v>
      </c>
      <c r="T137" s="303">
        <f t="shared" si="53"/>
        <v>0</v>
      </c>
      <c r="U137" s="62">
        <f t="shared" si="54"/>
        <v>0</v>
      </c>
    </row>
    <row r="138" spans="1:21" x14ac:dyDescent="0.25">
      <c r="A138" s="80" t="s">
        <v>125</v>
      </c>
      <c r="B138" s="52">
        <f>'DAY6'!H138</f>
        <v>0</v>
      </c>
      <c r="C138" s="53">
        <v>0</v>
      </c>
      <c r="D138" s="54">
        <v>0</v>
      </c>
      <c r="E138" s="55">
        <v>0</v>
      </c>
      <c r="F138" s="56">
        <v>0</v>
      </c>
      <c r="G138" s="303">
        <v>0</v>
      </c>
      <c r="H138" s="54">
        <f>+(Table19[[#This Row],[OPENING ]]+Table19[[#This Row],[RECEIPTS]]+Table19[[#This Row],[RETURNS]])-(Table19[[#This Row],[EXCHANGED]]+Table19[[#This Row],[SALES]]+Table19[[#This Row],[ISSUES]])</f>
        <v>0</v>
      </c>
      <c r="I138" s="53">
        <v>0</v>
      </c>
      <c r="J138" s="58">
        <f t="shared" si="27"/>
        <v>0</v>
      </c>
      <c r="K138" s="53">
        <f>+'DAY6'!K138+'DAY7'!C138</f>
        <v>0</v>
      </c>
      <c r="L138" s="54">
        <f>+'DAY6'!L138+'DAY7'!D138</f>
        <v>0</v>
      </c>
      <c r="M138" s="55">
        <f>+'DAY6'!M138+'DAY7'!E138</f>
        <v>0</v>
      </c>
      <c r="N138" s="52">
        <f>+'DAY6'!N138+'DAY7'!F138</f>
        <v>0</v>
      </c>
      <c r="O138" s="303">
        <f>+'DAY6'!O138+'DAY7'!G138</f>
        <v>0</v>
      </c>
      <c r="P138" s="53">
        <f t="shared" si="49"/>
        <v>0</v>
      </c>
      <c r="Q138" s="54">
        <f t="shared" si="50"/>
        <v>0</v>
      </c>
      <c r="R138" s="55">
        <f t="shared" si="51"/>
        <v>0</v>
      </c>
      <c r="S138" s="52">
        <f t="shared" si="52"/>
        <v>0</v>
      </c>
      <c r="T138" s="303">
        <f t="shared" si="53"/>
        <v>0</v>
      </c>
      <c r="U138" s="62">
        <f t="shared" si="54"/>
        <v>0</v>
      </c>
    </row>
    <row r="139" spans="1:21" x14ac:dyDescent="0.25">
      <c r="A139" s="80" t="s">
        <v>172</v>
      </c>
      <c r="B139" s="52">
        <f>'DAY6'!H139</f>
        <v>0</v>
      </c>
      <c r="C139" s="53">
        <v>0</v>
      </c>
      <c r="D139" s="54">
        <v>0</v>
      </c>
      <c r="E139" s="55">
        <v>0</v>
      </c>
      <c r="F139" s="56">
        <v>0</v>
      </c>
      <c r="G139" s="303">
        <v>0</v>
      </c>
      <c r="H139" s="54">
        <f>+(Table19[[#This Row],[OPENING ]]+Table19[[#This Row],[RECEIPTS]]+Table19[[#This Row],[RETURNS]])-(Table19[[#This Row],[EXCHANGED]]+Table19[[#This Row],[SALES]]+Table19[[#This Row],[ISSUES]])</f>
        <v>0</v>
      </c>
      <c r="I139" s="53">
        <v>0</v>
      </c>
      <c r="J139" s="58">
        <f t="shared" si="27"/>
        <v>0</v>
      </c>
      <c r="K139" s="53">
        <f>+'DAY6'!K139+'DAY7'!C139</f>
        <v>0</v>
      </c>
      <c r="L139" s="54">
        <f>+'DAY6'!L139+'DAY7'!D139</f>
        <v>0</v>
      </c>
      <c r="M139" s="55">
        <f>+'DAY6'!M139+'DAY7'!E139</f>
        <v>0</v>
      </c>
      <c r="N139" s="52">
        <f>+'DAY6'!N139+'DAY7'!F139</f>
        <v>0</v>
      </c>
      <c r="O139" s="303">
        <f>+'DAY6'!O139+'DAY7'!G139</f>
        <v>0</v>
      </c>
      <c r="P139" s="53">
        <f t="shared" si="49"/>
        <v>0</v>
      </c>
      <c r="Q139" s="54">
        <f t="shared" si="50"/>
        <v>0</v>
      </c>
      <c r="R139" s="55">
        <f t="shared" si="51"/>
        <v>0</v>
      </c>
      <c r="S139" s="52">
        <f t="shared" si="52"/>
        <v>0</v>
      </c>
      <c r="T139" s="303">
        <f t="shared" si="53"/>
        <v>0</v>
      </c>
      <c r="U139" s="62">
        <f t="shared" si="54"/>
        <v>0</v>
      </c>
    </row>
    <row r="140" spans="1:21" x14ac:dyDescent="0.25">
      <c r="A140" s="80" t="s">
        <v>173</v>
      </c>
      <c r="B140" s="52">
        <f>'DAY6'!H140</f>
        <v>0</v>
      </c>
      <c r="C140" s="53">
        <v>0</v>
      </c>
      <c r="D140" s="54">
        <v>0</v>
      </c>
      <c r="E140" s="55">
        <v>0</v>
      </c>
      <c r="F140" s="56">
        <v>0</v>
      </c>
      <c r="G140" s="303">
        <v>0</v>
      </c>
      <c r="H140" s="54">
        <f>+(Table19[[#This Row],[OPENING ]]+Table19[[#This Row],[RECEIPTS]]+Table19[[#This Row],[RETURNS]])-(Table19[[#This Row],[EXCHANGED]]+Table19[[#This Row],[SALES]]+Table19[[#This Row],[ISSUES]])</f>
        <v>0</v>
      </c>
      <c r="I140" s="53">
        <v>0</v>
      </c>
      <c r="J140" s="58">
        <f t="shared" si="27"/>
        <v>0</v>
      </c>
      <c r="K140" s="53">
        <f>+'DAY6'!K140+'DAY7'!C140</f>
        <v>0</v>
      </c>
      <c r="L140" s="54">
        <f>+'DAY6'!L140+'DAY7'!D140</f>
        <v>0</v>
      </c>
      <c r="M140" s="55">
        <f>+'DAY6'!M140+'DAY7'!E140</f>
        <v>0</v>
      </c>
      <c r="N140" s="52">
        <f>+'DAY6'!N140+'DAY7'!F140</f>
        <v>0</v>
      </c>
      <c r="O140" s="303">
        <f>+'DAY6'!O140+'DAY7'!G140</f>
        <v>0</v>
      </c>
      <c r="P140" s="53">
        <f t="shared" si="49"/>
        <v>0</v>
      </c>
      <c r="Q140" s="54">
        <f t="shared" si="50"/>
        <v>0</v>
      </c>
      <c r="R140" s="55">
        <f t="shared" si="51"/>
        <v>0</v>
      </c>
      <c r="S140" s="52">
        <f t="shared" si="52"/>
        <v>0</v>
      </c>
      <c r="T140" s="303">
        <f t="shared" si="53"/>
        <v>0</v>
      </c>
      <c r="U140" s="62">
        <f t="shared" si="54"/>
        <v>0</v>
      </c>
    </row>
    <row r="141" spans="1:21" x14ac:dyDescent="0.25">
      <c r="A141" s="80" t="s">
        <v>177</v>
      </c>
      <c r="B141" s="52">
        <f>'DAY6'!H141</f>
        <v>0</v>
      </c>
      <c r="C141" s="53">
        <v>0</v>
      </c>
      <c r="D141" s="54">
        <v>0</v>
      </c>
      <c r="E141" s="55">
        <v>0</v>
      </c>
      <c r="F141" s="56">
        <v>0</v>
      </c>
      <c r="G141" s="303">
        <v>0</v>
      </c>
      <c r="H141" s="54">
        <f>+(Table19[[#This Row],[OPENING ]]+Table19[[#This Row],[RECEIPTS]]+Table19[[#This Row],[RETURNS]])-(Table19[[#This Row],[EXCHANGED]]+Table19[[#This Row],[SALES]]+Table19[[#This Row],[ISSUES]])</f>
        <v>0</v>
      </c>
      <c r="I141" s="53">
        <v>0</v>
      </c>
      <c r="J141" s="58">
        <f t="shared" si="27"/>
        <v>0</v>
      </c>
      <c r="K141" s="53">
        <f>+'DAY6'!K141+'DAY7'!C141</f>
        <v>0</v>
      </c>
      <c r="L141" s="54">
        <f>+'DAY6'!L141+'DAY7'!D141</f>
        <v>0</v>
      </c>
      <c r="M141" s="55">
        <f>+'DAY6'!M141+'DAY7'!E141</f>
        <v>0</v>
      </c>
      <c r="N141" s="52">
        <f>+'DAY6'!N141+'DAY7'!F141</f>
        <v>0</v>
      </c>
      <c r="O141" s="303">
        <f>+'DAY6'!O141+'DAY7'!G141</f>
        <v>0</v>
      </c>
      <c r="P141" s="53">
        <f t="shared" si="49"/>
        <v>0</v>
      </c>
      <c r="Q141" s="54">
        <f t="shared" si="50"/>
        <v>0</v>
      </c>
      <c r="R141" s="55">
        <f t="shared" si="51"/>
        <v>0</v>
      </c>
      <c r="S141" s="52">
        <f t="shared" si="52"/>
        <v>0</v>
      </c>
      <c r="T141" s="303">
        <f t="shared" si="53"/>
        <v>0</v>
      </c>
      <c r="U141" s="62">
        <f t="shared" si="54"/>
        <v>0</v>
      </c>
    </row>
    <row r="142" spans="1:21" x14ac:dyDescent="0.25">
      <c r="A142" s="80" t="s">
        <v>176</v>
      </c>
      <c r="B142" s="52">
        <f>'DAY6'!H142</f>
        <v>0</v>
      </c>
      <c r="C142" s="53">
        <v>0</v>
      </c>
      <c r="D142" s="54">
        <v>0</v>
      </c>
      <c r="E142" s="55">
        <v>0</v>
      </c>
      <c r="F142" s="56">
        <v>0</v>
      </c>
      <c r="G142" s="303">
        <v>0</v>
      </c>
      <c r="H142" s="54">
        <f>+(Table19[[#This Row],[OPENING ]]+Table19[[#This Row],[RECEIPTS]]+Table19[[#This Row],[RETURNS]])-(Table19[[#This Row],[EXCHANGED]]+Table19[[#This Row],[SALES]]+Table19[[#This Row],[ISSUES]])</f>
        <v>0</v>
      </c>
      <c r="I142" s="53">
        <v>0</v>
      </c>
      <c r="J142" s="58">
        <f t="shared" si="27"/>
        <v>0</v>
      </c>
      <c r="K142" s="53">
        <f>+'DAY6'!K142+'DAY7'!C142</f>
        <v>0</v>
      </c>
      <c r="L142" s="54">
        <f>+'DAY6'!L142+'DAY7'!D142</f>
        <v>0</v>
      </c>
      <c r="M142" s="55">
        <f>+'DAY6'!M142+'DAY7'!E142</f>
        <v>0</v>
      </c>
      <c r="N142" s="52">
        <f>+'DAY6'!N142+'DAY7'!F142</f>
        <v>0</v>
      </c>
      <c r="O142" s="303">
        <f>+'DAY6'!O142+'DAY7'!G142</f>
        <v>0</v>
      </c>
      <c r="P142" s="53">
        <f t="shared" si="49"/>
        <v>0</v>
      </c>
      <c r="Q142" s="54">
        <f t="shared" si="50"/>
        <v>0</v>
      </c>
      <c r="R142" s="55">
        <f t="shared" si="51"/>
        <v>0</v>
      </c>
      <c r="S142" s="52">
        <f t="shared" si="52"/>
        <v>0</v>
      </c>
      <c r="T142" s="303">
        <f t="shared" si="53"/>
        <v>0</v>
      </c>
      <c r="U142" s="62">
        <f t="shared" si="54"/>
        <v>0</v>
      </c>
    </row>
    <row r="143" spans="1:21" x14ac:dyDescent="0.25">
      <c r="A143" s="80" t="s">
        <v>210</v>
      </c>
      <c r="B143" s="52">
        <f>'DAY6'!H143</f>
        <v>0</v>
      </c>
      <c r="C143" s="53">
        <v>0</v>
      </c>
      <c r="D143" s="54">
        <v>0</v>
      </c>
      <c r="E143" s="55">
        <v>0</v>
      </c>
      <c r="F143" s="56">
        <v>0</v>
      </c>
      <c r="G143" s="303">
        <v>0</v>
      </c>
      <c r="H143" s="54">
        <f>+(Table19[[#This Row],[OPENING ]]+Table19[[#This Row],[RECEIPTS]]+Table19[[#This Row],[RETURNS]])-(Table19[[#This Row],[EXCHANGED]]+Table19[[#This Row],[SALES]]+Table19[[#This Row],[ISSUES]])</f>
        <v>0</v>
      </c>
      <c r="I143" s="53">
        <v>0</v>
      </c>
      <c r="J143" s="58">
        <f t="shared" si="27"/>
        <v>0</v>
      </c>
      <c r="K143" s="53">
        <f>+'DAY6'!K143+'DAY7'!C143</f>
        <v>0</v>
      </c>
      <c r="L143" s="54">
        <f>+'DAY6'!L143+'DAY7'!D143</f>
        <v>0</v>
      </c>
      <c r="M143" s="55">
        <f>+'DAY6'!M143+'DAY7'!E143</f>
        <v>0</v>
      </c>
      <c r="N143" s="52">
        <f>+'DAY6'!N143+'DAY7'!F143</f>
        <v>0</v>
      </c>
      <c r="O143" s="303">
        <f>+'DAY6'!O143+'DAY7'!G143</f>
        <v>0</v>
      </c>
      <c r="P143" s="53">
        <f t="shared" si="49"/>
        <v>0</v>
      </c>
      <c r="Q143" s="54">
        <f t="shared" si="50"/>
        <v>0</v>
      </c>
      <c r="R143" s="55">
        <f t="shared" si="51"/>
        <v>0</v>
      </c>
      <c r="S143" s="52">
        <f t="shared" si="52"/>
        <v>0</v>
      </c>
      <c r="T143" s="303">
        <f t="shared" si="53"/>
        <v>0</v>
      </c>
      <c r="U143" s="62">
        <f t="shared" si="54"/>
        <v>0</v>
      </c>
    </row>
    <row r="144" spans="1:21" x14ac:dyDescent="0.25">
      <c r="A144" s="80" t="s">
        <v>211</v>
      </c>
      <c r="B144" s="52">
        <f>'DAY6'!H144</f>
        <v>0</v>
      </c>
      <c r="C144" s="53">
        <v>0</v>
      </c>
      <c r="D144" s="54">
        <v>0</v>
      </c>
      <c r="E144" s="55">
        <v>0</v>
      </c>
      <c r="F144" s="56">
        <v>0</v>
      </c>
      <c r="G144" s="303">
        <v>0</v>
      </c>
      <c r="H144" s="54">
        <f>+(Table19[[#This Row],[OPENING ]]+Table19[[#This Row],[RECEIPTS]]+Table19[[#This Row],[RETURNS]])-(Table19[[#This Row],[EXCHANGED]]+Table19[[#This Row],[SALES]]+Table19[[#This Row],[ISSUES]])</f>
        <v>0</v>
      </c>
      <c r="I144" s="53">
        <v>0</v>
      </c>
      <c r="J144" s="58">
        <f t="shared" si="27"/>
        <v>0</v>
      </c>
      <c r="K144" s="53">
        <f>+'DAY6'!K144+'DAY7'!C144</f>
        <v>0</v>
      </c>
      <c r="L144" s="54">
        <f>+'DAY6'!L144+'DAY7'!D144</f>
        <v>0</v>
      </c>
      <c r="M144" s="55">
        <f>+'DAY6'!M144+'DAY7'!E144</f>
        <v>0</v>
      </c>
      <c r="N144" s="52">
        <f>+'DAY6'!N144+'DAY7'!F144</f>
        <v>0</v>
      </c>
      <c r="O144" s="303">
        <f>+'DAY6'!O144+'DAY7'!G144</f>
        <v>0</v>
      </c>
      <c r="P144" s="53">
        <f t="shared" si="49"/>
        <v>0</v>
      </c>
      <c r="Q144" s="54">
        <f t="shared" si="50"/>
        <v>0</v>
      </c>
      <c r="R144" s="55">
        <f t="shared" si="51"/>
        <v>0</v>
      </c>
      <c r="S144" s="52">
        <f t="shared" si="52"/>
        <v>0</v>
      </c>
      <c r="T144" s="303">
        <f t="shared" si="53"/>
        <v>0</v>
      </c>
      <c r="U144" s="62">
        <f t="shared" si="54"/>
        <v>0</v>
      </c>
    </row>
    <row r="145" spans="1:21" x14ac:dyDescent="0.25">
      <c r="A145" s="80" t="s">
        <v>214</v>
      </c>
      <c r="B145" s="52">
        <f>'DAY6'!H145</f>
        <v>0</v>
      </c>
      <c r="C145" s="53">
        <v>0</v>
      </c>
      <c r="D145" s="54">
        <v>0</v>
      </c>
      <c r="E145" s="55">
        <v>0</v>
      </c>
      <c r="F145" s="56">
        <v>0</v>
      </c>
      <c r="G145" s="303">
        <v>0</v>
      </c>
      <c r="H145" s="54">
        <f>+(Table19[[#This Row],[OPENING ]]+Table19[[#This Row],[RECEIPTS]]+Table19[[#This Row],[RETURNS]])-(Table19[[#This Row],[EXCHANGED]]+Table19[[#This Row],[SALES]]+Table19[[#This Row],[ISSUES]])</f>
        <v>0</v>
      </c>
      <c r="I145" s="53">
        <v>0</v>
      </c>
      <c r="J145" s="58">
        <f t="shared" si="27"/>
        <v>0</v>
      </c>
      <c r="K145" s="53">
        <f>+'DAY6'!K145+'DAY7'!C145</f>
        <v>0</v>
      </c>
      <c r="L145" s="54">
        <f>+'DAY6'!L145+'DAY7'!D145</f>
        <v>0</v>
      </c>
      <c r="M145" s="55">
        <f>+'DAY6'!M145+'DAY7'!E145</f>
        <v>0</v>
      </c>
      <c r="N145" s="52">
        <f>+'DAY6'!N145+'DAY7'!F145</f>
        <v>0</v>
      </c>
      <c r="O145" s="303">
        <f>+'DAY6'!O145+'DAY7'!G145</f>
        <v>0</v>
      </c>
      <c r="P145" s="53">
        <f t="shared" si="49"/>
        <v>0</v>
      </c>
      <c r="Q145" s="54">
        <f t="shared" si="50"/>
        <v>0</v>
      </c>
      <c r="R145" s="55">
        <f t="shared" si="51"/>
        <v>0</v>
      </c>
      <c r="S145" s="52">
        <f t="shared" si="52"/>
        <v>0</v>
      </c>
      <c r="T145" s="303">
        <f t="shared" si="53"/>
        <v>0</v>
      </c>
      <c r="U145" s="62">
        <f t="shared" si="54"/>
        <v>0</v>
      </c>
    </row>
    <row r="146" spans="1:21" x14ac:dyDescent="0.25">
      <c r="A146" s="80" t="s">
        <v>215</v>
      </c>
      <c r="B146" s="52">
        <f>'DAY6'!H146</f>
        <v>0</v>
      </c>
      <c r="C146" s="53">
        <v>0</v>
      </c>
      <c r="D146" s="54">
        <v>0</v>
      </c>
      <c r="E146" s="55">
        <v>0</v>
      </c>
      <c r="F146" s="56">
        <v>0</v>
      </c>
      <c r="G146" s="303">
        <v>0</v>
      </c>
      <c r="H146" s="54">
        <f>+(Table19[[#This Row],[OPENING ]]+Table19[[#This Row],[RECEIPTS]]+Table19[[#This Row],[RETURNS]])-(Table19[[#This Row],[EXCHANGED]]+Table19[[#This Row],[SALES]]+Table19[[#This Row],[ISSUES]])</f>
        <v>0</v>
      </c>
      <c r="I146" s="53">
        <v>0</v>
      </c>
      <c r="J146" s="58">
        <f t="shared" si="27"/>
        <v>0</v>
      </c>
      <c r="K146" s="53">
        <f>+'DAY6'!K146+'DAY7'!C146</f>
        <v>0</v>
      </c>
      <c r="L146" s="54">
        <f>+'DAY6'!L146+'DAY7'!D146</f>
        <v>0</v>
      </c>
      <c r="M146" s="55">
        <f>+'DAY6'!M146+'DAY7'!E146</f>
        <v>0</v>
      </c>
      <c r="N146" s="52">
        <f>+'DAY6'!N146+'DAY7'!F146</f>
        <v>0</v>
      </c>
      <c r="O146" s="303">
        <f>+'DAY6'!O146+'DAY7'!G146</f>
        <v>0</v>
      </c>
      <c r="P146" s="53">
        <f t="shared" si="49"/>
        <v>0</v>
      </c>
      <c r="Q146" s="54">
        <f t="shared" si="50"/>
        <v>0</v>
      </c>
      <c r="R146" s="55">
        <f t="shared" si="51"/>
        <v>0</v>
      </c>
      <c r="S146" s="52">
        <f t="shared" si="52"/>
        <v>0</v>
      </c>
      <c r="T146" s="303">
        <f t="shared" si="53"/>
        <v>0</v>
      </c>
      <c r="U146" s="62">
        <f t="shared" si="54"/>
        <v>0</v>
      </c>
    </row>
    <row r="147" spans="1:21" x14ac:dyDescent="0.25">
      <c r="A147" s="80" t="s">
        <v>233</v>
      </c>
      <c r="B147" s="52">
        <f>'DAY6'!H147</f>
        <v>0</v>
      </c>
      <c r="C147" s="53">
        <v>0</v>
      </c>
      <c r="D147" s="54">
        <v>0</v>
      </c>
      <c r="E147" s="55">
        <v>0</v>
      </c>
      <c r="F147" s="56">
        <v>0</v>
      </c>
      <c r="G147" s="303">
        <v>0</v>
      </c>
      <c r="H147" s="54">
        <f>+(Table19[[#This Row],[OPENING ]]+Table19[[#This Row],[RECEIPTS]]+Table19[[#This Row],[RETURNS]])-(Table19[[#This Row],[EXCHANGED]]+Table19[[#This Row],[SALES]]+Table19[[#This Row],[ISSUES]])</f>
        <v>0</v>
      </c>
      <c r="I147" s="53">
        <v>0</v>
      </c>
      <c r="J147" s="58">
        <f t="shared" si="27"/>
        <v>0</v>
      </c>
      <c r="K147" s="53">
        <f>+'DAY6'!K147+'DAY7'!C147</f>
        <v>0</v>
      </c>
      <c r="L147" s="54">
        <f>+'DAY6'!L147+'DAY7'!D147</f>
        <v>0</v>
      </c>
      <c r="M147" s="55">
        <f>+'DAY6'!M147+'DAY7'!E147</f>
        <v>0</v>
      </c>
      <c r="N147" s="52">
        <f>+'DAY6'!N147+'DAY7'!F147</f>
        <v>0</v>
      </c>
      <c r="O147" s="303">
        <f>+'DAY6'!O147+'DAY7'!G147</f>
        <v>0</v>
      </c>
      <c r="P147" s="53">
        <f t="shared" si="49"/>
        <v>0</v>
      </c>
      <c r="Q147" s="54">
        <f t="shared" si="50"/>
        <v>0</v>
      </c>
      <c r="R147" s="55">
        <f t="shared" si="51"/>
        <v>0</v>
      </c>
      <c r="S147" s="52">
        <f t="shared" si="52"/>
        <v>0</v>
      </c>
      <c r="T147" s="303">
        <f t="shared" si="53"/>
        <v>0</v>
      </c>
      <c r="U147" s="62">
        <f t="shared" si="54"/>
        <v>0</v>
      </c>
    </row>
    <row r="148" spans="1:21" x14ac:dyDescent="0.25">
      <c r="A148" s="80" t="s">
        <v>236</v>
      </c>
      <c r="B148" s="52">
        <f>'DAY6'!H148</f>
        <v>0</v>
      </c>
      <c r="C148" s="53">
        <v>0</v>
      </c>
      <c r="D148" s="54">
        <v>0</v>
      </c>
      <c r="E148" s="55">
        <v>0</v>
      </c>
      <c r="F148" s="56">
        <v>0</v>
      </c>
      <c r="G148" s="303">
        <v>0</v>
      </c>
      <c r="H148" s="54">
        <f>+(Table19[[#This Row],[OPENING ]]+Table19[[#This Row],[RECEIPTS]]+Table19[[#This Row],[RETURNS]])-(Table19[[#This Row],[EXCHANGED]]+Table19[[#This Row],[SALES]]+Table19[[#This Row],[ISSUES]])</f>
        <v>0</v>
      </c>
      <c r="I148" s="53">
        <v>0</v>
      </c>
      <c r="J148" s="58">
        <f t="shared" si="27"/>
        <v>0</v>
      </c>
      <c r="K148" s="53">
        <f>+'DAY6'!K148+'DAY7'!C148</f>
        <v>0</v>
      </c>
      <c r="L148" s="54">
        <f>+'DAY6'!L148+'DAY7'!D148</f>
        <v>0</v>
      </c>
      <c r="M148" s="55">
        <f>+'DAY6'!M148+'DAY7'!E148</f>
        <v>0</v>
      </c>
      <c r="N148" s="52">
        <f>+'DAY6'!N148+'DAY7'!F148</f>
        <v>0</v>
      </c>
      <c r="O148" s="303">
        <f>+'DAY6'!O148+'DAY7'!G148</f>
        <v>0</v>
      </c>
      <c r="P148" s="53">
        <f t="shared" si="49"/>
        <v>0</v>
      </c>
      <c r="Q148" s="54">
        <f t="shared" si="50"/>
        <v>0</v>
      </c>
      <c r="R148" s="55">
        <f t="shared" si="51"/>
        <v>0</v>
      </c>
      <c r="S148" s="52">
        <f t="shared" si="52"/>
        <v>0</v>
      </c>
      <c r="T148" s="303">
        <f t="shared" si="53"/>
        <v>0</v>
      </c>
      <c r="U148" s="62">
        <f t="shared" si="54"/>
        <v>0</v>
      </c>
    </row>
    <row r="149" spans="1:21" ht="15.75" thickBot="1" x14ac:dyDescent="0.3">
      <c r="A149" s="142"/>
      <c r="B149" s="52">
        <f>'DAY6'!H149</f>
        <v>0</v>
      </c>
      <c r="C149" s="144">
        <v>0</v>
      </c>
      <c r="D149" s="145">
        <v>0</v>
      </c>
      <c r="E149" s="146">
        <v>0</v>
      </c>
      <c r="F149" s="147">
        <v>0</v>
      </c>
      <c r="G149" s="304">
        <v>0</v>
      </c>
      <c r="H149" s="54">
        <f>+(Table19[[#This Row],[OPENING ]]+Table19[[#This Row],[RECEIPTS]]+Table19[[#This Row],[RETURNS]])-(Table19[[#This Row],[EXCHANGED]]+Table19[[#This Row],[SALES]]+Table19[[#This Row],[ISSUES]])</f>
        <v>0</v>
      </c>
      <c r="I149" s="144">
        <v>0</v>
      </c>
      <c r="J149" s="148">
        <f t="shared" si="27"/>
        <v>0</v>
      </c>
      <c r="K149" s="53">
        <f>+'DAY6'!K149+'DAY7'!C149</f>
        <v>0</v>
      </c>
      <c r="L149" s="54">
        <f>+'DAY6'!L149+'DAY7'!D149</f>
        <v>0</v>
      </c>
      <c r="M149" s="55">
        <f>+'DAY6'!M149+'DAY7'!E149</f>
        <v>0</v>
      </c>
      <c r="N149" s="52">
        <f>+'DAY6'!N149+'DAY7'!F149</f>
        <v>0</v>
      </c>
      <c r="O149" s="303">
        <f>+'DAY6'!O149+'DAY7'!G149</f>
        <v>0</v>
      </c>
      <c r="P149" s="53">
        <f t="shared" si="49"/>
        <v>0</v>
      </c>
      <c r="Q149" s="54">
        <f t="shared" si="50"/>
        <v>0</v>
      </c>
      <c r="R149" s="55">
        <f t="shared" si="51"/>
        <v>0</v>
      </c>
      <c r="S149" s="52">
        <f t="shared" si="52"/>
        <v>0</v>
      </c>
      <c r="T149" s="303">
        <f t="shared" si="53"/>
        <v>0</v>
      </c>
      <c r="U149" s="167">
        <f t="shared" si="54"/>
        <v>0</v>
      </c>
    </row>
    <row r="150" spans="1:21" ht="17.25" thickBot="1" x14ac:dyDescent="0.35">
      <c r="A150" s="159" t="s">
        <v>51</v>
      </c>
      <c r="B150" s="160">
        <f>SUM(B128:B149)</f>
        <v>6964.2999999999993</v>
      </c>
      <c r="C150" s="161">
        <f>SUM(C128:C149)</f>
        <v>20</v>
      </c>
      <c r="D150" s="162">
        <f>SUM(D128:D149)</f>
        <v>0</v>
      </c>
      <c r="E150" s="163">
        <f>SUM(E128:E149)</f>
        <v>0</v>
      </c>
      <c r="F150" s="160">
        <f>SUM(F128:F149)</f>
        <v>0</v>
      </c>
      <c r="G150" s="305">
        <f t="shared" ref="G150:T150" si="55">SUM(G128:G149)</f>
        <v>120</v>
      </c>
      <c r="H150" s="162">
        <f t="shared" si="55"/>
        <v>6864.2999999999993</v>
      </c>
      <c r="I150" s="161">
        <f t="shared" si="55"/>
        <v>6864.2999999999993</v>
      </c>
      <c r="J150" s="165">
        <f>+I150-H150</f>
        <v>0</v>
      </c>
      <c r="K150" s="161">
        <f t="shared" si="55"/>
        <v>20</v>
      </c>
      <c r="L150" s="174">
        <f t="shared" si="55"/>
        <v>0</v>
      </c>
      <c r="M150" s="163">
        <f t="shared" si="55"/>
        <v>0</v>
      </c>
      <c r="N150" s="160">
        <f t="shared" si="55"/>
        <v>0</v>
      </c>
      <c r="O150" s="305">
        <f t="shared" si="55"/>
        <v>989.8</v>
      </c>
      <c r="P150" s="161">
        <f t="shared" si="55"/>
        <v>2.8571428571428572</v>
      </c>
      <c r="Q150" s="162">
        <f t="shared" si="55"/>
        <v>0</v>
      </c>
      <c r="R150" s="163">
        <f t="shared" si="55"/>
        <v>0</v>
      </c>
      <c r="S150" s="160">
        <f t="shared" si="55"/>
        <v>0</v>
      </c>
      <c r="T150" s="305">
        <f t="shared" si="55"/>
        <v>141.39999999999998</v>
      </c>
      <c r="U150" s="166">
        <f t="shared" si="54"/>
        <v>47.583778966131909</v>
      </c>
    </row>
    <row r="151" spans="1:21" ht="15.75" x14ac:dyDescent="0.3">
      <c r="A151" s="150"/>
      <c r="B151" s="168"/>
      <c r="C151" s="82"/>
      <c r="D151" s="118"/>
      <c r="E151" s="119"/>
      <c r="F151" s="120"/>
      <c r="G151" s="307"/>
      <c r="H151" s="168"/>
      <c r="I151" s="82"/>
      <c r="J151" s="171"/>
      <c r="K151" s="82"/>
      <c r="L151" s="118"/>
      <c r="M151" s="119"/>
      <c r="N151" s="116"/>
      <c r="O151" s="311"/>
      <c r="P151" s="117"/>
      <c r="Q151" s="118"/>
      <c r="R151" s="119"/>
      <c r="S151" s="116"/>
      <c r="T151" s="307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6"/>
      <c r="G152" s="303"/>
      <c r="H152" s="54"/>
      <c r="I152" s="53"/>
      <c r="J152" s="58"/>
      <c r="K152" s="53"/>
      <c r="L152" s="54"/>
      <c r="M152" s="55"/>
      <c r="N152" s="52"/>
      <c r="O152" s="303"/>
      <c r="P152" s="53"/>
      <c r="Q152" s="54"/>
      <c r="R152" s="55"/>
      <c r="S152" s="52"/>
      <c r="T152" s="303"/>
      <c r="U152" s="55"/>
    </row>
    <row r="153" spans="1:21" x14ac:dyDescent="0.25">
      <c r="A153" s="84" t="s">
        <v>66</v>
      </c>
      <c r="B153" s="52">
        <f>'DAY6'!H153</f>
        <v>0</v>
      </c>
      <c r="C153" s="53">
        <v>0</v>
      </c>
      <c r="D153" s="54">
        <v>0</v>
      </c>
      <c r="E153" s="55">
        <v>0</v>
      </c>
      <c r="F153" s="56">
        <v>0</v>
      </c>
      <c r="G153" s="303">
        <v>0</v>
      </c>
      <c r="H153" s="54">
        <f>+(Table19[[#This Row],[OPENING ]]+Table19[[#This Row],[RECEIPTS]]+Table19[[#This Row],[RETURNS]])-(Table19[[#This Row],[EXCHANGED]]+Table19[[#This Row],[SALES]]+Table19[[#This Row],[ISSUES]])</f>
        <v>0</v>
      </c>
      <c r="I153" s="53">
        <v>0</v>
      </c>
      <c r="J153" s="58">
        <f t="shared" si="27"/>
        <v>0</v>
      </c>
      <c r="K153" s="53">
        <f>+'DAY6'!K153+'DAY7'!C153</f>
        <v>0</v>
      </c>
      <c r="L153" s="54">
        <f>+'DAY6'!L153+'DAY7'!D153</f>
        <v>0</v>
      </c>
      <c r="M153" s="55">
        <f>+'DAY6'!M153+'DAY7'!E153</f>
        <v>0</v>
      </c>
      <c r="N153" s="52">
        <f>+'DAY6'!N153+'DAY7'!F153</f>
        <v>0</v>
      </c>
      <c r="O153" s="303">
        <f>+'DAY6'!O153+'DAY7'!G153</f>
        <v>0</v>
      </c>
      <c r="P153" s="53">
        <f>+K153/7</f>
        <v>0</v>
      </c>
      <c r="Q153" s="54">
        <f>+L153/7</f>
        <v>0</v>
      </c>
      <c r="R153" s="55">
        <f>+M153/7</f>
        <v>0</v>
      </c>
      <c r="S153" s="52">
        <f>+N153/7</f>
        <v>0</v>
      </c>
      <c r="T153" s="303">
        <f>+O153/7</f>
        <v>0</v>
      </c>
      <c r="U153" s="62">
        <f t="shared" si="54"/>
        <v>0</v>
      </c>
    </row>
    <row r="154" spans="1:21" x14ac:dyDescent="0.25">
      <c r="A154" s="318" t="s">
        <v>67</v>
      </c>
      <c r="B154" s="52">
        <f>'DAY6'!H154</f>
        <v>7.6</v>
      </c>
      <c r="C154" s="53">
        <v>0</v>
      </c>
      <c r="D154" s="54">
        <v>0</v>
      </c>
      <c r="E154" s="55">
        <v>0</v>
      </c>
      <c r="F154" s="56">
        <v>0</v>
      </c>
      <c r="G154" s="303">
        <v>0</v>
      </c>
      <c r="H154" s="54">
        <f>+(Table19[[#This Row],[OPENING ]]+Table19[[#This Row],[RECEIPTS]]+Table19[[#This Row],[RETURNS]])-(Table19[[#This Row],[EXCHANGED]]+Table19[[#This Row],[SALES]]+Table19[[#This Row],[ISSUES]])</f>
        <v>7.6</v>
      </c>
      <c r="I154" s="53">
        <v>7.6</v>
      </c>
      <c r="J154" s="58">
        <f t="shared" si="27"/>
        <v>0</v>
      </c>
      <c r="K154" s="53">
        <f>+'DAY6'!K154+'DAY7'!C154</f>
        <v>0</v>
      </c>
      <c r="L154" s="54">
        <f>+'DAY6'!L154+'DAY7'!D154</f>
        <v>0</v>
      </c>
      <c r="M154" s="55">
        <f>+'DAY6'!M154+'DAY7'!E154</f>
        <v>0</v>
      </c>
      <c r="N154" s="52">
        <f>+'DAY6'!N154+'DAY7'!F154</f>
        <v>0</v>
      </c>
      <c r="O154" s="303">
        <f>+'DAY6'!O154+'DAY7'!G154</f>
        <v>0</v>
      </c>
      <c r="P154" s="53">
        <f t="shared" ref="P154:P213" si="56">+K154/7</f>
        <v>0</v>
      </c>
      <c r="Q154" s="54">
        <f t="shared" ref="Q154:Q213" si="57">+L154/7</f>
        <v>0</v>
      </c>
      <c r="R154" s="55">
        <f t="shared" ref="R154:R213" si="58">+M154/7</f>
        <v>0</v>
      </c>
      <c r="S154" s="52">
        <f t="shared" ref="S154:S213" si="59">+N154/7</f>
        <v>0</v>
      </c>
      <c r="T154" s="303">
        <f t="shared" ref="T154:T213" si="60">+O154/7</f>
        <v>0</v>
      </c>
      <c r="U154" s="62">
        <f t="shared" si="54"/>
        <v>0</v>
      </c>
    </row>
    <row r="155" spans="1:21" x14ac:dyDescent="0.25">
      <c r="A155" s="318" t="s">
        <v>68</v>
      </c>
      <c r="B155" s="52">
        <f>'DAY6'!H155</f>
        <v>0</v>
      </c>
      <c r="C155" s="53">
        <v>0</v>
      </c>
      <c r="D155" s="54">
        <v>0</v>
      </c>
      <c r="E155" s="55">
        <v>0</v>
      </c>
      <c r="F155" s="56">
        <v>0</v>
      </c>
      <c r="G155" s="303">
        <v>0</v>
      </c>
      <c r="H155" s="54">
        <f>+(Table19[[#This Row],[OPENING ]]+Table19[[#This Row],[RECEIPTS]]+Table19[[#This Row],[RETURNS]])-(Table19[[#This Row],[EXCHANGED]]+Table19[[#This Row],[SALES]]+Table19[[#This Row],[ISSUES]])</f>
        <v>0</v>
      </c>
      <c r="I155" s="53">
        <v>0</v>
      </c>
      <c r="J155" s="58">
        <f t="shared" si="27"/>
        <v>0</v>
      </c>
      <c r="K155" s="53">
        <f>+'DAY6'!K155+'DAY7'!C155</f>
        <v>0</v>
      </c>
      <c r="L155" s="54">
        <f>+'DAY6'!L155+'DAY7'!D155</f>
        <v>0</v>
      </c>
      <c r="M155" s="55">
        <f>+'DAY6'!M155+'DAY7'!E155</f>
        <v>0</v>
      </c>
      <c r="N155" s="52">
        <f>+'DAY6'!N155+'DAY7'!F155</f>
        <v>0</v>
      </c>
      <c r="O155" s="303">
        <f>+'DAY6'!O155+'DAY7'!G155</f>
        <v>0</v>
      </c>
      <c r="P155" s="53">
        <f t="shared" si="56"/>
        <v>0</v>
      </c>
      <c r="Q155" s="54">
        <f t="shared" si="57"/>
        <v>0</v>
      </c>
      <c r="R155" s="55">
        <f t="shared" si="58"/>
        <v>0</v>
      </c>
      <c r="S155" s="52">
        <f t="shared" si="59"/>
        <v>0</v>
      </c>
      <c r="T155" s="303">
        <f t="shared" si="60"/>
        <v>0</v>
      </c>
      <c r="U155" s="62">
        <f t="shared" si="54"/>
        <v>0</v>
      </c>
    </row>
    <row r="156" spans="1:21" x14ac:dyDescent="0.25">
      <c r="A156" s="85" t="s">
        <v>69</v>
      </c>
      <c r="B156" s="52">
        <f>'DAY6'!H156</f>
        <v>0</v>
      </c>
      <c r="C156" s="53">
        <v>0</v>
      </c>
      <c r="D156" s="54">
        <v>0</v>
      </c>
      <c r="E156" s="55">
        <v>0</v>
      </c>
      <c r="F156" s="56">
        <v>0</v>
      </c>
      <c r="G156" s="303">
        <v>0</v>
      </c>
      <c r="H156" s="54">
        <f>+(Table19[[#This Row],[OPENING ]]+Table19[[#This Row],[RECEIPTS]]+Table19[[#This Row],[RETURNS]])-(Table19[[#This Row],[EXCHANGED]]+Table19[[#This Row],[SALES]]+Table19[[#This Row],[ISSUES]])</f>
        <v>0</v>
      </c>
      <c r="I156" s="53">
        <v>0</v>
      </c>
      <c r="J156" s="58">
        <f t="shared" si="27"/>
        <v>0</v>
      </c>
      <c r="K156" s="53">
        <f>+'DAY6'!K156+'DAY7'!C156</f>
        <v>0</v>
      </c>
      <c r="L156" s="54">
        <f>+'DAY6'!L156+'DAY7'!D156</f>
        <v>0</v>
      </c>
      <c r="M156" s="55">
        <f>+'DAY6'!M156+'DAY7'!E156</f>
        <v>0</v>
      </c>
      <c r="N156" s="52">
        <f>+'DAY6'!N156+'DAY7'!F156</f>
        <v>0</v>
      </c>
      <c r="O156" s="303">
        <f>+'DAY6'!O156+'DAY7'!G156</f>
        <v>0</v>
      </c>
      <c r="P156" s="53">
        <f t="shared" si="56"/>
        <v>0</v>
      </c>
      <c r="Q156" s="54">
        <f t="shared" si="57"/>
        <v>0</v>
      </c>
      <c r="R156" s="55">
        <f t="shared" si="58"/>
        <v>0</v>
      </c>
      <c r="S156" s="52">
        <f t="shared" si="59"/>
        <v>0</v>
      </c>
      <c r="T156" s="303">
        <f t="shared" si="60"/>
        <v>0</v>
      </c>
      <c r="U156" s="62">
        <f t="shared" si="54"/>
        <v>0</v>
      </c>
    </row>
    <row r="157" spans="1:21" x14ac:dyDescent="0.25">
      <c r="A157" s="85" t="s">
        <v>70</v>
      </c>
      <c r="B157" s="52">
        <f>'DAY6'!H157</f>
        <v>0</v>
      </c>
      <c r="C157" s="53">
        <v>0</v>
      </c>
      <c r="D157" s="54">
        <v>0</v>
      </c>
      <c r="E157" s="55">
        <v>0</v>
      </c>
      <c r="F157" s="56">
        <v>0</v>
      </c>
      <c r="G157" s="303">
        <v>0</v>
      </c>
      <c r="H157" s="54">
        <f>+(Table19[[#This Row],[OPENING ]]+Table19[[#This Row],[RECEIPTS]]+Table19[[#This Row],[RETURNS]])-(Table19[[#This Row],[EXCHANGED]]+Table19[[#This Row],[SALES]]+Table19[[#This Row],[ISSUES]])</f>
        <v>0</v>
      </c>
      <c r="I157" s="53">
        <v>0</v>
      </c>
      <c r="J157" s="58">
        <f t="shared" ref="J157:J220" si="61">+I157-H157</f>
        <v>0</v>
      </c>
      <c r="K157" s="53">
        <f>+'DAY6'!K157+'DAY7'!C157</f>
        <v>0</v>
      </c>
      <c r="L157" s="54">
        <f>+'DAY6'!L157+'DAY7'!D157</f>
        <v>0</v>
      </c>
      <c r="M157" s="55">
        <f>+'DAY6'!M157+'DAY7'!E157</f>
        <v>0</v>
      </c>
      <c r="N157" s="52">
        <f>+'DAY6'!N157+'DAY7'!F157</f>
        <v>0</v>
      </c>
      <c r="O157" s="303">
        <f>+'DAY6'!O157+'DAY7'!G157</f>
        <v>0</v>
      </c>
      <c r="P157" s="53">
        <f t="shared" si="56"/>
        <v>0</v>
      </c>
      <c r="Q157" s="54">
        <f t="shared" si="57"/>
        <v>0</v>
      </c>
      <c r="R157" s="55">
        <f t="shared" si="58"/>
        <v>0</v>
      </c>
      <c r="S157" s="52">
        <f t="shared" si="59"/>
        <v>0</v>
      </c>
      <c r="T157" s="303">
        <f t="shared" si="60"/>
        <v>0</v>
      </c>
      <c r="U157" s="62">
        <f t="shared" si="54"/>
        <v>0</v>
      </c>
    </row>
    <row r="158" spans="1:21" x14ac:dyDescent="0.25">
      <c r="A158" s="85" t="s">
        <v>71</v>
      </c>
      <c r="B158" s="52">
        <f>'DAY6'!H158</f>
        <v>0</v>
      </c>
      <c r="C158" s="53">
        <v>0</v>
      </c>
      <c r="D158" s="54">
        <v>0</v>
      </c>
      <c r="E158" s="55">
        <v>0</v>
      </c>
      <c r="F158" s="56">
        <v>0</v>
      </c>
      <c r="G158" s="303">
        <v>0</v>
      </c>
      <c r="H158" s="54">
        <f>+(Table19[[#This Row],[OPENING ]]+Table19[[#This Row],[RECEIPTS]]+Table19[[#This Row],[RETURNS]])-(Table19[[#This Row],[EXCHANGED]]+Table19[[#This Row],[SALES]]+Table19[[#This Row],[ISSUES]])</f>
        <v>0</v>
      </c>
      <c r="I158" s="53">
        <v>0</v>
      </c>
      <c r="J158" s="58">
        <f t="shared" si="61"/>
        <v>0</v>
      </c>
      <c r="K158" s="53">
        <f>+'DAY6'!K158+'DAY7'!C158</f>
        <v>0</v>
      </c>
      <c r="L158" s="54">
        <f>+'DAY6'!L158+'DAY7'!D158</f>
        <v>0</v>
      </c>
      <c r="M158" s="55">
        <f>+'DAY6'!M158+'DAY7'!E158</f>
        <v>0</v>
      </c>
      <c r="N158" s="52">
        <f>+'DAY6'!N158+'DAY7'!F158</f>
        <v>0</v>
      </c>
      <c r="O158" s="303">
        <f>+'DAY6'!O158+'DAY7'!G158</f>
        <v>0</v>
      </c>
      <c r="P158" s="53">
        <f t="shared" si="56"/>
        <v>0</v>
      </c>
      <c r="Q158" s="54">
        <f t="shared" si="57"/>
        <v>0</v>
      </c>
      <c r="R158" s="55">
        <f t="shared" si="58"/>
        <v>0</v>
      </c>
      <c r="S158" s="52">
        <f t="shared" si="59"/>
        <v>0</v>
      </c>
      <c r="T158" s="303">
        <f t="shared" si="60"/>
        <v>0</v>
      </c>
      <c r="U158" s="62">
        <f t="shared" si="54"/>
        <v>0</v>
      </c>
    </row>
    <row r="159" spans="1:21" x14ac:dyDescent="0.25">
      <c r="A159" s="86" t="s">
        <v>72</v>
      </c>
      <c r="B159" s="52">
        <f>'DAY6'!H159</f>
        <v>0</v>
      </c>
      <c r="C159" s="53">
        <v>0</v>
      </c>
      <c r="D159" s="54">
        <v>0</v>
      </c>
      <c r="E159" s="55">
        <v>0</v>
      </c>
      <c r="F159" s="56">
        <v>0</v>
      </c>
      <c r="G159" s="303">
        <v>0</v>
      </c>
      <c r="H159" s="54">
        <f>+(Table19[[#This Row],[OPENING ]]+Table19[[#This Row],[RECEIPTS]]+Table19[[#This Row],[RETURNS]])-(Table19[[#This Row],[EXCHANGED]]+Table19[[#This Row],[SALES]]+Table19[[#This Row],[ISSUES]])</f>
        <v>0</v>
      </c>
      <c r="I159" s="53">
        <v>0</v>
      </c>
      <c r="J159" s="58">
        <f t="shared" si="61"/>
        <v>0</v>
      </c>
      <c r="K159" s="53">
        <f>+'DAY6'!K159+'DAY7'!C159</f>
        <v>0</v>
      </c>
      <c r="L159" s="54">
        <f>+'DAY6'!L159+'DAY7'!D159</f>
        <v>0</v>
      </c>
      <c r="M159" s="55">
        <f>+'DAY6'!M159+'DAY7'!E159</f>
        <v>0</v>
      </c>
      <c r="N159" s="52">
        <f>+'DAY6'!N159+'DAY7'!F159</f>
        <v>0</v>
      </c>
      <c r="O159" s="303">
        <f>+'DAY6'!O159+'DAY7'!G159</f>
        <v>0</v>
      </c>
      <c r="P159" s="53">
        <f t="shared" si="56"/>
        <v>0</v>
      </c>
      <c r="Q159" s="54">
        <f t="shared" si="57"/>
        <v>0</v>
      </c>
      <c r="R159" s="55">
        <f t="shared" si="58"/>
        <v>0</v>
      </c>
      <c r="S159" s="52">
        <f t="shared" si="59"/>
        <v>0</v>
      </c>
      <c r="T159" s="303">
        <f t="shared" si="60"/>
        <v>0</v>
      </c>
      <c r="U159" s="62">
        <f t="shared" si="54"/>
        <v>0</v>
      </c>
    </row>
    <row r="160" spans="1:21" x14ac:dyDescent="0.25">
      <c r="A160" s="86" t="s">
        <v>73</v>
      </c>
      <c r="B160" s="52">
        <f>'DAY6'!H160</f>
        <v>0</v>
      </c>
      <c r="C160" s="53">
        <v>0</v>
      </c>
      <c r="D160" s="54">
        <v>0</v>
      </c>
      <c r="E160" s="55">
        <v>0</v>
      </c>
      <c r="F160" s="56">
        <v>0</v>
      </c>
      <c r="G160" s="303">
        <v>0</v>
      </c>
      <c r="H160" s="54">
        <f>+(Table19[[#This Row],[OPENING ]]+Table19[[#This Row],[RECEIPTS]]+Table19[[#This Row],[RETURNS]])-(Table19[[#This Row],[EXCHANGED]]+Table19[[#This Row],[SALES]]+Table19[[#This Row],[ISSUES]])</f>
        <v>0</v>
      </c>
      <c r="I160" s="53">
        <v>0</v>
      </c>
      <c r="J160" s="58">
        <f t="shared" si="61"/>
        <v>0</v>
      </c>
      <c r="K160" s="53">
        <f>+'DAY6'!K160+'DAY7'!C160</f>
        <v>0</v>
      </c>
      <c r="L160" s="54">
        <f>+'DAY6'!L160+'DAY7'!D160</f>
        <v>0</v>
      </c>
      <c r="M160" s="55">
        <f>+'DAY6'!M160+'DAY7'!E160</f>
        <v>0</v>
      </c>
      <c r="N160" s="52">
        <f>+'DAY6'!N160+'DAY7'!F160</f>
        <v>0</v>
      </c>
      <c r="O160" s="303">
        <f>+'DAY6'!O160+'DAY7'!G160</f>
        <v>0</v>
      </c>
      <c r="P160" s="53">
        <f t="shared" si="56"/>
        <v>0</v>
      </c>
      <c r="Q160" s="54">
        <f t="shared" si="57"/>
        <v>0</v>
      </c>
      <c r="R160" s="55">
        <f t="shared" si="58"/>
        <v>0</v>
      </c>
      <c r="S160" s="52">
        <f t="shared" si="59"/>
        <v>0</v>
      </c>
      <c r="T160" s="303">
        <f t="shared" si="60"/>
        <v>0</v>
      </c>
      <c r="U160" s="62">
        <f t="shared" si="54"/>
        <v>0</v>
      </c>
    </row>
    <row r="161" spans="1:21" x14ac:dyDescent="0.25">
      <c r="A161" s="87" t="s">
        <v>74</v>
      </c>
      <c r="B161" s="52">
        <f>'DAY6'!H161</f>
        <v>562</v>
      </c>
      <c r="C161" s="53">
        <v>0</v>
      </c>
      <c r="D161" s="54">
        <v>0</v>
      </c>
      <c r="E161" s="55">
        <v>0</v>
      </c>
      <c r="F161" s="56">
        <v>0</v>
      </c>
      <c r="G161" s="303">
        <v>0</v>
      </c>
      <c r="H161" s="54">
        <f>+(Table19[[#This Row],[OPENING ]]+Table19[[#This Row],[RECEIPTS]]+Table19[[#This Row],[RETURNS]])-(Table19[[#This Row],[EXCHANGED]]+Table19[[#This Row],[SALES]]+Table19[[#This Row],[ISSUES]])</f>
        <v>562</v>
      </c>
      <c r="I161" s="53">
        <v>562</v>
      </c>
      <c r="J161" s="58">
        <f>+I161-H161</f>
        <v>0</v>
      </c>
      <c r="K161" s="53">
        <f>+'DAY6'!K161+'DAY7'!C161</f>
        <v>0</v>
      </c>
      <c r="L161" s="54">
        <f>+'DAY6'!L161+'DAY7'!D161</f>
        <v>0</v>
      </c>
      <c r="M161" s="55">
        <f>+'DAY6'!M161+'DAY7'!E161</f>
        <v>0</v>
      </c>
      <c r="N161" s="52">
        <f>+'DAY6'!N161+'DAY7'!F161</f>
        <v>0</v>
      </c>
      <c r="O161" s="303">
        <f>+'DAY6'!O161+'DAY7'!G161</f>
        <v>0</v>
      </c>
      <c r="P161" s="53">
        <f t="shared" si="56"/>
        <v>0</v>
      </c>
      <c r="Q161" s="54">
        <f t="shared" si="57"/>
        <v>0</v>
      </c>
      <c r="R161" s="55">
        <f t="shared" si="58"/>
        <v>0</v>
      </c>
      <c r="S161" s="52">
        <f t="shared" si="59"/>
        <v>0</v>
      </c>
      <c r="T161" s="303">
        <f t="shared" si="60"/>
        <v>0</v>
      </c>
      <c r="U161" s="62">
        <f t="shared" si="54"/>
        <v>0</v>
      </c>
    </row>
    <row r="162" spans="1:21" x14ac:dyDescent="0.25">
      <c r="A162" s="88" t="s">
        <v>75</v>
      </c>
      <c r="B162" s="52">
        <f>'DAY6'!H162</f>
        <v>0</v>
      </c>
      <c r="C162" s="53">
        <v>0</v>
      </c>
      <c r="D162" s="54">
        <v>0</v>
      </c>
      <c r="E162" s="55">
        <v>0</v>
      </c>
      <c r="F162" s="56">
        <v>0</v>
      </c>
      <c r="G162" s="303">
        <v>0</v>
      </c>
      <c r="H162" s="54">
        <f>+(Table19[[#This Row],[OPENING ]]+Table19[[#This Row],[RECEIPTS]]+Table19[[#This Row],[RETURNS]])-(Table19[[#This Row],[EXCHANGED]]+Table19[[#This Row],[SALES]]+Table19[[#This Row],[ISSUES]])</f>
        <v>0</v>
      </c>
      <c r="I162" s="53">
        <v>0</v>
      </c>
      <c r="J162" s="58">
        <f t="shared" si="61"/>
        <v>0</v>
      </c>
      <c r="K162" s="53">
        <f>+'DAY6'!K162+'DAY7'!C162</f>
        <v>0</v>
      </c>
      <c r="L162" s="54">
        <f>+'DAY6'!L162+'DAY7'!D162</f>
        <v>0</v>
      </c>
      <c r="M162" s="55">
        <f>+'DAY6'!M162+'DAY7'!E162</f>
        <v>0</v>
      </c>
      <c r="N162" s="52">
        <f>+'DAY6'!N162+'DAY7'!F162</f>
        <v>0</v>
      </c>
      <c r="O162" s="303">
        <f>+'DAY6'!O162+'DAY7'!G162</f>
        <v>0</v>
      </c>
      <c r="P162" s="53">
        <f t="shared" si="56"/>
        <v>0</v>
      </c>
      <c r="Q162" s="54">
        <f t="shared" si="57"/>
        <v>0</v>
      </c>
      <c r="R162" s="55">
        <f t="shared" si="58"/>
        <v>0</v>
      </c>
      <c r="S162" s="52">
        <f t="shared" si="59"/>
        <v>0</v>
      </c>
      <c r="T162" s="303">
        <f t="shared" si="60"/>
        <v>0</v>
      </c>
      <c r="U162" s="62">
        <f t="shared" si="54"/>
        <v>0</v>
      </c>
    </row>
    <row r="163" spans="1:21" x14ac:dyDescent="0.25">
      <c r="A163" s="88" t="s">
        <v>76</v>
      </c>
      <c r="B163" s="52">
        <f>'DAY6'!H163</f>
        <v>0</v>
      </c>
      <c r="C163" s="53">
        <v>0</v>
      </c>
      <c r="D163" s="54">
        <v>0</v>
      </c>
      <c r="E163" s="55">
        <v>0</v>
      </c>
      <c r="F163" s="56">
        <v>0</v>
      </c>
      <c r="G163" s="303">
        <v>0</v>
      </c>
      <c r="H163" s="54">
        <f>+(Table19[[#This Row],[OPENING ]]+Table19[[#This Row],[RECEIPTS]]+Table19[[#This Row],[RETURNS]])-(Table19[[#This Row],[EXCHANGED]]+Table19[[#This Row],[SALES]]+Table19[[#This Row],[ISSUES]])</f>
        <v>0</v>
      </c>
      <c r="I163" s="53">
        <v>0</v>
      </c>
      <c r="J163" s="58">
        <f t="shared" si="61"/>
        <v>0</v>
      </c>
      <c r="K163" s="53">
        <f>+'DAY6'!K163+'DAY7'!C163</f>
        <v>0</v>
      </c>
      <c r="L163" s="54">
        <f>+'DAY6'!L163+'DAY7'!D163</f>
        <v>0</v>
      </c>
      <c r="M163" s="55">
        <f>+'DAY6'!M163+'DAY7'!E163</f>
        <v>0</v>
      </c>
      <c r="N163" s="52">
        <f>+'DAY6'!N163+'DAY7'!F163</f>
        <v>0</v>
      </c>
      <c r="O163" s="303">
        <f>+'DAY6'!O163+'DAY7'!G163</f>
        <v>0</v>
      </c>
      <c r="P163" s="53">
        <f t="shared" si="56"/>
        <v>0</v>
      </c>
      <c r="Q163" s="54">
        <f t="shared" si="57"/>
        <v>0</v>
      </c>
      <c r="R163" s="55">
        <f t="shared" si="58"/>
        <v>0</v>
      </c>
      <c r="S163" s="52">
        <f t="shared" si="59"/>
        <v>0</v>
      </c>
      <c r="T163" s="303">
        <f t="shared" si="60"/>
        <v>0</v>
      </c>
      <c r="U163" s="62">
        <f t="shared" si="54"/>
        <v>0</v>
      </c>
    </row>
    <row r="164" spans="1:21" x14ac:dyDescent="0.25">
      <c r="A164" s="87" t="s">
        <v>77</v>
      </c>
      <c r="B164" s="52">
        <f>'DAY6'!H164</f>
        <v>4</v>
      </c>
      <c r="C164" s="53">
        <v>0</v>
      </c>
      <c r="D164" s="54">
        <v>0</v>
      </c>
      <c r="E164" s="55">
        <v>0</v>
      </c>
      <c r="F164" s="56">
        <v>0</v>
      </c>
      <c r="G164" s="303">
        <v>0</v>
      </c>
      <c r="H164" s="54">
        <f>+(Table19[[#This Row],[OPENING ]]+Table19[[#This Row],[RECEIPTS]]+Table19[[#This Row],[RETURNS]])-(Table19[[#This Row],[EXCHANGED]]+Table19[[#This Row],[SALES]]+Table19[[#This Row],[ISSUES]])</f>
        <v>4</v>
      </c>
      <c r="I164" s="53">
        <v>4</v>
      </c>
      <c r="J164" s="58">
        <f t="shared" si="61"/>
        <v>0</v>
      </c>
      <c r="K164" s="53">
        <f>+'DAY6'!K164+'DAY7'!C164</f>
        <v>0</v>
      </c>
      <c r="L164" s="54">
        <f>+'DAY6'!L164+'DAY7'!D164</f>
        <v>0</v>
      </c>
      <c r="M164" s="55">
        <f>+'DAY6'!M164+'DAY7'!E164</f>
        <v>0</v>
      </c>
      <c r="N164" s="52">
        <f>+'DAY6'!N164+'DAY7'!F164</f>
        <v>0</v>
      </c>
      <c r="O164" s="303">
        <f>+'DAY6'!O164+'DAY7'!G164</f>
        <v>0</v>
      </c>
      <c r="P164" s="53">
        <f t="shared" si="56"/>
        <v>0</v>
      </c>
      <c r="Q164" s="54">
        <f t="shared" si="57"/>
        <v>0</v>
      </c>
      <c r="R164" s="55">
        <f t="shared" si="58"/>
        <v>0</v>
      </c>
      <c r="S164" s="52">
        <f t="shared" si="59"/>
        <v>0</v>
      </c>
      <c r="T164" s="303">
        <f t="shared" si="60"/>
        <v>0</v>
      </c>
      <c r="U164" s="62">
        <f t="shared" si="54"/>
        <v>0</v>
      </c>
    </row>
    <row r="165" spans="1:21" x14ac:dyDescent="0.25">
      <c r="A165" s="109" t="s">
        <v>78</v>
      </c>
      <c r="B165" s="52">
        <f>'DAY6'!H165</f>
        <v>0</v>
      </c>
      <c r="C165" s="53">
        <v>0</v>
      </c>
      <c r="D165" s="54">
        <v>0</v>
      </c>
      <c r="E165" s="55">
        <v>0</v>
      </c>
      <c r="F165" s="56">
        <v>0</v>
      </c>
      <c r="G165" s="303">
        <v>0</v>
      </c>
      <c r="H165" s="54">
        <f>+(Table19[[#This Row],[OPENING ]]+Table19[[#This Row],[RECEIPTS]]+Table19[[#This Row],[RETURNS]])-(Table19[[#This Row],[EXCHANGED]]+Table19[[#This Row],[SALES]]+Table19[[#This Row],[ISSUES]])</f>
        <v>0</v>
      </c>
      <c r="I165" s="53">
        <v>0</v>
      </c>
      <c r="J165" s="58">
        <f t="shared" si="61"/>
        <v>0</v>
      </c>
      <c r="K165" s="53">
        <f>+'DAY6'!K165+'DAY7'!C165</f>
        <v>0</v>
      </c>
      <c r="L165" s="54">
        <f>+'DAY6'!L165+'DAY7'!D165</f>
        <v>0</v>
      </c>
      <c r="M165" s="55">
        <f>+'DAY6'!M165+'DAY7'!E165</f>
        <v>0</v>
      </c>
      <c r="N165" s="52">
        <f>+'DAY6'!N165+'DAY7'!F165</f>
        <v>0</v>
      </c>
      <c r="O165" s="303">
        <f>+'DAY6'!O165+'DAY7'!G165</f>
        <v>0</v>
      </c>
      <c r="P165" s="53">
        <f t="shared" si="56"/>
        <v>0</v>
      </c>
      <c r="Q165" s="54">
        <f t="shared" si="57"/>
        <v>0</v>
      </c>
      <c r="R165" s="55">
        <f t="shared" si="58"/>
        <v>0</v>
      </c>
      <c r="S165" s="52">
        <f t="shared" si="59"/>
        <v>0</v>
      </c>
      <c r="T165" s="303">
        <f t="shared" si="60"/>
        <v>0</v>
      </c>
      <c r="U165" s="62">
        <f t="shared" si="54"/>
        <v>0</v>
      </c>
    </row>
    <row r="166" spans="1:21" x14ac:dyDescent="0.25">
      <c r="A166" s="109" t="s">
        <v>79</v>
      </c>
      <c r="B166" s="52">
        <f>'DAY6'!H166</f>
        <v>0</v>
      </c>
      <c r="C166" s="53">
        <v>0</v>
      </c>
      <c r="D166" s="54">
        <v>0</v>
      </c>
      <c r="E166" s="55">
        <v>0</v>
      </c>
      <c r="F166" s="56">
        <v>0</v>
      </c>
      <c r="G166" s="303">
        <v>0</v>
      </c>
      <c r="H166" s="54">
        <f>+(Table19[[#This Row],[OPENING ]]+Table19[[#This Row],[RECEIPTS]]+Table19[[#This Row],[RETURNS]])-(Table19[[#This Row],[EXCHANGED]]+Table19[[#This Row],[SALES]]+Table19[[#This Row],[ISSUES]])</f>
        <v>0</v>
      </c>
      <c r="I166" s="53">
        <v>0</v>
      </c>
      <c r="J166" s="58">
        <f t="shared" si="61"/>
        <v>0</v>
      </c>
      <c r="K166" s="53">
        <f>+'DAY6'!K166+'DAY7'!C166</f>
        <v>0</v>
      </c>
      <c r="L166" s="54">
        <f>+'DAY6'!L166+'DAY7'!D166</f>
        <v>0</v>
      </c>
      <c r="M166" s="55">
        <f>+'DAY6'!M166+'DAY7'!E166</f>
        <v>0</v>
      </c>
      <c r="N166" s="52">
        <f>+'DAY6'!N166+'DAY7'!F166</f>
        <v>0</v>
      </c>
      <c r="O166" s="303">
        <f>+'DAY6'!O166+'DAY7'!G166</f>
        <v>0</v>
      </c>
      <c r="P166" s="53">
        <f t="shared" si="56"/>
        <v>0</v>
      </c>
      <c r="Q166" s="54">
        <f t="shared" si="57"/>
        <v>0</v>
      </c>
      <c r="R166" s="55">
        <f t="shared" si="58"/>
        <v>0</v>
      </c>
      <c r="S166" s="52">
        <f t="shared" si="59"/>
        <v>0</v>
      </c>
      <c r="T166" s="303">
        <f t="shared" si="60"/>
        <v>0</v>
      </c>
      <c r="U166" s="62">
        <f t="shared" si="54"/>
        <v>0</v>
      </c>
    </row>
    <row r="167" spans="1:21" x14ac:dyDescent="0.25">
      <c r="A167" s="109" t="s">
        <v>109</v>
      </c>
      <c r="B167" s="52">
        <f>'DAY6'!H167</f>
        <v>317.2</v>
      </c>
      <c r="C167" s="53">
        <v>0</v>
      </c>
      <c r="D167" s="54">
        <v>0</v>
      </c>
      <c r="E167" s="55">
        <v>0</v>
      </c>
      <c r="F167" s="56">
        <v>0</v>
      </c>
      <c r="G167" s="303">
        <v>0</v>
      </c>
      <c r="H167" s="54">
        <f>+(Table19[[#This Row],[OPENING ]]+Table19[[#This Row],[RECEIPTS]]+Table19[[#This Row],[RETURNS]])-(Table19[[#This Row],[EXCHANGED]]+Table19[[#This Row],[SALES]]+Table19[[#This Row],[ISSUES]])</f>
        <v>317.2</v>
      </c>
      <c r="I167" s="53">
        <v>317.2</v>
      </c>
      <c r="J167" s="58">
        <f t="shared" si="61"/>
        <v>0</v>
      </c>
      <c r="K167" s="53">
        <f>+'DAY6'!K167+'DAY7'!C167</f>
        <v>0</v>
      </c>
      <c r="L167" s="54">
        <f>+'DAY6'!L167+'DAY7'!D167</f>
        <v>0</v>
      </c>
      <c r="M167" s="55">
        <f>+'DAY6'!M167+'DAY7'!E167</f>
        <v>0</v>
      </c>
      <c r="N167" s="52">
        <f>+'DAY6'!N167+'DAY7'!F167</f>
        <v>0</v>
      </c>
      <c r="O167" s="303">
        <f>+'DAY6'!O167+'DAY7'!G167</f>
        <v>0</v>
      </c>
      <c r="P167" s="53">
        <f t="shared" si="56"/>
        <v>0</v>
      </c>
      <c r="Q167" s="54">
        <f t="shared" si="57"/>
        <v>0</v>
      </c>
      <c r="R167" s="55">
        <f t="shared" si="58"/>
        <v>0</v>
      </c>
      <c r="S167" s="52">
        <f t="shared" si="59"/>
        <v>0</v>
      </c>
      <c r="T167" s="303">
        <f t="shared" si="60"/>
        <v>0</v>
      </c>
      <c r="U167" s="62">
        <f t="shared" si="54"/>
        <v>0</v>
      </c>
    </row>
    <row r="168" spans="1:21" x14ac:dyDescent="0.25">
      <c r="A168" s="109" t="s">
        <v>110</v>
      </c>
      <c r="B168" s="52">
        <f>'DAY6'!H168</f>
        <v>1254.2</v>
      </c>
      <c r="C168" s="53">
        <v>0</v>
      </c>
      <c r="D168" s="54">
        <v>0</v>
      </c>
      <c r="E168" s="55">
        <v>0</v>
      </c>
      <c r="F168" s="56">
        <v>0</v>
      </c>
      <c r="G168" s="303">
        <v>0</v>
      </c>
      <c r="H168" s="54">
        <f>+(Table19[[#This Row],[OPENING ]]+Table19[[#This Row],[RECEIPTS]]+Table19[[#This Row],[RETURNS]])-(Table19[[#This Row],[EXCHANGED]]+Table19[[#This Row],[SALES]]+Table19[[#This Row],[ISSUES]])</f>
        <v>1254.2</v>
      </c>
      <c r="I168" s="53">
        <v>1254.2</v>
      </c>
      <c r="J168" s="58">
        <f t="shared" si="61"/>
        <v>0</v>
      </c>
      <c r="K168" s="53">
        <f>+'DAY6'!K168+'DAY7'!C168</f>
        <v>0</v>
      </c>
      <c r="L168" s="54">
        <f>+'DAY6'!L168+'DAY7'!D168</f>
        <v>0</v>
      </c>
      <c r="M168" s="55">
        <f>+'DAY6'!M168+'DAY7'!E168</f>
        <v>0</v>
      </c>
      <c r="N168" s="52">
        <f>+'DAY6'!N168+'DAY7'!F168</f>
        <v>0</v>
      </c>
      <c r="O168" s="303">
        <f>+'DAY6'!O168+'DAY7'!G168</f>
        <v>0</v>
      </c>
      <c r="P168" s="53">
        <f t="shared" si="56"/>
        <v>0</v>
      </c>
      <c r="Q168" s="54">
        <f t="shared" si="57"/>
        <v>0</v>
      </c>
      <c r="R168" s="55">
        <f t="shared" si="58"/>
        <v>0</v>
      </c>
      <c r="S168" s="52">
        <f t="shared" si="59"/>
        <v>0</v>
      </c>
      <c r="T168" s="303">
        <f t="shared" si="60"/>
        <v>0</v>
      </c>
      <c r="U168" s="62">
        <f t="shared" si="54"/>
        <v>0</v>
      </c>
    </row>
    <row r="169" spans="1:21" x14ac:dyDescent="0.25">
      <c r="A169" s="109" t="s">
        <v>80</v>
      </c>
      <c r="B169" s="52">
        <f>'DAY6'!H169</f>
        <v>0</v>
      </c>
      <c r="C169" s="53">
        <v>0</v>
      </c>
      <c r="D169" s="54">
        <v>0</v>
      </c>
      <c r="E169" s="55">
        <v>0</v>
      </c>
      <c r="F169" s="56">
        <v>0</v>
      </c>
      <c r="G169" s="303">
        <v>0</v>
      </c>
      <c r="H169" s="54">
        <f>+(Table19[[#This Row],[OPENING ]]+Table19[[#This Row],[RECEIPTS]]+Table19[[#This Row],[RETURNS]])-(Table19[[#This Row],[EXCHANGED]]+Table19[[#This Row],[SALES]]+Table19[[#This Row],[ISSUES]])</f>
        <v>0</v>
      </c>
      <c r="I169" s="53">
        <v>0</v>
      </c>
      <c r="J169" s="58">
        <f t="shared" si="61"/>
        <v>0</v>
      </c>
      <c r="K169" s="53">
        <f>+'DAY6'!K169+'DAY7'!C169</f>
        <v>0</v>
      </c>
      <c r="L169" s="54">
        <f>+'DAY6'!L169+'DAY7'!D169</f>
        <v>0</v>
      </c>
      <c r="M169" s="55">
        <f>+'DAY6'!M169+'DAY7'!E169</f>
        <v>0</v>
      </c>
      <c r="N169" s="52">
        <f>+'DAY6'!N169+'DAY7'!F169</f>
        <v>0</v>
      </c>
      <c r="O169" s="303">
        <f>+'DAY6'!O169+'DAY7'!G169</f>
        <v>0</v>
      </c>
      <c r="P169" s="53">
        <f t="shared" si="56"/>
        <v>0</v>
      </c>
      <c r="Q169" s="54">
        <f t="shared" si="57"/>
        <v>0</v>
      </c>
      <c r="R169" s="55">
        <f t="shared" si="58"/>
        <v>0</v>
      </c>
      <c r="S169" s="52">
        <f t="shared" si="59"/>
        <v>0</v>
      </c>
      <c r="T169" s="303">
        <f t="shared" si="60"/>
        <v>0</v>
      </c>
      <c r="U169" s="62">
        <f t="shared" si="54"/>
        <v>0</v>
      </c>
    </row>
    <row r="170" spans="1:21" x14ac:dyDescent="0.25">
      <c r="A170" s="109" t="s">
        <v>81</v>
      </c>
      <c r="B170" s="52">
        <f>'DAY6'!H170</f>
        <v>0</v>
      </c>
      <c r="C170" s="53">
        <v>0</v>
      </c>
      <c r="D170" s="54">
        <v>0</v>
      </c>
      <c r="E170" s="55">
        <v>0</v>
      </c>
      <c r="F170" s="56">
        <v>0</v>
      </c>
      <c r="G170" s="303">
        <v>0</v>
      </c>
      <c r="H170" s="54">
        <f>+(Table19[[#This Row],[OPENING ]]+Table19[[#This Row],[RECEIPTS]]+Table19[[#This Row],[RETURNS]])-(Table19[[#This Row],[EXCHANGED]]+Table19[[#This Row],[SALES]]+Table19[[#This Row],[ISSUES]])</f>
        <v>0</v>
      </c>
      <c r="I170" s="53">
        <v>0</v>
      </c>
      <c r="J170" s="58">
        <f t="shared" si="61"/>
        <v>0</v>
      </c>
      <c r="K170" s="53">
        <f>+'DAY6'!K170+'DAY7'!C170</f>
        <v>0</v>
      </c>
      <c r="L170" s="54">
        <f>+'DAY6'!L170+'DAY7'!D170</f>
        <v>0</v>
      </c>
      <c r="M170" s="55">
        <f>+'DAY6'!M170+'DAY7'!E170</f>
        <v>0</v>
      </c>
      <c r="N170" s="52">
        <f>+'DAY6'!N170+'DAY7'!F170</f>
        <v>0</v>
      </c>
      <c r="O170" s="303">
        <f>+'DAY6'!O170+'DAY7'!G170</f>
        <v>0</v>
      </c>
      <c r="P170" s="53">
        <f t="shared" si="56"/>
        <v>0</v>
      </c>
      <c r="Q170" s="54">
        <f t="shared" si="57"/>
        <v>0</v>
      </c>
      <c r="R170" s="55">
        <f t="shared" si="58"/>
        <v>0</v>
      </c>
      <c r="S170" s="52">
        <f t="shared" si="59"/>
        <v>0</v>
      </c>
      <c r="T170" s="303">
        <f t="shared" si="60"/>
        <v>0</v>
      </c>
      <c r="U170" s="62">
        <f t="shared" si="54"/>
        <v>0</v>
      </c>
    </row>
    <row r="171" spans="1:21" x14ac:dyDescent="0.25">
      <c r="A171" s="89" t="s">
        <v>82</v>
      </c>
      <c r="B171" s="52">
        <f>'DAY6'!H171</f>
        <v>0</v>
      </c>
      <c r="C171" s="53">
        <v>0</v>
      </c>
      <c r="D171" s="54">
        <v>0</v>
      </c>
      <c r="E171" s="55">
        <v>0</v>
      </c>
      <c r="F171" s="56">
        <v>0</v>
      </c>
      <c r="G171" s="303">
        <v>0</v>
      </c>
      <c r="H171" s="54">
        <f>+(Table19[[#This Row],[OPENING ]]+Table19[[#This Row],[RECEIPTS]]+Table19[[#This Row],[RETURNS]])-(Table19[[#This Row],[EXCHANGED]]+Table19[[#This Row],[SALES]]+Table19[[#This Row],[ISSUES]])</f>
        <v>0</v>
      </c>
      <c r="I171" s="53">
        <v>0</v>
      </c>
      <c r="J171" s="58">
        <f t="shared" si="61"/>
        <v>0</v>
      </c>
      <c r="K171" s="53">
        <f>+'DAY6'!K171+'DAY7'!C171</f>
        <v>0</v>
      </c>
      <c r="L171" s="54">
        <f>+'DAY6'!L171+'DAY7'!D171</f>
        <v>0</v>
      </c>
      <c r="M171" s="55">
        <f>+'DAY6'!M171+'DAY7'!E171</f>
        <v>0</v>
      </c>
      <c r="N171" s="52">
        <f>+'DAY6'!N171+'DAY7'!F171</f>
        <v>0</v>
      </c>
      <c r="O171" s="303">
        <f>+'DAY6'!O171+'DAY7'!G171</f>
        <v>0</v>
      </c>
      <c r="P171" s="53">
        <f t="shared" si="56"/>
        <v>0</v>
      </c>
      <c r="Q171" s="54">
        <f t="shared" si="57"/>
        <v>0</v>
      </c>
      <c r="R171" s="55">
        <f t="shared" si="58"/>
        <v>0</v>
      </c>
      <c r="S171" s="52">
        <f t="shared" si="59"/>
        <v>0</v>
      </c>
      <c r="T171" s="303">
        <f t="shared" si="60"/>
        <v>0</v>
      </c>
      <c r="U171" s="62">
        <f t="shared" si="54"/>
        <v>0</v>
      </c>
    </row>
    <row r="172" spans="1:21" x14ac:dyDescent="0.25">
      <c r="A172" s="90" t="s">
        <v>83</v>
      </c>
      <c r="B172" s="52">
        <f>'DAY6'!H172</f>
        <v>504.2</v>
      </c>
      <c r="C172" s="53">
        <v>0</v>
      </c>
      <c r="D172" s="54">
        <v>0</v>
      </c>
      <c r="E172" s="55">
        <v>0</v>
      </c>
      <c r="F172" s="56">
        <v>0</v>
      </c>
      <c r="G172" s="303">
        <v>0</v>
      </c>
      <c r="H172" s="54">
        <f>+(Table19[[#This Row],[OPENING ]]+Table19[[#This Row],[RECEIPTS]]+Table19[[#This Row],[RETURNS]])-(Table19[[#This Row],[EXCHANGED]]+Table19[[#This Row],[SALES]]+Table19[[#This Row],[ISSUES]])</f>
        <v>504.2</v>
      </c>
      <c r="I172" s="53">
        <v>504.2</v>
      </c>
      <c r="J172" s="58">
        <f t="shared" si="61"/>
        <v>0</v>
      </c>
      <c r="K172" s="53">
        <f>+'DAY6'!K172+'DAY7'!C172</f>
        <v>0</v>
      </c>
      <c r="L172" s="54">
        <f>+'DAY6'!L172+'DAY7'!D172</f>
        <v>0</v>
      </c>
      <c r="M172" s="55">
        <f>+'DAY6'!M172+'DAY7'!E172</f>
        <v>0</v>
      </c>
      <c r="N172" s="52">
        <f>+'DAY6'!N172+'DAY7'!F172</f>
        <v>0</v>
      </c>
      <c r="O172" s="303">
        <f>+'DAY6'!O172+'DAY7'!G172</f>
        <v>0</v>
      </c>
      <c r="P172" s="53">
        <f t="shared" si="56"/>
        <v>0</v>
      </c>
      <c r="Q172" s="54">
        <f t="shared" si="57"/>
        <v>0</v>
      </c>
      <c r="R172" s="55">
        <f t="shared" si="58"/>
        <v>0</v>
      </c>
      <c r="S172" s="52">
        <f t="shared" si="59"/>
        <v>0</v>
      </c>
      <c r="T172" s="303">
        <f t="shared" si="60"/>
        <v>0</v>
      </c>
      <c r="U172" s="62">
        <f t="shared" si="54"/>
        <v>0</v>
      </c>
    </row>
    <row r="173" spans="1:21" x14ac:dyDescent="0.25">
      <c r="A173" s="90" t="s">
        <v>86</v>
      </c>
      <c r="B173" s="52">
        <f>'DAY6'!H173</f>
        <v>4.8</v>
      </c>
      <c r="C173" s="53">
        <v>0</v>
      </c>
      <c r="D173" s="54">
        <v>0</v>
      </c>
      <c r="E173" s="55">
        <v>0</v>
      </c>
      <c r="F173" s="56">
        <v>0</v>
      </c>
      <c r="G173" s="303">
        <v>0</v>
      </c>
      <c r="H173" s="54">
        <f>+(Table19[[#This Row],[OPENING ]]+Table19[[#This Row],[RECEIPTS]]+Table19[[#This Row],[RETURNS]])-(Table19[[#This Row],[EXCHANGED]]+Table19[[#This Row],[SALES]]+Table19[[#This Row],[ISSUES]])</f>
        <v>4.8</v>
      </c>
      <c r="I173" s="53">
        <v>4.8</v>
      </c>
      <c r="J173" s="58">
        <f t="shared" si="61"/>
        <v>0</v>
      </c>
      <c r="K173" s="53">
        <f>+'DAY6'!K173+'DAY7'!C173</f>
        <v>0</v>
      </c>
      <c r="L173" s="54">
        <f>+'DAY6'!L173+'DAY7'!D173</f>
        <v>0</v>
      </c>
      <c r="M173" s="55">
        <f>+'DAY6'!M173+'DAY7'!E173</f>
        <v>0</v>
      </c>
      <c r="N173" s="52">
        <f>+'DAY6'!N173+'DAY7'!F173</f>
        <v>0</v>
      </c>
      <c r="O173" s="303">
        <f>+'DAY6'!O173+'DAY7'!G173</f>
        <v>0</v>
      </c>
      <c r="P173" s="53">
        <f t="shared" si="56"/>
        <v>0</v>
      </c>
      <c r="Q173" s="54">
        <f t="shared" si="57"/>
        <v>0</v>
      </c>
      <c r="R173" s="55">
        <f t="shared" si="58"/>
        <v>0</v>
      </c>
      <c r="S173" s="52">
        <f t="shared" si="59"/>
        <v>0</v>
      </c>
      <c r="T173" s="303">
        <f t="shared" si="60"/>
        <v>0</v>
      </c>
      <c r="U173" s="62">
        <f t="shared" si="54"/>
        <v>0</v>
      </c>
    </row>
    <row r="174" spans="1:21" x14ac:dyDescent="0.25">
      <c r="A174" s="94" t="s">
        <v>85</v>
      </c>
      <c r="B174" s="52">
        <f>'DAY6'!H174</f>
        <v>802</v>
      </c>
      <c r="C174" s="53">
        <v>0</v>
      </c>
      <c r="D174" s="54">
        <v>0</v>
      </c>
      <c r="E174" s="55">
        <v>0</v>
      </c>
      <c r="F174" s="56">
        <v>0</v>
      </c>
      <c r="G174" s="303">
        <v>0</v>
      </c>
      <c r="H174" s="54">
        <f>+(Table19[[#This Row],[OPENING ]]+Table19[[#This Row],[RECEIPTS]]+Table19[[#This Row],[RETURNS]])-(Table19[[#This Row],[EXCHANGED]]+Table19[[#This Row],[SALES]]+Table19[[#This Row],[ISSUES]])</f>
        <v>802</v>
      </c>
      <c r="I174" s="53">
        <v>802</v>
      </c>
      <c r="J174" s="58">
        <f t="shared" si="61"/>
        <v>0</v>
      </c>
      <c r="K174" s="53">
        <f>+'DAY6'!K174+'DAY7'!C174</f>
        <v>0</v>
      </c>
      <c r="L174" s="54">
        <f>+'DAY6'!L174+'DAY7'!D174</f>
        <v>0</v>
      </c>
      <c r="M174" s="55">
        <f>+'DAY6'!M174+'DAY7'!E174</f>
        <v>0</v>
      </c>
      <c r="N174" s="52">
        <f>+'DAY6'!N174+'DAY7'!F174</f>
        <v>0</v>
      </c>
      <c r="O174" s="303">
        <f>+'DAY6'!O174+'DAY7'!G174</f>
        <v>0</v>
      </c>
      <c r="P174" s="53">
        <f t="shared" si="56"/>
        <v>0</v>
      </c>
      <c r="Q174" s="54">
        <f t="shared" si="57"/>
        <v>0</v>
      </c>
      <c r="R174" s="55">
        <f t="shared" si="58"/>
        <v>0</v>
      </c>
      <c r="S174" s="52">
        <f t="shared" si="59"/>
        <v>0</v>
      </c>
      <c r="T174" s="303">
        <f t="shared" si="60"/>
        <v>0</v>
      </c>
      <c r="U174" s="62">
        <f t="shared" si="54"/>
        <v>0</v>
      </c>
    </row>
    <row r="175" spans="1:21" x14ac:dyDescent="0.25">
      <c r="A175" s="90" t="s">
        <v>84</v>
      </c>
      <c r="B175" s="52">
        <f>'DAY6'!H175</f>
        <v>0</v>
      </c>
      <c r="C175" s="53">
        <v>0</v>
      </c>
      <c r="D175" s="54">
        <v>0</v>
      </c>
      <c r="E175" s="55">
        <v>0</v>
      </c>
      <c r="F175" s="56">
        <v>0</v>
      </c>
      <c r="G175" s="303">
        <v>0</v>
      </c>
      <c r="H175" s="54">
        <f>+(Table19[[#This Row],[OPENING ]]+Table19[[#This Row],[RECEIPTS]]+Table19[[#This Row],[RETURNS]])-(Table19[[#This Row],[EXCHANGED]]+Table19[[#This Row],[SALES]]+Table19[[#This Row],[ISSUES]])</f>
        <v>0</v>
      </c>
      <c r="I175" s="53">
        <v>0</v>
      </c>
      <c r="J175" s="58">
        <f t="shared" si="61"/>
        <v>0</v>
      </c>
      <c r="K175" s="53">
        <f>+'DAY6'!K175+'DAY7'!C175</f>
        <v>0</v>
      </c>
      <c r="L175" s="54">
        <f>+'DAY6'!L175+'DAY7'!D175</f>
        <v>0</v>
      </c>
      <c r="M175" s="55">
        <f>+'DAY6'!M175+'DAY7'!E175</f>
        <v>0</v>
      </c>
      <c r="N175" s="52">
        <f>+'DAY6'!N175+'DAY7'!F175</f>
        <v>0</v>
      </c>
      <c r="O175" s="303">
        <f>+'DAY6'!O175+'DAY7'!G175</f>
        <v>0</v>
      </c>
      <c r="P175" s="53">
        <f t="shared" si="56"/>
        <v>0</v>
      </c>
      <c r="Q175" s="54">
        <f t="shared" si="57"/>
        <v>0</v>
      </c>
      <c r="R175" s="55">
        <f t="shared" si="58"/>
        <v>0</v>
      </c>
      <c r="S175" s="52">
        <f t="shared" si="59"/>
        <v>0</v>
      </c>
      <c r="T175" s="303">
        <f t="shared" si="60"/>
        <v>0</v>
      </c>
      <c r="U175" s="62">
        <f t="shared" si="54"/>
        <v>0</v>
      </c>
    </row>
    <row r="176" spans="1:21" x14ac:dyDescent="0.25">
      <c r="A176" s="318" t="s">
        <v>87</v>
      </c>
      <c r="B176" s="52">
        <f>'DAY6'!H176</f>
        <v>0</v>
      </c>
      <c r="C176" s="53">
        <v>0</v>
      </c>
      <c r="D176" s="54">
        <v>0</v>
      </c>
      <c r="E176" s="55">
        <v>0</v>
      </c>
      <c r="F176" s="56">
        <v>0</v>
      </c>
      <c r="G176" s="303">
        <v>0</v>
      </c>
      <c r="H176" s="54">
        <f>+(Table19[[#This Row],[OPENING ]]+Table19[[#This Row],[RECEIPTS]]+Table19[[#This Row],[RETURNS]])-(Table19[[#This Row],[EXCHANGED]]+Table19[[#This Row],[SALES]]+Table19[[#This Row],[ISSUES]])</f>
        <v>0</v>
      </c>
      <c r="I176" s="53">
        <v>0</v>
      </c>
      <c r="J176" s="58">
        <f t="shared" si="61"/>
        <v>0</v>
      </c>
      <c r="K176" s="53">
        <f>+'DAY6'!K176+'DAY7'!C176</f>
        <v>0</v>
      </c>
      <c r="L176" s="54">
        <f>+'DAY6'!L176+'DAY7'!D176</f>
        <v>0</v>
      </c>
      <c r="M176" s="55">
        <f>+'DAY6'!M176+'DAY7'!E176</f>
        <v>0</v>
      </c>
      <c r="N176" s="52">
        <f>+'DAY6'!N176+'DAY7'!F176</f>
        <v>0</v>
      </c>
      <c r="O176" s="303">
        <f>+'DAY6'!O176+'DAY7'!G176</f>
        <v>0</v>
      </c>
      <c r="P176" s="53">
        <f t="shared" si="56"/>
        <v>0</v>
      </c>
      <c r="Q176" s="54">
        <f t="shared" si="57"/>
        <v>0</v>
      </c>
      <c r="R176" s="55">
        <f t="shared" si="58"/>
        <v>0</v>
      </c>
      <c r="S176" s="52">
        <f t="shared" si="59"/>
        <v>0</v>
      </c>
      <c r="T176" s="303">
        <f t="shared" si="60"/>
        <v>0</v>
      </c>
      <c r="U176" s="62">
        <f t="shared" si="54"/>
        <v>0</v>
      </c>
    </row>
    <row r="177" spans="1:21" x14ac:dyDescent="0.25">
      <c r="A177" s="318" t="s">
        <v>89</v>
      </c>
      <c r="B177" s="52">
        <f>'DAY6'!H177</f>
        <v>17.8</v>
      </c>
      <c r="C177" s="53">
        <v>0</v>
      </c>
      <c r="D177" s="54">
        <v>0</v>
      </c>
      <c r="E177" s="55">
        <v>0</v>
      </c>
      <c r="F177" s="56">
        <v>0</v>
      </c>
      <c r="G177" s="303">
        <v>0</v>
      </c>
      <c r="H177" s="54">
        <f>+(Table19[[#This Row],[OPENING ]]+Table19[[#This Row],[RECEIPTS]]+Table19[[#This Row],[RETURNS]])-(Table19[[#This Row],[EXCHANGED]]+Table19[[#This Row],[SALES]]+Table19[[#This Row],[ISSUES]])</f>
        <v>17.8</v>
      </c>
      <c r="I177" s="53">
        <v>17.8</v>
      </c>
      <c r="J177" s="58">
        <f t="shared" si="61"/>
        <v>0</v>
      </c>
      <c r="K177" s="53">
        <f>+'DAY6'!K177+'DAY7'!C177</f>
        <v>0</v>
      </c>
      <c r="L177" s="54">
        <f>+'DAY6'!L177+'DAY7'!D177</f>
        <v>0</v>
      </c>
      <c r="M177" s="55">
        <f>+'DAY6'!M177+'DAY7'!E177</f>
        <v>0</v>
      </c>
      <c r="N177" s="52">
        <f>+'DAY6'!N177+'DAY7'!F177</f>
        <v>0</v>
      </c>
      <c r="O177" s="303">
        <f>+'DAY6'!O177+'DAY7'!G177</f>
        <v>0</v>
      </c>
      <c r="P177" s="53">
        <f t="shared" si="56"/>
        <v>0</v>
      </c>
      <c r="Q177" s="54">
        <f t="shared" si="57"/>
        <v>0</v>
      </c>
      <c r="R177" s="55">
        <f t="shared" si="58"/>
        <v>0</v>
      </c>
      <c r="S177" s="52">
        <f t="shared" si="59"/>
        <v>0</v>
      </c>
      <c r="T177" s="303">
        <f t="shared" si="60"/>
        <v>0</v>
      </c>
      <c r="U177" s="62">
        <f t="shared" si="54"/>
        <v>0</v>
      </c>
    </row>
    <row r="178" spans="1:21" x14ac:dyDescent="0.25">
      <c r="A178" s="318" t="s">
        <v>88</v>
      </c>
      <c r="B178" s="52">
        <f>'DAY6'!H178</f>
        <v>0</v>
      </c>
      <c r="C178" s="53">
        <v>0</v>
      </c>
      <c r="D178" s="54">
        <v>0</v>
      </c>
      <c r="E178" s="55">
        <v>0</v>
      </c>
      <c r="F178" s="56">
        <v>0</v>
      </c>
      <c r="G178" s="303">
        <v>0</v>
      </c>
      <c r="H178" s="54">
        <f>+(Table19[[#This Row],[OPENING ]]+Table19[[#This Row],[RECEIPTS]]+Table19[[#This Row],[RETURNS]])-(Table19[[#This Row],[EXCHANGED]]+Table19[[#This Row],[SALES]]+Table19[[#This Row],[ISSUES]])</f>
        <v>0</v>
      </c>
      <c r="I178" s="53">
        <v>0</v>
      </c>
      <c r="J178" s="58">
        <f t="shared" si="61"/>
        <v>0</v>
      </c>
      <c r="K178" s="53">
        <f>+'DAY6'!K178+'DAY7'!C178</f>
        <v>0</v>
      </c>
      <c r="L178" s="54">
        <f>+'DAY6'!L178+'DAY7'!D178</f>
        <v>0</v>
      </c>
      <c r="M178" s="55">
        <f>+'DAY6'!M178+'DAY7'!E178</f>
        <v>0</v>
      </c>
      <c r="N178" s="52">
        <f>+'DAY6'!N178+'DAY7'!F178</f>
        <v>0</v>
      </c>
      <c r="O178" s="303">
        <f>+'DAY6'!O178+'DAY7'!G178</f>
        <v>0</v>
      </c>
      <c r="P178" s="53">
        <f t="shared" si="56"/>
        <v>0</v>
      </c>
      <c r="Q178" s="54">
        <f t="shared" si="57"/>
        <v>0</v>
      </c>
      <c r="R178" s="55">
        <f t="shared" si="58"/>
        <v>0</v>
      </c>
      <c r="S178" s="52">
        <f t="shared" si="59"/>
        <v>0</v>
      </c>
      <c r="T178" s="303">
        <f t="shared" si="60"/>
        <v>0</v>
      </c>
      <c r="U178" s="62">
        <f t="shared" si="54"/>
        <v>0</v>
      </c>
    </row>
    <row r="179" spans="1:21" x14ac:dyDescent="0.25">
      <c r="A179" s="88" t="s">
        <v>90</v>
      </c>
      <c r="B179" s="52">
        <f>'DAY6'!H179</f>
        <v>0</v>
      </c>
      <c r="C179" s="53">
        <v>0</v>
      </c>
      <c r="D179" s="54">
        <v>0</v>
      </c>
      <c r="E179" s="55">
        <v>0</v>
      </c>
      <c r="F179" s="56">
        <v>0</v>
      </c>
      <c r="G179" s="303">
        <v>0</v>
      </c>
      <c r="H179" s="54">
        <f>+(Table19[[#This Row],[OPENING ]]+Table19[[#This Row],[RECEIPTS]]+Table19[[#This Row],[RETURNS]])-(Table19[[#This Row],[EXCHANGED]]+Table19[[#This Row],[SALES]]+Table19[[#This Row],[ISSUES]])</f>
        <v>0</v>
      </c>
      <c r="I179" s="53">
        <v>0</v>
      </c>
      <c r="J179" s="58">
        <f t="shared" si="61"/>
        <v>0</v>
      </c>
      <c r="K179" s="53">
        <f>+'DAY6'!K179+'DAY7'!C179</f>
        <v>0</v>
      </c>
      <c r="L179" s="54">
        <f>+'DAY6'!L179+'DAY7'!D179</f>
        <v>0</v>
      </c>
      <c r="M179" s="55">
        <f>+'DAY6'!M179+'DAY7'!E179</f>
        <v>0</v>
      </c>
      <c r="N179" s="52">
        <f>+'DAY6'!N179+'DAY7'!F179</f>
        <v>0</v>
      </c>
      <c r="O179" s="303">
        <f>+'DAY6'!O179+'DAY7'!G179</f>
        <v>0</v>
      </c>
      <c r="P179" s="53">
        <f t="shared" si="56"/>
        <v>0</v>
      </c>
      <c r="Q179" s="54">
        <f t="shared" si="57"/>
        <v>0</v>
      </c>
      <c r="R179" s="55">
        <f t="shared" si="58"/>
        <v>0</v>
      </c>
      <c r="S179" s="52">
        <f t="shared" si="59"/>
        <v>0</v>
      </c>
      <c r="T179" s="303">
        <f t="shared" si="60"/>
        <v>0</v>
      </c>
      <c r="U179" s="62">
        <f t="shared" si="54"/>
        <v>0</v>
      </c>
    </row>
    <row r="180" spans="1:21" x14ac:dyDescent="0.25">
      <c r="A180" s="88" t="s">
        <v>91</v>
      </c>
      <c r="B180" s="52">
        <f>'DAY6'!H180</f>
        <v>376.64</v>
      </c>
      <c r="C180" s="53">
        <v>0</v>
      </c>
      <c r="D180" s="54">
        <v>0</v>
      </c>
      <c r="E180" s="55">
        <v>0</v>
      </c>
      <c r="F180" s="56">
        <v>0</v>
      </c>
      <c r="G180" s="303">
        <v>0</v>
      </c>
      <c r="H180" s="54">
        <f>+(Table19[[#This Row],[OPENING ]]+Table19[[#This Row],[RECEIPTS]]+Table19[[#This Row],[RETURNS]])-(Table19[[#This Row],[EXCHANGED]]+Table19[[#This Row],[SALES]]+Table19[[#This Row],[ISSUES]])</f>
        <v>376.64</v>
      </c>
      <c r="I180" s="53">
        <v>376.64</v>
      </c>
      <c r="J180" s="58">
        <f t="shared" si="61"/>
        <v>0</v>
      </c>
      <c r="K180" s="53">
        <f>+'DAY6'!K180+'DAY7'!C180</f>
        <v>0</v>
      </c>
      <c r="L180" s="54">
        <f>+'DAY6'!L180+'DAY7'!D180</f>
        <v>0</v>
      </c>
      <c r="M180" s="55">
        <f>+'DAY6'!M180+'DAY7'!E180</f>
        <v>0</v>
      </c>
      <c r="N180" s="52">
        <f>+'DAY6'!N180+'DAY7'!F180</f>
        <v>0</v>
      </c>
      <c r="O180" s="303">
        <f>+'DAY6'!O180+'DAY7'!G180</f>
        <v>79</v>
      </c>
      <c r="P180" s="53">
        <f t="shared" si="56"/>
        <v>0</v>
      </c>
      <c r="Q180" s="54">
        <f t="shared" si="57"/>
        <v>0</v>
      </c>
      <c r="R180" s="55">
        <f t="shared" si="58"/>
        <v>0</v>
      </c>
      <c r="S180" s="52">
        <f t="shared" si="59"/>
        <v>0</v>
      </c>
      <c r="T180" s="303">
        <f t="shared" si="60"/>
        <v>11.285714285714286</v>
      </c>
      <c r="U180" s="62">
        <f t="shared" si="54"/>
        <v>33.373164556962024</v>
      </c>
    </row>
    <row r="181" spans="1:21" x14ac:dyDescent="0.25">
      <c r="A181" s="88" t="s">
        <v>92</v>
      </c>
      <c r="B181" s="52">
        <f>'DAY6'!H181</f>
        <v>0</v>
      </c>
      <c r="C181" s="53">
        <v>0</v>
      </c>
      <c r="D181" s="54">
        <v>0</v>
      </c>
      <c r="E181" s="55">
        <v>0</v>
      </c>
      <c r="F181" s="56">
        <v>0</v>
      </c>
      <c r="G181" s="303">
        <v>0</v>
      </c>
      <c r="H181" s="54">
        <f>+(Table19[[#This Row],[OPENING ]]+Table19[[#This Row],[RECEIPTS]]+Table19[[#This Row],[RETURNS]])-(Table19[[#This Row],[EXCHANGED]]+Table19[[#This Row],[SALES]]+Table19[[#This Row],[ISSUES]])</f>
        <v>0</v>
      </c>
      <c r="I181" s="53">
        <v>0</v>
      </c>
      <c r="J181" s="58">
        <f t="shared" si="61"/>
        <v>0</v>
      </c>
      <c r="K181" s="53">
        <f>+'DAY6'!K181+'DAY7'!C181</f>
        <v>0</v>
      </c>
      <c r="L181" s="54">
        <f>+'DAY6'!L181+'DAY7'!D181</f>
        <v>0</v>
      </c>
      <c r="M181" s="55">
        <f>+'DAY6'!M181+'DAY7'!E181</f>
        <v>0</v>
      </c>
      <c r="N181" s="52">
        <f>+'DAY6'!N181+'DAY7'!F181</f>
        <v>0</v>
      </c>
      <c r="O181" s="303">
        <f>+'DAY6'!O181+'DAY7'!G181</f>
        <v>0</v>
      </c>
      <c r="P181" s="53">
        <f t="shared" si="56"/>
        <v>0</v>
      </c>
      <c r="Q181" s="54">
        <f t="shared" si="57"/>
        <v>0</v>
      </c>
      <c r="R181" s="55">
        <f t="shared" si="58"/>
        <v>0</v>
      </c>
      <c r="S181" s="52">
        <f t="shared" si="59"/>
        <v>0</v>
      </c>
      <c r="T181" s="303">
        <f t="shared" si="60"/>
        <v>0</v>
      </c>
      <c r="U181" s="62">
        <f t="shared" si="54"/>
        <v>0</v>
      </c>
    </row>
    <row r="182" spans="1:21" x14ac:dyDescent="0.25">
      <c r="A182" s="88" t="s">
        <v>111</v>
      </c>
      <c r="B182" s="52">
        <f>'DAY6'!H182</f>
        <v>0</v>
      </c>
      <c r="C182" s="53">
        <v>0</v>
      </c>
      <c r="D182" s="54">
        <v>0</v>
      </c>
      <c r="E182" s="55">
        <v>0</v>
      </c>
      <c r="F182" s="56">
        <v>0</v>
      </c>
      <c r="G182" s="303">
        <v>0</v>
      </c>
      <c r="H182" s="54">
        <f>+(Table19[[#This Row],[OPENING ]]+Table19[[#This Row],[RECEIPTS]]+Table19[[#This Row],[RETURNS]])-(Table19[[#This Row],[EXCHANGED]]+Table19[[#This Row],[SALES]]+Table19[[#This Row],[ISSUES]])</f>
        <v>0</v>
      </c>
      <c r="I182" s="53">
        <v>0</v>
      </c>
      <c r="J182" s="58">
        <f t="shared" si="61"/>
        <v>0</v>
      </c>
      <c r="K182" s="53">
        <f>+'DAY6'!K182+'DAY7'!C182</f>
        <v>0</v>
      </c>
      <c r="L182" s="54">
        <f>+'DAY6'!L182+'DAY7'!D182</f>
        <v>0</v>
      </c>
      <c r="M182" s="55">
        <f>+'DAY6'!M182+'DAY7'!E182</f>
        <v>0</v>
      </c>
      <c r="N182" s="52">
        <f>+'DAY6'!N182+'DAY7'!F182</f>
        <v>0</v>
      </c>
      <c r="O182" s="303">
        <f>+'DAY6'!O182+'DAY7'!G182</f>
        <v>0</v>
      </c>
      <c r="P182" s="53">
        <f t="shared" si="56"/>
        <v>0</v>
      </c>
      <c r="Q182" s="54">
        <f t="shared" si="57"/>
        <v>0</v>
      </c>
      <c r="R182" s="55">
        <f t="shared" si="58"/>
        <v>0</v>
      </c>
      <c r="S182" s="52">
        <f t="shared" si="59"/>
        <v>0</v>
      </c>
      <c r="T182" s="303">
        <f t="shared" si="60"/>
        <v>0</v>
      </c>
      <c r="U182" s="62">
        <f t="shared" si="54"/>
        <v>0</v>
      </c>
    </row>
    <row r="183" spans="1:21" x14ac:dyDescent="0.25">
      <c r="A183" s="87" t="s">
        <v>53</v>
      </c>
      <c r="B183" s="52">
        <f>'DAY6'!H183</f>
        <v>0</v>
      </c>
      <c r="C183" s="53">
        <v>0</v>
      </c>
      <c r="D183" s="54">
        <v>0</v>
      </c>
      <c r="E183" s="55">
        <v>0</v>
      </c>
      <c r="F183" s="56">
        <v>0</v>
      </c>
      <c r="G183" s="303">
        <v>0</v>
      </c>
      <c r="H183" s="54">
        <f>+(Table19[[#This Row],[OPENING ]]+Table19[[#This Row],[RECEIPTS]]+Table19[[#This Row],[RETURNS]])-(Table19[[#This Row],[EXCHANGED]]+Table19[[#This Row],[SALES]]+Table19[[#This Row],[ISSUES]])</f>
        <v>0</v>
      </c>
      <c r="I183" s="53">
        <v>0</v>
      </c>
      <c r="J183" s="58">
        <f t="shared" si="61"/>
        <v>0</v>
      </c>
      <c r="K183" s="53">
        <f>+'DAY6'!K183+'DAY7'!C183</f>
        <v>0</v>
      </c>
      <c r="L183" s="54">
        <f>+'DAY6'!L183+'DAY7'!D183</f>
        <v>0</v>
      </c>
      <c r="M183" s="55">
        <f>+'DAY6'!M183+'DAY7'!E183</f>
        <v>0</v>
      </c>
      <c r="N183" s="52">
        <f>+'DAY6'!N183+'DAY7'!F183</f>
        <v>0</v>
      </c>
      <c r="O183" s="303">
        <f>+'DAY6'!O183+'DAY7'!G183</f>
        <v>0</v>
      </c>
      <c r="P183" s="53">
        <f t="shared" si="56"/>
        <v>0</v>
      </c>
      <c r="Q183" s="54">
        <f t="shared" si="57"/>
        <v>0</v>
      </c>
      <c r="R183" s="55">
        <f t="shared" si="58"/>
        <v>0</v>
      </c>
      <c r="S183" s="52">
        <f t="shared" si="59"/>
        <v>0</v>
      </c>
      <c r="T183" s="303">
        <f t="shared" si="60"/>
        <v>0</v>
      </c>
      <c r="U183" s="62">
        <f t="shared" si="54"/>
        <v>0</v>
      </c>
    </row>
    <row r="184" spans="1:21" x14ac:dyDescent="0.25">
      <c r="A184" s="321" t="s">
        <v>93</v>
      </c>
      <c r="B184" s="52">
        <f>'DAY6'!H184</f>
        <v>0</v>
      </c>
      <c r="C184" s="53">
        <v>0</v>
      </c>
      <c r="D184" s="54">
        <v>0</v>
      </c>
      <c r="E184" s="55">
        <v>0</v>
      </c>
      <c r="F184" s="56">
        <v>0</v>
      </c>
      <c r="G184" s="303">
        <v>0</v>
      </c>
      <c r="H184" s="54">
        <f>+(Table19[[#This Row],[OPENING ]]+Table19[[#This Row],[RECEIPTS]]+Table19[[#This Row],[RETURNS]])-(Table19[[#This Row],[EXCHANGED]]+Table19[[#This Row],[SALES]]+Table19[[#This Row],[ISSUES]])</f>
        <v>0</v>
      </c>
      <c r="I184" s="53">
        <v>0</v>
      </c>
      <c r="J184" s="58">
        <f t="shared" si="61"/>
        <v>0</v>
      </c>
      <c r="K184" s="53">
        <f>+'DAY6'!K184+'DAY7'!C184</f>
        <v>0</v>
      </c>
      <c r="L184" s="54">
        <f>+'DAY6'!L184+'DAY7'!D184</f>
        <v>0</v>
      </c>
      <c r="M184" s="55">
        <f>+'DAY6'!M184+'DAY7'!E184</f>
        <v>0</v>
      </c>
      <c r="N184" s="52">
        <f>+'DAY6'!N184+'DAY7'!F184</f>
        <v>0</v>
      </c>
      <c r="O184" s="303">
        <f>+'DAY6'!O184+'DAY7'!G184</f>
        <v>0</v>
      </c>
      <c r="P184" s="53">
        <f t="shared" si="56"/>
        <v>0</v>
      </c>
      <c r="Q184" s="54">
        <f t="shared" si="57"/>
        <v>0</v>
      </c>
      <c r="R184" s="55">
        <f t="shared" si="58"/>
        <v>0</v>
      </c>
      <c r="S184" s="52">
        <f t="shared" si="59"/>
        <v>0</v>
      </c>
      <c r="T184" s="303">
        <f t="shared" si="60"/>
        <v>0</v>
      </c>
      <c r="U184" s="62">
        <f t="shared" si="54"/>
        <v>0</v>
      </c>
    </row>
    <row r="185" spans="1:21" x14ac:dyDescent="0.25">
      <c r="A185" s="321" t="s">
        <v>94</v>
      </c>
      <c r="B185" s="52">
        <f>'DAY6'!H185</f>
        <v>0</v>
      </c>
      <c r="C185" s="53">
        <v>0</v>
      </c>
      <c r="D185" s="54">
        <v>0</v>
      </c>
      <c r="E185" s="55">
        <v>0</v>
      </c>
      <c r="F185" s="56">
        <v>0</v>
      </c>
      <c r="G185" s="303">
        <v>0</v>
      </c>
      <c r="H185" s="54">
        <f>+(Table19[[#This Row],[OPENING ]]+Table19[[#This Row],[RECEIPTS]]+Table19[[#This Row],[RETURNS]])-(Table19[[#This Row],[EXCHANGED]]+Table19[[#This Row],[SALES]]+Table19[[#This Row],[ISSUES]])</f>
        <v>0</v>
      </c>
      <c r="I185" s="53">
        <v>0</v>
      </c>
      <c r="J185" s="58">
        <f t="shared" si="61"/>
        <v>0</v>
      </c>
      <c r="K185" s="53">
        <f>+'DAY6'!K185+'DAY7'!C185</f>
        <v>0</v>
      </c>
      <c r="L185" s="54">
        <f>+'DAY6'!L185+'DAY7'!D185</f>
        <v>0</v>
      </c>
      <c r="M185" s="55">
        <f>+'DAY6'!M185+'DAY7'!E185</f>
        <v>0</v>
      </c>
      <c r="N185" s="52">
        <f>+'DAY6'!N185+'DAY7'!F185</f>
        <v>0</v>
      </c>
      <c r="O185" s="303">
        <f>+'DAY6'!O185+'DAY7'!G185</f>
        <v>0</v>
      </c>
      <c r="P185" s="53">
        <f t="shared" si="56"/>
        <v>0</v>
      </c>
      <c r="Q185" s="54">
        <f t="shared" si="57"/>
        <v>0</v>
      </c>
      <c r="R185" s="55">
        <f t="shared" si="58"/>
        <v>0</v>
      </c>
      <c r="S185" s="52">
        <f t="shared" si="59"/>
        <v>0</v>
      </c>
      <c r="T185" s="303">
        <f t="shared" si="60"/>
        <v>0</v>
      </c>
      <c r="U185" s="62">
        <f t="shared" si="54"/>
        <v>0</v>
      </c>
    </row>
    <row r="186" spans="1:21" x14ac:dyDescent="0.25">
      <c r="A186" s="84" t="s">
        <v>97</v>
      </c>
      <c r="B186" s="52">
        <f>'DAY6'!H186</f>
        <v>655.4</v>
      </c>
      <c r="C186" s="53">
        <v>0</v>
      </c>
      <c r="D186" s="54">
        <v>0</v>
      </c>
      <c r="E186" s="55">
        <v>0</v>
      </c>
      <c r="F186" s="56">
        <v>0</v>
      </c>
      <c r="G186" s="303">
        <v>0</v>
      </c>
      <c r="H186" s="54">
        <f>+(Table19[[#This Row],[OPENING ]]+Table19[[#This Row],[RECEIPTS]]+Table19[[#This Row],[RETURNS]])-(Table19[[#This Row],[EXCHANGED]]+Table19[[#This Row],[SALES]]+Table19[[#This Row],[ISSUES]])</f>
        <v>655.4</v>
      </c>
      <c r="I186" s="53">
        <v>655.4</v>
      </c>
      <c r="J186" s="58">
        <f t="shared" si="61"/>
        <v>0</v>
      </c>
      <c r="K186" s="53">
        <f>+'DAY6'!K186+'DAY7'!C186</f>
        <v>0</v>
      </c>
      <c r="L186" s="54">
        <f>+'DAY6'!L186+'DAY7'!D186</f>
        <v>0</v>
      </c>
      <c r="M186" s="55">
        <f>+'DAY6'!M186+'DAY7'!E186</f>
        <v>0</v>
      </c>
      <c r="N186" s="52">
        <f>+'DAY6'!N186+'DAY7'!F186</f>
        <v>0</v>
      </c>
      <c r="O186" s="303">
        <f>+'DAY6'!O186+'DAY7'!G186</f>
        <v>0</v>
      </c>
      <c r="P186" s="53">
        <f t="shared" si="56"/>
        <v>0</v>
      </c>
      <c r="Q186" s="54">
        <f t="shared" si="57"/>
        <v>0</v>
      </c>
      <c r="R186" s="55">
        <f t="shared" si="58"/>
        <v>0</v>
      </c>
      <c r="S186" s="52">
        <f t="shared" si="59"/>
        <v>0</v>
      </c>
      <c r="T186" s="303">
        <f t="shared" si="60"/>
        <v>0</v>
      </c>
      <c r="U186" s="62">
        <f t="shared" si="54"/>
        <v>0</v>
      </c>
    </row>
    <row r="187" spans="1:21" x14ac:dyDescent="0.25">
      <c r="A187" s="84" t="s">
        <v>96</v>
      </c>
      <c r="B187" s="52">
        <f>'DAY6'!H187</f>
        <v>0</v>
      </c>
      <c r="C187" s="53">
        <v>0</v>
      </c>
      <c r="D187" s="54">
        <v>0</v>
      </c>
      <c r="E187" s="55">
        <v>0</v>
      </c>
      <c r="F187" s="56">
        <v>0</v>
      </c>
      <c r="G187" s="303">
        <v>0</v>
      </c>
      <c r="H187" s="54">
        <f>+(Table19[[#This Row],[OPENING ]]+Table19[[#This Row],[RECEIPTS]]+Table19[[#This Row],[RETURNS]])-(Table19[[#This Row],[EXCHANGED]]+Table19[[#This Row],[SALES]]+Table19[[#This Row],[ISSUES]])</f>
        <v>0</v>
      </c>
      <c r="I187" s="53">
        <v>0</v>
      </c>
      <c r="J187" s="58">
        <f t="shared" si="61"/>
        <v>0</v>
      </c>
      <c r="K187" s="53">
        <f>+'DAY6'!K187+'DAY7'!C187</f>
        <v>0</v>
      </c>
      <c r="L187" s="54">
        <f>+'DAY6'!L187+'DAY7'!D187</f>
        <v>0</v>
      </c>
      <c r="M187" s="55">
        <f>+'DAY6'!M187+'DAY7'!E187</f>
        <v>0</v>
      </c>
      <c r="N187" s="52">
        <f>+'DAY6'!N187+'DAY7'!F187</f>
        <v>0</v>
      </c>
      <c r="O187" s="303">
        <f>+'DAY6'!O187+'DAY7'!G187</f>
        <v>0</v>
      </c>
      <c r="P187" s="53">
        <f t="shared" si="56"/>
        <v>0</v>
      </c>
      <c r="Q187" s="54">
        <f t="shared" si="57"/>
        <v>0</v>
      </c>
      <c r="R187" s="55">
        <f t="shared" si="58"/>
        <v>0</v>
      </c>
      <c r="S187" s="52">
        <f t="shared" si="59"/>
        <v>0</v>
      </c>
      <c r="T187" s="303">
        <f t="shared" si="60"/>
        <v>0</v>
      </c>
      <c r="U187" s="62">
        <f t="shared" si="54"/>
        <v>0</v>
      </c>
    </row>
    <row r="188" spans="1:21" x14ac:dyDescent="0.25">
      <c r="A188" s="84" t="s">
        <v>95</v>
      </c>
      <c r="B188" s="52">
        <f>'DAY6'!H188</f>
        <v>9.8000000000000007</v>
      </c>
      <c r="C188" s="53">
        <v>0</v>
      </c>
      <c r="D188" s="54">
        <v>0</v>
      </c>
      <c r="E188" s="55">
        <v>0</v>
      </c>
      <c r="F188" s="56">
        <v>0</v>
      </c>
      <c r="G188" s="303">
        <v>0</v>
      </c>
      <c r="H188" s="54">
        <f>+(Table19[[#This Row],[OPENING ]]+Table19[[#This Row],[RECEIPTS]]+Table19[[#This Row],[RETURNS]])-(Table19[[#This Row],[EXCHANGED]]+Table19[[#This Row],[SALES]]+Table19[[#This Row],[ISSUES]])</f>
        <v>9.8000000000000007</v>
      </c>
      <c r="I188" s="53">
        <v>9.8000000000000007</v>
      </c>
      <c r="J188" s="58">
        <f t="shared" si="61"/>
        <v>0</v>
      </c>
      <c r="K188" s="53">
        <f>+'DAY6'!K188+'DAY7'!C188</f>
        <v>0</v>
      </c>
      <c r="L188" s="54">
        <f>+'DAY6'!L188+'DAY7'!D188</f>
        <v>0</v>
      </c>
      <c r="M188" s="55">
        <f>+'DAY6'!M188+'DAY7'!E188</f>
        <v>0</v>
      </c>
      <c r="N188" s="52">
        <f>+'DAY6'!N188+'DAY7'!F188</f>
        <v>0</v>
      </c>
      <c r="O188" s="303">
        <f>+'DAY6'!O188+'DAY7'!G188</f>
        <v>0</v>
      </c>
      <c r="P188" s="53">
        <f t="shared" si="56"/>
        <v>0</v>
      </c>
      <c r="Q188" s="54">
        <f t="shared" si="57"/>
        <v>0</v>
      </c>
      <c r="R188" s="55">
        <f t="shared" si="58"/>
        <v>0</v>
      </c>
      <c r="S188" s="52">
        <f t="shared" si="59"/>
        <v>0</v>
      </c>
      <c r="T188" s="303">
        <f t="shared" si="60"/>
        <v>0</v>
      </c>
      <c r="U188" s="62">
        <f t="shared" si="54"/>
        <v>0</v>
      </c>
    </row>
    <row r="189" spans="1:21" x14ac:dyDescent="0.25">
      <c r="A189" s="92" t="s">
        <v>98</v>
      </c>
      <c r="B189" s="52">
        <f>'DAY6'!H189</f>
        <v>0</v>
      </c>
      <c r="C189" s="53">
        <v>0</v>
      </c>
      <c r="D189" s="54">
        <v>0</v>
      </c>
      <c r="E189" s="55">
        <v>0</v>
      </c>
      <c r="F189" s="56">
        <v>0</v>
      </c>
      <c r="G189" s="303">
        <v>0</v>
      </c>
      <c r="H189" s="54">
        <f>+(Table19[[#This Row],[OPENING ]]+Table19[[#This Row],[RECEIPTS]]+Table19[[#This Row],[RETURNS]])-(Table19[[#This Row],[EXCHANGED]]+Table19[[#This Row],[SALES]]+Table19[[#This Row],[ISSUES]])</f>
        <v>0</v>
      </c>
      <c r="I189" s="53">
        <v>0</v>
      </c>
      <c r="J189" s="58">
        <f t="shared" si="61"/>
        <v>0</v>
      </c>
      <c r="K189" s="53">
        <f>+'DAY6'!K189+'DAY7'!C189</f>
        <v>0</v>
      </c>
      <c r="L189" s="54">
        <f>+'DAY6'!L189+'DAY7'!D189</f>
        <v>0</v>
      </c>
      <c r="M189" s="55">
        <f>+'DAY6'!M189+'DAY7'!E189</f>
        <v>0</v>
      </c>
      <c r="N189" s="52">
        <f>+'DAY6'!N189+'DAY7'!F189</f>
        <v>0</v>
      </c>
      <c r="O189" s="303">
        <f>+'DAY6'!O189+'DAY7'!G189</f>
        <v>0</v>
      </c>
      <c r="P189" s="53">
        <f t="shared" si="56"/>
        <v>0</v>
      </c>
      <c r="Q189" s="54">
        <f t="shared" si="57"/>
        <v>0</v>
      </c>
      <c r="R189" s="55">
        <f t="shared" si="58"/>
        <v>0</v>
      </c>
      <c r="S189" s="52">
        <f t="shared" si="59"/>
        <v>0</v>
      </c>
      <c r="T189" s="303">
        <f t="shared" si="60"/>
        <v>0</v>
      </c>
      <c r="U189" s="62">
        <f t="shared" si="54"/>
        <v>0</v>
      </c>
    </row>
    <row r="190" spans="1:21" x14ac:dyDescent="0.25">
      <c r="A190" s="92" t="s">
        <v>99</v>
      </c>
      <c r="B190" s="52">
        <f>'DAY6'!H190</f>
        <v>0</v>
      </c>
      <c r="C190" s="53">
        <v>0</v>
      </c>
      <c r="D190" s="54">
        <v>0</v>
      </c>
      <c r="E190" s="55">
        <v>0</v>
      </c>
      <c r="F190" s="56">
        <v>0</v>
      </c>
      <c r="G190" s="303">
        <v>0</v>
      </c>
      <c r="H190" s="54">
        <f>+(Table19[[#This Row],[OPENING ]]+Table19[[#This Row],[RECEIPTS]]+Table19[[#This Row],[RETURNS]])-(Table19[[#This Row],[EXCHANGED]]+Table19[[#This Row],[SALES]]+Table19[[#This Row],[ISSUES]])</f>
        <v>0</v>
      </c>
      <c r="I190" s="53">
        <v>0</v>
      </c>
      <c r="J190" s="58">
        <f t="shared" si="61"/>
        <v>0</v>
      </c>
      <c r="K190" s="53">
        <f>+'DAY6'!K190+'DAY7'!C190</f>
        <v>0</v>
      </c>
      <c r="L190" s="54">
        <f>+'DAY6'!L190+'DAY7'!D190</f>
        <v>0</v>
      </c>
      <c r="M190" s="55">
        <f>+'DAY6'!M190+'DAY7'!E190</f>
        <v>0</v>
      </c>
      <c r="N190" s="52">
        <f>+'DAY6'!N190+'DAY7'!F190</f>
        <v>0</v>
      </c>
      <c r="O190" s="303">
        <f>+'DAY6'!O190+'DAY7'!G190</f>
        <v>0</v>
      </c>
      <c r="P190" s="53">
        <f t="shared" si="56"/>
        <v>0</v>
      </c>
      <c r="Q190" s="54">
        <f t="shared" si="57"/>
        <v>0</v>
      </c>
      <c r="R190" s="55">
        <f t="shared" si="58"/>
        <v>0</v>
      </c>
      <c r="S190" s="52">
        <f t="shared" si="59"/>
        <v>0</v>
      </c>
      <c r="T190" s="303">
        <f t="shared" si="60"/>
        <v>0</v>
      </c>
      <c r="U190" s="62">
        <f t="shared" si="54"/>
        <v>0</v>
      </c>
    </row>
    <row r="191" spans="1:21" x14ac:dyDescent="0.25">
      <c r="A191" s="93" t="s">
        <v>100</v>
      </c>
      <c r="B191" s="52">
        <f>'DAY6'!H191</f>
        <v>35</v>
      </c>
      <c r="C191" s="53">
        <v>0</v>
      </c>
      <c r="D191" s="54">
        <v>0</v>
      </c>
      <c r="E191" s="55">
        <v>0</v>
      </c>
      <c r="F191" s="56">
        <v>0</v>
      </c>
      <c r="G191" s="303">
        <v>0</v>
      </c>
      <c r="H191" s="54">
        <f>+(Table19[[#This Row],[OPENING ]]+Table19[[#This Row],[RECEIPTS]]+Table19[[#This Row],[RETURNS]])-(Table19[[#This Row],[EXCHANGED]]+Table19[[#This Row],[SALES]]+Table19[[#This Row],[ISSUES]])</f>
        <v>35</v>
      </c>
      <c r="I191" s="53">
        <v>35</v>
      </c>
      <c r="J191" s="58">
        <f t="shared" si="61"/>
        <v>0</v>
      </c>
      <c r="K191" s="53">
        <f>+'DAY6'!K191+'DAY7'!C191</f>
        <v>25</v>
      </c>
      <c r="L191" s="54">
        <f>+'DAY6'!L191+'DAY7'!D191</f>
        <v>0</v>
      </c>
      <c r="M191" s="55">
        <f>+'DAY6'!M191+'DAY7'!E191</f>
        <v>0</v>
      </c>
      <c r="N191" s="52">
        <f>+'DAY6'!N191+'DAY7'!F191</f>
        <v>0</v>
      </c>
      <c r="O191" s="303">
        <f>+'DAY6'!O191+'DAY7'!G191</f>
        <v>0</v>
      </c>
      <c r="P191" s="53">
        <f t="shared" si="56"/>
        <v>3.5714285714285716</v>
      </c>
      <c r="Q191" s="54">
        <f t="shared" si="57"/>
        <v>0</v>
      </c>
      <c r="R191" s="55">
        <f t="shared" si="58"/>
        <v>0</v>
      </c>
      <c r="S191" s="52">
        <f t="shared" si="59"/>
        <v>0</v>
      </c>
      <c r="T191" s="303">
        <f t="shared" si="60"/>
        <v>0</v>
      </c>
      <c r="U191" s="62">
        <f t="shared" si="54"/>
        <v>9.7999999999999989</v>
      </c>
    </row>
    <row r="192" spans="1:21" x14ac:dyDescent="0.25">
      <c r="A192" s="81" t="s">
        <v>101</v>
      </c>
      <c r="B192" s="52">
        <f>'DAY6'!H192</f>
        <v>10.199999999999999</v>
      </c>
      <c r="C192" s="53">
        <v>0</v>
      </c>
      <c r="D192" s="54">
        <v>0</v>
      </c>
      <c r="E192" s="55">
        <v>0</v>
      </c>
      <c r="F192" s="56">
        <v>0</v>
      </c>
      <c r="G192" s="303">
        <v>0</v>
      </c>
      <c r="H192" s="54">
        <f>+(Table19[[#This Row],[OPENING ]]+Table19[[#This Row],[RECEIPTS]]+Table19[[#This Row],[RETURNS]])-(Table19[[#This Row],[EXCHANGED]]+Table19[[#This Row],[SALES]]+Table19[[#This Row],[ISSUES]])</f>
        <v>10.199999999999999</v>
      </c>
      <c r="I192" s="53">
        <v>10.199999999999999</v>
      </c>
      <c r="J192" s="58">
        <f t="shared" si="61"/>
        <v>0</v>
      </c>
      <c r="K192" s="53">
        <f>+'DAY6'!K192+'DAY7'!C192</f>
        <v>0</v>
      </c>
      <c r="L192" s="54">
        <f>+'DAY6'!L192+'DAY7'!D192</f>
        <v>0</v>
      </c>
      <c r="M192" s="55">
        <f>+'DAY6'!M192+'DAY7'!E192</f>
        <v>0</v>
      </c>
      <c r="N192" s="52">
        <f>+'DAY6'!N192+'DAY7'!F192</f>
        <v>0</v>
      </c>
      <c r="O192" s="303">
        <f>+'DAY6'!O192+'DAY7'!G192</f>
        <v>0</v>
      </c>
      <c r="P192" s="53">
        <f t="shared" si="56"/>
        <v>0</v>
      </c>
      <c r="Q192" s="54">
        <f t="shared" si="57"/>
        <v>0</v>
      </c>
      <c r="R192" s="55">
        <f t="shared" si="58"/>
        <v>0</v>
      </c>
      <c r="S192" s="52">
        <f t="shared" si="59"/>
        <v>0</v>
      </c>
      <c r="T192" s="303">
        <f t="shared" si="60"/>
        <v>0</v>
      </c>
      <c r="U192" s="62">
        <f t="shared" si="54"/>
        <v>0</v>
      </c>
    </row>
    <row r="193" spans="1:21" x14ac:dyDescent="0.25">
      <c r="A193" s="109" t="s">
        <v>102</v>
      </c>
      <c r="B193" s="52">
        <f>'DAY6'!H193</f>
        <v>0</v>
      </c>
      <c r="C193" s="53">
        <v>0</v>
      </c>
      <c r="D193" s="54">
        <v>0</v>
      </c>
      <c r="E193" s="55">
        <v>0</v>
      </c>
      <c r="F193" s="56">
        <v>0</v>
      </c>
      <c r="G193" s="303">
        <v>0</v>
      </c>
      <c r="H193" s="54">
        <f>+(Table19[[#This Row],[OPENING ]]+Table19[[#This Row],[RECEIPTS]]+Table19[[#This Row],[RETURNS]])-(Table19[[#This Row],[EXCHANGED]]+Table19[[#This Row],[SALES]]+Table19[[#This Row],[ISSUES]])</f>
        <v>0</v>
      </c>
      <c r="I193" s="53">
        <v>0</v>
      </c>
      <c r="J193" s="58">
        <f t="shared" si="61"/>
        <v>0</v>
      </c>
      <c r="K193" s="53">
        <f>+'DAY6'!K193+'DAY7'!C193</f>
        <v>0</v>
      </c>
      <c r="L193" s="54">
        <f>+'DAY6'!L193+'DAY7'!D193</f>
        <v>0</v>
      </c>
      <c r="M193" s="55">
        <f>+'DAY6'!M193+'DAY7'!E193</f>
        <v>0</v>
      </c>
      <c r="N193" s="52">
        <f>+'DAY6'!N193+'DAY7'!F193</f>
        <v>0</v>
      </c>
      <c r="O193" s="303">
        <f>+'DAY6'!O193+'DAY7'!G193</f>
        <v>0</v>
      </c>
      <c r="P193" s="53">
        <f t="shared" si="56"/>
        <v>0</v>
      </c>
      <c r="Q193" s="54">
        <f t="shared" si="57"/>
        <v>0</v>
      </c>
      <c r="R193" s="55">
        <f t="shared" si="58"/>
        <v>0</v>
      </c>
      <c r="S193" s="52">
        <f t="shared" si="59"/>
        <v>0</v>
      </c>
      <c r="T193" s="303">
        <f t="shared" si="60"/>
        <v>0</v>
      </c>
      <c r="U193" s="62">
        <f t="shared" si="54"/>
        <v>0</v>
      </c>
    </row>
    <row r="194" spans="1:21" x14ac:dyDescent="0.25">
      <c r="A194" s="318" t="s">
        <v>103</v>
      </c>
      <c r="B194" s="52">
        <f>'DAY6'!H194</f>
        <v>855.4</v>
      </c>
      <c r="C194" s="53">
        <v>0</v>
      </c>
      <c r="D194" s="54">
        <v>0</v>
      </c>
      <c r="E194" s="55">
        <v>0</v>
      </c>
      <c r="F194" s="56">
        <v>0</v>
      </c>
      <c r="G194" s="303">
        <v>0</v>
      </c>
      <c r="H194" s="54">
        <f>+(Table19[[#This Row],[OPENING ]]+Table19[[#This Row],[RECEIPTS]]+Table19[[#This Row],[RETURNS]])-(Table19[[#This Row],[EXCHANGED]]+Table19[[#This Row],[SALES]]+Table19[[#This Row],[ISSUES]])</f>
        <v>855.4</v>
      </c>
      <c r="I194" s="53">
        <v>855.4</v>
      </c>
      <c r="J194" s="58">
        <f t="shared" si="61"/>
        <v>0</v>
      </c>
      <c r="K194" s="53">
        <f>+'DAY6'!K194+'DAY7'!C194</f>
        <v>0</v>
      </c>
      <c r="L194" s="54">
        <f>+'DAY6'!L194+'DAY7'!D194</f>
        <v>0</v>
      </c>
      <c r="M194" s="55">
        <f>+'DAY6'!M194+'DAY7'!E194</f>
        <v>0</v>
      </c>
      <c r="N194" s="52">
        <f>+'DAY6'!N194+'DAY7'!F194</f>
        <v>0</v>
      </c>
      <c r="O194" s="303">
        <f>+'DAY6'!O194+'DAY7'!G194</f>
        <v>0</v>
      </c>
      <c r="P194" s="53">
        <f t="shared" si="56"/>
        <v>0</v>
      </c>
      <c r="Q194" s="54">
        <f t="shared" si="57"/>
        <v>0</v>
      </c>
      <c r="R194" s="55">
        <f t="shared" si="58"/>
        <v>0</v>
      </c>
      <c r="S194" s="52">
        <f t="shared" si="59"/>
        <v>0</v>
      </c>
      <c r="T194" s="303">
        <f t="shared" si="60"/>
        <v>0</v>
      </c>
      <c r="U194" s="62">
        <f t="shared" si="54"/>
        <v>0</v>
      </c>
    </row>
    <row r="195" spans="1:21" x14ac:dyDescent="0.25">
      <c r="A195" s="87" t="s">
        <v>247</v>
      </c>
      <c r="B195" s="52">
        <f>'DAY6'!H195</f>
        <v>3516.4</v>
      </c>
      <c r="C195" s="53">
        <v>0</v>
      </c>
      <c r="D195" s="54">
        <v>0</v>
      </c>
      <c r="E195" s="55">
        <v>0</v>
      </c>
      <c r="F195" s="56">
        <v>0</v>
      </c>
      <c r="G195" s="303">
        <v>0</v>
      </c>
      <c r="H195" s="54">
        <f>+(Table19[[#This Row],[OPENING ]]+Table19[[#This Row],[RECEIPTS]]+Table19[[#This Row],[RETURNS]])-(Table19[[#This Row],[EXCHANGED]]+Table19[[#This Row],[SALES]]+Table19[[#This Row],[ISSUES]])</f>
        <v>3516.4</v>
      </c>
      <c r="I195" s="53">
        <v>3516.4</v>
      </c>
      <c r="J195" s="58">
        <f t="shared" si="61"/>
        <v>0</v>
      </c>
      <c r="K195" s="53">
        <f>+'DAY6'!K195+'DAY7'!C195</f>
        <v>0</v>
      </c>
      <c r="L195" s="54">
        <f>+'DAY6'!L195+'DAY7'!D195</f>
        <v>9.6</v>
      </c>
      <c r="M195" s="55">
        <f>+'DAY6'!M195+'DAY7'!E195</f>
        <v>0</v>
      </c>
      <c r="N195" s="52">
        <f>+'DAY6'!N195+'DAY7'!F195</f>
        <v>0</v>
      </c>
      <c r="O195" s="303">
        <f>+'DAY6'!O195+'DAY7'!G195</f>
        <v>0</v>
      </c>
      <c r="P195" s="53">
        <f t="shared" si="56"/>
        <v>0</v>
      </c>
      <c r="Q195" s="54">
        <f t="shared" si="57"/>
        <v>1.3714285714285714</v>
      </c>
      <c r="R195" s="55">
        <f t="shared" si="58"/>
        <v>0</v>
      </c>
      <c r="S195" s="52">
        <f t="shared" si="59"/>
        <v>0</v>
      </c>
      <c r="T195" s="303">
        <f t="shared" si="60"/>
        <v>0</v>
      </c>
      <c r="U195" s="62">
        <f t="shared" si="54"/>
        <v>2564.0416666666665</v>
      </c>
    </row>
    <row r="196" spans="1:21" x14ac:dyDescent="0.25">
      <c r="A196" s="87" t="s">
        <v>104</v>
      </c>
      <c r="B196" s="52">
        <f>'DAY6'!H196</f>
        <v>200</v>
      </c>
      <c r="C196" s="53">
        <v>0</v>
      </c>
      <c r="D196" s="54">
        <v>0</v>
      </c>
      <c r="E196" s="55">
        <v>0</v>
      </c>
      <c r="F196" s="56">
        <v>0</v>
      </c>
      <c r="G196" s="303">
        <v>0</v>
      </c>
      <c r="H196" s="54">
        <f>+(Table19[[#This Row],[OPENING ]]+Table19[[#This Row],[RECEIPTS]]+Table19[[#This Row],[RETURNS]])-(Table19[[#This Row],[EXCHANGED]]+Table19[[#This Row],[SALES]]+Table19[[#This Row],[ISSUES]])</f>
        <v>200</v>
      </c>
      <c r="I196" s="53">
        <v>200</v>
      </c>
      <c r="J196" s="58">
        <f t="shared" si="61"/>
        <v>0</v>
      </c>
      <c r="K196" s="53">
        <f>+'DAY6'!K196+'DAY7'!C196</f>
        <v>0</v>
      </c>
      <c r="L196" s="54">
        <f>+'DAY6'!L196+'DAY7'!D196</f>
        <v>0</v>
      </c>
      <c r="M196" s="55">
        <f>+'DAY6'!M196+'DAY7'!E196</f>
        <v>0</v>
      </c>
      <c r="N196" s="52">
        <f>+'DAY6'!N196+'DAY7'!F196</f>
        <v>0</v>
      </c>
      <c r="O196" s="303">
        <f>+'DAY6'!O196+'DAY7'!G196</f>
        <v>0</v>
      </c>
      <c r="P196" s="53">
        <f t="shared" si="56"/>
        <v>0</v>
      </c>
      <c r="Q196" s="54">
        <f t="shared" si="57"/>
        <v>0</v>
      </c>
      <c r="R196" s="55">
        <f t="shared" si="58"/>
        <v>0</v>
      </c>
      <c r="S196" s="52">
        <f t="shared" si="59"/>
        <v>0</v>
      </c>
      <c r="T196" s="303">
        <f t="shared" si="60"/>
        <v>0</v>
      </c>
      <c r="U196" s="62">
        <f t="shared" si="54"/>
        <v>0</v>
      </c>
    </row>
    <row r="197" spans="1:21" x14ac:dyDescent="0.25">
      <c r="A197" s="85" t="s">
        <v>118</v>
      </c>
      <c r="B197" s="52">
        <f>'DAY6'!H197</f>
        <v>0</v>
      </c>
      <c r="C197" s="53">
        <v>0</v>
      </c>
      <c r="D197" s="54">
        <v>0</v>
      </c>
      <c r="E197" s="55">
        <v>0</v>
      </c>
      <c r="F197" s="56">
        <v>0</v>
      </c>
      <c r="G197" s="303">
        <v>0</v>
      </c>
      <c r="H197" s="54">
        <f>+(Table19[[#This Row],[OPENING ]]+Table19[[#This Row],[RECEIPTS]]+Table19[[#This Row],[RETURNS]])-(Table19[[#This Row],[EXCHANGED]]+Table19[[#This Row],[SALES]]+Table19[[#This Row],[ISSUES]])</f>
        <v>0</v>
      </c>
      <c r="I197" s="53">
        <v>0</v>
      </c>
      <c r="J197" s="58">
        <f t="shared" si="61"/>
        <v>0</v>
      </c>
      <c r="K197" s="53">
        <f>+'DAY6'!K197+'DAY7'!C197</f>
        <v>0</v>
      </c>
      <c r="L197" s="54">
        <f>+'DAY6'!L197+'DAY7'!D197</f>
        <v>0</v>
      </c>
      <c r="M197" s="55">
        <f>+'DAY6'!M197+'DAY7'!E197</f>
        <v>0</v>
      </c>
      <c r="N197" s="52">
        <f>+'DAY6'!N197+'DAY7'!F197</f>
        <v>0</v>
      </c>
      <c r="O197" s="303">
        <f>+'DAY6'!O197+'DAY7'!G197</f>
        <v>0</v>
      </c>
      <c r="P197" s="53">
        <f t="shared" si="56"/>
        <v>0</v>
      </c>
      <c r="Q197" s="54">
        <f t="shared" si="57"/>
        <v>0</v>
      </c>
      <c r="R197" s="55">
        <f t="shared" si="58"/>
        <v>0</v>
      </c>
      <c r="S197" s="52">
        <f t="shared" si="59"/>
        <v>0</v>
      </c>
      <c r="T197" s="303">
        <f t="shared" si="60"/>
        <v>0</v>
      </c>
      <c r="U197" s="62">
        <f t="shared" si="54"/>
        <v>0</v>
      </c>
    </row>
    <row r="198" spans="1:21" x14ac:dyDescent="0.25">
      <c r="A198" s="94" t="s">
        <v>119</v>
      </c>
      <c r="B198" s="52">
        <f>'DAY6'!H198</f>
        <v>0</v>
      </c>
      <c r="C198" s="53">
        <v>0</v>
      </c>
      <c r="D198" s="54">
        <v>0</v>
      </c>
      <c r="E198" s="55">
        <v>0</v>
      </c>
      <c r="F198" s="56">
        <v>0</v>
      </c>
      <c r="G198" s="303">
        <v>0</v>
      </c>
      <c r="H198" s="54">
        <f>+(Table19[[#This Row],[OPENING ]]+Table19[[#This Row],[RECEIPTS]]+Table19[[#This Row],[RETURNS]])-(Table19[[#This Row],[EXCHANGED]]+Table19[[#This Row],[SALES]]+Table19[[#This Row],[ISSUES]])</f>
        <v>0</v>
      </c>
      <c r="I198" s="53">
        <v>0</v>
      </c>
      <c r="J198" s="58">
        <f t="shared" si="61"/>
        <v>0</v>
      </c>
      <c r="K198" s="53">
        <f>+'DAY6'!K198+'DAY7'!C198</f>
        <v>0</v>
      </c>
      <c r="L198" s="54">
        <f>+'DAY6'!L198+'DAY7'!D198</f>
        <v>0</v>
      </c>
      <c r="M198" s="55">
        <f>+'DAY6'!M198+'DAY7'!E198</f>
        <v>0</v>
      </c>
      <c r="N198" s="52">
        <f>+'DAY6'!N198+'DAY7'!F198</f>
        <v>0</v>
      </c>
      <c r="O198" s="303">
        <f>+'DAY6'!O198+'DAY7'!G198</f>
        <v>0</v>
      </c>
      <c r="P198" s="53">
        <f t="shared" si="56"/>
        <v>0</v>
      </c>
      <c r="Q198" s="54">
        <f t="shared" si="57"/>
        <v>0</v>
      </c>
      <c r="R198" s="55">
        <f t="shared" si="58"/>
        <v>0</v>
      </c>
      <c r="S198" s="52">
        <f t="shared" si="59"/>
        <v>0</v>
      </c>
      <c r="T198" s="303">
        <f t="shared" si="60"/>
        <v>0</v>
      </c>
      <c r="U198" s="62">
        <f t="shared" si="54"/>
        <v>0</v>
      </c>
    </row>
    <row r="199" spans="1:21" x14ac:dyDescent="0.25">
      <c r="A199" s="84" t="s">
        <v>145</v>
      </c>
      <c r="B199" s="52">
        <f>'DAY6'!H199</f>
        <v>0</v>
      </c>
      <c r="C199" s="53">
        <v>0</v>
      </c>
      <c r="D199" s="54">
        <v>0</v>
      </c>
      <c r="E199" s="55">
        <v>0</v>
      </c>
      <c r="F199" s="56">
        <v>0</v>
      </c>
      <c r="G199" s="303">
        <v>0</v>
      </c>
      <c r="H199" s="54">
        <f>+(Table19[[#This Row],[OPENING ]]+Table19[[#This Row],[RECEIPTS]]+Table19[[#This Row],[RETURNS]])-(Table19[[#This Row],[EXCHANGED]]+Table19[[#This Row],[SALES]]+Table19[[#This Row],[ISSUES]])</f>
        <v>0</v>
      </c>
      <c r="I199" s="53">
        <v>0</v>
      </c>
      <c r="J199" s="58">
        <f t="shared" si="61"/>
        <v>0</v>
      </c>
      <c r="K199" s="53">
        <f>+'DAY6'!K199+'DAY7'!C199</f>
        <v>0</v>
      </c>
      <c r="L199" s="54">
        <f>+'DAY6'!L199+'DAY7'!D199</f>
        <v>0</v>
      </c>
      <c r="M199" s="55">
        <f>+'DAY6'!M199+'DAY7'!E199</f>
        <v>0</v>
      </c>
      <c r="N199" s="52">
        <f>+'DAY6'!N199+'DAY7'!F199</f>
        <v>0</v>
      </c>
      <c r="O199" s="303">
        <f>+'DAY6'!O199+'DAY7'!G199</f>
        <v>0</v>
      </c>
      <c r="P199" s="53">
        <f t="shared" si="56"/>
        <v>0</v>
      </c>
      <c r="Q199" s="54">
        <f t="shared" si="57"/>
        <v>0</v>
      </c>
      <c r="R199" s="55">
        <f t="shared" si="58"/>
        <v>0</v>
      </c>
      <c r="S199" s="52">
        <f t="shared" si="59"/>
        <v>0</v>
      </c>
      <c r="T199" s="303">
        <f t="shared" si="60"/>
        <v>0</v>
      </c>
      <c r="U199" s="62">
        <f t="shared" si="54"/>
        <v>0</v>
      </c>
    </row>
    <row r="200" spans="1:21" x14ac:dyDescent="0.25">
      <c r="A200" s="88" t="s">
        <v>218</v>
      </c>
      <c r="B200" s="52">
        <f>'DAY6'!H200</f>
        <v>0</v>
      </c>
      <c r="C200" s="53">
        <v>0</v>
      </c>
      <c r="D200" s="54">
        <v>0</v>
      </c>
      <c r="E200" s="55">
        <v>0</v>
      </c>
      <c r="F200" s="56">
        <v>0</v>
      </c>
      <c r="G200" s="303">
        <v>0</v>
      </c>
      <c r="H200" s="54">
        <f>+(Table19[[#This Row],[OPENING ]]+Table19[[#This Row],[RECEIPTS]]+Table19[[#This Row],[RETURNS]])-(Table19[[#This Row],[EXCHANGED]]+Table19[[#This Row],[SALES]]+Table19[[#This Row],[ISSUES]])</f>
        <v>0</v>
      </c>
      <c r="I200" s="53">
        <v>0</v>
      </c>
      <c r="J200" s="58">
        <f t="shared" si="61"/>
        <v>0</v>
      </c>
      <c r="K200" s="53">
        <f>+'DAY6'!K200+'DAY7'!C200</f>
        <v>0</v>
      </c>
      <c r="L200" s="54">
        <f>+'DAY6'!L200+'DAY7'!D200</f>
        <v>0</v>
      </c>
      <c r="M200" s="55">
        <f>+'DAY6'!M200+'DAY7'!E200</f>
        <v>0</v>
      </c>
      <c r="N200" s="52">
        <f>+'DAY6'!N200+'DAY7'!F200</f>
        <v>0</v>
      </c>
      <c r="O200" s="303">
        <f>+'DAY6'!O200+'DAY7'!G200</f>
        <v>0</v>
      </c>
      <c r="P200" s="53">
        <f t="shared" si="56"/>
        <v>0</v>
      </c>
      <c r="Q200" s="54">
        <f t="shared" si="57"/>
        <v>0</v>
      </c>
      <c r="R200" s="55">
        <f t="shared" si="58"/>
        <v>0</v>
      </c>
      <c r="S200" s="52">
        <f t="shared" si="59"/>
        <v>0</v>
      </c>
      <c r="T200" s="303">
        <f t="shared" si="60"/>
        <v>0</v>
      </c>
      <c r="U200" s="62">
        <f t="shared" si="54"/>
        <v>0</v>
      </c>
    </row>
    <row r="201" spans="1:21" x14ac:dyDescent="0.25">
      <c r="A201" s="88" t="s">
        <v>219</v>
      </c>
      <c r="B201" s="52">
        <f>'DAY6'!H201</f>
        <v>0</v>
      </c>
      <c r="C201" s="53">
        <v>0</v>
      </c>
      <c r="D201" s="54">
        <v>0</v>
      </c>
      <c r="E201" s="55">
        <v>0</v>
      </c>
      <c r="F201" s="56">
        <v>0</v>
      </c>
      <c r="G201" s="303">
        <v>0</v>
      </c>
      <c r="H201" s="54">
        <f>+(Table19[[#This Row],[OPENING ]]+Table19[[#This Row],[RECEIPTS]]+Table19[[#This Row],[RETURNS]])-(Table19[[#This Row],[EXCHANGED]]+Table19[[#This Row],[SALES]]+Table19[[#This Row],[ISSUES]])</f>
        <v>0</v>
      </c>
      <c r="I201" s="53">
        <v>0</v>
      </c>
      <c r="J201" s="58">
        <f t="shared" si="61"/>
        <v>0</v>
      </c>
      <c r="K201" s="53">
        <f>+'DAY6'!K201+'DAY7'!C201</f>
        <v>0</v>
      </c>
      <c r="L201" s="54">
        <f>+'DAY6'!L201+'DAY7'!D201</f>
        <v>0</v>
      </c>
      <c r="M201" s="55">
        <f>+'DAY6'!M201+'DAY7'!E201</f>
        <v>0</v>
      </c>
      <c r="N201" s="52">
        <f>+'DAY6'!N201+'DAY7'!F201</f>
        <v>0</v>
      </c>
      <c r="O201" s="303">
        <f>+'DAY6'!O201+'DAY7'!G201</f>
        <v>0</v>
      </c>
      <c r="P201" s="53">
        <f t="shared" si="56"/>
        <v>0</v>
      </c>
      <c r="Q201" s="54">
        <f t="shared" si="57"/>
        <v>0</v>
      </c>
      <c r="R201" s="55">
        <f t="shared" si="58"/>
        <v>0</v>
      </c>
      <c r="S201" s="52">
        <f t="shared" si="59"/>
        <v>0</v>
      </c>
      <c r="T201" s="303">
        <f t="shared" si="60"/>
        <v>0</v>
      </c>
      <c r="U201" s="62">
        <f t="shared" si="54"/>
        <v>0</v>
      </c>
    </row>
    <row r="202" spans="1:21" x14ac:dyDescent="0.25">
      <c r="A202" s="317" t="s">
        <v>234</v>
      </c>
      <c r="B202" s="52">
        <f>'DAY6'!H202</f>
        <v>0.19999999999999896</v>
      </c>
      <c r="C202" s="53">
        <v>0</v>
      </c>
      <c r="D202" s="54">
        <v>0</v>
      </c>
      <c r="E202" s="55">
        <v>0</v>
      </c>
      <c r="F202" s="56">
        <v>0</v>
      </c>
      <c r="G202" s="303">
        <v>0</v>
      </c>
      <c r="H202" s="54">
        <f>+(Table19[[#This Row],[OPENING ]]+Table19[[#This Row],[RECEIPTS]]+Table19[[#This Row],[RETURNS]])-(Table19[[#This Row],[EXCHANGED]]+Table19[[#This Row],[SALES]]+Table19[[#This Row],[ISSUES]])</f>
        <v>0.19999999999999896</v>
      </c>
      <c r="I202" s="53">
        <v>0</v>
      </c>
      <c r="J202" s="58">
        <f t="shared" si="61"/>
        <v>-0.19999999999999896</v>
      </c>
      <c r="K202" s="53">
        <f>+'DAY6'!K202+'DAY7'!C202</f>
        <v>0</v>
      </c>
      <c r="L202" s="54">
        <f>+'DAY6'!L202+'DAY7'!D202</f>
        <v>0</v>
      </c>
      <c r="M202" s="55">
        <f>+'DAY6'!M202+'DAY7'!E202</f>
        <v>0</v>
      </c>
      <c r="N202" s="52">
        <f>+'DAY6'!N202+'DAY7'!F202</f>
        <v>0</v>
      </c>
      <c r="O202" s="303">
        <f>+'DAY6'!O202+'DAY7'!G202</f>
        <v>11.08</v>
      </c>
      <c r="P202" s="53">
        <f t="shared" si="56"/>
        <v>0</v>
      </c>
      <c r="Q202" s="54">
        <f t="shared" si="57"/>
        <v>0</v>
      </c>
      <c r="R202" s="55">
        <f t="shared" si="58"/>
        <v>0</v>
      </c>
      <c r="S202" s="52">
        <f t="shared" si="59"/>
        <v>0</v>
      </c>
      <c r="T202" s="303">
        <f t="shared" si="60"/>
        <v>1.582857142857143</v>
      </c>
      <c r="U202" s="62">
        <f t="shared" si="54"/>
        <v>0.12635379061371774</v>
      </c>
    </row>
    <row r="203" spans="1:21" x14ac:dyDescent="0.25">
      <c r="A203" s="319" t="s">
        <v>224</v>
      </c>
      <c r="B203" s="52">
        <f>'DAY6'!H203</f>
        <v>3.4</v>
      </c>
      <c r="C203" s="53">
        <v>0</v>
      </c>
      <c r="D203" s="54">
        <v>0</v>
      </c>
      <c r="E203" s="55">
        <v>0</v>
      </c>
      <c r="F203" s="56">
        <v>0</v>
      </c>
      <c r="G203" s="303">
        <v>0</v>
      </c>
      <c r="H203" s="54">
        <f>+(Table19[[#This Row],[OPENING ]]+Table19[[#This Row],[RECEIPTS]]+Table19[[#This Row],[RETURNS]])-(Table19[[#This Row],[EXCHANGED]]+Table19[[#This Row],[SALES]]+Table19[[#This Row],[ISSUES]])</f>
        <v>3.4</v>
      </c>
      <c r="I203" s="53">
        <v>3.4</v>
      </c>
      <c r="J203" s="58">
        <f t="shared" si="61"/>
        <v>0</v>
      </c>
      <c r="K203" s="53">
        <f>+'DAY6'!K203+'DAY7'!C203</f>
        <v>0</v>
      </c>
      <c r="L203" s="54">
        <f>+'DAY6'!L203+'DAY7'!D203</f>
        <v>0</v>
      </c>
      <c r="M203" s="55">
        <f>+'DAY6'!M203+'DAY7'!E203</f>
        <v>0</v>
      </c>
      <c r="N203" s="52">
        <f>+'DAY6'!N203+'DAY7'!F203</f>
        <v>0</v>
      </c>
      <c r="O203" s="303">
        <f>+'DAY6'!O203+'DAY7'!G203</f>
        <v>0</v>
      </c>
      <c r="P203" s="53">
        <f t="shared" si="56"/>
        <v>0</v>
      </c>
      <c r="Q203" s="54">
        <f t="shared" si="57"/>
        <v>0</v>
      </c>
      <c r="R203" s="55">
        <f t="shared" si="58"/>
        <v>0</v>
      </c>
      <c r="S203" s="52">
        <f t="shared" si="59"/>
        <v>0</v>
      </c>
      <c r="T203" s="303">
        <f t="shared" si="60"/>
        <v>0</v>
      </c>
      <c r="U203" s="62">
        <f t="shared" si="54"/>
        <v>0</v>
      </c>
    </row>
    <row r="204" spans="1:21" x14ac:dyDescent="0.25">
      <c r="A204" s="105" t="s">
        <v>237</v>
      </c>
      <c r="B204" s="52">
        <f>'DAY6'!H204</f>
        <v>0</v>
      </c>
      <c r="C204" s="53">
        <v>0</v>
      </c>
      <c r="D204" s="54">
        <v>0</v>
      </c>
      <c r="E204" s="55">
        <v>0</v>
      </c>
      <c r="F204" s="56">
        <v>0</v>
      </c>
      <c r="G204" s="303">
        <v>0</v>
      </c>
      <c r="H204" s="54">
        <f>+(Table19[[#This Row],[OPENING ]]+Table19[[#This Row],[RECEIPTS]]+Table19[[#This Row],[RETURNS]])-(Table19[[#This Row],[EXCHANGED]]+Table19[[#This Row],[SALES]]+Table19[[#This Row],[ISSUES]])</f>
        <v>0</v>
      </c>
      <c r="I204" s="53">
        <v>0</v>
      </c>
      <c r="J204" s="58">
        <f t="shared" si="61"/>
        <v>0</v>
      </c>
      <c r="K204" s="53">
        <f>+'DAY6'!K204+'DAY7'!C204</f>
        <v>0</v>
      </c>
      <c r="L204" s="54">
        <f>+'DAY6'!L204+'DAY7'!D204</f>
        <v>0</v>
      </c>
      <c r="M204" s="55">
        <f>+'DAY6'!M204+'DAY7'!E204</f>
        <v>0</v>
      </c>
      <c r="N204" s="52">
        <f>+'DAY6'!N204+'DAY7'!F204</f>
        <v>0</v>
      </c>
      <c r="O204" s="303">
        <f>+'DAY6'!O204+'DAY7'!G204</f>
        <v>0</v>
      </c>
      <c r="P204" s="53">
        <f t="shared" si="56"/>
        <v>0</v>
      </c>
      <c r="Q204" s="54">
        <f t="shared" si="57"/>
        <v>0</v>
      </c>
      <c r="R204" s="55">
        <f t="shared" si="58"/>
        <v>0</v>
      </c>
      <c r="S204" s="52">
        <f t="shared" si="59"/>
        <v>0</v>
      </c>
      <c r="T204" s="303">
        <f t="shared" si="60"/>
        <v>0</v>
      </c>
      <c r="U204" s="62">
        <f t="shared" si="54"/>
        <v>0</v>
      </c>
    </row>
    <row r="205" spans="1:21" x14ac:dyDescent="0.25">
      <c r="A205" s="87" t="s">
        <v>238</v>
      </c>
      <c r="B205" s="52">
        <f>'DAY6'!H205</f>
        <v>0</v>
      </c>
      <c r="C205" s="53">
        <v>0</v>
      </c>
      <c r="D205" s="54">
        <v>0</v>
      </c>
      <c r="E205" s="55">
        <v>0</v>
      </c>
      <c r="F205" s="56">
        <v>0</v>
      </c>
      <c r="G205" s="303">
        <v>0</v>
      </c>
      <c r="H205" s="54">
        <f>+(Table19[[#This Row],[OPENING ]]+Table19[[#This Row],[RECEIPTS]]+Table19[[#This Row],[RETURNS]])-(Table19[[#This Row],[EXCHANGED]]+Table19[[#This Row],[SALES]]+Table19[[#This Row],[ISSUES]])</f>
        <v>0</v>
      </c>
      <c r="I205" s="53">
        <v>0</v>
      </c>
      <c r="J205" s="58">
        <f t="shared" si="61"/>
        <v>0</v>
      </c>
      <c r="K205" s="53">
        <f>+'DAY6'!K205+'DAY7'!C205</f>
        <v>0</v>
      </c>
      <c r="L205" s="54">
        <f>+'DAY6'!L205+'DAY7'!D205</f>
        <v>0</v>
      </c>
      <c r="M205" s="55">
        <f>+'DAY6'!M205+'DAY7'!E205</f>
        <v>0</v>
      </c>
      <c r="N205" s="52">
        <f>+'DAY6'!N205+'DAY7'!F205</f>
        <v>0</v>
      </c>
      <c r="O205" s="303">
        <f>+'DAY6'!O205+'DAY7'!G205</f>
        <v>0</v>
      </c>
      <c r="P205" s="53">
        <f t="shared" si="56"/>
        <v>0</v>
      </c>
      <c r="Q205" s="54">
        <f t="shared" si="57"/>
        <v>0</v>
      </c>
      <c r="R205" s="55">
        <f t="shared" si="58"/>
        <v>0</v>
      </c>
      <c r="S205" s="52">
        <f t="shared" si="59"/>
        <v>0</v>
      </c>
      <c r="T205" s="303">
        <f t="shared" si="60"/>
        <v>0</v>
      </c>
      <c r="U205" s="62">
        <f t="shared" si="54"/>
        <v>0</v>
      </c>
    </row>
    <row r="206" spans="1:21" x14ac:dyDescent="0.25">
      <c r="A206" s="87" t="s">
        <v>239</v>
      </c>
      <c r="B206" s="52">
        <f>'DAY6'!H206</f>
        <v>0</v>
      </c>
      <c r="C206" s="53">
        <v>0</v>
      </c>
      <c r="D206" s="54">
        <v>0</v>
      </c>
      <c r="E206" s="55">
        <v>0</v>
      </c>
      <c r="F206" s="56">
        <v>0</v>
      </c>
      <c r="G206" s="303">
        <v>0</v>
      </c>
      <c r="H206" s="54">
        <f>+(Table19[[#This Row],[OPENING ]]+Table19[[#This Row],[RECEIPTS]]+Table19[[#This Row],[RETURNS]])-(Table19[[#This Row],[EXCHANGED]]+Table19[[#This Row],[SALES]]+Table19[[#This Row],[ISSUES]])</f>
        <v>0</v>
      </c>
      <c r="I206" s="53">
        <v>0</v>
      </c>
      <c r="J206" s="58">
        <f t="shared" si="61"/>
        <v>0</v>
      </c>
      <c r="K206" s="53">
        <f>+'DAY6'!K206+'DAY7'!C206</f>
        <v>0</v>
      </c>
      <c r="L206" s="54">
        <f>+'DAY6'!L206+'DAY7'!D206</f>
        <v>0</v>
      </c>
      <c r="M206" s="55">
        <f>+'DAY6'!M206+'DAY7'!E206</f>
        <v>0</v>
      </c>
      <c r="N206" s="52">
        <f>+'DAY6'!N206+'DAY7'!F206</f>
        <v>0</v>
      </c>
      <c r="O206" s="303">
        <f>+'DAY6'!O206+'DAY7'!G206</f>
        <v>0</v>
      </c>
      <c r="P206" s="53">
        <f t="shared" si="56"/>
        <v>0</v>
      </c>
      <c r="Q206" s="54">
        <f t="shared" si="57"/>
        <v>0</v>
      </c>
      <c r="R206" s="55">
        <f t="shared" si="58"/>
        <v>0</v>
      </c>
      <c r="S206" s="52">
        <f t="shared" si="59"/>
        <v>0</v>
      </c>
      <c r="T206" s="303">
        <f t="shared" si="60"/>
        <v>0</v>
      </c>
      <c r="U206" s="62">
        <f t="shared" si="54"/>
        <v>0</v>
      </c>
    </row>
    <row r="207" spans="1:21" x14ac:dyDescent="0.25">
      <c r="A207" s="85" t="s">
        <v>242</v>
      </c>
      <c r="B207" s="52">
        <f>'DAY6'!H207</f>
        <v>0</v>
      </c>
      <c r="C207" s="53">
        <v>0</v>
      </c>
      <c r="D207" s="54">
        <v>0</v>
      </c>
      <c r="E207" s="55">
        <v>0</v>
      </c>
      <c r="F207" s="56">
        <v>0</v>
      </c>
      <c r="G207" s="303">
        <v>0</v>
      </c>
      <c r="H207" s="54">
        <f>+(Table19[[#This Row],[OPENING ]]+Table19[[#This Row],[RECEIPTS]]+Table19[[#This Row],[RETURNS]])-(Table19[[#This Row],[EXCHANGED]]+Table19[[#This Row],[SALES]]+Table19[[#This Row],[ISSUES]])</f>
        <v>0</v>
      </c>
      <c r="I207" s="53">
        <v>0</v>
      </c>
      <c r="J207" s="58">
        <f t="shared" si="61"/>
        <v>0</v>
      </c>
      <c r="K207" s="53">
        <f>+'DAY6'!K207+'DAY7'!C207</f>
        <v>0</v>
      </c>
      <c r="L207" s="54">
        <f>+'DAY6'!L207+'DAY7'!D207</f>
        <v>0</v>
      </c>
      <c r="M207" s="55">
        <f>+'DAY6'!M207+'DAY7'!E207</f>
        <v>0</v>
      </c>
      <c r="N207" s="52">
        <f>+'DAY6'!N207+'DAY7'!F207</f>
        <v>0</v>
      </c>
      <c r="O207" s="303">
        <f>+'DAY6'!O207+'DAY7'!G207</f>
        <v>0</v>
      </c>
      <c r="P207" s="53">
        <f t="shared" si="56"/>
        <v>0</v>
      </c>
      <c r="Q207" s="54">
        <f t="shared" si="57"/>
        <v>0</v>
      </c>
      <c r="R207" s="55">
        <f t="shared" si="58"/>
        <v>0</v>
      </c>
      <c r="S207" s="52">
        <f t="shared" si="59"/>
        <v>0</v>
      </c>
      <c r="T207" s="303">
        <f t="shared" si="60"/>
        <v>0</v>
      </c>
      <c r="U207" s="62">
        <f t="shared" si="54"/>
        <v>0</v>
      </c>
    </row>
    <row r="208" spans="1:21" x14ac:dyDescent="0.25">
      <c r="A208" s="85" t="s">
        <v>250</v>
      </c>
      <c r="B208" s="52">
        <f>'DAY6'!H208</f>
        <v>375</v>
      </c>
      <c r="C208" s="53">
        <v>0</v>
      </c>
      <c r="D208" s="54">
        <v>0</v>
      </c>
      <c r="E208" s="55">
        <v>0</v>
      </c>
      <c r="F208" s="56">
        <v>0</v>
      </c>
      <c r="G208" s="303">
        <v>100</v>
      </c>
      <c r="H208" s="54">
        <f>+(Table19[[#This Row],[OPENING ]]+Table19[[#This Row],[RECEIPTS]]+Table19[[#This Row],[RETURNS]])-(Table19[[#This Row],[EXCHANGED]]+Table19[[#This Row],[SALES]]+Table19[[#This Row],[ISSUES]])</f>
        <v>275</v>
      </c>
      <c r="I208" s="53">
        <v>275</v>
      </c>
      <c r="J208" s="58">
        <f t="shared" si="61"/>
        <v>0</v>
      </c>
      <c r="K208" s="53">
        <f>+'DAY6'!K208+'DAY7'!C208</f>
        <v>500</v>
      </c>
      <c r="L208" s="54">
        <f>+'DAY6'!L208+'DAY7'!D208</f>
        <v>0</v>
      </c>
      <c r="M208" s="55">
        <f>+'DAY6'!M208+'DAY7'!E208</f>
        <v>0</v>
      </c>
      <c r="N208" s="52">
        <f>+'DAY6'!N208+'DAY7'!F208</f>
        <v>0</v>
      </c>
      <c r="O208" s="303">
        <f>+'DAY6'!O208+'DAY7'!G208</f>
        <v>525</v>
      </c>
      <c r="P208" s="53">
        <f t="shared" si="56"/>
        <v>71.428571428571431</v>
      </c>
      <c r="Q208" s="54">
        <f t="shared" si="57"/>
        <v>0</v>
      </c>
      <c r="R208" s="55">
        <f t="shared" si="58"/>
        <v>0</v>
      </c>
      <c r="S208" s="52">
        <f t="shared" si="59"/>
        <v>0</v>
      </c>
      <c r="T208" s="303">
        <f t="shared" si="60"/>
        <v>75</v>
      </c>
      <c r="U208" s="62">
        <f t="shared" si="54"/>
        <v>1.8780487804878048</v>
      </c>
    </row>
    <row r="209" spans="1:21" x14ac:dyDescent="0.25">
      <c r="A209" s="87" t="s">
        <v>251</v>
      </c>
      <c r="B209" s="52">
        <f>'DAY6'!H209</f>
        <v>300</v>
      </c>
      <c r="C209" s="53">
        <v>0</v>
      </c>
      <c r="D209" s="54">
        <v>0</v>
      </c>
      <c r="E209" s="55">
        <v>0</v>
      </c>
      <c r="F209" s="56">
        <v>0</v>
      </c>
      <c r="G209" s="303">
        <v>0</v>
      </c>
      <c r="H209" s="54">
        <f>+(Table19[[#This Row],[OPENING ]]+Table19[[#This Row],[RECEIPTS]]+Table19[[#This Row],[RETURNS]])-(Table19[[#This Row],[EXCHANGED]]+Table19[[#This Row],[SALES]]+Table19[[#This Row],[ISSUES]])</f>
        <v>300</v>
      </c>
      <c r="I209" s="53">
        <v>300</v>
      </c>
      <c r="J209" s="58">
        <f t="shared" si="61"/>
        <v>0</v>
      </c>
      <c r="K209" s="53">
        <f>+'DAY6'!K209+'DAY7'!C209</f>
        <v>800</v>
      </c>
      <c r="L209" s="54">
        <f>+'DAY6'!L209+'DAY7'!D209</f>
        <v>0</v>
      </c>
      <c r="M209" s="55">
        <f>+'DAY6'!M209+'DAY7'!E209</f>
        <v>0</v>
      </c>
      <c r="N209" s="52">
        <f>+'DAY6'!N209+'DAY7'!F209</f>
        <v>0</v>
      </c>
      <c r="O209" s="303">
        <f>+'DAY6'!O209+'DAY7'!G209</f>
        <v>639.20000000000005</v>
      </c>
      <c r="P209" s="53">
        <f t="shared" si="56"/>
        <v>114.28571428571429</v>
      </c>
      <c r="Q209" s="54">
        <f t="shared" si="57"/>
        <v>0</v>
      </c>
      <c r="R209" s="55">
        <f t="shared" si="58"/>
        <v>0</v>
      </c>
      <c r="S209" s="52">
        <f t="shared" si="59"/>
        <v>0</v>
      </c>
      <c r="T209" s="303">
        <f t="shared" si="60"/>
        <v>91.314285714285717</v>
      </c>
      <c r="U209" s="62">
        <f t="shared" si="54"/>
        <v>1.4591439688715953</v>
      </c>
    </row>
    <row r="210" spans="1:21" x14ac:dyDescent="0.25">
      <c r="A210" s="317" t="s">
        <v>272</v>
      </c>
      <c r="B210" s="52">
        <f>'DAY6'!H210</f>
        <v>49</v>
      </c>
      <c r="C210" s="53">
        <v>0</v>
      </c>
      <c r="D210" s="54">
        <v>0</v>
      </c>
      <c r="E210" s="55">
        <v>0</v>
      </c>
      <c r="F210" s="56">
        <v>0</v>
      </c>
      <c r="G210" s="303">
        <v>0</v>
      </c>
      <c r="H210" s="54">
        <f>+(Table19[[#This Row],[OPENING ]]+Table19[[#This Row],[RECEIPTS]]+Table19[[#This Row],[RETURNS]])-(Table19[[#This Row],[EXCHANGED]]+Table19[[#This Row],[SALES]]+Table19[[#This Row],[ISSUES]])</f>
        <v>49</v>
      </c>
      <c r="I210" s="53">
        <v>49</v>
      </c>
      <c r="J210" s="58">
        <f t="shared" si="61"/>
        <v>0</v>
      </c>
      <c r="K210" s="53">
        <f>+'DAY6'!K210+'DAY7'!C210</f>
        <v>50</v>
      </c>
      <c r="L210" s="54">
        <f>+'DAY6'!L210+'DAY7'!D210</f>
        <v>0</v>
      </c>
      <c r="M210" s="55">
        <f>+'DAY6'!M210+'DAY7'!E210</f>
        <v>0</v>
      </c>
      <c r="N210" s="52">
        <f>+'DAY6'!N210+'DAY7'!F210</f>
        <v>0</v>
      </c>
      <c r="O210" s="303">
        <f>+'DAY6'!O210+'DAY7'!G210</f>
        <v>1</v>
      </c>
      <c r="P210" s="53">
        <f t="shared" si="56"/>
        <v>7.1428571428571432</v>
      </c>
      <c r="Q210" s="54">
        <f t="shared" si="57"/>
        <v>0</v>
      </c>
      <c r="R210" s="55">
        <f t="shared" si="58"/>
        <v>0</v>
      </c>
      <c r="S210" s="52">
        <f t="shared" si="59"/>
        <v>0</v>
      </c>
      <c r="T210" s="303">
        <f t="shared" si="60"/>
        <v>0.14285714285714285</v>
      </c>
      <c r="U210" s="62">
        <f t="shared" ref="U210:U240" si="62">IFERROR(+H210/(P210+Q210+R210+S210+T210),0)</f>
        <v>6.7254901960784306</v>
      </c>
    </row>
    <row r="211" spans="1:21" x14ac:dyDescent="0.25">
      <c r="A211" s="87"/>
      <c r="B211" s="52">
        <f>'DAY6'!H211</f>
        <v>0</v>
      </c>
      <c r="C211" s="53">
        <v>0</v>
      </c>
      <c r="D211" s="54">
        <v>0</v>
      </c>
      <c r="E211" s="55">
        <v>0</v>
      </c>
      <c r="F211" s="56">
        <v>0</v>
      </c>
      <c r="G211" s="303">
        <v>0</v>
      </c>
      <c r="H211" s="54">
        <f>+(Table19[[#This Row],[OPENING ]]+Table19[[#This Row],[RECEIPTS]]+Table19[[#This Row],[RETURNS]])-(Table19[[#This Row],[EXCHANGED]]+Table19[[#This Row],[SALES]]+Table19[[#This Row],[ISSUES]])</f>
        <v>0</v>
      </c>
      <c r="I211" s="53">
        <v>0</v>
      </c>
      <c r="J211" s="58">
        <f t="shared" si="61"/>
        <v>0</v>
      </c>
      <c r="K211" s="53">
        <f>+'DAY6'!K211+'DAY7'!C211</f>
        <v>0</v>
      </c>
      <c r="L211" s="54">
        <f>+'DAY6'!L211+'DAY7'!D211</f>
        <v>0</v>
      </c>
      <c r="M211" s="55">
        <f>+'DAY6'!M211+'DAY7'!E211</f>
        <v>0</v>
      </c>
      <c r="N211" s="52">
        <f>+'DAY6'!N211+'DAY7'!F211</f>
        <v>0</v>
      </c>
      <c r="O211" s="303">
        <f>+'DAY6'!O211+'DAY7'!G211</f>
        <v>0</v>
      </c>
      <c r="P211" s="53">
        <f t="shared" si="56"/>
        <v>0</v>
      </c>
      <c r="Q211" s="54">
        <f t="shared" si="57"/>
        <v>0</v>
      </c>
      <c r="R211" s="55">
        <f t="shared" si="58"/>
        <v>0</v>
      </c>
      <c r="S211" s="52">
        <f t="shared" si="59"/>
        <v>0</v>
      </c>
      <c r="T211" s="303">
        <f t="shared" si="60"/>
        <v>0</v>
      </c>
      <c r="U211" s="62">
        <f t="shared" si="62"/>
        <v>0</v>
      </c>
    </row>
    <row r="212" spans="1:21" x14ac:dyDescent="0.25">
      <c r="A212" s="87"/>
      <c r="B212" s="52">
        <f>'DAY6'!H212</f>
        <v>0</v>
      </c>
      <c r="C212" s="53">
        <v>0</v>
      </c>
      <c r="D212" s="54">
        <v>0</v>
      </c>
      <c r="E212" s="55">
        <v>0</v>
      </c>
      <c r="F212" s="56">
        <v>0</v>
      </c>
      <c r="G212" s="303">
        <v>0</v>
      </c>
      <c r="H212" s="54">
        <f>+(Table19[[#This Row],[OPENING ]]+Table19[[#This Row],[RECEIPTS]]+Table19[[#This Row],[RETURNS]])-(Table19[[#This Row],[EXCHANGED]]+Table19[[#This Row],[SALES]]+Table19[[#This Row],[ISSUES]])</f>
        <v>0</v>
      </c>
      <c r="I212" s="53">
        <v>0</v>
      </c>
      <c r="J212" s="58">
        <f t="shared" si="61"/>
        <v>0</v>
      </c>
      <c r="K212" s="53">
        <f>+'DAY6'!K212+'DAY7'!C212</f>
        <v>0</v>
      </c>
      <c r="L212" s="54">
        <f>+'DAY6'!L212+'DAY7'!D212</f>
        <v>0</v>
      </c>
      <c r="M212" s="55">
        <f>+'DAY6'!M212+'DAY7'!E212</f>
        <v>0</v>
      </c>
      <c r="N212" s="52">
        <f>+'DAY6'!N212+'DAY7'!F212</f>
        <v>0</v>
      </c>
      <c r="O212" s="303">
        <f>+'DAY6'!O212+'DAY7'!G212</f>
        <v>0</v>
      </c>
      <c r="P212" s="53">
        <f t="shared" si="56"/>
        <v>0</v>
      </c>
      <c r="Q212" s="54">
        <f t="shared" si="57"/>
        <v>0</v>
      </c>
      <c r="R212" s="55">
        <f t="shared" si="58"/>
        <v>0</v>
      </c>
      <c r="S212" s="52">
        <f t="shared" si="59"/>
        <v>0</v>
      </c>
      <c r="T212" s="303">
        <f t="shared" si="60"/>
        <v>0</v>
      </c>
      <c r="U212" s="62">
        <f t="shared" si="62"/>
        <v>0</v>
      </c>
    </row>
    <row r="213" spans="1:21" ht="15.75" thickBot="1" x14ac:dyDescent="0.3">
      <c r="A213" s="179"/>
      <c r="B213" s="52">
        <f>'DAY6'!H213</f>
        <v>0</v>
      </c>
      <c r="C213" s="144">
        <v>0</v>
      </c>
      <c r="D213" s="145">
        <v>0</v>
      </c>
      <c r="E213" s="146">
        <v>0</v>
      </c>
      <c r="F213" s="147">
        <v>0</v>
      </c>
      <c r="G213" s="304">
        <v>0</v>
      </c>
      <c r="H213" s="54">
        <f>+(Table19[[#This Row],[OPENING ]]+Table19[[#This Row],[RECEIPTS]]+Table19[[#This Row],[RETURNS]])-(Table19[[#This Row],[EXCHANGED]]+Table19[[#This Row],[SALES]]+Table19[[#This Row],[ISSUES]])</f>
        <v>0</v>
      </c>
      <c r="I213" s="53">
        <v>0</v>
      </c>
      <c r="J213" s="148">
        <f t="shared" si="61"/>
        <v>0</v>
      </c>
      <c r="K213" s="53">
        <f>+'DAY6'!K213+'DAY7'!C213</f>
        <v>0</v>
      </c>
      <c r="L213" s="54">
        <f>+'DAY6'!L213+'DAY7'!D213</f>
        <v>0</v>
      </c>
      <c r="M213" s="55">
        <f>+'DAY6'!M213+'DAY7'!E213</f>
        <v>0</v>
      </c>
      <c r="N213" s="52">
        <f>+'DAY6'!N213+'DAY7'!F213</f>
        <v>0</v>
      </c>
      <c r="O213" s="303">
        <f>+'DAY6'!O213+'DAY7'!G213</f>
        <v>0</v>
      </c>
      <c r="P213" s="53">
        <f t="shared" si="56"/>
        <v>0</v>
      </c>
      <c r="Q213" s="54">
        <f t="shared" si="57"/>
        <v>0</v>
      </c>
      <c r="R213" s="55">
        <f t="shared" si="58"/>
        <v>0</v>
      </c>
      <c r="S213" s="52">
        <f t="shared" si="59"/>
        <v>0</v>
      </c>
      <c r="T213" s="303">
        <f t="shared" si="60"/>
        <v>0</v>
      </c>
      <c r="U213" s="167">
        <f t="shared" si="62"/>
        <v>0</v>
      </c>
    </row>
    <row r="214" spans="1:21" ht="17.25" thickBot="1" x14ac:dyDescent="0.35">
      <c r="A214" s="159" t="s">
        <v>54</v>
      </c>
      <c r="B214" s="160">
        <f t="shared" ref="B214:T214" si="63">SUM(B153:B213)</f>
        <v>9860.24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305">
        <f t="shared" si="63"/>
        <v>100</v>
      </c>
      <c r="H214" s="162">
        <f t="shared" si="63"/>
        <v>9760.24</v>
      </c>
      <c r="I214" s="162">
        <f t="shared" si="63"/>
        <v>9760.0399999999991</v>
      </c>
      <c r="J214" s="165">
        <f>+I214-H214</f>
        <v>-0.2000000000007276</v>
      </c>
      <c r="K214" s="161">
        <f t="shared" si="63"/>
        <v>1375</v>
      </c>
      <c r="L214" s="174">
        <f t="shared" si="63"/>
        <v>9.6</v>
      </c>
      <c r="M214" s="163">
        <f t="shared" si="63"/>
        <v>0</v>
      </c>
      <c r="N214" s="160">
        <f t="shared" si="63"/>
        <v>0</v>
      </c>
      <c r="O214" s="305">
        <f t="shared" si="63"/>
        <v>1255.2800000000002</v>
      </c>
      <c r="P214" s="161">
        <f t="shared" si="63"/>
        <v>196.42857142857142</v>
      </c>
      <c r="Q214" s="162">
        <f t="shared" si="63"/>
        <v>1.3714285714285714</v>
      </c>
      <c r="R214" s="163">
        <f t="shared" si="63"/>
        <v>0</v>
      </c>
      <c r="S214" s="160">
        <f t="shared" si="63"/>
        <v>0</v>
      </c>
      <c r="T214" s="305">
        <f t="shared" si="63"/>
        <v>179.32571428571427</v>
      </c>
      <c r="U214" s="166">
        <f t="shared" si="62"/>
        <v>25.880600633362125</v>
      </c>
    </row>
    <row r="215" spans="1:21" x14ac:dyDescent="0.25">
      <c r="A215" s="150"/>
      <c r="B215" s="151"/>
      <c r="C215" s="152"/>
      <c r="D215" s="153"/>
      <c r="E215" s="154"/>
      <c r="F215" s="155"/>
      <c r="G215" s="306"/>
      <c r="H215" s="153"/>
      <c r="I215" s="152"/>
      <c r="J215" s="157"/>
      <c r="K215" s="152"/>
      <c r="L215" s="153"/>
      <c r="M215" s="154"/>
      <c r="N215" s="151"/>
      <c r="O215" s="306"/>
      <c r="P215" s="152"/>
      <c r="Q215" s="153"/>
      <c r="R215" s="154"/>
      <c r="S215" s="151"/>
      <c r="T215" s="306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6"/>
      <c r="G216" s="303"/>
      <c r="H216" s="54"/>
      <c r="I216" s="53"/>
      <c r="J216" s="58"/>
      <c r="K216" s="53"/>
      <c r="L216" s="54"/>
      <c r="M216" s="55"/>
      <c r="N216" s="52"/>
      <c r="O216" s="303"/>
      <c r="P216" s="53"/>
      <c r="Q216" s="54"/>
      <c r="R216" s="55"/>
      <c r="S216" s="52"/>
      <c r="T216" s="303"/>
      <c r="U216" s="62"/>
    </row>
    <row r="217" spans="1:21" x14ac:dyDescent="0.25">
      <c r="A217" s="95" t="s">
        <v>56</v>
      </c>
      <c r="B217" s="52">
        <f>'DAY6'!H217</f>
        <v>0</v>
      </c>
      <c r="C217" s="53">
        <v>4750</v>
      </c>
      <c r="D217" s="54">
        <v>0</v>
      </c>
      <c r="E217" s="55">
        <v>0</v>
      </c>
      <c r="F217" s="56">
        <v>0</v>
      </c>
      <c r="G217" s="303">
        <v>2250</v>
      </c>
      <c r="H217" s="54">
        <f>+(Table19[[#This Row],[OPENING ]]+Table19[[#This Row],[RECEIPTS]]+Table19[[#This Row],[RETURNS]])-(Table19[[#This Row],[EXCHANGED]]+Table19[[#This Row],[SALES]]+Table19[[#This Row],[ISSUES]])</f>
        <v>2500</v>
      </c>
      <c r="I217" s="53">
        <v>2500</v>
      </c>
      <c r="J217" s="58">
        <f t="shared" si="61"/>
        <v>0</v>
      </c>
      <c r="K217" s="53">
        <f>+'DAY6'!K217+'DAY7'!C217</f>
        <v>7775</v>
      </c>
      <c r="L217" s="54">
        <f>+'DAY6'!L217+'DAY7'!D217</f>
        <v>0</v>
      </c>
      <c r="M217" s="55">
        <f>+'DAY6'!M217+'DAY7'!E217</f>
        <v>0</v>
      </c>
      <c r="N217" s="52">
        <f>+'DAY6'!N217+'DAY7'!F217</f>
        <v>0</v>
      </c>
      <c r="O217" s="303">
        <f>+'DAY6'!O217+'DAY7'!G217</f>
        <v>5275</v>
      </c>
      <c r="P217" s="53">
        <f>+K217/7</f>
        <v>1110.7142857142858</v>
      </c>
      <c r="Q217" s="54">
        <f>+L217/7</f>
        <v>0</v>
      </c>
      <c r="R217" s="55">
        <f>+M217/7</f>
        <v>0</v>
      </c>
      <c r="S217" s="52">
        <f>+N217/7</f>
        <v>0</v>
      </c>
      <c r="T217" s="303">
        <f>+O217/7</f>
        <v>753.57142857142856</v>
      </c>
      <c r="U217" s="62">
        <f t="shared" si="62"/>
        <v>1.3409961685823755</v>
      </c>
    </row>
    <row r="218" spans="1:21" x14ac:dyDescent="0.25">
      <c r="A218" s="95" t="s">
        <v>240</v>
      </c>
      <c r="B218" s="52">
        <f>'DAY6'!H218</f>
        <v>0</v>
      </c>
      <c r="C218" s="53">
        <v>0</v>
      </c>
      <c r="D218" s="54">
        <v>0</v>
      </c>
      <c r="E218" s="55">
        <v>0</v>
      </c>
      <c r="F218" s="56">
        <v>0</v>
      </c>
      <c r="G218" s="303">
        <v>0</v>
      </c>
      <c r="H218" s="54">
        <f>+(Table19[[#This Row],[OPENING ]]+Table19[[#This Row],[RECEIPTS]]+Table19[[#This Row],[RETURNS]])-(Table19[[#This Row],[EXCHANGED]]+Table19[[#This Row],[SALES]]+Table19[[#This Row],[ISSUES]])</f>
        <v>0</v>
      </c>
      <c r="I218" s="53"/>
      <c r="J218" s="58">
        <f t="shared" si="61"/>
        <v>0</v>
      </c>
      <c r="K218" s="53">
        <f>+'DAY6'!K218+'DAY7'!C218</f>
        <v>0</v>
      </c>
      <c r="L218" s="54">
        <f>+'DAY6'!L218+'DAY7'!D218</f>
        <v>0</v>
      </c>
      <c r="M218" s="55">
        <f>+'DAY6'!M218+'DAY7'!E218</f>
        <v>0</v>
      </c>
      <c r="N218" s="52">
        <f>+'DAY6'!N218+'DAY7'!F218</f>
        <v>0</v>
      </c>
      <c r="O218" s="303">
        <f>+'DAY6'!O218+'DAY7'!G218</f>
        <v>8675</v>
      </c>
      <c r="P218" s="53">
        <f t="shared" ref="P218:P237" si="64">+K218/7</f>
        <v>0</v>
      </c>
      <c r="Q218" s="54">
        <f t="shared" ref="Q218:Q237" si="65">+L218/7</f>
        <v>0</v>
      </c>
      <c r="R218" s="55">
        <f t="shared" ref="R218:R237" si="66">+M218/7</f>
        <v>0</v>
      </c>
      <c r="S218" s="52">
        <f t="shared" ref="S218:S237" si="67">+N218/7</f>
        <v>0</v>
      </c>
      <c r="T218" s="303">
        <f t="shared" ref="T218:T237" si="68">+O218/7</f>
        <v>1239.2857142857142</v>
      </c>
      <c r="U218" s="62">
        <f t="shared" si="62"/>
        <v>0</v>
      </c>
    </row>
    <row r="219" spans="1:21" x14ac:dyDescent="0.25">
      <c r="A219" s="95" t="s">
        <v>57</v>
      </c>
      <c r="B219" s="52">
        <f>'DAY6'!H219</f>
        <v>0</v>
      </c>
      <c r="C219" s="53">
        <v>0</v>
      </c>
      <c r="D219" s="54">
        <v>0</v>
      </c>
      <c r="E219" s="55">
        <v>0</v>
      </c>
      <c r="F219" s="56">
        <v>0</v>
      </c>
      <c r="G219" s="303">
        <v>0</v>
      </c>
      <c r="H219" s="54">
        <f>+(Table19[[#This Row],[OPENING ]]+Table19[[#This Row],[RECEIPTS]]+Table19[[#This Row],[RETURNS]])-(Table19[[#This Row],[EXCHANGED]]+Table19[[#This Row],[SALES]]+Table19[[#This Row],[ISSUES]])</f>
        <v>0</v>
      </c>
      <c r="I219" s="53"/>
      <c r="J219" s="58">
        <f t="shared" si="61"/>
        <v>0</v>
      </c>
      <c r="K219" s="53">
        <f>+'DAY6'!K219+'DAY7'!C219</f>
        <v>0</v>
      </c>
      <c r="L219" s="54">
        <f>+'DAY6'!L219+'DAY7'!D219</f>
        <v>0</v>
      </c>
      <c r="M219" s="55">
        <f>+'DAY6'!M219+'DAY7'!E219</f>
        <v>0</v>
      </c>
      <c r="N219" s="52">
        <f>+'DAY6'!N219+'DAY7'!F219</f>
        <v>0</v>
      </c>
      <c r="O219" s="303">
        <f>+'DAY6'!O219+'DAY7'!G219</f>
        <v>0</v>
      </c>
      <c r="P219" s="53">
        <f t="shared" si="64"/>
        <v>0</v>
      </c>
      <c r="Q219" s="54">
        <f t="shared" si="65"/>
        <v>0</v>
      </c>
      <c r="R219" s="55">
        <f t="shared" si="66"/>
        <v>0</v>
      </c>
      <c r="S219" s="52">
        <f t="shared" si="67"/>
        <v>0</v>
      </c>
      <c r="T219" s="303">
        <f t="shared" si="68"/>
        <v>0</v>
      </c>
      <c r="U219" s="62">
        <f t="shared" si="62"/>
        <v>0</v>
      </c>
    </row>
    <row r="220" spans="1:21" x14ac:dyDescent="0.25">
      <c r="A220" s="95" t="s">
        <v>58</v>
      </c>
      <c r="B220" s="52">
        <f>'DAY6'!H220</f>
        <v>0</v>
      </c>
      <c r="C220" s="53">
        <v>0</v>
      </c>
      <c r="D220" s="54">
        <v>0</v>
      </c>
      <c r="E220" s="55">
        <v>0</v>
      </c>
      <c r="F220" s="56">
        <v>0</v>
      </c>
      <c r="G220" s="303">
        <v>0</v>
      </c>
      <c r="H220" s="54">
        <f>+(Table19[[#This Row],[OPENING ]]+Table19[[#This Row],[RECEIPTS]]+Table19[[#This Row],[RETURNS]])-(Table19[[#This Row],[EXCHANGED]]+Table19[[#This Row],[SALES]]+Table19[[#This Row],[ISSUES]])</f>
        <v>0</v>
      </c>
      <c r="I220" s="53"/>
      <c r="J220" s="58">
        <f t="shared" si="61"/>
        <v>0</v>
      </c>
      <c r="K220" s="53">
        <f>+'DAY6'!K220+'DAY7'!C220</f>
        <v>0</v>
      </c>
      <c r="L220" s="54">
        <f>+'DAY6'!L220+'DAY7'!D220</f>
        <v>0</v>
      </c>
      <c r="M220" s="55">
        <f>+'DAY6'!M220+'DAY7'!E220</f>
        <v>0</v>
      </c>
      <c r="N220" s="52">
        <f>+'DAY6'!N220+'DAY7'!F220</f>
        <v>0</v>
      </c>
      <c r="O220" s="303">
        <f>+'DAY6'!O220+'DAY7'!G220</f>
        <v>0</v>
      </c>
      <c r="P220" s="53">
        <f t="shared" si="64"/>
        <v>0</v>
      </c>
      <c r="Q220" s="54">
        <f t="shared" si="65"/>
        <v>0</v>
      </c>
      <c r="R220" s="55">
        <f t="shared" si="66"/>
        <v>0</v>
      </c>
      <c r="S220" s="52">
        <f t="shared" si="67"/>
        <v>0</v>
      </c>
      <c r="T220" s="303">
        <f t="shared" si="68"/>
        <v>0</v>
      </c>
      <c r="U220" s="62">
        <f t="shared" si="62"/>
        <v>0</v>
      </c>
    </row>
    <row r="221" spans="1:21" x14ac:dyDescent="0.25">
      <c r="A221" s="95" t="s">
        <v>59</v>
      </c>
      <c r="B221" s="52">
        <f>'DAY6'!H221</f>
        <v>325</v>
      </c>
      <c r="C221" s="53">
        <v>0</v>
      </c>
      <c r="D221" s="54">
        <v>0</v>
      </c>
      <c r="E221" s="55">
        <v>0</v>
      </c>
      <c r="F221" s="56">
        <v>0</v>
      </c>
      <c r="G221" s="303">
        <v>100</v>
      </c>
      <c r="H221" s="54">
        <f>+(Table19[[#This Row],[OPENING ]]+Table19[[#This Row],[RECEIPTS]]+Table19[[#This Row],[RETURNS]])-(Table19[[#This Row],[EXCHANGED]]+Table19[[#This Row],[SALES]]+Table19[[#This Row],[ISSUES]])</f>
        <v>225</v>
      </c>
      <c r="I221" s="53">
        <v>225</v>
      </c>
      <c r="J221" s="58">
        <f t="shared" ref="J221:J240" si="69">+I221-H221</f>
        <v>0</v>
      </c>
      <c r="K221" s="53">
        <f>+'DAY6'!K221+'DAY7'!C221</f>
        <v>675</v>
      </c>
      <c r="L221" s="54">
        <f>+'DAY6'!L221+'DAY7'!D221</f>
        <v>0</v>
      </c>
      <c r="M221" s="55">
        <f>+'DAY6'!M221+'DAY7'!E221</f>
        <v>0</v>
      </c>
      <c r="N221" s="52">
        <f>+'DAY6'!N221+'DAY7'!F221</f>
        <v>0</v>
      </c>
      <c r="O221" s="303">
        <f>+'DAY6'!O221+'DAY7'!G221</f>
        <v>975</v>
      </c>
      <c r="P221" s="53">
        <f t="shared" si="64"/>
        <v>96.428571428571431</v>
      </c>
      <c r="Q221" s="54">
        <f t="shared" si="65"/>
        <v>0</v>
      </c>
      <c r="R221" s="55">
        <f t="shared" si="66"/>
        <v>0</v>
      </c>
      <c r="S221" s="52">
        <f t="shared" si="67"/>
        <v>0</v>
      </c>
      <c r="T221" s="303">
        <f t="shared" si="68"/>
        <v>139.28571428571428</v>
      </c>
      <c r="U221" s="62">
        <f t="shared" si="62"/>
        <v>0.95454545454545447</v>
      </c>
    </row>
    <row r="222" spans="1:21" x14ac:dyDescent="0.25">
      <c r="A222" s="95" t="s">
        <v>60</v>
      </c>
      <c r="B222" s="52">
        <f>'DAY6'!H222</f>
        <v>0</v>
      </c>
      <c r="C222" s="53">
        <v>0</v>
      </c>
      <c r="D222" s="54">
        <v>0</v>
      </c>
      <c r="E222" s="55">
        <v>0</v>
      </c>
      <c r="F222" s="56">
        <v>0</v>
      </c>
      <c r="G222" s="303">
        <v>0</v>
      </c>
      <c r="H222" s="54">
        <f>+(Table19[[#This Row],[OPENING ]]+Table19[[#This Row],[RECEIPTS]]+Table19[[#This Row],[RETURNS]])-(Table19[[#This Row],[EXCHANGED]]+Table19[[#This Row],[SALES]]+Table19[[#This Row],[ISSUES]])</f>
        <v>0</v>
      </c>
      <c r="I222" s="53"/>
      <c r="J222" s="58">
        <f t="shared" si="69"/>
        <v>0</v>
      </c>
      <c r="K222" s="53">
        <f>+'DAY6'!K222+'DAY7'!C222</f>
        <v>0</v>
      </c>
      <c r="L222" s="54">
        <f>+'DAY6'!L222+'DAY7'!D222</f>
        <v>0</v>
      </c>
      <c r="M222" s="55">
        <f>+'DAY6'!M222+'DAY7'!E222</f>
        <v>0</v>
      </c>
      <c r="N222" s="52">
        <f>+'DAY6'!N222+'DAY7'!F222</f>
        <v>0</v>
      </c>
      <c r="O222" s="303">
        <f>+'DAY6'!O222+'DAY7'!G222</f>
        <v>0</v>
      </c>
      <c r="P222" s="53">
        <f t="shared" si="64"/>
        <v>0</v>
      </c>
      <c r="Q222" s="54">
        <f t="shared" si="65"/>
        <v>0</v>
      </c>
      <c r="R222" s="55">
        <f t="shared" si="66"/>
        <v>0</v>
      </c>
      <c r="S222" s="52">
        <f t="shared" si="67"/>
        <v>0</v>
      </c>
      <c r="T222" s="303">
        <f t="shared" si="68"/>
        <v>0</v>
      </c>
      <c r="U222" s="62">
        <f t="shared" si="62"/>
        <v>0</v>
      </c>
    </row>
    <row r="223" spans="1:21" x14ac:dyDescent="0.25">
      <c r="A223" s="95" t="s">
        <v>61</v>
      </c>
      <c r="B223" s="52">
        <f>'DAY6'!H223</f>
        <v>0</v>
      </c>
      <c r="C223" s="53">
        <v>0</v>
      </c>
      <c r="D223" s="54">
        <v>0</v>
      </c>
      <c r="E223" s="55">
        <v>0</v>
      </c>
      <c r="F223" s="56">
        <v>0</v>
      </c>
      <c r="G223" s="303">
        <v>0</v>
      </c>
      <c r="H223" s="54">
        <f>+(Table19[[#This Row],[OPENING ]]+Table19[[#This Row],[RECEIPTS]]+Table19[[#This Row],[RETURNS]])-(Table19[[#This Row],[EXCHANGED]]+Table19[[#This Row],[SALES]]+Table19[[#This Row],[ISSUES]])</f>
        <v>0</v>
      </c>
      <c r="I223" s="53"/>
      <c r="J223" s="58">
        <f t="shared" si="69"/>
        <v>0</v>
      </c>
      <c r="K223" s="53">
        <f>+'DAY6'!K223+'DAY7'!C223</f>
        <v>0</v>
      </c>
      <c r="L223" s="54">
        <f>+'DAY6'!L223+'DAY7'!D223</f>
        <v>0</v>
      </c>
      <c r="M223" s="55">
        <f>+'DAY6'!M223+'DAY7'!E223</f>
        <v>0</v>
      </c>
      <c r="N223" s="52">
        <f>+'DAY6'!N223+'DAY7'!F223</f>
        <v>0</v>
      </c>
      <c r="O223" s="303">
        <f>+'DAY6'!O223+'DAY7'!G223</f>
        <v>0</v>
      </c>
      <c r="P223" s="53">
        <f t="shared" si="64"/>
        <v>0</v>
      </c>
      <c r="Q223" s="54">
        <f t="shared" si="65"/>
        <v>0</v>
      </c>
      <c r="R223" s="55">
        <f t="shared" si="66"/>
        <v>0</v>
      </c>
      <c r="S223" s="52">
        <f t="shared" si="67"/>
        <v>0</v>
      </c>
      <c r="T223" s="303">
        <f t="shared" si="68"/>
        <v>0</v>
      </c>
      <c r="U223" s="62">
        <f t="shared" si="62"/>
        <v>0</v>
      </c>
    </row>
    <row r="224" spans="1:21" x14ac:dyDescent="0.25">
      <c r="A224" s="95" t="s">
        <v>241</v>
      </c>
      <c r="B224" s="52">
        <f>'DAY6'!H224</f>
        <v>0</v>
      </c>
      <c r="C224" s="53">
        <v>0</v>
      </c>
      <c r="D224" s="54">
        <v>0</v>
      </c>
      <c r="E224" s="55">
        <v>0</v>
      </c>
      <c r="F224" s="56">
        <v>0</v>
      </c>
      <c r="G224" s="303">
        <v>0</v>
      </c>
      <c r="H224" s="54">
        <f>+(Table19[[#This Row],[OPENING ]]+Table19[[#This Row],[RECEIPTS]]+Table19[[#This Row],[RETURNS]])-(Table19[[#This Row],[EXCHANGED]]+Table19[[#This Row],[SALES]]+Table19[[#This Row],[ISSUES]])</f>
        <v>0</v>
      </c>
      <c r="I224" s="53"/>
      <c r="J224" s="58">
        <f t="shared" si="69"/>
        <v>0</v>
      </c>
      <c r="K224" s="53">
        <f>+'DAY6'!K224+'DAY7'!C224</f>
        <v>0</v>
      </c>
      <c r="L224" s="54">
        <f>+'DAY6'!L224+'DAY7'!D224</f>
        <v>0</v>
      </c>
      <c r="M224" s="55">
        <f>+'DAY6'!M224+'DAY7'!E224</f>
        <v>0</v>
      </c>
      <c r="N224" s="52">
        <f>+'DAY6'!N224+'DAY7'!F224</f>
        <v>0</v>
      </c>
      <c r="O224" s="303">
        <f>+'DAY6'!O224+'DAY7'!G224</f>
        <v>1200</v>
      </c>
      <c r="P224" s="53">
        <f t="shared" si="64"/>
        <v>0</v>
      </c>
      <c r="Q224" s="54">
        <f t="shared" si="65"/>
        <v>0</v>
      </c>
      <c r="R224" s="55">
        <f t="shared" si="66"/>
        <v>0</v>
      </c>
      <c r="S224" s="52">
        <f t="shared" si="67"/>
        <v>0</v>
      </c>
      <c r="T224" s="303">
        <f t="shared" si="68"/>
        <v>171.42857142857142</v>
      </c>
      <c r="U224" s="62">
        <f t="shared" si="62"/>
        <v>0</v>
      </c>
    </row>
    <row r="225" spans="1:21" x14ac:dyDescent="0.25">
      <c r="A225" s="95" t="s">
        <v>62</v>
      </c>
      <c r="B225" s="52">
        <f>'DAY6'!H225</f>
        <v>0</v>
      </c>
      <c r="C225" s="53">
        <v>0</v>
      </c>
      <c r="D225" s="54">
        <v>0</v>
      </c>
      <c r="E225" s="55">
        <v>0</v>
      </c>
      <c r="F225" s="56">
        <v>0</v>
      </c>
      <c r="G225" s="303">
        <v>0</v>
      </c>
      <c r="H225" s="54">
        <f>+(Table19[[#This Row],[OPENING ]]+Table19[[#This Row],[RECEIPTS]]+Table19[[#This Row],[RETURNS]])-(Table19[[#This Row],[EXCHANGED]]+Table19[[#This Row],[SALES]]+Table19[[#This Row],[ISSUES]])</f>
        <v>0</v>
      </c>
      <c r="I225" s="53"/>
      <c r="J225" s="58">
        <f t="shared" si="69"/>
        <v>0</v>
      </c>
      <c r="K225" s="53">
        <f>+'DAY6'!K225+'DAY7'!C225</f>
        <v>0</v>
      </c>
      <c r="L225" s="54">
        <f>+'DAY6'!L225+'DAY7'!D225</f>
        <v>0</v>
      </c>
      <c r="M225" s="55">
        <f>+'DAY6'!M225+'DAY7'!E225</f>
        <v>0</v>
      </c>
      <c r="N225" s="52">
        <f>+'DAY6'!N225+'DAY7'!F225</f>
        <v>0</v>
      </c>
      <c r="O225" s="303">
        <f>+'DAY6'!O225+'DAY7'!G225</f>
        <v>0</v>
      </c>
      <c r="P225" s="53">
        <f t="shared" si="64"/>
        <v>0</v>
      </c>
      <c r="Q225" s="54">
        <f t="shared" si="65"/>
        <v>0</v>
      </c>
      <c r="R225" s="55">
        <f t="shared" si="66"/>
        <v>0</v>
      </c>
      <c r="S225" s="52">
        <f t="shared" si="67"/>
        <v>0</v>
      </c>
      <c r="T225" s="303">
        <f t="shared" si="68"/>
        <v>0</v>
      </c>
      <c r="U225" s="62">
        <f t="shared" si="62"/>
        <v>0</v>
      </c>
    </row>
    <row r="226" spans="1:21" x14ac:dyDescent="0.25">
      <c r="A226" s="95" t="s">
        <v>122</v>
      </c>
      <c r="B226" s="52">
        <f>'DAY6'!H226</f>
        <v>0</v>
      </c>
      <c r="C226" s="53">
        <v>0</v>
      </c>
      <c r="D226" s="54">
        <v>0</v>
      </c>
      <c r="E226" s="55">
        <v>0</v>
      </c>
      <c r="F226" s="56">
        <v>0</v>
      </c>
      <c r="G226" s="303">
        <v>0</v>
      </c>
      <c r="H226" s="54">
        <f>+(Table19[[#This Row],[OPENING ]]+Table19[[#This Row],[RECEIPTS]]+Table19[[#This Row],[RETURNS]])-(Table19[[#This Row],[EXCHANGED]]+Table19[[#This Row],[SALES]]+Table19[[#This Row],[ISSUES]])</f>
        <v>0</v>
      </c>
      <c r="I226" s="53"/>
      <c r="J226" s="58">
        <f t="shared" si="69"/>
        <v>0</v>
      </c>
      <c r="K226" s="53">
        <f>+'DAY6'!K226+'DAY7'!C226</f>
        <v>0</v>
      </c>
      <c r="L226" s="54">
        <f>+'DAY6'!L226+'DAY7'!D226</f>
        <v>0</v>
      </c>
      <c r="M226" s="55">
        <f>+'DAY6'!M226+'DAY7'!E226</f>
        <v>0</v>
      </c>
      <c r="N226" s="52">
        <f>+'DAY6'!N226+'DAY7'!F226</f>
        <v>0</v>
      </c>
      <c r="O226" s="303">
        <f>+'DAY6'!O226+'DAY7'!G226</f>
        <v>0</v>
      </c>
      <c r="P226" s="53">
        <f t="shared" si="64"/>
        <v>0</v>
      </c>
      <c r="Q226" s="54">
        <f t="shared" si="65"/>
        <v>0</v>
      </c>
      <c r="R226" s="55">
        <f t="shared" si="66"/>
        <v>0</v>
      </c>
      <c r="S226" s="52">
        <f t="shared" si="67"/>
        <v>0</v>
      </c>
      <c r="T226" s="303">
        <f t="shared" si="68"/>
        <v>0</v>
      </c>
      <c r="U226" s="62">
        <f t="shared" si="62"/>
        <v>0</v>
      </c>
    </row>
    <row r="227" spans="1:21" x14ac:dyDescent="0.25">
      <c r="A227" s="95" t="s">
        <v>217</v>
      </c>
      <c r="B227" s="52">
        <f>'DAY6'!H227</f>
        <v>0</v>
      </c>
      <c r="C227" s="53">
        <v>0</v>
      </c>
      <c r="D227" s="54">
        <v>0</v>
      </c>
      <c r="E227" s="55">
        <v>0</v>
      </c>
      <c r="F227" s="56">
        <v>0</v>
      </c>
      <c r="G227" s="303">
        <v>0</v>
      </c>
      <c r="H227" s="54">
        <f>+(Table19[[#This Row],[OPENING ]]+Table19[[#This Row],[RECEIPTS]]+Table19[[#This Row],[RETURNS]])-(Table19[[#This Row],[EXCHANGED]]+Table19[[#This Row],[SALES]]+Table19[[#This Row],[ISSUES]])</f>
        <v>0</v>
      </c>
      <c r="I227" s="53"/>
      <c r="J227" s="58">
        <f t="shared" si="69"/>
        <v>0</v>
      </c>
      <c r="K227" s="53">
        <f>+'DAY6'!K227+'DAY7'!C227</f>
        <v>0</v>
      </c>
      <c r="L227" s="54">
        <f>+'DAY6'!L227+'DAY7'!D227</f>
        <v>0</v>
      </c>
      <c r="M227" s="55">
        <f>+'DAY6'!M227+'DAY7'!E227</f>
        <v>0</v>
      </c>
      <c r="N227" s="52">
        <f>+'DAY6'!N227+'DAY7'!F227</f>
        <v>0</v>
      </c>
      <c r="O227" s="303">
        <f>+'DAY6'!O227+'DAY7'!G227</f>
        <v>0</v>
      </c>
      <c r="P227" s="53">
        <f t="shared" si="64"/>
        <v>0</v>
      </c>
      <c r="Q227" s="54">
        <f t="shared" si="65"/>
        <v>0</v>
      </c>
      <c r="R227" s="55">
        <f t="shared" si="66"/>
        <v>0</v>
      </c>
      <c r="S227" s="52">
        <f t="shared" si="67"/>
        <v>0</v>
      </c>
      <c r="T227" s="303">
        <f t="shared" si="68"/>
        <v>0</v>
      </c>
      <c r="U227" s="62">
        <f t="shared" si="62"/>
        <v>0</v>
      </c>
    </row>
    <row r="228" spans="1:21" x14ac:dyDescent="0.25">
      <c r="A228" s="95" t="s">
        <v>116</v>
      </c>
      <c r="B228" s="52">
        <f>'DAY6'!H228</f>
        <v>0</v>
      </c>
      <c r="C228" s="53">
        <v>0</v>
      </c>
      <c r="D228" s="54">
        <v>0</v>
      </c>
      <c r="E228" s="55">
        <v>0</v>
      </c>
      <c r="F228" s="56">
        <v>0</v>
      </c>
      <c r="G228" s="303">
        <v>0</v>
      </c>
      <c r="H228" s="54">
        <f>+(Table19[[#This Row],[OPENING ]]+Table19[[#This Row],[RECEIPTS]]+Table19[[#This Row],[RETURNS]])-(Table19[[#This Row],[EXCHANGED]]+Table19[[#This Row],[SALES]]+Table19[[#This Row],[ISSUES]])</f>
        <v>0</v>
      </c>
      <c r="I228" s="53"/>
      <c r="J228" s="58">
        <f t="shared" si="69"/>
        <v>0</v>
      </c>
      <c r="K228" s="53">
        <f>+'DAY6'!K228+'DAY7'!C228</f>
        <v>0</v>
      </c>
      <c r="L228" s="54">
        <f>+'DAY6'!L228+'DAY7'!D228</f>
        <v>0</v>
      </c>
      <c r="M228" s="55">
        <f>+'DAY6'!M228+'DAY7'!E228</f>
        <v>0</v>
      </c>
      <c r="N228" s="52">
        <f>+'DAY6'!N228+'DAY7'!F228</f>
        <v>0</v>
      </c>
      <c r="O228" s="303">
        <f>+'DAY6'!O228+'DAY7'!G228</f>
        <v>0</v>
      </c>
      <c r="P228" s="53">
        <f t="shared" si="64"/>
        <v>0</v>
      </c>
      <c r="Q228" s="54">
        <f t="shared" si="65"/>
        <v>0</v>
      </c>
      <c r="R228" s="55">
        <f t="shared" si="66"/>
        <v>0</v>
      </c>
      <c r="S228" s="52">
        <f t="shared" si="67"/>
        <v>0</v>
      </c>
      <c r="T228" s="303">
        <f t="shared" si="68"/>
        <v>0</v>
      </c>
      <c r="U228" s="62">
        <f t="shared" si="62"/>
        <v>0</v>
      </c>
    </row>
    <row r="229" spans="1:21" x14ac:dyDescent="0.25">
      <c r="A229" s="95" t="s">
        <v>117</v>
      </c>
      <c r="B229" s="52">
        <f>'DAY6'!H229</f>
        <v>0</v>
      </c>
      <c r="C229" s="53">
        <v>0</v>
      </c>
      <c r="D229" s="54">
        <v>0</v>
      </c>
      <c r="E229" s="55">
        <v>0</v>
      </c>
      <c r="F229" s="56">
        <v>0</v>
      </c>
      <c r="G229" s="303">
        <v>0</v>
      </c>
      <c r="H229" s="54">
        <f>+(Table19[[#This Row],[OPENING ]]+Table19[[#This Row],[RECEIPTS]]+Table19[[#This Row],[RETURNS]])-(Table19[[#This Row],[EXCHANGED]]+Table19[[#This Row],[SALES]]+Table19[[#This Row],[ISSUES]])</f>
        <v>0</v>
      </c>
      <c r="I229" s="53"/>
      <c r="J229" s="58">
        <f t="shared" si="69"/>
        <v>0</v>
      </c>
      <c r="K229" s="53">
        <f>+'DAY6'!K229+'DAY7'!C229</f>
        <v>0</v>
      </c>
      <c r="L229" s="54">
        <f>+'DAY6'!L229+'DAY7'!D229</f>
        <v>0</v>
      </c>
      <c r="M229" s="55">
        <f>+'DAY6'!M229+'DAY7'!E229</f>
        <v>0</v>
      </c>
      <c r="N229" s="52">
        <f>+'DAY6'!N229+'DAY7'!F229</f>
        <v>0</v>
      </c>
      <c r="O229" s="303">
        <f>+'DAY6'!O229+'DAY7'!G229</f>
        <v>0</v>
      </c>
      <c r="P229" s="53">
        <f t="shared" si="64"/>
        <v>0</v>
      </c>
      <c r="Q229" s="54">
        <f t="shared" si="65"/>
        <v>0</v>
      </c>
      <c r="R229" s="55">
        <f t="shared" si="66"/>
        <v>0</v>
      </c>
      <c r="S229" s="52">
        <f t="shared" si="67"/>
        <v>0</v>
      </c>
      <c r="T229" s="303">
        <f t="shared" si="68"/>
        <v>0</v>
      </c>
      <c r="U229" s="62">
        <f t="shared" si="62"/>
        <v>0</v>
      </c>
    </row>
    <row r="230" spans="1:21" x14ac:dyDescent="0.25">
      <c r="A230" s="95" t="s">
        <v>134</v>
      </c>
      <c r="B230" s="52">
        <f>'DAY6'!H230</f>
        <v>0</v>
      </c>
      <c r="C230" s="53">
        <v>0</v>
      </c>
      <c r="D230" s="54">
        <v>0</v>
      </c>
      <c r="E230" s="55">
        <v>0</v>
      </c>
      <c r="F230" s="56">
        <v>0</v>
      </c>
      <c r="G230" s="303">
        <v>0</v>
      </c>
      <c r="H230" s="54">
        <f>+(Table19[[#This Row],[OPENING ]]+Table19[[#This Row],[RECEIPTS]]+Table19[[#This Row],[RETURNS]])-(Table19[[#This Row],[EXCHANGED]]+Table19[[#This Row],[SALES]]+Table19[[#This Row],[ISSUES]])</f>
        <v>0</v>
      </c>
      <c r="I230" s="53"/>
      <c r="J230" s="58">
        <f t="shared" si="69"/>
        <v>0</v>
      </c>
      <c r="K230" s="53">
        <f>+'DAY6'!K230+'DAY7'!C230</f>
        <v>0</v>
      </c>
      <c r="L230" s="54">
        <f>+'DAY6'!L230+'DAY7'!D230</f>
        <v>0</v>
      </c>
      <c r="M230" s="55">
        <f>+'DAY6'!M230+'DAY7'!E230</f>
        <v>0</v>
      </c>
      <c r="N230" s="52">
        <f>+'DAY6'!N230+'DAY7'!F230</f>
        <v>0</v>
      </c>
      <c r="O230" s="303">
        <f>+'DAY6'!O230+'DAY7'!G230</f>
        <v>0</v>
      </c>
      <c r="P230" s="53">
        <f t="shared" si="64"/>
        <v>0</v>
      </c>
      <c r="Q230" s="54">
        <f t="shared" si="65"/>
        <v>0</v>
      </c>
      <c r="R230" s="55">
        <f t="shared" si="66"/>
        <v>0</v>
      </c>
      <c r="S230" s="52">
        <f t="shared" si="67"/>
        <v>0</v>
      </c>
      <c r="T230" s="303">
        <f t="shared" si="68"/>
        <v>0</v>
      </c>
      <c r="U230" s="62">
        <f t="shared" si="62"/>
        <v>0</v>
      </c>
    </row>
    <row r="231" spans="1:21" x14ac:dyDescent="0.25">
      <c r="A231" s="95" t="s">
        <v>146</v>
      </c>
      <c r="B231" s="52">
        <f>'DAY6'!H231</f>
        <v>0</v>
      </c>
      <c r="C231" s="53">
        <v>0</v>
      </c>
      <c r="D231" s="54">
        <v>0</v>
      </c>
      <c r="E231" s="55">
        <v>0</v>
      </c>
      <c r="F231" s="56">
        <v>0</v>
      </c>
      <c r="G231" s="303">
        <v>0</v>
      </c>
      <c r="H231" s="54">
        <f>+(Table19[[#This Row],[OPENING ]]+Table19[[#This Row],[RECEIPTS]]+Table19[[#This Row],[RETURNS]])-(Table19[[#This Row],[EXCHANGED]]+Table19[[#This Row],[SALES]]+Table19[[#This Row],[ISSUES]])</f>
        <v>0</v>
      </c>
      <c r="I231" s="53"/>
      <c r="J231" s="58">
        <f t="shared" si="69"/>
        <v>0</v>
      </c>
      <c r="K231" s="53">
        <f>+'DAY6'!K231+'DAY7'!C231</f>
        <v>0</v>
      </c>
      <c r="L231" s="54">
        <f>+'DAY6'!L231+'DAY7'!D231</f>
        <v>0</v>
      </c>
      <c r="M231" s="55">
        <f>+'DAY6'!M231+'DAY7'!E231</f>
        <v>0</v>
      </c>
      <c r="N231" s="52">
        <f>+'DAY6'!N231+'DAY7'!F231</f>
        <v>0</v>
      </c>
      <c r="O231" s="303">
        <f>+'DAY6'!O231+'DAY7'!G231</f>
        <v>0</v>
      </c>
      <c r="P231" s="53">
        <f t="shared" si="64"/>
        <v>0</v>
      </c>
      <c r="Q231" s="54">
        <f t="shared" si="65"/>
        <v>0</v>
      </c>
      <c r="R231" s="55">
        <f t="shared" si="66"/>
        <v>0</v>
      </c>
      <c r="S231" s="52">
        <f t="shared" si="67"/>
        <v>0</v>
      </c>
      <c r="T231" s="303">
        <f t="shared" si="68"/>
        <v>0</v>
      </c>
      <c r="U231" s="62">
        <f t="shared" si="62"/>
        <v>0</v>
      </c>
    </row>
    <row r="232" spans="1:21" x14ac:dyDescent="0.25">
      <c r="A232" s="95" t="s">
        <v>235</v>
      </c>
      <c r="B232" s="52">
        <f>'DAY6'!H232</f>
        <v>8450</v>
      </c>
      <c r="C232" s="53">
        <v>0</v>
      </c>
      <c r="D232" s="54">
        <v>0</v>
      </c>
      <c r="E232" s="55">
        <v>0</v>
      </c>
      <c r="F232" s="56">
        <v>0</v>
      </c>
      <c r="G232" s="303">
        <v>0</v>
      </c>
      <c r="H232" s="54">
        <f>+(Table19[[#This Row],[OPENING ]]+Table19[[#This Row],[RECEIPTS]]+Table19[[#This Row],[RETURNS]])-(Table19[[#This Row],[EXCHANGED]]+Table19[[#This Row],[SALES]]+Table19[[#This Row],[ISSUES]])</f>
        <v>8450</v>
      </c>
      <c r="I232" s="53">
        <v>8450</v>
      </c>
      <c r="J232" s="58">
        <f t="shared" si="69"/>
        <v>0</v>
      </c>
      <c r="K232" s="53">
        <f>+'DAY6'!K232+'DAY7'!C232</f>
        <v>0</v>
      </c>
      <c r="L232" s="54">
        <f>+'DAY6'!L232+'DAY7'!D232</f>
        <v>0</v>
      </c>
      <c r="M232" s="55">
        <f>+'DAY6'!M232+'DAY7'!E232</f>
        <v>0</v>
      </c>
      <c r="N232" s="52">
        <f>+'DAY6'!N232+'DAY7'!F232</f>
        <v>0</v>
      </c>
      <c r="O232" s="303">
        <f>+'DAY6'!O232+'DAY7'!G232</f>
        <v>0</v>
      </c>
      <c r="P232" s="53">
        <f t="shared" si="64"/>
        <v>0</v>
      </c>
      <c r="Q232" s="54">
        <f t="shared" si="65"/>
        <v>0</v>
      </c>
      <c r="R232" s="55">
        <f t="shared" si="66"/>
        <v>0</v>
      </c>
      <c r="S232" s="52">
        <f t="shared" si="67"/>
        <v>0</v>
      </c>
      <c r="T232" s="303">
        <f t="shared" si="68"/>
        <v>0</v>
      </c>
      <c r="U232" s="62">
        <f t="shared" si="62"/>
        <v>0</v>
      </c>
    </row>
    <row r="233" spans="1:21" x14ac:dyDescent="0.25">
      <c r="A233" s="95" t="s">
        <v>213</v>
      </c>
      <c r="B233" s="52">
        <f>'DAY6'!H233</f>
        <v>0</v>
      </c>
      <c r="C233" s="53">
        <v>0</v>
      </c>
      <c r="D233" s="54">
        <v>0</v>
      </c>
      <c r="E233" s="55">
        <v>0</v>
      </c>
      <c r="F233" s="56">
        <v>0</v>
      </c>
      <c r="G233" s="303">
        <v>0</v>
      </c>
      <c r="H233" s="54">
        <f>+(Table19[[#This Row],[OPENING ]]+Table19[[#This Row],[RECEIPTS]]+Table19[[#This Row],[RETURNS]])-(Table19[[#This Row],[EXCHANGED]]+Table19[[#This Row],[SALES]]+Table19[[#This Row],[ISSUES]])</f>
        <v>0</v>
      </c>
      <c r="I233" s="53"/>
      <c r="J233" s="58">
        <f t="shared" si="69"/>
        <v>0</v>
      </c>
      <c r="K233" s="53">
        <f>+'DAY6'!K233+'DAY7'!C233</f>
        <v>0</v>
      </c>
      <c r="L233" s="54">
        <f>+'DAY6'!L233+'DAY7'!D233</f>
        <v>0</v>
      </c>
      <c r="M233" s="55">
        <f>+'DAY6'!M233+'DAY7'!E233</f>
        <v>0</v>
      </c>
      <c r="N233" s="52">
        <f>+'DAY6'!N233+'DAY7'!F233</f>
        <v>0</v>
      </c>
      <c r="O233" s="303">
        <f>+'DAY6'!O233+'DAY7'!G233</f>
        <v>0</v>
      </c>
      <c r="P233" s="53">
        <f t="shared" si="64"/>
        <v>0</v>
      </c>
      <c r="Q233" s="54">
        <f t="shared" si="65"/>
        <v>0</v>
      </c>
      <c r="R233" s="55">
        <f t="shared" si="66"/>
        <v>0</v>
      </c>
      <c r="S233" s="52">
        <f t="shared" si="67"/>
        <v>0</v>
      </c>
      <c r="T233" s="303">
        <f t="shared" si="68"/>
        <v>0</v>
      </c>
      <c r="U233" s="62">
        <f t="shared" si="62"/>
        <v>0</v>
      </c>
    </row>
    <row r="234" spans="1:21" x14ac:dyDescent="0.25">
      <c r="A234" s="95" t="s">
        <v>248</v>
      </c>
      <c r="B234" s="52">
        <f>'DAY6'!H234</f>
        <v>0</v>
      </c>
      <c r="C234" s="53">
        <v>0</v>
      </c>
      <c r="D234" s="54">
        <v>0</v>
      </c>
      <c r="E234" s="55">
        <v>0</v>
      </c>
      <c r="F234" s="56">
        <v>0</v>
      </c>
      <c r="G234" s="303">
        <v>0</v>
      </c>
      <c r="H234" s="54">
        <f>+(Table19[[#This Row],[OPENING ]]+Table19[[#This Row],[RECEIPTS]]+Table19[[#This Row],[RETURNS]])-(Table19[[#This Row],[EXCHANGED]]+Table19[[#This Row],[SALES]]+Table19[[#This Row],[ISSUES]])</f>
        <v>0</v>
      </c>
      <c r="I234" s="53"/>
      <c r="J234" s="58">
        <f t="shared" si="69"/>
        <v>0</v>
      </c>
      <c r="K234" s="53">
        <f>+'DAY6'!K234+'DAY7'!C234</f>
        <v>0</v>
      </c>
      <c r="L234" s="54">
        <f>+'DAY6'!L234+'DAY7'!D234</f>
        <v>0</v>
      </c>
      <c r="M234" s="55">
        <f>+'DAY6'!M234+'DAY7'!E234</f>
        <v>0</v>
      </c>
      <c r="N234" s="52">
        <f>+'DAY6'!N234+'DAY7'!F234</f>
        <v>0</v>
      </c>
      <c r="O234" s="303">
        <f>+'DAY6'!O234+'DAY7'!G234</f>
        <v>0</v>
      </c>
      <c r="P234" s="53">
        <f t="shared" si="64"/>
        <v>0</v>
      </c>
      <c r="Q234" s="54">
        <f t="shared" si="65"/>
        <v>0</v>
      </c>
      <c r="R234" s="55">
        <f t="shared" si="66"/>
        <v>0</v>
      </c>
      <c r="S234" s="52">
        <f t="shared" si="67"/>
        <v>0</v>
      </c>
      <c r="T234" s="303">
        <f t="shared" si="68"/>
        <v>0</v>
      </c>
      <c r="U234" s="62">
        <f t="shared" si="62"/>
        <v>0</v>
      </c>
    </row>
    <row r="235" spans="1:21" x14ac:dyDescent="0.25">
      <c r="A235" s="95" t="s">
        <v>254</v>
      </c>
      <c r="B235" s="52">
        <f>'DAY6'!H235</f>
        <v>0</v>
      </c>
      <c r="C235" s="53">
        <v>0</v>
      </c>
      <c r="D235" s="54">
        <v>0</v>
      </c>
      <c r="E235" s="55">
        <v>0</v>
      </c>
      <c r="F235" s="56">
        <v>0</v>
      </c>
      <c r="G235" s="303">
        <v>0</v>
      </c>
      <c r="H235" s="54">
        <f>+(Table19[[#This Row],[OPENING ]]+Table19[[#This Row],[RECEIPTS]]+Table19[[#This Row],[RETURNS]])-(Table19[[#This Row],[EXCHANGED]]+Table19[[#This Row],[SALES]]+Table19[[#This Row],[ISSUES]])</f>
        <v>0</v>
      </c>
      <c r="I235" s="53"/>
      <c r="J235" s="58">
        <f t="shared" si="69"/>
        <v>0</v>
      </c>
      <c r="K235" s="53">
        <f>+'DAY6'!K235+'DAY7'!C235</f>
        <v>0</v>
      </c>
      <c r="L235" s="54">
        <f>+'DAY6'!L235+'DAY7'!D235</f>
        <v>0</v>
      </c>
      <c r="M235" s="55">
        <f>+'DAY6'!M235+'DAY7'!E235</f>
        <v>0</v>
      </c>
      <c r="N235" s="52">
        <f>+'DAY6'!N235+'DAY7'!F235</f>
        <v>0</v>
      </c>
      <c r="O235" s="303">
        <f>+'DAY6'!O235+'DAY7'!G235</f>
        <v>12625</v>
      </c>
      <c r="P235" s="53">
        <f t="shared" si="64"/>
        <v>0</v>
      </c>
      <c r="Q235" s="54">
        <f t="shared" si="65"/>
        <v>0</v>
      </c>
      <c r="R235" s="55">
        <f t="shared" si="66"/>
        <v>0</v>
      </c>
      <c r="S235" s="52">
        <f t="shared" si="67"/>
        <v>0</v>
      </c>
      <c r="T235" s="303">
        <f t="shared" si="68"/>
        <v>1803.5714285714287</v>
      </c>
      <c r="U235" s="62">
        <f t="shared" si="62"/>
        <v>0</v>
      </c>
    </row>
    <row r="236" spans="1:21" x14ac:dyDescent="0.25">
      <c r="A236" s="95" t="s">
        <v>63</v>
      </c>
      <c r="B236" s="52">
        <f>'DAY6'!H236</f>
        <v>0</v>
      </c>
      <c r="C236" s="53">
        <v>0</v>
      </c>
      <c r="D236" s="54">
        <v>0</v>
      </c>
      <c r="E236" s="55">
        <v>0</v>
      </c>
      <c r="F236" s="56">
        <v>0</v>
      </c>
      <c r="G236" s="303">
        <v>0</v>
      </c>
      <c r="H236" s="54">
        <f>+(Table19[[#This Row],[OPENING ]]+Table19[[#This Row],[RECEIPTS]]+Table19[[#This Row],[RETURNS]])-(Table19[[#This Row],[EXCHANGED]]+Table19[[#This Row],[SALES]]+Table19[[#This Row],[ISSUES]])</f>
        <v>0</v>
      </c>
      <c r="I236" s="53"/>
      <c r="J236" s="58">
        <f t="shared" si="69"/>
        <v>0</v>
      </c>
      <c r="K236" s="53">
        <f>+'DAY6'!K236+'DAY7'!C236</f>
        <v>0</v>
      </c>
      <c r="L236" s="54">
        <f>+'DAY6'!L236+'DAY7'!D236</f>
        <v>0</v>
      </c>
      <c r="M236" s="55">
        <f>+'DAY6'!M236+'DAY7'!E236</f>
        <v>0</v>
      </c>
      <c r="N236" s="52">
        <f>+'DAY6'!N236+'DAY7'!F236</f>
        <v>0</v>
      </c>
      <c r="O236" s="303">
        <f>+'DAY6'!O236+'DAY7'!G236</f>
        <v>0</v>
      </c>
      <c r="P236" s="53">
        <f t="shared" si="64"/>
        <v>0</v>
      </c>
      <c r="Q236" s="54">
        <f t="shared" si="65"/>
        <v>0</v>
      </c>
      <c r="R236" s="55">
        <f t="shared" si="66"/>
        <v>0</v>
      </c>
      <c r="S236" s="52">
        <f t="shared" si="67"/>
        <v>0</v>
      </c>
      <c r="T236" s="303">
        <f t="shared" si="68"/>
        <v>0</v>
      </c>
      <c r="U236" s="62">
        <f t="shared" si="62"/>
        <v>0</v>
      </c>
    </row>
    <row r="237" spans="1:21" ht="15.75" thickBot="1" x14ac:dyDescent="0.3">
      <c r="A237" s="188" t="s">
        <v>121</v>
      </c>
      <c r="B237" s="52">
        <f>'DAY6'!H237</f>
        <v>1459.4</v>
      </c>
      <c r="C237" s="144">
        <v>0</v>
      </c>
      <c r="D237" s="145">
        <v>0</v>
      </c>
      <c r="E237" s="146">
        <v>0</v>
      </c>
      <c r="F237" s="147">
        <v>0</v>
      </c>
      <c r="G237" s="304">
        <v>0</v>
      </c>
      <c r="H237" s="54">
        <f>+(Table19[[#This Row],[OPENING ]]+Table19[[#This Row],[RECEIPTS]]+Table19[[#This Row],[RETURNS]])-(Table19[[#This Row],[EXCHANGED]]+Table19[[#This Row],[SALES]]+Table19[[#This Row],[ISSUES]])</f>
        <v>1459.4</v>
      </c>
      <c r="I237" s="144">
        <v>1459.4</v>
      </c>
      <c r="J237" s="148">
        <f t="shared" si="69"/>
        <v>0</v>
      </c>
      <c r="K237" s="53">
        <f>+'DAY6'!K237+'DAY7'!C237</f>
        <v>0</v>
      </c>
      <c r="L237" s="54">
        <f>+'DAY6'!L237+'DAY7'!D237</f>
        <v>0</v>
      </c>
      <c r="M237" s="55">
        <f>+'DAY6'!M237+'DAY7'!E237</f>
        <v>0</v>
      </c>
      <c r="N237" s="52">
        <f>+'DAY6'!N237+'DAY7'!F237</f>
        <v>0</v>
      </c>
      <c r="O237" s="303">
        <f>+'DAY6'!O237+'DAY7'!G237</f>
        <v>0</v>
      </c>
      <c r="P237" s="53">
        <f t="shared" si="64"/>
        <v>0</v>
      </c>
      <c r="Q237" s="54">
        <f t="shared" si="65"/>
        <v>0</v>
      </c>
      <c r="R237" s="55">
        <f t="shared" si="66"/>
        <v>0</v>
      </c>
      <c r="S237" s="52">
        <f t="shared" si="67"/>
        <v>0</v>
      </c>
      <c r="T237" s="303">
        <f t="shared" si="68"/>
        <v>0</v>
      </c>
      <c r="U237" s="167">
        <f t="shared" si="62"/>
        <v>0</v>
      </c>
    </row>
    <row r="238" spans="1:21" ht="17.25" thickBot="1" x14ac:dyDescent="0.35">
      <c r="A238" s="159" t="s">
        <v>64</v>
      </c>
      <c r="B238" s="160">
        <f t="shared" ref="B238:T238" si="70">SUM(B217:B237)</f>
        <v>10234.4</v>
      </c>
      <c r="C238" s="161"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305">
        <f t="shared" si="70"/>
        <v>2350</v>
      </c>
      <c r="H238" s="162">
        <f t="shared" si="70"/>
        <v>12634.4</v>
      </c>
      <c r="I238" s="161">
        <f t="shared" si="70"/>
        <v>12634.4</v>
      </c>
      <c r="J238" s="165">
        <f t="shared" si="69"/>
        <v>0</v>
      </c>
      <c r="K238" s="161">
        <f t="shared" si="70"/>
        <v>8450</v>
      </c>
      <c r="L238" s="162">
        <f t="shared" si="70"/>
        <v>0</v>
      </c>
      <c r="M238" s="163">
        <f t="shared" si="70"/>
        <v>0</v>
      </c>
      <c r="N238" s="160">
        <f t="shared" si="70"/>
        <v>0</v>
      </c>
      <c r="O238" s="305">
        <f t="shared" si="70"/>
        <v>28750</v>
      </c>
      <c r="P238" s="161">
        <f t="shared" si="70"/>
        <v>1207.1428571428571</v>
      </c>
      <c r="Q238" s="162">
        <f t="shared" si="70"/>
        <v>0</v>
      </c>
      <c r="R238" s="163">
        <f t="shared" si="70"/>
        <v>0</v>
      </c>
      <c r="S238" s="160">
        <f t="shared" si="70"/>
        <v>0</v>
      </c>
      <c r="T238" s="305">
        <f t="shared" si="70"/>
        <v>4107.1428571428569</v>
      </c>
      <c r="U238" s="166">
        <f t="shared" si="62"/>
        <v>2.3774408602150539</v>
      </c>
    </row>
    <row r="239" spans="1:21" ht="15.75" thickBot="1" x14ac:dyDescent="0.3">
      <c r="A239" s="189"/>
      <c r="B239" s="196"/>
      <c r="C239" s="190"/>
      <c r="D239" s="191"/>
      <c r="E239" s="192"/>
      <c r="F239" s="193"/>
      <c r="G239" s="308"/>
      <c r="H239" s="191"/>
      <c r="I239" s="190"/>
      <c r="J239" s="195"/>
      <c r="K239" s="190"/>
      <c r="L239" s="191"/>
      <c r="M239" s="192"/>
      <c r="N239" s="196"/>
      <c r="O239" s="308"/>
      <c r="P239" s="190"/>
      <c r="Q239" s="191"/>
      <c r="R239" s="192"/>
      <c r="S239" s="196"/>
      <c r="T239" s="308"/>
      <c r="U239" s="197"/>
    </row>
    <row r="240" spans="1:21" ht="16.5" thickBot="1" x14ac:dyDescent="0.35">
      <c r="A240" s="180" t="s">
        <v>65</v>
      </c>
      <c r="B240" s="182">
        <f t="shared" ref="B240:I240" si="71">+B238+B214+B150+B125+B114+B100+B80+B60+B40+B20</f>
        <v>134433.16</v>
      </c>
      <c r="C240" s="181">
        <f t="shared" si="71"/>
        <v>20</v>
      </c>
      <c r="D240" s="183">
        <f t="shared" si="71"/>
        <v>0</v>
      </c>
      <c r="E240" s="184">
        <f t="shared" si="71"/>
        <v>0</v>
      </c>
      <c r="F240" s="182">
        <f t="shared" si="71"/>
        <v>0</v>
      </c>
      <c r="G240" s="309">
        <f t="shared" si="71"/>
        <v>4282</v>
      </c>
      <c r="H240" s="183">
        <f t="shared" si="71"/>
        <v>134921.16</v>
      </c>
      <c r="I240" s="181">
        <f t="shared" si="71"/>
        <v>134962.23999999999</v>
      </c>
      <c r="J240" s="186">
        <f t="shared" si="69"/>
        <v>41.079999999987194</v>
      </c>
      <c r="K240" s="181">
        <f t="shared" ref="K240:T240" si="72">+K238+K214+K150+K125+K114+K100+K80+K60+K40+K20</f>
        <v>77845</v>
      </c>
      <c r="L240" s="183">
        <f t="shared" si="72"/>
        <v>333.9</v>
      </c>
      <c r="M240" s="184">
        <f t="shared" si="72"/>
        <v>0</v>
      </c>
      <c r="N240" s="182">
        <f t="shared" si="72"/>
        <v>0</v>
      </c>
      <c r="O240" s="309">
        <f t="shared" si="72"/>
        <v>64052.479999999996</v>
      </c>
      <c r="P240" s="181">
        <f t="shared" si="72"/>
        <v>11120.714285714286</v>
      </c>
      <c r="Q240" s="183">
        <f t="shared" si="72"/>
        <v>47.7</v>
      </c>
      <c r="R240" s="182">
        <f t="shared" si="72"/>
        <v>0</v>
      </c>
      <c r="S240" s="182">
        <f t="shared" si="72"/>
        <v>0</v>
      </c>
      <c r="T240" s="309">
        <f t="shared" si="72"/>
        <v>9150.3542857142857</v>
      </c>
      <c r="U240" s="187">
        <f t="shared" si="62"/>
        <v>6.6402232756231427</v>
      </c>
    </row>
    <row r="241" spans="1:21" ht="16.5" x14ac:dyDescent="0.3">
      <c r="A241" s="96"/>
      <c r="B241" s="43"/>
      <c r="C241" s="44"/>
      <c r="D241" s="45"/>
      <c r="E241" s="46"/>
      <c r="F241" s="47"/>
      <c r="G241" s="302"/>
      <c r="H241" s="45"/>
      <c r="I241" s="44"/>
      <c r="J241" s="97"/>
      <c r="K241" s="44"/>
      <c r="L241" s="45"/>
      <c r="M241" s="46"/>
      <c r="N241" s="43"/>
      <c r="O241" s="302"/>
      <c r="P241" s="44"/>
      <c r="Q241" s="45"/>
      <c r="R241" s="46"/>
      <c r="S241" s="43"/>
      <c r="T241" s="302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6"/>
      <c r="G242" s="303"/>
      <c r="H242" s="54"/>
      <c r="I242" s="53"/>
      <c r="J242" s="98"/>
      <c r="K242" s="53"/>
      <c r="L242" s="54"/>
      <c r="M242" s="55"/>
      <c r="N242" s="52"/>
      <c r="O242" s="303"/>
      <c r="P242" s="53"/>
      <c r="Q242" s="54"/>
      <c r="R242" s="55"/>
      <c r="S242" s="52"/>
      <c r="T242" s="303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6"/>
      <c r="G243" s="100"/>
      <c r="H243" s="64"/>
      <c r="I243" s="69">
        <f>I20</f>
        <v>14117</v>
      </c>
      <c r="J243" s="98"/>
      <c r="K243" s="69"/>
      <c r="L243" s="64"/>
      <c r="M243" s="65"/>
      <c r="N243" s="67"/>
      <c r="O243" s="100"/>
      <c r="P243" s="69"/>
      <c r="Q243" s="64"/>
      <c r="R243" s="65"/>
      <c r="S243" s="67"/>
      <c r="T243" s="100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6"/>
      <c r="G244" s="100"/>
      <c r="H244" s="64" t="s">
        <v>19</v>
      </c>
      <c r="I244" s="100">
        <f>I40</f>
        <v>52651</v>
      </c>
      <c r="J244" s="98"/>
      <c r="K244" s="69"/>
      <c r="L244" s="64"/>
      <c r="M244" s="65"/>
      <c r="N244" s="67"/>
      <c r="O244" s="100"/>
      <c r="P244" s="69"/>
      <c r="Q244" s="64"/>
      <c r="R244" s="65"/>
      <c r="S244" s="67"/>
      <c r="T244" s="100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6"/>
      <c r="G245" s="100"/>
      <c r="H245" s="64"/>
      <c r="I245" s="102">
        <f>I60</f>
        <v>10245.800000000001</v>
      </c>
      <c r="J245" s="98"/>
      <c r="K245" s="69"/>
      <c r="L245" s="64"/>
      <c r="M245" s="65"/>
      <c r="N245" s="67"/>
      <c r="O245" s="100"/>
      <c r="P245" s="69"/>
      <c r="Q245" s="64"/>
      <c r="R245" s="65"/>
      <c r="S245" s="67"/>
      <c r="T245" s="100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6"/>
      <c r="G246" s="100"/>
      <c r="H246" s="64"/>
      <c r="I246" s="104">
        <f>I80</f>
        <v>3478.4</v>
      </c>
      <c r="J246" s="98"/>
      <c r="K246" s="69"/>
      <c r="L246" s="64"/>
      <c r="M246" s="65"/>
      <c r="N246" s="67"/>
      <c r="O246" s="100"/>
      <c r="P246" s="69"/>
      <c r="Q246" s="64"/>
      <c r="R246" s="65"/>
      <c r="S246" s="67"/>
      <c r="T246" s="100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6"/>
      <c r="G247" s="100"/>
      <c r="H247" s="64"/>
      <c r="I247" s="69">
        <f>I100</f>
        <v>4302.2</v>
      </c>
      <c r="J247" s="98"/>
      <c r="K247" s="69"/>
      <c r="L247" s="64"/>
      <c r="M247" s="65"/>
      <c r="N247" s="67"/>
      <c r="O247" s="100"/>
      <c r="P247" s="69"/>
      <c r="Q247" s="64"/>
      <c r="R247" s="65"/>
      <c r="S247" s="67"/>
      <c r="T247" s="100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6"/>
      <c r="G248" s="100"/>
      <c r="H248" s="64"/>
      <c r="I248" s="64">
        <f>I114</f>
        <v>11562</v>
      </c>
      <c r="J248" s="98"/>
      <c r="K248" s="69"/>
      <c r="L248" s="64"/>
      <c r="M248" s="65"/>
      <c r="N248" s="67"/>
      <c r="O248" s="100"/>
      <c r="P248" s="69"/>
      <c r="Q248" s="64"/>
      <c r="R248" s="65"/>
      <c r="S248" s="67"/>
      <c r="T248" s="100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6"/>
      <c r="G249" s="100"/>
      <c r="H249" s="64"/>
      <c r="I249" s="106">
        <f>I125</f>
        <v>9347.1</v>
      </c>
      <c r="J249" s="98"/>
      <c r="K249" s="69"/>
      <c r="L249" s="64"/>
      <c r="M249" s="65"/>
      <c r="N249" s="67"/>
      <c r="O249" s="100"/>
      <c r="P249" s="69"/>
      <c r="Q249" s="64"/>
      <c r="R249" s="65"/>
      <c r="S249" s="67"/>
      <c r="T249" s="100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6"/>
      <c r="G250" s="100"/>
      <c r="H250" s="64"/>
      <c r="I250" s="108">
        <f>I128+I129+I132+I133+I134+I135+I138</f>
        <v>6820.4</v>
      </c>
      <c r="J250" s="98"/>
      <c r="K250" s="69"/>
      <c r="L250" s="64"/>
      <c r="M250" s="65"/>
      <c r="N250" s="67"/>
      <c r="O250" s="100"/>
      <c r="P250" s="69"/>
      <c r="Q250" s="64"/>
      <c r="R250" s="65"/>
      <c r="S250" s="67"/>
      <c r="T250" s="100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6"/>
      <c r="G251" s="100"/>
      <c r="H251" s="64"/>
      <c r="I251" s="65">
        <f>I130+I131+I136+I137+I139+I140+I143+I144</f>
        <v>43.9</v>
      </c>
      <c r="J251" s="98"/>
      <c r="K251" s="69"/>
      <c r="L251" s="64"/>
      <c r="M251" s="65"/>
      <c r="N251" s="67"/>
      <c r="O251" s="100"/>
      <c r="P251" s="69"/>
      <c r="Q251" s="64"/>
      <c r="R251" s="65"/>
      <c r="S251" s="67"/>
      <c r="T251" s="100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6"/>
      <c r="G252" s="100"/>
      <c r="H252" s="64"/>
      <c r="I252" s="64">
        <f>I214</f>
        <v>9760.0399999999991</v>
      </c>
      <c r="J252" s="98"/>
      <c r="K252" s="69"/>
      <c r="L252" s="64"/>
      <c r="M252" s="65"/>
      <c r="N252" s="67"/>
      <c r="O252" s="100"/>
      <c r="P252" s="69"/>
      <c r="Q252" s="64"/>
      <c r="R252" s="65"/>
      <c r="S252" s="67"/>
      <c r="T252" s="100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6"/>
      <c r="G253" s="100"/>
      <c r="H253" s="64"/>
      <c r="I253" s="69">
        <f>I217+I227+I233</f>
        <v>2500</v>
      </c>
      <c r="J253" s="98"/>
      <c r="K253" s="69"/>
      <c r="L253" s="64"/>
      <c r="M253" s="65"/>
      <c r="N253" s="67"/>
      <c r="O253" s="100"/>
      <c r="P253" s="69"/>
      <c r="Q253" s="64"/>
      <c r="R253" s="65"/>
      <c r="S253" s="67"/>
      <c r="T253" s="100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6"/>
      <c r="G254" s="100"/>
      <c r="H254" s="64"/>
      <c r="I254" s="266">
        <f>I221</f>
        <v>225</v>
      </c>
      <c r="J254" s="98"/>
      <c r="K254" s="69"/>
      <c r="L254" s="64"/>
      <c r="M254" s="65"/>
      <c r="N254" s="67"/>
      <c r="O254" s="100"/>
      <c r="P254" s="69"/>
      <c r="Q254" s="64"/>
      <c r="R254" s="65"/>
      <c r="S254" s="67"/>
      <c r="T254" s="100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6"/>
      <c r="G255" s="100"/>
      <c r="H255" s="64"/>
      <c r="I255" s="69">
        <f>I225</f>
        <v>0</v>
      </c>
      <c r="J255" s="98"/>
      <c r="K255" s="69"/>
      <c r="L255" s="64"/>
      <c r="M255" s="65"/>
      <c r="N255" s="67"/>
      <c r="O255" s="100"/>
      <c r="P255" s="69"/>
      <c r="Q255" s="64"/>
      <c r="R255" s="65"/>
      <c r="S255" s="67"/>
      <c r="T255" s="100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6"/>
      <c r="G256" s="100"/>
      <c r="H256" s="64"/>
      <c r="I256" s="108">
        <f>I224+I231+I234</f>
        <v>0</v>
      </c>
      <c r="J256" s="98"/>
      <c r="K256" s="69"/>
      <c r="L256" s="64"/>
      <c r="M256" s="65"/>
      <c r="N256" s="67"/>
      <c r="O256" s="100"/>
      <c r="P256" s="69"/>
      <c r="Q256" s="64"/>
      <c r="R256" s="65"/>
      <c r="S256" s="67"/>
      <c r="T256" s="100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6"/>
      <c r="G257" s="100"/>
      <c r="H257" s="64"/>
      <c r="I257" s="69">
        <f>I222</f>
        <v>0</v>
      </c>
      <c r="J257" s="98"/>
      <c r="K257" s="69"/>
      <c r="L257" s="64"/>
      <c r="M257" s="65"/>
      <c r="N257" s="67"/>
      <c r="O257" s="100"/>
      <c r="P257" s="69"/>
      <c r="Q257" s="64"/>
      <c r="R257" s="65"/>
      <c r="S257" s="67"/>
      <c r="T257" s="100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6"/>
      <c r="G258" s="100"/>
      <c r="H258" s="64"/>
      <c r="I258" s="69">
        <f>I219</f>
        <v>0</v>
      </c>
      <c r="J258" s="98"/>
      <c r="K258" s="69"/>
      <c r="L258" s="64"/>
      <c r="M258" s="65"/>
      <c r="N258" s="67"/>
      <c r="O258" s="100"/>
      <c r="P258" s="69"/>
      <c r="Q258" s="64"/>
      <c r="R258" s="65"/>
      <c r="S258" s="67"/>
      <c r="T258" s="100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6"/>
      <c r="G259" s="100"/>
      <c r="H259" s="64"/>
      <c r="I259" s="108">
        <f>I230</f>
        <v>0</v>
      </c>
      <c r="J259" s="98"/>
      <c r="K259" s="69"/>
      <c r="L259" s="64"/>
      <c r="M259" s="65"/>
      <c r="N259" s="67"/>
      <c r="O259" s="100"/>
      <c r="P259" s="69"/>
      <c r="Q259" s="64"/>
      <c r="R259" s="65"/>
      <c r="S259" s="67"/>
      <c r="T259" s="100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6"/>
      <c r="G260" s="100"/>
      <c r="H260" s="64"/>
      <c r="I260" s="69">
        <f>I237</f>
        <v>1459.4</v>
      </c>
      <c r="J260" s="98"/>
      <c r="K260" s="69"/>
      <c r="L260" s="64"/>
      <c r="M260" s="65"/>
      <c r="N260" s="67"/>
      <c r="O260" s="100"/>
      <c r="P260" s="69"/>
      <c r="Q260" s="64"/>
      <c r="R260" s="65"/>
      <c r="S260" s="67"/>
      <c r="T260" s="100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6"/>
      <c r="G261" s="100"/>
      <c r="H261" s="64"/>
      <c r="I261" s="108">
        <f>I232</f>
        <v>8450</v>
      </c>
      <c r="J261" s="98"/>
      <c r="K261" s="69"/>
      <c r="L261" s="64"/>
      <c r="M261" s="65"/>
      <c r="N261" s="67"/>
      <c r="O261" s="100"/>
      <c r="P261" s="69"/>
      <c r="Q261" s="64"/>
      <c r="R261" s="65"/>
      <c r="S261" s="67"/>
      <c r="T261" s="100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6"/>
      <c r="G262" s="100"/>
      <c r="H262" s="64"/>
      <c r="I262" s="108">
        <f>I227</f>
        <v>0</v>
      </c>
      <c r="J262" s="98"/>
      <c r="K262" s="69"/>
      <c r="L262" s="64"/>
      <c r="M262" s="65"/>
      <c r="N262" s="67"/>
      <c r="O262" s="100"/>
      <c r="P262" s="69"/>
      <c r="Q262" s="64"/>
      <c r="R262" s="65"/>
      <c r="S262" s="67"/>
      <c r="T262" s="100"/>
      <c r="U262" s="70"/>
    </row>
    <row r="263" spans="1:21" ht="16.5" x14ac:dyDescent="0.3">
      <c r="A263" s="110"/>
      <c r="B263" s="67"/>
      <c r="C263" s="69"/>
      <c r="D263" s="64"/>
      <c r="E263" s="65"/>
      <c r="F263" s="66"/>
      <c r="G263" s="100"/>
      <c r="H263" s="64"/>
      <c r="I263" s="108"/>
      <c r="J263" s="98"/>
      <c r="K263" s="69"/>
      <c r="L263" s="64"/>
      <c r="M263" s="65"/>
      <c r="N263" s="67"/>
      <c r="O263" s="100"/>
      <c r="P263" s="69"/>
      <c r="Q263" s="64"/>
      <c r="R263" s="65"/>
      <c r="S263" s="67"/>
      <c r="T263" s="100"/>
      <c r="U263" s="70"/>
    </row>
    <row r="264" spans="1:21" ht="16.5" x14ac:dyDescent="0.3">
      <c r="A264" s="110"/>
      <c r="B264" s="67"/>
      <c r="C264" s="69"/>
      <c r="D264" s="64"/>
      <c r="E264" s="65"/>
      <c r="F264" s="66"/>
      <c r="G264" s="100"/>
      <c r="H264" s="64"/>
      <c r="I264" s="108"/>
      <c r="J264" s="98"/>
      <c r="K264" s="69"/>
      <c r="L264" s="64"/>
      <c r="M264" s="65"/>
      <c r="N264" s="67"/>
      <c r="O264" s="100"/>
      <c r="P264" s="69"/>
      <c r="Q264" s="64"/>
      <c r="R264" s="65"/>
      <c r="S264" s="67"/>
      <c r="T264" s="100"/>
      <c r="U264" s="70"/>
    </row>
    <row r="265" spans="1:21" ht="17.25" thickBot="1" x14ac:dyDescent="0.35">
      <c r="A265" s="112"/>
      <c r="B265" s="75"/>
      <c r="C265" s="77"/>
      <c r="D265" s="73"/>
      <c r="E265" s="74"/>
      <c r="F265" s="83"/>
      <c r="G265" s="310"/>
      <c r="H265" s="73"/>
      <c r="I265" s="77"/>
      <c r="J265" s="113"/>
      <c r="K265" s="77"/>
      <c r="L265" s="73"/>
      <c r="M265" s="74"/>
      <c r="N265" s="75"/>
      <c r="O265" s="310"/>
      <c r="P265" s="77"/>
      <c r="Q265" s="73"/>
      <c r="R265" s="74"/>
      <c r="S265" s="75"/>
      <c r="T265" s="310"/>
      <c r="U265" s="114"/>
    </row>
    <row r="266" spans="1:21" ht="16.5" x14ac:dyDescent="0.3">
      <c r="A266" s="115"/>
      <c r="B266" s="116"/>
      <c r="C266" s="117"/>
      <c r="D266" s="118"/>
      <c r="E266" s="119"/>
      <c r="F266" s="120"/>
      <c r="G266" s="311"/>
      <c r="H266" s="118"/>
      <c r="I266" s="82"/>
      <c r="J266" s="122"/>
      <c r="K266" s="117"/>
      <c r="L266" s="118"/>
      <c r="M266" s="119"/>
      <c r="N266" s="116"/>
      <c r="O266" s="311"/>
      <c r="P266" s="117"/>
      <c r="Q266" s="118"/>
      <c r="R266" s="119"/>
      <c r="S266" s="116"/>
      <c r="T266" s="311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32"/>
      <c r="G267" s="312"/>
      <c r="H267" s="130"/>
      <c r="I267" s="198">
        <f>I253+I254+I255+I256+I257+I258+I259+I260+I261+I262</f>
        <v>12634.4</v>
      </c>
      <c r="J267" s="113"/>
      <c r="K267" s="129"/>
      <c r="L267" s="130"/>
      <c r="M267" s="131"/>
      <c r="N267" s="128"/>
      <c r="O267" s="312"/>
      <c r="P267" s="129"/>
      <c r="Q267" s="130"/>
      <c r="R267" s="131"/>
      <c r="S267" s="128"/>
      <c r="T267" s="312"/>
      <c r="U267" s="134"/>
    </row>
    <row r="268" spans="1:21" ht="16.5" x14ac:dyDescent="0.3">
      <c r="A268" s="87"/>
      <c r="B268" s="116"/>
      <c r="C268" s="117"/>
      <c r="D268" s="118"/>
      <c r="E268" s="119"/>
      <c r="F268" s="120"/>
      <c r="G268" s="311"/>
      <c r="H268" s="118"/>
      <c r="I268" s="82"/>
      <c r="J268" s="122"/>
      <c r="K268" s="117"/>
      <c r="L268" s="118"/>
      <c r="M268" s="119"/>
      <c r="N268" s="116"/>
      <c r="O268" s="311"/>
      <c r="P268" s="117"/>
      <c r="Q268" s="118"/>
      <c r="R268" s="119"/>
      <c r="S268" s="116"/>
      <c r="T268" s="311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40"/>
      <c r="G269" s="262"/>
      <c r="H269" s="138"/>
      <c r="I269" s="126">
        <f>+I20+I40+I60+I80+I100+I114+I125</f>
        <v>105703.5</v>
      </c>
      <c r="J269" s="98"/>
      <c r="K269" s="137"/>
      <c r="L269" s="138"/>
      <c r="M269" s="139"/>
      <c r="N269" s="136"/>
      <c r="O269" s="262"/>
      <c r="P269" s="137"/>
      <c r="Q269" s="138"/>
      <c r="R269" s="139"/>
      <c r="S269" s="136"/>
      <c r="T269" s="262"/>
      <c r="U269" s="124"/>
    </row>
  </sheetData>
  <sheetProtection algorithmName="SHA-512" hashValue="ywgbtp5TNq+9411Inlw8oaQM6jS2JwNYft+FlBijG6ZI5qZPq3luN7MHfvlkGugcxYrSTplKoU5qkIfuPuCr9g==" saltValue="z0/UAkvGJxhMDsCZkmoYIA==" spinCount="100000" sheet="1" objects="1" scenarios="1"/>
  <conditionalFormatting sqref="I60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{FFD9DD20-DAE3-47F5-8EF1-B124629AF16B}</x14:id>
        </ext>
      </extLst>
    </cfRule>
  </conditionalFormatting>
  <conditionalFormatting sqref="I101:I113 I61:I99 I239 I1:I59 I241:I242 I115:I149 I152:I213 I215:I237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{23D8DA78-618B-4FE2-AD46-FE19E1D62FB1}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{8E0477B4-C9E1-400C-852D-1267EF13F4B3}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{507CD4E1-D254-43B7-8CC6-929638A7B92A}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{E370EA15-726F-4365-920B-82A165D4B141}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{3020E4A0-E8C5-4F58-B474-5DB8CA6FB1A5}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{1FFB645C-8CD3-40FA-A77F-B733CB1AAD11}</x14:id>
        </ext>
      </extLst>
    </cfRule>
  </conditionalFormatting>
  <pageMargins left="0.7" right="0.7" top="0.75" bottom="0.75" header="0.3" footer="0.3"/>
  <ignoredErrors>
    <ignoredError sqref="U3" calculatedColumn="1"/>
  </ignoredErrors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D9DD20-DAE3-47F5-8EF1-B124629AF1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23D8DA78-618B-4FE2-AD46-FE19E1D62FB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I241:I242 I115:I149 I152:I213 I215:I237</xm:sqref>
        </x14:conditionalFormatting>
        <x14:conditionalFormatting xmlns:xm="http://schemas.microsoft.com/office/excel/2006/main">
          <x14:cfRule type="dataBar" id="{8E0477B4-C9E1-400C-852D-1267EF13F4B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507CD4E1-D254-43B7-8CC6-929638A7B92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E370EA15-726F-4365-920B-82A165D4B14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3020E4A0-E8C5-4F58-B474-5DB8CA6FB1A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1FFB645C-8CD3-40FA-A77F-B733CB1AAD1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88F0-369F-4912-8C39-927330B98F56}">
  <dimension ref="A1:U269"/>
  <sheetViews>
    <sheetView showGridLines="0" tabSelected="1" topLeftCell="A200" workbookViewId="0">
      <selection activeCell="A213" sqref="A213"/>
    </sheetView>
  </sheetViews>
  <sheetFormatPr defaultRowHeight="15" x14ac:dyDescent="0.25"/>
  <cols>
    <col min="1" max="1" width="43.5703125" customWidth="1"/>
    <col min="2" max="2" width="17.85546875" bestFit="1" customWidth="1"/>
    <col min="3" max="3" width="12.5703125" customWidth="1"/>
    <col min="4" max="4" width="9.28515625" bestFit="1" customWidth="1"/>
    <col min="5" max="5" width="9.42578125" customWidth="1"/>
    <col min="6" max="6" width="9.28515625" customWidth="1"/>
    <col min="7" max="7" width="9.85546875" style="285" customWidth="1"/>
    <col min="8" max="8" width="13.28515625" style="1" customWidth="1"/>
    <col min="9" max="9" width="12" style="2" customWidth="1"/>
    <col min="10" max="10" width="15" style="3" bestFit="1" customWidth="1"/>
    <col min="11" max="11" width="11.28515625" customWidth="1"/>
    <col min="15" max="15" width="9.140625" style="285"/>
    <col min="16" max="16" width="11.28515625" customWidth="1"/>
    <col min="20" max="20" width="9.140625" style="285"/>
  </cols>
  <sheetData>
    <row r="1" spans="1:21" ht="15.75" thickBot="1" x14ac:dyDescent="0.3">
      <c r="A1" s="12" t="s">
        <v>273</v>
      </c>
      <c r="B1" s="13"/>
      <c r="C1" s="14"/>
      <c r="D1" s="15"/>
      <c r="E1" s="16"/>
      <c r="F1" s="17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'DAY7'!H5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+(Table110[[#This Row],[OPENING ]]+Table110[[#This Row],[RECEIPTS]]+Table110[[#This Row],[RETURNS]])-(Table110[[#This Row],[EXCHANGED]]+Table110[[#This Row],[SALES]]+Table110[[#This Row],[ISSUES]])</f>
        <v>0</v>
      </c>
      <c r="I5" s="53">
        <v>0</v>
      </c>
      <c r="J5" s="58">
        <f t="shared" ref="J5:J76" si="0">+I5-H5</f>
        <v>0</v>
      </c>
      <c r="K5" s="53">
        <f>+'DAY7'!K5+'DAY8'!C5</f>
        <v>0</v>
      </c>
      <c r="L5" s="54">
        <f>+'DAY7'!L5+'DAY8'!D5</f>
        <v>0</v>
      </c>
      <c r="M5" s="55">
        <f>+'DAY7'!M5+'DAY8'!E5</f>
        <v>0</v>
      </c>
      <c r="N5" s="52">
        <f>+'DAY7'!N5+'DAY8'!F5</f>
        <v>0</v>
      </c>
      <c r="O5" s="276">
        <f>+'DAY7'!O5+'DAY8'!G5</f>
        <v>0</v>
      </c>
      <c r="P5" s="53">
        <f>+K5/8</f>
        <v>0</v>
      </c>
      <c r="Q5" s="54">
        <f>+L5/8</f>
        <v>0</v>
      </c>
      <c r="R5" s="55">
        <f>+M5/8</f>
        <v>0</v>
      </c>
      <c r="S5" s="52">
        <f>+N5/8</f>
        <v>0</v>
      </c>
      <c r="T5" s="276">
        <f>+O5/8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'DAY7'!H6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+(Table110[[#This Row],[OPENING ]]+Table110[[#This Row],[RECEIPTS]]+Table110[[#This Row],[RETURNS]])-(Table110[[#This Row],[EXCHANGED]]+Table110[[#This Row],[SALES]]+Table110[[#This Row],[ISSUES]])</f>
        <v>0</v>
      </c>
      <c r="I6" s="53">
        <v>0</v>
      </c>
      <c r="J6" s="58">
        <f t="shared" si="0"/>
        <v>0</v>
      </c>
      <c r="K6" s="53">
        <f>+'DAY7'!K6+'DAY8'!C6</f>
        <v>0</v>
      </c>
      <c r="L6" s="54">
        <f>+'DAY7'!L6+'DAY8'!D6</f>
        <v>0</v>
      </c>
      <c r="M6" s="55">
        <f>+'DAY7'!M6+'DAY8'!E6</f>
        <v>0</v>
      </c>
      <c r="N6" s="52">
        <f>+'DAY7'!N6+'DAY8'!F6</f>
        <v>0</v>
      </c>
      <c r="O6" s="276">
        <f>+'DAY7'!O6+'DAY8'!G6</f>
        <v>0</v>
      </c>
      <c r="P6" s="53">
        <f t="shared" ref="P6:P19" si="2">+K6/8</f>
        <v>0</v>
      </c>
      <c r="Q6" s="54">
        <f t="shared" ref="Q6:Q19" si="3">+L6/8</f>
        <v>0</v>
      </c>
      <c r="R6" s="55">
        <f t="shared" ref="R6:R19" si="4">+M6/8</f>
        <v>0</v>
      </c>
      <c r="S6" s="52">
        <f t="shared" ref="S6:S19" si="5">+N6/8</f>
        <v>0</v>
      </c>
      <c r="T6" s="276">
        <f t="shared" ref="T6:T19" si="6">+O6/8</f>
        <v>0</v>
      </c>
      <c r="U6" s="59">
        <f t="shared" si="1"/>
        <v>0</v>
      </c>
    </row>
    <row r="7" spans="1:21" x14ac:dyDescent="0.25">
      <c r="A7" s="51" t="s">
        <v>14</v>
      </c>
      <c r="B7" s="52">
        <f>'DAY7'!H7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+(Table110[[#This Row],[OPENING ]]+Table110[[#This Row],[RECEIPTS]]+Table110[[#This Row],[RETURNS]])-(Table110[[#This Row],[EXCHANGED]]+Table110[[#This Row],[SALES]]+Table110[[#This Row],[ISSUES]])</f>
        <v>0</v>
      </c>
      <c r="I7" s="53">
        <v>0</v>
      </c>
      <c r="J7" s="58">
        <f t="shared" si="0"/>
        <v>0</v>
      </c>
      <c r="K7" s="53">
        <f>+'DAY7'!K7+'DAY8'!C7</f>
        <v>0</v>
      </c>
      <c r="L7" s="54">
        <f>+'DAY7'!L7+'DAY8'!D7</f>
        <v>0</v>
      </c>
      <c r="M7" s="55">
        <f>+'DAY7'!M7+'DAY8'!E7</f>
        <v>0</v>
      </c>
      <c r="N7" s="52">
        <f>+'DAY7'!N7+'DAY8'!F7</f>
        <v>0</v>
      </c>
      <c r="O7" s="276">
        <f>+'DAY7'!O7+'DAY8'!G7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'DAY7'!H8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+(Table110[[#This Row],[OPENING ]]+Table110[[#This Row],[RECEIPTS]]+Table110[[#This Row],[RETURNS]])-(Table110[[#This Row],[EXCHANGED]]+Table110[[#This Row],[SALES]]+Table110[[#This Row],[ISSUES]])</f>
        <v>0</v>
      </c>
      <c r="I8" s="53">
        <v>0</v>
      </c>
      <c r="J8" s="58">
        <f t="shared" si="0"/>
        <v>0</v>
      </c>
      <c r="K8" s="53">
        <f>+'DAY7'!K8+'DAY8'!C8</f>
        <v>0</v>
      </c>
      <c r="L8" s="54">
        <f>+'DAY7'!L8+'DAY8'!D8</f>
        <v>0</v>
      </c>
      <c r="M8" s="55">
        <f>+'DAY7'!M8+'DAY8'!E8</f>
        <v>0</v>
      </c>
      <c r="N8" s="52">
        <f>+'DAY7'!N8+'DAY8'!F8</f>
        <v>0</v>
      </c>
      <c r="O8" s="276">
        <f>+'DAY7'!O8+'DAY8'!G8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'DAY7'!H9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+(Table110[[#This Row],[OPENING ]]+Table110[[#This Row],[RECEIPTS]]+Table110[[#This Row],[RETURNS]])-(Table110[[#This Row],[EXCHANGED]]+Table110[[#This Row],[SALES]]+Table110[[#This Row],[ISSUES]])</f>
        <v>0</v>
      </c>
      <c r="I9" s="53">
        <v>0</v>
      </c>
      <c r="J9" s="58">
        <f t="shared" si="0"/>
        <v>0</v>
      </c>
      <c r="K9" s="53">
        <f>+'DAY7'!K9+'DAY8'!C9</f>
        <v>0</v>
      </c>
      <c r="L9" s="54">
        <f>+'DAY7'!L9+'DAY8'!D9</f>
        <v>0</v>
      </c>
      <c r="M9" s="55">
        <f>+'DAY7'!M9+'DAY8'!E9</f>
        <v>0</v>
      </c>
      <c r="N9" s="52">
        <f>+'DAY7'!N9+'DAY8'!F9</f>
        <v>0</v>
      </c>
      <c r="O9" s="276">
        <f>+'DAY7'!O9+'DAY8'!G9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'DAY7'!H10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+(Table110[[#This Row],[OPENING ]]+Table110[[#This Row],[RECEIPTS]]+Table110[[#This Row],[RETURNS]])-(Table110[[#This Row],[EXCHANGED]]+Table110[[#This Row],[SALES]]+Table110[[#This Row],[ISSUES]])</f>
        <v>0</v>
      </c>
      <c r="I10" s="53">
        <v>0</v>
      </c>
      <c r="J10" s="58">
        <f t="shared" si="0"/>
        <v>0</v>
      </c>
      <c r="K10" s="53">
        <f>+'DAY7'!K10+'DAY8'!C10</f>
        <v>0</v>
      </c>
      <c r="L10" s="54">
        <f>+'DAY7'!L10+'DAY8'!D10</f>
        <v>0</v>
      </c>
      <c r="M10" s="55">
        <f>+'DAY7'!M10+'DAY8'!E10</f>
        <v>0</v>
      </c>
      <c r="N10" s="52">
        <f>+'DAY7'!N10+'DAY8'!F10</f>
        <v>0</v>
      </c>
      <c r="O10" s="276">
        <f>+'DAY7'!O10+'DAY8'!G10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'DAY7'!H11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+(Table110[[#This Row],[OPENING ]]+Table110[[#This Row],[RECEIPTS]]+Table110[[#This Row],[RETURNS]])-(Table110[[#This Row],[EXCHANGED]]+Table110[[#This Row],[SALES]]+Table110[[#This Row],[ISSUES]])</f>
        <v>0</v>
      </c>
      <c r="I11" s="53">
        <v>0</v>
      </c>
      <c r="J11" s="58">
        <f t="shared" si="0"/>
        <v>0</v>
      </c>
      <c r="K11" s="53">
        <f>+'DAY7'!K11+'DAY8'!C11</f>
        <v>0</v>
      </c>
      <c r="L11" s="54">
        <f>+'DAY7'!L11+'DAY8'!D11</f>
        <v>0</v>
      </c>
      <c r="M11" s="55">
        <f>+'DAY7'!M11+'DAY8'!E11</f>
        <v>0</v>
      </c>
      <c r="N11" s="52">
        <f>+'DAY7'!N11+'DAY8'!F11</f>
        <v>0</v>
      </c>
      <c r="O11" s="276">
        <f>+'DAY7'!O11+'DAY8'!G11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'DAY7'!H12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+(Table110[[#This Row],[OPENING ]]+Table110[[#This Row],[RECEIPTS]]+Table110[[#This Row],[RETURNS]])-(Table110[[#This Row],[EXCHANGED]]+Table110[[#This Row],[SALES]]+Table110[[#This Row],[ISSUES]])</f>
        <v>0</v>
      </c>
      <c r="I12" s="53">
        <v>0</v>
      </c>
      <c r="J12" s="58">
        <f t="shared" si="0"/>
        <v>0</v>
      </c>
      <c r="K12" s="53">
        <f>+'DAY7'!K12+'DAY8'!C12</f>
        <v>0</v>
      </c>
      <c r="L12" s="54">
        <f>+'DAY7'!L12+'DAY8'!D12</f>
        <v>0</v>
      </c>
      <c r="M12" s="55">
        <f>+'DAY7'!M12+'DAY8'!E12</f>
        <v>0</v>
      </c>
      <c r="N12" s="52">
        <f>+'DAY7'!N12+'DAY8'!F12</f>
        <v>0</v>
      </c>
      <c r="O12" s="276">
        <f>+'DAY7'!O12+'DAY8'!G12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'DAY7'!H13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+(Table110[[#This Row],[OPENING ]]+Table110[[#This Row],[RECEIPTS]]+Table110[[#This Row],[RETURNS]])-(Table110[[#This Row],[EXCHANGED]]+Table110[[#This Row],[SALES]]+Table110[[#This Row],[ISSUES]])</f>
        <v>140</v>
      </c>
      <c r="I13" s="53">
        <v>140</v>
      </c>
      <c r="J13" s="58">
        <f t="shared" si="0"/>
        <v>0</v>
      </c>
      <c r="K13" s="53">
        <f>+'DAY7'!K13+'DAY8'!C13</f>
        <v>0</v>
      </c>
      <c r="L13" s="54">
        <f>+'DAY7'!L13+'DAY8'!D13</f>
        <v>0</v>
      </c>
      <c r="M13" s="55">
        <f>+'DAY7'!M13+'DAY8'!E13</f>
        <v>0</v>
      </c>
      <c r="N13" s="52">
        <f>+'DAY7'!N13+'DAY8'!F13</f>
        <v>0</v>
      </c>
      <c r="O13" s="276">
        <f>+'DAY7'!O13+'DAY8'!G13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'DAY7'!H14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+(Table110[[#This Row],[OPENING ]]+Table110[[#This Row],[RECEIPTS]]+Table110[[#This Row],[RETURNS]])-(Table110[[#This Row],[EXCHANGED]]+Table110[[#This Row],[SALES]]+Table110[[#This Row],[ISSUES]])</f>
        <v>0</v>
      </c>
      <c r="I14" s="53">
        <v>0</v>
      </c>
      <c r="J14" s="58">
        <f t="shared" si="0"/>
        <v>0</v>
      </c>
      <c r="K14" s="53">
        <f>+'DAY7'!K14+'DAY8'!C14</f>
        <v>0</v>
      </c>
      <c r="L14" s="54">
        <f>+'DAY7'!L14+'DAY8'!D14</f>
        <v>0</v>
      </c>
      <c r="M14" s="55">
        <f>+'DAY7'!M14+'DAY8'!E14</f>
        <v>0</v>
      </c>
      <c r="N14" s="52">
        <f>+'DAY7'!N14+'DAY8'!F14</f>
        <v>0</v>
      </c>
      <c r="O14" s="276">
        <f>+'DAY7'!O14+'DAY8'!G14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'DAY7'!H15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+(Table110[[#This Row],[OPENING ]]+Table110[[#This Row],[RECEIPTS]]+Table110[[#This Row],[RETURNS]])-(Table110[[#This Row],[EXCHANGED]]+Table110[[#This Row],[SALES]]+Table110[[#This Row],[ISSUES]])</f>
        <v>0</v>
      </c>
      <c r="I15" s="53">
        <v>0</v>
      </c>
      <c r="J15" s="58">
        <f t="shared" si="0"/>
        <v>0</v>
      </c>
      <c r="K15" s="53">
        <f>+'DAY7'!K15+'DAY8'!C15</f>
        <v>0</v>
      </c>
      <c r="L15" s="54">
        <f>+'DAY7'!L15+'DAY8'!D15</f>
        <v>0</v>
      </c>
      <c r="M15" s="55">
        <f>+'DAY7'!M15+'DAY8'!E15</f>
        <v>0</v>
      </c>
      <c r="N15" s="52">
        <f>+'DAY7'!N15+'DAY8'!F15</f>
        <v>0</v>
      </c>
      <c r="O15" s="276">
        <f>+'DAY7'!O15+'DAY8'!G15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'DAY7'!H16</f>
        <v>13989.599999999999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800</v>
      </c>
      <c r="H16" s="54">
        <f>+(Table110[[#This Row],[OPENING ]]+Table110[[#This Row],[RECEIPTS]]+Table110[[#This Row],[RETURNS]])-(Table110[[#This Row],[EXCHANGED]]+Table110[[#This Row],[SALES]]+Table110[[#This Row],[ISSUES]])</f>
        <v>13189.599999999999</v>
      </c>
      <c r="I16" s="53">
        <v>13177</v>
      </c>
      <c r="J16" s="58">
        <f t="shared" si="0"/>
        <v>-12.599999999998545</v>
      </c>
      <c r="K16" s="53">
        <f>+'DAY7'!K16+'DAY8'!C16</f>
        <v>0</v>
      </c>
      <c r="L16" s="54">
        <f>+'DAY7'!L16+'DAY8'!D16</f>
        <v>0</v>
      </c>
      <c r="M16" s="55">
        <f>+'DAY7'!M16+'DAY8'!E16</f>
        <v>0</v>
      </c>
      <c r="N16" s="52">
        <f>+'DAY7'!N16+'DAY8'!F16</f>
        <v>0</v>
      </c>
      <c r="O16" s="276">
        <f>+'DAY7'!O16+'DAY8'!G16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757.875</v>
      </c>
      <c r="U16" s="59">
        <f t="shared" si="1"/>
        <v>17.403397657925119</v>
      </c>
    </row>
    <row r="17" spans="1:21" x14ac:dyDescent="0.25">
      <c r="A17" s="60"/>
      <c r="B17" s="52">
        <f>'DAY7'!H17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+(Table110[[#This Row],[OPENING ]]+Table110[[#This Row],[RECEIPTS]]+Table110[[#This Row],[RETURNS]])-(Table110[[#This Row],[EXCHANGED]]+Table110[[#This Row],[SALES]]+Table110[[#This Row],[ISSUES]])</f>
        <v>0</v>
      </c>
      <c r="I17" s="53">
        <v>0</v>
      </c>
      <c r="J17" s="58">
        <f t="shared" si="0"/>
        <v>0</v>
      </c>
      <c r="K17" s="53">
        <f>+'DAY7'!K17+'DAY8'!C17</f>
        <v>0</v>
      </c>
      <c r="L17" s="54">
        <f>+'DAY7'!L17+'DAY8'!D17</f>
        <v>0</v>
      </c>
      <c r="M17" s="55">
        <f>+'DAY7'!M17+'DAY8'!E17</f>
        <v>0</v>
      </c>
      <c r="N17" s="52">
        <f>+'DAY7'!N17+'DAY8'!F17</f>
        <v>0</v>
      </c>
      <c r="O17" s="276">
        <f>+'DAY7'!O17+'DAY8'!G17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'DAY7'!H18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+(Table110[[#This Row],[OPENING ]]+Table110[[#This Row],[RECEIPTS]]+Table110[[#This Row],[RETURNS]])-(Table110[[#This Row],[EXCHANGED]]+Table110[[#This Row],[SALES]]+Table110[[#This Row],[ISSUES]])</f>
        <v>0</v>
      </c>
      <c r="I18" s="53">
        <v>0</v>
      </c>
      <c r="J18" s="58">
        <f t="shared" si="0"/>
        <v>0</v>
      </c>
      <c r="K18" s="53">
        <f>+'DAY7'!K18+'DAY8'!C18</f>
        <v>0</v>
      </c>
      <c r="L18" s="54">
        <f>+'DAY7'!L18+'DAY8'!D18</f>
        <v>0</v>
      </c>
      <c r="M18" s="55">
        <f>+'DAY7'!M18+'DAY8'!E18</f>
        <v>0</v>
      </c>
      <c r="N18" s="52">
        <f>+'DAY7'!N18+'DAY8'!F18</f>
        <v>0</v>
      </c>
      <c r="O18" s="276">
        <f>+'DAY7'!O18+'DAY8'!G18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'DAY7'!H19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+(Table110[[#This Row],[OPENING ]]+Table110[[#This Row],[RECEIPTS]]+Table110[[#This Row],[RETURNS]])-(Table110[[#This Row],[EXCHANGED]]+Table110[[#This Row],[SALES]]+Table110[[#This Row],[ISSUES]])</f>
        <v>0</v>
      </c>
      <c r="I19" s="144">
        <v>0</v>
      </c>
      <c r="J19" s="148">
        <f t="shared" si="0"/>
        <v>0</v>
      </c>
      <c r="K19" s="53">
        <f>+'DAY7'!K19+'DAY8'!C19</f>
        <v>0</v>
      </c>
      <c r="L19" s="54">
        <f>+'DAY7'!L19+'DAY8'!D19</f>
        <v>0</v>
      </c>
      <c r="M19" s="55">
        <f>+'DAY7'!M19+'DAY8'!E19</f>
        <v>0</v>
      </c>
      <c r="N19" s="52">
        <f>+'DAY7'!N19+'DAY8'!F19</f>
        <v>0</v>
      </c>
      <c r="O19" s="276">
        <f>+'DAY7'!O19+'DAY8'!G19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14129.599999999999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800</v>
      </c>
      <c r="H20" s="162">
        <f t="shared" si="7"/>
        <v>13329.599999999999</v>
      </c>
      <c r="I20" s="161">
        <f t="shared" si="7"/>
        <v>13317</v>
      </c>
      <c r="J20" s="165">
        <f>+I20-H20</f>
        <v>-12.599999999998545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757.875</v>
      </c>
      <c r="U20" s="166">
        <f t="shared" si="1"/>
        <v>17.588124690747154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'DAY7'!H23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+(Table110[[#This Row],[OPENING ]]+Table110[[#This Row],[RECEIPTS]]+Table110[[#This Row],[RETURNS]])-(Table110[[#This Row],[EXCHANGED]]+Table110[[#This Row],[SALES]]+Table110[[#This Row],[ISSUES]])</f>
        <v>0</v>
      </c>
      <c r="I23" s="53">
        <v>0</v>
      </c>
      <c r="J23" s="58">
        <f t="shared" si="0"/>
        <v>0</v>
      </c>
      <c r="K23" s="53">
        <f>+'DAY7'!K23+'DAY8'!C23</f>
        <v>0</v>
      </c>
      <c r="L23" s="54">
        <f>+'DAY7'!L23+'DAY8'!D23</f>
        <v>0</v>
      </c>
      <c r="M23" s="55">
        <f>+'DAY7'!M23+'DAY8'!E23</f>
        <v>0</v>
      </c>
      <c r="N23" s="52">
        <f>+'DAY7'!N23+'DAY8'!F23</f>
        <v>0</v>
      </c>
      <c r="O23" s="276">
        <f>+'DAY7'!O23+'DAY8'!G23</f>
        <v>0</v>
      </c>
      <c r="P23" s="53">
        <f>+K23/8</f>
        <v>0</v>
      </c>
      <c r="Q23" s="54">
        <f>+L23/8</f>
        <v>0</v>
      </c>
      <c r="R23" s="55">
        <f>+M23/8</f>
        <v>0</v>
      </c>
      <c r="S23" s="52">
        <f>+N23/8</f>
        <v>0</v>
      </c>
      <c r="T23" s="276">
        <f>+O23/8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'DAY7'!H24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+(Table110[[#This Row],[OPENING ]]+Table110[[#This Row],[RECEIPTS]]+Table110[[#This Row],[RETURNS]])-(Table110[[#This Row],[EXCHANGED]]+Table110[[#This Row],[SALES]]+Table110[[#This Row],[ISSUES]])</f>
        <v>247.2</v>
      </c>
      <c r="I24" s="53">
        <v>250</v>
      </c>
      <c r="J24" s="58">
        <f t="shared" si="0"/>
        <v>2.8000000000000114</v>
      </c>
      <c r="K24" s="53">
        <f>+'DAY7'!K24+'DAY8'!C24</f>
        <v>0</v>
      </c>
      <c r="L24" s="54">
        <f>+'DAY7'!L24+'DAY8'!D24</f>
        <v>110.2</v>
      </c>
      <c r="M24" s="55">
        <f>+'DAY7'!M24+'DAY8'!E24</f>
        <v>0</v>
      </c>
      <c r="N24" s="52">
        <f>+'DAY7'!N24+'DAY8'!F24</f>
        <v>0</v>
      </c>
      <c r="O24" s="276">
        <f>+'DAY7'!O24+'DAY8'!G24</f>
        <v>2367</v>
      </c>
      <c r="P24" s="53">
        <f t="shared" ref="P24:P39" si="8">+K24/8</f>
        <v>0</v>
      </c>
      <c r="Q24" s="54">
        <f t="shared" ref="Q24:Q39" si="9">+L24/8</f>
        <v>13.775</v>
      </c>
      <c r="R24" s="55">
        <f t="shared" ref="R24:R39" si="10">+M24/8</f>
        <v>0</v>
      </c>
      <c r="S24" s="52">
        <f t="shared" ref="S24:S39" si="11">+N24/8</f>
        <v>0</v>
      </c>
      <c r="T24" s="276">
        <f t="shared" ref="T24:T39" si="12">+O24/8</f>
        <v>295.875</v>
      </c>
      <c r="U24" s="62">
        <f t="shared" si="1"/>
        <v>0.79832068464395289</v>
      </c>
    </row>
    <row r="25" spans="1:21" x14ac:dyDescent="0.25">
      <c r="A25" s="336" t="s">
        <v>22</v>
      </c>
      <c r="B25" s="52">
        <f>'DAY7'!H25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+(Table110[[#This Row],[OPENING ]]+Table110[[#This Row],[RECEIPTS]]+Table110[[#This Row],[RETURNS]])-(Table110[[#This Row],[EXCHANGED]]+Table110[[#This Row],[SALES]]+Table110[[#This Row],[ISSUES]])</f>
        <v>0</v>
      </c>
      <c r="I25" s="53">
        <v>0</v>
      </c>
      <c r="J25" s="58">
        <f t="shared" si="0"/>
        <v>0</v>
      </c>
      <c r="K25" s="53">
        <f>+'DAY7'!K25+'DAY8'!C25</f>
        <v>0</v>
      </c>
      <c r="L25" s="54">
        <f>+'DAY7'!L25+'DAY8'!D25</f>
        <v>0</v>
      </c>
      <c r="M25" s="55">
        <f>+'DAY7'!M25+'DAY8'!E25</f>
        <v>0</v>
      </c>
      <c r="N25" s="52">
        <f>+'DAY7'!N25+'DAY8'!F25</f>
        <v>0</v>
      </c>
      <c r="O25" s="276">
        <f>+'DAY7'!O25+'DAY8'!G25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276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'DAY7'!H26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+(Table110[[#This Row],[OPENING ]]+Table110[[#This Row],[RECEIPTS]]+Table110[[#This Row],[RETURNS]])-(Table110[[#This Row],[EXCHANGED]]+Table110[[#This Row],[SALES]]+Table110[[#This Row],[ISSUES]])</f>
        <v>0</v>
      </c>
      <c r="I26" s="53">
        <v>0</v>
      </c>
      <c r="J26" s="58">
        <f t="shared" si="0"/>
        <v>0</v>
      </c>
      <c r="K26" s="53">
        <f>+'DAY7'!K26+'DAY8'!C26</f>
        <v>0</v>
      </c>
      <c r="L26" s="54">
        <f>+'DAY7'!L26+'DAY8'!D26</f>
        <v>0</v>
      </c>
      <c r="M26" s="55">
        <f>+'DAY7'!M26+'DAY8'!E26</f>
        <v>0</v>
      </c>
      <c r="N26" s="52">
        <f>+'DAY7'!N26+'DAY8'!F26</f>
        <v>0</v>
      </c>
      <c r="O26" s="276">
        <f>+'DAY7'!O26+'DAY8'!G26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276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'DAY7'!H27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+(Table110[[#This Row],[OPENING ]]+Table110[[#This Row],[RECEIPTS]]+Table110[[#This Row],[RETURNS]])-(Table110[[#This Row],[EXCHANGED]]+Table110[[#This Row],[SALES]]+Table110[[#This Row],[ISSUES]])</f>
        <v>0</v>
      </c>
      <c r="I27" s="53">
        <v>0</v>
      </c>
      <c r="J27" s="58">
        <f t="shared" si="0"/>
        <v>0</v>
      </c>
      <c r="K27" s="53">
        <f>+'DAY7'!K27+'DAY8'!C27</f>
        <v>0</v>
      </c>
      <c r="L27" s="54">
        <f>+'DAY7'!L27+'DAY8'!D27</f>
        <v>0</v>
      </c>
      <c r="M27" s="55">
        <f>+'DAY7'!M27+'DAY8'!E27</f>
        <v>0</v>
      </c>
      <c r="N27" s="52">
        <f>+'DAY7'!N27+'DAY8'!F27</f>
        <v>0</v>
      </c>
      <c r="O27" s="276">
        <f>+'DAY7'!O27+'DAY8'!G27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276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'DAY7'!H28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+(Table110[[#This Row],[OPENING ]]+Table110[[#This Row],[RECEIPTS]]+Table110[[#This Row],[RETURNS]])-(Table110[[#This Row],[EXCHANGED]]+Table110[[#This Row],[SALES]]+Table110[[#This Row],[ISSUES]])</f>
        <v>0</v>
      </c>
      <c r="I28" s="53">
        <v>0</v>
      </c>
      <c r="J28" s="58">
        <f t="shared" si="0"/>
        <v>0</v>
      </c>
      <c r="K28" s="53">
        <f>+'DAY7'!K28+'DAY8'!C28</f>
        <v>0</v>
      </c>
      <c r="L28" s="54">
        <f>+'DAY7'!L28+'DAY8'!D28</f>
        <v>0</v>
      </c>
      <c r="M28" s="55">
        <f>+'DAY7'!M28+'DAY8'!E28</f>
        <v>0</v>
      </c>
      <c r="N28" s="52">
        <f>+'DAY7'!N28+'DAY8'!F28</f>
        <v>0</v>
      </c>
      <c r="O28" s="276">
        <f>+'DAY7'!O28+'DAY8'!G28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276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'DAY7'!H29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+(Table110[[#This Row],[OPENING ]]+Table110[[#This Row],[RECEIPTS]]+Table110[[#This Row],[RETURNS]])-(Table110[[#This Row],[EXCHANGED]]+Table110[[#This Row],[SALES]]+Table110[[#This Row],[ISSUES]])</f>
        <v>0</v>
      </c>
      <c r="I29" s="53">
        <v>0</v>
      </c>
      <c r="J29" s="58">
        <f t="shared" si="0"/>
        <v>0</v>
      </c>
      <c r="K29" s="53">
        <f>+'DAY7'!K29+'DAY8'!C29</f>
        <v>0</v>
      </c>
      <c r="L29" s="54">
        <f>+'DAY7'!L29+'DAY8'!D29</f>
        <v>0</v>
      </c>
      <c r="M29" s="55">
        <f>+'DAY7'!M29+'DAY8'!E29</f>
        <v>0</v>
      </c>
      <c r="N29" s="52">
        <f>+'DAY7'!N29+'DAY8'!F29</f>
        <v>0</v>
      </c>
      <c r="O29" s="276">
        <f>+'DAY7'!O29+'DAY8'!G29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276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'DAY7'!H30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+(Table110[[#This Row],[OPENING ]]+Table110[[#This Row],[RECEIPTS]]+Table110[[#This Row],[RETURNS]])-(Table110[[#This Row],[EXCHANGED]]+Table110[[#This Row],[SALES]]+Table110[[#This Row],[ISSUES]])</f>
        <v>0</v>
      </c>
      <c r="I30" s="53">
        <v>0</v>
      </c>
      <c r="J30" s="58">
        <f t="shared" si="0"/>
        <v>0</v>
      </c>
      <c r="K30" s="53">
        <f>+'DAY7'!K30+'DAY8'!C30</f>
        <v>0</v>
      </c>
      <c r="L30" s="54">
        <f>+'DAY7'!L30+'DAY8'!D30</f>
        <v>0</v>
      </c>
      <c r="M30" s="55">
        <f>+'DAY7'!M30+'DAY8'!E30</f>
        <v>0</v>
      </c>
      <c r="N30" s="52">
        <f>+'DAY7'!N30+'DAY8'!F30</f>
        <v>0</v>
      </c>
      <c r="O30" s="276">
        <f>+'DAY7'!O30+'DAY8'!G30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276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'DAY7'!H31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+(Table110[[#This Row],[OPENING ]]+Table110[[#This Row],[RECEIPTS]]+Table110[[#This Row],[RETURNS]])-(Table110[[#This Row],[EXCHANGED]]+Table110[[#This Row],[SALES]]+Table110[[#This Row],[ISSUES]])</f>
        <v>0</v>
      </c>
      <c r="I31" s="53">
        <v>0</v>
      </c>
      <c r="J31" s="58">
        <f t="shared" si="0"/>
        <v>0</v>
      </c>
      <c r="K31" s="53">
        <f>+'DAY7'!K31+'DAY8'!C31</f>
        <v>0</v>
      </c>
      <c r="L31" s="54">
        <f>+'DAY7'!L31+'DAY8'!D31</f>
        <v>0</v>
      </c>
      <c r="M31" s="55">
        <f>+'DAY7'!M31+'DAY8'!E31</f>
        <v>0</v>
      </c>
      <c r="N31" s="52">
        <f>+'DAY7'!N31+'DAY8'!F31</f>
        <v>0</v>
      </c>
      <c r="O31" s="276">
        <f>+'DAY7'!O31+'DAY8'!G31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276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'DAY7'!H32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+(Table110[[#This Row],[OPENING ]]+Table110[[#This Row],[RECEIPTS]]+Table110[[#This Row],[RETURNS]])-(Table110[[#This Row],[EXCHANGED]]+Table110[[#This Row],[SALES]]+Table110[[#This Row],[ISSUES]])</f>
        <v>0</v>
      </c>
      <c r="I32" s="53">
        <v>0</v>
      </c>
      <c r="J32" s="58">
        <f t="shared" si="0"/>
        <v>0</v>
      </c>
      <c r="K32" s="53">
        <f>+'DAY7'!K32+'DAY8'!C32</f>
        <v>0</v>
      </c>
      <c r="L32" s="54">
        <f>+'DAY7'!L32+'DAY8'!D32</f>
        <v>0</v>
      </c>
      <c r="M32" s="55">
        <f>+'DAY7'!M32+'DAY8'!E32</f>
        <v>0</v>
      </c>
      <c r="N32" s="52">
        <f>+'DAY7'!N32+'DAY8'!F32</f>
        <v>0</v>
      </c>
      <c r="O32" s="276">
        <f>+'DAY7'!O32+'DAY8'!G32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276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'DAY7'!H33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+(Table110[[#This Row],[OPENING ]]+Table110[[#This Row],[RECEIPTS]]+Table110[[#This Row],[RETURNS]])-(Table110[[#This Row],[EXCHANGED]]+Table110[[#This Row],[SALES]]+Table110[[#This Row],[ISSUES]])</f>
        <v>0</v>
      </c>
      <c r="I33" s="53">
        <v>0</v>
      </c>
      <c r="J33" s="58">
        <f t="shared" si="0"/>
        <v>0</v>
      </c>
      <c r="K33" s="53">
        <f>+'DAY7'!K33+'DAY8'!C33</f>
        <v>0</v>
      </c>
      <c r="L33" s="54">
        <f>+'DAY7'!L33+'DAY8'!D33</f>
        <v>0</v>
      </c>
      <c r="M33" s="55">
        <f>+'DAY7'!M33+'DAY8'!E33</f>
        <v>0</v>
      </c>
      <c r="N33" s="52">
        <f>+'DAY7'!N33+'DAY8'!F33</f>
        <v>0</v>
      </c>
      <c r="O33" s="276">
        <f>+'DAY7'!O33+'DAY8'!G33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276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'DAY7'!H34</f>
        <v>47376.4</v>
      </c>
      <c r="C34" s="53">
        <v>0</v>
      </c>
      <c r="D34" s="54">
        <v>0</v>
      </c>
      <c r="E34" s="55">
        <v>0</v>
      </c>
      <c r="F34" s="52">
        <v>0</v>
      </c>
      <c r="G34" s="276">
        <v>3096.5</v>
      </c>
      <c r="H34" s="54">
        <f>+(Table110[[#This Row],[OPENING ]]+Table110[[#This Row],[RECEIPTS]]+Table110[[#This Row],[RETURNS]])-(Table110[[#This Row],[EXCHANGED]]+Table110[[#This Row],[SALES]]+Table110[[#This Row],[ISSUES]])</f>
        <v>44279.9</v>
      </c>
      <c r="I34" s="53">
        <v>44304</v>
      </c>
      <c r="J34" s="58">
        <f t="shared" si="0"/>
        <v>24.099999999998545</v>
      </c>
      <c r="K34" s="53">
        <f>+'DAY7'!K34+'DAY8'!C34</f>
        <v>29625</v>
      </c>
      <c r="L34" s="54">
        <f>+'DAY7'!L34+'DAY8'!D34</f>
        <v>18</v>
      </c>
      <c r="M34" s="55">
        <f>+'DAY7'!M34+'DAY8'!E34</f>
        <v>0</v>
      </c>
      <c r="N34" s="52">
        <f>+'DAY7'!N34+'DAY8'!F34</f>
        <v>0</v>
      </c>
      <c r="O34" s="276">
        <f>+'DAY7'!O34+'DAY8'!G34</f>
        <v>9691.5</v>
      </c>
      <c r="P34" s="53">
        <f t="shared" si="8"/>
        <v>3703.125</v>
      </c>
      <c r="Q34" s="54">
        <f t="shared" si="9"/>
        <v>2.25</v>
      </c>
      <c r="R34" s="55">
        <f t="shared" si="10"/>
        <v>0</v>
      </c>
      <c r="S34" s="52">
        <f t="shared" si="11"/>
        <v>0</v>
      </c>
      <c r="T34" s="276">
        <f t="shared" si="12"/>
        <v>1211.4375</v>
      </c>
      <c r="U34" s="62">
        <f t="shared" si="1"/>
        <v>9.0058142343235588</v>
      </c>
    </row>
    <row r="35" spans="1:21" x14ac:dyDescent="0.25">
      <c r="A35" s="336"/>
      <c r="B35" s="52">
        <f>'DAY7'!H35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+(Table110[[#This Row],[OPENING ]]+Table110[[#This Row],[RECEIPTS]]+Table110[[#This Row],[RETURNS]])-(Table110[[#This Row],[EXCHANGED]]+Table110[[#This Row],[SALES]]+Table110[[#This Row],[ISSUES]])</f>
        <v>5000</v>
      </c>
      <c r="I35" s="53">
        <v>5000</v>
      </c>
      <c r="J35" s="58">
        <f>+I35-H35</f>
        <v>0</v>
      </c>
      <c r="K35" s="53">
        <f>+'DAY7'!K35+'DAY8'!C35</f>
        <v>5000</v>
      </c>
      <c r="L35" s="54">
        <f>+'DAY7'!L35+'DAY8'!D35</f>
        <v>0</v>
      </c>
      <c r="M35" s="55">
        <f>+'DAY7'!M35+'DAY8'!E35</f>
        <v>0</v>
      </c>
      <c r="N35" s="52">
        <f>+'DAY7'!N35+'DAY8'!F35</f>
        <v>0</v>
      </c>
      <c r="O35" s="276">
        <f>+'DAY7'!O35+'DAY8'!G35</f>
        <v>0</v>
      </c>
      <c r="P35" s="53">
        <f t="shared" si="8"/>
        <v>625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276">
        <f t="shared" si="12"/>
        <v>0</v>
      </c>
      <c r="U35" s="62">
        <f t="shared" si="1"/>
        <v>8</v>
      </c>
    </row>
    <row r="36" spans="1:21" x14ac:dyDescent="0.25">
      <c r="A36" s="336"/>
      <c r="B36" s="52">
        <f>'DAY7'!H36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+(Table110[[#This Row],[OPENING ]]+Table110[[#This Row],[RECEIPTS]]+Table110[[#This Row],[RETURNS]])-(Table110[[#This Row],[EXCHANGED]]+Table110[[#This Row],[SALES]]+Table110[[#This Row],[ISSUES]])</f>
        <v>0</v>
      </c>
      <c r="I36" s="53">
        <v>0</v>
      </c>
      <c r="J36" s="58">
        <f>+I36-H36</f>
        <v>0</v>
      </c>
      <c r="K36" s="53">
        <f>+'DAY7'!K36+'DAY8'!C36</f>
        <v>0</v>
      </c>
      <c r="L36" s="54">
        <f>+'DAY7'!L36+'DAY8'!D36</f>
        <v>0</v>
      </c>
      <c r="M36" s="55">
        <f>+'DAY7'!M36+'DAY8'!E36</f>
        <v>0</v>
      </c>
      <c r="N36" s="52">
        <f>+'DAY7'!N36+'DAY8'!F36</f>
        <v>0</v>
      </c>
      <c r="O36" s="276">
        <f>+'DAY7'!O36+'DAY8'!G36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276">
        <f t="shared" si="12"/>
        <v>0</v>
      </c>
      <c r="U36" s="62">
        <f t="shared" si="1"/>
        <v>0</v>
      </c>
    </row>
    <row r="37" spans="1:21" x14ac:dyDescent="0.25">
      <c r="A37" s="336"/>
      <c r="B37" s="52">
        <f>'DAY7'!H37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+(Table110[[#This Row],[OPENING ]]+Table110[[#This Row],[RECEIPTS]]+Table110[[#This Row],[RETURNS]])-(Table110[[#This Row],[EXCHANGED]]+Table110[[#This Row],[SALES]]+Table110[[#This Row],[ISSUES]])</f>
        <v>0</v>
      </c>
      <c r="I37" s="53">
        <v>0</v>
      </c>
      <c r="J37" s="58">
        <f>+I37-H37</f>
        <v>0</v>
      </c>
      <c r="K37" s="53">
        <f>+'DAY7'!K37+'DAY8'!C37</f>
        <v>0</v>
      </c>
      <c r="L37" s="54">
        <f>+'DAY7'!L37+'DAY8'!D37</f>
        <v>0</v>
      </c>
      <c r="M37" s="55">
        <f>+'DAY7'!M37+'DAY8'!E37</f>
        <v>0</v>
      </c>
      <c r="N37" s="52">
        <f>+'DAY7'!N37+'DAY8'!F37</f>
        <v>0</v>
      </c>
      <c r="O37" s="276">
        <f>+'DAY7'!O37+'DAY8'!G37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276">
        <f t="shared" si="12"/>
        <v>0</v>
      </c>
      <c r="U37" s="62">
        <f t="shared" si="1"/>
        <v>0</v>
      </c>
    </row>
    <row r="38" spans="1:21" x14ac:dyDescent="0.25">
      <c r="A38" s="336"/>
      <c r="B38" s="52">
        <f>'DAY7'!H38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+(Table110[[#This Row],[OPENING ]]+Table110[[#This Row],[RECEIPTS]]+Table110[[#This Row],[RETURNS]])-(Table110[[#This Row],[EXCHANGED]]+Table110[[#This Row],[SALES]]+Table110[[#This Row],[ISSUES]])</f>
        <v>0</v>
      </c>
      <c r="I38" s="53">
        <v>0</v>
      </c>
      <c r="J38" s="58">
        <f>+I38-H38</f>
        <v>0</v>
      </c>
      <c r="K38" s="53">
        <f>+'DAY7'!K38+'DAY8'!C38</f>
        <v>0</v>
      </c>
      <c r="L38" s="54">
        <f>+'DAY7'!L38+'DAY8'!D38</f>
        <v>0</v>
      </c>
      <c r="M38" s="55">
        <f>+'DAY7'!M38+'DAY8'!E38</f>
        <v>0</v>
      </c>
      <c r="N38" s="52">
        <f>+'DAY7'!N38+'DAY8'!F38</f>
        <v>0</v>
      </c>
      <c r="O38" s="276">
        <f>+'DAY7'!O38+'DAY8'!G38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276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'DAY7'!H39</f>
        <v>0</v>
      </c>
      <c r="C39" s="144">
        <v>0</v>
      </c>
      <c r="D39" s="145">
        <v>0</v>
      </c>
      <c r="E39" s="146">
        <v>0</v>
      </c>
      <c r="F39" s="143">
        <v>0</v>
      </c>
      <c r="G39" s="298">
        <v>0</v>
      </c>
      <c r="H39" s="54">
        <f>+(Table110[[#This Row],[OPENING ]]+Table110[[#This Row],[RECEIPTS]]+Table110[[#This Row],[RETURNS]])-(Table110[[#This Row],[EXCHANGED]]+Table110[[#This Row],[SALES]]+Table110[[#This Row],[ISSUES]])</f>
        <v>0</v>
      </c>
      <c r="I39" s="144">
        <v>0</v>
      </c>
      <c r="J39" s="148">
        <f t="shared" si="0"/>
        <v>0</v>
      </c>
      <c r="K39" s="53">
        <f>+'DAY7'!K39+'DAY8'!C39</f>
        <v>0</v>
      </c>
      <c r="L39" s="54">
        <f>+'DAY7'!L39+'DAY8'!D39</f>
        <v>0</v>
      </c>
      <c r="M39" s="55">
        <f>+'DAY7'!M39+'DAY8'!E39</f>
        <v>0</v>
      </c>
      <c r="N39" s="52">
        <f>+'DAY7'!N39+'DAY8'!F39</f>
        <v>0</v>
      </c>
      <c r="O39" s="276">
        <f>+'DAY7'!O39+'DAY8'!G39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276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52623.6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3096.5</v>
      </c>
      <c r="H40" s="162">
        <f t="shared" si="13"/>
        <v>49527.1</v>
      </c>
      <c r="I40" s="161">
        <f t="shared" si="13"/>
        <v>49554</v>
      </c>
      <c r="J40" s="165">
        <f>+I40-H40</f>
        <v>26.900000000001455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12058.5</v>
      </c>
      <c r="P40" s="161">
        <f t="shared" si="13"/>
        <v>4328.125</v>
      </c>
      <c r="Q40" s="162">
        <f t="shared" si="13"/>
        <v>16.024999999999999</v>
      </c>
      <c r="R40" s="163">
        <f t="shared" si="13"/>
        <v>0</v>
      </c>
      <c r="S40" s="160">
        <f t="shared" si="13"/>
        <v>0</v>
      </c>
      <c r="T40" s="277">
        <f t="shared" si="13"/>
        <v>1507.3125</v>
      </c>
      <c r="U40" s="166">
        <f t="shared" si="1"/>
        <v>8.4640549264393314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'DAY7'!H43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+(Table110[[#This Row],[OPENING ]]+Table110[[#This Row],[RECEIPTS]]+Table110[[#This Row],[RETURNS]])-(Table110[[#This Row],[EXCHANGED]]+Table110[[#This Row],[SALES]]+Table110[[#This Row],[ISSUES]])</f>
        <v>0</v>
      </c>
      <c r="I43" s="53">
        <v>0</v>
      </c>
      <c r="J43" s="58">
        <f t="shared" si="0"/>
        <v>0</v>
      </c>
      <c r="K43" s="53">
        <f>+'DAY7'!K43+'DAY8'!C43</f>
        <v>0</v>
      </c>
      <c r="L43" s="54">
        <f>+'DAY7'!L43+'DAY8'!D43</f>
        <v>0</v>
      </c>
      <c r="M43" s="55">
        <f>+'DAY7'!M43+'DAY8'!E43</f>
        <v>0</v>
      </c>
      <c r="N43" s="52">
        <f>+'DAY7'!N43+'DAY8'!F43</f>
        <v>0</v>
      </c>
      <c r="O43" s="276">
        <f>+'DAY7'!O43+'DAY8'!G43</f>
        <v>46</v>
      </c>
      <c r="P43" s="53">
        <f>+K43/8</f>
        <v>0</v>
      </c>
      <c r="Q43" s="54">
        <f>+L43/8</f>
        <v>0</v>
      </c>
      <c r="R43" s="55">
        <f>+M43/8</f>
        <v>0</v>
      </c>
      <c r="S43" s="52">
        <f>+N43/8</f>
        <v>0</v>
      </c>
      <c r="T43" s="276">
        <f>+O43/8</f>
        <v>5.75</v>
      </c>
      <c r="U43" s="62">
        <f t="shared" si="1"/>
        <v>0</v>
      </c>
    </row>
    <row r="44" spans="1:21" x14ac:dyDescent="0.25">
      <c r="A44" s="71" t="s">
        <v>28</v>
      </c>
      <c r="B44" s="52">
        <f>'DAY7'!H44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+(Table110[[#This Row],[OPENING ]]+Table110[[#This Row],[RECEIPTS]]+Table110[[#This Row],[RETURNS]])-(Table110[[#This Row],[EXCHANGED]]+Table110[[#This Row],[SALES]]+Table110[[#This Row],[ISSUES]])</f>
        <v>0</v>
      </c>
      <c r="I44" s="53">
        <v>0</v>
      </c>
      <c r="J44" s="58">
        <f t="shared" si="0"/>
        <v>0</v>
      </c>
      <c r="K44" s="53">
        <f>+'DAY7'!K44+'DAY8'!C44</f>
        <v>0</v>
      </c>
      <c r="L44" s="54">
        <f>+'DAY7'!L44+'DAY8'!D44</f>
        <v>0</v>
      </c>
      <c r="M44" s="55">
        <f>+'DAY7'!M44+'DAY8'!E44</f>
        <v>0</v>
      </c>
      <c r="N44" s="52">
        <f>+'DAY7'!N44+'DAY8'!F44</f>
        <v>0</v>
      </c>
      <c r="O44" s="276">
        <f>+'DAY7'!O44+'DAY8'!G44</f>
        <v>0</v>
      </c>
      <c r="P44" s="53">
        <f t="shared" ref="P44:P59" si="14">+K44/8</f>
        <v>0</v>
      </c>
      <c r="Q44" s="54">
        <f t="shared" ref="Q44:Q59" si="15">+L44/8</f>
        <v>0</v>
      </c>
      <c r="R44" s="55">
        <f t="shared" ref="R44:R59" si="16">+M44/8</f>
        <v>0</v>
      </c>
      <c r="S44" s="52">
        <f t="shared" ref="S44:S59" si="17">+N44/8</f>
        <v>0</v>
      </c>
      <c r="T44" s="276">
        <f t="shared" ref="T44:T59" si="18">+O44/8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'DAY7'!H45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+(Table110[[#This Row],[OPENING ]]+Table110[[#This Row],[RECEIPTS]]+Table110[[#This Row],[RETURNS]])-(Table110[[#This Row],[EXCHANGED]]+Table110[[#This Row],[SALES]]+Table110[[#This Row],[ISSUES]])</f>
        <v>0</v>
      </c>
      <c r="I45" s="53">
        <v>0</v>
      </c>
      <c r="J45" s="58">
        <f t="shared" si="0"/>
        <v>0</v>
      </c>
      <c r="K45" s="53">
        <f>+'DAY7'!K45+'DAY8'!C45</f>
        <v>0</v>
      </c>
      <c r="L45" s="54">
        <f>+'DAY7'!L45+'DAY8'!D45</f>
        <v>0</v>
      </c>
      <c r="M45" s="55">
        <f>+'DAY7'!M45+'DAY8'!E45</f>
        <v>0</v>
      </c>
      <c r="N45" s="52">
        <f>+'DAY7'!N45+'DAY8'!F45</f>
        <v>0</v>
      </c>
      <c r="O45" s="276">
        <f>+'DAY7'!O45+'DAY8'!G45</f>
        <v>0</v>
      </c>
      <c r="P45" s="53">
        <f t="shared" si="14"/>
        <v>0</v>
      </c>
      <c r="Q45" s="54">
        <f t="shared" si="15"/>
        <v>0</v>
      </c>
      <c r="R45" s="55">
        <f t="shared" si="16"/>
        <v>0</v>
      </c>
      <c r="S45" s="52">
        <f t="shared" si="17"/>
        <v>0</v>
      </c>
      <c r="T45" s="276">
        <f t="shared" si="1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'DAY7'!H46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+(Table110[[#This Row],[OPENING ]]+Table110[[#This Row],[RECEIPTS]]+Table110[[#This Row],[RETURNS]])-(Table110[[#This Row],[EXCHANGED]]+Table110[[#This Row],[SALES]]+Table110[[#This Row],[ISSUES]])</f>
        <v>0</v>
      </c>
      <c r="I46" s="53">
        <v>0</v>
      </c>
      <c r="J46" s="58">
        <f t="shared" si="0"/>
        <v>0</v>
      </c>
      <c r="K46" s="53">
        <f>+'DAY7'!K46+'DAY8'!C46</f>
        <v>0</v>
      </c>
      <c r="L46" s="54">
        <f>+'DAY7'!L46+'DAY8'!D46</f>
        <v>0</v>
      </c>
      <c r="M46" s="55">
        <f>+'DAY7'!M46+'DAY8'!E46</f>
        <v>0</v>
      </c>
      <c r="N46" s="52">
        <f>+'DAY7'!N46+'DAY8'!F46</f>
        <v>0</v>
      </c>
      <c r="O46" s="276">
        <f>+'DAY7'!O46+'DAY8'!G46</f>
        <v>0</v>
      </c>
      <c r="P46" s="53">
        <f t="shared" si="14"/>
        <v>0</v>
      </c>
      <c r="Q46" s="54">
        <f t="shared" si="15"/>
        <v>0</v>
      </c>
      <c r="R46" s="55">
        <f t="shared" si="16"/>
        <v>0</v>
      </c>
      <c r="S46" s="52">
        <f t="shared" si="17"/>
        <v>0</v>
      </c>
      <c r="T46" s="276">
        <f t="shared" si="1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'DAY7'!H47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+(Table110[[#This Row],[OPENING ]]+Table110[[#This Row],[RECEIPTS]]+Table110[[#This Row],[RETURNS]])-(Table110[[#This Row],[EXCHANGED]]+Table110[[#This Row],[SALES]]+Table110[[#This Row],[ISSUES]])</f>
        <v>0</v>
      </c>
      <c r="I47" s="53">
        <v>0</v>
      </c>
      <c r="J47" s="58">
        <f t="shared" si="0"/>
        <v>0</v>
      </c>
      <c r="K47" s="53">
        <f>+'DAY7'!K47+'DAY8'!C47</f>
        <v>0</v>
      </c>
      <c r="L47" s="54">
        <f>+'DAY7'!L47+'DAY8'!D47</f>
        <v>0</v>
      </c>
      <c r="M47" s="55">
        <f>+'DAY7'!M47+'DAY8'!E47</f>
        <v>0</v>
      </c>
      <c r="N47" s="52">
        <f>+'DAY7'!N47+'DAY8'!F47</f>
        <v>0</v>
      </c>
      <c r="O47" s="276">
        <f>+'DAY7'!O47+'DAY8'!G47</f>
        <v>0</v>
      </c>
      <c r="P47" s="53">
        <f t="shared" si="14"/>
        <v>0</v>
      </c>
      <c r="Q47" s="54">
        <f t="shared" si="15"/>
        <v>0</v>
      </c>
      <c r="R47" s="55">
        <f t="shared" si="16"/>
        <v>0</v>
      </c>
      <c r="S47" s="52">
        <f t="shared" si="17"/>
        <v>0</v>
      </c>
      <c r="T47" s="276">
        <f t="shared" si="1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'DAY7'!H48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+(Table110[[#This Row],[OPENING ]]+Table110[[#This Row],[RECEIPTS]]+Table110[[#This Row],[RETURNS]])-(Table110[[#This Row],[EXCHANGED]]+Table110[[#This Row],[SALES]]+Table110[[#This Row],[ISSUES]])</f>
        <v>0</v>
      </c>
      <c r="I48" s="53">
        <v>0</v>
      </c>
      <c r="J48" s="58">
        <f t="shared" si="0"/>
        <v>0</v>
      </c>
      <c r="K48" s="53">
        <f>+'DAY7'!K48+'DAY8'!C48</f>
        <v>0</v>
      </c>
      <c r="L48" s="54">
        <f>+'DAY7'!L48+'DAY8'!D48</f>
        <v>0</v>
      </c>
      <c r="M48" s="55">
        <f>+'DAY7'!M48+'DAY8'!E48</f>
        <v>0</v>
      </c>
      <c r="N48" s="52">
        <f>+'DAY7'!N48+'DAY8'!F48</f>
        <v>0</v>
      </c>
      <c r="O48" s="276">
        <f>+'DAY7'!O48+'DAY8'!G48</f>
        <v>0</v>
      </c>
      <c r="P48" s="53">
        <f t="shared" si="14"/>
        <v>0</v>
      </c>
      <c r="Q48" s="54">
        <f t="shared" si="15"/>
        <v>0</v>
      </c>
      <c r="R48" s="55">
        <f t="shared" si="16"/>
        <v>0</v>
      </c>
      <c r="S48" s="52">
        <f t="shared" si="17"/>
        <v>0</v>
      </c>
      <c r="T48" s="276">
        <f t="shared" si="1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'DAY7'!H49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+(Table110[[#This Row],[OPENING ]]+Table110[[#This Row],[RECEIPTS]]+Table110[[#This Row],[RETURNS]])-(Table110[[#This Row],[EXCHANGED]]+Table110[[#This Row],[SALES]]+Table110[[#This Row],[ISSUES]])</f>
        <v>0</v>
      </c>
      <c r="I49" s="53">
        <v>0</v>
      </c>
      <c r="J49" s="58">
        <f t="shared" si="0"/>
        <v>0</v>
      </c>
      <c r="K49" s="53">
        <f>+'DAY7'!K49+'DAY8'!C49</f>
        <v>0</v>
      </c>
      <c r="L49" s="54">
        <f>+'DAY7'!L49+'DAY8'!D49</f>
        <v>0</v>
      </c>
      <c r="M49" s="55">
        <f>+'DAY7'!M49+'DAY8'!E49</f>
        <v>0</v>
      </c>
      <c r="N49" s="52">
        <f>+'DAY7'!N49+'DAY8'!F49</f>
        <v>0</v>
      </c>
      <c r="O49" s="276">
        <f>+'DAY7'!O49+'DAY8'!G49</f>
        <v>0</v>
      </c>
      <c r="P49" s="53">
        <f t="shared" si="14"/>
        <v>0</v>
      </c>
      <c r="Q49" s="54">
        <f t="shared" si="15"/>
        <v>0</v>
      </c>
      <c r="R49" s="55">
        <f t="shared" si="16"/>
        <v>0</v>
      </c>
      <c r="S49" s="52">
        <f t="shared" si="17"/>
        <v>0</v>
      </c>
      <c r="T49" s="276">
        <f t="shared" si="1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'DAY7'!H50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+(Table110[[#This Row],[OPENING ]]+Table110[[#This Row],[RECEIPTS]]+Table110[[#This Row],[RETURNS]])-(Table110[[#This Row],[EXCHANGED]]+Table110[[#This Row],[SALES]]+Table110[[#This Row],[ISSUES]])</f>
        <v>0</v>
      </c>
      <c r="I50" s="53">
        <v>0</v>
      </c>
      <c r="J50" s="58">
        <f t="shared" si="0"/>
        <v>0</v>
      </c>
      <c r="K50" s="53">
        <f>+'DAY7'!K50+'DAY8'!C50</f>
        <v>0</v>
      </c>
      <c r="L50" s="54">
        <f>+'DAY7'!L50+'DAY8'!D50</f>
        <v>0</v>
      </c>
      <c r="M50" s="55">
        <f>+'DAY7'!M50+'DAY8'!E50</f>
        <v>0</v>
      </c>
      <c r="N50" s="52">
        <f>+'DAY7'!N50+'DAY8'!F50</f>
        <v>0</v>
      </c>
      <c r="O50" s="276">
        <f>+'DAY7'!O50+'DAY8'!G50</f>
        <v>0</v>
      </c>
      <c r="P50" s="53">
        <f t="shared" si="14"/>
        <v>0</v>
      </c>
      <c r="Q50" s="54">
        <f t="shared" si="15"/>
        <v>0</v>
      </c>
      <c r="R50" s="55">
        <f t="shared" si="16"/>
        <v>0</v>
      </c>
      <c r="S50" s="52">
        <f t="shared" si="17"/>
        <v>0</v>
      </c>
      <c r="T50" s="276">
        <f t="shared" si="1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'DAY7'!H51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+(Table110[[#This Row],[OPENING ]]+Table110[[#This Row],[RECEIPTS]]+Table110[[#This Row],[RETURNS]])-(Table110[[#This Row],[EXCHANGED]]+Table110[[#This Row],[SALES]]+Table110[[#This Row],[ISSUES]])</f>
        <v>0</v>
      </c>
      <c r="I51" s="53">
        <v>0</v>
      </c>
      <c r="J51" s="58">
        <f t="shared" si="0"/>
        <v>0</v>
      </c>
      <c r="K51" s="53">
        <f>+'DAY7'!K51+'DAY8'!C51</f>
        <v>0</v>
      </c>
      <c r="L51" s="54">
        <f>+'DAY7'!L51+'DAY8'!D51</f>
        <v>0</v>
      </c>
      <c r="M51" s="55">
        <f>+'DAY7'!M51+'DAY8'!E51</f>
        <v>0</v>
      </c>
      <c r="N51" s="52">
        <f>+'DAY7'!N51+'DAY8'!F51</f>
        <v>0</v>
      </c>
      <c r="O51" s="276">
        <f>+'DAY7'!O51+'DAY8'!G51</f>
        <v>0</v>
      </c>
      <c r="P51" s="53">
        <f t="shared" si="14"/>
        <v>0</v>
      </c>
      <c r="Q51" s="54">
        <f t="shared" si="15"/>
        <v>0</v>
      </c>
      <c r="R51" s="55">
        <f t="shared" si="16"/>
        <v>0</v>
      </c>
      <c r="S51" s="52">
        <f t="shared" si="17"/>
        <v>0</v>
      </c>
      <c r="T51" s="276">
        <f t="shared" si="1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'DAY7'!H52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+(Table110[[#This Row],[OPENING ]]+Table110[[#This Row],[RECEIPTS]]+Table110[[#This Row],[RETURNS]])-(Table110[[#This Row],[EXCHANGED]]+Table110[[#This Row],[SALES]]+Table110[[#This Row],[ISSUES]])</f>
        <v>0</v>
      </c>
      <c r="I52" s="53">
        <v>0</v>
      </c>
      <c r="J52" s="58">
        <f t="shared" si="0"/>
        <v>0</v>
      </c>
      <c r="K52" s="53">
        <f>+'DAY7'!K52+'DAY8'!C52</f>
        <v>0</v>
      </c>
      <c r="L52" s="54">
        <f>+'DAY7'!L52+'DAY8'!D52</f>
        <v>0</v>
      </c>
      <c r="M52" s="55">
        <f>+'DAY7'!M52+'DAY8'!E52</f>
        <v>0</v>
      </c>
      <c r="N52" s="52">
        <f>+'DAY7'!N52+'DAY8'!F52</f>
        <v>0</v>
      </c>
      <c r="O52" s="276">
        <f>+'DAY7'!O52+'DAY8'!G52</f>
        <v>0</v>
      </c>
      <c r="P52" s="53">
        <f t="shared" si="14"/>
        <v>0</v>
      </c>
      <c r="Q52" s="54">
        <f t="shared" si="15"/>
        <v>0</v>
      </c>
      <c r="R52" s="55">
        <f t="shared" si="16"/>
        <v>0</v>
      </c>
      <c r="S52" s="52">
        <f t="shared" si="17"/>
        <v>0</v>
      </c>
      <c r="T52" s="276">
        <f t="shared" si="1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'DAY7'!H53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+(Table110[[#This Row],[OPENING ]]+Table110[[#This Row],[RECEIPTS]]+Table110[[#This Row],[RETURNS]])-(Table110[[#This Row],[EXCHANGED]]+Table110[[#This Row],[SALES]]+Table110[[#This Row],[ISSUES]])</f>
        <v>0</v>
      </c>
      <c r="I53" s="53">
        <v>0</v>
      </c>
      <c r="J53" s="58">
        <f t="shared" si="0"/>
        <v>0</v>
      </c>
      <c r="K53" s="53">
        <f>+'DAY7'!K53+'DAY8'!C53</f>
        <v>0</v>
      </c>
      <c r="L53" s="54">
        <f>+'DAY7'!L53+'DAY8'!D53</f>
        <v>0</v>
      </c>
      <c r="M53" s="55">
        <f>+'DAY7'!M53+'DAY8'!E53</f>
        <v>0</v>
      </c>
      <c r="N53" s="52">
        <f>+'DAY7'!N53+'DAY8'!F53</f>
        <v>0</v>
      </c>
      <c r="O53" s="276">
        <f>+'DAY7'!O53+'DAY8'!G53</f>
        <v>0</v>
      </c>
      <c r="P53" s="53">
        <f t="shared" si="14"/>
        <v>0</v>
      </c>
      <c r="Q53" s="54">
        <f t="shared" si="15"/>
        <v>0</v>
      </c>
      <c r="R53" s="55">
        <f t="shared" si="16"/>
        <v>0</v>
      </c>
      <c r="S53" s="52">
        <f t="shared" si="17"/>
        <v>0</v>
      </c>
      <c r="T53" s="276">
        <f t="shared" si="1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'DAY7'!H54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+(Table110[[#This Row],[OPENING ]]+Table110[[#This Row],[RECEIPTS]]+Table110[[#This Row],[RETURNS]])-(Table110[[#This Row],[EXCHANGED]]+Table110[[#This Row],[SALES]]+Table110[[#This Row],[ISSUES]])</f>
        <v>0</v>
      </c>
      <c r="I54" s="53">
        <v>0</v>
      </c>
      <c r="J54" s="58">
        <f t="shared" si="0"/>
        <v>0</v>
      </c>
      <c r="K54" s="53">
        <f>+'DAY7'!K54+'DAY8'!C54</f>
        <v>0</v>
      </c>
      <c r="L54" s="54">
        <f>+'DAY7'!L54+'DAY8'!D54</f>
        <v>0</v>
      </c>
      <c r="M54" s="55">
        <f>+'DAY7'!M54+'DAY8'!E54</f>
        <v>0</v>
      </c>
      <c r="N54" s="52">
        <f>+'DAY7'!N54+'DAY8'!F54</f>
        <v>0</v>
      </c>
      <c r="O54" s="276">
        <f>+'DAY7'!O54+'DAY8'!G54</f>
        <v>0</v>
      </c>
      <c r="P54" s="53">
        <f t="shared" si="14"/>
        <v>0</v>
      </c>
      <c r="Q54" s="54">
        <f t="shared" si="15"/>
        <v>0</v>
      </c>
      <c r="R54" s="55">
        <f t="shared" si="16"/>
        <v>0</v>
      </c>
      <c r="S54" s="52">
        <f t="shared" si="17"/>
        <v>0</v>
      </c>
      <c r="T54" s="276">
        <f t="shared" si="1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'DAY7'!H55</f>
        <v>10215.120000000001</v>
      </c>
      <c r="C55" s="53">
        <v>0</v>
      </c>
      <c r="D55" s="54">
        <v>0</v>
      </c>
      <c r="E55" s="55">
        <v>0</v>
      </c>
      <c r="F55" s="52">
        <v>0</v>
      </c>
      <c r="G55" s="276">
        <v>220.8</v>
      </c>
      <c r="H55" s="54">
        <f>+(Table110[[#This Row],[OPENING ]]+Table110[[#This Row],[RECEIPTS]]+Table110[[#This Row],[RETURNS]])-(Table110[[#This Row],[EXCHANGED]]+Table110[[#This Row],[SALES]]+Table110[[#This Row],[ISSUES]])</f>
        <v>9994.3200000000015</v>
      </c>
      <c r="I55" s="53">
        <v>9996.6</v>
      </c>
      <c r="J55" s="58">
        <f t="shared" si="0"/>
        <v>2.2799999999988358</v>
      </c>
      <c r="K55" s="53">
        <f>+'DAY7'!K55+'DAY8'!C55</f>
        <v>18250</v>
      </c>
      <c r="L55" s="54">
        <f>+'DAY7'!L55+'DAY8'!D55</f>
        <v>72.599999999999994</v>
      </c>
      <c r="M55" s="55">
        <f>+'DAY7'!M55+'DAY8'!E55</f>
        <v>0</v>
      </c>
      <c r="N55" s="52">
        <f>+'DAY7'!N55+'DAY8'!F55</f>
        <v>0</v>
      </c>
      <c r="O55" s="276">
        <f>+'DAY7'!O55+'DAY8'!G55</f>
        <v>8337.7999999999993</v>
      </c>
      <c r="P55" s="53">
        <f t="shared" si="14"/>
        <v>2281.25</v>
      </c>
      <c r="Q55" s="54">
        <f t="shared" si="15"/>
        <v>9.0749999999999993</v>
      </c>
      <c r="R55" s="55">
        <f t="shared" si="16"/>
        <v>0</v>
      </c>
      <c r="S55" s="52">
        <f t="shared" si="17"/>
        <v>0</v>
      </c>
      <c r="T55" s="276">
        <f t="shared" si="18"/>
        <v>1042.2249999999999</v>
      </c>
      <c r="U55" s="62">
        <f t="shared" si="1"/>
        <v>2.9990007651798178</v>
      </c>
    </row>
    <row r="56" spans="1:21" x14ac:dyDescent="0.25">
      <c r="A56" s="71" t="s">
        <v>227</v>
      </c>
      <c r="B56" s="52">
        <f>'DAY7'!H56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+(Table110[[#This Row],[OPENING ]]+Table110[[#This Row],[RECEIPTS]]+Table110[[#This Row],[RETURNS]])-(Table110[[#This Row],[EXCHANGED]]+Table110[[#This Row],[SALES]]+Table110[[#This Row],[ISSUES]])</f>
        <v>29.2</v>
      </c>
      <c r="I56" s="53">
        <v>29.2</v>
      </c>
      <c r="J56" s="58">
        <f t="shared" si="0"/>
        <v>0</v>
      </c>
      <c r="K56" s="53">
        <f>+'DAY7'!K56+'DAY8'!C56</f>
        <v>0</v>
      </c>
      <c r="L56" s="54">
        <f>+'DAY7'!L56+'DAY8'!D56</f>
        <v>0</v>
      </c>
      <c r="M56" s="55">
        <f>+'DAY7'!M56+'DAY8'!E56</f>
        <v>0</v>
      </c>
      <c r="N56" s="52">
        <f>+'DAY7'!N56+'DAY8'!F56</f>
        <v>0</v>
      </c>
      <c r="O56" s="276">
        <f>+'DAY7'!O56+'DAY8'!G56</f>
        <v>0</v>
      </c>
      <c r="P56" s="53">
        <f t="shared" si="14"/>
        <v>0</v>
      </c>
      <c r="Q56" s="54">
        <f t="shared" si="15"/>
        <v>0</v>
      </c>
      <c r="R56" s="55">
        <f t="shared" si="16"/>
        <v>0</v>
      </c>
      <c r="S56" s="52">
        <f t="shared" si="17"/>
        <v>0</v>
      </c>
      <c r="T56" s="276">
        <f t="shared" si="18"/>
        <v>0</v>
      </c>
      <c r="U56" s="62">
        <f t="shared" si="1"/>
        <v>0</v>
      </c>
    </row>
    <row r="57" spans="1:21" x14ac:dyDescent="0.25">
      <c r="A57" s="71"/>
      <c r="B57" s="52">
        <f>'DAY7'!H57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+(Table110[[#This Row],[OPENING ]]+Table110[[#This Row],[RECEIPTS]]+Table110[[#This Row],[RETURNS]])-(Table110[[#This Row],[EXCHANGED]]+Table110[[#This Row],[SALES]]+Table110[[#This Row],[ISSUES]])</f>
        <v>0</v>
      </c>
      <c r="I57" s="53">
        <v>0</v>
      </c>
      <c r="J57" s="58">
        <f t="shared" si="0"/>
        <v>0</v>
      </c>
      <c r="K57" s="53">
        <f>+'DAY7'!K57+'DAY8'!C57</f>
        <v>0</v>
      </c>
      <c r="L57" s="54">
        <f>+'DAY7'!L57+'DAY8'!D57</f>
        <v>0</v>
      </c>
      <c r="M57" s="55">
        <f>+'DAY7'!M57+'DAY8'!E57</f>
        <v>0</v>
      </c>
      <c r="N57" s="52">
        <f>+'DAY7'!N57+'DAY8'!F57</f>
        <v>0</v>
      </c>
      <c r="O57" s="276">
        <f>+'DAY7'!O57+'DAY8'!G57</f>
        <v>0</v>
      </c>
      <c r="P57" s="53">
        <f t="shared" si="14"/>
        <v>0</v>
      </c>
      <c r="Q57" s="54">
        <f t="shared" si="15"/>
        <v>0</v>
      </c>
      <c r="R57" s="55">
        <f t="shared" si="16"/>
        <v>0</v>
      </c>
      <c r="S57" s="52">
        <f t="shared" si="17"/>
        <v>0</v>
      </c>
      <c r="T57" s="276">
        <f t="shared" si="18"/>
        <v>0</v>
      </c>
      <c r="U57" s="62">
        <f t="shared" si="1"/>
        <v>0</v>
      </c>
    </row>
    <row r="58" spans="1:21" x14ac:dyDescent="0.25">
      <c r="A58" s="71"/>
      <c r="B58" s="52">
        <f>'DAY7'!H58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+(Table110[[#This Row],[OPENING ]]+Table110[[#This Row],[RECEIPTS]]+Table110[[#This Row],[RETURNS]])-(Table110[[#This Row],[EXCHANGED]]+Table110[[#This Row],[SALES]]+Table110[[#This Row],[ISSUES]])</f>
        <v>0</v>
      </c>
      <c r="I58" s="53">
        <v>0</v>
      </c>
      <c r="J58" s="58">
        <f t="shared" si="0"/>
        <v>0</v>
      </c>
      <c r="K58" s="53">
        <f>+'DAY7'!K58+'DAY8'!C58</f>
        <v>0</v>
      </c>
      <c r="L58" s="54">
        <f>+'DAY7'!L58+'DAY8'!D58</f>
        <v>0</v>
      </c>
      <c r="M58" s="55">
        <f>+'DAY7'!M58+'DAY8'!E58</f>
        <v>0</v>
      </c>
      <c r="N58" s="52">
        <f>+'DAY7'!N58+'DAY8'!F58</f>
        <v>0</v>
      </c>
      <c r="O58" s="276">
        <f>+'DAY7'!O58+'DAY8'!G58</f>
        <v>0</v>
      </c>
      <c r="P58" s="53">
        <f t="shared" si="14"/>
        <v>0</v>
      </c>
      <c r="Q58" s="54">
        <f t="shared" si="15"/>
        <v>0</v>
      </c>
      <c r="R58" s="55">
        <f t="shared" si="16"/>
        <v>0</v>
      </c>
      <c r="S58" s="52">
        <f t="shared" si="17"/>
        <v>0</v>
      </c>
      <c r="T58" s="276">
        <f t="shared" si="18"/>
        <v>0</v>
      </c>
      <c r="U58" s="62">
        <f t="shared" si="1"/>
        <v>0</v>
      </c>
    </row>
    <row r="59" spans="1:21" ht="15.75" thickBot="1" x14ac:dyDescent="0.3">
      <c r="A59" s="172"/>
      <c r="B59" s="52">
        <f>'DAY7'!H59</f>
        <v>0</v>
      </c>
      <c r="C59" s="144">
        <v>0</v>
      </c>
      <c r="D59" s="145">
        <v>0</v>
      </c>
      <c r="E59" s="146">
        <v>0</v>
      </c>
      <c r="F59" s="143">
        <v>0</v>
      </c>
      <c r="G59" s="298">
        <v>0</v>
      </c>
      <c r="H59" s="54">
        <f>+(Table110[[#This Row],[OPENING ]]+Table110[[#This Row],[RECEIPTS]]+Table110[[#This Row],[RETURNS]])-(Table110[[#This Row],[EXCHANGED]]+Table110[[#This Row],[SALES]]+Table110[[#This Row],[ISSUES]])</f>
        <v>0</v>
      </c>
      <c r="I59" s="144">
        <v>0</v>
      </c>
      <c r="J59" s="148">
        <f t="shared" si="0"/>
        <v>0</v>
      </c>
      <c r="K59" s="53">
        <f>+'DAY7'!K59+'DAY8'!C59</f>
        <v>0</v>
      </c>
      <c r="L59" s="54">
        <f>+'DAY7'!L59+'DAY8'!D59</f>
        <v>0</v>
      </c>
      <c r="M59" s="55">
        <f>+'DAY7'!M59+'DAY8'!E59</f>
        <v>0</v>
      </c>
      <c r="N59" s="52">
        <f>+'DAY7'!N59+'DAY8'!F59</f>
        <v>0</v>
      </c>
      <c r="O59" s="276">
        <f>+'DAY7'!O59+'DAY8'!G59</f>
        <v>0</v>
      </c>
      <c r="P59" s="53">
        <f t="shared" si="14"/>
        <v>0</v>
      </c>
      <c r="Q59" s="54">
        <f t="shared" si="15"/>
        <v>0</v>
      </c>
      <c r="R59" s="55">
        <f t="shared" si="16"/>
        <v>0</v>
      </c>
      <c r="S59" s="52">
        <f t="shared" si="17"/>
        <v>0</v>
      </c>
      <c r="T59" s="276">
        <f t="shared" si="1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19">SUM(B43:B59)</f>
        <v>10244.320000000002</v>
      </c>
      <c r="C60" s="161">
        <f t="shared" si="19"/>
        <v>0</v>
      </c>
      <c r="D60" s="162">
        <f t="shared" si="19"/>
        <v>0</v>
      </c>
      <c r="E60" s="163">
        <f t="shared" si="19"/>
        <v>0</v>
      </c>
      <c r="F60" s="160">
        <f t="shared" si="19"/>
        <v>0</v>
      </c>
      <c r="G60" s="277">
        <f t="shared" si="19"/>
        <v>220.8</v>
      </c>
      <c r="H60" s="162">
        <f t="shared" si="19"/>
        <v>10023.520000000002</v>
      </c>
      <c r="I60" s="161">
        <f t="shared" si="19"/>
        <v>10025.800000000001</v>
      </c>
      <c r="J60" s="165">
        <f>+I60-H60</f>
        <v>2.2799999999988358</v>
      </c>
      <c r="K60" s="161">
        <f t="shared" si="19"/>
        <v>18250</v>
      </c>
      <c r="L60" s="162">
        <f t="shared" si="19"/>
        <v>72.599999999999994</v>
      </c>
      <c r="M60" s="163">
        <f t="shared" si="19"/>
        <v>0</v>
      </c>
      <c r="N60" s="160">
        <f t="shared" si="19"/>
        <v>0</v>
      </c>
      <c r="O60" s="277">
        <f t="shared" si="19"/>
        <v>8383.7999999999993</v>
      </c>
      <c r="P60" s="161">
        <f t="shared" si="19"/>
        <v>2281.25</v>
      </c>
      <c r="Q60" s="162">
        <f t="shared" si="19"/>
        <v>9.0749999999999993</v>
      </c>
      <c r="R60" s="163">
        <f t="shared" si="19"/>
        <v>0</v>
      </c>
      <c r="S60" s="160">
        <f t="shared" si="19"/>
        <v>0</v>
      </c>
      <c r="T60" s="277">
        <f t="shared" si="19"/>
        <v>1047.9749999999999</v>
      </c>
      <c r="U60" s="166">
        <f t="shared" si="1"/>
        <v>3.0025821525926379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>
        <f t="shared" si="0"/>
        <v>0</v>
      </c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>
        <f t="shared" si="0"/>
        <v>0</v>
      </c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'DAY7'!H63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+(Table110[[#This Row],[OPENING ]]+Table110[[#This Row],[RECEIPTS]]+Table110[[#This Row],[RETURNS]])-(Table110[[#This Row],[EXCHANGED]]+Table110[[#This Row],[SALES]]+Table110[[#This Row],[ISSUES]])</f>
        <v>0</v>
      </c>
      <c r="I63" s="53">
        <v>0</v>
      </c>
      <c r="J63" s="58">
        <f t="shared" si="0"/>
        <v>0</v>
      </c>
      <c r="K63" s="53">
        <f>+'DAY7'!K63+'DAY8'!C63</f>
        <v>0</v>
      </c>
      <c r="L63" s="54">
        <f>+'DAY7'!L63+'DAY8'!D63</f>
        <v>0</v>
      </c>
      <c r="M63" s="55">
        <f>+'DAY7'!M63+'DAY8'!E63</f>
        <v>0</v>
      </c>
      <c r="N63" s="52">
        <f>+'DAY7'!N63+'DAY8'!F63</f>
        <v>0</v>
      </c>
      <c r="O63" s="276">
        <f>+'DAY7'!O63+'DAY8'!G63</f>
        <v>0</v>
      </c>
      <c r="P63" s="53">
        <f>+K63/8</f>
        <v>0</v>
      </c>
      <c r="Q63" s="54">
        <f>+L63/8</f>
        <v>0</v>
      </c>
      <c r="R63" s="55">
        <f>+M63/8</f>
        <v>0</v>
      </c>
      <c r="S63" s="52">
        <f>+N63/8</f>
        <v>0</v>
      </c>
      <c r="T63" s="276">
        <f>+O63/8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'DAY7'!H64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+(Table110[[#This Row],[OPENING ]]+Table110[[#This Row],[RECEIPTS]]+Table110[[#This Row],[RETURNS]])-(Table110[[#This Row],[EXCHANGED]]+Table110[[#This Row],[SALES]]+Table110[[#This Row],[ISSUES]])</f>
        <v>0</v>
      </c>
      <c r="I64" s="53">
        <v>0</v>
      </c>
      <c r="J64" s="58">
        <f t="shared" si="0"/>
        <v>0</v>
      </c>
      <c r="K64" s="53">
        <f>+'DAY7'!K64+'DAY8'!C64</f>
        <v>0</v>
      </c>
      <c r="L64" s="54">
        <f>+'DAY7'!L64+'DAY8'!D64</f>
        <v>0</v>
      </c>
      <c r="M64" s="55">
        <f>+'DAY7'!M64+'DAY8'!E64</f>
        <v>0</v>
      </c>
      <c r="N64" s="52">
        <f>+'DAY7'!N64+'DAY8'!F64</f>
        <v>0</v>
      </c>
      <c r="O64" s="276">
        <f>+'DAY7'!O64+'DAY8'!G64</f>
        <v>0</v>
      </c>
      <c r="P64" s="53">
        <f t="shared" ref="P64:P79" si="20">+K64/8</f>
        <v>0</v>
      </c>
      <c r="Q64" s="54">
        <f t="shared" ref="Q64:Q79" si="21">+L64/8</f>
        <v>0</v>
      </c>
      <c r="R64" s="55">
        <f t="shared" ref="R64:R79" si="22">+M64/8</f>
        <v>0</v>
      </c>
      <c r="S64" s="52">
        <f t="shared" ref="S64:S79" si="23">+N64/8</f>
        <v>0</v>
      </c>
      <c r="T64" s="276">
        <f t="shared" ref="T64:T79" si="24">+O64/8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'DAY7'!H65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+(Table110[[#This Row],[OPENING ]]+Table110[[#This Row],[RECEIPTS]]+Table110[[#This Row],[RETURNS]])-(Table110[[#This Row],[EXCHANGED]]+Table110[[#This Row],[SALES]]+Table110[[#This Row],[ISSUES]])</f>
        <v>0</v>
      </c>
      <c r="I65" s="53">
        <v>0</v>
      </c>
      <c r="J65" s="58">
        <f t="shared" si="0"/>
        <v>0</v>
      </c>
      <c r="K65" s="53">
        <f>+'DAY7'!K65+'DAY8'!C65</f>
        <v>0</v>
      </c>
      <c r="L65" s="54">
        <f>+'DAY7'!L65+'DAY8'!D65</f>
        <v>0</v>
      </c>
      <c r="M65" s="55">
        <f>+'DAY7'!M65+'DAY8'!E65</f>
        <v>0</v>
      </c>
      <c r="N65" s="52">
        <f>+'DAY7'!N65+'DAY8'!F65</f>
        <v>0</v>
      </c>
      <c r="O65" s="276">
        <f>+'DAY7'!O65+'DAY8'!G65</f>
        <v>0</v>
      </c>
      <c r="P65" s="53">
        <f t="shared" si="20"/>
        <v>0</v>
      </c>
      <c r="Q65" s="54">
        <f t="shared" si="21"/>
        <v>0</v>
      </c>
      <c r="R65" s="55">
        <f t="shared" si="22"/>
        <v>0</v>
      </c>
      <c r="S65" s="52">
        <f t="shared" si="23"/>
        <v>0</v>
      </c>
      <c r="T65" s="276">
        <f t="shared" si="24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'DAY7'!H66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+(Table110[[#This Row],[OPENING ]]+Table110[[#This Row],[RECEIPTS]]+Table110[[#This Row],[RETURNS]])-(Table110[[#This Row],[EXCHANGED]]+Table110[[#This Row],[SALES]]+Table110[[#This Row],[ISSUES]])</f>
        <v>0</v>
      </c>
      <c r="I66" s="53">
        <v>0</v>
      </c>
      <c r="J66" s="58">
        <f t="shared" si="0"/>
        <v>0</v>
      </c>
      <c r="K66" s="53">
        <f>+'DAY7'!K66+'DAY8'!C66</f>
        <v>0</v>
      </c>
      <c r="L66" s="54">
        <f>+'DAY7'!L66+'DAY8'!D66</f>
        <v>0</v>
      </c>
      <c r="M66" s="55">
        <f>+'DAY7'!M66+'DAY8'!E66</f>
        <v>0</v>
      </c>
      <c r="N66" s="52">
        <f>+'DAY7'!N66+'DAY8'!F66</f>
        <v>0</v>
      </c>
      <c r="O66" s="276">
        <f>+'DAY7'!O66+'DAY8'!G66</f>
        <v>0</v>
      </c>
      <c r="P66" s="53">
        <f t="shared" si="20"/>
        <v>0</v>
      </c>
      <c r="Q66" s="54">
        <f t="shared" si="21"/>
        <v>0</v>
      </c>
      <c r="R66" s="55">
        <f t="shared" si="22"/>
        <v>0</v>
      </c>
      <c r="S66" s="52">
        <f t="shared" si="23"/>
        <v>0</v>
      </c>
      <c r="T66" s="276">
        <f t="shared" si="24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'DAY7'!H67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+(Table110[[#This Row],[OPENING ]]+Table110[[#This Row],[RECEIPTS]]+Table110[[#This Row],[RETURNS]])-(Table110[[#This Row],[EXCHANGED]]+Table110[[#This Row],[SALES]]+Table110[[#This Row],[ISSUES]])</f>
        <v>0</v>
      </c>
      <c r="I67" s="53">
        <v>0</v>
      </c>
      <c r="J67" s="58">
        <f t="shared" si="0"/>
        <v>0</v>
      </c>
      <c r="K67" s="53">
        <f>+'DAY7'!K67+'DAY8'!C67</f>
        <v>0</v>
      </c>
      <c r="L67" s="54">
        <f>+'DAY7'!L67+'DAY8'!D67</f>
        <v>0</v>
      </c>
      <c r="M67" s="55">
        <f>+'DAY7'!M67+'DAY8'!E67</f>
        <v>0</v>
      </c>
      <c r="N67" s="52">
        <f>+'DAY7'!N67+'DAY8'!F67</f>
        <v>0</v>
      </c>
      <c r="O67" s="276">
        <f>+'DAY7'!O67+'DAY8'!G67</f>
        <v>0</v>
      </c>
      <c r="P67" s="53">
        <f t="shared" si="20"/>
        <v>0</v>
      </c>
      <c r="Q67" s="54">
        <f t="shared" si="21"/>
        <v>0</v>
      </c>
      <c r="R67" s="55">
        <f t="shared" si="22"/>
        <v>0</v>
      </c>
      <c r="S67" s="52">
        <f t="shared" si="23"/>
        <v>0</v>
      </c>
      <c r="T67" s="276">
        <f t="shared" si="24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'DAY7'!H68</f>
        <v>3478.4</v>
      </c>
      <c r="C68" s="53">
        <v>0</v>
      </c>
      <c r="D68" s="54">
        <v>0</v>
      </c>
      <c r="E68" s="55">
        <v>0</v>
      </c>
      <c r="F68" s="52">
        <v>0</v>
      </c>
      <c r="G68" s="276">
        <v>90</v>
      </c>
      <c r="H68" s="54">
        <f>+(Table110[[#This Row],[OPENING ]]+Table110[[#This Row],[RECEIPTS]]+Table110[[#This Row],[RETURNS]])-(Table110[[#This Row],[EXCHANGED]]+Table110[[#This Row],[SALES]]+Table110[[#This Row],[ISSUES]])</f>
        <v>3388.4</v>
      </c>
      <c r="I68" s="53">
        <v>3388</v>
      </c>
      <c r="J68" s="58">
        <f t="shared" si="0"/>
        <v>-0.40000000000009095</v>
      </c>
      <c r="K68" s="53">
        <f>+'DAY7'!K68+'DAY8'!C68</f>
        <v>800</v>
      </c>
      <c r="L68" s="54">
        <f>+'DAY7'!L68+'DAY8'!D68</f>
        <v>18.600000000000001</v>
      </c>
      <c r="M68" s="55">
        <f>+'DAY7'!M68+'DAY8'!E68</f>
        <v>0</v>
      </c>
      <c r="N68" s="52">
        <f>+'DAY7'!N68+'DAY8'!F68</f>
        <v>0</v>
      </c>
      <c r="O68" s="276">
        <f>+'DAY7'!O68+'DAY8'!G68</f>
        <v>590</v>
      </c>
      <c r="P68" s="53">
        <f t="shared" si="20"/>
        <v>100</v>
      </c>
      <c r="Q68" s="54">
        <f t="shared" si="21"/>
        <v>2.3250000000000002</v>
      </c>
      <c r="R68" s="55">
        <f t="shared" si="22"/>
        <v>0</v>
      </c>
      <c r="S68" s="52">
        <f t="shared" si="23"/>
        <v>0</v>
      </c>
      <c r="T68" s="276">
        <f t="shared" si="24"/>
        <v>73.75</v>
      </c>
      <c r="U68" s="62">
        <f t="shared" si="1"/>
        <v>19.244072128354397</v>
      </c>
    </row>
    <row r="69" spans="1:21" x14ac:dyDescent="0.25">
      <c r="A69" s="72" t="s">
        <v>41</v>
      </c>
      <c r="B69" s="52">
        <f>'DAY7'!H69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+(Table110[[#This Row],[OPENING ]]+Table110[[#This Row],[RECEIPTS]]+Table110[[#This Row],[RETURNS]])-(Table110[[#This Row],[EXCHANGED]]+Table110[[#This Row],[SALES]]+Table110[[#This Row],[ISSUES]])</f>
        <v>0</v>
      </c>
      <c r="I69" s="53">
        <v>0</v>
      </c>
      <c r="J69" s="58">
        <f t="shared" si="0"/>
        <v>0</v>
      </c>
      <c r="K69" s="53">
        <f>+'DAY7'!K69+'DAY8'!C69</f>
        <v>0</v>
      </c>
      <c r="L69" s="54">
        <f>+'DAY7'!L69+'DAY8'!D69</f>
        <v>0</v>
      </c>
      <c r="M69" s="55">
        <f>+'DAY7'!M69+'DAY8'!E69</f>
        <v>0</v>
      </c>
      <c r="N69" s="52">
        <f>+'DAY7'!N69+'DAY8'!F69</f>
        <v>0</v>
      </c>
      <c r="O69" s="276">
        <f>+'DAY7'!O69+'DAY8'!G69</f>
        <v>0</v>
      </c>
      <c r="P69" s="53">
        <f t="shared" si="20"/>
        <v>0</v>
      </c>
      <c r="Q69" s="54">
        <f t="shared" si="21"/>
        <v>0</v>
      </c>
      <c r="R69" s="55">
        <f t="shared" si="22"/>
        <v>0</v>
      </c>
      <c r="S69" s="52">
        <f t="shared" si="23"/>
        <v>0</v>
      </c>
      <c r="T69" s="276">
        <f t="shared" si="24"/>
        <v>0</v>
      </c>
      <c r="U69" s="62">
        <f t="shared" ref="U69:U132" si="25">IFERROR(+H69/(P69+Q69+R69+S69+T69),0)</f>
        <v>0</v>
      </c>
    </row>
    <row r="70" spans="1:21" x14ac:dyDescent="0.25">
      <c r="A70" s="72" t="s">
        <v>144</v>
      </c>
      <c r="B70" s="52">
        <f>'DAY7'!H70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+(Table110[[#This Row],[OPENING ]]+Table110[[#This Row],[RECEIPTS]]+Table110[[#This Row],[RETURNS]])-(Table110[[#This Row],[EXCHANGED]]+Table110[[#This Row],[SALES]]+Table110[[#This Row],[ISSUES]])</f>
        <v>0</v>
      </c>
      <c r="I70" s="53">
        <v>0</v>
      </c>
      <c r="J70" s="58">
        <f t="shared" si="0"/>
        <v>0</v>
      </c>
      <c r="K70" s="53">
        <f>+'DAY7'!K70+'DAY8'!C70</f>
        <v>0</v>
      </c>
      <c r="L70" s="54">
        <f>+'DAY7'!L70+'DAY8'!D70</f>
        <v>0</v>
      </c>
      <c r="M70" s="55">
        <f>+'DAY7'!M70+'DAY8'!E70</f>
        <v>0</v>
      </c>
      <c r="N70" s="52">
        <f>+'DAY7'!N70+'DAY8'!F70</f>
        <v>0</v>
      </c>
      <c r="O70" s="276">
        <f>+'DAY7'!O70+'DAY8'!G70</f>
        <v>0</v>
      </c>
      <c r="P70" s="53">
        <f t="shared" si="20"/>
        <v>0</v>
      </c>
      <c r="Q70" s="54">
        <f t="shared" si="21"/>
        <v>0</v>
      </c>
      <c r="R70" s="55">
        <f t="shared" si="22"/>
        <v>0</v>
      </c>
      <c r="S70" s="52">
        <f t="shared" si="23"/>
        <v>0</v>
      </c>
      <c r="T70" s="276">
        <f t="shared" si="24"/>
        <v>0</v>
      </c>
      <c r="U70" s="62">
        <f t="shared" si="25"/>
        <v>0</v>
      </c>
    </row>
    <row r="71" spans="1:21" x14ac:dyDescent="0.25">
      <c r="A71" s="72" t="s">
        <v>204</v>
      </c>
      <c r="B71" s="52">
        <f>'DAY7'!H71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+(Table110[[#This Row],[OPENING ]]+Table110[[#This Row],[RECEIPTS]]+Table110[[#This Row],[RETURNS]])-(Table110[[#This Row],[EXCHANGED]]+Table110[[#This Row],[SALES]]+Table110[[#This Row],[ISSUES]])</f>
        <v>0</v>
      </c>
      <c r="I71" s="53">
        <v>0</v>
      </c>
      <c r="J71" s="58">
        <f t="shared" si="0"/>
        <v>0</v>
      </c>
      <c r="K71" s="53">
        <f>+'DAY7'!K71+'DAY8'!C71</f>
        <v>0</v>
      </c>
      <c r="L71" s="54">
        <f>+'DAY7'!L71+'DAY8'!D71</f>
        <v>0</v>
      </c>
      <c r="M71" s="55">
        <f>+'DAY7'!M71+'DAY8'!E71</f>
        <v>0</v>
      </c>
      <c r="N71" s="52">
        <f>+'DAY7'!N71+'DAY8'!F71</f>
        <v>0</v>
      </c>
      <c r="O71" s="276">
        <f>+'DAY7'!O71+'DAY8'!G71</f>
        <v>0</v>
      </c>
      <c r="P71" s="53">
        <f t="shared" si="20"/>
        <v>0</v>
      </c>
      <c r="Q71" s="54">
        <f t="shared" si="21"/>
        <v>0</v>
      </c>
      <c r="R71" s="55">
        <f t="shared" si="22"/>
        <v>0</v>
      </c>
      <c r="S71" s="52">
        <f t="shared" si="23"/>
        <v>0</v>
      </c>
      <c r="T71" s="276">
        <f t="shared" si="24"/>
        <v>0</v>
      </c>
      <c r="U71" s="62">
        <f t="shared" si="25"/>
        <v>0</v>
      </c>
    </row>
    <row r="72" spans="1:21" x14ac:dyDescent="0.25">
      <c r="A72" s="72" t="s">
        <v>207</v>
      </c>
      <c r="B72" s="52">
        <f>'DAY7'!H72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+(Table110[[#This Row],[OPENING ]]+Table110[[#This Row],[RECEIPTS]]+Table110[[#This Row],[RETURNS]])-(Table110[[#This Row],[EXCHANGED]]+Table110[[#This Row],[SALES]]+Table110[[#This Row],[ISSUES]])</f>
        <v>0</v>
      </c>
      <c r="I72" s="53">
        <v>0</v>
      </c>
      <c r="J72" s="58">
        <f t="shared" si="0"/>
        <v>0</v>
      </c>
      <c r="K72" s="53">
        <f>+'DAY7'!K72+'DAY8'!C72</f>
        <v>0</v>
      </c>
      <c r="L72" s="54">
        <f>+'DAY7'!L72+'DAY8'!D72</f>
        <v>0</v>
      </c>
      <c r="M72" s="55">
        <f>+'DAY7'!M72+'DAY8'!E72</f>
        <v>0</v>
      </c>
      <c r="N72" s="52">
        <f>+'DAY7'!N72+'DAY8'!F72</f>
        <v>0</v>
      </c>
      <c r="O72" s="276">
        <f>+'DAY7'!O72+'DAY8'!G72</f>
        <v>0</v>
      </c>
      <c r="P72" s="53">
        <f t="shared" si="20"/>
        <v>0</v>
      </c>
      <c r="Q72" s="54">
        <f t="shared" si="21"/>
        <v>0</v>
      </c>
      <c r="R72" s="55">
        <f t="shared" si="22"/>
        <v>0</v>
      </c>
      <c r="S72" s="52">
        <f t="shared" si="23"/>
        <v>0</v>
      </c>
      <c r="T72" s="276">
        <f t="shared" si="24"/>
        <v>0</v>
      </c>
      <c r="U72" s="62">
        <f t="shared" si="25"/>
        <v>0</v>
      </c>
    </row>
    <row r="73" spans="1:21" x14ac:dyDescent="0.25">
      <c r="A73" s="72" t="s">
        <v>208</v>
      </c>
      <c r="B73" s="52">
        <f>'DAY7'!H73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+(Table110[[#This Row],[OPENING ]]+Table110[[#This Row],[RECEIPTS]]+Table110[[#This Row],[RETURNS]])-(Table110[[#This Row],[EXCHANGED]]+Table110[[#This Row],[SALES]]+Table110[[#This Row],[ISSUES]])</f>
        <v>0</v>
      </c>
      <c r="I73" s="53">
        <v>0</v>
      </c>
      <c r="J73" s="58">
        <f t="shared" si="0"/>
        <v>0</v>
      </c>
      <c r="K73" s="53">
        <f>+'DAY7'!K73+'DAY8'!C73</f>
        <v>0</v>
      </c>
      <c r="L73" s="54">
        <f>+'DAY7'!L73+'DAY8'!D73</f>
        <v>0</v>
      </c>
      <c r="M73" s="55">
        <f>+'DAY7'!M73+'DAY8'!E73</f>
        <v>0</v>
      </c>
      <c r="N73" s="52">
        <f>+'DAY7'!N73+'DAY8'!F73</f>
        <v>0</v>
      </c>
      <c r="O73" s="276">
        <f>+'DAY7'!O73+'DAY8'!G73</f>
        <v>0</v>
      </c>
      <c r="P73" s="53">
        <f t="shared" si="20"/>
        <v>0</v>
      </c>
      <c r="Q73" s="54">
        <f t="shared" si="21"/>
        <v>0</v>
      </c>
      <c r="R73" s="55">
        <f t="shared" si="22"/>
        <v>0</v>
      </c>
      <c r="S73" s="52">
        <f t="shared" si="23"/>
        <v>0</v>
      </c>
      <c r="T73" s="276">
        <f t="shared" si="24"/>
        <v>0</v>
      </c>
      <c r="U73" s="62">
        <f t="shared" si="25"/>
        <v>0</v>
      </c>
    </row>
    <row r="74" spans="1:21" x14ac:dyDescent="0.25">
      <c r="A74" s="72" t="s">
        <v>216</v>
      </c>
      <c r="B74" s="52">
        <f>'DAY7'!H74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+(Table110[[#This Row],[OPENING ]]+Table110[[#This Row],[RECEIPTS]]+Table110[[#This Row],[RETURNS]])-(Table110[[#This Row],[EXCHANGED]]+Table110[[#This Row],[SALES]]+Table110[[#This Row],[ISSUES]])</f>
        <v>0</v>
      </c>
      <c r="I74" s="53">
        <v>0</v>
      </c>
      <c r="J74" s="58">
        <f t="shared" si="0"/>
        <v>0</v>
      </c>
      <c r="K74" s="53">
        <f>+'DAY7'!K74+'DAY8'!C74</f>
        <v>0</v>
      </c>
      <c r="L74" s="54">
        <f>+'DAY7'!L74+'DAY8'!D74</f>
        <v>0</v>
      </c>
      <c r="M74" s="55">
        <f>+'DAY7'!M74+'DAY8'!E74</f>
        <v>0</v>
      </c>
      <c r="N74" s="52">
        <f>+'DAY7'!N74+'DAY8'!F74</f>
        <v>0</v>
      </c>
      <c r="O74" s="276">
        <f>+'DAY7'!O74+'DAY8'!G74</f>
        <v>0</v>
      </c>
      <c r="P74" s="53">
        <f t="shared" si="20"/>
        <v>0</v>
      </c>
      <c r="Q74" s="54">
        <f t="shared" si="21"/>
        <v>0</v>
      </c>
      <c r="R74" s="55">
        <f t="shared" si="22"/>
        <v>0</v>
      </c>
      <c r="S74" s="52">
        <f t="shared" si="23"/>
        <v>0</v>
      </c>
      <c r="T74" s="276">
        <f t="shared" si="24"/>
        <v>0</v>
      </c>
      <c r="U74" s="62">
        <f t="shared" si="25"/>
        <v>0</v>
      </c>
    </row>
    <row r="75" spans="1:21" x14ac:dyDescent="0.25">
      <c r="A75" s="72" t="s">
        <v>209</v>
      </c>
      <c r="B75" s="52">
        <f>'DAY7'!H75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+(Table110[[#This Row],[OPENING ]]+Table110[[#This Row],[RECEIPTS]]+Table110[[#This Row],[RETURNS]])-(Table110[[#This Row],[EXCHANGED]]+Table110[[#This Row],[SALES]]+Table110[[#This Row],[ISSUES]])</f>
        <v>0</v>
      </c>
      <c r="I75" s="53">
        <v>0</v>
      </c>
      <c r="J75" s="58">
        <f t="shared" si="0"/>
        <v>0</v>
      </c>
      <c r="K75" s="53">
        <f>+'DAY7'!K75+'DAY8'!C75</f>
        <v>0</v>
      </c>
      <c r="L75" s="54">
        <f>+'DAY7'!L75+'DAY8'!D75</f>
        <v>0</v>
      </c>
      <c r="M75" s="55">
        <f>+'DAY7'!M75+'DAY8'!E75</f>
        <v>0</v>
      </c>
      <c r="N75" s="52">
        <f>+'DAY7'!N75+'DAY8'!F75</f>
        <v>0</v>
      </c>
      <c r="O75" s="276">
        <f>+'DAY7'!O75+'DAY8'!G75</f>
        <v>0</v>
      </c>
      <c r="P75" s="53">
        <f t="shared" si="20"/>
        <v>0</v>
      </c>
      <c r="Q75" s="54">
        <f t="shared" si="21"/>
        <v>0</v>
      </c>
      <c r="R75" s="55">
        <f t="shared" si="22"/>
        <v>0</v>
      </c>
      <c r="S75" s="52">
        <f t="shared" si="23"/>
        <v>0</v>
      </c>
      <c r="T75" s="276">
        <f t="shared" si="24"/>
        <v>0</v>
      </c>
      <c r="U75" s="62">
        <f t="shared" si="25"/>
        <v>0</v>
      </c>
    </row>
    <row r="76" spans="1:21" x14ac:dyDescent="0.25">
      <c r="A76" s="72" t="s">
        <v>228</v>
      </c>
      <c r="B76" s="52">
        <f>'DAY7'!H76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+(Table110[[#This Row],[OPENING ]]+Table110[[#This Row],[RECEIPTS]]+Table110[[#This Row],[RETURNS]])-(Table110[[#This Row],[EXCHANGED]]+Table110[[#This Row],[SALES]]+Table110[[#This Row],[ISSUES]])</f>
        <v>0</v>
      </c>
      <c r="I76" s="53">
        <v>0</v>
      </c>
      <c r="J76" s="58">
        <f t="shared" si="0"/>
        <v>0</v>
      </c>
      <c r="K76" s="53">
        <f>+'DAY7'!K76+'DAY8'!C76</f>
        <v>0</v>
      </c>
      <c r="L76" s="54">
        <f>+'DAY7'!L76+'DAY8'!D76</f>
        <v>0</v>
      </c>
      <c r="M76" s="55">
        <f>+'DAY7'!M76+'DAY8'!E76</f>
        <v>0</v>
      </c>
      <c r="N76" s="52">
        <f>+'DAY7'!N76+'DAY8'!F76</f>
        <v>0</v>
      </c>
      <c r="O76" s="276">
        <f>+'DAY7'!O76+'DAY8'!G76</f>
        <v>0</v>
      </c>
      <c r="P76" s="53">
        <f t="shared" si="20"/>
        <v>0</v>
      </c>
      <c r="Q76" s="54">
        <f t="shared" si="21"/>
        <v>0</v>
      </c>
      <c r="R76" s="55">
        <f t="shared" si="22"/>
        <v>0</v>
      </c>
      <c r="S76" s="52">
        <f t="shared" si="23"/>
        <v>0</v>
      </c>
      <c r="T76" s="276">
        <f t="shared" si="24"/>
        <v>0</v>
      </c>
      <c r="U76" s="62">
        <f t="shared" si="25"/>
        <v>0</v>
      </c>
    </row>
    <row r="77" spans="1:21" x14ac:dyDescent="0.25">
      <c r="A77" s="72"/>
      <c r="B77" s="52">
        <f>'DAY7'!H77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+(Table110[[#This Row],[OPENING ]]+Table110[[#This Row],[RECEIPTS]]+Table110[[#This Row],[RETURNS]])-(Table110[[#This Row],[EXCHANGED]]+Table110[[#This Row],[SALES]]+Table110[[#This Row],[ISSUES]])</f>
        <v>0</v>
      </c>
      <c r="I77" s="53">
        <v>0</v>
      </c>
      <c r="J77" s="58">
        <f t="shared" ref="J77:J153" si="26">+I77-H77</f>
        <v>0</v>
      </c>
      <c r="K77" s="53">
        <f>+'DAY7'!K77+'DAY8'!C77</f>
        <v>0</v>
      </c>
      <c r="L77" s="54">
        <f>+'DAY7'!L77+'DAY8'!D77</f>
        <v>0</v>
      </c>
      <c r="M77" s="55">
        <f>+'DAY7'!M77+'DAY8'!E77</f>
        <v>0</v>
      </c>
      <c r="N77" s="52">
        <f>+'DAY7'!N77+'DAY8'!F77</f>
        <v>0</v>
      </c>
      <c r="O77" s="276">
        <f>+'DAY7'!O77+'DAY8'!G77</f>
        <v>0</v>
      </c>
      <c r="P77" s="53">
        <f t="shared" si="20"/>
        <v>0</v>
      </c>
      <c r="Q77" s="54">
        <f t="shared" si="21"/>
        <v>0</v>
      </c>
      <c r="R77" s="55">
        <f t="shared" si="22"/>
        <v>0</v>
      </c>
      <c r="S77" s="52">
        <f t="shared" si="23"/>
        <v>0</v>
      </c>
      <c r="T77" s="276">
        <f t="shared" si="24"/>
        <v>0</v>
      </c>
      <c r="U77" s="62">
        <f t="shared" si="25"/>
        <v>0</v>
      </c>
    </row>
    <row r="78" spans="1:21" x14ac:dyDescent="0.25">
      <c r="A78" s="60"/>
      <c r="B78" s="52">
        <f>'DAY7'!H78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+(Table110[[#This Row],[OPENING ]]+Table110[[#This Row],[RECEIPTS]]+Table110[[#This Row],[RETURNS]])-(Table110[[#This Row],[EXCHANGED]]+Table110[[#This Row],[SALES]]+Table110[[#This Row],[ISSUES]])</f>
        <v>0</v>
      </c>
      <c r="I78" s="53">
        <v>0</v>
      </c>
      <c r="J78" s="58">
        <f>+I78-H78</f>
        <v>0</v>
      </c>
      <c r="K78" s="53">
        <f>+'DAY7'!K78+'DAY8'!C78</f>
        <v>0</v>
      </c>
      <c r="L78" s="54">
        <f>+'DAY7'!L78+'DAY8'!D78</f>
        <v>0</v>
      </c>
      <c r="M78" s="55">
        <f>+'DAY7'!M78+'DAY8'!E78</f>
        <v>0</v>
      </c>
      <c r="N78" s="52">
        <f>+'DAY7'!N78+'DAY8'!F78</f>
        <v>0</v>
      </c>
      <c r="O78" s="276">
        <f>+'DAY7'!O78+'DAY8'!G78</f>
        <v>0</v>
      </c>
      <c r="P78" s="53">
        <f t="shared" si="20"/>
        <v>0</v>
      </c>
      <c r="Q78" s="54">
        <f t="shared" si="21"/>
        <v>0</v>
      </c>
      <c r="R78" s="55">
        <f t="shared" si="22"/>
        <v>0</v>
      </c>
      <c r="S78" s="52">
        <f t="shared" si="23"/>
        <v>0</v>
      </c>
      <c r="T78" s="276">
        <f t="shared" si="24"/>
        <v>0</v>
      </c>
      <c r="U78" s="62">
        <f t="shared" si="25"/>
        <v>0</v>
      </c>
    </row>
    <row r="79" spans="1:21" ht="15.75" thickBot="1" x14ac:dyDescent="0.3">
      <c r="A79" s="173"/>
      <c r="B79" s="52">
        <f>'DAY7'!H79</f>
        <v>0</v>
      </c>
      <c r="C79" s="144">
        <v>0</v>
      </c>
      <c r="D79" s="145">
        <v>0</v>
      </c>
      <c r="E79" s="146">
        <v>0</v>
      </c>
      <c r="F79" s="143">
        <v>0</v>
      </c>
      <c r="G79" s="298">
        <v>0</v>
      </c>
      <c r="H79" s="54">
        <f>+(Table110[[#This Row],[OPENING ]]+Table110[[#This Row],[RECEIPTS]]+Table110[[#This Row],[RETURNS]])-(Table110[[#This Row],[EXCHANGED]]+Table110[[#This Row],[SALES]]+Table110[[#This Row],[ISSUES]])</f>
        <v>0</v>
      </c>
      <c r="I79" s="144">
        <v>0</v>
      </c>
      <c r="J79" s="148">
        <f t="shared" si="26"/>
        <v>0</v>
      </c>
      <c r="K79" s="53">
        <f>+'DAY7'!K79+'DAY8'!C79</f>
        <v>0</v>
      </c>
      <c r="L79" s="54">
        <f>+'DAY7'!L79+'DAY8'!D79</f>
        <v>0</v>
      </c>
      <c r="M79" s="55">
        <f>+'DAY7'!M79+'DAY8'!E79</f>
        <v>0</v>
      </c>
      <c r="N79" s="52">
        <f>+'DAY7'!N79+'DAY8'!F79</f>
        <v>0</v>
      </c>
      <c r="O79" s="276">
        <f>+'DAY7'!O79+'DAY8'!G79</f>
        <v>0</v>
      </c>
      <c r="P79" s="53">
        <f t="shared" si="20"/>
        <v>0</v>
      </c>
      <c r="Q79" s="54">
        <f t="shared" si="21"/>
        <v>0</v>
      </c>
      <c r="R79" s="55">
        <f t="shared" si="22"/>
        <v>0</v>
      </c>
      <c r="S79" s="52">
        <f t="shared" si="23"/>
        <v>0</v>
      </c>
      <c r="T79" s="276">
        <f t="shared" si="24"/>
        <v>0</v>
      </c>
      <c r="U79" s="167">
        <f t="shared" si="25"/>
        <v>0</v>
      </c>
    </row>
    <row r="80" spans="1:21" ht="17.25" thickBot="1" x14ac:dyDescent="0.35">
      <c r="A80" s="159" t="s">
        <v>198</v>
      </c>
      <c r="B80" s="160">
        <f t="shared" ref="B80:T80" si="27">SUM(B63:B79)</f>
        <v>3478.4</v>
      </c>
      <c r="C80" s="161">
        <f t="shared" si="27"/>
        <v>0</v>
      </c>
      <c r="D80" s="162">
        <f t="shared" si="27"/>
        <v>0</v>
      </c>
      <c r="E80" s="163">
        <f t="shared" si="27"/>
        <v>0</v>
      </c>
      <c r="F80" s="160">
        <f t="shared" si="27"/>
        <v>0</v>
      </c>
      <c r="G80" s="277">
        <f t="shared" si="27"/>
        <v>90</v>
      </c>
      <c r="H80" s="162">
        <f t="shared" si="27"/>
        <v>3388.4</v>
      </c>
      <c r="I80" s="161">
        <f t="shared" si="27"/>
        <v>3388</v>
      </c>
      <c r="J80" s="165">
        <f>+I80-H80</f>
        <v>-0.40000000000009095</v>
      </c>
      <c r="K80" s="161">
        <f t="shared" si="27"/>
        <v>800</v>
      </c>
      <c r="L80" s="174">
        <f t="shared" si="27"/>
        <v>18.600000000000001</v>
      </c>
      <c r="M80" s="163">
        <f t="shared" si="27"/>
        <v>0</v>
      </c>
      <c r="N80" s="160">
        <f t="shared" si="27"/>
        <v>0</v>
      </c>
      <c r="O80" s="277">
        <f t="shared" si="27"/>
        <v>590</v>
      </c>
      <c r="P80" s="161">
        <f t="shared" si="27"/>
        <v>100</v>
      </c>
      <c r="Q80" s="162">
        <f t="shared" si="27"/>
        <v>2.3250000000000002</v>
      </c>
      <c r="R80" s="163">
        <f t="shared" si="27"/>
        <v>0</v>
      </c>
      <c r="S80" s="160">
        <f t="shared" si="27"/>
        <v>0</v>
      </c>
      <c r="T80" s="277">
        <f t="shared" si="27"/>
        <v>73.75</v>
      </c>
      <c r="U80" s="166">
        <f t="shared" si="25"/>
        <v>19.244072128354397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'DAY7'!H83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+(Table110[[#This Row],[OPENING ]]+Table110[[#This Row],[RECEIPTS]]+Table110[[#This Row],[RETURNS]])-(Table110[[#This Row],[EXCHANGED]]+Table110[[#This Row],[SALES]]+Table110[[#This Row],[ISSUES]])</f>
        <v>0</v>
      </c>
      <c r="I83" s="53">
        <v>0</v>
      </c>
      <c r="J83" s="58">
        <f t="shared" si="26"/>
        <v>0</v>
      </c>
      <c r="K83" s="53">
        <f>+'DAY7'!K83+'DAY8'!C83</f>
        <v>0</v>
      </c>
      <c r="L83" s="54">
        <f>+'DAY7'!L83+'DAY8'!D83</f>
        <v>0</v>
      </c>
      <c r="M83" s="55">
        <f>+'DAY7'!M83+'DAY8'!E83</f>
        <v>0</v>
      </c>
      <c r="N83" s="52">
        <f>+'DAY7'!N83+'DAY8'!F83</f>
        <v>0</v>
      </c>
      <c r="O83" s="276">
        <f>+'DAY7'!O83+'DAY8'!G83</f>
        <v>0</v>
      </c>
      <c r="P83" s="53">
        <f>+K83/8</f>
        <v>0</v>
      </c>
      <c r="Q83" s="54">
        <f>+L83/8</f>
        <v>0</v>
      </c>
      <c r="R83" s="55">
        <f>+M83/8</f>
        <v>0</v>
      </c>
      <c r="S83" s="52">
        <f>+N83/8</f>
        <v>0</v>
      </c>
      <c r="T83" s="276">
        <f>+O83/8</f>
        <v>0</v>
      </c>
      <c r="U83" s="62">
        <f t="shared" si="25"/>
        <v>0</v>
      </c>
    </row>
    <row r="84" spans="1:21" x14ac:dyDescent="0.25">
      <c r="A84" s="338" t="s">
        <v>170</v>
      </c>
      <c r="B84" s="52">
        <f>'DAY7'!H84</f>
        <v>4150.1000000000004</v>
      </c>
      <c r="C84" s="53">
        <v>0</v>
      </c>
      <c r="D84" s="54">
        <v>0</v>
      </c>
      <c r="E84" s="55">
        <v>0</v>
      </c>
      <c r="F84" s="52">
        <v>0</v>
      </c>
      <c r="G84" s="276">
        <v>645.5</v>
      </c>
      <c r="H84" s="54">
        <f>+(Table110[[#This Row],[OPENING ]]+Table110[[#This Row],[RECEIPTS]]+Table110[[#This Row],[RETURNS]])-(Table110[[#This Row],[EXCHANGED]]+Table110[[#This Row],[SALES]]+Table110[[#This Row],[ISSUES]])</f>
        <v>3504.6000000000004</v>
      </c>
      <c r="I84" s="53">
        <v>3530</v>
      </c>
      <c r="J84" s="58">
        <f t="shared" si="26"/>
        <v>25.399999999999636</v>
      </c>
      <c r="K84" s="53">
        <f>+'DAY7'!K84+'DAY8'!C84</f>
        <v>8250</v>
      </c>
      <c r="L84" s="54">
        <f>+'DAY7'!L84+'DAY8'!D84</f>
        <v>96.6</v>
      </c>
      <c r="M84" s="55">
        <f>+'DAY7'!M84+'DAY8'!E84</f>
        <v>0</v>
      </c>
      <c r="N84" s="52">
        <f>+'DAY7'!N84+'DAY8'!F84</f>
        <v>0</v>
      </c>
      <c r="O84" s="276">
        <f>+'DAY7'!O84+'DAY8'!G84</f>
        <v>6877</v>
      </c>
      <c r="P84" s="53">
        <f t="shared" ref="P84:P99" si="28">+K84/8</f>
        <v>1031.25</v>
      </c>
      <c r="Q84" s="54">
        <f t="shared" ref="Q84:Q99" si="29">+L84/8</f>
        <v>12.074999999999999</v>
      </c>
      <c r="R84" s="55">
        <f t="shared" ref="R84:R99" si="30">+M84/8</f>
        <v>0</v>
      </c>
      <c r="S84" s="52">
        <f t="shared" ref="S84:S99" si="31">+N84/8</f>
        <v>0</v>
      </c>
      <c r="T84" s="276">
        <f t="shared" ref="T84:T99" si="32">+O84/8</f>
        <v>859.625</v>
      </c>
      <c r="U84" s="62">
        <f t="shared" si="25"/>
        <v>1.841666885624951</v>
      </c>
    </row>
    <row r="85" spans="1:21" x14ac:dyDescent="0.25">
      <c r="A85" s="338" t="s">
        <v>162</v>
      </c>
      <c r="B85" s="52">
        <f>'DAY7'!H85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+(Table110[[#This Row],[OPENING ]]+Table110[[#This Row],[RECEIPTS]]+Table110[[#This Row],[RETURNS]])-(Table110[[#This Row],[EXCHANGED]]+Table110[[#This Row],[SALES]]+Table110[[#This Row],[ISSUES]])</f>
        <v>0</v>
      </c>
      <c r="I85" s="53">
        <v>0</v>
      </c>
      <c r="J85" s="58">
        <f t="shared" si="26"/>
        <v>0</v>
      </c>
      <c r="K85" s="53">
        <f>+'DAY7'!K85+'DAY8'!C85</f>
        <v>0</v>
      </c>
      <c r="L85" s="54">
        <f>+'DAY7'!L85+'DAY8'!D85</f>
        <v>0</v>
      </c>
      <c r="M85" s="55">
        <f>+'DAY7'!M85+'DAY8'!E85</f>
        <v>0</v>
      </c>
      <c r="N85" s="52">
        <f>+'DAY7'!N85+'DAY8'!F85</f>
        <v>0</v>
      </c>
      <c r="O85" s="276">
        <f>+'DAY7'!O85+'DAY8'!G85</f>
        <v>0</v>
      </c>
      <c r="P85" s="53">
        <f t="shared" si="28"/>
        <v>0</v>
      </c>
      <c r="Q85" s="54">
        <f t="shared" si="29"/>
        <v>0</v>
      </c>
      <c r="R85" s="55">
        <f t="shared" si="30"/>
        <v>0</v>
      </c>
      <c r="S85" s="52">
        <f t="shared" si="31"/>
        <v>0</v>
      </c>
      <c r="T85" s="276">
        <f t="shared" si="32"/>
        <v>0</v>
      </c>
      <c r="U85" s="62">
        <f t="shared" si="25"/>
        <v>0</v>
      </c>
    </row>
    <row r="86" spans="1:21" x14ac:dyDescent="0.25">
      <c r="A86" s="338" t="s">
        <v>135</v>
      </c>
      <c r="B86" s="52">
        <f>'DAY7'!H86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+(Table110[[#This Row],[OPENING ]]+Table110[[#This Row],[RECEIPTS]]+Table110[[#This Row],[RETURNS]])-(Table110[[#This Row],[EXCHANGED]]+Table110[[#This Row],[SALES]]+Table110[[#This Row],[ISSUES]])</f>
        <v>0</v>
      </c>
      <c r="I86" s="53">
        <v>0</v>
      </c>
      <c r="J86" s="58">
        <f t="shared" si="26"/>
        <v>0</v>
      </c>
      <c r="K86" s="53">
        <f>+'DAY7'!K86+'DAY8'!C86</f>
        <v>0</v>
      </c>
      <c r="L86" s="54">
        <f>+'DAY7'!L86+'DAY8'!D86</f>
        <v>0</v>
      </c>
      <c r="M86" s="55">
        <f>+'DAY7'!M86+'DAY8'!E86</f>
        <v>0</v>
      </c>
      <c r="N86" s="52">
        <f>+'DAY7'!N86+'DAY8'!F86</f>
        <v>0</v>
      </c>
      <c r="O86" s="276">
        <f>+'DAY7'!O86+'DAY8'!G86</f>
        <v>0</v>
      </c>
      <c r="P86" s="53">
        <f t="shared" si="28"/>
        <v>0</v>
      </c>
      <c r="Q86" s="54">
        <f t="shared" si="29"/>
        <v>0</v>
      </c>
      <c r="R86" s="55">
        <f t="shared" si="30"/>
        <v>0</v>
      </c>
      <c r="S86" s="52">
        <f t="shared" si="31"/>
        <v>0</v>
      </c>
      <c r="T86" s="276">
        <f t="shared" si="32"/>
        <v>0</v>
      </c>
      <c r="U86" s="62">
        <f t="shared" si="25"/>
        <v>0</v>
      </c>
    </row>
    <row r="87" spans="1:21" x14ac:dyDescent="0.25">
      <c r="A87" s="338" t="s">
        <v>136</v>
      </c>
      <c r="B87" s="52">
        <f>'DAY7'!H87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+(Table110[[#This Row],[OPENING ]]+Table110[[#This Row],[RECEIPTS]]+Table110[[#This Row],[RETURNS]])-(Table110[[#This Row],[EXCHANGED]]+Table110[[#This Row],[SALES]]+Table110[[#This Row],[ISSUES]])</f>
        <v>0</v>
      </c>
      <c r="I87" s="53">
        <v>0</v>
      </c>
      <c r="J87" s="58">
        <f t="shared" si="26"/>
        <v>0</v>
      </c>
      <c r="K87" s="53">
        <f>+'DAY7'!K87+'DAY8'!C87</f>
        <v>0</v>
      </c>
      <c r="L87" s="54">
        <f>+'DAY7'!L87+'DAY8'!D87</f>
        <v>0</v>
      </c>
      <c r="M87" s="55">
        <f>+'DAY7'!M87+'DAY8'!E87</f>
        <v>0</v>
      </c>
      <c r="N87" s="52">
        <f>+'DAY7'!N87+'DAY8'!F87</f>
        <v>0</v>
      </c>
      <c r="O87" s="276">
        <f>+'DAY7'!O87+'DAY8'!G87</f>
        <v>0</v>
      </c>
      <c r="P87" s="53">
        <f t="shared" si="28"/>
        <v>0</v>
      </c>
      <c r="Q87" s="54">
        <f t="shared" si="29"/>
        <v>0</v>
      </c>
      <c r="R87" s="55">
        <f t="shared" si="30"/>
        <v>0</v>
      </c>
      <c r="S87" s="52">
        <f t="shared" si="31"/>
        <v>0</v>
      </c>
      <c r="T87" s="276">
        <f t="shared" si="32"/>
        <v>0</v>
      </c>
      <c r="U87" s="62">
        <f t="shared" si="25"/>
        <v>0</v>
      </c>
    </row>
    <row r="88" spans="1:21" x14ac:dyDescent="0.25">
      <c r="A88" s="338" t="s">
        <v>120</v>
      </c>
      <c r="B88" s="52">
        <f>'DAY7'!H88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+(Table110[[#This Row],[OPENING ]]+Table110[[#This Row],[RECEIPTS]]+Table110[[#This Row],[RETURNS]])-(Table110[[#This Row],[EXCHANGED]]+Table110[[#This Row],[SALES]]+Table110[[#This Row],[ISSUES]])</f>
        <v>5</v>
      </c>
      <c r="I88" s="53">
        <v>5</v>
      </c>
      <c r="J88" s="58">
        <f t="shared" si="26"/>
        <v>0</v>
      </c>
      <c r="K88" s="53">
        <f>+'DAY7'!K88+'DAY8'!C88</f>
        <v>0</v>
      </c>
      <c r="L88" s="54">
        <f>+'DAY7'!L88+'DAY8'!D88</f>
        <v>0</v>
      </c>
      <c r="M88" s="55">
        <f>+'DAY7'!M88+'DAY8'!E88</f>
        <v>0</v>
      </c>
      <c r="N88" s="52">
        <f>+'DAY7'!N88+'DAY8'!F88</f>
        <v>0</v>
      </c>
      <c r="O88" s="276">
        <f>+'DAY7'!O88+'DAY8'!G88</f>
        <v>0</v>
      </c>
      <c r="P88" s="53">
        <f t="shared" si="28"/>
        <v>0</v>
      </c>
      <c r="Q88" s="54">
        <f t="shared" si="29"/>
        <v>0</v>
      </c>
      <c r="R88" s="55">
        <f t="shared" si="30"/>
        <v>0</v>
      </c>
      <c r="S88" s="52">
        <f t="shared" si="31"/>
        <v>0</v>
      </c>
      <c r="T88" s="276">
        <f t="shared" si="32"/>
        <v>0</v>
      </c>
      <c r="U88" s="62">
        <f t="shared" si="25"/>
        <v>0</v>
      </c>
    </row>
    <row r="89" spans="1:21" x14ac:dyDescent="0.25">
      <c r="A89" s="338" t="s">
        <v>43</v>
      </c>
      <c r="B89" s="52">
        <f>'DAY7'!H89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+(Table110[[#This Row],[OPENING ]]+Table110[[#This Row],[RECEIPTS]]+Table110[[#This Row],[RETURNS]])-(Table110[[#This Row],[EXCHANGED]]+Table110[[#This Row],[SALES]]+Table110[[#This Row],[ISSUES]])</f>
        <v>0</v>
      </c>
      <c r="I89" s="53">
        <v>0</v>
      </c>
      <c r="J89" s="58">
        <f t="shared" si="26"/>
        <v>0</v>
      </c>
      <c r="K89" s="53">
        <f>+'DAY7'!K89+'DAY8'!C89</f>
        <v>0</v>
      </c>
      <c r="L89" s="54">
        <f>+'DAY7'!L89+'DAY8'!D89</f>
        <v>0</v>
      </c>
      <c r="M89" s="55">
        <f>+'DAY7'!M89+'DAY8'!E89</f>
        <v>0</v>
      </c>
      <c r="N89" s="52">
        <f>+'DAY7'!N89+'DAY8'!F89</f>
        <v>0</v>
      </c>
      <c r="O89" s="276">
        <f>+'DAY7'!O89+'DAY8'!G89</f>
        <v>0</v>
      </c>
      <c r="P89" s="53">
        <f t="shared" si="28"/>
        <v>0</v>
      </c>
      <c r="Q89" s="54">
        <f t="shared" si="29"/>
        <v>0</v>
      </c>
      <c r="R89" s="55">
        <f t="shared" si="30"/>
        <v>0</v>
      </c>
      <c r="S89" s="52">
        <f t="shared" si="31"/>
        <v>0</v>
      </c>
      <c r="T89" s="276">
        <f t="shared" si="32"/>
        <v>0</v>
      </c>
      <c r="U89" s="62">
        <f t="shared" si="25"/>
        <v>0</v>
      </c>
    </row>
    <row r="90" spans="1:21" x14ac:dyDescent="0.25">
      <c r="A90" s="338" t="s">
        <v>44</v>
      </c>
      <c r="B90" s="52">
        <f>'DAY7'!H90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+(Table110[[#This Row],[OPENING ]]+Table110[[#This Row],[RECEIPTS]]+Table110[[#This Row],[RETURNS]])-(Table110[[#This Row],[EXCHANGED]]+Table110[[#This Row],[SALES]]+Table110[[#This Row],[ISSUES]])</f>
        <v>0</v>
      </c>
      <c r="I90" s="53">
        <v>0</v>
      </c>
      <c r="J90" s="58">
        <f t="shared" si="26"/>
        <v>0</v>
      </c>
      <c r="K90" s="53">
        <f>+'DAY7'!K90+'DAY8'!C90</f>
        <v>0</v>
      </c>
      <c r="L90" s="54">
        <f>+'DAY7'!L90+'DAY8'!D90</f>
        <v>0</v>
      </c>
      <c r="M90" s="55">
        <f>+'DAY7'!M90+'DAY8'!E90</f>
        <v>0</v>
      </c>
      <c r="N90" s="52">
        <f>+'DAY7'!N90+'DAY8'!F90</f>
        <v>0</v>
      </c>
      <c r="O90" s="276">
        <f>+'DAY7'!O90+'DAY8'!G90</f>
        <v>0</v>
      </c>
      <c r="P90" s="53">
        <f t="shared" si="28"/>
        <v>0</v>
      </c>
      <c r="Q90" s="54">
        <f t="shared" si="29"/>
        <v>0</v>
      </c>
      <c r="R90" s="55">
        <f t="shared" si="30"/>
        <v>0</v>
      </c>
      <c r="S90" s="52">
        <f t="shared" si="31"/>
        <v>0</v>
      </c>
      <c r="T90" s="276">
        <f t="shared" si="32"/>
        <v>0</v>
      </c>
      <c r="U90" s="62">
        <f t="shared" si="25"/>
        <v>0</v>
      </c>
    </row>
    <row r="91" spans="1:21" x14ac:dyDescent="0.25">
      <c r="A91" s="338" t="s">
        <v>45</v>
      </c>
      <c r="B91" s="52">
        <f>'DAY7'!H91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+(Table110[[#This Row],[OPENING ]]+Table110[[#This Row],[RECEIPTS]]+Table110[[#This Row],[RETURNS]])-(Table110[[#This Row],[EXCHANGED]]+Table110[[#This Row],[SALES]]+Table110[[#This Row],[ISSUES]])</f>
        <v>0</v>
      </c>
      <c r="I91" s="53">
        <v>0</v>
      </c>
      <c r="J91" s="58">
        <f t="shared" si="26"/>
        <v>0</v>
      </c>
      <c r="K91" s="53">
        <f>+'DAY7'!K91+'DAY8'!C91</f>
        <v>0</v>
      </c>
      <c r="L91" s="54">
        <f>+'DAY7'!L91+'DAY8'!D91</f>
        <v>0</v>
      </c>
      <c r="M91" s="55">
        <f>+'DAY7'!M91+'DAY8'!E91</f>
        <v>0</v>
      </c>
      <c r="N91" s="52">
        <f>+'DAY7'!N91+'DAY8'!F91</f>
        <v>0</v>
      </c>
      <c r="O91" s="276">
        <f>+'DAY7'!O91+'DAY8'!G91</f>
        <v>0</v>
      </c>
      <c r="P91" s="53">
        <f t="shared" si="28"/>
        <v>0</v>
      </c>
      <c r="Q91" s="54">
        <f t="shared" si="29"/>
        <v>0</v>
      </c>
      <c r="R91" s="55">
        <f t="shared" si="30"/>
        <v>0</v>
      </c>
      <c r="S91" s="52">
        <f t="shared" si="31"/>
        <v>0</v>
      </c>
      <c r="T91" s="276">
        <f t="shared" si="32"/>
        <v>0</v>
      </c>
      <c r="U91" s="62">
        <f t="shared" si="25"/>
        <v>0</v>
      </c>
    </row>
    <row r="92" spans="1:21" x14ac:dyDescent="0.25">
      <c r="A92" s="338" t="s">
        <v>174</v>
      </c>
      <c r="B92" s="52">
        <f>'DAY7'!H92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+(Table110[[#This Row],[OPENING ]]+Table110[[#This Row],[RECEIPTS]]+Table110[[#This Row],[RETURNS]])-(Table110[[#This Row],[EXCHANGED]]+Table110[[#This Row],[SALES]]+Table110[[#This Row],[ISSUES]])</f>
        <v>0</v>
      </c>
      <c r="I92" s="53">
        <v>0</v>
      </c>
      <c r="J92" s="58">
        <f t="shared" si="26"/>
        <v>0</v>
      </c>
      <c r="K92" s="53">
        <f>+'DAY7'!K92+'DAY8'!C92</f>
        <v>0</v>
      </c>
      <c r="L92" s="54">
        <f>+'DAY7'!L92+'DAY8'!D92</f>
        <v>0</v>
      </c>
      <c r="M92" s="55">
        <f>+'DAY7'!M92+'DAY8'!E92</f>
        <v>0</v>
      </c>
      <c r="N92" s="52">
        <f>+'DAY7'!N92+'DAY8'!F92</f>
        <v>0</v>
      </c>
      <c r="O92" s="276">
        <f>+'DAY7'!O92+'DAY8'!G92</f>
        <v>0</v>
      </c>
      <c r="P92" s="53">
        <f t="shared" si="28"/>
        <v>0</v>
      </c>
      <c r="Q92" s="54">
        <f t="shared" si="29"/>
        <v>0</v>
      </c>
      <c r="R92" s="55">
        <f t="shared" si="30"/>
        <v>0</v>
      </c>
      <c r="S92" s="52">
        <f t="shared" si="31"/>
        <v>0</v>
      </c>
      <c r="T92" s="276">
        <f t="shared" si="32"/>
        <v>0</v>
      </c>
      <c r="U92" s="62">
        <f t="shared" si="25"/>
        <v>0</v>
      </c>
    </row>
    <row r="93" spans="1:21" x14ac:dyDescent="0.25">
      <c r="A93" s="338" t="s">
        <v>229</v>
      </c>
      <c r="B93" s="52">
        <f>'DAY7'!H93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+(Table110[[#This Row],[OPENING ]]+Table110[[#This Row],[RECEIPTS]]+Table110[[#This Row],[RETURNS]])-(Table110[[#This Row],[EXCHANGED]]+Table110[[#This Row],[SALES]]+Table110[[#This Row],[ISSUES]])</f>
        <v>0</v>
      </c>
      <c r="I93" s="53">
        <v>0</v>
      </c>
      <c r="J93" s="58">
        <f t="shared" si="26"/>
        <v>0</v>
      </c>
      <c r="K93" s="53">
        <f>+'DAY7'!K93+'DAY8'!C93</f>
        <v>0</v>
      </c>
      <c r="L93" s="54">
        <f>+'DAY7'!L93+'DAY8'!D93</f>
        <v>0</v>
      </c>
      <c r="M93" s="55">
        <f>+'DAY7'!M93+'DAY8'!E93</f>
        <v>0</v>
      </c>
      <c r="N93" s="52">
        <f>+'DAY7'!N93+'DAY8'!F93</f>
        <v>0</v>
      </c>
      <c r="O93" s="276">
        <f>+'DAY7'!O93+'DAY8'!G93</f>
        <v>0</v>
      </c>
      <c r="P93" s="53">
        <f t="shared" si="28"/>
        <v>0</v>
      </c>
      <c r="Q93" s="54">
        <f t="shared" si="29"/>
        <v>0</v>
      </c>
      <c r="R93" s="55">
        <f t="shared" si="30"/>
        <v>0</v>
      </c>
      <c r="S93" s="52">
        <f t="shared" si="31"/>
        <v>0</v>
      </c>
      <c r="T93" s="276">
        <f t="shared" si="32"/>
        <v>0</v>
      </c>
      <c r="U93" s="62">
        <f t="shared" si="25"/>
        <v>0</v>
      </c>
    </row>
    <row r="94" spans="1:21" x14ac:dyDescent="0.25">
      <c r="A94" s="338" t="s">
        <v>175</v>
      </c>
      <c r="B94" s="52">
        <f>'DAY7'!H94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+(Table110[[#This Row],[OPENING ]]+Table110[[#This Row],[RECEIPTS]]+Table110[[#This Row],[RETURNS]])-(Table110[[#This Row],[EXCHANGED]]+Table110[[#This Row],[SALES]]+Table110[[#This Row],[ISSUES]])</f>
        <v>0</v>
      </c>
      <c r="I94" s="53">
        <v>0</v>
      </c>
      <c r="J94" s="58">
        <f t="shared" si="26"/>
        <v>0</v>
      </c>
      <c r="K94" s="53">
        <f>+'DAY7'!K94+'DAY8'!C94</f>
        <v>0</v>
      </c>
      <c r="L94" s="54">
        <f>+'DAY7'!L94+'DAY8'!D94</f>
        <v>0</v>
      </c>
      <c r="M94" s="55">
        <f>+'DAY7'!M94+'DAY8'!E94</f>
        <v>0</v>
      </c>
      <c r="N94" s="52">
        <f>+'DAY7'!N94+'DAY8'!F94</f>
        <v>0</v>
      </c>
      <c r="O94" s="276">
        <f>+'DAY7'!O94+'DAY8'!G94</f>
        <v>0</v>
      </c>
      <c r="P94" s="53">
        <f t="shared" si="28"/>
        <v>0</v>
      </c>
      <c r="Q94" s="54">
        <f t="shared" si="29"/>
        <v>0</v>
      </c>
      <c r="R94" s="55">
        <f t="shared" si="30"/>
        <v>0</v>
      </c>
      <c r="S94" s="52">
        <f t="shared" si="31"/>
        <v>0</v>
      </c>
      <c r="T94" s="276">
        <f t="shared" si="32"/>
        <v>0</v>
      </c>
      <c r="U94" s="62">
        <f t="shared" si="25"/>
        <v>0</v>
      </c>
    </row>
    <row r="95" spans="1:21" x14ac:dyDescent="0.25">
      <c r="A95" s="338" t="s">
        <v>260</v>
      </c>
      <c r="B95" s="52">
        <f>'DAY7'!H95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+(Table110[[#This Row],[OPENING ]]+Table110[[#This Row],[RECEIPTS]]+Table110[[#This Row],[RETURNS]])-(Table110[[#This Row],[EXCHANGED]]+Table110[[#This Row],[SALES]]+Table110[[#This Row],[ISSUES]])</f>
        <v>25</v>
      </c>
      <c r="I95" s="53">
        <v>25</v>
      </c>
      <c r="J95" s="58">
        <f t="shared" si="26"/>
        <v>0</v>
      </c>
      <c r="K95" s="53">
        <f>+'DAY7'!K95+'DAY8'!C95</f>
        <v>0</v>
      </c>
      <c r="L95" s="54">
        <f>+'DAY7'!L95+'DAY8'!D95</f>
        <v>0</v>
      </c>
      <c r="M95" s="55">
        <f>+'DAY7'!M95+'DAY8'!E95</f>
        <v>0</v>
      </c>
      <c r="N95" s="52">
        <f>+'DAY7'!N95+'DAY8'!F95</f>
        <v>0</v>
      </c>
      <c r="O95" s="276">
        <f>+'DAY7'!O95+'DAY8'!G95</f>
        <v>0</v>
      </c>
      <c r="P95" s="53">
        <f t="shared" si="28"/>
        <v>0</v>
      </c>
      <c r="Q95" s="54">
        <f t="shared" si="29"/>
        <v>0</v>
      </c>
      <c r="R95" s="55">
        <f t="shared" si="30"/>
        <v>0</v>
      </c>
      <c r="S95" s="52">
        <f t="shared" si="31"/>
        <v>0</v>
      </c>
      <c r="T95" s="276">
        <f t="shared" si="32"/>
        <v>0</v>
      </c>
      <c r="U95" s="62">
        <f t="shared" si="25"/>
        <v>0</v>
      </c>
    </row>
    <row r="96" spans="1:21" x14ac:dyDescent="0.25">
      <c r="A96" s="338" t="s">
        <v>244</v>
      </c>
      <c r="B96" s="52">
        <f>'DAY7'!H96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+(Table110[[#This Row],[OPENING ]]+Table110[[#This Row],[RECEIPTS]]+Table110[[#This Row],[RETURNS]])-(Table110[[#This Row],[EXCHANGED]]+Table110[[#This Row],[SALES]]+Table110[[#This Row],[ISSUES]])</f>
        <v>0</v>
      </c>
      <c r="I96" s="53">
        <v>0</v>
      </c>
      <c r="J96" s="58">
        <f t="shared" si="26"/>
        <v>0</v>
      </c>
      <c r="K96" s="53">
        <f>+'DAY7'!K96+'DAY8'!C96</f>
        <v>0</v>
      </c>
      <c r="L96" s="54">
        <f>+'DAY7'!L96+'DAY8'!D96</f>
        <v>0</v>
      </c>
      <c r="M96" s="55">
        <f>+'DAY7'!M96+'DAY8'!E96</f>
        <v>0</v>
      </c>
      <c r="N96" s="52">
        <f>+'DAY7'!N96+'DAY8'!F96</f>
        <v>0</v>
      </c>
      <c r="O96" s="276">
        <f>+'DAY7'!O96+'DAY8'!G96</f>
        <v>0</v>
      </c>
      <c r="P96" s="53">
        <f t="shared" si="28"/>
        <v>0</v>
      </c>
      <c r="Q96" s="54">
        <f t="shared" si="29"/>
        <v>0</v>
      </c>
      <c r="R96" s="55">
        <f t="shared" si="30"/>
        <v>0</v>
      </c>
      <c r="S96" s="52">
        <f t="shared" si="31"/>
        <v>0</v>
      </c>
      <c r="T96" s="276">
        <f t="shared" si="32"/>
        <v>0</v>
      </c>
      <c r="U96" s="62">
        <f t="shared" si="25"/>
        <v>0</v>
      </c>
    </row>
    <row r="97" spans="1:21" x14ac:dyDescent="0.25">
      <c r="A97" s="338" t="s">
        <v>245</v>
      </c>
      <c r="B97" s="52">
        <f>'DAY7'!H97</f>
        <v>97.4</v>
      </c>
      <c r="C97" s="53">
        <v>0</v>
      </c>
      <c r="D97" s="54">
        <v>0</v>
      </c>
      <c r="E97" s="55">
        <v>0</v>
      </c>
      <c r="F97" s="52">
        <v>0</v>
      </c>
      <c r="G97" s="276">
        <v>67</v>
      </c>
      <c r="H97" s="54">
        <f>+(Table110[[#This Row],[OPENING ]]+Table110[[#This Row],[RECEIPTS]]+Table110[[#This Row],[RETURNS]])-(Table110[[#This Row],[EXCHANGED]]+Table110[[#This Row],[SALES]]+Table110[[#This Row],[ISSUES]])</f>
        <v>30.400000000000006</v>
      </c>
      <c r="I97" s="53">
        <v>30.6</v>
      </c>
      <c r="J97" s="58">
        <f t="shared" si="26"/>
        <v>0.19999999999999574</v>
      </c>
      <c r="K97" s="53">
        <f>+'DAY7'!K97+'DAY8'!C97</f>
        <v>0</v>
      </c>
      <c r="L97" s="54">
        <f>+'DAY7'!L97+'DAY8'!D97</f>
        <v>0</v>
      </c>
      <c r="M97" s="55">
        <f>+'DAY7'!M97+'DAY8'!E97</f>
        <v>0</v>
      </c>
      <c r="N97" s="52">
        <f>+'DAY7'!N97+'DAY8'!F97</f>
        <v>0</v>
      </c>
      <c r="O97" s="276">
        <f>+'DAY7'!O97+'DAY8'!G97</f>
        <v>155</v>
      </c>
      <c r="P97" s="53">
        <f t="shared" si="28"/>
        <v>0</v>
      </c>
      <c r="Q97" s="54">
        <f t="shared" si="29"/>
        <v>0</v>
      </c>
      <c r="R97" s="55">
        <f t="shared" si="30"/>
        <v>0</v>
      </c>
      <c r="S97" s="52">
        <f t="shared" si="31"/>
        <v>0</v>
      </c>
      <c r="T97" s="276">
        <f t="shared" si="32"/>
        <v>19.375</v>
      </c>
      <c r="U97" s="62">
        <f t="shared" si="25"/>
        <v>1.5690322580645164</v>
      </c>
    </row>
    <row r="98" spans="1:21" x14ac:dyDescent="0.25">
      <c r="A98" s="338"/>
      <c r="B98" s="52">
        <f>'DAY7'!H98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+(Table110[[#This Row],[OPENING ]]+Table110[[#This Row],[RECEIPTS]]+Table110[[#This Row],[RETURNS]])-(Table110[[#This Row],[EXCHANGED]]+Table110[[#This Row],[SALES]]+Table110[[#This Row],[ISSUES]])</f>
        <v>0</v>
      </c>
      <c r="I98" s="53">
        <v>0</v>
      </c>
      <c r="J98" s="58">
        <f t="shared" si="26"/>
        <v>0</v>
      </c>
      <c r="K98" s="53">
        <f>+'DAY7'!K98+'DAY8'!C98</f>
        <v>0</v>
      </c>
      <c r="L98" s="54">
        <f>+'DAY7'!L98+'DAY8'!D98</f>
        <v>0</v>
      </c>
      <c r="M98" s="55">
        <f>+'DAY7'!M98+'DAY8'!E98</f>
        <v>0</v>
      </c>
      <c r="N98" s="52">
        <f>+'DAY7'!N98+'DAY8'!F98</f>
        <v>0</v>
      </c>
      <c r="O98" s="276">
        <f>+'DAY7'!O98+'DAY8'!G98</f>
        <v>0</v>
      </c>
      <c r="P98" s="53">
        <f t="shared" si="28"/>
        <v>0</v>
      </c>
      <c r="Q98" s="54">
        <f t="shared" si="29"/>
        <v>0</v>
      </c>
      <c r="R98" s="55">
        <f t="shared" si="30"/>
        <v>0</v>
      </c>
      <c r="S98" s="52">
        <f t="shared" si="31"/>
        <v>0</v>
      </c>
      <c r="T98" s="276">
        <f t="shared" si="32"/>
        <v>0</v>
      </c>
      <c r="U98" s="62">
        <f t="shared" si="25"/>
        <v>0</v>
      </c>
    </row>
    <row r="99" spans="1:21" ht="15.75" thickBot="1" x14ac:dyDescent="0.3">
      <c r="A99" s="339"/>
      <c r="B99" s="52">
        <f>'DAY7'!H99</f>
        <v>0</v>
      </c>
      <c r="C99" s="144">
        <v>0</v>
      </c>
      <c r="D99" s="145">
        <v>0</v>
      </c>
      <c r="E99" s="146">
        <v>0</v>
      </c>
      <c r="F99" s="143">
        <v>0</v>
      </c>
      <c r="G99" s="298">
        <v>0</v>
      </c>
      <c r="H99" s="54">
        <f>+(Table110[[#This Row],[OPENING ]]+Table110[[#This Row],[RECEIPTS]]+Table110[[#This Row],[RETURNS]])-(Table110[[#This Row],[EXCHANGED]]+Table110[[#This Row],[SALES]]+Table110[[#This Row],[ISSUES]])</f>
        <v>0</v>
      </c>
      <c r="I99" s="144">
        <v>0</v>
      </c>
      <c r="J99" s="148">
        <f>+I99-H99</f>
        <v>0</v>
      </c>
      <c r="K99" s="53">
        <f>+'DAY7'!K99+'DAY8'!C99</f>
        <v>0</v>
      </c>
      <c r="L99" s="54">
        <f>+'DAY7'!L99+'DAY8'!D99</f>
        <v>0</v>
      </c>
      <c r="M99" s="55">
        <f>+'DAY7'!M99+'DAY8'!E99</f>
        <v>0</v>
      </c>
      <c r="N99" s="52">
        <f>+'DAY7'!N99+'DAY8'!F99</f>
        <v>0</v>
      </c>
      <c r="O99" s="276">
        <f>+'DAY7'!O99+'DAY8'!G99</f>
        <v>0</v>
      </c>
      <c r="P99" s="53">
        <f t="shared" si="28"/>
        <v>0</v>
      </c>
      <c r="Q99" s="54">
        <f t="shared" si="29"/>
        <v>0</v>
      </c>
      <c r="R99" s="55">
        <f t="shared" si="30"/>
        <v>0</v>
      </c>
      <c r="S99" s="52">
        <f t="shared" si="31"/>
        <v>0</v>
      </c>
      <c r="T99" s="276">
        <f t="shared" si="3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3">SUM(B83:B99)</f>
        <v>4277.5</v>
      </c>
      <c r="C100" s="161">
        <f t="shared" si="33"/>
        <v>0</v>
      </c>
      <c r="D100" s="162">
        <f t="shared" si="33"/>
        <v>0</v>
      </c>
      <c r="E100" s="163">
        <f t="shared" si="33"/>
        <v>0</v>
      </c>
      <c r="F100" s="160">
        <f t="shared" si="33"/>
        <v>0</v>
      </c>
      <c r="G100" s="277">
        <f t="shared" si="33"/>
        <v>712.5</v>
      </c>
      <c r="H100" s="162">
        <f t="shared" si="33"/>
        <v>3565.0000000000005</v>
      </c>
      <c r="I100" s="161">
        <f t="shared" si="33"/>
        <v>3590.6</v>
      </c>
      <c r="J100" s="165">
        <f>+I100-H100</f>
        <v>25.599999999999454</v>
      </c>
      <c r="K100" s="161">
        <f t="shared" ref="K100:T100" si="34">SUM(K83:K99)</f>
        <v>8250</v>
      </c>
      <c r="L100" s="161">
        <f t="shared" si="34"/>
        <v>96.6</v>
      </c>
      <c r="M100" s="163">
        <f t="shared" si="34"/>
        <v>0</v>
      </c>
      <c r="N100" s="160">
        <f t="shared" si="34"/>
        <v>0</v>
      </c>
      <c r="O100" s="277">
        <f t="shared" si="34"/>
        <v>7032</v>
      </c>
      <c r="P100" s="161">
        <f t="shared" si="34"/>
        <v>1031.25</v>
      </c>
      <c r="Q100" s="162">
        <f t="shared" si="34"/>
        <v>12.074999999999999</v>
      </c>
      <c r="R100" s="163">
        <f t="shared" si="34"/>
        <v>0</v>
      </c>
      <c r="S100" s="160">
        <f t="shared" si="34"/>
        <v>0</v>
      </c>
      <c r="T100" s="277">
        <f t="shared" si="34"/>
        <v>879</v>
      </c>
      <c r="U100" s="166">
        <f t="shared" si="25"/>
        <v>1.854525119321655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'DAY7'!H102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+(Table110[[#This Row],[OPENING ]]+Table110[[#This Row],[RECEIPTS]]+Table110[[#This Row],[RETURNS]])-(Table110[[#This Row],[EXCHANGED]]+Table110[[#This Row],[SALES]]+Table110[[#This Row],[ISSUES]])</f>
        <v>0</v>
      </c>
      <c r="I102" s="53">
        <v>0</v>
      </c>
      <c r="J102" s="58">
        <f t="shared" si="26"/>
        <v>0</v>
      </c>
      <c r="K102" s="53">
        <f>+'DAY7'!K102+'DAY8'!C102</f>
        <v>0</v>
      </c>
      <c r="L102" s="54">
        <f>+'DAY7'!L102+'DAY8'!D102</f>
        <v>0</v>
      </c>
      <c r="M102" s="55">
        <f>+'DAY7'!M102+'DAY8'!E102</f>
        <v>0</v>
      </c>
      <c r="N102" s="52">
        <f>+'DAY7'!N102+'DAY8'!F102</f>
        <v>0</v>
      </c>
      <c r="O102" s="276">
        <f>+'DAY7'!O102+'DAY8'!G102</f>
        <v>0</v>
      </c>
      <c r="P102" s="53">
        <f>+K102/8</f>
        <v>0</v>
      </c>
      <c r="Q102" s="54">
        <f>+L102/8</f>
        <v>0</v>
      </c>
      <c r="R102" s="55">
        <f>+M102/8</f>
        <v>0</v>
      </c>
      <c r="S102" s="52">
        <f>+N102/8</f>
        <v>0</v>
      </c>
      <c r="T102" s="276">
        <f>+O102/8</f>
        <v>0</v>
      </c>
      <c r="U102" s="62">
        <f t="shared" si="25"/>
        <v>0</v>
      </c>
    </row>
    <row r="103" spans="1:21" x14ac:dyDescent="0.25">
      <c r="A103" s="340" t="s">
        <v>164</v>
      </c>
      <c r="B103" s="52">
        <f>'DAY7'!H103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+(Table110[[#This Row],[OPENING ]]+Table110[[#This Row],[RECEIPTS]]+Table110[[#This Row],[RETURNS]])-(Table110[[#This Row],[EXCHANGED]]+Table110[[#This Row],[SALES]]+Table110[[#This Row],[ISSUES]])</f>
        <v>0</v>
      </c>
      <c r="I103" s="53">
        <v>0</v>
      </c>
      <c r="J103" s="58">
        <f t="shared" si="26"/>
        <v>0</v>
      </c>
      <c r="K103" s="53">
        <f>+'DAY7'!K103+'DAY8'!C103</f>
        <v>0</v>
      </c>
      <c r="L103" s="54">
        <f>+'DAY7'!L103+'DAY8'!D103</f>
        <v>0</v>
      </c>
      <c r="M103" s="55">
        <f>+'DAY7'!M103+'DAY8'!E103</f>
        <v>0</v>
      </c>
      <c r="N103" s="52">
        <f>+'DAY7'!N103+'DAY8'!F103</f>
        <v>0</v>
      </c>
      <c r="O103" s="276">
        <f>+'DAY7'!O103+'DAY8'!G103</f>
        <v>0</v>
      </c>
      <c r="P103" s="53">
        <f t="shared" ref="P103:P113" si="35">+K103/8</f>
        <v>0</v>
      </c>
      <c r="Q103" s="54">
        <f t="shared" ref="Q103:Q113" si="36">+L103/8</f>
        <v>0</v>
      </c>
      <c r="R103" s="55">
        <f t="shared" ref="R103:R113" si="37">+M103/8</f>
        <v>0</v>
      </c>
      <c r="S103" s="52">
        <f t="shared" ref="S103:S113" si="38">+N103/8</f>
        <v>0</v>
      </c>
      <c r="T103" s="276">
        <f t="shared" ref="T103:T113" si="39">+O103/8</f>
        <v>0</v>
      </c>
      <c r="U103" s="62">
        <f t="shared" si="25"/>
        <v>0</v>
      </c>
    </row>
    <row r="104" spans="1:21" x14ac:dyDescent="0.25">
      <c r="A104" s="340" t="s">
        <v>114</v>
      </c>
      <c r="B104" s="52">
        <f>'DAY7'!H104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+(Table110[[#This Row],[OPENING ]]+Table110[[#This Row],[RECEIPTS]]+Table110[[#This Row],[RETURNS]])-(Table110[[#This Row],[EXCHANGED]]+Table110[[#This Row],[SALES]]+Table110[[#This Row],[ISSUES]])</f>
        <v>0</v>
      </c>
      <c r="I104" s="53">
        <v>0</v>
      </c>
      <c r="J104" s="58">
        <f t="shared" si="26"/>
        <v>0</v>
      </c>
      <c r="K104" s="53">
        <f>+'DAY7'!K104+'DAY8'!C104</f>
        <v>0</v>
      </c>
      <c r="L104" s="54">
        <f>+'DAY7'!L104+'DAY8'!D104</f>
        <v>0</v>
      </c>
      <c r="M104" s="55">
        <f>+'DAY7'!M104+'DAY8'!E104</f>
        <v>0</v>
      </c>
      <c r="N104" s="52">
        <f>+'DAY7'!N104+'DAY8'!F104</f>
        <v>0</v>
      </c>
      <c r="O104" s="276">
        <f>+'DAY7'!O104+'DAY8'!G104</f>
        <v>0</v>
      </c>
      <c r="P104" s="53">
        <f t="shared" si="35"/>
        <v>0</v>
      </c>
      <c r="Q104" s="54">
        <f t="shared" si="36"/>
        <v>0</v>
      </c>
      <c r="R104" s="55">
        <f t="shared" si="37"/>
        <v>0</v>
      </c>
      <c r="S104" s="52">
        <f t="shared" si="38"/>
        <v>0</v>
      </c>
      <c r="T104" s="276">
        <f t="shared" si="39"/>
        <v>0</v>
      </c>
      <c r="U104" s="62">
        <f t="shared" si="25"/>
        <v>0</v>
      </c>
    </row>
    <row r="105" spans="1:21" x14ac:dyDescent="0.25">
      <c r="A105" s="340" t="s">
        <v>113</v>
      </c>
      <c r="B105" s="52">
        <f>'DAY7'!H105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+(Table110[[#This Row],[OPENING ]]+Table110[[#This Row],[RECEIPTS]]+Table110[[#This Row],[RETURNS]])-(Table110[[#This Row],[EXCHANGED]]+Table110[[#This Row],[SALES]]+Table110[[#This Row],[ISSUES]])</f>
        <v>0</v>
      </c>
      <c r="I105" s="53">
        <v>0</v>
      </c>
      <c r="J105" s="58">
        <f t="shared" si="26"/>
        <v>0</v>
      </c>
      <c r="K105" s="53">
        <f>+'DAY7'!K105+'DAY8'!C105</f>
        <v>0</v>
      </c>
      <c r="L105" s="54">
        <f>+'DAY7'!L105+'DAY8'!D105</f>
        <v>0</v>
      </c>
      <c r="M105" s="55">
        <f>+'DAY7'!M105+'DAY8'!E105</f>
        <v>0</v>
      </c>
      <c r="N105" s="52">
        <f>+'DAY7'!N105+'DAY8'!F105</f>
        <v>0</v>
      </c>
      <c r="O105" s="276">
        <f>+'DAY7'!O105+'DAY8'!G105</f>
        <v>0</v>
      </c>
      <c r="P105" s="53">
        <f t="shared" si="35"/>
        <v>0</v>
      </c>
      <c r="Q105" s="54">
        <f t="shared" si="36"/>
        <v>0</v>
      </c>
      <c r="R105" s="55">
        <f t="shared" si="37"/>
        <v>0</v>
      </c>
      <c r="S105" s="52">
        <f t="shared" si="38"/>
        <v>0</v>
      </c>
      <c r="T105" s="276">
        <f t="shared" si="39"/>
        <v>0</v>
      </c>
      <c r="U105" s="62">
        <f t="shared" si="25"/>
        <v>0</v>
      </c>
    </row>
    <row r="106" spans="1:21" x14ac:dyDescent="0.25">
      <c r="A106" s="341" t="s">
        <v>171</v>
      </c>
      <c r="B106" s="52">
        <f>'DAY7'!H106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+(Table110[[#This Row],[OPENING ]]+Table110[[#This Row],[RECEIPTS]]+Table110[[#This Row],[RETURNS]])-(Table110[[#This Row],[EXCHANGED]]+Table110[[#This Row],[SALES]]+Table110[[#This Row],[ISSUES]])</f>
        <v>0</v>
      </c>
      <c r="I106" s="53">
        <v>0</v>
      </c>
      <c r="J106" s="58">
        <f t="shared" si="26"/>
        <v>0</v>
      </c>
      <c r="K106" s="53">
        <f>+'DAY7'!K106+'DAY8'!C106</f>
        <v>0</v>
      </c>
      <c r="L106" s="54">
        <f>+'DAY7'!L106+'DAY8'!D106</f>
        <v>0</v>
      </c>
      <c r="M106" s="55">
        <f>+'DAY7'!M106+'DAY8'!E106</f>
        <v>0</v>
      </c>
      <c r="N106" s="52">
        <f>+'DAY7'!N106+'DAY8'!F106</f>
        <v>0</v>
      </c>
      <c r="O106" s="276">
        <f>+'DAY7'!O106+'DAY8'!G106</f>
        <v>0</v>
      </c>
      <c r="P106" s="53">
        <f t="shared" si="35"/>
        <v>0</v>
      </c>
      <c r="Q106" s="54">
        <f t="shared" si="36"/>
        <v>0</v>
      </c>
      <c r="R106" s="55">
        <f t="shared" si="37"/>
        <v>0</v>
      </c>
      <c r="S106" s="52">
        <f t="shared" si="38"/>
        <v>0</v>
      </c>
      <c r="T106" s="276">
        <f t="shared" si="39"/>
        <v>0</v>
      </c>
      <c r="U106" s="62">
        <f t="shared" si="25"/>
        <v>0</v>
      </c>
    </row>
    <row r="107" spans="1:21" x14ac:dyDescent="0.25">
      <c r="A107" s="340" t="s">
        <v>261</v>
      </c>
      <c r="B107" s="52">
        <f>'DAY7'!H107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+(Table110[[#This Row],[OPENING ]]+Table110[[#This Row],[RECEIPTS]]+Table110[[#This Row],[RETURNS]])-(Table110[[#This Row],[EXCHANGED]]+Table110[[#This Row],[SALES]]+Table110[[#This Row],[ISSUES]])</f>
        <v>258.60000000000002</v>
      </c>
      <c r="I107" s="53">
        <v>258.60000000000002</v>
      </c>
      <c r="J107" s="58">
        <f t="shared" si="26"/>
        <v>0</v>
      </c>
      <c r="K107" s="53">
        <f>+'DAY7'!K107+'DAY8'!C107</f>
        <v>0</v>
      </c>
      <c r="L107" s="54">
        <f>+'DAY7'!L107+'DAY8'!D107</f>
        <v>0</v>
      </c>
      <c r="M107" s="55">
        <f>+'DAY7'!M107+'DAY8'!E107</f>
        <v>0</v>
      </c>
      <c r="N107" s="52">
        <f>+'DAY7'!N107+'DAY8'!F107</f>
        <v>0</v>
      </c>
      <c r="O107" s="276">
        <f>+'DAY7'!O107+'DAY8'!G107</f>
        <v>0</v>
      </c>
      <c r="P107" s="53">
        <f t="shared" si="35"/>
        <v>0</v>
      </c>
      <c r="Q107" s="54">
        <f t="shared" si="36"/>
        <v>0</v>
      </c>
      <c r="R107" s="55">
        <f t="shared" si="37"/>
        <v>0</v>
      </c>
      <c r="S107" s="52">
        <f t="shared" si="38"/>
        <v>0</v>
      </c>
      <c r="T107" s="276">
        <f t="shared" si="39"/>
        <v>0</v>
      </c>
      <c r="U107" s="62">
        <f t="shared" si="25"/>
        <v>0</v>
      </c>
    </row>
    <row r="108" spans="1:21" x14ac:dyDescent="0.25">
      <c r="A108" s="342" t="s">
        <v>220</v>
      </c>
      <c r="B108" s="52">
        <f>'DAY7'!H108</f>
        <v>11303.4</v>
      </c>
      <c r="C108" s="53">
        <v>0</v>
      </c>
      <c r="D108" s="54">
        <v>0</v>
      </c>
      <c r="E108" s="55">
        <v>0</v>
      </c>
      <c r="F108" s="52">
        <v>0</v>
      </c>
      <c r="G108" s="276">
        <v>1500</v>
      </c>
      <c r="H108" s="54">
        <f>+(Table110[[#This Row],[OPENING ]]+Table110[[#This Row],[RECEIPTS]]+Table110[[#This Row],[RETURNS]])-(Table110[[#This Row],[EXCHANGED]]+Table110[[#This Row],[SALES]]+Table110[[#This Row],[ISSUES]])</f>
        <v>9803.4</v>
      </c>
      <c r="I108" s="53">
        <v>9803.4</v>
      </c>
      <c r="J108" s="58">
        <f t="shared" si="26"/>
        <v>0</v>
      </c>
      <c r="K108" s="53">
        <f>+'DAY7'!K108+'DAY8'!C108</f>
        <v>6075</v>
      </c>
      <c r="L108" s="54">
        <f>+'DAY7'!L108+'DAY8'!D108</f>
        <v>0</v>
      </c>
      <c r="M108" s="55">
        <f>+'DAY7'!M108+'DAY8'!E108</f>
        <v>0</v>
      </c>
      <c r="N108" s="52">
        <f>+'DAY7'!N108+'DAY8'!F108</f>
        <v>0</v>
      </c>
      <c r="O108" s="276">
        <f>+'DAY7'!O108+'DAY8'!G108</f>
        <v>3900</v>
      </c>
      <c r="P108" s="53">
        <f t="shared" si="35"/>
        <v>759.375</v>
      </c>
      <c r="Q108" s="54">
        <f t="shared" si="36"/>
        <v>0</v>
      </c>
      <c r="R108" s="55">
        <f t="shared" si="37"/>
        <v>0</v>
      </c>
      <c r="S108" s="52">
        <f t="shared" si="38"/>
        <v>0</v>
      </c>
      <c r="T108" s="276">
        <f t="shared" si="39"/>
        <v>487.5</v>
      </c>
      <c r="U108" s="62">
        <f t="shared" si="25"/>
        <v>7.862375939849624</v>
      </c>
    </row>
    <row r="109" spans="1:21" x14ac:dyDescent="0.25">
      <c r="A109" s="340"/>
      <c r="B109" s="52">
        <f>'DAY7'!H109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+(Table110[[#This Row],[OPENING ]]+Table110[[#This Row],[RECEIPTS]]+Table110[[#This Row],[RETURNS]])-(Table110[[#This Row],[EXCHANGED]]+Table110[[#This Row],[SALES]]+Table110[[#This Row],[ISSUES]])</f>
        <v>0</v>
      </c>
      <c r="I109" s="53">
        <v>0</v>
      </c>
      <c r="J109" s="58">
        <f t="shared" si="26"/>
        <v>0</v>
      </c>
      <c r="K109" s="53">
        <f>+'DAY7'!K109+'DAY8'!C109</f>
        <v>0</v>
      </c>
      <c r="L109" s="54">
        <f>+'DAY7'!L109+'DAY8'!D109</f>
        <v>0</v>
      </c>
      <c r="M109" s="55">
        <f>+'DAY7'!M109+'DAY8'!E109</f>
        <v>0</v>
      </c>
      <c r="N109" s="52">
        <f>+'DAY7'!N109+'DAY8'!F109</f>
        <v>0</v>
      </c>
      <c r="O109" s="276">
        <f>+'DAY7'!O109+'DAY8'!G109</f>
        <v>0</v>
      </c>
      <c r="P109" s="53">
        <f t="shared" si="35"/>
        <v>0</v>
      </c>
      <c r="Q109" s="54">
        <f t="shared" si="36"/>
        <v>0</v>
      </c>
      <c r="R109" s="55">
        <f t="shared" si="37"/>
        <v>0</v>
      </c>
      <c r="S109" s="52">
        <f t="shared" si="38"/>
        <v>0</v>
      </c>
      <c r="T109" s="276">
        <f t="shared" si="39"/>
        <v>0</v>
      </c>
      <c r="U109" s="62">
        <f t="shared" si="25"/>
        <v>0</v>
      </c>
    </row>
    <row r="110" spans="1:21" x14ac:dyDescent="0.25">
      <c r="A110" s="340"/>
      <c r="B110" s="52">
        <f>'DAY7'!H110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+(Table110[[#This Row],[OPENING ]]+Table110[[#This Row],[RECEIPTS]]+Table110[[#This Row],[RETURNS]])-(Table110[[#This Row],[EXCHANGED]]+Table110[[#This Row],[SALES]]+Table110[[#This Row],[ISSUES]])</f>
        <v>0</v>
      </c>
      <c r="I110" s="53">
        <v>0</v>
      </c>
      <c r="J110" s="58">
        <f t="shared" si="26"/>
        <v>0</v>
      </c>
      <c r="K110" s="53">
        <f>+'DAY7'!K110+'DAY8'!C110</f>
        <v>0</v>
      </c>
      <c r="L110" s="54">
        <f>+'DAY7'!L110+'DAY8'!D110</f>
        <v>0</v>
      </c>
      <c r="M110" s="55">
        <f>+'DAY7'!M110+'DAY8'!E110</f>
        <v>0</v>
      </c>
      <c r="N110" s="52">
        <f>+'DAY7'!N110+'DAY8'!F110</f>
        <v>0</v>
      </c>
      <c r="O110" s="276">
        <f>+'DAY7'!O110+'DAY8'!G110</f>
        <v>0</v>
      </c>
      <c r="P110" s="53">
        <f t="shared" si="35"/>
        <v>0</v>
      </c>
      <c r="Q110" s="54">
        <f t="shared" si="36"/>
        <v>0</v>
      </c>
      <c r="R110" s="55">
        <f t="shared" si="37"/>
        <v>0</v>
      </c>
      <c r="S110" s="52">
        <f t="shared" si="38"/>
        <v>0</v>
      </c>
      <c r="T110" s="276">
        <f t="shared" si="39"/>
        <v>0</v>
      </c>
      <c r="U110" s="62">
        <f t="shared" si="25"/>
        <v>0</v>
      </c>
    </row>
    <row r="111" spans="1:21" x14ac:dyDescent="0.25">
      <c r="A111" s="340"/>
      <c r="B111" s="52">
        <f>'DAY7'!H111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+(Table110[[#This Row],[OPENING ]]+Table110[[#This Row],[RECEIPTS]]+Table110[[#This Row],[RETURNS]])-(Table110[[#This Row],[EXCHANGED]]+Table110[[#This Row],[SALES]]+Table110[[#This Row],[ISSUES]])</f>
        <v>0</v>
      </c>
      <c r="I111" s="53">
        <v>0</v>
      </c>
      <c r="J111" s="58">
        <f t="shared" si="26"/>
        <v>0</v>
      </c>
      <c r="K111" s="53">
        <f>+'DAY7'!K111+'DAY8'!C111</f>
        <v>0</v>
      </c>
      <c r="L111" s="54">
        <f>+'DAY7'!L111+'DAY8'!D111</f>
        <v>0</v>
      </c>
      <c r="M111" s="55">
        <f>+'DAY7'!M111+'DAY8'!E111</f>
        <v>0</v>
      </c>
      <c r="N111" s="52">
        <f>+'DAY7'!N111+'DAY8'!F111</f>
        <v>0</v>
      </c>
      <c r="O111" s="276">
        <f>+'DAY7'!O111+'DAY8'!G111</f>
        <v>0</v>
      </c>
      <c r="P111" s="53">
        <f t="shared" si="35"/>
        <v>0</v>
      </c>
      <c r="Q111" s="54">
        <f t="shared" si="36"/>
        <v>0</v>
      </c>
      <c r="R111" s="55">
        <f t="shared" si="37"/>
        <v>0</v>
      </c>
      <c r="S111" s="52">
        <f t="shared" si="38"/>
        <v>0</v>
      </c>
      <c r="T111" s="276">
        <f t="shared" si="39"/>
        <v>0</v>
      </c>
      <c r="U111" s="62">
        <f t="shared" si="25"/>
        <v>0</v>
      </c>
    </row>
    <row r="112" spans="1:21" x14ac:dyDescent="0.25">
      <c r="A112" s="340"/>
      <c r="B112" s="52">
        <f>'DAY7'!H112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+(Table110[[#This Row],[OPENING ]]+Table110[[#This Row],[RECEIPTS]]+Table110[[#This Row],[RETURNS]])-(Table110[[#This Row],[EXCHANGED]]+Table110[[#This Row],[SALES]]+Table110[[#This Row],[ISSUES]])</f>
        <v>0</v>
      </c>
      <c r="I112" s="53">
        <v>0</v>
      </c>
      <c r="J112" s="58">
        <f t="shared" si="26"/>
        <v>0</v>
      </c>
      <c r="K112" s="53">
        <f>+'DAY7'!K112+'DAY8'!C112</f>
        <v>0</v>
      </c>
      <c r="L112" s="54">
        <f>+'DAY7'!L112+'DAY8'!D112</f>
        <v>0</v>
      </c>
      <c r="M112" s="55">
        <f>+'DAY7'!M112+'DAY8'!E112</f>
        <v>0</v>
      </c>
      <c r="N112" s="52">
        <f>+'DAY7'!N112+'DAY8'!F112</f>
        <v>0</v>
      </c>
      <c r="O112" s="276">
        <f>+'DAY7'!O112+'DAY8'!G112</f>
        <v>0</v>
      </c>
      <c r="P112" s="53">
        <f t="shared" si="35"/>
        <v>0</v>
      </c>
      <c r="Q112" s="54">
        <f t="shared" si="36"/>
        <v>0</v>
      </c>
      <c r="R112" s="55">
        <f t="shared" si="37"/>
        <v>0</v>
      </c>
      <c r="S112" s="52">
        <f t="shared" si="38"/>
        <v>0</v>
      </c>
      <c r="T112" s="276">
        <f t="shared" si="39"/>
        <v>0</v>
      </c>
      <c r="U112" s="62">
        <f t="shared" si="25"/>
        <v>0</v>
      </c>
    </row>
    <row r="113" spans="1:21" ht="15.75" thickBot="1" x14ac:dyDescent="0.3">
      <c r="A113" s="342" t="s">
        <v>126</v>
      </c>
      <c r="B113" s="52">
        <f>'DAY7'!H113</f>
        <v>0</v>
      </c>
      <c r="C113" s="144">
        <v>0</v>
      </c>
      <c r="D113" s="145">
        <v>0</v>
      </c>
      <c r="E113" s="146">
        <v>0</v>
      </c>
      <c r="F113" s="143">
        <v>0</v>
      </c>
      <c r="G113" s="298">
        <v>0</v>
      </c>
      <c r="H113" s="54">
        <f>+(Table110[[#This Row],[OPENING ]]+Table110[[#This Row],[RECEIPTS]]+Table110[[#This Row],[RETURNS]])-(Table110[[#This Row],[EXCHANGED]]+Table110[[#This Row],[SALES]]+Table110[[#This Row],[ISSUES]])</f>
        <v>0</v>
      </c>
      <c r="I113" s="144">
        <v>0</v>
      </c>
      <c r="J113" s="148">
        <f t="shared" si="26"/>
        <v>0</v>
      </c>
      <c r="K113" s="53">
        <f>+'DAY7'!K113+'DAY8'!C113</f>
        <v>0</v>
      </c>
      <c r="L113" s="54">
        <f>+'DAY7'!L113+'DAY8'!D113</f>
        <v>0</v>
      </c>
      <c r="M113" s="55">
        <f>+'DAY7'!M113+'DAY8'!E113</f>
        <v>0</v>
      </c>
      <c r="N113" s="52">
        <f>+'DAY7'!N113+'DAY8'!F113</f>
        <v>0</v>
      </c>
      <c r="O113" s="276">
        <f>+'DAY7'!O113+'DAY8'!G113</f>
        <v>0</v>
      </c>
      <c r="P113" s="53">
        <f t="shared" si="35"/>
        <v>0</v>
      </c>
      <c r="Q113" s="54">
        <f t="shared" si="36"/>
        <v>0</v>
      </c>
      <c r="R113" s="55">
        <f t="shared" si="37"/>
        <v>0</v>
      </c>
      <c r="S113" s="52">
        <f t="shared" si="38"/>
        <v>0</v>
      </c>
      <c r="T113" s="276">
        <f t="shared" si="39"/>
        <v>0</v>
      </c>
      <c r="U113" s="167">
        <f t="shared" si="25"/>
        <v>0</v>
      </c>
    </row>
    <row r="114" spans="1:21" ht="17.25" thickBot="1" x14ac:dyDescent="0.35">
      <c r="A114" s="159" t="s">
        <v>132</v>
      </c>
      <c r="B114" s="160">
        <f>SUM(B102:B113)</f>
        <v>11562</v>
      </c>
      <c r="C114" s="161">
        <f t="shared" ref="C114:F114" si="40">SUM(C102:C113)</f>
        <v>0</v>
      </c>
      <c r="D114" s="162">
        <f t="shared" si="40"/>
        <v>0</v>
      </c>
      <c r="E114" s="163">
        <f t="shared" si="40"/>
        <v>0</v>
      </c>
      <c r="F114" s="160">
        <f t="shared" si="40"/>
        <v>0</v>
      </c>
      <c r="G114" s="277">
        <f t="shared" ref="G114:T114" si="41">SUM(G102:G113)</f>
        <v>1500</v>
      </c>
      <c r="H114" s="162">
        <f t="shared" si="41"/>
        <v>10062</v>
      </c>
      <c r="I114" s="161">
        <f t="shared" si="41"/>
        <v>10062</v>
      </c>
      <c r="J114" s="165">
        <f>+I114-H114</f>
        <v>0</v>
      </c>
      <c r="K114" s="161">
        <f t="shared" si="41"/>
        <v>6075</v>
      </c>
      <c r="L114" s="162">
        <f t="shared" si="41"/>
        <v>0</v>
      </c>
      <c r="M114" s="163">
        <f t="shared" si="41"/>
        <v>0</v>
      </c>
      <c r="N114" s="160">
        <f t="shared" si="41"/>
        <v>0</v>
      </c>
      <c r="O114" s="277">
        <f t="shared" si="41"/>
        <v>3900</v>
      </c>
      <c r="P114" s="161">
        <f t="shared" si="41"/>
        <v>759.375</v>
      </c>
      <c r="Q114" s="162">
        <f t="shared" si="41"/>
        <v>0</v>
      </c>
      <c r="R114" s="163">
        <f t="shared" si="41"/>
        <v>0</v>
      </c>
      <c r="S114" s="160">
        <f t="shared" si="41"/>
        <v>0</v>
      </c>
      <c r="T114" s="277">
        <f t="shared" si="41"/>
        <v>487.5</v>
      </c>
      <c r="U114" s="166">
        <f t="shared" si="25"/>
        <v>8.0697744360902259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>
        <f t="shared" si="26"/>
        <v>0</v>
      </c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>
        <f t="shared" si="26"/>
        <v>0</v>
      </c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'DAY7'!H117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+(Table110[[#This Row],[OPENING ]]+Table110[[#This Row],[RECEIPTS]]+Table110[[#This Row],[RETURNS]])-(Table110[[#This Row],[EXCHANGED]]+Table110[[#This Row],[SALES]]+Table110[[#This Row],[ISSUES]])</f>
        <v>0</v>
      </c>
      <c r="I117" s="53">
        <v>0</v>
      </c>
      <c r="J117" s="58">
        <f t="shared" si="26"/>
        <v>0</v>
      </c>
      <c r="K117" s="53">
        <f>+'DAY7'!K117+'DAY8'!C117</f>
        <v>0</v>
      </c>
      <c r="L117" s="54">
        <f>+'DAY7'!L117+'DAY8'!D117</f>
        <v>0</v>
      </c>
      <c r="M117" s="55">
        <f>+'DAY7'!M117+'DAY8'!E117</f>
        <v>0</v>
      </c>
      <c r="N117" s="52">
        <f>+'DAY7'!N117+'DAY8'!F117</f>
        <v>0</v>
      </c>
      <c r="O117" s="276">
        <f>+'DAY7'!O117+'DAY8'!G117</f>
        <v>0</v>
      </c>
      <c r="P117" s="53">
        <f>+K117/8</f>
        <v>0</v>
      </c>
      <c r="Q117" s="54">
        <f>+L117/8</f>
        <v>0</v>
      </c>
      <c r="R117" s="55">
        <f>+M117/8</f>
        <v>0</v>
      </c>
      <c r="S117" s="52">
        <f>+N117/8</f>
        <v>0</v>
      </c>
      <c r="T117" s="276">
        <f>+O117/8</f>
        <v>0</v>
      </c>
      <c r="U117" s="62">
        <f t="shared" si="25"/>
        <v>0</v>
      </c>
    </row>
    <row r="118" spans="1:21" x14ac:dyDescent="0.25">
      <c r="A118" s="78" t="s">
        <v>46</v>
      </c>
      <c r="B118" s="52">
        <f>'DAY7'!H118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+(Table110[[#This Row],[OPENING ]]+Table110[[#This Row],[RECEIPTS]]+Table110[[#This Row],[RETURNS]])-(Table110[[#This Row],[EXCHANGED]]+Table110[[#This Row],[SALES]]+Table110[[#This Row],[ISSUES]])</f>
        <v>0</v>
      </c>
      <c r="I118" s="53">
        <v>0</v>
      </c>
      <c r="J118" s="58">
        <f t="shared" si="26"/>
        <v>0</v>
      </c>
      <c r="K118" s="53">
        <f>+'DAY7'!K118+'DAY8'!C118</f>
        <v>0</v>
      </c>
      <c r="L118" s="54">
        <f>+'DAY7'!L118+'DAY8'!D118</f>
        <v>0</v>
      </c>
      <c r="M118" s="55">
        <f>+'DAY7'!M118+'DAY8'!E118</f>
        <v>0</v>
      </c>
      <c r="N118" s="52">
        <f>+'DAY7'!N118+'DAY8'!F118</f>
        <v>0</v>
      </c>
      <c r="O118" s="276">
        <f>+'DAY7'!O118+'DAY8'!G118</f>
        <v>0</v>
      </c>
      <c r="P118" s="53">
        <f t="shared" ref="P118:P124" si="42">+K118/8</f>
        <v>0</v>
      </c>
      <c r="Q118" s="54">
        <f t="shared" ref="Q118:Q124" si="43">+L118/8</f>
        <v>0</v>
      </c>
      <c r="R118" s="55">
        <f t="shared" ref="R118:R124" si="44">+M118/8</f>
        <v>0</v>
      </c>
      <c r="S118" s="52">
        <f t="shared" ref="S118:S124" si="45">+N118/8</f>
        <v>0</v>
      </c>
      <c r="T118" s="276">
        <f t="shared" ref="T118:T124" si="46">+O118/8</f>
        <v>0</v>
      </c>
      <c r="U118" s="62">
        <f t="shared" si="25"/>
        <v>0</v>
      </c>
    </row>
    <row r="119" spans="1:21" x14ac:dyDescent="0.25">
      <c r="A119" s="78"/>
      <c r="B119" s="52">
        <f>'DAY7'!H119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+(Table110[[#This Row],[OPENING ]]+Table110[[#This Row],[RECEIPTS]]+Table110[[#This Row],[RETURNS]])-(Table110[[#This Row],[EXCHANGED]]+Table110[[#This Row],[SALES]]+Table110[[#This Row],[ISSUES]])</f>
        <v>0</v>
      </c>
      <c r="I119" s="53">
        <v>0</v>
      </c>
      <c r="J119" s="58">
        <f t="shared" si="26"/>
        <v>0</v>
      </c>
      <c r="K119" s="53">
        <f>+'DAY7'!K119+'DAY8'!C119</f>
        <v>0</v>
      </c>
      <c r="L119" s="54">
        <f>+'DAY7'!L119+'DAY8'!D119</f>
        <v>0</v>
      </c>
      <c r="M119" s="55">
        <f>+'DAY7'!M119+'DAY8'!E119</f>
        <v>0</v>
      </c>
      <c r="N119" s="52">
        <f>+'DAY7'!N119+'DAY8'!F119</f>
        <v>0</v>
      </c>
      <c r="O119" s="276">
        <f>+'DAY7'!O119+'DAY8'!G119</f>
        <v>0</v>
      </c>
      <c r="P119" s="53">
        <f t="shared" si="42"/>
        <v>0</v>
      </c>
      <c r="Q119" s="54">
        <f t="shared" si="43"/>
        <v>0</v>
      </c>
      <c r="R119" s="55">
        <f t="shared" si="44"/>
        <v>0</v>
      </c>
      <c r="S119" s="52">
        <f t="shared" si="45"/>
        <v>0</v>
      </c>
      <c r="T119" s="276">
        <f t="shared" si="46"/>
        <v>0</v>
      </c>
      <c r="U119" s="62">
        <f t="shared" si="25"/>
        <v>0</v>
      </c>
    </row>
    <row r="120" spans="1:21" x14ac:dyDescent="0.25">
      <c r="A120" s="78" t="s">
        <v>230</v>
      </c>
      <c r="B120" s="52">
        <f>'DAY7'!H120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+(Table110[[#This Row],[OPENING ]]+Table110[[#This Row],[RECEIPTS]]+Table110[[#This Row],[RETURNS]])-(Table110[[#This Row],[EXCHANGED]]+Table110[[#This Row],[SALES]]+Table110[[#This Row],[ISSUES]])</f>
        <v>0</v>
      </c>
      <c r="I120" s="53">
        <v>0</v>
      </c>
      <c r="J120" s="58">
        <f t="shared" si="26"/>
        <v>0</v>
      </c>
      <c r="K120" s="53">
        <f>+'DAY7'!K120+'DAY8'!C120</f>
        <v>0</v>
      </c>
      <c r="L120" s="54">
        <f>+'DAY7'!L120+'DAY8'!D120</f>
        <v>0</v>
      </c>
      <c r="M120" s="55">
        <f>+'DAY7'!M120+'DAY8'!E120</f>
        <v>0</v>
      </c>
      <c r="N120" s="52">
        <f>+'DAY7'!N120+'DAY8'!F120</f>
        <v>0</v>
      </c>
      <c r="O120" s="276">
        <f>+'DAY7'!O120+'DAY8'!G120</f>
        <v>0</v>
      </c>
      <c r="P120" s="53">
        <f t="shared" si="42"/>
        <v>0</v>
      </c>
      <c r="Q120" s="54">
        <f t="shared" si="43"/>
        <v>0</v>
      </c>
      <c r="R120" s="55">
        <f t="shared" si="44"/>
        <v>0</v>
      </c>
      <c r="S120" s="52">
        <f t="shared" si="45"/>
        <v>0</v>
      </c>
      <c r="T120" s="276">
        <f t="shared" si="46"/>
        <v>0</v>
      </c>
      <c r="U120" s="62">
        <f t="shared" si="25"/>
        <v>0</v>
      </c>
    </row>
    <row r="121" spans="1:21" x14ac:dyDescent="0.25">
      <c r="A121" s="78" t="s">
        <v>231</v>
      </c>
      <c r="B121" s="52">
        <f>'DAY7'!H121</f>
        <v>9246.7999999999993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760</v>
      </c>
      <c r="H121" s="54">
        <f>+(Table110[[#This Row],[OPENING ]]+Table110[[#This Row],[RECEIPTS]]+Table110[[#This Row],[RETURNS]])-(Table110[[#This Row],[EXCHANGED]]+Table110[[#This Row],[SALES]]+Table110[[#This Row],[ISSUES]])</f>
        <v>8486.7999999999993</v>
      </c>
      <c r="I121" s="53">
        <v>8487.2000000000007</v>
      </c>
      <c r="J121" s="58">
        <f t="shared" si="26"/>
        <v>0.40000000000145519</v>
      </c>
      <c r="K121" s="53">
        <f>+'DAY7'!K121+'DAY8'!C121</f>
        <v>0</v>
      </c>
      <c r="L121" s="54">
        <f>+'DAY7'!L121+'DAY8'!D121</f>
        <v>8.3000000000000007</v>
      </c>
      <c r="M121" s="55">
        <f>+'DAY7'!M121+'DAY8'!E121</f>
        <v>0</v>
      </c>
      <c r="N121" s="52">
        <f>+'DAY7'!N121+'DAY8'!F121</f>
        <v>0</v>
      </c>
      <c r="O121" s="276">
        <f>+'DAY7'!O121+'DAY8'!G121</f>
        <v>2209.9</v>
      </c>
      <c r="P121" s="53">
        <f t="shared" si="42"/>
        <v>0</v>
      </c>
      <c r="Q121" s="54">
        <f t="shared" si="43"/>
        <v>1.0375000000000001</v>
      </c>
      <c r="R121" s="55">
        <f t="shared" si="44"/>
        <v>0</v>
      </c>
      <c r="S121" s="52">
        <f t="shared" si="45"/>
        <v>0</v>
      </c>
      <c r="T121" s="276">
        <f t="shared" si="46"/>
        <v>276.23750000000001</v>
      </c>
      <c r="U121" s="62">
        <f t="shared" si="25"/>
        <v>30.607880263276524</v>
      </c>
    </row>
    <row r="122" spans="1:21" x14ac:dyDescent="0.25">
      <c r="A122" s="78" t="s">
        <v>232</v>
      </c>
      <c r="B122" s="52">
        <f>'DAY7'!H122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+(Table110[[#This Row],[OPENING ]]+Table110[[#This Row],[RECEIPTS]]+Table110[[#This Row],[RETURNS]])-(Table110[[#This Row],[EXCHANGED]]+Table110[[#This Row],[SALES]]+Table110[[#This Row],[ISSUES]])</f>
        <v>0</v>
      </c>
      <c r="I122" s="53">
        <v>0</v>
      </c>
      <c r="J122" s="58">
        <f t="shared" si="26"/>
        <v>0</v>
      </c>
      <c r="K122" s="53">
        <f>+'DAY7'!K122+'DAY8'!C122</f>
        <v>0</v>
      </c>
      <c r="L122" s="54">
        <f>+'DAY7'!L122+'DAY8'!D122</f>
        <v>0</v>
      </c>
      <c r="M122" s="55">
        <f>+'DAY7'!M122+'DAY8'!E122</f>
        <v>0</v>
      </c>
      <c r="N122" s="52">
        <f>+'DAY7'!N122+'DAY8'!F122</f>
        <v>0</v>
      </c>
      <c r="O122" s="276">
        <f>+'DAY7'!O122+'DAY8'!G122</f>
        <v>0</v>
      </c>
      <c r="P122" s="53">
        <f t="shared" si="42"/>
        <v>0</v>
      </c>
      <c r="Q122" s="54">
        <f t="shared" si="43"/>
        <v>0</v>
      </c>
      <c r="R122" s="55">
        <f t="shared" si="44"/>
        <v>0</v>
      </c>
      <c r="S122" s="52">
        <f t="shared" si="45"/>
        <v>0</v>
      </c>
      <c r="T122" s="276">
        <f t="shared" si="46"/>
        <v>0</v>
      </c>
      <c r="U122" s="62">
        <f t="shared" si="25"/>
        <v>0</v>
      </c>
    </row>
    <row r="123" spans="1:21" x14ac:dyDescent="0.25">
      <c r="A123" s="320" t="s">
        <v>246</v>
      </c>
      <c r="B123" s="52">
        <f>'DAY7'!H123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+(Table110[[#This Row],[OPENING ]]+Table110[[#This Row],[RECEIPTS]]+Table110[[#This Row],[RETURNS]])-(Table110[[#This Row],[EXCHANGED]]+Table110[[#This Row],[SALES]]+Table110[[#This Row],[ISSUES]])</f>
        <v>100</v>
      </c>
      <c r="I123" s="53">
        <v>100</v>
      </c>
      <c r="J123" s="58">
        <f t="shared" si="26"/>
        <v>0</v>
      </c>
      <c r="K123" s="53">
        <f>+'DAY7'!K123+'DAY8'!C123</f>
        <v>0</v>
      </c>
      <c r="L123" s="54">
        <f>+'DAY7'!L123+'DAY8'!D123</f>
        <v>0</v>
      </c>
      <c r="M123" s="55">
        <f>+'DAY7'!M123+'DAY8'!E123</f>
        <v>0</v>
      </c>
      <c r="N123" s="52">
        <f>+'DAY7'!N123+'DAY8'!F123</f>
        <v>0</v>
      </c>
      <c r="O123" s="276">
        <f>+'DAY7'!O123+'DAY8'!G123</f>
        <v>0</v>
      </c>
      <c r="P123" s="53">
        <f t="shared" si="42"/>
        <v>0</v>
      </c>
      <c r="Q123" s="54">
        <f t="shared" si="43"/>
        <v>0</v>
      </c>
      <c r="R123" s="55">
        <f t="shared" si="44"/>
        <v>0</v>
      </c>
      <c r="S123" s="52">
        <f t="shared" si="45"/>
        <v>0</v>
      </c>
      <c r="T123" s="276">
        <f t="shared" si="46"/>
        <v>0</v>
      </c>
      <c r="U123" s="62">
        <f t="shared" si="25"/>
        <v>0</v>
      </c>
    </row>
    <row r="124" spans="1:21" ht="15.75" thickBot="1" x14ac:dyDescent="0.3">
      <c r="A124" s="177"/>
      <c r="B124" s="52">
        <f>'DAY7'!H124</f>
        <v>0</v>
      </c>
      <c r="C124" s="144">
        <v>0</v>
      </c>
      <c r="D124" s="145">
        <v>0</v>
      </c>
      <c r="E124" s="146">
        <v>0</v>
      </c>
      <c r="F124" s="143">
        <v>0</v>
      </c>
      <c r="G124" s="298">
        <v>0</v>
      </c>
      <c r="H124" s="54">
        <f>+(Table110[[#This Row],[OPENING ]]+Table110[[#This Row],[RECEIPTS]]+Table110[[#This Row],[RETURNS]])-(Table110[[#This Row],[EXCHANGED]]+Table110[[#This Row],[SALES]]+Table110[[#This Row],[ISSUES]])</f>
        <v>0</v>
      </c>
      <c r="I124" s="144">
        <v>0</v>
      </c>
      <c r="J124" s="148">
        <f t="shared" si="26"/>
        <v>0</v>
      </c>
      <c r="K124" s="53">
        <f>+'DAY7'!K124+'DAY8'!C124</f>
        <v>0</v>
      </c>
      <c r="L124" s="54">
        <f>+'DAY7'!L124+'DAY8'!D124</f>
        <v>0</v>
      </c>
      <c r="M124" s="55">
        <f>+'DAY7'!M124+'DAY8'!E124</f>
        <v>0</v>
      </c>
      <c r="N124" s="52">
        <f>+'DAY7'!N124+'DAY8'!F124</f>
        <v>0</v>
      </c>
      <c r="O124" s="276">
        <f>+'DAY7'!O124+'DAY8'!G124</f>
        <v>0</v>
      </c>
      <c r="P124" s="53">
        <f t="shared" si="42"/>
        <v>0</v>
      </c>
      <c r="Q124" s="54">
        <f t="shared" si="43"/>
        <v>0</v>
      </c>
      <c r="R124" s="55">
        <f t="shared" si="44"/>
        <v>0</v>
      </c>
      <c r="S124" s="52">
        <f t="shared" si="45"/>
        <v>0</v>
      </c>
      <c r="T124" s="276">
        <f t="shared" si="46"/>
        <v>0</v>
      </c>
      <c r="U124" s="167">
        <f t="shared" si="25"/>
        <v>0</v>
      </c>
    </row>
    <row r="125" spans="1:21" ht="17.25" thickBot="1" x14ac:dyDescent="0.35">
      <c r="A125" s="159" t="s">
        <v>196</v>
      </c>
      <c r="B125" s="160">
        <f t="shared" ref="B125:T125" si="47">SUM(B117:B124)</f>
        <v>9346.7999999999993</v>
      </c>
      <c r="C125" s="161">
        <f t="shared" si="47"/>
        <v>0</v>
      </c>
      <c r="D125" s="162">
        <f t="shared" si="47"/>
        <v>0</v>
      </c>
      <c r="E125" s="163">
        <f t="shared" si="47"/>
        <v>0</v>
      </c>
      <c r="F125" s="160">
        <f t="shared" si="47"/>
        <v>0</v>
      </c>
      <c r="G125" s="277">
        <f t="shared" si="47"/>
        <v>760</v>
      </c>
      <c r="H125" s="162">
        <f t="shared" si="47"/>
        <v>8586.7999999999993</v>
      </c>
      <c r="I125" s="161">
        <f t="shared" si="47"/>
        <v>8587.2000000000007</v>
      </c>
      <c r="J125" s="165">
        <f>+I125-H125</f>
        <v>0.40000000000145519</v>
      </c>
      <c r="K125" s="161">
        <f t="shared" si="47"/>
        <v>0</v>
      </c>
      <c r="L125" s="162">
        <f t="shared" si="47"/>
        <v>8.3000000000000007</v>
      </c>
      <c r="M125" s="163">
        <f t="shared" si="47"/>
        <v>0</v>
      </c>
      <c r="N125" s="160">
        <f t="shared" si="47"/>
        <v>0</v>
      </c>
      <c r="O125" s="277">
        <f t="shared" si="47"/>
        <v>2209.9</v>
      </c>
      <c r="P125" s="161">
        <f t="shared" si="47"/>
        <v>0</v>
      </c>
      <c r="Q125" s="162">
        <f t="shared" si="47"/>
        <v>1.0375000000000001</v>
      </c>
      <c r="R125" s="163">
        <f t="shared" si="47"/>
        <v>0</v>
      </c>
      <c r="S125" s="160">
        <f t="shared" si="47"/>
        <v>0</v>
      </c>
      <c r="T125" s="277">
        <f t="shared" si="47"/>
        <v>276.23750000000001</v>
      </c>
      <c r="U125" s="166">
        <f t="shared" si="25"/>
        <v>30.968533044811103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'DAY7'!H128</f>
        <v>1017</v>
      </c>
      <c r="C128" s="53">
        <v>0</v>
      </c>
      <c r="D128" s="54">
        <v>0</v>
      </c>
      <c r="E128" s="55">
        <v>0</v>
      </c>
      <c r="F128" s="52">
        <v>0</v>
      </c>
      <c r="G128" s="276">
        <v>1017</v>
      </c>
      <c r="H128" s="54">
        <f>+(Table110[[#This Row],[OPENING ]]+Table110[[#This Row],[RECEIPTS]]+Table110[[#This Row],[RETURNS]])-(Table110[[#This Row],[EXCHANGED]]+Table110[[#This Row],[SALES]]+Table110[[#This Row],[ISSUES]])</f>
        <v>0</v>
      </c>
      <c r="I128" s="53">
        <v>0</v>
      </c>
      <c r="J128" s="58">
        <f t="shared" si="26"/>
        <v>0</v>
      </c>
      <c r="K128" s="53">
        <f>+'DAY7'!K128+'DAY8'!C128</f>
        <v>0</v>
      </c>
      <c r="L128" s="54">
        <f>+'DAY7'!L128+'DAY8'!D128</f>
        <v>0</v>
      </c>
      <c r="M128" s="55">
        <f>+'DAY7'!M128+'DAY8'!E128</f>
        <v>0</v>
      </c>
      <c r="N128" s="52">
        <f>+'DAY7'!N128+'DAY8'!F128</f>
        <v>0</v>
      </c>
      <c r="O128" s="276">
        <f>+'DAY7'!O128+'DAY8'!G128</f>
        <v>1017</v>
      </c>
      <c r="P128" s="53">
        <f>+K128/8</f>
        <v>0</v>
      </c>
      <c r="Q128" s="54">
        <f>+L128/8</f>
        <v>0</v>
      </c>
      <c r="R128" s="55">
        <f>+M128/8</f>
        <v>0</v>
      </c>
      <c r="S128" s="52">
        <f>+N128/8</f>
        <v>0</v>
      </c>
      <c r="T128" s="276">
        <f>+O128/8</f>
        <v>127.125</v>
      </c>
      <c r="U128" s="62">
        <f t="shared" si="25"/>
        <v>0</v>
      </c>
    </row>
    <row r="129" spans="1:21" x14ac:dyDescent="0.25">
      <c r="A129" s="80" t="s">
        <v>48</v>
      </c>
      <c r="B129" s="52">
        <f>'DAY7'!H129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+(Table110[[#This Row],[OPENING ]]+Table110[[#This Row],[RECEIPTS]]+Table110[[#This Row],[RETURNS]])-(Table110[[#This Row],[EXCHANGED]]+Table110[[#This Row],[SALES]]+Table110[[#This Row],[ISSUES]])</f>
        <v>28</v>
      </c>
      <c r="I129" s="53">
        <v>28</v>
      </c>
      <c r="J129" s="58">
        <f t="shared" si="26"/>
        <v>0</v>
      </c>
      <c r="K129" s="53">
        <f>+'DAY7'!K129+'DAY8'!C129</f>
        <v>0</v>
      </c>
      <c r="L129" s="54">
        <f>+'DAY7'!L129+'DAY8'!D129</f>
        <v>0</v>
      </c>
      <c r="M129" s="55">
        <f>+'DAY7'!M129+'DAY8'!E129</f>
        <v>0</v>
      </c>
      <c r="N129" s="52">
        <f>+'DAY7'!N129+'DAY8'!F129</f>
        <v>0</v>
      </c>
      <c r="O129" s="276">
        <f>+'DAY7'!O129+'DAY8'!G129</f>
        <v>0</v>
      </c>
      <c r="P129" s="53">
        <f t="shared" ref="P129:P149" si="48">+K129/8</f>
        <v>0</v>
      </c>
      <c r="Q129" s="54">
        <f t="shared" ref="Q129:Q149" si="49">+L129/8</f>
        <v>0</v>
      </c>
      <c r="R129" s="55">
        <f t="shared" ref="R129:R149" si="50">+M129/8</f>
        <v>0</v>
      </c>
      <c r="S129" s="52">
        <f t="shared" ref="S129:S149" si="51">+N129/8</f>
        <v>0</v>
      </c>
      <c r="T129" s="276">
        <f t="shared" ref="T129:T149" si="52">+O129/8</f>
        <v>0</v>
      </c>
      <c r="U129" s="62">
        <f t="shared" si="25"/>
        <v>0</v>
      </c>
    </row>
    <row r="130" spans="1:21" x14ac:dyDescent="0.25">
      <c r="A130" s="80" t="s">
        <v>49</v>
      </c>
      <c r="B130" s="52">
        <f>'DAY7'!H130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+(Table110[[#This Row],[OPENING ]]+Table110[[#This Row],[RECEIPTS]]+Table110[[#This Row],[RETURNS]])-(Table110[[#This Row],[EXCHANGED]]+Table110[[#This Row],[SALES]]+Table110[[#This Row],[ISSUES]])</f>
        <v>0</v>
      </c>
      <c r="I130" s="53">
        <v>0</v>
      </c>
      <c r="J130" s="58">
        <f t="shared" si="26"/>
        <v>0</v>
      </c>
      <c r="K130" s="53">
        <f>+'DAY7'!K130+'DAY8'!C130</f>
        <v>20</v>
      </c>
      <c r="L130" s="54">
        <f>+'DAY7'!L130+'DAY8'!D130</f>
        <v>0</v>
      </c>
      <c r="M130" s="55">
        <f>+'DAY7'!M130+'DAY8'!E130</f>
        <v>0</v>
      </c>
      <c r="N130" s="52">
        <f>+'DAY7'!N130+'DAY8'!F130</f>
        <v>0</v>
      </c>
      <c r="O130" s="276">
        <f>+'DAY7'!O130+'DAY8'!G130</f>
        <v>220</v>
      </c>
      <c r="P130" s="53">
        <f t="shared" si="48"/>
        <v>2.5</v>
      </c>
      <c r="Q130" s="54">
        <f t="shared" si="49"/>
        <v>0</v>
      </c>
      <c r="R130" s="55">
        <f t="shared" si="50"/>
        <v>0</v>
      </c>
      <c r="S130" s="52">
        <f t="shared" si="51"/>
        <v>0</v>
      </c>
      <c r="T130" s="276">
        <f t="shared" si="52"/>
        <v>27.5</v>
      </c>
      <c r="U130" s="62">
        <f t="shared" si="25"/>
        <v>0</v>
      </c>
    </row>
    <row r="131" spans="1:21" x14ac:dyDescent="0.25">
      <c r="A131" s="80" t="s">
        <v>50</v>
      </c>
      <c r="B131" s="52">
        <f>'DAY7'!H131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+(Table110[[#This Row],[OPENING ]]+Table110[[#This Row],[RECEIPTS]]+Table110[[#This Row],[RETURNS]])-(Table110[[#This Row],[EXCHANGED]]+Table110[[#This Row],[SALES]]+Table110[[#This Row],[ISSUES]])</f>
        <v>43.900000000000006</v>
      </c>
      <c r="I131" s="53">
        <v>43.9</v>
      </c>
      <c r="J131" s="58">
        <f t="shared" si="26"/>
        <v>0</v>
      </c>
      <c r="K131" s="53">
        <f>+'DAY7'!K131+'DAY8'!C131</f>
        <v>0</v>
      </c>
      <c r="L131" s="54">
        <f>+'DAY7'!L131+'DAY8'!D131</f>
        <v>0</v>
      </c>
      <c r="M131" s="55">
        <f>+'DAY7'!M131+'DAY8'!E131</f>
        <v>0</v>
      </c>
      <c r="N131" s="52">
        <f>+'DAY7'!N131+'DAY8'!F131</f>
        <v>0</v>
      </c>
      <c r="O131" s="276">
        <f>+'DAY7'!O131+'DAY8'!G131</f>
        <v>15.8</v>
      </c>
      <c r="P131" s="53">
        <f t="shared" si="48"/>
        <v>0</v>
      </c>
      <c r="Q131" s="54">
        <f t="shared" si="49"/>
        <v>0</v>
      </c>
      <c r="R131" s="55">
        <f t="shared" si="50"/>
        <v>0</v>
      </c>
      <c r="S131" s="52">
        <f t="shared" si="51"/>
        <v>0</v>
      </c>
      <c r="T131" s="276">
        <f t="shared" si="52"/>
        <v>1.9750000000000001</v>
      </c>
      <c r="U131" s="62">
        <f t="shared" si="25"/>
        <v>22.227848101265824</v>
      </c>
    </row>
    <row r="132" spans="1:21" x14ac:dyDescent="0.25">
      <c r="A132" s="80" t="s">
        <v>107</v>
      </c>
      <c r="B132" s="52">
        <f>'DAY7'!H132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+(Table110[[#This Row],[OPENING ]]+Table110[[#This Row],[RECEIPTS]]+Table110[[#This Row],[RETURNS]])-(Table110[[#This Row],[EXCHANGED]]+Table110[[#This Row],[SALES]]+Table110[[#This Row],[ISSUES]])</f>
        <v>0</v>
      </c>
      <c r="I132" s="53">
        <v>0</v>
      </c>
      <c r="J132" s="58">
        <f t="shared" si="26"/>
        <v>0</v>
      </c>
      <c r="K132" s="53">
        <f>+'DAY7'!K132+'DAY8'!C132</f>
        <v>0</v>
      </c>
      <c r="L132" s="54">
        <f>+'DAY7'!L132+'DAY8'!D132</f>
        <v>0</v>
      </c>
      <c r="M132" s="55">
        <f>+'DAY7'!M132+'DAY8'!E132</f>
        <v>0</v>
      </c>
      <c r="N132" s="52">
        <f>+'DAY7'!N132+'DAY8'!F132</f>
        <v>0</v>
      </c>
      <c r="O132" s="276">
        <f>+'DAY7'!O132+'DAY8'!G132</f>
        <v>0</v>
      </c>
      <c r="P132" s="53">
        <f t="shared" si="48"/>
        <v>0</v>
      </c>
      <c r="Q132" s="54">
        <f t="shared" si="49"/>
        <v>0</v>
      </c>
      <c r="R132" s="55">
        <f t="shared" si="50"/>
        <v>0</v>
      </c>
      <c r="S132" s="52">
        <f t="shared" si="51"/>
        <v>0</v>
      </c>
      <c r="T132" s="276">
        <f t="shared" si="52"/>
        <v>0</v>
      </c>
      <c r="U132" s="62">
        <f t="shared" si="25"/>
        <v>0</v>
      </c>
    </row>
    <row r="133" spans="1:21" x14ac:dyDescent="0.25">
      <c r="A133" s="80" t="s">
        <v>108</v>
      </c>
      <c r="B133" s="52">
        <f>'DAY7'!H133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+(Table110[[#This Row],[OPENING ]]+Table110[[#This Row],[RECEIPTS]]+Table110[[#This Row],[RETURNS]])-(Table110[[#This Row],[EXCHANGED]]+Table110[[#This Row],[SALES]]+Table110[[#This Row],[ISSUES]])</f>
        <v>5775.4</v>
      </c>
      <c r="I133" s="53">
        <v>5775.4</v>
      </c>
      <c r="J133" s="58">
        <f t="shared" si="26"/>
        <v>0</v>
      </c>
      <c r="K133" s="53">
        <f>+'DAY7'!K133+'DAY8'!C133</f>
        <v>0</v>
      </c>
      <c r="L133" s="54">
        <f>+'DAY7'!L133+'DAY8'!D133</f>
        <v>0</v>
      </c>
      <c r="M133" s="55">
        <f>+'DAY7'!M133+'DAY8'!E133</f>
        <v>0</v>
      </c>
      <c r="N133" s="52">
        <f>+'DAY7'!N133+'DAY8'!F133</f>
        <v>0</v>
      </c>
      <c r="O133" s="276">
        <f>+'DAY7'!O133+'DAY8'!G133</f>
        <v>0</v>
      </c>
      <c r="P133" s="53">
        <f t="shared" si="48"/>
        <v>0</v>
      </c>
      <c r="Q133" s="54">
        <f t="shared" si="49"/>
        <v>0</v>
      </c>
      <c r="R133" s="55">
        <f t="shared" si="50"/>
        <v>0</v>
      </c>
      <c r="S133" s="52">
        <f t="shared" si="51"/>
        <v>0</v>
      </c>
      <c r="T133" s="276">
        <f t="shared" si="52"/>
        <v>0</v>
      </c>
      <c r="U133" s="62">
        <f t="shared" ref="U133:U209" si="53">IFERROR(+H133/(P133+Q133+R133+S133+T133),0)</f>
        <v>0</v>
      </c>
    </row>
    <row r="134" spans="1:21" x14ac:dyDescent="0.25">
      <c r="A134" s="85" t="s">
        <v>115</v>
      </c>
      <c r="B134" s="52">
        <f>'DAY7'!H134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+(Table110[[#This Row],[OPENING ]]+Table110[[#This Row],[RECEIPTS]]+Table110[[#This Row],[RETURNS]])-(Table110[[#This Row],[EXCHANGED]]+Table110[[#This Row],[SALES]]+Table110[[#This Row],[ISSUES]])</f>
        <v>0</v>
      </c>
      <c r="I134" s="53">
        <v>0</v>
      </c>
      <c r="J134" s="58">
        <f t="shared" si="26"/>
        <v>0</v>
      </c>
      <c r="K134" s="53">
        <f>+'DAY7'!K134+'DAY8'!C134</f>
        <v>0</v>
      </c>
      <c r="L134" s="54">
        <f>+'DAY7'!L134+'DAY8'!D134</f>
        <v>0</v>
      </c>
      <c r="M134" s="55">
        <f>+'DAY7'!M134+'DAY8'!E134</f>
        <v>0</v>
      </c>
      <c r="N134" s="52">
        <f>+'DAY7'!N134+'DAY8'!F134</f>
        <v>0</v>
      </c>
      <c r="O134" s="276">
        <f>+'DAY7'!O134+'DAY8'!G134</f>
        <v>0</v>
      </c>
      <c r="P134" s="53">
        <f t="shared" si="48"/>
        <v>0</v>
      </c>
      <c r="Q134" s="54">
        <f t="shared" si="49"/>
        <v>0</v>
      </c>
      <c r="R134" s="55">
        <f t="shared" si="50"/>
        <v>0</v>
      </c>
      <c r="S134" s="52">
        <f t="shared" si="51"/>
        <v>0</v>
      </c>
      <c r="T134" s="276">
        <f t="shared" si="52"/>
        <v>0</v>
      </c>
      <c r="U134" s="62">
        <f t="shared" si="53"/>
        <v>0</v>
      </c>
    </row>
    <row r="135" spans="1:21" x14ac:dyDescent="0.25">
      <c r="A135" s="80" t="s">
        <v>253</v>
      </c>
      <c r="B135" s="52">
        <f>'DAY7'!H135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+(Table110[[#This Row],[OPENING ]]+Table110[[#This Row],[RECEIPTS]]+Table110[[#This Row],[RETURNS]])-(Table110[[#This Row],[EXCHANGED]]+Table110[[#This Row],[SALES]]+Table110[[#This Row],[ISSUES]])</f>
        <v>0</v>
      </c>
      <c r="I135" s="53">
        <v>0</v>
      </c>
      <c r="J135" s="58">
        <f t="shared" si="26"/>
        <v>0</v>
      </c>
      <c r="K135" s="53">
        <f>+'DAY7'!K135+'DAY8'!C135</f>
        <v>0</v>
      </c>
      <c r="L135" s="54">
        <f>+'DAY7'!L135+'DAY8'!D135</f>
        <v>0</v>
      </c>
      <c r="M135" s="55">
        <f>+'DAY7'!M135+'DAY8'!E135</f>
        <v>0</v>
      </c>
      <c r="N135" s="52">
        <f>+'DAY7'!N135+'DAY8'!F135</f>
        <v>0</v>
      </c>
      <c r="O135" s="276">
        <f>+'DAY7'!O135+'DAY8'!G135</f>
        <v>754</v>
      </c>
      <c r="P135" s="53">
        <f t="shared" si="48"/>
        <v>0</v>
      </c>
      <c r="Q135" s="54">
        <f t="shared" si="49"/>
        <v>0</v>
      </c>
      <c r="R135" s="55">
        <f t="shared" si="50"/>
        <v>0</v>
      </c>
      <c r="S135" s="52">
        <f t="shared" si="51"/>
        <v>0</v>
      </c>
      <c r="T135" s="276">
        <f t="shared" si="52"/>
        <v>94.25</v>
      </c>
      <c r="U135" s="62">
        <f t="shared" si="53"/>
        <v>0</v>
      </c>
    </row>
    <row r="136" spans="1:21" x14ac:dyDescent="0.25">
      <c r="A136" s="80" t="s">
        <v>123</v>
      </c>
      <c r="B136" s="52">
        <f>'DAY7'!H136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+(Table110[[#This Row],[OPENING ]]+Table110[[#This Row],[RECEIPTS]]+Table110[[#This Row],[RETURNS]])-(Table110[[#This Row],[EXCHANGED]]+Table110[[#This Row],[SALES]]+Table110[[#This Row],[ISSUES]])</f>
        <v>0</v>
      </c>
      <c r="I136" s="53">
        <v>0</v>
      </c>
      <c r="J136" s="58">
        <f t="shared" si="26"/>
        <v>0</v>
      </c>
      <c r="K136" s="53">
        <f>+'DAY7'!K136+'DAY8'!C136</f>
        <v>0</v>
      </c>
      <c r="L136" s="54">
        <f>+'DAY7'!L136+'DAY8'!D136</f>
        <v>0</v>
      </c>
      <c r="M136" s="55">
        <f>+'DAY7'!M136+'DAY8'!E136</f>
        <v>0</v>
      </c>
      <c r="N136" s="52">
        <f>+'DAY7'!N136+'DAY8'!F136</f>
        <v>0</v>
      </c>
      <c r="O136" s="276">
        <f>+'DAY7'!O136+'DAY8'!G136</f>
        <v>0</v>
      </c>
      <c r="P136" s="53">
        <f t="shared" si="48"/>
        <v>0</v>
      </c>
      <c r="Q136" s="54">
        <f t="shared" si="49"/>
        <v>0</v>
      </c>
      <c r="R136" s="55">
        <f t="shared" si="50"/>
        <v>0</v>
      </c>
      <c r="S136" s="52">
        <f t="shared" si="51"/>
        <v>0</v>
      </c>
      <c r="T136" s="276">
        <f t="shared" si="52"/>
        <v>0</v>
      </c>
      <c r="U136" s="62">
        <f t="shared" si="53"/>
        <v>0</v>
      </c>
    </row>
    <row r="137" spans="1:21" x14ac:dyDescent="0.25">
      <c r="A137" s="80" t="s">
        <v>124</v>
      </c>
      <c r="B137" s="52">
        <f>'DAY7'!H137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+(Table110[[#This Row],[OPENING ]]+Table110[[#This Row],[RECEIPTS]]+Table110[[#This Row],[RETURNS]])-(Table110[[#This Row],[EXCHANGED]]+Table110[[#This Row],[SALES]]+Table110[[#This Row],[ISSUES]])</f>
        <v>0</v>
      </c>
      <c r="I137" s="53">
        <v>0</v>
      </c>
      <c r="J137" s="58">
        <f t="shared" si="26"/>
        <v>0</v>
      </c>
      <c r="K137" s="53">
        <f>+'DAY7'!K137+'DAY8'!C137</f>
        <v>0</v>
      </c>
      <c r="L137" s="54">
        <f>+'DAY7'!L137+'DAY8'!D137</f>
        <v>0</v>
      </c>
      <c r="M137" s="55">
        <f>+'DAY7'!M137+'DAY8'!E137</f>
        <v>0</v>
      </c>
      <c r="N137" s="52">
        <f>+'DAY7'!N137+'DAY8'!F137</f>
        <v>0</v>
      </c>
      <c r="O137" s="276">
        <f>+'DAY7'!O137+'DAY8'!G137</f>
        <v>0</v>
      </c>
      <c r="P137" s="53">
        <f t="shared" si="48"/>
        <v>0</v>
      </c>
      <c r="Q137" s="54">
        <f t="shared" si="49"/>
        <v>0</v>
      </c>
      <c r="R137" s="55">
        <f t="shared" si="50"/>
        <v>0</v>
      </c>
      <c r="S137" s="52">
        <f t="shared" si="51"/>
        <v>0</v>
      </c>
      <c r="T137" s="276">
        <f t="shared" si="52"/>
        <v>0</v>
      </c>
      <c r="U137" s="62">
        <f t="shared" si="53"/>
        <v>0</v>
      </c>
    </row>
    <row r="138" spans="1:21" x14ac:dyDescent="0.25">
      <c r="A138" s="80" t="s">
        <v>125</v>
      </c>
      <c r="B138" s="52">
        <f>'DAY7'!H138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+(Table110[[#This Row],[OPENING ]]+Table110[[#This Row],[RECEIPTS]]+Table110[[#This Row],[RETURNS]])-(Table110[[#This Row],[EXCHANGED]]+Table110[[#This Row],[SALES]]+Table110[[#This Row],[ISSUES]])</f>
        <v>0</v>
      </c>
      <c r="I138" s="53">
        <v>0</v>
      </c>
      <c r="J138" s="58">
        <f t="shared" si="26"/>
        <v>0</v>
      </c>
      <c r="K138" s="53">
        <f>+'DAY7'!K138+'DAY8'!C138</f>
        <v>0</v>
      </c>
      <c r="L138" s="54">
        <f>+'DAY7'!L138+'DAY8'!D138</f>
        <v>0</v>
      </c>
      <c r="M138" s="55">
        <f>+'DAY7'!M138+'DAY8'!E138</f>
        <v>0</v>
      </c>
      <c r="N138" s="52">
        <f>+'DAY7'!N138+'DAY8'!F138</f>
        <v>0</v>
      </c>
      <c r="O138" s="276">
        <f>+'DAY7'!O138+'DAY8'!G138</f>
        <v>0</v>
      </c>
      <c r="P138" s="53">
        <f t="shared" si="48"/>
        <v>0</v>
      </c>
      <c r="Q138" s="54">
        <f t="shared" si="49"/>
        <v>0</v>
      </c>
      <c r="R138" s="55">
        <f t="shared" si="50"/>
        <v>0</v>
      </c>
      <c r="S138" s="52">
        <f t="shared" si="51"/>
        <v>0</v>
      </c>
      <c r="T138" s="276">
        <f t="shared" si="52"/>
        <v>0</v>
      </c>
      <c r="U138" s="62">
        <f t="shared" si="53"/>
        <v>0</v>
      </c>
    </row>
    <row r="139" spans="1:21" x14ac:dyDescent="0.25">
      <c r="A139" s="80" t="s">
        <v>172</v>
      </c>
      <c r="B139" s="52">
        <f>'DAY7'!H139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+(Table110[[#This Row],[OPENING ]]+Table110[[#This Row],[RECEIPTS]]+Table110[[#This Row],[RETURNS]])-(Table110[[#This Row],[EXCHANGED]]+Table110[[#This Row],[SALES]]+Table110[[#This Row],[ISSUES]])</f>
        <v>0</v>
      </c>
      <c r="I139" s="53">
        <v>0</v>
      </c>
      <c r="J139" s="58">
        <f t="shared" si="26"/>
        <v>0</v>
      </c>
      <c r="K139" s="53">
        <f>+'DAY7'!K139+'DAY8'!C139</f>
        <v>0</v>
      </c>
      <c r="L139" s="54">
        <f>+'DAY7'!L139+'DAY8'!D139</f>
        <v>0</v>
      </c>
      <c r="M139" s="55">
        <f>+'DAY7'!M139+'DAY8'!E139</f>
        <v>0</v>
      </c>
      <c r="N139" s="52">
        <f>+'DAY7'!N139+'DAY8'!F139</f>
        <v>0</v>
      </c>
      <c r="O139" s="276">
        <f>+'DAY7'!O139+'DAY8'!G139</f>
        <v>0</v>
      </c>
      <c r="P139" s="53">
        <f t="shared" si="48"/>
        <v>0</v>
      </c>
      <c r="Q139" s="54">
        <f t="shared" si="49"/>
        <v>0</v>
      </c>
      <c r="R139" s="55">
        <f t="shared" si="50"/>
        <v>0</v>
      </c>
      <c r="S139" s="52">
        <f t="shared" si="51"/>
        <v>0</v>
      </c>
      <c r="T139" s="276">
        <f t="shared" si="52"/>
        <v>0</v>
      </c>
      <c r="U139" s="62">
        <f t="shared" si="53"/>
        <v>0</v>
      </c>
    </row>
    <row r="140" spans="1:21" x14ac:dyDescent="0.25">
      <c r="A140" s="80" t="s">
        <v>173</v>
      </c>
      <c r="B140" s="52">
        <f>'DAY7'!H140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+(Table110[[#This Row],[OPENING ]]+Table110[[#This Row],[RECEIPTS]]+Table110[[#This Row],[RETURNS]])-(Table110[[#This Row],[EXCHANGED]]+Table110[[#This Row],[SALES]]+Table110[[#This Row],[ISSUES]])</f>
        <v>0</v>
      </c>
      <c r="I140" s="53">
        <v>0</v>
      </c>
      <c r="J140" s="58">
        <f t="shared" si="26"/>
        <v>0</v>
      </c>
      <c r="K140" s="53">
        <f>+'DAY7'!K140+'DAY8'!C140</f>
        <v>0</v>
      </c>
      <c r="L140" s="54">
        <f>+'DAY7'!L140+'DAY8'!D140</f>
        <v>0</v>
      </c>
      <c r="M140" s="55">
        <f>+'DAY7'!M140+'DAY8'!E140</f>
        <v>0</v>
      </c>
      <c r="N140" s="52">
        <f>+'DAY7'!N140+'DAY8'!F140</f>
        <v>0</v>
      </c>
      <c r="O140" s="276">
        <f>+'DAY7'!O140+'DAY8'!G140</f>
        <v>0</v>
      </c>
      <c r="P140" s="53">
        <f t="shared" si="48"/>
        <v>0</v>
      </c>
      <c r="Q140" s="54">
        <f t="shared" si="49"/>
        <v>0</v>
      </c>
      <c r="R140" s="55">
        <f t="shared" si="50"/>
        <v>0</v>
      </c>
      <c r="S140" s="52">
        <f t="shared" si="51"/>
        <v>0</v>
      </c>
      <c r="T140" s="276">
        <f t="shared" si="52"/>
        <v>0</v>
      </c>
      <c r="U140" s="62">
        <f t="shared" si="53"/>
        <v>0</v>
      </c>
    </row>
    <row r="141" spans="1:21" x14ac:dyDescent="0.25">
      <c r="A141" s="80" t="s">
        <v>177</v>
      </c>
      <c r="B141" s="52">
        <f>'DAY7'!H141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+(Table110[[#This Row],[OPENING ]]+Table110[[#This Row],[RECEIPTS]]+Table110[[#This Row],[RETURNS]])-(Table110[[#This Row],[EXCHANGED]]+Table110[[#This Row],[SALES]]+Table110[[#This Row],[ISSUES]])</f>
        <v>0</v>
      </c>
      <c r="I141" s="53">
        <v>0</v>
      </c>
      <c r="J141" s="58">
        <f t="shared" si="26"/>
        <v>0</v>
      </c>
      <c r="K141" s="53">
        <f>+'DAY7'!K141+'DAY8'!C141</f>
        <v>0</v>
      </c>
      <c r="L141" s="54">
        <f>+'DAY7'!L141+'DAY8'!D141</f>
        <v>0</v>
      </c>
      <c r="M141" s="55">
        <f>+'DAY7'!M141+'DAY8'!E141</f>
        <v>0</v>
      </c>
      <c r="N141" s="52">
        <f>+'DAY7'!N141+'DAY8'!F141</f>
        <v>0</v>
      </c>
      <c r="O141" s="276">
        <f>+'DAY7'!O141+'DAY8'!G141</f>
        <v>0</v>
      </c>
      <c r="P141" s="53">
        <f t="shared" si="48"/>
        <v>0</v>
      </c>
      <c r="Q141" s="54">
        <f t="shared" si="49"/>
        <v>0</v>
      </c>
      <c r="R141" s="55">
        <f t="shared" si="50"/>
        <v>0</v>
      </c>
      <c r="S141" s="52">
        <f t="shared" si="51"/>
        <v>0</v>
      </c>
      <c r="T141" s="276">
        <f t="shared" si="52"/>
        <v>0</v>
      </c>
      <c r="U141" s="62">
        <f t="shared" si="53"/>
        <v>0</v>
      </c>
    </row>
    <row r="142" spans="1:21" x14ac:dyDescent="0.25">
      <c r="A142" s="80" t="s">
        <v>176</v>
      </c>
      <c r="B142" s="52">
        <f>'DAY7'!H142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+(Table110[[#This Row],[OPENING ]]+Table110[[#This Row],[RECEIPTS]]+Table110[[#This Row],[RETURNS]])-(Table110[[#This Row],[EXCHANGED]]+Table110[[#This Row],[SALES]]+Table110[[#This Row],[ISSUES]])</f>
        <v>0</v>
      </c>
      <c r="I142" s="53">
        <v>0</v>
      </c>
      <c r="J142" s="58">
        <f t="shared" si="26"/>
        <v>0</v>
      </c>
      <c r="K142" s="53">
        <f>+'DAY7'!K142+'DAY8'!C142</f>
        <v>0</v>
      </c>
      <c r="L142" s="54">
        <f>+'DAY7'!L142+'DAY8'!D142</f>
        <v>0</v>
      </c>
      <c r="M142" s="55">
        <f>+'DAY7'!M142+'DAY8'!E142</f>
        <v>0</v>
      </c>
      <c r="N142" s="52">
        <f>+'DAY7'!N142+'DAY8'!F142</f>
        <v>0</v>
      </c>
      <c r="O142" s="276">
        <f>+'DAY7'!O142+'DAY8'!G142</f>
        <v>0</v>
      </c>
      <c r="P142" s="53">
        <f t="shared" si="48"/>
        <v>0</v>
      </c>
      <c r="Q142" s="54">
        <f t="shared" si="49"/>
        <v>0</v>
      </c>
      <c r="R142" s="55">
        <f t="shared" si="50"/>
        <v>0</v>
      </c>
      <c r="S142" s="52">
        <f t="shared" si="51"/>
        <v>0</v>
      </c>
      <c r="T142" s="276">
        <f t="shared" si="52"/>
        <v>0</v>
      </c>
      <c r="U142" s="62">
        <f t="shared" si="53"/>
        <v>0</v>
      </c>
    </row>
    <row r="143" spans="1:21" x14ac:dyDescent="0.25">
      <c r="A143" s="80" t="s">
        <v>210</v>
      </c>
      <c r="B143" s="52">
        <f>'DAY7'!H143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+(Table110[[#This Row],[OPENING ]]+Table110[[#This Row],[RECEIPTS]]+Table110[[#This Row],[RETURNS]])-(Table110[[#This Row],[EXCHANGED]]+Table110[[#This Row],[SALES]]+Table110[[#This Row],[ISSUES]])</f>
        <v>0</v>
      </c>
      <c r="I143" s="53">
        <v>0</v>
      </c>
      <c r="J143" s="58">
        <f t="shared" si="26"/>
        <v>0</v>
      </c>
      <c r="K143" s="53">
        <f>+'DAY7'!K143+'DAY8'!C143</f>
        <v>0</v>
      </c>
      <c r="L143" s="54">
        <f>+'DAY7'!L143+'DAY8'!D143</f>
        <v>0</v>
      </c>
      <c r="M143" s="55">
        <f>+'DAY7'!M143+'DAY8'!E143</f>
        <v>0</v>
      </c>
      <c r="N143" s="52">
        <f>+'DAY7'!N143+'DAY8'!F143</f>
        <v>0</v>
      </c>
      <c r="O143" s="276">
        <f>+'DAY7'!O143+'DAY8'!G143</f>
        <v>0</v>
      </c>
      <c r="P143" s="53">
        <f t="shared" si="48"/>
        <v>0</v>
      </c>
      <c r="Q143" s="54">
        <f t="shared" si="49"/>
        <v>0</v>
      </c>
      <c r="R143" s="55">
        <f t="shared" si="50"/>
        <v>0</v>
      </c>
      <c r="S143" s="52">
        <f t="shared" si="51"/>
        <v>0</v>
      </c>
      <c r="T143" s="276">
        <f t="shared" si="52"/>
        <v>0</v>
      </c>
      <c r="U143" s="62">
        <f t="shared" si="53"/>
        <v>0</v>
      </c>
    </row>
    <row r="144" spans="1:21" x14ac:dyDescent="0.25">
      <c r="A144" s="80" t="s">
        <v>211</v>
      </c>
      <c r="B144" s="52">
        <f>'DAY7'!H144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+(Table110[[#This Row],[OPENING ]]+Table110[[#This Row],[RECEIPTS]]+Table110[[#This Row],[RETURNS]])-(Table110[[#This Row],[EXCHANGED]]+Table110[[#This Row],[SALES]]+Table110[[#This Row],[ISSUES]])</f>
        <v>0</v>
      </c>
      <c r="I144" s="53">
        <v>0</v>
      </c>
      <c r="J144" s="58">
        <f t="shared" si="26"/>
        <v>0</v>
      </c>
      <c r="K144" s="53">
        <f>+'DAY7'!K144+'DAY8'!C144</f>
        <v>0</v>
      </c>
      <c r="L144" s="54">
        <f>+'DAY7'!L144+'DAY8'!D144</f>
        <v>0</v>
      </c>
      <c r="M144" s="55">
        <f>+'DAY7'!M144+'DAY8'!E144</f>
        <v>0</v>
      </c>
      <c r="N144" s="52">
        <f>+'DAY7'!N144+'DAY8'!F144</f>
        <v>0</v>
      </c>
      <c r="O144" s="276">
        <f>+'DAY7'!O144+'DAY8'!G144</f>
        <v>0</v>
      </c>
      <c r="P144" s="53">
        <f t="shared" si="48"/>
        <v>0</v>
      </c>
      <c r="Q144" s="54">
        <f t="shared" si="49"/>
        <v>0</v>
      </c>
      <c r="R144" s="55">
        <f t="shared" si="50"/>
        <v>0</v>
      </c>
      <c r="S144" s="52">
        <f t="shared" si="51"/>
        <v>0</v>
      </c>
      <c r="T144" s="276">
        <f t="shared" si="52"/>
        <v>0</v>
      </c>
      <c r="U144" s="62">
        <f t="shared" si="53"/>
        <v>0</v>
      </c>
    </row>
    <row r="145" spans="1:21" x14ac:dyDescent="0.25">
      <c r="A145" s="80" t="s">
        <v>214</v>
      </c>
      <c r="B145" s="52">
        <f>'DAY7'!H145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+(Table110[[#This Row],[OPENING ]]+Table110[[#This Row],[RECEIPTS]]+Table110[[#This Row],[RETURNS]])-(Table110[[#This Row],[EXCHANGED]]+Table110[[#This Row],[SALES]]+Table110[[#This Row],[ISSUES]])</f>
        <v>0</v>
      </c>
      <c r="I145" s="53">
        <v>0</v>
      </c>
      <c r="J145" s="58">
        <f t="shared" si="26"/>
        <v>0</v>
      </c>
      <c r="K145" s="53">
        <f>+'DAY7'!K145+'DAY8'!C145</f>
        <v>0</v>
      </c>
      <c r="L145" s="54">
        <f>+'DAY7'!L145+'DAY8'!D145</f>
        <v>0</v>
      </c>
      <c r="M145" s="55">
        <f>+'DAY7'!M145+'DAY8'!E145</f>
        <v>0</v>
      </c>
      <c r="N145" s="52">
        <f>+'DAY7'!N145+'DAY8'!F145</f>
        <v>0</v>
      </c>
      <c r="O145" s="276">
        <f>+'DAY7'!O145+'DAY8'!G145</f>
        <v>0</v>
      </c>
      <c r="P145" s="53">
        <f t="shared" si="48"/>
        <v>0</v>
      </c>
      <c r="Q145" s="54">
        <f t="shared" si="49"/>
        <v>0</v>
      </c>
      <c r="R145" s="55">
        <f t="shared" si="50"/>
        <v>0</v>
      </c>
      <c r="S145" s="52">
        <f t="shared" si="51"/>
        <v>0</v>
      </c>
      <c r="T145" s="276">
        <f t="shared" si="52"/>
        <v>0</v>
      </c>
      <c r="U145" s="62">
        <f t="shared" si="53"/>
        <v>0</v>
      </c>
    </row>
    <row r="146" spans="1:21" x14ac:dyDescent="0.25">
      <c r="A146" s="80" t="s">
        <v>215</v>
      </c>
      <c r="B146" s="52">
        <f>'DAY7'!H146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+(Table110[[#This Row],[OPENING ]]+Table110[[#This Row],[RECEIPTS]]+Table110[[#This Row],[RETURNS]])-(Table110[[#This Row],[EXCHANGED]]+Table110[[#This Row],[SALES]]+Table110[[#This Row],[ISSUES]])</f>
        <v>0</v>
      </c>
      <c r="I146" s="53">
        <v>0</v>
      </c>
      <c r="J146" s="58">
        <f t="shared" si="26"/>
        <v>0</v>
      </c>
      <c r="K146" s="53">
        <f>+'DAY7'!K146+'DAY8'!C146</f>
        <v>0</v>
      </c>
      <c r="L146" s="54">
        <f>+'DAY7'!L146+'DAY8'!D146</f>
        <v>0</v>
      </c>
      <c r="M146" s="55">
        <f>+'DAY7'!M146+'DAY8'!E146</f>
        <v>0</v>
      </c>
      <c r="N146" s="52">
        <f>+'DAY7'!N146+'DAY8'!F146</f>
        <v>0</v>
      </c>
      <c r="O146" s="276">
        <f>+'DAY7'!O146+'DAY8'!G146</f>
        <v>0</v>
      </c>
      <c r="P146" s="53">
        <f t="shared" si="48"/>
        <v>0</v>
      </c>
      <c r="Q146" s="54">
        <f t="shared" si="49"/>
        <v>0</v>
      </c>
      <c r="R146" s="55">
        <f t="shared" si="50"/>
        <v>0</v>
      </c>
      <c r="S146" s="52">
        <f t="shared" si="51"/>
        <v>0</v>
      </c>
      <c r="T146" s="276">
        <f t="shared" si="52"/>
        <v>0</v>
      </c>
      <c r="U146" s="62">
        <f t="shared" si="53"/>
        <v>0</v>
      </c>
    </row>
    <row r="147" spans="1:21" x14ac:dyDescent="0.25">
      <c r="A147" s="80" t="s">
        <v>233</v>
      </c>
      <c r="B147" s="52">
        <f>'DAY7'!H147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+(Table110[[#This Row],[OPENING ]]+Table110[[#This Row],[RECEIPTS]]+Table110[[#This Row],[RETURNS]])-(Table110[[#This Row],[EXCHANGED]]+Table110[[#This Row],[SALES]]+Table110[[#This Row],[ISSUES]])</f>
        <v>0</v>
      </c>
      <c r="I147" s="53">
        <v>0</v>
      </c>
      <c r="J147" s="58">
        <f t="shared" si="26"/>
        <v>0</v>
      </c>
      <c r="K147" s="53">
        <f>+'DAY7'!K147+'DAY8'!C147</f>
        <v>0</v>
      </c>
      <c r="L147" s="54">
        <f>+'DAY7'!L147+'DAY8'!D147</f>
        <v>0</v>
      </c>
      <c r="M147" s="55">
        <f>+'DAY7'!M147+'DAY8'!E147</f>
        <v>0</v>
      </c>
      <c r="N147" s="52">
        <f>+'DAY7'!N147+'DAY8'!F147</f>
        <v>0</v>
      </c>
      <c r="O147" s="276">
        <f>+'DAY7'!O147+'DAY8'!G147</f>
        <v>0</v>
      </c>
      <c r="P147" s="53">
        <f t="shared" si="48"/>
        <v>0</v>
      </c>
      <c r="Q147" s="54">
        <f t="shared" si="49"/>
        <v>0</v>
      </c>
      <c r="R147" s="55">
        <f t="shared" si="50"/>
        <v>0</v>
      </c>
      <c r="S147" s="52">
        <f t="shared" si="51"/>
        <v>0</v>
      </c>
      <c r="T147" s="276">
        <f t="shared" si="52"/>
        <v>0</v>
      </c>
      <c r="U147" s="62">
        <f t="shared" si="53"/>
        <v>0</v>
      </c>
    </row>
    <row r="148" spans="1:21" x14ac:dyDescent="0.25">
      <c r="A148" s="80" t="s">
        <v>236</v>
      </c>
      <c r="B148" s="52">
        <f>'DAY7'!H148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+(Table110[[#This Row],[OPENING ]]+Table110[[#This Row],[RECEIPTS]]+Table110[[#This Row],[RETURNS]])-(Table110[[#This Row],[EXCHANGED]]+Table110[[#This Row],[SALES]]+Table110[[#This Row],[ISSUES]])</f>
        <v>0</v>
      </c>
      <c r="I148" s="53">
        <v>0</v>
      </c>
      <c r="J148" s="58">
        <f t="shared" si="26"/>
        <v>0</v>
      </c>
      <c r="K148" s="53">
        <f>+'DAY7'!K148+'DAY8'!C148</f>
        <v>0</v>
      </c>
      <c r="L148" s="54">
        <f>+'DAY7'!L148+'DAY8'!D148</f>
        <v>0</v>
      </c>
      <c r="M148" s="55">
        <f>+'DAY7'!M148+'DAY8'!E148</f>
        <v>0</v>
      </c>
      <c r="N148" s="52">
        <f>+'DAY7'!N148+'DAY8'!F148</f>
        <v>0</v>
      </c>
      <c r="O148" s="276">
        <f>+'DAY7'!O148+'DAY8'!G148</f>
        <v>0</v>
      </c>
      <c r="P148" s="53">
        <f t="shared" si="48"/>
        <v>0</v>
      </c>
      <c r="Q148" s="54">
        <f t="shared" si="49"/>
        <v>0</v>
      </c>
      <c r="R148" s="55">
        <f t="shared" si="50"/>
        <v>0</v>
      </c>
      <c r="S148" s="52">
        <f t="shared" si="51"/>
        <v>0</v>
      </c>
      <c r="T148" s="276">
        <f t="shared" si="52"/>
        <v>0</v>
      </c>
      <c r="U148" s="62">
        <f t="shared" si="53"/>
        <v>0</v>
      </c>
    </row>
    <row r="149" spans="1:21" ht="15.75" thickBot="1" x14ac:dyDescent="0.3">
      <c r="A149" s="142"/>
      <c r="B149" s="52">
        <f>'DAY7'!H149</f>
        <v>0</v>
      </c>
      <c r="C149" s="144">
        <v>0</v>
      </c>
      <c r="D149" s="145">
        <v>0</v>
      </c>
      <c r="E149" s="146">
        <v>0</v>
      </c>
      <c r="F149" s="143">
        <v>0</v>
      </c>
      <c r="G149" s="298">
        <v>0</v>
      </c>
      <c r="H149" s="54">
        <f>+(Table110[[#This Row],[OPENING ]]+Table110[[#This Row],[RECEIPTS]]+Table110[[#This Row],[RETURNS]])-(Table110[[#This Row],[EXCHANGED]]+Table110[[#This Row],[SALES]]+Table110[[#This Row],[ISSUES]])</f>
        <v>0</v>
      </c>
      <c r="I149" s="144">
        <v>0</v>
      </c>
      <c r="J149" s="148">
        <f t="shared" si="26"/>
        <v>0</v>
      </c>
      <c r="K149" s="53">
        <f>+'DAY7'!K149+'DAY8'!C149</f>
        <v>0</v>
      </c>
      <c r="L149" s="54">
        <f>+'DAY7'!L149+'DAY8'!D149</f>
        <v>0</v>
      </c>
      <c r="M149" s="55">
        <f>+'DAY7'!M149+'DAY8'!E149</f>
        <v>0</v>
      </c>
      <c r="N149" s="52">
        <f>+'DAY7'!N149+'DAY8'!F149</f>
        <v>0</v>
      </c>
      <c r="O149" s="276">
        <f>+'DAY7'!O149+'DAY8'!G149</f>
        <v>0</v>
      </c>
      <c r="P149" s="53">
        <f t="shared" si="48"/>
        <v>0</v>
      </c>
      <c r="Q149" s="54">
        <f t="shared" si="49"/>
        <v>0</v>
      </c>
      <c r="R149" s="55">
        <f t="shared" si="50"/>
        <v>0</v>
      </c>
      <c r="S149" s="52">
        <f t="shared" si="51"/>
        <v>0</v>
      </c>
      <c r="T149" s="276">
        <f t="shared" si="52"/>
        <v>0</v>
      </c>
      <c r="U149" s="167">
        <f t="shared" si="53"/>
        <v>0</v>
      </c>
    </row>
    <row r="150" spans="1:21" ht="17.25" thickBot="1" x14ac:dyDescent="0.35">
      <c r="A150" s="159" t="s">
        <v>51</v>
      </c>
      <c r="B150" s="160">
        <f>SUM(B128:B149)</f>
        <v>6864.2999999999993</v>
      </c>
      <c r="C150" s="161">
        <f t="shared" ref="C150:F150" si="54">SUM(C128:C149)</f>
        <v>0</v>
      </c>
      <c r="D150" s="162">
        <f t="shared" si="54"/>
        <v>0</v>
      </c>
      <c r="E150" s="163">
        <f t="shared" si="54"/>
        <v>0</v>
      </c>
      <c r="F150" s="160">
        <f t="shared" si="54"/>
        <v>0</v>
      </c>
      <c r="G150" s="277">
        <f t="shared" ref="G150:T150" si="55">SUM(G128:G149)</f>
        <v>1017</v>
      </c>
      <c r="H150" s="162">
        <f t="shared" si="55"/>
        <v>5847.2999999999993</v>
      </c>
      <c r="I150" s="161">
        <f t="shared" si="55"/>
        <v>5847.2999999999993</v>
      </c>
      <c r="J150" s="165">
        <f>+I150-H150</f>
        <v>0</v>
      </c>
      <c r="K150" s="161">
        <f t="shared" si="55"/>
        <v>20</v>
      </c>
      <c r="L150" s="174">
        <f t="shared" si="55"/>
        <v>0</v>
      </c>
      <c r="M150" s="163">
        <f t="shared" si="55"/>
        <v>0</v>
      </c>
      <c r="N150" s="160">
        <f t="shared" si="55"/>
        <v>0</v>
      </c>
      <c r="O150" s="277">
        <f t="shared" si="55"/>
        <v>2006.8</v>
      </c>
      <c r="P150" s="161">
        <f t="shared" si="55"/>
        <v>2.5</v>
      </c>
      <c r="Q150" s="162">
        <f t="shared" si="55"/>
        <v>0</v>
      </c>
      <c r="R150" s="163">
        <f t="shared" si="55"/>
        <v>0</v>
      </c>
      <c r="S150" s="160">
        <f t="shared" si="55"/>
        <v>0</v>
      </c>
      <c r="T150" s="277">
        <f t="shared" si="55"/>
        <v>250.85</v>
      </c>
      <c r="U150" s="166">
        <f t="shared" si="53"/>
        <v>23.079928952042625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'DAY7'!H153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+(Table110[[#This Row],[OPENING ]]+Table110[[#This Row],[RECEIPTS]]+Table110[[#This Row],[RETURNS]])-(Table110[[#This Row],[EXCHANGED]]+Table110[[#This Row],[SALES]]+Table110[[#This Row],[ISSUES]])</f>
        <v>0</v>
      </c>
      <c r="I153" s="53">
        <v>0</v>
      </c>
      <c r="J153" s="58">
        <f t="shared" si="26"/>
        <v>0</v>
      </c>
      <c r="K153" s="53">
        <f>+'DAY7'!K153+'DAY8'!C153</f>
        <v>0</v>
      </c>
      <c r="L153" s="54">
        <f>+'DAY7'!L153+'DAY8'!D153</f>
        <v>0</v>
      </c>
      <c r="M153" s="55">
        <f>+'DAY7'!M153+'DAY8'!E153</f>
        <v>0</v>
      </c>
      <c r="N153" s="52">
        <f>+'DAY7'!N153+'DAY8'!F153</f>
        <v>0</v>
      </c>
      <c r="O153" s="276">
        <f>+'DAY7'!O153+'DAY8'!G153</f>
        <v>0</v>
      </c>
      <c r="P153" s="53">
        <f>+K153/8</f>
        <v>0</v>
      </c>
      <c r="Q153" s="54">
        <f>+L153/8</f>
        <v>0</v>
      </c>
      <c r="R153" s="55">
        <f>+M153/8</f>
        <v>0</v>
      </c>
      <c r="S153" s="52">
        <f>+N153/8</f>
        <v>0</v>
      </c>
      <c r="T153" s="276">
        <f>+O153/8</f>
        <v>0</v>
      </c>
      <c r="U153" s="62">
        <f t="shared" si="53"/>
        <v>0</v>
      </c>
    </row>
    <row r="154" spans="1:21" x14ac:dyDescent="0.25">
      <c r="A154" s="318" t="s">
        <v>67</v>
      </c>
      <c r="B154" s="52">
        <f>'DAY7'!H154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+(Table110[[#This Row],[OPENING ]]+Table110[[#This Row],[RECEIPTS]]+Table110[[#This Row],[RETURNS]])-(Table110[[#This Row],[EXCHANGED]]+Table110[[#This Row],[SALES]]+Table110[[#This Row],[ISSUES]])</f>
        <v>7.6</v>
      </c>
      <c r="I154" s="53">
        <v>7.6</v>
      </c>
      <c r="J154" s="58">
        <f t="shared" ref="J154:J213" si="56">+I154-H154</f>
        <v>0</v>
      </c>
      <c r="K154" s="53">
        <f>+'DAY7'!K154+'DAY8'!C154</f>
        <v>0</v>
      </c>
      <c r="L154" s="54">
        <f>+'DAY7'!L154+'DAY8'!D154</f>
        <v>0</v>
      </c>
      <c r="M154" s="55">
        <f>+'DAY7'!M154+'DAY8'!E154</f>
        <v>0</v>
      </c>
      <c r="N154" s="52">
        <f>+'DAY7'!N154+'DAY8'!F154</f>
        <v>0</v>
      </c>
      <c r="O154" s="276">
        <f>+'DAY7'!O154+'DAY8'!G154</f>
        <v>0</v>
      </c>
      <c r="P154" s="53">
        <f t="shared" ref="P154:P213" si="57">+K154/8</f>
        <v>0</v>
      </c>
      <c r="Q154" s="54">
        <f t="shared" ref="Q154:Q213" si="58">+L154/8</f>
        <v>0</v>
      </c>
      <c r="R154" s="55">
        <f t="shared" ref="R154:R213" si="59">+M154/8</f>
        <v>0</v>
      </c>
      <c r="S154" s="52">
        <f t="shared" ref="S154:S213" si="60">+N154/8</f>
        <v>0</v>
      </c>
      <c r="T154" s="276">
        <f t="shared" ref="T154:T213" si="61">+O154/8</f>
        <v>0</v>
      </c>
      <c r="U154" s="62">
        <f t="shared" si="53"/>
        <v>0</v>
      </c>
    </row>
    <row r="155" spans="1:21" x14ac:dyDescent="0.25">
      <c r="A155" s="318" t="s">
        <v>68</v>
      </c>
      <c r="B155" s="52">
        <f>'DAY7'!H155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+(Table110[[#This Row],[OPENING ]]+Table110[[#This Row],[RECEIPTS]]+Table110[[#This Row],[RETURNS]])-(Table110[[#This Row],[EXCHANGED]]+Table110[[#This Row],[SALES]]+Table110[[#This Row],[ISSUES]])</f>
        <v>0</v>
      </c>
      <c r="I155" s="53">
        <v>0</v>
      </c>
      <c r="J155" s="58">
        <f t="shared" si="56"/>
        <v>0</v>
      </c>
      <c r="K155" s="53">
        <f>+'DAY7'!K155+'DAY8'!C155</f>
        <v>0</v>
      </c>
      <c r="L155" s="54">
        <f>+'DAY7'!L155+'DAY8'!D155</f>
        <v>0</v>
      </c>
      <c r="M155" s="55">
        <f>+'DAY7'!M155+'DAY8'!E155</f>
        <v>0</v>
      </c>
      <c r="N155" s="52">
        <f>+'DAY7'!N155+'DAY8'!F155</f>
        <v>0</v>
      </c>
      <c r="O155" s="276">
        <f>+'DAY7'!O155+'DAY8'!G155</f>
        <v>0</v>
      </c>
      <c r="P155" s="53">
        <f t="shared" si="57"/>
        <v>0</v>
      </c>
      <c r="Q155" s="54">
        <f t="shared" si="58"/>
        <v>0</v>
      </c>
      <c r="R155" s="55">
        <f t="shared" si="59"/>
        <v>0</v>
      </c>
      <c r="S155" s="52">
        <f t="shared" si="60"/>
        <v>0</v>
      </c>
      <c r="T155" s="276">
        <f t="shared" si="61"/>
        <v>0</v>
      </c>
      <c r="U155" s="62">
        <f t="shared" si="53"/>
        <v>0</v>
      </c>
    </row>
    <row r="156" spans="1:21" x14ac:dyDescent="0.25">
      <c r="A156" s="85" t="s">
        <v>69</v>
      </c>
      <c r="B156" s="52">
        <f>'DAY7'!H156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+(Table110[[#This Row],[OPENING ]]+Table110[[#This Row],[RECEIPTS]]+Table110[[#This Row],[RETURNS]])-(Table110[[#This Row],[EXCHANGED]]+Table110[[#This Row],[SALES]]+Table110[[#This Row],[ISSUES]])</f>
        <v>0</v>
      </c>
      <c r="I156" s="53">
        <v>0</v>
      </c>
      <c r="J156" s="58">
        <f t="shared" si="56"/>
        <v>0</v>
      </c>
      <c r="K156" s="53">
        <f>+'DAY7'!K156+'DAY8'!C156</f>
        <v>0</v>
      </c>
      <c r="L156" s="54">
        <f>+'DAY7'!L156+'DAY8'!D156</f>
        <v>0</v>
      </c>
      <c r="M156" s="55">
        <f>+'DAY7'!M156+'DAY8'!E156</f>
        <v>0</v>
      </c>
      <c r="N156" s="52">
        <f>+'DAY7'!N156+'DAY8'!F156</f>
        <v>0</v>
      </c>
      <c r="O156" s="276">
        <f>+'DAY7'!O156+'DAY8'!G156</f>
        <v>0</v>
      </c>
      <c r="P156" s="53">
        <f t="shared" si="57"/>
        <v>0</v>
      </c>
      <c r="Q156" s="54">
        <f t="shared" si="58"/>
        <v>0</v>
      </c>
      <c r="R156" s="55">
        <f t="shared" si="59"/>
        <v>0</v>
      </c>
      <c r="S156" s="52">
        <f t="shared" si="60"/>
        <v>0</v>
      </c>
      <c r="T156" s="276">
        <f t="shared" si="61"/>
        <v>0</v>
      </c>
      <c r="U156" s="62">
        <f t="shared" si="53"/>
        <v>0</v>
      </c>
    </row>
    <row r="157" spans="1:21" x14ac:dyDescent="0.25">
      <c r="A157" s="85" t="s">
        <v>70</v>
      </c>
      <c r="B157" s="52">
        <f>'DAY7'!H157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+(Table110[[#This Row],[OPENING ]]+Table110[[#This Row],[RECEIPTS]]+Table110[[#This Row],[RETURNS]])-(Table110[[#This Row],[EXCHANGED]]+Table110[[#This Row],[SALES]]+Table110[[#This Row],[ISSUES]])</f>
        <v>0</v>
      </c>
      <c r="I157" s="53">
        <v>0</v>
      </c>
      <c r="J157" s="58">
        <f t="shared" si="56"/>
        <v>0</v>
      </c>
      <c r="K157" s="53">
        <f>+'DAY7'!K157+'DAY8'!C157</f>
        <v>0</v>
      </c>
      <c r="L157" s="54">
        <f>+'DAY7'!L157+'DAY8'!D157</f>
        <v>0</v>
      </c>
      <c r="M157" s="55">
        <f>+'DAY7'!M157+'DAY8'!E157</f>
        <v>0</v>
      </c>
      <c r="N157" s="52">
        <f>+'DAY7'!N157+'DAY8'!F157</f>
        <v>0</v>
      </c>
      <c r="O157" s="276">
        <f>+'DAY7'!O157+'DAY8'!G157</f>
        <v>0</v>
      </c>
      <c r="P157" s="53">
        <f t="shared" si="57"/>
        <v>0</v>
      </c>
      <c r="Q157" s="54">
        <f t="shared" si="58"/>
        <v>0</v>
      </c>
      <c r="R157" s="55">
        <f t="shared" si="59"/>
        <v>0</v>
      </c>
      <c r="S157" s="52">
        <f t="shared" si="60"/>
        <v>0</v>
      </c>
      <c r="T157" s="276">
        <f t="shared" si="61"/>
        <v>0</v>
      </c>
      <c r="U157" s="62">
        <f t="shared" si="53"/>
        <v>0</v>
      </c>
    </row>
    <row r="158" spans="1:21" x14ac:dyDescent="0.25">
      <c r="A158" s="85" t="s">
        <v>71</v>
      </c>
      <c r="B158" s="52">
        <f>'DAY7'!H158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+(Table110[[#This Row],[OPENING ]]+Table110[[#This Row],[RECEIPTS]]+Table110[[#This Row],[RETURNS]])-(Table110[[#This Row],[EXCHANGED]]+Table110[[#This Row],[SALES]]+Table110[[#This Row],[ISSUES]])</f>
        <v>0</v>
      </c>
      <c r="I158" s="53">
        <v>0</v>
      </c>
      <c r="J158" s="58">
        <f t="shared" si="56"/>
        <v>0</v>
      </c>
      <c r="K158" s="53">
        <f>+'DAY7'!K158+'DAY8'!C158</f>
        <v>0</v>
      </c>
      <c r="L158" s="54">
        <f>+'DAY7'!L158+'DAY8'!D158</f>
        <v>0</v>
      </c>
      <c r="M158" s="55">
        <f>+'DAY7'!M158+'DAY8'!E158</f>
        <v>0</v>
      </c>
      <c r="N158" s="52">
        <f>+'DAY7'!N158+'DAY8'!F158</f>
        <v>0</v>
      </c>
      <c r="O158" s="276">
        <f>+'DAY7'!O158+'DAY8'!G158</f>
        <v>0</v>
      </c>
      <c r="P158" s="53">
        <f t="shared" si="57"/>
        <v>0</v>
      </c>
      <c r="Q158" s="54">
        <f t="shared" si="58"/>
        <v>0</v>
      </c>
      <c r="R158" s="55">
        <f t="shared" si="59"/>
        <v>0</v>
      </c>
      <c r="S158" s="52">
        <f t="shared" si="60"/>
        <v>0</v>
      </c>
      <c r="T158" s="276">
        <f t="shared" si="61"/>
        <v>0</v>
      </c>
      <c r="U158" s="62">
        <f t="shared" si="53"/>
        <v>0</v>
      </c>
    </row>
    <row r="159" spans="1:21" x14ac:dyDescent="0.25">
      <c r="A159" s="86" t="s">
        <v>72</v>
      </c>
      <c r="B159" s="52">
        <f>'DAY7'!H159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+(Table110[[#This Row],[OPENING ]]+Table110[[#This Row],[RECEIPTS]]+Table110[[#This Row],[RETURNS]])-(Table110[[#This Row],[EXCHANGED]]+Table110[[#This Row],[SALES]]+Table110[[#This Row],[ISSUES]])</f>
        <v>0</v>
      </c>
      <c r="I159" s="53">
        <v>0</v>
      </c>
      <c r="J159" s="58">
        <f t="shared" si="56"/>
        <v>0</v>
      </c>
      <c r="K159" s="53">
        <f>+'DAY7'!K159+'DAY8'!C159</f>
        <v>0</v>
      </c>
      <c r="L159" s="54">
        <f>+'DAY7'!L159+'DAY8'!D159</f>
        <v>0</v>
      </c>
      <c r="M159" s="55">
        <f>+'DAY7'!M159+'DAY8'!E159</f>
        <v>0</v>
      </c>
      <c r="N159" s="52">
        <f>+'DAY7'!N159+'DAY8'!F159</f>
        <v>0</v>
      </c>
      <c r="O159" s="276">
        <f>+'DAY7'!O159+'DAY8'!G159</f>
        <v>0</v>
      </c>
      <c r="P159" s="53">
        <f t="shared" si="57"/>
        <v>0</v>
      </c>
      <c r="Q159" s="54">
        <f t="shared" si="58"/>
        <v>0</v>
      </c>
      <c r="R159" s="55">
        <f t="shared" si="59"/>
        <v>0</v>
      </c>
      <c r="S159" s="52">
        <f t="shared" si="60"/>
        <v>0</v>
      </c>
      <c r="T159" s="276">
        <f t="shared" si="61"/>
        <v>0</v>
      </c>
      <c r="U159" s="62">
        <f t="shared" si="53"/>
        <v>0</v>
      </c>
    </row>
    <row r="160" spans="1:21" x14ac:dyDescent="0.25">
      <c r="A160" s="86" t="s">
        <v>73</v>
      </c>
      <c r="B160" s="52">
        <f>'DAY7'!H160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+(Table110[[#This Row],[OPENING ]]+Table110[[#This Row],[RECEIPTS]]+Table110[[#This Row],[RETURNS]])-(Table110[[#This Row],[EXCHANGED]]+Table110[[#This Row],[SALES]]+Table110[[#This Row],[ISSUES]])</f>
        <v>0</v>
      </c>
      <c r="I160" s="53">
        <v>0</v>
      </c>
      <c r="J160" s="58">
        <f t="shared" si="56"/>
        <v>0</v>
      </c>
      <c r="K160" s="53">
        <f>+'DAY7'!K160+'DAY8'!C160</f>
        <v>0</v>
      </c>
      <c r="L160" s="54">
        <f>+'DAY7'!L160+'DAY8'!D160</f>
        <v>0</v>
      </c>
      <c r="M160" s="55">
        <f>+'DAY7'!M160+'DAY8'!E160</f>
        <v>0</v>
      </c>
      <c r="N160" s="52">
        <f>+'DAY7'!N160+'DAY8'!F160</f>
        <v>0</v>
      </c>
      <c r="O160" s="276">
        <f>+'DAY7'!O160+'DAY8'!G160</f>
        <v>0</v>
      </c>
      <c r="P160" s="53">
        <f t="shared" si="57"/>
        <v>0</v>
      </c>
      <c r="Q160" s="54">
        <f t="shared" si="58"/>
        <v>0</v>
      </c>
      <c r="R160" s="55">
        <f t="shared" si="59"/>
        <v>0</v>
      </c>
      <c r="S160" s="52">
        <f t="shared" si="60"/>
        <v>0</v>
      </c>
      <c r="T160" s="276">
        <f t="shared" si="61"/>
        <v>0</v>
      </c>
      <c r="U160" s="62">
        <f t="shared" si="53"/>
        <v>0</v>
      </c>
    </row>
    <row r="161" spans="1:21" x14ac:dyDescent="0.25">
      <c r="A161" s="87" t="s">
        <v>74</v>
      </c>
      <c r="B161" s="52">
        <f>'DAY7'!H161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+(Table110[[#This Row],[OPENING ]]+Table110[[#This Row],[RECEIPTS]]+Table110[[#This Row],[RETURNS]])-(Table110[[#This Row],[EXCHANGED]]+Table110[[#This Row],[SALES]]+Table110[[#This Row],[ISSUES]])</f>
        <v>562</v>
      </c>
      <c r="I161" s="53">
        <v>562</v>
      </c>
      <c r="J161" s="58">
        <f t="shared" si="56"/>
        <v>0</v>
      </c>
      <c r="K161" s="53">
        <f>+'DAY7'!K161+'DAY8'!C161</f>
        <v>0</v>
      </c>
      <c r="L161" s="54">
        <f>+'DAY7'!L161+'DAY8'!D161</f>
        <v>0</v>
      </c>
      <c r="M161" s="55">
        <f>+'DAY7'!M161+'DAY8'!E161</f>
        <v>0</v>
      </c>
      <c r="N161" s="52">
        <f>+'DAY7'!N161+'DAY8'!F161</f>
        <v>0</v>
      </c>
      <c r="O161" s="276">
        <f>+'DAY7'!O161+'DAY8'!G161</f>
        <v>0</v>
      </c>
      <c r="P161" s="53">
        <f t="shared" si="57"/>
        <v>0</v>
      </c>
      <c r="Q161" s="54">
        <f t="shared" si="58"/>
        <v>0</v>
      </c>
      <c r="R161" s="55">
        <f t="shared" si="59"/>
        <v>0</v>
      </c>
      <c r="S161" s="52">
        <f t="shared" si="60"/>
        <v>0</v>
      </c>
      <c r="T161" s="276">
        <f t="shared" si="61"/>
        <v>0</v>
      </c>
      <c r="U161" s="62">
        <f t="shared" si="53"/>
        <v>0</v>
      </c>
    </row>
    <row r="162" spans="1:21" x14ac:dyDescent="0.25">
      <c r="A162" s="88" t="s">
        <v>75</v>
      </c>
      <c r="B162" s="52">
        <f>'DAY7'!H162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+(Table110[[#This Row],[OPENING ]]+Table110[[#This Row],[RECEIPTS]]+Table110[[#This Row],[RETURNS]])-(Table110[[#This Row],[EXCHANGED]]+Table110[[#This Row],[SALES]]+Table110[[#This Row],[ISSUES]])</f>
        <v>0</v>
      </c>
      <c r="I162" s="53">
        <v>0</v>
      </c>
      <c r="J162" s="58">
        <f t="shared" si="56"/>
        <v>0</v>
      </c>
      <c r="K162" s="53">
        <f>+'DAY7'!K162+'DAY8'!C162</f>
        <v>0</v>
      </c>
      <c r="L162" s="54">
        <f>+'DAY7'!L162+'DAY8'!D162</f>
        <v>0</v>
      </c>
      <c r="M162" s="55">
        <f>+'DAY7'!M162+'DAY8'!E162</f>
        <v>0</v>
      </c>
      <c r="N162" s="52">
        <f>+'DAY7'!N162+'DAY8'!F162</f>
        <v>0</v>
      </c>
      <c r="O162" s="276">
        <f>+'DAY7'!O162+'DAY8'!G162</f>
        <v>0</v>
      </c>
      <c r="P162" s="53">
        <f t="shared" si="57"/>
        <v>0</v>
      </c>
      <c r="Q162" s="54">
        <f t="shared" si="58"/>
        <v>0</v>
      </c>
      <c r="R162" s="55">
        <f t="shared" si="59"/>
        <v>0</v>
      </c>
      <c r="S162" s="52">
        <f t="shared" si="60"/>
        <v>0</v>
      </c>
      <c r="T162" s="276">
        <f t="shared" si="61"/>
        <v>0</v>
      </c>
      <c r="U162" s="62">
        <f t="shared" si="53"/>
        <v>0</v>
      </c>
    </row>
    <row r="163" spans="1:21" x14ac:dyDescent="0.25">
      <c r="A163" s="88" t="s">
        <v>76</v>
      </c>
      <c r="B163" s="52">
        <f>'DAY7'!H163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+(Table110[[#This Row],[OPENING ]]+Table110[[#This Row],[RECEIPTS]]+Table110[[#This Row],[RETURNS]])-(Table110[[#This Row],[EXCHANGED]]+Table110[[#This Row],[SALES]]+Table110[[#This Row],[ISSUES]])</f>
        <v>0</v>
      </c>
      <c r="I163" s="53">
        <v>0</v>
      </c>
      <c r="J163" s="58">
        <f t="shared" si="56"/>
        <v>0</v>
      </c>
      <c r="K163" s="53">
        <f>+'DAY7'!K163+'DAY8'!C163</f>
        <v>0</v>
      </c>
      <c r="L163" s="54">
        <f>+'DAY7'!L163+'DAY8'!D163</f>
        <v>0</v>
      </c>
      <c r="M163" s="55">
        <f>+'DAY7'!M163+'DAY8'!E163</f>
        <v>0</v>
      </c>
      <c r="N163" s="52">
        <f>+'DAY7'!N163+'DAY8'!F163</f>
        <v>0</v>
      </c>
      <c r="O163" s="276">
        <f>+'DAY7'!O163+'DAY8'!G163</f>
        <v>0</v>
      </c>
      <c r="P163" s="53">
        <f t="shared" si="57"/>
        <v>0</v>
      </c>
      <c r="Q163" s="54">
        <f t="shared" si="58"/>
        <v>0</v>
      </c>
      <c r="R163" s="55">
        <f t="shared" si="59"/>
        <v>0</v>
      </c>
      <c r="S163" s="52">
        <f t="shared" si="60"/>
        <v>0</v>
      </c>
      <c r="T163" s="276">
        <f t="shared" si="61"/>
        <v>0</v>
      </c>
      <c r="U163" s="62">
        <f t="shared" si="53"/>
        <v>0</v>
      </c>
    </row>
    <row r="164" spans="1:21" x14ac:dyDescent="0.25">
      <c r="A164" s="87" t="s">
        <v>77</v>
      </c>
      <c r="B164" s="52">
        <f>'DAY7'!H164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+(Table110[[#This Row],[OPENING ]]+Table110[[#This Row],[RECEIPTS]]+Table110[[#This Row],[RETURNS]])-(Table110[[#This Row],[EXCHANGED]]+Table110[[#This Row],[SALES]]+Table110[[#This Row],[ISSUES]])</f>
        <v>4</v>
      </c>
      <c r="I164" s="53">
        <v>4</v>
      </c>
      <c r="J164" s="58">
        <f t="shared" si="56"/>
        <v>0</v>
      </c>
      <c r="K164" s="53">
        <f>+'DAY7'!K164+'DAY8'!C164</f>
        <v>0</v>
      </c>
      <c r="L164" s="54">
        <f>+'DAY7'!L164+'DAY8'!D164</f>
        <v>0</v>
      </c>
      <c r="M164" s="55">
        <f>+'DAY7'!M164+'DAY8'!E164</f>
        <v>0</v>
      </c>
      <c r="N164" s="52">
        <f>+'DAY7'!N164+'DAY8'!F164</f>
        <v>0</v>
      </c>
      <c r="O164" s="276">
        <f>+'DAY7'!O164+'DAY8'!G164</f>
        <v>0</v>
      </c>
      <c r="P164" s="53">
        <f t="shared" si="57"/>
        <v>0</v>
      </c>
      <c r="Q164" s="54">
        <f t="shared" si="58"/>
        <v>0</v>
      </c>
      <c r="R164" s="55">
        <f t="shared" si="59"/>
        <v>0</v>
      </c>
      <c r="S164" s="52">
        <f t="shared" si="60"/>
        <v>0</v>
      </c>
      <c r="T164" s="276">
        <f t="shared" si="61"/>
        <v>0</v>
      </c>
      <c r="U164" s="62">
        <f t="shared" si="53"/>
        <v>0</v>
      </c>
    </row>
    <row r="165" spans="1:21" x14ac:dyDescent="0.25">
      <c r="A165" s="109" t="s">
        <v>78</v>
      </c>
      <c r="B165" s="52">
        <f>'DAY7'!H165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+(Table110[[#This Row],[OPENING ]]+Table110[[#This Row],[RECEIPTS]]+Table110[[#This Row],[RETURNS]])-(Table110[[#This Row],[EXCHANGED]]+Table110[[#This Row],[SALES]]+Table110[[#This Row],[ISSUES]])</f>
        <v>0</v>
      </c>
      <c r="I165" s="53">
        <v>0</v>
      </c>
      <c r="J165" s="58">
        <f t="shared" si="56"/>
        <v>0</v>
      </c>
      <c r="K165" s="53">
        <f>+'DAY7'!K165+'DAY8'!C165</f>
        <v>0</v>
      </c>
      <c r="L165" s="54">
        <f>+'DAY7'!L165+'DAY8'!D165</f>
        <v>0</v>
      </c>
      <c r="M165" s="55">
        <f>+'DAY7'!M165+'DAY8'!E165</f>
        <v>0</v>
      </c>
      <c r="N165" s="52">
        <f>+'DAY7'!N165+'DAY8'!F165</f>
        <v>0</v>
      </c>
      <c r="O165" s="276">
        <f>+'DAY7'!O165+'DAY8'!G165</f>
        <v>0</v>
      </c>
      <c r="P165" s="53">
        <f t="shared" si="57"/>
        <v>0</v>
      </c>
      <c r="Q165" s="54">
        <f t="shared" si="58"/>
        <v>0</v>
      </c>
      <c r="R165" s="55">
        <f t="shared" si="59"/>
        <v>0</v>
      </c>
      <c r="S165" s="52">
        <f t="shared" si="60"/>
        <v>0</v>
      </c>
      <c r="T165" s="276">
        <f t="shared" si="61"/>
        <v>0</v>
      </c>
      <c r="U165" s="62">
        <f t="shared" si="53"/>
        <v>0</v>
      </c>
    </row>
    <row r="166" spans="1:21" x14ac:dyDescent="0.25">
      <c r="A166" s="109" t="s">
        <v>79</v>
      </c>
      <c r="B166" s="52">
        <f>'DAY7'!H166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+(Table110[[#This Row],[OPENING ]]+Table110[[#This Row],[RECEIPTS]]+Table110[[#This Row],[RETURNS]])-(Table110[[#This Row],[EXCHANGED]]+Table110[[#This Row],[SALES]]+Table110[[#This Row],[ISSUES]])</f>
        <v>0</v>
      </c>
      <c r="I166" s="53">
        <v>0</v>
      </c>
      <c r="J166" s="58">
        <f t="shared" si="56"/>
        <v>0</v>
      </c>
      <c r="K166" s="53">
        <f>+'DAY7'!K166+'DAY8'!C166</f>
        <v>0</v>
      </c>
      <c r="L166" s="54">
        <f>+'DAY7'!L166+'DAY8'!D166</f>
        <v>0</v>
      </c>
      <c r="M166" s="55">
        <f>+'DAY7'!M166+'DAY8'!E166</f>
        <v>0</v>
      </c>
      <c r="N166" s="52">
        <f>+'DAY7'!N166+'DAY8'!F166</f>
        <v>0</v>
      </c>
      <c r="O166" s="276">
        <f>+'DAY7'!O166+'DAY8'!G166</f>
        <v>0</v>
      </c>
      <c r="P166" s="53">
        <f t="shared" si="57"/>
        <v>0</v>
      </c>
      <c r="Q166" s="54">
        <f t="shared" si="58"/>
        <v>0</v>
      </c>
      <c r="R166" s="55">
        <f t="shared" si="59"/>
        <v>0</v>
      </c>
      <c r="S166" s="52">
        <f t="shared" si="60"/>
        <v>0</v>
      </c>
      <c r="T166" s="276">
        <f t="shared" si="61"/>
        <v>0</v>
      </c>
      <c r="U166" s="62">
        <f t="shared" si="53"/>
        <v>0</v>
      </c>
    </row>
    <row r="167" spans="1:21" x14ac:dyDescent="0.25">
      <c r="A167" s="109" t="s">
        <v>109</v>
      </c>
      <c r="B167" s="52">
        <f>'DAY7'!H167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+(Table110[[#This Row],[OPENING ]]+Table110[[#This Row],[RECEIPTS]]+Table110[[#This Row],[RETURNS]])-(Table110[[#This Row],[EXCHANGED]]+Table110[[#This Row],[SALES]]+Table110[[#This Row],[ISSUES]])</f>
        <v>317.2</v>
      </c>
      <c r="I167" s="53">
        <v>317.2</v>
      </c>
      <c r="J167" s="58">
        <f t="shared" si="56"/>
        <v>0</v>
      </c>
      <c r="K167" s="53">
        <f>+'DAY7'!K167+'DAY8'!C167</f>
        <v>0</v>
      </c>
      <c r="L167" s="54">
        <f>+'DAY7'!L167+'DAY8'!D167</f>
        <v>0</v>
      </c>
      <c r="M167" s="55">
        <f>+'DAY7'!M167+'DAY8'!E167</f>
        <v>0</v>
      </c>
      <c r="N167" s="52">
        <f>+'DAY7'!N167+'DAY8'!F167</f>
        <v>0</v>
      </c>
      <c r="O167" s="276">
        <f>+'DAY7'!O167+'DAY8'!G167</f>
        <v>0</v>
      </c>
      <c r="P167" s="53">
        <f t="shared" si="57"/>
        <v>0</v>
      </c>
      <c r="Q167" s="54">
        <f t="shared" si="58"/>
        <v>0</v>
      </c>
      <c r="R167" s="55">
        <f t="shared" si="59"/>
        <v>0</v>
      </c>
      <c r="S167" s="52">
        <f t="shared" si="60"/>
        <v>0</v>
      </c>
      <c r="T167" s="276">
        <f t="shared" si="61"/>
        <v>0</v>
      </c>
      <c r="U167" s="62">
        <f t="shared" si="53"/>
        <v>0</v>
      </c>
    </row>
    <row r="168" spans="1:21" x14ac:dyDescent="0.25">
      <c r="A168" s="109" t="s">
        <v>110</v>
      </c>
      <c r="B168" s="52">
        <f>'DAY7'!H168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+(Table110[[#This Row],[OPENING ]]+Table110[[#This Row],[RECEIPTS]]+Table110[[#This Row],[RETURNS]])-(Table110[[#This Row],[EXCHANGED]]+Table110[[#This Row],[SALES]]+Table110[[#This Row],[ISSUES]])</f>
        <v>1254.2</v>
      </c>
      <c r="I168" s="53">
        <v>1254.2</v>
      </c>
      <c r="J168" s="58">
        <f t="shared" si="56"/>
        <v>0</v>
      </c>
      <c r="K168" s="53">
        <f>+'DAY7'!K168+'DAY8'!C168</f>
        <v>0</v>
      </c>
      <c r="L168" s="54">
        <f>+'DAY7'!L168+'DAY8'!D168</f>
        <v>0</v>
      </c>
      <c r="M168" s="55">
        <f>+'DAY7'!M168+'DAY8'!E168</f>
        <v>0</v>
      </c>
      <c r="N168" s="52">
        <f>+'DAY7'!N168+'DAY8'!F168</f>
        <v>0</v>
      </c>
      <c r="O168" s="276">
        <f>+'DAY7'!O168+'DAY8'!G168</f>
        <v>0</v>
      </c>
      <c r="P168" s="53">
        <f t="shared" si="57"/>
        <v>0</v>
      </c>
      <c r="Q168" s="54">
        <f t="shared" si="58"/>
        <v>0</v>
      </c>
      <c r="R168" s="55">
        <f t="shared" si="59"/>
        <v>0</v>
      </c>
      <c r="S168" s="52">
        <f t="shared" si="60"/>
        <v>0</v>
      </c>
      <c r="T168" s="276">
        <f t="shared" si="61"/>
        <v>0</v>
      </c>
      <c r="U168" s="62">
        <f t="shared" si="53"/>
        <v>0</v>
      </c>
    </row>
    <row r="169" spans="1:21" x14ac:dyDescent="0.25">
      <c r="A169" s="109" t="s">
        <v>80</v>
      </c>
      <c r="B169" s="52">
        <f>'DAY7'!H169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+(Table110[[#This Row],[OPENING ]]+Table110[[#This Row],[RECEIPTS]]+Table110[[#This Row],[RETURNS]])-(Table110[[#This Row],[EXCHANGED]]+Table110[[#This Row],[SALES]]+Table110[[#This Row],[ISSUES]])</f>
        <v>0</v>
      </c>
      <c r="I169" s="53">
        <v>0</v>
      </c>
      <c r="J169" s="58">
        <f t="shared" si="56"/>
        <v>0</v>
      </c>
      <c r="K169" s="53">
        <f>+'DAY7'!K169+'DAY8'!C169</f>
        <v>0</v>
      </c>
      <c r="L169" s="54">
        <f>+'DAY7'!L169+'DAY8'!D169</f>
        <v>0</v>
      </c>
      <c r="M169" s="55">
        <f>+'DAY7'!M169+'DAY8'!E169</f>
        <v>0</v>
      </c>
      <c r="N169" s="52">
        <f>+'DAY7'!N169+'DAY8'!F169</f>
        <v>0</v>
      </c>
      <c r="O169" s="276">
        <f>+'DAY7'!O169+'DAY8'!G169</f>
        <v>0</v>
      </c>
      <c r="P169" s="53">
        <f t="shared" si="57"/>
        <v>0</v>
      </c>
      <c r="Q169" s="54">
        <f t="shared" si="58"/>
        <v>0</v>
      </c>
      <c r="R169" s="55">
        <f t="shared" si="59"/>
        <v>0</v>
      </c>
      <c r="S169" s="52">
        <f t="shared" si="60"/>
        <v>0</v>
      </c>
      <c r="T169" s="276">
        <f t="shared" si="61"/>
        <v>0</v>
      </c>
      <c r="U169" s="62">
        <f t="shared" si="53"/>
        <v>0</v>
      </c>
    </row>
    <row r="170" spans="1:21" x14ac:dyDescent="0.25">
      <c r="A170" s="109" t="s">
        <v>81</v>
      </c>
      <c r="B170" s="52">
        <f>'DAY7'!H170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+(Table110[[#This Row],[OPENING ]]+Table110[[#This Row],[RECEIPTS]]+Table110[[#This Row],[RETURNS]])-(Table110[[#This Row],[EXCHANGED]]+Table110[[#This Row],[SALES]]+Table110[[#This Row],[ISSUES]])</f>
        <v>0</v>
      </c>
      <c r="I170" s="53">
        <v>0</v>
      </c>
      <c r="J170" s="58">
        <f t="shared" si="56"/>
        <v>0</v>
      </c>
      <c r="K170" s="53">
        <f>+'DAY7'!K170+'DAY8'!C170</f>
        <v>0</v>
      </c>
      <c r="L170" s="54">
        <f>+'DAY7'!L170+'DAY8'!D170</f>
        <v>0</v>
      </c>
      <c r="M170" s="55">
        <f>+'DAY7'!M170+'DAY8'!E170</f>
        <v>0</v>
      </c>
      <c r="N170" s="52">
        <f>+'DAY7'!N170+'DAY8'!F170</f>
        <v>0</v>
      </c>
      <c r="O170" s="276">
        <f>+'DAY7'!O170+'DAY8'!G170</f>
        <v>0</v>
      </c>
      <c r="P170" s="53">
        <f t="shared" si="57"/>
        <v>0</v>
      </c>
      <c r="Q170" s="54">
        <f t="shared" si="58"/>
        <v>0</v>
      </c>
      <c r="R170" s="55">
        <f t="shared" si="59"/>
        <v>0</v>
      </c>
      <c r="S170" s="52">
        <f t="shared" si="60"/>
        <v>0</v>
      </c>
      <c r="T170" s="276">
        <f t="shared" si="61"/>
        <v>0</v>
      </c>
      <c r="U170" s="62">
        <f t="shared" si="53"/>
        <v>0</v>
      </c>
    </row>
    <row r="171" spans="1:21" x14ac:dyDescent="0.25">
      <c r="A171" s="89" t="s">
        <v>82</v>
      </c>
      <c r="B171" s="52">
        <f>'DAY7'!H171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+(Table110[[#This Row],[OPENING ]]+Table110[[#This Row],[RECEIPTS]]+Table110[[#This Row],[RETURNS]])-(Table110[[#This Row],[EXCHANGED]]+Table110[[#This Row],[SALES]]+Table110[[#This Row],[ISSUES]])</f>
        <v>0</v>
      </c>
      <c r="I171" s="53">
        <v>0</v>
      </c>
      <c r="J171" s="58">
        <f t="shared" si="56"/>
        <v>0</v>
      </c>
      <c r="K171" s="53">
        <f>+'DAY7'!K171+'DAY8'!C171</f>
        <v>0</v>
      </c>
      <c r="L171" s="54">
        <f>+'DAY7'!L171+'DAY8'!D171</f>
        <v>0</v>
      </c>
      <c r="M171" s="55">
        <f>+'DAY7'!M171+'DAY8'!E171</f>
        <v>0</v>
      </c>
      <c r="N171" s="52">
        <f>+'DAY7'!N171+'DAY8'!F171</f>
        <v>0</v>
      </c>
      <c r="O171" s="276">
        <f>+'DAY7'!O171+'DAY8'!G171</f>
        <v>0</v>
      </c>
      <c r="P171" s="53">
        <f t="shared" si="57"/>
        <v>0</v>
      </c>
      <c r="Q171" s="54">
        <f t="shared" si="58"/>
        <v>0</v>
      </c>
      <c r="R171" s="55">
        <f t="shared" si="59"/>
        <v>0</v>
      </c>
      <c r="S171" s="52">
        <f t="shared" si="60"/>
        <v>0</v>
      </c>
      <c r="T171" s="276">
        <f t="shared" si="61"/>
        <v>0</v>
      </c>
      <c r="U171" s="62">
        <f t="shared" si="53"/>
        <v>0</v>
      </c>
    </row>
    <row r="172" spans="1:21" x14ac:dyDescent="0.25">
      <c r="A172" s="90" t="s">
        <v>83</v>
      </c>
      <c r="B172" s="52">
        <f>'DAY7'!H172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+(Table110[[#This Row],[OPENING ]]+Table110[[#This Row],[RECEIPTS]]+Table110[[#This Row],[RETURNS]])-(Table110[[#This Row],[EXCHANGED]]+Table110[[#This Row],[SALES]]+Table110[[#This Row],[ISSUES]])</f>
        <v>504.2</v>
      </c>
      <c r="I172" s="53">
        <v>504.2</v>
      </c>
      <c r="J172" s="58">
        <f t="shared" si="56"/>
        <v>0</v>
      </c>
      <c r="K172" s="53">
        <f>+'DAY7'!K172+'DAY8'!C172</f>
        <v>0</v>
      </c>
      <c r="L172" s="54">
        <f>+'DAY7'!L172+'DAY8'!D172</f>
        <v>0</v>
      </c>
      <c r="M172" s="55">
        <f>+'DAY7'!M172+'DAY8'!E172</f>
        <v>0</v>
      </c>
      <c r="N172" s="52">
        <f>+'DAY7'!N172+'DAY8'!F172</f>
        <v>0</v>
      </c>
      <c r="O172" s="276">
        <f>+'DAY7'!O172+'DAY8'!G172</f>
        <v>0</v>
      </c>
      <c r="P172" s="53">
        <f t="shared" si="57"/>
        <v>0</v>
      </c>
      <c r="Q172" s="54">
        <f t="shared" si="58"/>
        <v>0</v>
      </c>
      <c r="R172" s="55">
        <f t="shared" si="59"/>
        <v>0</v>
      </c>
      <c r="S172" s="52">
        <f t="shared" si="60"/>
        <v>0</v>
      </c>
      <c r="T172" s="276">
        <f t="shared" si="61"/>
        <v>0</v>
      </c>
      <c r="U172" s="62">
        <f t="shared" si="53"/>
        <v>0</v>
      </c>
    </row>
    <row r="173" spans="1:21" x14ac:dyDescent="0.25">
      <c r="A173" s="90" t="s">
        <v>86</v>
      </c>
      <c r="B173" s="52">
        <f>'DAY7'!H173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+(Table110[[#This Row],[OPENING ]]+Table110[[#This Row],[RECEIPTS]]+Table110[[#This Row],[RETURNS]])-(Table110[[#This Row],[EXCHANGED]]+Table110[[#This Row],[SALES]]+Table110[[#This Row],[ISSUES]])</f>
        <v>4.8</v>
      </c>
      <c r="I173" s="53">
        <v>4.8</v>
      </c>
      <c r="J173" s="58">
        <f t="shared" si="56"/>
        <v>0</v>
      </c>
      <c r="K173" s="53">
        <f>+'DAY7'!K173+'DAY8'!C173</f>
        <v>0</v>
      </c>
      <c r="L173" s="54">
        <f>+'DAY7'!L173+'DAY8'!D173</f>
        <v>0</v>
      </c>
      <c r="M173" s="55">
        <f>+'DAY7'!M173+'DAY8'!E173</f>
        <v>0</v>
      </c>
      <c r="N173" s="52">
        <f>+'DAY7'!N173+'DAY8'!F173</f>
        <v>0</v>
      </c>
      <c r="O173" s="276">
        <f>+'DAY7'!O173+'DAY8'!G173</f>
        <v>0</v>
      </c>
      <c r="P173" s="53">
        <f t="shared" si="57"/>
        <v>0</v>
      </c>
      <c r="Q173" s="54">
        <f t="shared" si="58"/>
        <v>0</v>
      </c>
      <c r="R173" s="55">
        <f t="shared" si="59"/>
        <v>0</v>
      </c>
      <c r="S173" s="52">
        <f t="shared" si="60"/>
        <v>0</v>
      </c>
      <c r="T173" s="276">
        <f t="shared" si="61"/>
        <v>0</v>
      </c>
      <c r="U173" s="62">
        <f t="shared" si="53"/>
        <v>0</v>
      </c>
    </row>
    <row r="174" spans="1:21" x14ac:dyDescent="0.25">
      <c r="A174" s="94" t="s">
        <v>85</v>
      </c>
      <c r="B174" s="52">
        <f>'DAY7'!H174</f>
        <v>802</v>
      </c>
      <c r="C174" s="53">
        <v>0</v>
      </c>
      <c r="D174" s="54">
        <v>0</v>
      </c>
      <c r="E174" s="55">
        <v>0</v>
      </c>
      <c r="F174" s="52">
        <v>0</v>
      </c>
      <c r="G174" s="276">
        <v>1.2</v>
      </c>
      <c r="H174" s="54">
        <f>+(Table110[[#This Row],[OPENING ]]+Table110[[#This Row],[RECEIPTS]]+Table110[[#This Row],[RETURNS]])-(Table110[[#This Row],[EXCHANGED]]+Table110[[#This Row],[SALES]]+Table110[[#This Row],[ISSUES]])</f>
        <v>800.8</v>
      </c>
      <c r="I174" s="53">
        <v>800.8</v>
      </c>
      <c r="J174" s="58">
        <f t="shared" si="56"/>
        <v>0</v>
      </c>
      <c r="K174" s="53">
        <f>+'DAY7'!K174+'DAY8'!C174</f>
        <v>0</v>
      </c>
      <c r="L174" s="54">
        <f>+'DAY7'!L174+'DAY8'!D174</f>
        <v>0</v>
      </c>
      <c r="M174" s="55">
        <f>+'DAY7'!M174+'DAY8'!E174</f>
        <v>0</v>
      </c>
      <c r="N174" s="52">
        <f>+'DAY7'!N174+'DAY8'!F174</f>
        <v>0</v>
      </c>
      <c r="O174" s="276">
        <f>+'DAY7'!O174+'DAY8'!G174</f>
        <v>1.2</v>
      </c>
      <c r="P174" s="53">
        <f t="shared" si="57"/>
        <v>0</v>
      </c>
      <c r="Q174" s="54">
        <f t="shared" si="58"/>
        <v>0</v>
      </c>
      <c r="R174" s="55">
        <f t="shared" si="59"/>
        <v>0</v>
      </c>
      <c r="S174" s="52">
        <f t="shared" si="60"/>
        <v>0</v>
      </c>
      <c r="T174" s="276">
        <f t="shared" si="61"/>
        <v>0.15</v>
      </c>
      <c r="U174" s="62">
        <f t="shared" si="53"/>
        <v>5338.666666666667</v>
      </c>
    </row>
    <row r="175" spans="1:21" x14ac:dyDescent="0.25">
      <c r="A175" s="90" t="s">
        <v>84</v>
      </c>
      <c r="B175" s="52">
        <f>'DAY7'!H175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+(Table110[[#This Row],[OPENING ]]+Table110[[#This Row],[RECEIPTS]]+Table110[[#This Row],[RETURNS]])-(Table110[[#This Row],[EXCHANGED]]+Table110[[#This Row],[SALES]]+Table110[[#This Row],[ISSUES]])</f>
        <v>0</v>
      </c>
      <c r="I175" s="53">
        <v>0</v>
      </c>
      <c r="J175" s="58">
        <f t="shared" si="56"/>
        <v>0</v>
      </c>
      <c r="K175" s="53">
        <f>+'DAY7'!K175+'DAY8'!C175</f>
        <v>0</v>
      </c>
      <c r="L175" s="54">
        <f>+'DAY7'!L175+'DAY8'!D175</f>
        <v>0</v>
      </c>
      <c r="M175" s="55">
        <f>+'DAY7'!M175+'DAY8'!E175</f>
        <v>0</v>
      </c>
      <c r="N175" s="52">
        <f>+'DAY7'!N175+'DAY8'!F175</f>
        <v>0</v>
      </c>
      <c r="O175" s="276">
        <f>+'DAY7'!O175+'DAY8'!G175</f>
        <v>0</v>
      </c>
      <c r="P175" s="53">
        <f t="shared" si="57"/>
        <v>0</v>
      </c>
      <c r="Q175" s="54">
        <f t="shared" si="58"/>
        <v>0</v>
      </c>
      <c r="R175" s="55">
        <f t="shared" si="59"/>
        <v>0</v>
      </c>
      <c r="S175" s="52">
        <f t="shared" si="60"/>
        <v>0</v>
      </c>
      <c r="T175" s="276">
        <f t="shared" si="61"/>
        <v>0</v>
      </c>
      <c r="U175" s="62">
        <f t="shared" si="53"/>
        <v>0</v>
      </c>
    </row>
    <row r="176" spans="1:21" x14ac:dyDescent="0.25">
      <c r="A176" s="318" t="s">
        <v>87</v>
      </c>
      <c r="B176" s="52">
        <f>'DAY7'!H176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+(Table110[[#This Row],[OPENING ]]+Table110[[#This Row],[RECEIPTS]]+Table110[[#This Row],[RETURNS]])-(Table110[[#This Row],[EXCHANGED]]+Table110[[#This Row],[SALES]]+Table110[[#This Row],[ISSUES]])</f>
        <v>0</v>
      </c>
      <c r="I176" s="53">
        <v>0</v>
      </c>
      <c r="J176" s="58">
        <f t="shared" si="56"/>
        <v>0</v>
      </c>
      <c r="K176" s="53">
        <f>+'DAY7'!K176+'DAY8'!C176</f>
        <v>0</v>
      </c>
      <c r="L176" s="54">
        <f>+'DAY7'!L176+'DAY8'!D176</f>
        <v>0</v>
      </c>
      <c r="M176" s="55">
        <f>+'DAY7'!M176+'DAY8'!E176</f>
        <v>0</v>
      </c>
      <c r="N176" s="52">
        <f>+'DAY7'!N176+'DAY8'!F176</f>
        <v>0</v>
      </c>
      <c r="O176" s="276">
        <f>+'DAY7'!O176+'DAY8'!G176</f>
        <v>0</v>
      </c>
      <c r="P176" s="53">
        <f t="shared" si="57"/>
        <v>0</v>
      </c>
      <c r="Q176" s="54">
        <f t="shared" si="58"/>
        <v>0</v>
      </c>
      <c r="R176" s="55">
        <f t="shared" si="59"/>
        <v>0</v>
      </c>
      <c r="S176" s="52">
        <f t="shared" si="60"/>
        <v>0</v>
      </c>
      <c r="T176" s="276">
        <f t="shared" si="61"/>
        <v>0</v>
      </c>
      <c r="U176" s="62">
        <f t="shared" si="53"/>
        <v>0</v>
      </c>
    </row>
    <row r="177" spans="1:21" x14ac:dyDescent="0.25">
      <c r="A177" s="318" t="s">
        <v>89</v>
      </c>
      <c r="B177" s="52">
        <f>'DAY7'!H177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+(Table110[[#This Row],[OPENING ]]+Table110[[#This Row],[RECEIPTS]]+Table110[[#This Row],[RETURNS]])-(Table110[[#This Row],[EXCHANGED]]+Table110[[#This Row],[SALES]]+Table110[[#This Row],[ISSUES]])</f>
        <v>17.8</v>
      </c>
      <c r="I177" s="53">
        <v>17.8</v>
      </c>
      <c r="J177" s="58">
        <f t="shared" si="56"/>
        <v>0</v>
      </c>
      <c r="K177" s="53">
        <f>+'DAY7'!K177+'DAY8'!C177</f>
        <v>0</v>
      </c>
      <c r="L177" s="54">
        <f>+'DAY7'!L177+'DAY8'!D177</f>
        <v>0</v>
      </c>
      <c r="M177" s="55">
        <f>+'DAY7'!M177+'DAY8'!E177</f>
        <v>0</v>
      </c>
      <c r="N177" s="52">
        <f>+'DAY7'!N177+'DAY8'!F177</f>
        <v>0</v>
      </c>
      <c r="O177" s="276">
        <f>+'DAY7'!O177+'DAY8'!G177</f>
        <v>0</v>
      </c>
      <c r="P177" s="53">
        <f t="shared" si="57"/>
        <v>0</v>
      </c>
      <c r="Q177" s="54">
        <f t="shared" si="58"/>
        <v>0</v>
      </c>
      <c r="R177" s="55">
        <f t="shared" si="59"/>
        <v>0</v>
      </c>
      <c r="S177" s="52">
        <f t="shared" si="60"/>
        <v>0</v>
      </c>
      <c r="T177" s="276">
        <f t="shared" si="61"/>
        <v>0</v>
      </c>
      <c r="U177" s="62">
        <f t="shared" si="53"/>
        <v>0</v>
      </c>
    </row>
    <row r="178" spans="1:21" x14ac:dyDescent="0.25">
      <c r="A178" s="318" t="s">
        <v>88</v>
      </c>
      <c r="B178" s="52">
        <f>'DAY7'!H178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+(Table110[[#This Row],[OPENING ]]+Table110[[#This Row],[RECEIPTS]]+Table110[[#This Row],[RETURNS]])-(Table110[[#This Row],[EXCHANGED]]+Table110[[#This Row],[SALES]]+Table110[[#This Row],[ISSUES]])</f>
        <v>0</v>
      </c>
      <c r="I178" s="53">
        <v>0</v>
      </c>
      <c r="J178" s="58">
        <f t="shared" si="56"/>
        <v>0</v>
      </c>
      <c r="K178" s="53">
        <f>+'DAY7'!K178+'DAY8'!C178</f>
        <v>0</v>
      </c>
      <c r="L178" s="54">
        <f>+'DAY7'!L178+'DAY8'!D178</f>
        <v>0</v>
      </c>
      <c r="M178" s="55">
        <f>+'DAY7'!M178+'DAY8'!E178</f>
        <v>0</v>
      </c>
      <c r="N178" s="52">
        <f>+'DAY7'!N178+'DAY8'!F178</f>
        <v>0</v>
      </c>
      <c r="O178" s="276">
        <f>+'DAY7'!O178+'DAY8'!G178</f>
        <v>0</v>
      </c>
      <c r="P178" s="53">
        <f t="shared" si="57"/>
        <v>0</v>
      </c>
      <c r="Q178" s="54">
        <f t="shared" si="58"/>
        <v>0</v>
      </c>
      <c r="R178" s="55">
        <f t="shared" si="59"/>
        <v>0</v>
      </c>
      <c r="S178" s="52">
        <f t="shared" si="60"/>
        <v>0</v>
      </c>
      <c r="T178" s="276">
        <f t="shared" si="61"/>
        <v>0</v>
      </c>
      <c r="U178" s="62">
        <f t="shared" si="53"/>
        <v>0</v>
      </c>
    </row>
    <row r="179" spans="1:21" x14ac:dyDescent="0.25">
      <c r="A179" s="88" t="s">
        <v>90</v>
      </c>
      <c r="B179" s="52">
        <f>'DAY7'!H179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+(Table110[[#This Row],[OPENING ]]+Table110[[#This Row],[RECEIPTS]]+Table110[[#This Row],[RETURNS]])-(Table110[[#This Row],[EXCHANGED]]+Table110[[#This Row],[SALES]]+Table110[[#This Row],[ISSUES]])</f>
        <v>0</v>
      </c>
      <c r="I179" s="53">
        <v>0</v>
      </c>
      <c r="J179" s="58">
        <f t="shared" si="56"/>
        <v>0</v>
      </c>
      <c r="K179" s="53">
        <f>+'DAY7'!K179+'DAY8'!C179</f>
        <v>0</v>
      </c>
      <c r="L179" s="54">
        <f>+'DAY7'!L179+'DAY8'!D179</f>
        <v>0</v>
      </c>
      <c r="M179" s="55">
        <f>+'DAY7'!M179+'DAY8'!E179</f>
        <v>0</v>
      </c>
      <c r="N179" s="52">
        <f>+'DAY7'!N179+'DAY8'!F179</f>
        <v>0</v>
      </c>
      <c r="O179" s="276">
        <f>+'DAY7'!O179+'DAY8'!G179</f>
        <v>0</v>
      </c>
      <c r="P179" s="53">
        <f t="shared" si="57"/>
        <v>0</v>
      </c>
      <c r="Q179" s="54">
        <f t="shared" si="58"/>
        <v>0</v>
      </c>
      <c r="R179" s="55">
        <f t="shared" si="59"/>
        <v>0</v>
      </c>
      <c r="S179" s="52">
        <f t="shared" si="60"/>
        <v>0</v>
      </c>
      <c r="T179" s="276">
        <f t="shared" si="61"/>
        <v>0</v>
      </c>
      <c r="U179" s="62">
        <f t="shared" si="53"/>
        <v>0</v>
      </c>
    </row>
    <row r="180" spans="1:21" x14ac:dyDescent="0.25">
      <c r="A180" s="88" t="s">
        <v>91</v>
      </c>
      <c r="B180" s="52">
        <f>'DAY7'!H180</f>
        <v>376.64</v>
      </c>
      <c r="C180" s="53">
        <v>0</v>
      </c>
      <c r="D180" s="54">
        <v>0</v>
      </c>
      <c r="E180" s="55">
        <v>0</v>
      </c>
      <c r="F180" s="52">
        <v>0</v>
      </c>
      <c r="G180" s="276">
        <v>8.1999999999999993</v>
      </c>
      <c r="H180" s="54">
        <f>+(Table110[[#This Row],[OPENING ]]+Table110[[#This Row],[RECEIPTS]]+Table110[[#This Row],[RETURNS]])-(Table110[[#This Row],[EXCHANGED]]+Table110[[#This Row],[SALES]]+Table110[[#This Row],[ISSUES]])</f>
        <v>368.44</v>
      </c>
      <c r="I180" s="53">
        <v>369.04</v>
      </c>
      <c r="J180" s="58">
        <f t="shared" si="56"/>
        <v>0.60000000000002274</v>
      </c>
      <c r="K180" s="53">
        <f>+'DAY7'!K180+'DAY8'!C180</f>
        <v>0</v>
      </c>
      <c r="L180" s="54">
        <f>+'DAY7'!L180+'DAY8'!D180</f>
        <v>0</v>
      </c>
      <c r="M180" s="55">
        <f>+'DAY7'!M180+'DAY8'!E180</f>
        <v>0</v>
      </c>
      <c r="N180" s="52">
        <f>+'DAY7'!N180+'DAY8'!F180</f>
        <v>0</v>
      </c>
      <c r="O180" s="276">
        <f>+'DAY7'!O180+'DAY8'!G180</f>
        <v>87.2</v>
      </c>
      <c r="P180" s="53">
        <f t="shared" si="57"/>
        <v>0</v>
      </c>
      <c r="Q180" s="54">
        <f t="shared" si="58"/>
        <v>0</v>
      </c>
      <c r="R180" s="55">
        <f t="shared" si="59"/>
        <v>0</v>
      </c>
      <c r="S180" s="52">
        <f t="shared" si="60"/>
        <v>0</v>
      </c>
      <c r="T180" s="276">
        <f t="shared" si="61"/>
        <v>10.9</v>
      </c>
      <c r="U180" s="62">
        <f t="shared" si="53"/>
        <v>33.80183486238532</v>
      </c>
    </row>
    <row r="181" spans="1:21" x14ac:dyDescent="0.25">
      <c r="A181" s="88" t="s">
        <v>92</v>
      </c>
      <c r="B181" s="52">
        <f>'DAY7'!H181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+(Table110[[#This Row],[OPENING ]]+Table110[[#This Row],[RECEIPTS]]+Table110[[#This Row],[RETURNS]])-(Table110[[#This Row],[EXCHANGED]]+Table110[[#This Row],[SALES]]+Table110[[#This Row],[ISSUES]])</f>
        <v>0</v>
      </c>
      <c r="I181" s="53">
        <v>0</v>
      </c>
      <c r="J181" s="58">
        <f t="shared" si="56"/>
        <v>0</v>
      </c>
      <c r="K181" s="53">
        <f>+'DAY7'!K181+'DAY8'!C181</f>
        <v>0</v>
      </c>
      <c r="L181" s="54">
        <f>+'DAY7'!L181+'DAY8'!D181</f>
        <v>0</v>
      </c>
      <c r="M181" s="55">
        <f>+'DAY7'!M181+'DAY8'!E181</f>
        <v>0</v>
      </c>
      <c r="N181" s="52">
        <f>+'DAY7'!N181+'DAY8'!F181</f>
        <v>0</v>
      </c>
      <c r="O181" s="276">
        <f>+'DAY7'!O181+'DAY8'!G181</f>
        <v>0</v>
      </c>
      <c r="P181" s="53">
        <f t="shared" si="57"/>
        <v>0</v>
      </c>
      <c r="Q181" s="54">
        <f t="shared" si="58"/>
        <v>0</v>
      </c>
      <c r="R181" s="55">
        <f t="shared" si="59"/>
        <v>0</v>
      </c>
      <c r="S181" s="52">
        <f t="shared" si="60"/>
        <v>0</v>
      </c>
      <c r="T181" s="276">
        <f t="shared" si="61"/>
        <v>0</v>
      </c>
      <c r="U181" s="62">
        <f t="shared" si="53"/>
        <v>0</v>
      </c>
    </row>
    <row r="182" spans="1:21" x14ac:dyDescent="0.25">
      <c r="A182" s="88" t="s">
        <v>111</v>
      </c>
      <c r="B182" s="52">
        <f>'DAY7'!H182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+(Table110[[#This Row],[OPENING ]]+Table110[[#This Row],[RECEIPTS]]+Table110[[#This Row],[RETURNS]])-(Table110[[#This Row],[EXCHANGED]]+Table110[[#This Row],[SALES]]+Table110[[#This Row],[ISSUES]])</f>
        <v>0</v>
      </c>
      <c r="I182" s="53">
        <v>0</v>
      </c>
      <c r="J182" s="58">
        <f t="shared" si="56"/>
        <v>0</v>
      </c>
      <c r="K182" s="53">
        <f>+'DAY7'!K182+'DAY8'!C182</f>
        <v>0</v>
      </c>
      <c r="L182" s="54">
        <f>+'DAY7'!L182+'DAY8'!D182</f>
        <v>0</v>
      </c>
      <c r="M182" s="55">
        <f>+'DAY7'!M182+'DAY8'!E182</f>
        <v>0</v>
      </c>
      <c r="N182" s="52">
        <f>+'DAY7'!N182+'DAY8'!F182</f>
        <v>0</v>
      </c>
      <c r="O182" s="276">
        <f>+'DAY7'!O182+'DAY8'!G182</f>
        <v>0</v>
      </c>
      <c r="P182" s="53">
        <f t="shared" si="57"/>
        <v>0</v>
      </c>
      <c r="Q182" s="54">
        <f t="shared" si="58"/>
        <v>0</v>
      </c>
      <c r="R182" s="55">
        <f t="shared" si="59"/>
        <v>0</v>
      </c>
      <c r="S182" s="52">
        <f t="shared" si="60"/>
        <v>0</v>
      </c>
      <c r="T182" s="276">
        <f t="shared" si="61"/>
        <v>0</v>
      </c>
      <c r="U182" s="62">
        <f t="shared" si="53"/>
        <v>0</v>
      </c>
    </row>
    <row r="183" spans="1:21" x14ac:dyDescent="0.25">
      <c r="A183" s="87" t="s">
        <v>53</v>
      </c>
      <c r="B183" s="52">
        <f>'DAY7'!H183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+(Table110[[#This Row],[OPENING ]]+Table110[[#This Row],[RECEIPTS]]+Table110[[#This Row],[RETURNS]])-(Table110[[#This Row],[EXCHANGED]]+Table110[[#This Row],[SALES]]+Table110[[#This Row],[ISSUES]])</f>
        <v>0</v>
      </c>
      <c r="I183" s="53">
        <v>0</v>
      </c>
      <c r="J183" s="58">
        <f t="shared" si="56"/>
        <v>0</v>
      </c>
      <c r="K183" s="53">
        <f>+'DAY7'!K183+'DAY8'!C183</f>
        <v>0</v>
      </c>
      <c r="L183" s="54">
        <f>+'DAY7'!L183+'DAY8'!D183</f>
        <v>0</v>
      </c>
      <c r="M183" s="55">
        <f>+'DAY7'!M183+'DAY8'!E183</f>
        <v>0</v>
      </c>
      <c r="N183" s="52">
        <f>+'DAY7'!N183+'DAY8'!F183</f>
        <v>0</v>
      </c>
      <c r="O183" s="276">
        <f>+'DAY7'!O183+'DAY8'!G183</f>
        <v>0</v>
      </c>
      <c r="P183" s="53">
        <f t="shared" si="57"/>
        <v>0</v>
      </c>
      <c r="Q183" s="54">
        <f t="shared" si="58"/>
        <v>0</v>
      </c>
      <c r="R183" s="55">
        <f t="shared" si="59"/>
        <v>0</v>
      </c>
      <c r="S183" s="52">
        <f t="shared" si="60"/>
        <v>0</v>
      </c>
      <c r="T183" s="276">
        <f t="shared" si="61"/>
        <v>0</v>
      </c>
      <c r="U183" s="62">
        <f t="shared" si="53"/>
        <v>0</v>
      </c>
    </row>
    <row r="184" spans="1:21" x14ac:dyDescent="0.25">
      <c r="A184" s="321" t="s">
        <v>93</v>
      </c>
      <c r="B184" s="52">
        <f>'DAY7'!H184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+(Table110[[#This Row],[OPENING ]]+Table110[[#This Row],[RECEIPTS]]+Table110[[#This Row],[RETURNS]])-(Table110[[#This Row],[EXCHANGED]]+Table110[[#This Row],[SALES]]+Table110[[#This Row],[ISSUES]])</f>
        <v>0</v>
      </c>
      <c r="I184" s="53">
        <v>0</v>
      </c>
      <c r="J184" s="58">
        <f t="shared" si="56"/>
        <v>0</v>
      </c>
      <c r="K184" s="53">
        <f>+'DAY7'!K184+'DAY8'!C184</f>
        <v>0</v>
      </c>
      <c r="L184" s="54">
        <f>+'DAY7'!L184+'DAY8'!D184</f>
        <v>0</v>
      </c>
      <c r="M184" s="55">
        <f>+'DAY7'!M184+'DAY8'!E184</f>
        <v>0</v>
      </c>
      <c r="N184" s="52">
        <f>+'DAY7'!N184+'DAY8'!F184</f>
        <v>0</v>
      </c>
      <c r="O184" s="276">
        <f>+'DAY7'!O184+'DAY8'!G184</f>
        <v>0</v>
      </c>
      <c r="P184" s="53">
        <f t="shared" si="57"/>
        <v>0</v>
      </c>
      <c r="Q184" s="54">
        <f t="shared" si="58"/>
        <v>0</v>
      </c>
      <c r="R184" s="55">
        <f t="shared" si="59"/>
        <v>0</v>
      </c>
      <c r="S184" s="52">
        <f t="shared" si="60"/>
        <v>0</v>
      </c>
      <c r="T184" s="276">
        <f t="shared" si="61"/>
        <v>0</v>
      </c>
      <c r="U184" s="62">
        <f t="shared" si="53"/>
        <v>0</v>
      </c>
    </row>
    <row r="185" spans="1:21" x14ac:dyDescent="0.25">
      <c r="A185" s="321" t="s">
        <v>94</v>
      </c>
      <c r="B185" s="52">
        <f>'DAY7'!H185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+(Table110[[#This Row],[OPENING ]]+Table110[[#This Row],[RECEIPTS]]+Table110[[#This Row],[RETURNS]])-(Table110[[#This Row],[EXCHANGED]]+Table110[[#This Row],[SALES]]+Table110[[#This Row],[ISSUES]])</f>
        <v>0</v>
      </c>
      <c r="I185" s="53">
        <v>0</v>
      </c>
      <c r="J185" s="58">
        <f t="shared" si="56"/>
        <v>0</v>
      </c>
      <c r="K185" s="53">
        <f>+'DAY7'!K185+'DAY8'!C185</f>
        <v>0</v>
      </c>
      <c r="L185" s="54">
        <f>+'DAY7'!L185+'DAY8'!D185</f>
        <v>0</v>
      </c>
      <c r="M185" s="55">
        <f>+'DAY7'!M185+'DAY8'!E185</f>
        <v>0</v>
      </c>
      <c r="N185" s="52">
        <f>+'DAY7'!N185+'DAY8'!F185</f>
        <v>0</v>
      </c>
      <c r="O185" s="276">
        <f>+'DAY7'!O185+'DAY8'!G185</f>
        <v>0</v>
      </c>
      <c r="P185" s="53">
        <f t="shared" si="57"/>
        <v>0</v>
      </c>
      <c r="Q185" s="54">
        <f t="shared" si="58"/>
        <v>0</v>
      </c>
      <c r="R185" s="55">
        <f t="shared" si="59"/>
        <v>0</v>
      </c>
      <c r="S185" s="52">
        <f t="shared" si="60"/>
        <v>0</v>
      </c>
      <c r="T185" s="276">
        <f t="shared" si="61"/>
        <v>0</v>
      </c>
      <c r="U185" s="62">
        <f t="shared" si="53"/>
        <v>0</v>
      </c>
    </row>
    <row r="186" spans="1:21" x14ac:dyDescent="0.25">
      <c r="A186" s="84" t="s">
        <v>97</v>
      </c>
      <c r="B186" s="52">
        <f>'DAY7'!H186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+(Table110[[#This Row],[OPENING ]]+Table110[[#This Row],[RECEIPTS]]+Table110[[#This Row],[RETURNS]])-(Table110[[#This Row],[EXCHANGED]]+Table110[[#This Row],[SALES]]+Table110[[#This Row],[ISSUES]])</f>
        <v>655.4</v>
      </c>
      <c r="I186" s="53">
        <v>655.4</v>
      </c>
      <c r="J186" s="58">
        <f t="shared" si="56"/>
        <v>0</v>
      </c>
      <c r="K186" s="53">
        <f>+'DAY7'!K186+'DAY8'!C186</f>
        <v>0</v>
      </c>
      <c r="L186" s="54">
        <f>+'DAY7'!L186+'DAY8'!D186</f>
        <v>0</v>
      </c>
      <c r="M186" s="55">
        <f>+'DAY7'!M186+'DAY8'!E186</f>
        <v>0</v>
      </c>
      <c r="N186" s="52">
        <f>+'DAY7'!N186+'DAY8'!F186</f>
        <v>0</v>
      </c>
      <c r="O186" s="276">
        <f>+'DAY7'!O186+'DAY8'!G186</f>
        <v>0</v>
      </c>
      <c r="P186" s="53">
        <f t="shared" si="57"/>
        <v>0</v>
      </c>
      <c r="Q186" s="54">
        <f t="shared" si="58"/>
        <v>0</v>
      </c>
      <c r="R186" s="55">
        <f t="shared" si="59"/>
        <v>0</v>
      </c>
      <c r="S186" s="52">
        <f t="shared" si="60"/>
        <v>0</v>
      </c>
      <c r="T186" s="276">
        <f t="shared" si="61"/>
        <v>0</v>
      </c>
      <c r="U186" s="62">
        <f t="shared" si="53"/>
        <v>0</v>
      </c>
    </row>
    <row r="187" spans="1:21" x14ac:dyDescent="0.25">
      <c r="A187" s="84" t="s">
        <v>96</v>
      </c>
      <c r="B187" s="52">
        <f>'DAY7'!H187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+(Table110[[#This Row],[OPENING ]]+Table110[[#This Row],[RECEIPTS]]+Table110[[#This Row],[RETURNS]])-(Table110[[#This Row],[EXCHANGED]]+Table110[[#This Row],[SALES]]+Table110[[#This Row],[ISSUES]])</f>
        <v>0</v>
      </c>
      <c r="I187" s="53">
        <v>0</v>
      </c>
      <c r="J187" s="58">
        <f t="shared" si="56"/>
        <v>0</v>
      </c>
      <c r="K187" s="53">
        <f>+'DAY7'!K187+'DAY8'!C187</f>
        <v>0</v>
      </c>
      <c r="L187" s="54">
        <f>+'DAY7'!L187+'DAY8'!D187</f>
        <v>0</v>
      </c>
      <c r="M187" s="55">
        <f>+'DAY7'!M187+'DAY8'!E187</f>
        <v>0</v>
      </c>
      <c r="N187" s="52">
        <f>+'DAY7'!N187+'DAY8'!F187</f>
        <v>0</v>
      </c>
      <c r="O187" s="276">
        <f>+'DAY7'!O187+'DAY8'!G187</f>
        <v>0</v>
      </c>
      <c r="P187" s="53">
        <f t="shared" si="57"/>
        <v>0</v>
      </c>
      <c r="Q187" s="54">
        <f t="shared" si="58"/>
        <v>0</v>
      </c>
      <c r="R187" s="55">
        <f t="shared" si="59"/>
        <v>0</v>
      </c>
      <c r="S187" s="52">
        <f t="shared" si="60"/>
        <v>0</v>
      </c>
      <c r="T187" s="276">
        <f t="shared" si="61"/>
        <v>0</v>
      </c>
      <c r="U187" s="62">
        <f t="shared" si="53"/>
        <v>0</v>
      </c>
    </row>
    <row r="188" spans="1:21" x14ac:dyDescent="0.25">
      <c r="A188" s="84" t="s">
        <v>95</v>
      </c>
      <c r="B188" s="52">
        <f>'DAY7'!H188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+(Table110[[#This Row],[OPENING ]]+Table110[[#This Row],[RECEIPTS]]+Table110[[#This Row],[RETURNS]])-(Table110[[#This Row],[EXCHANGED]]+Table110[[#This Row],[SALES]]+Table110[[#This Row],[ISSUES]])</f>
        <v>9.8000000000000007</v>
      </c>
      <c r="I188" s="53">
        <v>9.8000000000000007</v>
      </c>
      <c r="J188" s="58">
        <f t="shared" si="56"/>
        <v>0</v>
      </c>
      <c r="K188" s="53">
        <f>+'DAY7'!K188+'DAY8'!C188</f>
        <v>0</v>
      </c>
      <c r="L188" s="54">
        <f>+'DAY7'!L188+'DAY8'!D188</f>
        <v>0</v>
      </c>
      <c r="M188" s="55">
        <f>+'DAY7'!M188+'DAY8'!E188</f>
        <v>0</v>
      </c>
      <c r="N188" s="52">
        <f>+'DAY7'!N188+'DAY8'!F188</f>
        <v>0</v>
      </c>
      <c r="O188" s="276">
        <f>+'DAY7'!O188+'DAY8'!G188</f>
        <v>0</v>
      </c>
      <c r="P188" s="53">
        <f t="shared" si="57"/>
        <v>0</v>
      </c>
      <c r="Q188" s="54">
        <f t="shared" si="58"/>
        <v>0</v>
      </c>
      <c r="R188" s="55">
        <f t="shared" si="59"/>
        <v>0</v>
      </c>
      <c r="S188" s="52">
        <f t="shared" si="60"/>
        <v>0</v>
      </c>
      <c r="T188" s="276">
        <f t="shared" si="61"/>
        <v>0</v>
      </c>
      <c r="U188" s="62">
        <f t="shared" si="53"/>
        <v>0</v>
      </c>
    </row>
    <row r="189" spans="1:21" x14ac:dyDescent="0.25">
      <c r="A189" s="92" t="s">
        <v>98</v>
      </c>
      <c r="B189" s="52">
        <f>'DAY7'!H189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+(Table110[[#This Row],[OPENING ]]+Table110[[#This Row],[RECEIPTS]]+Table110[[#This Row],[RETURNS]])-(Table110[[#This Row],[EXCHANGED]]+Table110[[#This Row],[SALES]]+Table110[[#This Row],[ISSUES]])</f>
        <v>0</v>
      </c>
      <c r="I189" s="53">
        <v>0</v>
      </c>
      <c r="J189" s="58">
        <f t="shared" si="56"/>
        <v>0</v>
      </c>
      <c r="K189" s="53">
        <f>+'DAY7'!K189+'DAY8'!C189</f>
        <v>0</v>
      </c>
      <c r="L189" s="54">
        <f>+'DAY7'!L189+'DAY8'!D189</f>
        <v>0</v>
      </c>
      <c r="M189" s="55">
        <f>+'DAY7'!M189+'DAY8'!E189</f>
        <v>0</v>
      </c>
      <c r="N189" s="52">
        <f>+'DAY7'!N189+'DAY8'!F189</f>
        <v>0</v>
      </c>
      <c r="O189" s="276">
        <f>+'DAY7'!O189+'DAY8'!G189</f>
        <v>0</v>
      </c>
      <c r="P189" s="53">
        <f t="shared" si="57"/>
        <v>0</v>
      </c>
      <c r="Q189" s="54">
        <f t="shared" si="58"/>
        <v>0</v>
      </c>
      <c r="R189" s="55">
        <f t="shared" si="59"/>
        <v>0</v>
      </c>
      <c r="S189" s="52">
        <f t="shared" si="60"/>
        <v>0</v>
      </c>
      <c r="T189" s="276">
        <f t="shared" si="61"/>
        <v>0</v>
      </c>
      <c r="U189" s="62">
        <f t="shared" si="53"/>
        <v>0</v>
      </c>
    </row>
    <row r="190" spans="1:21" x14ac:dyDescent="0.25">
      <c r="A190" s="92" t="s">
        <v>99</v>
      </c>
      <c r="B190" s="52">
        <f>'DAY7'!H190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+(Table110[[#This Row],[OPENING ]]+Table110[[#This Row],[RECEIPTS]]+Table110[[#This Row],[RETURNS]])-(Table110[[#This Row],[EXCHANGED]]+Table110[[#This Row],[SALES]]+Table110[[#This Row],[ISSUES]])</f>
        <v>0</v>
      </c>
      <c r="I190" s="53">
        <v>0</v>
      </c>
      <c r="J190" s="58">
        <f t="shared" si="56"/>
        <v>0</v>
      </c>
      <c r="K190" s="53">
        <f>+'DAY7'!K190+'DAY8'!C190</f>
        <v>0</v>
      </c>
      <c r="L190" s="54">
        <f>+'DAY7'!L190+'DAY8'!D190</f>
        <v>0</v>
      </c>
      <c r="M190" s="55">
        <f>+'DAY7'!M190+'DAY8'!E190</f>
        <v>0</v>
      </c>
      <c r="N190" s="52">
        <f>+'DAY7'!N190+'DAY8'!F190</f>
        <v>0</v>
      </c>
      <c r="O190" s="276">
        <f>+'DAY7'!O190+'DAY8'!G190</f>
        <v>0</v>
      </c>
      <c r="P190" s="53">
        <f t="shared" si="57"/>
        <v>0</v>
      </c>
      <c r="Q190" s="54">
        <f t="shared" si="58"/>
        <v>0</v>
      </c>
      <c r="R190" s="55">
        <f t="shared" si="59"/>
        <v>0</v>
      </c>
      <c r="S190" s="52">
        <f t="shared" si="60"/>
        <v>0</v>
      </c>
      <c r="T190" s="276">
        <f t="shared" si="61"/>
        <v>0</v>
      </c>
      <c r="U190" s="62">
        <f t="shared" si="53"/>
        <v>0</v>
      </c>
    </row>
    <row r="191" spans="1:21" x14ac:dyDescent="0.25">
      <c r="A191" s="93" t="s">
        <v>100</v>
      </c>
      <c r="B191" s="52">
        <f>'DAY7'!H191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+(Table110[[#This Row],[OPENING ]]+Table110[[#This Row],[RECEIPTS]]+Table110[[#This Row],[RETURNS]])-(Table110[[#This Row],[EXCHANGED]]+Table110[[#This Row],[SALES]]+Table110[[#This Row],[ISSUES]])</f>
        <v>35</v>
      </c>
      <c r="I191" s="53">
        <v>35</v>
      </c>
      <c r="J191" s="58">
        <f t="shared" si="56"/>
        <v>0</v>
      </c>
      <c r="K191" s="53">
        <f>+'DAY7'!K191+'DAY8'!C191</f>
        <v>25</v>
      </c>
      <c r="L191" s="54">
        <f>+'DAY7'!L191+'DAY8'!D191</f>
        <v>0</v>
      </c>
      <c r="M191" s="55">
        <f>+'DAY7'!M191+'DAY8'!E191</f>
        <v>0</v>
      </c>
      <c r="N191" s="52">
        <f>+'DAY7'!N191+'DAY8'!F191</f>
        <v>0</v>
      </c>
      <c r="O191" s="276">
        <f>+'DAY7'!O191+'DAY8'!G191</f>
        <v>0</v>
      </c>
      <c r="P191" s="53">
        <f t="shared" si="57"/>
        <v>3.125</v>
      </c>
      <c r="Q191" s="54">
        <f t="shared" si="58"/>
        <v>0</v>
      </c>
      <c r="R191" s="55">
        <f t="shared" si="59"/>
        <v>0</v>
      </c>
      <c r="S191" s="52">
        <f t="shared" si="60"/>
        <v>0</v>
      </c>
      <c r="T191" s="276">
        <f t="shared" si="61"/>
        <v>0</v>
      </c>
      <c r="U191" s="62">
        <f t="shared" si="53"/>
        <v>11.2</v>
      </c>
    </row>
    <row r="192" spans="1:21" x14ac:dyDescent="0.25">
      <c r="A192" s="81" t="s">
        <v>101</v>
      </c>
      <c r="B192" s="52">
        <f>'DAY7'!H192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+(Table110[[#This Row],[OPENING ]]+Table110[[#This Row],[RECEIPTS]]+Table110[[#This Row],[RETURNS]])-(Table110[[#This Row],[EXCHANGED]]+Table110[[#This Row],[SALES]]+Table110[[#This Row],[ISSUES]])</f>
        <v>10.199999999999999</v>
      </c>
      <c r="I192" s="53">
        <v>10.199999999999999</v>
      </c>
      <c r="J192" s="58">
        <f t="shared" si="56"/>
        <v>0</v>
      </c>
      <c r="K192" s="53">
        <f>+'DAY7'!K192+'DAY8'!C192</f>
        <v>0</v>
      </c>
      <c r="L192" s="54">
        <f>+'DAY7'!L192+'DAY8'!D192</f>
        <v>0</v>
      </c>
      <c r="M192" s="55">
        <f>+'DAY7'!M192+'DAY8'!E192</f>
        <v>0</v>
      </c>
      <c r="N192" s="52">
        <f>+'DAY7'!N192+'DAY8'!F192</f>
        <v>0</v>
      </c>
      <c r="O192" s="276">
        <f>+'DAY7'!O192+'DAY8'!G192</f>
        <v>0</v>
      </c>
      <c r="P192" s="53">
        <f t="shared" si="57"/>
        <v>0</v>
      </c>
      <c r="Q192" s="54">
        <f t="shared" si="58"/>
        <v>0</v>
      </c>
      <c r="R192" s="55">
        <f t="shared" si="59"/>
        <v>0</v>
      </c>
      <c r="S192" s="52">
        <f t="shared" si="60"/>
        <v>0</v>
      </c>
      <c r="T192" s="276">
        <f t="shared" si="61"/>
        <v>0</v>
      </c>
      <c r="U192" s="62">
        <f t="shared" si="53"/>
        <v>0</v>
      </c>
    </row>
    <row r="193" spans="1:21" x14ac:dyDescent="0.25">
      <c r="A193" s="109" t="s">
        <v>102</v>
      </c>
      <c r="B193" s="52">
        <f>'DAY7'!H193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+(Table110[[#This Row],[OPENING ]]+Table110[[#This Row],[RECEIPTS]]+Table110[[#This Row],[RETURNS]])-(Table110[[#This Row],[EXCHANGED]]+Table110[[#This Row],[SALES]]+Table110[[#This Row],[ISSUES]])</f>
        <v>0</v>
      </c>
      <c r="I193" s="53">
        <v>0</v>
      </c>
      <c r="J193" s="58">
        <f t="shared" si="56"/>
        <v>0</v>
      </c>
      <c r="K193" s="53">
        <f>+'DAY7'!K193+'DAY8'!C193</f>
        <v>0</v>
      </c>
      <c r="L193" s="54">
        <f>+'DAY7'!L193+'DAY8'!D193</f>
        <v>0</v>
      </c>
      <c r="M193" s="55">
        <f>+'DAY7'!M193+'DAY8'!E193</f>
        <v>0</v>
      </c>
      <c r="N193" s="52">
        <f>+'DAY7'!N193+'DAY8'!F193</f>
        <v>0</v>
      </c>
      <c r="O193" s="276">
        <f>+'DAY7'!O193+'DAY8'!G193</f>
        <v>0</v>
      </c>
      <c r="P193" s="53">
        <f t="shared" si="57"/>
        <v>0</v>
      </c>
      <c r="Q193" s="54">
        <f t="shared" si="58"/>
        <v>0</v>
      </c>
      <c r="R193" s="55">
        <f t="shared" si="59"/>
        <v>0</v>
      </c>
      <c r="S193" s="52">
        <f t="shared" si="60"/>
        <v>0</v>
      </c>
      <c r="T193" s="276">
        <f t="shared" si="61"/>
        <v>0</v>
      </c>
      <c r="U193" s="62">
        <f t="shared" si="53"/>
        <v>0</v>
      </c>
    </row>
    <row r="194" spans="1:21" x14ac:dyDescent="0.25">
      <c r="A194" s="318" t="s">
        <v>103</v>
      </c>
      <c r="B194" s="52">
        <f>'DAY7'!H194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+(Table110[[#This Row],[OPENING ]]+Table110[[#This Row],[RECEIPTS]]+Table110[[#This Row],[RETURNS]])-(Table110[[#This Row],[EXCHANGED]]+Table110[[#This Row],[SALES]]+Table110[[#This Row],[ISSUES]])</f>
        <v>855.4</v>
      </c>
      <c r="I194" s="53">
        <v>855.4</v>
      </c>
      <c r="J194" s="58">
        <f t="shared" si="56"/>
        <v>0</v>
      </c>
      <c r="K194" s="53">
        <f>+'DAY7'!K194+'DAY8'!C194</f>
        <v>0</v>
      </c>
      <c r="L194" s="54">
        <f>+'DAY7'!L194+'DAY8'!D194</f>
        <v>0</v>
      </c>
      <c r="M194" s="55">
        <f>+'DAY7'!M194+'DAY8'!E194</f>
        <v>0</v>
      </c>
      <c r="N194" s="52">
        <f>+'DAY7'!N194+'DAY8'!F194</f>
        <v>0</v>
      </c>
      <c r="O194" s="276">
        <f>+'DAY7'!O194+'DAY8'!G194</f>
        <v>0</v>
      </c>
      <c r="P194" s="53">
        <f t="shared" si="57"/>
        <v>0</v>
      </c>
      <c r="Q194" s="54">
        <f t="shared" si="58"/>
        <v>0</v>
      </c>
      <c r="R194" s="55">
        <f t="shared" si="59"/>
        <v>0</v>
      </c>
      <c r="S194" s="52">
        <f t="shared" si="60"/>
        <v>0</v>
      </c>
      <c r="T194" s="276">
        <f t="shared" si="61"/>
        <v>0</v>
      </c>
      <c r="U194" s="62">
        <f t="shared" si="53"/>
        <v>0</v>
      </c>
    </row>
    <row r="195" spans="1:21" x14ac:dyDescent="0.25">
      <c r="A195" s="87" t="s">
        <v>247</v>
      </c>
      <c r="B195" s="52">
        <f>'DAY7'!H195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+(Table110[[#This Row],[OPENING ]]+Table110[[#This Row],[RECEIPTS]]+Table110[[#This Row],[RETURNS]])-(Table110[[#This Row],[EXCHANGED]]+Table110[[#This Row],[SALES]]+Table110[[#This Row],[ISSUES]])</f>
        <v>3516.4</v>
      </c>
      <c r="I195" s="53">
        <v>3516.4</v>
      </c>
      <c r="J195" s="58">
        <f t="shared" si="56"/>
        <v>0</v>
      </c>
      <c r="K195" s="53">
        <f>+'DAY7'!K195+'DAY8'!C195</f>
        <v>0</v>
      </c>
      <c r="L195" s="54">
        <f>+'DAY7'!L195+'DAY8'!D195</f>
        <v>9.6</v>
      </c>
      <c r="M195" s="55">
        <f>+'DAY7'!M195+'DAY8'!E195</f>
        <v>0</v>
      </c>
      <c r="N195" s="52">
        <f>+'DAY7'!N195+'DAY8'!F195</f>
        <v>0</v>
      </c>
      <c r="O195" s="276">
        <f>+'DAY7'!O195+'DAY8'!G195</f>
        <v>0</v>
      </c>
      <c r="P195" s="53">
        <f t="shared" si="57"/>
        <v>0</v>
      </c>
      <c r="Q195" s="54">
        <f t="shared" si="58"/>
        <v>1.2</v>
      </c>
      <c r="R195" s="55">
        <f t="shared" si="59"/>
        <v>0</v>
      </c>
      <c r="S195" s="52">
        <f t="shared" si="60"/>
        <v>0</v>
      </c>
      <c r="T195" s="276">
        <f t="shared" si="61"/>
        <v>0</v>
      </c>
      <c r="U195" s="62">
        <f t="shared" si="53"/>
        <v>2930.3333333333335</v>
      </c>
    </row>
    <row r="196" spans="1:21" x14ac:dyDescent="0.25">
      <c r="A196" s="87" t="s">
        <v>104</v>
      </c>
      <c r="B196" s="52">
        <f>'DAY7'!H196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+(Table110[[#This Row],[OPENING ]]+Table110[[#This Row],[RECEIPTS]]+Table110[[#This Row],[RETURNS]])-(Table110[[#This Row],[EXCHANGED]]+Table110[[#This Row],[SALES]]+Table110[[#This Row],[ISSUES]])</f>
        <v>200</v>
      </c>
      <c r="I196" s="53">
        <v>200</v>
      </c>
      <c r="J196" s="58">
        <f t="shared" si="56"/>
        <v>0</v>
      </c>
      <c r="K196" s="53">
        <f>+'DAY7'!K196+'DAY8'!C196</f>
        <v>0</v>
      </c>
      <c r="L196" s="54">
        <f>+'DAY7'!L196+'DAY8'!D196</f>
        <v>0</v>
      </c>
      <c r="M196" s="55">
        <f>+'DAY7'!M196+'DAY8'!E196</f>
        <v>0</v>
      </c>
      <c r="N196" s="52">
        <f>+'DAY7'!N196+'DAY8'!F196</f>
        <v>0</v>
      </c>
      <c r="O196" s="276">
        <f>+'DAY7'!O196+'DAY8'!G196</f>
        <v>0</v>
      </c>
      <c r="P196" s="53">
        <f t="shared" si="57"/>
        <v>0</v>
      </c>
      <c r="Q196" s="54">
        <f t="shared" si="58"/>
        <v>0</v>
      </c>
      <c r="R196" s="55">
        <f t="shared" si="59"/>
        <v>0</v>
      </c>
      <c r="S196" s="52">
        <f t="shared" si="60"/>
        <v>0</v>
      </c>
      <c r="T196" s="276">
        <f t="shared" si="61"/>
        <v>0</v>
      </c>
      <c r="U196" s="62">
        <f t="shared" si="53"/>
        <v>0</v>
      </c>
    </row>
    <row r="197" spans="1:21" x14ac:dyDescent="0.25">
      <c r="A197" s="85" t="s">
        <v>118</v>
      </c>
      <c r="B197" s="52">
        <f>'DAY7'!H197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+(Table110[[#This Row],[OPENING ]]+Table110[[#This Row],[RECEIPTS]]+Table110[[#This Row],[RETURNS]])-(Table110[[#This Row],[EXCHANGED]]+Table110[[#This Row],[SALES]]+Table110[[#This Row],[ISSUES]])</f>
        <v>0</v>
      </c>
      <c r="I197" s="53">
        <v>0</v>
      </c>
      <c r="J197" s="58">
        <f t="shared" si="56"/>
        <v>0</v>
      </c>
      <c r="K197" s="53">
        <f>+'DAY7'!K197+'DAY8'!C197</f>
        <v>0</v>
      </c>
      <c r="L197" s="54">
        <f>+'DAY7'!L197+'DAY8'!D197</f>
        <v>0</v>
      </c>
      <c r="M197" s="55">
        <f>+'DAY7'!M197+'DAY8'!E197</f>
        <v>0</v>
      </c>
      <c r="N197" s="52">
        <f>+'DAY7'!N197+'DAY8'!F197</f>
        <v>0</v>
      </c>
      <c r="O197" s="276">
        <f>+'DAY7'!O197+'DAY8'!G197</f>
        <v>0</v>
      </c>
      <c r="P197" s="53">
        <f t="shared" si="57"/>
        <v>0</v>
      </c>
      <c r="Q197" s="54">
        <f t="shared" si="58"/>
        <v>0</v>
      </c>
      <c r="R197" s="55">
        <f t="shared" si="59"/>
        <v>0</v>
      </c>
      <c r="S197" s="52">
        <f t="shared" si="60"/>
        <v>0</v>
      </c>
      <c r="T197" s="276">
        <f t="shared" si="61"/>
        <v>0</v>
      </c>
      <c r="U197" s="62">
        <f t="shared" si="53"/>
        <v>0</v>
      </c>
    </row>
    <row r="198" spans="1:21" x14ac:dyDescent="0.25">
      <c r="A198" s="94" t="s">
        <v>119</v>
      </c>
      <c r="B198" s="52">
        <f>'DAY7'!H198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+(Table110[[#This Row],[OPENING ]]+Table110[[#This Row],[RECEIPTS]]+Table110[[#This Row],[RETURNS]])-(Table110[[#This Row],[EXCHANGED]]+Table110[[#This Row],[SALES]]+Table110[[#This Row],[ISSUES]])</f>
        <v>0</v>
      </c>
      <c r="I198" s="53">
        <v>0</v>
      </c>
      <c r="J198" s="58">
        <f t="shared" si="56"/>
        <v>0</v>
      </c>
      <c r="K198" s="53">
        <f>+'DAY7'!K198+'DAY8'!C198</f>
        <v>0</v>
      </c>
      <c r="L198" s="54">
        <f>+'DAY7'!L198+'DAY8'!D198</f>
        <v>0</v>
      </c>
      <c r="M198" s="55">
        <f>+'DAY7'!M198+'DAY8'!E198</f>
        <v>0</v>
      </c>
      <c r="N198" s="52">
        <f>+'DAY7'!N198+'DAY8'!F198</f>
        <v>0</v>
      </c>
      <c r="O198" s="276">
        <f>+'DAY7'!O198+'DAY8'!G198</f>
        <v>0</v>
      </c>
      <c r="P198" s="53">
        <f t="shared" si="57"/>
        <v>0</v>
      </c>
      <c r="Q198" s="54">
        <f t="shared" si="58"/>
        <v>0</v>
      </c>
      <c r="R198" s="55">
        <f t="shared" si="59"/>
        <v>0</v>
      </c>
      <c r="S198" s="52">
        <f t="shared" si="60"/>
        <v>0</v>
      </c>
      <c r="T198" s="276">
        <f t="shared" si="61"/>
        <v>0</v>
      </c>
      <c r="U198" s="62">
        <f t="shared" si="53"/>
        <v>0</v>
      </c>
    </row>
    <row r="199" spans="1:21" x14ac:dyDescent="0.25">
      <c r="A199" s="84" t="s">
        <v>145</v>
      </c>
      <c r="B199" s="52">
        <f>'DAY7'!H199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+(Table110[[#This Row],[OPENING ]]+Table110[[#This Row],[RECEIPTS]]+Table110[[#This Row],[RETURNS]])-(Table110[[#This Row],[EXCHANGED]]+Table110[[#This Row],[SALES]]+Table110[[#This Row],[ISSUES]])</f>
        <v>0</v>
      </c>
      <c r="I199" s="53">
        <v>0</v>
      </c>
      <c r="J199" s="58">
        <f t="shared" si="56"/>
        <v>0</v>
      </c>
      <c r="K199" s="53">
        <f>+'DAY7'!K199+'DAY8'!C199</f>
        <v>0</v>
      </c>
      <c r="L199" s="54">
        <f>+'DAY7'!L199+'DAY8'!D199</f>
        <v>0</v>
      </c>
      <c r="M199" s="55">
        <f>+'DAY7'!M199+'DAY8'!E199</f>
        <v>0</v>
      </c>
      <c r="N199" s="52">
        <f>+'DAY7'!N199+'DAY8'!F199</f>
        <v>0</v>
      </c>
      <c r="O199" s="276">
        <f>+'DAY7'!O199+'DAY8'!G199</f>
        <v>0</v>
      </c>
      <c r="P199" s="53">
        <f t="shared" si="57"/>
        <v>0</v>
      </c>
      <c r="Q199" s="54">
        <f t="shared" si="58"/>
        <v>0</v>
      </c>
      <c r="R199" s="55">
        <f t="shared" si="59"/>
        <v>0</v>
      </c>
      <c r="S199" s="52">
        <f t="shared" si="60"/>
        <v>0</v>
      </c>
      <c r="T199" s="276">
        <f t="shared" si="61"/>
        <v>0</v>
      </c>
      <c r="U199" s="62">
        <f t="shared" si="53"/>
        <v>0</v>
      </c>
    </row>
    <row r="200" spans="1:21" x14ac:dyDescent="0.25">
      <c r="A200" s="88" t="s">
        <v>218</v>
      </c>
      <c r="B200" s="52">
        <f>'DAY7'!H200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+(Table110[[#This Row],[OPENING ]]+Table110[[#This Row],[RECEIPTS]]+Table110[[#This Row],[RETURNS]])-(Table110[[#This Row],[EXCHANGED]]+Table110[[#This Row],[SALES]]+Table110[[#This Row],[ISSUES]])</f>
        <v>0</v>
      </c>
      <c r="I200" s="53">
        <v>0</v>
      </c>
      <c r="J200" s="58">
        <f t="shared" si="56"/>
        <v>0</v>
      </c>
      <c r="K200" s="53">
        <f>+'DAY7'!K200+'DAY8'!C200</f>
        <v>0</v>
      </c>
      <c r="L200" s="54">
        <f>+'DAY7'!L200+'DAY8'!D200</f>
        <v>0</v>
      </c>
      <c r="M200" s="55">
        <f>+'DAY7'!M200+'DAY8'!E200</f>
        <v>0</v>
      </c>
      <c r="N200" s="52">
        <f>+'DAY7'!N200+'DAY8'!F200</f>
        <v>0</v>
      </c>
      <c r="O200" s="276">
        <f>+'DAY7'!O200+'DAY8'!G200</f>
        <v>0</v>
      </c>
      <c r="P200" s="53">
        <f t="shared" si="57"/>
        <v>0</v>
      </c>
      <c r="Q200" s="54">
        <f t="shared" si="58"/>
        <v>0</v>
      </c>
      <c r="R200" s="55">
        <f t="shared" si="59"/>
        <v>0</v>
      </c>
      <c r="S200" s="52">
        <f t="shared" si="60"/>
        <v>0</v>
      </c>
      <c r="T200" s="276">
        <f t="shared" si="61"/>
        <v>0</v>
      </c>
      <c r="U200" s="62">
        <f t="shared" si="53"/>
        <v>0</v>
      </c>
    </row>
    <row r="201" spans="1:21" x14ac:dyDescent="0.25">
      <c r="A201" s="88" t="s">
        <v>219</v>
      </c>
      <c r="B201" s="52">
        <f>'DAY7'!H201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+(Table110[[#This Row],[OPENING ]]+Table110[[#This Row],[RECEIPTS]]+Table110[[#This Row],[RETURNS]])-(Table110[[#This Row],[EXCHANGED]]+Table110[[#This Row],[SALES]]+Table110[[#This Row],[ISSUES]])</f>
        <v>0</v>
      </c>
      <c r="I201" s="53">
        <v>0</v>
      </c>
      <c r="J201" s="58">
        <f t="shared" si="56"/>
        <v>0</v>
      </c>
      <c r="K201" s="53">
        <f>+'DAY7'!K201+'DAY8'!C201</f>
        <v>0</v>
      </c>
      <c r="L201" s="54">
        <f>+'DAY7'!L201+'DAY8'!D201</f>
        <v>0</v>
      </c>
      <c r="M201" s="55">
        <f>+'DAY7'!M201+'DAY8'!E201</f>
        <v>0</v>
      </c>
      <c r="N201" s="52">
        <f>+'DAY7'!N201+'DAY8'!F201</f>
        <v>0</v>
      </c>
      <c r="O201" s="276">
        <f>+'DAY7'!O201+'DAY8'!G201</f>
        <v>0</v>
      </c>
      <c r="P201" s="53">
        <f t="shared" si="57"/>
        <v>0</v>
      </c>
      <c r="Q201" s="54">
        <f t="shared" si="58"/>
        <v>0</v>
      </c>
      <c r="R201" s="55">
        <f t="shared" si="59"/>
        <v>0</v>
      </c>
      <c r="S201" s="52">
        <f t="shared" si="60"/>
        <v>0</v>
      </c>
      <c r="T201" s="276">
        <f t="shared" si="61"/>
        <v>0</v>
      </c>
      <c r="U201" s="62">
        <f t="shared" si="53"/>
        <v>0</v>
      </c>
    </row>
    <row r="202" spans="1:21" x14ac:dyDescent="0.25">
      <c r="A202" s="317" t="s">
        <v>234</v>
      </c>
      <c r="B202" s="52">
        <f>'DAY7'!H202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+(Table110[[#This Row],[OPENING ]]+Table110[[#This Row],[RECEIPTS]]+Table110[[#This Row],[RETURNS]])-(Table110[[#This Row],[EXCHANGED]]+Table110[[#This Row],[SALES]]+Table110[[#This Row],[ISSUES]])</f>
        <v>0.19999999999999896</v>
      </c>
      <c r="I202" s="53">
        <v>0</v>
      </c>
      <c r="J202" s="58">
        <f t="shared" si="56"/>
        <v>-0.19999999999999896</v>
      </c>
      <c r="K202" s="53">
        <f>+'DAY7'!K202+'DAY8'!C202</f>
        <v>0</v>
      </c>
      <c r="L202" s="54">
        <f>+'DAY7'!L202+'DAY8'!D202</f>
        <v>0</v>
      </c>
      <c r="M202" s="55">
        <f>+'DAY7'!M202+'DAY8'!E202</f>
        <v>0</v>
      </c>
      <c r="N202" s="52">
        <f>+'DAY7'!N202+'DAY8'!F202</f>
        <v>0</v>
      </c>
      <c r="O202" s="276">
        <f>+'DAY7'!O202+'DAY8'!G202</f>
        <v>11.08</v>
      </c>
      <c r="P202" s="53">
        <f t="shared" si="57"/>
        <v>0</v>
      </c>
      <c r="Q202" s="54">
        <f t="shared" si="58"/>
        <v>0</v>
      </c>
      <c r="R202" s="55">
        <f t="shared" si="59"/>
        <v>0</v>
      </c>
      <c r="S202" s="52">
        <f t="shared" si="60"/>
        <v>0</v>
      </c>
      <c r="T202" s="276">
        <f t="shared" si="61"/>
        <v>1.385</v>
      </c>
      <c r="U202" s="62">
        <f t="shared" si="53"/>
        <v>0.14440433212996315</v>
      </c>
    </row>
    <row r="203" spans="1:21" x14ac:dyDescent="0.25">
      <c r="A203" s="319" t="s">
        <v>224</v>
      </c>
      <c r="B203" s="52">
        <f>'DAY7'!H203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+(Table110[[#This Row],[OPENING ]]+Table110[[#This Row],[RECEIPTS]]+Table110[[#This Row],[RETURNS]])-(Table110[[#This Row],[EXCHANGED]]+Table110[[#This Row],[SALES]]+Table110[[#This Row],[ISSUES]])</f>
        <v>3.4</v>
      </c>
      <c r="I203" s="53">
        <v>3.4</v>
      </c>
      <c r="J203" s="58">
        <f t="shared" si="56"/>
        <v>0</v>
      </c>
      <c r="K203" s="53">
        <f>+'DAY7'!K203+'DAY8'!C203</f>
        <v>0</v>
      </c>
      <c r="L203" s="54">
        <f>+'DAY7'!L203+'DAY8'!D203</f>
        <v>0</v>
      </c>
      <c r="M203" s="55">
        <f>+'DAY7'!M203+'DAY8'!E203</f>
        <v>0</v>
      </c>
      <c r="N203" s="52">
        <f>+'DAY7'!N203+'DAY8'!F203</f>
        <v>0</v>
      </c>
      <c r="O203" s="276">
        <f>+'DAY7'!O203+'DAY8'!G203</f>
        <v>0</v>
      </c>
      <c r="P203" s="53">
        <f t="shared" si="57"/>
        <v>0</v>
      </c>
      <c r="Q203" s="54">
        <f t="shared" si="58"/>
        <v>0</v>
      </c>
      <c r="R203" s="55">
        <f t="shared" si="59"/>
        <v>0</v>
      </c>
      <c r="S203" s="52">
        <f t="shared" si="60"/>
        <v>0</v>
      </c>
      <c r="T203" s="276">
        <f t="shared" si="61"/>
        <v>0</v>
      </c>
      <c r="U203" s="62">
        <f t="shared" si="53"/>
        <v>0</v>
      </c>
    </row>
    <row r="204" spans="1:21" x14ac:dyDescent="0.25">
      <c r="A204" s="105" t="s">
        <v>237</v>
      </c>
      <c r="B204" s="52">
        <f>'DAY7'!H204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+(Table110[[#This Row],[OPENING ]]+Table110[[#This Row],[RECEIPTS]]+Table110[[#This Row],[RETURNS]])-(Table110[[#This Row],[EXCHANGED]]+Table110[[#This Row],[SALES]]+Table110[[#This Row],[ISSUES]])</f>
        <v>0</v>
      </c>
      <c r="I204" s="53">
        <v>0</v>
      </c>
      <c r="J204" s="58">
        <f t="shared" si="56"/>
        <v>0</v>
      </c>
      <c r="K204" s="53">
        <f>+'DAY7'!K204+'DAY8'!C204</f>
        <v>0</v>
      </c>
      <c r="L204" s="54">
        <f>+'DAY7'!L204+'DAY8'!D204</f>
        <v>0</v>
      </c>
      <c r="M204" s="55">
        <f>+'DAY7'!M204+'DAY8'!E204</f>
        <v>0</v>
      </c>
      <c r="N204" s="52">
        <f>+'DAY7'!N204+'DAY8'!F204</f>
        <v>0</v>
      </c>
      <c r="O204" s="276">
        <f>+'DAY7'!O204+'DAY8'!G204</f>
        <v>0</v>
      </c>
      <c r="P204" s="53">
        <f t="shared" si="57"/>
        <v>0</v>
      </c>
      <c r="Q204" s="54">
        <f t="shared" si="58"/>
        <v>0</v>
      </c>
      <c r="R204" s="55">
        <f t="shared" si="59"/>
        <v>0</v>
      </c>
      <c r="S204" s="52">
        <f t="shared" si="60"/>
        <v>0</v>
      </c>
      <c r="T204" s="276">
        <f t="shared" si="61"/>
        <v>0</v>
      </c>
      <c r="U204" s="62">
        <f t="shared" si="53"/>
        <v>0</v>
      </c>
    </row>
    <row r="205" spans="1:21" x14ac:dyDescent="0.25">
      <c r="A205" s="87" t="s">
        <v>238</v>
      </c>
      <c r="B205" s="52">
        <f>'DAY7'!H205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+(Table110[[#This Row],[OPENING ]]+Table110[[#This Row],[RECEIPTS]]+Table110[[#This Row],[RETURNS]])-(Table110[[#This Row],[EXCHANGED]]+Table110[[#This Row],[SALES]]+Table110[[#This Row],[ISSUES]])</f>
        <v>0</v>
      </c>
      <c r="I205" s="53">
        <v>0</v>
      </c>
      <c r="J205" s="58">
        <f t="shared" si="56"/>
        <v>0</v>
      </c>
      <c r="K205" s="53">
        <f>+'DAY7'!K205+'DAY8'!C205</f>
        <v>0</v>
      </c>
      <c r="L205" s="54">
        <f>+'DAY7'!L205+'DAY8'!D205</f>
        <v>0</v>
      </c>
      <c r="M205" s="55">
        <f>+'DAY7'!M205+'DAY8'!E205</f>
        <v>0</v>
      </c>
      <c r="N205" s="52">
        <f>+'DAY7'!N205+'DAY8'!F205</f>
        <v>0</v>
      </c>
      <c r="O205" s="276">
        <f>+'DAY7'!O205+'DAY8'!G205</f>
        <v>0</v>
      </c>
      <c r="P205" s="53">
        <f t="shared" si="57"/>
        <v>0</v>
      </c>
      <c r="Q205" s="54">
        <f t="shared" si="58"/>
        <v>0</v>
      </c>
      <c r="R205" s="55">
        <f t="shared" si="59"/>
        <v>0</v>
      </c>
      <c r="S205" s="52">
        <f t="shared" si="60"/>
        <v>0</v>
      </c>
      <c r="T205" s="276">
        <f t="shared" si="61"/>
        <v>0</v>
      </c>
      <c r="U205" s="62">
        <f t="shared" si="53"/>
        <v>0</v>
      </c>
    </row>
    <row r="206" spans="1:21" x14ac:dyDescent="0.25">
      <c r="A206" s="87" t="s">
        <v>239</v>
      </c>
      <c r="B206" s="52">
        <f>'DAY7'!H206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+(Table110[[#This Row],[OPENING ]]+Table110[[#This Row],[RECEIPTS]]+Table110[[#This Row],[RETURNS]])-(Table110[[#This Row],[EXCHANGED]]+Table110[[#This Row],[SALES]]+Table110[[#This Row],[ISSUES]])</f>
        <v>0</v>
      </c>
      <c r="I206" s="53">
        <v>0</v>
      </c>
      <c r="J206" s="58">
        <f t="shared" si="56"/>
        <v>0</v>
      </c>
      <c r="K206" s="53">
        <f>+'DAY7'!K206+'DAY8'!C206</f>
        <v>0</v>
      </c>
      <c r="L206" s="54">
        <f>+'DAY7'!L206+'DAY8'!D206</f>
        <v>0</v>
      </c>
      <c r="M206" s="55">
        <f>+'DAY7'!M206+'DAY8'!E206</f>
        <v>0</v>
      </c>
      <c r="N206" s="52">
        <f>+'DAY7'!N206+'DAY8'!F206</f>
        <v>0</v>
      </c>
      <c r="O206" s="276">
        <f>+'DAY7'!O206+'DAY8'!G206</f>
        <v>0</v>
      </c>
      <c r="P206" s="53">
        <f t="shared" si="57"/>
        <v>0</v>
      </c>
      <c r="Q206" s="54">
        <f t="shared" si="58"/>
        <v>0</v>
      </c>
      <c r="R206" s="55">
        <f t="shared" si="59"/>
        <v>0</v>
      </c>
      <c r="S206" s="52">
        <f t="shared" si="60"/>
        <v>0</v>
      </c>
      <c r="T206" s="276">
        <f t="shared" si="61"/>
        <v>0</v>
      </c>
      <c r="U206" s="62">
        <f t="shared" si="53"/>
        <v>0</v>
      </c>
    </row>
    <row r="207" spans="1:21" x14ac:dyDescent="0.25">
      <c r="A207" s="85" t="s">
        <v>242</v>
      </c>
      <c r="B207" s="52">
        <f>'DAY7'!H207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+(Table110[[#This Row],[OPENING ]]+Table110[[#This Row],[RECEIPTS]]+Table110[[#This Row],[RETURNS]])-(Table110[[#This Row],[EXCHANGED]]+Table110[[#This Row],[SALES]]+Table110[[#This Row],[ISSUES]])</f>
        <v>0</v>
      </c>
      <c r="I207" s="53">
        <v>0</v>
      </c>
      <c r="J207" s="58">
        <f t="shared" si="56"/>
        <v>0</v>
      </c>
      <c r="K207" s="53">
        <f>+'DAY7'!K207+'DAY8'!C207</f>
        <v>0</v>
      </c>
      <c r="L207" s="54">
        <f>+'DAY7'!L207+'DAY8'!D207</f>
        <v>0</v>
      </c>
      <c r="M207" s="55">
        <f>+'DAY7'!M207+'DAY8'!E207</f>
        <v>0</v>
      </c>
      <c r="N207" s="52">
        <f>+'DAY7'!N207+'DAY8'!F207</f>
        <v>0</v>
      </c>
      <c r="O207" s="276">
        <f>+'DAY7'!O207+'DAY8'!G207</f>
        <v>0</v>
      </c>
      <c r="P207" s="53">
        <f t="shared" si="57"/>
        <v>0</v>
      </c>
      <c r="Q207" s="54">
        <f t="shared" si="58"/>
        <v>0</v>
      </c>
      <c r="R207" s="55">
        <f t="shared" si="59"/>
        <v>0</v>
      </c>
      <c r="S207" s="52">
        <f t="shared" si="60"/>
        <v>0</v>
      </c>
      <c r="T207" s="276">
        <f t="shared" si="61"/>
        <v>0</v>
      </c>
      <c r="U207" s="62">
        <f t="shared" si="53"/>
        <v>0</v>
      </c>
    </row>
    <row r="208" spans="1:21" x14ac:dyDescent="0.25">
      <c r="A208" s="85" t="s">
        <v>250</v>
      </c>
      <c r="B208" s="52">
        <f>'DAY7'!H208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+(Table110[[#This Row],[OPENING ]]+Table110[[#This Row],[RECEIPTS]]+Table110[[#This Row],[RETURNS]])-(Table110[[#This Row],[EXCHANGED]]+Table110[[#This Row],[SALES]]+Table110[[#This Row],[ISSUES]])</f>
        <v>275</v>
      </c>
      <c r="I208" s="53">
        <v>275</v>
      </c>
      <c r="J208" s="58">
        <f t="shared" si="56"/>
        <v>0</v>
      </c>
      <c r="K208" s="53">
        <f>+'DAY7'!K208+'DAY8'!C208</f>
        <v>500</v>
      </c>
      <c r="L208" s="54">
        <f>+'DAY7'!L208+'DAY8'!D208</f>
        <v>0</v>
      </c>
      <c r="M208" s="55">
        <f>+'DAY7'!M208+'DAY8'!E208</f>
        <v>0</v>
      </c>
      <c r="N208" s="52">
        <f>+'DAY7'!N208+'DAY8'!F208</f>
        <v>0</v>
      </c>
      <c r="O208" s="276">
        <f>+'DAY7'!O208+'DAY8'!G208</f>
        <v>525</v>
      </c>
      <c r="P208" s="53">
        <f t="shared" si="57"/>
        <v>62.5</v>
      </c>
      <c r="Q208" s="54">
        <f t="shared" si="58"/>
        <v>0</v>
      </c>
      <c r="R208" s="55">
        <f t="shared" si="59"/>
        <v>0</v>
      </c>
      <c r="S208" s="52">
        <f t="shared" si="60"/>
        <v>0</v>
      </c>
      <c r="T208" s="276">
        <f t="shared" si="61"/>
        <v>65.625</v>
      </c>
      <c r="U208" s="62">
        <f t="shared" si="53"/>
        <v>2.1463414634146343</v>
      </c>
    </row>
    <row r="209" spans="1:21" x14ac:dyDescent="0.25">
      <c r="A209" s="87" t="s">
        <v>251</v>
      </c>
      <c r="B209" s="52">
        <f>'DAY7'!H209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+(Table110[[#This Row],[OPENING ]]+Table110[[#This Row],[RECEIPTS]]+Table110[[#This Row],[RETURNS]])-(Table110[[#This Row],[EXCHANGED]]+Table110[[#This Row],[SALES]]+Table110[[#This Row],[ISSUES]])</f>
        <v>300</v>
      </c>
      <c r="I209" s="53">
        <v>300</v>
      </c>
      <c r="J209" s="58">
        <f t="shared" si="56"/>
        <v>0</v>
      </c>
      <c r="K209" s="53">
        <f>+'DAY7'!K209+'DAY8'!C209</f>
        <v>800</v>
      </c>
      <c r="L209" s="54">
        <f>+'DAY7'!L209+'DAY8'!D209</f>
        <v>0</v>
      </c>
      <c r="M209" s="55">
        <f>+'DAY7'!M209+'DAY8'!E209</f>
        <v>0</v>
      </c>
      <c r="N209" s="52">
        <f>+'DAY7'!N209+'DAY8'!F209</f>
        <v>0</v>
      </c>
      <c r="O209" s="276">
        <f>+'DAY7'!O209+'DAY8'!G209</f>
        <v>639.20000000000005</v>
      </c>
      <c r="P209" s="53">
        <f t="shared" si="57"/>
        <v>100</v>
      </c>
      <c r="Q209" s="54">
        <f t="shared" si="58"/>
        <v>0</v>
      </c>
      <c r="R209" s="55">
        <f t="shared" si="59"/>
        <v>0</v>
      </c>
      <c r="S209" s="52">
        <f t="shared" si="60"/>
        <v>0</v>
      </c>
      <c r="T209" s="276">
        <f t="shared" si="61"/>
        <v>79.900000000000006</v>
      </c>
      <c r="U209" s="62">
        <f t="shared" si="53"/>
        <v>1.6675931072818231</v>
      </c>
    </row>
    <row r="210" spans="1:21" x14ac:dyDescent="0.25">
      <c r="A210" s="87"/>
      <c r="B210" s="52">
        <f>'DAY7'!H210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+(Table110[[#This Row],[OPENING ]]+Table110[[#This Row],[RECEIPTS]]+Table110[[#This Row],[RETURNS]])-(Table110[[#This Row],[EXCHANGED]]+Table110[[#This Row],[SALES]]+Table110[[#This Row],[ISSUES]])</f>
        <v>49</v>
      </c>
      <c r="I210" s="53">
        <v>49</v>
      </c>
      <c r="J210" s="58">
        <f t="shared" si="56"/>
        <v>0</v>
      </c>
      <c r="K210" s="53">
        <f>+'DAY7'!K210+'DAY8'!C210</f>
        <v>50</v>
      </c>
      <c r="L210" s="54">
        <f>+'DAY7'!L210+'DAY8'!D210</f>
        <v>0</v>
      </c>
      <c r="M210" s="55">
        <f>+'DAY7'!M210+'DAY8'!E210</f>
        <v>0</v>
      </c>
      <c r="N210" s="52">
        <f>+'DAY7'!N210+'DAY8'!F210</f>
        <v>0</v>
      </c>
      <c r="O210" s="276">
        <f>+'DAY7'!O210+'DAY8'!G210</f>
        <v>1</v>
      </c>
      <c r="P210" s="53">
        <f t="shared" si="57"/>
        <v>6.25</v>
      </c>
      <c r="Q210" s="54">
        <f t="shared" si="58"/>
        <v>0</v>
      </c>
      <c r="R210" s="55">
        <f t="shared" si="59"/>
        <v>0</v>
      </c>
      <c r="S210" s="52">
        <f t="shared" si="60"/>
        <v>0</v>
      </c>
      <c r="T210" s="276">
        <f t="shared" si="61"/>
        <v>0.125</v>
      </c>
      <c r="U210" s="62">
        <f t="shared" ref="U210:U240" si="62">IFERROR(+H210/(P210+Q210+R210+S210+T210),0)</f>
        <v>7.6862745098039218</v>
      </c>
    </row>
    <row r="211" spans="1:21" x14ac:dyDescent="0.25">
      <c r="A211" s="87"/>
      <c r="B211" s="52">
        <f>'DAY7'!H211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+(Table110[[#This Row],[OPENING ]]+Table110[[#This Row],[RECEIPTS]]+Table110[[#This Row],[RETURNS]])-(Table110[[#This Row],[EXCHANGED]]+Table110[[#This Row],[SALES]]+Table110[[#This Row],[ISSUES]])</f>
        <v>0</v>
      </c>
      <c r="I211" s="53">
        <v>0</v>
      </c>
      <c r="J211" s="58">
        <f t="shared" si="56"/>
        <v>0</v>
      </c>
      <c r="K211" s="53">
        <f>+'DAY7'!K211+'DAY8'!C211</f>
        <v>0</v>
      </c>
      <c r="L211" s="54">
        <f>+'DAY7'!L211+'DAY8'!D211</f>
        <v>0</v>
      </c>
      <c r="M211" s="55">
        <f>+'DAY7'!M211+'DAY8'!E211</f>
        <v>0</v>
      </c>
      <c r="N211" s="52">
        <f>+'DAY7'!N211+'DAY8'!F211</f>
        <v>0</v>
      </c>
      <c r="O211" s="276">
        <f>+'DAY7'!O211+'DAY8'!G211</f>
        <v>0</v>
      </c>
      <c r="P211" s="53">
        <f t="shared" si="57"/>
        <v>0</v>
      </c>
      <c r="Q211" s="54">
        <f t="shared" si="58"/>
        <v>0</v>
      </c>
      <c r="R211" s="55">
        <f t="shared" si="59"/>
        <v>0</v>
      </c>
      <c r="S211" s="52">
        <f t="shared" si="60"/>
        <v>0</v>
      </c>
      <c r="T211" s="276">
        <f t="shared" si="61"/>
        <v>0</v>
      </c>
      <c r="U211" s="62">
        <f t="shared" si="62"/>
        <v>0</v>
      </c>
    </row>
    <row r="212" spans="1:21" x14ac:dyDescent="0.25">
      <c r="A212" s="87"/>
      <c r="B212" s="52">
        <f>'DAY7'!H212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+(Table110[[#This Row],[OPENING ]]+Table110[[#This Row],[RECEIPTS]]+Table110[[#This Row],[RETURNS]])-(Table110[[#This Row],[EXCHANGED]]+Table110[[#This Row],[SALES]]+Table110[[#This Row],[ISSUES]])</f>
        <v>0</v>
      </c>
      <c r="I212" s="53">
        <v>0</v>
      </c>
      <c r="J212" s="58">
        <f t="shared" si="56"/>
        <v>0</v>
      </c>
      <c r="K212" s="53">
        <f>+'DAY7'!K212+'DAY8'!C212</f>
        <v>0</v>
      </c>
      <c r="L212" s="54">
        <f>+'DAY7'!L212+'DAY8'!D212</f>
        <v>0</v>
      </c>
      <c r="M212" s="55">
        <f>+'DAY7'!M212+'DAY8'!E212</f>
        <v>0</v>
      </c>
      <c r="N212" s="52">
        <f>+'DAY7'!N212+'DAY8'!F212</f>
        <v>0</v>
      </c>
      <c r="O212" s="276">
        <f>+'DAY7'!O212+'DAY8'!G212</f>
        <v>0</v>
      </c>
      <c r="P212" s="53">
        <f t="shared" si="57"/>
        <v>0</v>
      </c>
      <c r="Q212" s="54">
        <f t="shared" si="58"/>
        <v>0</v>
      </c>
      <c r="R212" s="55">
        <f t="shared" si="59"/>
        <v>0</v>
      </c>
      <c r="S212" s="52">
        <f t="shared" si="60"/>
        <v>0</v>
      </c>
      <c r="T212" s="276">
        <f t="shared" si="61"/>
        <v>0</v>
      </c>
      <c r="U212" s="62">
        <f t="shared" si="62"/>
        <v>0</v>
      </c>
    </row>
    <row r="213" spans="1:21" ht="15.75" thickBot="1" x14ac:dyDescent="0.3">
      <c r="A213" s="179"/>
      <c r="B213" s="52">
        <f>'DAY7'!H213</f>
        <v>0</v>
      </c>
      <c r="C213" s="144">
        <v>0</v>
      </c>
      <c r="D213" s="145">
        <v>0</v>
      </c>
      <c r="E213" s="146">
        <v>0</v>
      </c>
      <c r="F213" s="143">
        <v>0</v>
      </c>
      <c r="G213" s="298">
        <v>0</v>
      </c>
      <c r="H213" s="54">
        <f>+(Table110[[#This Row],[OPENING ]]+Table110[[#This Row],[RECEIPTS]]+Table110[[#This Row],[RETURNS]])-(Table110[[#This Row],[EXCHANGED]]+Table110[[#This Row],[SALES]]+Table110[[#This Row],[ISSUES]])</f>
        <v>0</v>
      </c>
      <c r="I213" s="144">
        <v>0</v>
      </c>
      <c r="J213" s="58">
        <f t="shared" si="56"/>
        <v>0</v>
      </c>
      <c r="K213" s="53">
        <f>+'DAY7'!K213+'DAY8'!C213</f>
        <v>0</v>
      </c>
      <c r="L213" s="54">
        <f>+'DAY7'!L213+'DAY8'!D213</f>
        <v>0</v>
      </c>
      <c r="M213" s="55">
        <f>+'DAY7'!M213+'DAY8'!E213</f>
        <v>0</v>
      </c>
      <c r="N213" s="52">
        <f>+'DAY7'!N213+'DAY8'!F213</f>
        <v>0</v>
      </c>
      <c r="O213" s="276">
        <f>+'DAY7'!O213+'DAY8'!G213</f>
        <v>0</v>
      </c>
      <c r="P213" s="53">
        <f t="shared" si="57"/>
        <v>0</v>
      </c>
      <c r="Q213" s="54">
        <f t="shared" si="58"/>
        <v>0</v>
      </c>
      <c r="R213" s="55">
        <f t="shared" si="59"/>
        <v>0</v>
      </c>
      <c r="S213" s="52">
        <f t="shared" si="60"/>
        <v>0</v>
      </c>
      <c r="T213" s="276">
        <f t="shared" si="61"/>
        <v>0</v>
      </c>
      <c r="U213" s="167">
        <f t="shared" si="62"/>
        <v>0</v>
      </c>
    </row>
    <row r="214" spans="1:21" ht="17.25" thickBot="1" x14ac:dyDescent="0.35">
      <c r="A214" s="159" t="s">
        <v>54</v>
      </c>
      <c r="B214" s="160">
        <f t="shared" ref="B214:T214" si="63">SUM(B153:B213)</f>
        <v>9760.24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63"/>
        <v>9.3999999999999986</v>
      </c>
      <c r="H214" s="162">
        <f t="shared" si="63"/>
        <v>9750.84</v>
      </c>
      <c r="I214" s="161">
        <f t="shared" si="63"/>
        <v>9751.24</v>
      </c>
      <c r="J214" s="165">
        <f>+I214-H214</f>
        <v>0.3999999999996362</v>
      </c>
      <c r="K214" s="161">
        <f t="shared" si="63"/>
        <v>1375</v>
      </c>
      <c r="L214" s="174">
        <f t="shared" si="63"/>
        <v>9.6</v>
      </c>
      <c r="M214" s="163">
        <f t="shared" si="63"/>
        <v>0</v>
      </c>
      <c r="N214" s="160">
        <f t="shared" si="63"/>
        <v>0</v>
      </c>
      <c r="O214" s="277">
        <f t="shared" si="63"/>
        <v>1264.68</v>
      </c>
      <c r="P214" s="161">
        <f t="shared" si="63"/>
        <v>171.875</v>
      </c>
      <c r="Q214" s="162">
        <f t="shared" si="63"/>
        <v>1.2</v>
      </c>
      <c r="R214" s="163">
        <f t="shared" si="63"/>
        <v>0</v>
      </c>
      <c r="S214" s="160">
        <f t="shared" si="63"/>
        <v>0</v>
      </c>
      <c r="T214" s="277">
        <f t="shared" si="63"/>
        <v>158.08500000000001</v>
      </c>
      <c r="U214" s="166">
        <f t="shared" si="62"/>
        <v>29.444498127793214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'DAY7'!H217</f>
        <v>2500</v>
      </c>
      <c r="C217" s="53">
        <v>200</v>
      </c>
      <c r="D217" s="54">
        <v>0</v>
      </c>
      <c r="E217" s="55">
        <v>0</v>
      </c>
      <c r="F217" s="52">
        <v>0</v>
      </c>
      <c r="G217" s="276">
        <v>550</v>
      </c>
      <c r="H217" s="54">
        <f>+(Table110[[#This Row],[OPENING ]]+Table110[[#This Row],[RECEIPTS]]+Table110[[#This Row],[RETURNS]])-(Table110[[#This Row],[EXCHANGED]]+Table110[[#This Row],[SALES]]+Table110[[#This Row],[ISSUES]])</f>
        <v>2150</v>
      </c>
      <c r="I217" s="53">
        <v>2150</v>
      </c>
      <c r="J217" s="58">
        <f t="shared" ref="J217:J220" si="64">+I217-H217</f>
        <v>0</v>
      </c>
      <c r="K217" s="53">
        <f>+'DAY7'!K217+'DAY8'!C217</f>
        <v>7975</v>
      </c>
      <c r="L217" s="54">
        <f>+'DAY7'!L217+'DAY8'!D217</f>
        <v>0</v>
      </c>
      <c r="M217" s="55">
        <f>+'DAY7'!M217+'DAY8'!E217</f>
        <v>0</v>
      </c>
      <c r="N217" s="52">
        <f>+'DAY7'!N217+'DAY8'!F217</f>
        <v>0</v>
      </c>
      <c r="O217" s="276">
        <f>+'DAY7'!O217+'DAY8'!G217</f>
        <v>5825</v>
      </c>
      <c r="P217" s="53">
        <f>+K217/8</f>
        <v>996.875</v>
      </c>
      <c r="Q217" s="54">
        <f>+L217/8</f>
        <v>0</v>
      </c>
      <c r="R217" s="55">
        <f>+M217/8</f>
        <v>0</v>
      </c>
      <c r="S217" s="52">
        <f>+N217/8</f>
        <v>0</v>
      </c>
      <c r="T217" s="276">
        <f>+O217/8</f>
        <v>728.125</v>
      </c>
      <c r="U217" s="62">
        <f t="shared" si="62"/>
        <v>1.2463768115942029</v>
      </c>
    </row>
    <row r="218" spans="1:21" x14ac:dyDescent="0.25">
      <c r="A218" s="95" t="s">
        <v>240</v>
      </c>
      <c r="B218" s="52">
        <f>'DAY7'!H218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+(Table110[[#This Row],[OPENING ]]+Table110[[#This Row],[RECEIPTS]]+Table110[[#This Row],[RETURNS]])-(Table110[[#This Row],[EXCHANGED]]+Table110[[#This Row],[SALES]]+Table110[[#This Row],[ISSUES]])</f>
        <v>0</v>
      </c>
      <c r="I218" s="53">
        <v>0</v>
      </c>
      <c r="J218" s="58">
        <f t="shared" si="64"/>
        <v>0</v>
      </c>
      <c r="K218" s="53">
        <f>+'DAY7'!K218+'DAY8'!C218</f>
        <v>0</v>
      </c>
      <c r="L218" s="54">
        <f>+'DAY7'!L218+'DAY8'!D218</f>
        <v>0</v>
      </c>
      <c r="M218" s="55">
        <f>+'DAY7'!M218+'DAY8'!E218</f>
        <v>0</v>
      </c>
      <c r="N218" s="52">
        <f>+'DAY7'!N218+'DAY8'!F218</f>
        <v>0</v>
      </c>
      <c r="O218" s="276">
        <f>+'DAY7'!O218+'DAY8'!G218</f>
        <v>8675</v>
      </c>
      <c r="P218" s="53">
        <f t="shared" ref="P218:P237" si="65">+K218/8</f>
        <v>0</v>
      </c>
      <c r="Q218" s="54">
        <f t="shared" ref="Q218:Q237" si="66">+L218/8</f>
        <v>0</v>
      </c>
      <c r="R218" s="55">
        <f t="shared" ref="R218:R237" si="67">+M218/8</f>
        <v>0</v>
      </c>
      <c r="S218" s="52">
        <f t="shared" ref="S218:S237" si="68">+N218/8</f>
        <v>0</v>
      </c>
      <c r="T218" s="276">
        <f t="shared" ref="T218:T237" si="69">+O218/8</f>
        <v>1084.375</v>
      </c>
      <c r="U218" s="62">
        <f t="shared" si="62"/>
        <v>0</v>
      </c>
    </row>
    <row r="219" spans="1:21" x14ac:dyDescent="0.25">
      <c r="A219" s="95" t="s">
        <v>57</v>
      </c>
      <c r="B219" s="52">
        <f>'DAY7'!H219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+(Table110[[#This Row],[OPENING ]]+Table110[[#This Row],[RECEIPTS]]+Table110[[#This Row],[RETURNS]])-(Table110[[#This Row],[EXCHANGED]]+Table110[[#This Row],[SALES]]+Table110[[#This Row],[ISSUES]])</f>
        <v>0</v>
      </c>
      <c r="I219" s="53">
        <v>0</v>
      </c>
      <c r="J219" s="58">
        <f t="shared" si="64"/>
        <v>0</v>
      </c>
      <c r="K219" s="53">
        <f>+'DAY7'!K219+'DAY8'!C219</f>
        <v>0</v>
      </c>
      <c r="L219" s="54">
        <f>+'DAY7'!L219+'DAY8'!D219</f>
        <v>0</v>
      </c>
      <c r="M219" s="55">
        <f>+'DAY7'!M219+'DAY8'!E219</f>
        <v>0</v>
      </c>
      <c r="N219" s="52">
        <f>+'DAY7'!N219+'DAY8'!F219</f>
        <v>0</v>
      </c>
      <c r="O219" s="276">
        <f>+'DAY7'!O219+'DAY8'!G219</f>
        <v>0</v>
      </c>
      <c r="P219" s="53">
        <f t="shared" si="65"/>
        <v>0</v>
      </c>
      <c r="Q219" s="54">
        <f t="shared" si="66"/>
        <v>0</v>
      </c>
      <c r="R219" s="55">
        <f t="shared" si="67"/>
        <v>0</v>
      </c>
      <c r="S219" s="52">
        <f t="shared" si="68"/>
        <v>0</v>
      </c>
      <c r="T219" s="276">
        <f t="shared" si="69"/>
        <v>0</v>
      </c>
      <c r="U219" s="62">
        <f t="shared" si="62"/>
        <v>0</v>
      </c>
    </row>
    <row r="220" spans="1:21" x14ac:dyDescent="0.25">
      <c r="A220" s="95" t="s">
        <v>58</v>
      </c>
      <c r="B220" s="52">
        <f>'DAY7'!H220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+(Table110[[#This Row],[OPENING ]]+Table110[[#This Row],[RECEIPTS]]+Table110[[#This Row],[RETURNS]])-(Table110[[#This Row],[EXCHANGED]]+Table110[[#This Row],[SALES]]+Table110[[#This Row],[ISSUES]])</f>
        <v>0</v>
      </c>
      <c r="I220" s="53">
        <v>0</v>
      </c>
      <c r="J220" s="58">
        <f t="shared" si="64"/>
        <v>0</v>
      </c>
      <c r="K220" s="53">
        <f>+'DAY7'!K220+'DAY8'!C220</f>
        <v>0</v>
      </c>
      <c r="L220" s="54">
        <f>+'DAY7'!L220+'DAY8'!D220</f>
        <v>0</v>
      </c>
      <c r="M220" s="55">
        <f>+'DAY7'!M220+'DAY8'!E220</f>
        <v>0</v>
      </c>
      <c r="N220" s="52">
        <f>+'DAY7'!N220+'DAY8'!F220</f>
        <v>0</v>
      </c>
      <c r="O220" s="276">
        <f>+'DAY7'!O220+'DAY8'!G220</f>
        <v>0</v>
      </c>
      <c r="P220" s="53">
        <f t="shared" si="65"/>
        <v>0</v>
      </c>
      <c r="Q220" s="54">
        <f t="shared" si="66"/>
        <v>0</v>
      </c>
      <c r="R220" s="55">
        <f t="shared" si="67"/>
        <v>0</v>
      </c>
      <c r="S220" s="52">
        <f t="shared" si="68"/>
        <v>0</v>
      </c>
      <c r="T220" s="276">
        <f t="shared" si="69"/>
        <v>0</v>
      </c>
      <c r="U220" s="62">
        <f t="shared" si="62"/>
        <v>0</v>
      </c>
    </row>
    <row r="221" spans="1:21" x14ac:dyDescent="0.25">
      <c r="A221" s="95" t="s">
        <v>59</v>
      </c>
      <c r="B221" s="52">
        <f>'DAY7'!H221</f>
        <v>225</v>
      </c>
      <c r="C221" s="53">
        <v>400</v>
      </c>
      <c r="D221" s="54">
        <v>0</v>
      </c>
      <c r="E221" s="55">
        <v>0</v>
      </c>
      <c r="F221" s="52">
        <v>0</v>
      </c>
      <c r="G221" s="276">
        <v>250</v>
      </c>
      <c r="H221" s="54">
        <f>+(Table110[[#This Row],[OPENING ]]+Table110[[#This Row],[RECEIPTS]]+Table110[[#This Row],[RETURNS]])-(Table110[[#This Row],[EXCHANGED]]+Table110[[#This Row],[SALES]]+Table110[[#This Row],[ISSUES]])</f>
        <v>375</v>
      </c>
      <c r="I221" s="53">
        <v>375</v>
      </c>
      <c r="J221" s="58">
        <f t="shared" ref="J221:J240" si="70">+I221-H221</f>
        <v>0</v>
      </c>
      <c r="K221" s="53">
        <f>+'DAY7'!K221+'DAY8'!C221</f>
        <v>1075</v>
      </c>
      <c r="L221" s="54">
        <f>+'DAY7'!L221+'DAY8'!D221</f>
        <v>0</v>
      </c>
      <c r="M221" s="55">
        <f>+'DAY7'!M221+'DAY8'!E221</f>
        <v>0</v>
      </c>
      <c r="N221" s="52">
        <f>+'DAY7'!N221+'DAY8'!F221</f>
        <v>0</v>
      </c>
      <c r="O221" s="276">
        <f>+'DAY7'!O221+'DAY8'!G221</f>
        <v>1225</v>
      </c>
      <c r="P221" s="53">
        <f t="shared" si="65"/>
        <v>134.375</v>
      </c>
      <c r="Q221" s="54">
        <f t="shared" si="66"/>
        <v>0</v>
      </c>
      <c r="R221" s="55">
        <f t="shared" si="67"/>
        <v>0</v>
      </c>
      <c r="S221" s="52">
        <f t="shared" si="68"/>
        <v>0</v>
      </c>
      <c r="T221" s="276">
        <f t="shared" si="69"/>
        <v>153.125</v>
      </c>
      <c r="U221" s="62">
        <f t="shared" si="62"/>
        <v>1.3043478260869565</v>
      </c>
    </row>
    <row r="222" spans="1:21" x14ac:dyDescent="0.25">
      <c r="A222" s="95" t="s">
        <v>60</v>
      </c>
      <c r="B222" s="52">
        <f>'DAY7'!H222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+(Table110[[#This Row],[OPENING ]]+Table110[[#This Row],[RECEIPTS]]+Table110[[#This Row],[RETURNS]])-(Table110[[#This Row],[EXCHANGED]]+Table110[[#This Row],[SALES]]+Table110[[#This Row],[ISSUES]])</f>
        <v>0</v>
      </c>
      <c r="I222" s="53">
        <v>0</v>
      </c>
      <c r="J222" s="58">
        <f t="shared" si="70"/>
        <v>0</v>
      </c>
      <c r="K222" s="53">
        <f>+'DAY7'!K222+'DAY8'!C222</f>
        <v>0</v>
      </c>
      <c r="L222" s="54">
        <f>+'DAY7'!L222+'DAY8'!D222</f>
        <v>0</v>
      </c>
      <c r="M222" s="55">
        <f>+'DAY7'!M222+'DAY8'!E222</f>
        <v>0</v>
      </c>
      <c r="N222" s="52">
        <f>+'DAY7'!N222+'DAY8'!F222</f>
        <v>0</v>
      </c>
      <c r="O222" s="276">
        <f>+'DAY7'!O222+'DAY8'!G222</f>
        <v>0</v>
      </c>
      <c r="P222" s="53">
        <f t="shared" si="65"/>
        <v>0</v>
      </c>
      <c r="Q222" s="54">
        <f t="shared" si="66"/>
        <v>0</v>
      </c>
      <c r="R222" s="55">
        <f t="shared" si="67"/>
        <v>0</v>
      </c>
      <c r="S222" s="52">
        <f t="shared" si="68"/>
        <v>0</v>
      </c>
      <c r="T222" s="276">
        <f t="shared" si="69"/>
        <v>0</v>
      </c>
      <c r="U222" s="62">
        <f t="shared" si="62"/>
        <v>0</v>
      </c>
    </row>
    <row r="223" spans="1:21" x14ac:dyDescent="0.25">
      <c r="A223" s="95" t="s">
        <v>61</v>
      </c>
      <c r="B223" s="52">
        <f>'DAY7'!H223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+(Table110[[#This Row],[OPENING ]]+Table110[[#This Row],[RECEIPTS]]+Table110[[#This Row],[RETURNS]])-(Table110[[#This Row],[EXCHANGED]]+Table110[[#This Row],[SALES]]+Table110[[#This Row],[ISSUES]])</f>
        <v>0</v>
      </c>
      <c r="I223" s="53">
        <v>0</v>
      </c>
      <c r="J223" s="58">
        <f t="shared" si="70"/>
        <v>0</v>
      </c>
      <c r="K223" s="53">
        <f>+'DAY7'!K223+'DAY8'!C223</f>
        <v>0</v>
      </c>
      <c r="L223" s="54">
        <f>+'DAY7'!L223+'DAY8'!D223</f>
        <v>0</v>
      </c>
      <c r="M223" s="55">
        <f>+'DAY7'!M223+'DAY8'!E223</f>
        <v>0</v>
      </c>
      <c r="N223" s="52">
        <f>+'DAY7'!N223+'DAY8'!F223</f>
        <v>0</v>
      </c>
      <c r="O223" s="276">
        <f>+'DAY7'!O223+'DAY8'!G223</f>
        <v>0</v>
      </c>
      <c r="P223" s="53">
        <f t="shared" si="65"/>
        <v>0</v>
      </c>
      <c r="Q223" s="54">
        <f t="shared" si="66"/>
        <v>0</v>
      </c>
      <c r="R223" s="55">
        <f t="shared" si="67"/>
        <v>0</v>
      </c>
      <c r="S223" s="52">
        <f t="shared" si="68"/>
        <v>0</v>
      </c>
      <c r="T223" s="276">
        <f t="shared" si="69"/>
        <v>0</v>
      </c>
      <c r="U223" s="62">
        <f t="shared" si="62"/>
        <v>0</v>
      </c>
    </row>
    <row r="224" spans="1:21" x14ac:dyDescent="0.25">
      <c r="A224" s="95" t="s">
        <v>241</v>
      </c>
      <c r="B224" s="52">
        <f>'DAY7'!H224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+(Table110[[#This Row],[OPENING ]]+Table110[[#This Row],[RECEIPTS]]+Table110[[#This Row],[RETURNS]])-(Table110[[#This Row],[EXCHANGED]]+Table110[[#This Row],[SALES]]+Table110[[#This Row],[ISSUES]])</f>
        <v>0</v>
      </c>
      <c r="I224" s="53">
        <v>0</v>
      </c>
      <c r="J224" s="58">
        <f t="shared" si="70"/>
        <v>0</v>
      </c>
      <c r="K224" s="53">
        <f>+'DAY7'!K224+'DAY8'!C224</f>
        <v>0</v>
      </c>
      <c r="L224" s="54">
        <f>+'DAY7'!L224+'DAY8'!D224</f>
        <v>0</v>
      </c>
      <c r="M224" s="55">
        <f>+'DAY7'!M224+'DAY8'!E224</f>
        <v>0</v>
      </c>
      <c r="N224" s="52">
        <f>+'DAY7'!N224+'DAY8'!F224</f>
        <v>0</v>
      </c>
      <c r="O224" s="276">
        <f>+'DAY7'!O224+'DAY8'!G224</f>
        <v>1200</v>
      </c>
      <c r="P224" s="53">
        <f t="shared" si="65"/>
        <v>0</v>
      </c>
      <c r="Q224" s="54">
        <f t="shared" si="66"/>
        <v>0</v>
      </c>
      <c r="R224" s="55">
        <f t="shared" si="67"/>
        <v>0</v>
      </c>
      <c r="S224" s="52">
        <f t="shared" si="68"/>
        <v>0</v>
      </c>
      <c r="T224" s="276">
        <f t="shared" si="69"/>
        <v>150</v>
      </c>
      <c r="U224" s="62">
        <f t="shared" si="62"/>
        <v>0</v>
      </c>
    </row>
    <row r="225" spans="1:21" x14ac:dyDescent="0.25">
      <c r="A225" s="95" t="s">
        <v>62</v>
      </c>
      <c r="B225" s="52">
        <f>'DAY7'!H225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+(Table110[[#This Row],[OPENING ]]+Table110[[#This Row],[RECEIPTS]]+Table110[[#This Row],[RETURNS]])-(Table110[[#This Row],[EXCHANGED]]+Table110[[#This Row],[SALES]]+Table110[[#This Row],[ISSUES]])</f>
        <v>0</v>
      </c>
      <c r="I225" s="53">
        <v>0</v>
      </c>
      <c r="J225" s="58">
        <f t="shared" si="70"/>
        <v>0</v>
      </c>
      <c r="K225" s="53">
        <f>+'DAY7'!K225+'DAY8'!C225</f>
        <v>0</v>
      </c>
      <c r="L225" s="54">
        <f>+'DAY7'!L225+'DAY8'!D225</f>
        <v>0</v>
      </c>
      <c r="M225" s="55">
        <f>+'DAY7'!M225+'DAY8'!E225</f>
        <v>0</v>
      </c>
      <c r="N225" s="52">
        <f>+'DAY7'!N225+'DAY8'!F225</f>
        <v>0</v>
      </c>
      <c r="O225" s="276">
        <f>+'DAY7'!O225+'DAY8'!G225</f>
        <v>0</v>
      </c>
      <c r="P225" s="53">
        <f t="shared" si="65"/>
        <v>0</v>
      </c>
      <c r="Q225" s="54">
        <f t="shared" si="66"/>
        <v>0</v>
      </c>
      <c r="R225" s="55">
        <f t="shared" si="67"/>
        <v>0</v>
      </c>
      <c r="S225" s="52">
        <f t="shared" si="68"/>
        <v>0</v>
      </c>
      <c r="T225" s="276">
        <f t="shared" si="69"/>
        <v>0</v>
      </c>
      <c r="U225" s="62">
        <f t="shared" si="62"/>
        <v>0</v>
      </c>
    </row>
    <row r="226" spans="1:21" x14ac:dyDescent="0.25">
      <c r="A226" s="95" t="s">
        <v>122</v>
      </c>
      <c r="B226" s="52">
        <f>'DAY7'!H226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+(Table110[[#This Row],[OPENING ]]+Table110[[#This Row],[RECEIPTS]]+Table110[[#This Row],[RETURNS]])-(Table110[[#This Row],[EXCHANGED]]+Table110[[#This Row],[SALES]]+Table110[[#This Row],[ISSUES]])</f>
        <v>0</v>
      </c>
      <c r="I226" s="53">
        <v>0</v>
      </c>
      <c r="J226" s="58">
        <f t="shared" si="70"/>
        <v>0</v>
      </c>
      <c r="K226" s="53">
        <f>+'DAY7'!K226+'DAY8'!C226</f>
        <v>0</v>
      </c>
      <c r="L226" s="54">
        <f>+'DAY7'!L226+'DAY8'!D226</f>
        <v>0</v>
      </c>
      <c r="M226" s="55">
        <f>+'DAY7'!M226+'DAY8'!E226</f>
        <v>0</v>
      </c>
      <c r="N226" s="52">
        <f>+'DAY7'!N226+'DAY8'!F226</f>
        <v>0</v>
      </c>
      <c r="O226" s="276">
        <f>+'DAY7'!O226+'DAY8'!G226</f>
        <v>0</v>
      </c>
      <c r="P226" s="53">
        <f t="shared" si="65"/>
        <v>0</v>
      </c>
      <c r="Q226" s="54">
        <f t="shared" si="66"/>
        <v>0</v>
      </c>
      <c r="R226" s="55">
        <f t="shared" si="67"/>
        <v>0</v>
      </c>
      <c r="S226" s="52">
        <f t="shared" si="68"/>
        <v>0</v>
      </c>
      <c r="T226" s="276">
        <f t="shared" si="69"/>
        <v>0</v>
      </c>
      <c r="U226" s="62">
        <f t="shared" si="62"/>
        <v>0</v>
      </c>
    </row>
    <row r="227" spans="1:21" x14ac:dyDescent="0.25">
      <c r="A227" s="95" t="s">
        <v>217</v>
      </c>
      <c r="B227" s="52">
        <f>'DAY7'!H227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+(Table110[[#This Row],[OPENING ]]+Table110[[#This Row],[RECEIPTS]]+Table110[[#This Row],[RETURNS]])-(Table110[[#This Row],[EXCHANGED]]+Table110[[#This Row],[SALES]]+Table110[[#This Row],[ISSUES]])</f>
        <v>0</v>
      </c>
      <c r="I227" s="53">
        <v>0</v>
      </c>
      <c r="J227" s="58">
        <f t="shared" si="70"/>
        <v>0</v>
      </c>
      <c r="K227" s="53">
        <f>+'DAY7'!K227+'DAY8'!C227</f>
        <v>0</v>
      </c>
      <c r="L227" s="54">
        <f>+'DAY7'!L227+'DAY8'!D227</f>
        <v>0</v>
      </c>
      <c r="M227" s="55">
        <f>+'DAY7'!M227+'DAY8'!E227</f>
        <v>0</v>
      </c>
      <c r="N227" s="52">
        <f>+'DAY7'!N227+'DAY8'!F227</f>
        <v>0</v>
      </c>
      <c r="O227" s="276">
        <f>+'DAY7'!O227+'DAY8'!G227</f>
        <v>0</v>
      </c>
      <c r="P227" s="53">
        <f t="shared" si="65"/>
        <v>0</v>
      </c>
      <c r="Q227" s="54">
        <f t="shared" si="66"/>
        <v>0</v>
      </c>
      <c r="R227" s="55">
        <f t="shared" si="67"/>
        <v>0</v>
      </c>
      <c r="S227" s="52">
        <f t="shared" si="68"/>
        <v>0</v>
      </c>
      <c r="T227" s="276">
        <f t="shared" si="69"/>
        <v>0</v>
      </c>
      <c r="U227" s="62">
        <f t="shared" si="62"/>
        <v>0</v>
      </c>
    </row>
    <row r="228" spans="1:21" x14ac:dyDescent="0.25">
      <c r="A228" s="95" t="s">
        <v>116</v>
      </c>
      <c r="B228" s="52">
        <f>'DAY7'!H228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+(Table110[[#This Row],[OPENING ]]+Table110[[#This Row],[RECEIPTS]]+Table110[[#This Row],[RETURNS]])-(Table110[[#This Row],[EXCHANGED]]+Table110[[#This Row],[SALES]]+Table110[[#This Row],[ISSUES]])</f>
        <v>0</v>
      </c>
      <c r="I228" s="53">
        <v>0</v>
      </c>
      <c r="J228" s="58">
        <f t="shared" si="70"/>
        <v>0</v>
      </c>
      <c r="K228" s="53">
        <f>+'DAY7'!K228+'DAY8'!C228</f>
        <v>0</v>
      </c>
      <c r="L228" s="54">
        <f>+'DAY7'!L228+'DAY8'!D228</f>
        <v>0</v>
      </c>
      <c r="M228" s="55">
        <f>+'DAY7'!M228+'DAY8'!E228</f>
        <v>0</v>
      </c>
      <c r="N228" s="52">
        <f>+'DAY7'!N228+'DAY8'!F228</f>
        <v>0</v>
      </c>
      <c r="O228" s="276">
        <f>+'DAY7'!O228+'DAY8'!G228</f>
        <v>0</v>
      </c>
      <c r="P228" s="53">
        <f t="shared" si="65"/>
        <v>0</v>
      </c>
      <c r="Q228" s="54">
        <f t="shared" si="66"/>
        <v>0</v>
      </c>
      <c r="R228" s="55">
        <f t="shared" si="67"/>
        <v>0</v>
      </c>
      <c r="S228" s="52">
        <f t="shared" si="68"/>
        <v>0</v>
      </c>
      <c r="T228" s="276">
        <f t="shared" si="69"/>
        <v>0</v>
      </c>
      <c r="U228" s="62">
        <f t="shared" si="62"/>
        <v>0</v>
      </c>
    </row>
    <row r="229" spans="1:21" x14ac:dyDescent="0.25">
      <c r="A229" s="95" t="s">
        <v>117</v>
      </c>
      <c r="B229" s="52">
        <f>'DAY7'!H229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+(Table110[[#This Row],[OPENING ]]+Table110[[#This Row],[RECEIPTS]]+Table110[[#This Row],[RETURNS]])-(Table110[[#This Row],[EXCHANGED]]+Table110[[#This Row],[SALES]]+Table110[[#This Row],[ISSUES]])</f>
        <v>0</v>
      </c>
      <c r="I229" s="53">
        <v>0</v>
      </c>
      <c r="J229" s="58">
        <f t="shared" si="70"/>
        <v>0</v>
      </c>
      <c r="K229" s="53">
        <f>+'DAY7'!K229+'DAY8'!C229</f>
        <v>0</v>
      </c>
      <c r="L229" s="54">
        <f>+'DAY7'!L229+'DAY8'!D229</f>
        <v>0</v>
      </c>
      <c r="M229" s="55">
        <f>+'DAY7'!M229+'DAY8'!E229</f>
        <v>0</v>
      </c>
      <c r="N229" s="52">
        <f>+'DAY7'!N229+'DAY8'!F229</f>
        <v>0</v>
      </c>
      <c r="O229" s="276">
        <f>+'DAY7'!O229+'DAY8'!G229</f>
        <v>0</v>
      </c>
      <c r="P229" s="53">
        <f t="shared" si="65"/>
        <v>0</v>
      </c>
      <c r="Q229" s="54">
        <f t="shared" si="66"/>
        <v>0</v>
      </c>
      <c r="R229" s="55">
        <f t="shared" si="67"/>
        <v>0</v>
      </c>
      <c r="S229" s="52">
        <f t="shared" si="68"/>
        <v>0</v>
      </c>
      <c r="T229" s="276">
        <f t="shared" si="69"/>
        <v>0</v>
      </c>
      <c r="U229" s="62">
        <f t="shared" si="62"/>
        <v>0</v>
      </c>
    </row>
    <row r="230" spans="1:21" x14ac:dyDescent="0.25">
      <c r="A230" s="95" t="s">
        <v>134</v>
      </c>
      <c r="B230" s="52">
        <f>'DAY7'!H230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+(Table110[[#This Row],[OPENING ]]+Table110[[#This Row],[RECEIPTS]]+Table110[[#This Row],[RETURNS]])-(Table110[[#This Row],[EXCHANGED]]+Table110[[#This Row],[SALES]]+Table110[[#This Row],[ISSUES]])</f>
        <v>0</v>
      </c>
      <c r="I230" s="53">
        <v>0</v>
      </c>
      <c r="J230" s="58">
        <f t="shared" si="70"/>
        <v>0</v>
      </c>
      <c r="K230" s="53">
        <f>+'DAY7'!K230+'DAY8'!C230</f>
        <v>0</v>
      </c>
      <c r="L230" s="54">
        <f>+'DAY7'!L230+'DAY8'!D230</f>
        <v>0</v>
      </c>
      <c r="M230" s="55">
        <f>+'DAY7'!M230+'DAY8'!E230</f>
        <v>0</v>
      </c>
      <c r="N230" s="52">
        <f>+'DAY7'!N230+'DAY8'!F230</f>
        <v>0</v>
      </c>
      <c r="O230" s="276">
        <f>+'DAY7'!O230+'DAY8'!G230</f>
        <v>0</v>
      </c>
      <c r="P230" s="53">
        <f t="shared" si="65"/>
        <v>0</v>
      </c>
      <c r="Q230" s="54">
        <f t="shared" si="66"/>
        <v>0</v>
      </c>
      <c r="R230" s="55">
        <f t="shared" si="67"/>
        <v>0</v>
      </c>
      <c r="S230" s="52">
        <f t="shared" si="68"/>
        <v>0</v>
      </c>
      <c r="T230" s="276">
        <f t="shared" si="69"/>
        <v>0</v>
      </c>
      <c r="U230" s="62">
        <f t="shared" si="62"/>
        <v>0</v>
      </c>
    </row>
    <row r="231" spans="1:21" x14ac:dyDescent="0.25">
      <c r="A231" s="95" t="s">
        <v>146</v>
      </c>
      <c r="B231" s="52">
        <f>'DAY7'!H231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+(Table110[[#This Row],[OPENING ]]+Table110[[#This Row],[RECEIPTS]]+Table110[[#This Row],[RETURNS]])-(Table110[[#This Row],[EXCHANGED]]+Table110[[#This Row],[SALES]]+Table110[[#This Row],[ISSUES]])</f>
        <v>0</v>
      </c>
      <c r="I231" s="53">
        <v>0</v>
      </c>
      <c r="J231" s="58">
        <f t="shared" si="70"/>
        <v>0</v>
      </c>
      <c r="K231" s="53">
        <f>+'DAY7'!K231+'DAY8'!C231</f>
        <v>0</v>
      </c>
      <c r="L231" s="54">
        <f>+'DAY7'!L231+'DAY8'!D231</f>
        <v>0</v>
      </c>
      <c r="M231" s="55">
        <f>+'DAY7'!M231+'DAY8'!E231</f>
        <v>0</v>
      </c>
      <c r="N231" s="52">
        <f>+'DAY7'!N231+'DAY8'!F231</f>
        <v>0</v>
      </c>
      <c r="O231" s="276">
        <f>+'DAY7'!O231+'DAY8'!G231</f>
        <v>0</v>
      </c>
      <c r="P231" s="53">
        <f t="shared" si="65"/>
        <v>0</v>
      </c>
      <c r="Q231" s="54">
        <f t="shared" si="66"/>
        <v>0</v>
      </c>
      <c r="R231" s="55">
        <f t="shared" si="67"/>
        <v>0</v>
      </c>
      <c r="S231" s="52">
        <f t="shared" si="68"/>
        <v>0</v>
      </c>
      <c r="T231" s="276">
        <f t="shared" si="69"/>
        <v>0</v>
      </c>
      <c r="U231" s="62">
        <f t="shared" si="62"/>
        <v>0</v>
      </c>
    </row>
    <row r="232" spans="1:21" x14ac:dyDescent="0.25">
      <c r="A232" s="95" t="s">
        <v>235</v>
      </c>
      <c r="B232" s="52">
        <f>'DAY7'!H232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+(Table110[[#This Row],[OPENING ]]+Table110[[#This Row],[RECEIPTS]]+Table110[[#This Row],[RETURNS]])-(Table110[[#This Row],[EXCHANGED]]+Table110[[#This Row],[SALES]]+Table110[[#This Row],[ISSUES]])</f>
        <v>8450</v>
      </c>
      <c r="I232" s="53">
        <v>8450</v>
      </c>
      <c r="J232" s="58">
        <f t="shared" si="70"/>
        <v>0</v>
      </c>
      <c r="K232" s="53">
        <f>+'DAY7'!K232+'DAY8'!C232</f>
        <v>0</v>
      </c>
      <c r="L232" s="54">
        <f>+'DAY7'!L232+'DAY8'!D232</f>
        <v>0</v>
      </c>
      <c r="M232" s="55">
        <f>+'DAY7'!M232+'DAY8'!E232</f>
        <v>0</v>
      </c>
      <c r="N232" s="52">
        <f>+'DAY7'!N232+'DAY8'!F232</f>
        <v>0</v>
      </c>
      <c r="O232" s="276">
        <f>+'DAY7'!O232+'DAY8'!G232</f>
        <v>0</v>
      </c>
      <c r="P232" s="53">
        <f t="shared" si="65"/>
        <v>0</v>
      </c>
      <c r="Q232" s="54">
        <f t="shared" si="66"/>
        <v>0</v>
      </c>
      <c r="R232" s="55">
        <f t="shared" si="67"/>
        <v>0</v>
      </c>
      <c r="S232" s="52">
        <f t="shared" si="68"/>
        <v>0</v>
      </c>
      <c r="T232" s="276">
        <f t="shared" si="69"/>
        <v>0</v>
      </c>
      <c r="U232" s="62">
        <f t="shared" si="62"/>
        <v>0</v>
      </c>
    </row>
    <row r="233" spans="1:21" x14ac:dyDescent="0.25">
      <c r="A233" s="95" t="s">
        <v>213</v>
      </c>
      <c r="B233" s="52">
        <f>'DAY7'!H233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+(Table110[[#This Row],[OPENING ]]+Table110[[#This Row],[RECEIPTS]]+Table110[[#This Row],[RETURNS]])-(Table110[[#This Row],[EXCHANGED]]+Table110[[#This Row],[SALES]]+Table110[[#This Row],[ISSUES]])</f>
        <v>0</v>
      </c>
      <c r="I233" s="53">
        <v>0</v>
      </c>
      <c r="J233" s="58">
        <f t="shared" si="70"/>
        <v>0</v>
      </c>
      <c r="K233" s="53">
        <f>+'DAY7'!K233+'DAY8'!C233</f>
        <v>0</v>
      </c>
      <c r="L233" s="54">
        <f>+'DAY7'!L233+'DAY8'!D233</f>
        <v>0</v>
      </c>
      <c r="M233" s="55">
        <f>+'DAY7'!M233+'DAY8'!E233</f>
        <v>0</v>
      </c>
      <c r="N233" s="52">
        <f>+'DAY7'!N233+'DAY8'!F233</f>
        <v>0</v>
      </c>
      <c r="O233" s="276">
        <f>+'DAY7'!O233+'DAY8'!G233</f>
        <v>0</v>
      </c>
      <c r="P233" s="53">
        <f t="shared" si="65"/>
        <v>0</v>
      </c>
      <c r="Q233" s="54">
        <f t="shared" si="66"/>
        <v>0</v>
      </c>
      <c r="R233" s="55">
        <f t="shared" si="67"/>
        <v>0</v>
      </c>
      <c r="S233" s="52">
        <f t="shared" si="68"/>
        <v>0</v>
      </c>
      <c r="T233" s="276">
        <f t="shared" si="69"/>
        <v>0</v>
      </c>
      <c r="U233" s="62">
        <f t="shared" si="62"/>
        <v>0</v>
      </c>
    </row>
    <row r="234" spans="1:21" x14ac:dyDescent="0.25">
      <c r="A234" s="95" t="s">
        <v>248</v>
      </c>
      <c r="B234" s="52">
        <f>'DAY7'!H234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+(Table110[[#This Row],[OPENING ]]+Table110[[#This Row],[RECEIPTS]]+Table110[[#This Row],[RETURNS]])-(Table110[[#This Row],[EXCHANGED]]+Table110[[#This Row],[SALES]]+Table110[[#This Row],[ISSUES]])</f>
        <v>0</v>
      </c>
      <c r="I234" s="53">
        <v>0</v>
      </c>
      <c r="J234" s="58">
        <f t="shared" si="70"/>
        <v>0</v>
      </c>
      <c r="K234" s="53">
        <f>+'DAY7'!K234+'DAY8'!C234</f>
        <v>0</v>
      </c>
      <c r="L234" s="54">
        <f>+'DAY7'!L234+'DAY8'!D234</f>
        <v>0</v>
      </c>
      <c r="M234" s="55">
        <f>+'DAY7'!M234+'DAY8'!E234</f>
        <v>0</v>
      </c>
      <c r="N234" s="52">
        <f>+'DAY7'!N234+'DAY8'!F234</f>
        <v>0</v>
      </c>
      <c r="O234" s="276">
        <f>+'DAY7'!O234+'DAY8'!G234</f>
        <v>0</v>
      </c>
      <c r="P234" s="53">
        <f t="shared" si="65"/>
        <v>0</v>
      </c>
      <c r="Q234" s="54">
        <f t="shared" si="66"/>
        <v>0</v>
      </c>
      <c r="R234" s="55">
        <f t="shared" si="67"/>
        <v>0</v>
      </c>
      <c r="S234" s="52">
        <f t="shared" si="68"/>
        <v>0</v>
      </c>
      <c r="T234" s="276">
        <f t="shared" si="69"/>
        <v>0</v>
      </c>
      <c r="U234" s="62">
        <f t="shared" si="62"/>
        <v>0</v>
      </c>
    </row>
    <row r="235" spans="1:21" x14ac:dyDescent="0.25">
      <c r="A235" s="95" t="s">
        <v>254</v>
      </c>
      <c r="B235" s="52">
        <f>'DAY7'!H235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+(Table110[[#This Row],[OPENING ]]+Table110[[#This Row],[RECEIPTS]]+Table110[[#This Row],[RETURNS]])-(Table110[[#This Row],[EXCHANGED]]+Table110[[#This Row],[SALES]]+Table110[[#This Row],[ISSUES]])</f>
        <v>0</v>
      </c>
      <c r="I235" s="53">
        <v>0</v>
      </c>
      <c r="J235" s="58">
        <f t="shared" si="70"/>
        <v>0</v>
      </c>
      <c r="K235" s="53">
        <f>+'DAY7'!K235+'DAY8'!C235</f>
        <v>0</v>
      </c>
      <c r="L235" s="54">
        <f>+'DAY7'!L235+'DAY8'!D235</f>
        <v>0</v>
      </c>
      <c r="M235" s="55">
        <f>+'DAY7'!M235+'DAY8'!E235</f>
        <v>0</v>
      </c>
      <c r="N235" s="52">
        <f>+'DAY7'!N235+'DAY8'!F235</f>
        <v>0</v>
      </c>
      <c r="O235" s="276">
        <f>+'DAY7'!O235+'DAY8'!G235</f>
        <v>12625</v>
      </c>
      <c r="P235" s="53">
        <f t="shared" si="65"/>
        <v>0</v>
      </c>
      <c r="Q235" s="54">
        <f t="shared" si="66"/>
        <v>0</v>
      </c>
      <c r="R235" s="55">
        <f t="shared" si="67"/>
        <v>0</v>
      </c>
      <c r="S235" s="52">
        <f t="shared" si="68"/>
        <v>0</v>
      </c>
      <c r="T235" s="276">
        <f t="shared" si="69"/>
        <v>1578.125</v>
      </c>
      <c r="U235" s="62">
        <f t="shared" si="62"/>
        <v>0</v>
      </c>
    </row>
    <row r="236" spans="1:21" x14ac:dyDescent="0.25">
      <c r="A236" s="95" t="s">
        <v>63</v>
      </c>
      <c r="B236" s="52">
        <f>'DAY7'!H236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+(Table110[[#This Row],[OPENING ]]+Table110[[#This Row],[RECEIPTS]]+Table110[[#This Row],[RETURNS]])-(Table110[[#This Row],[EXCHANGED]]+Table110[[#This Row],[SALES]]+Table110[[#This Row],[ISSUES]])</f>
        <v>0</v>
      </c>
      <c r="I236" s="53">
        <v>0</v>
      </c>
      <c r="J236" s="58">
        <f t="shared" si="70"/>
        <v>0</v>
      </c>
      <c r="K236" s="53">
        <f>+'DAY7'!K236+'DAY8'!C236</f>
        <v>0</v>
      </c>
      <c r="L236" s="54">
        <f>+'DAY7'!L236+'DAY8'!D236</f>
        <v>0</v>
      </c>
      <c r="M236" s="55">
        <f>+'DAY7'!M236+'DAY8'!E236</f>
        <v>0</v>
      </c>
      <c r="N236" s="52">
        <f>+'DAY7'!N236+'DAY8'!F236</f>
        <v>0</v>
      </c>
      <c r="O236" s="276">
        <f>+'DAY7'!O236+'DAY8'!G236</f>
        <v>0</v>
      </c>
      <c r="P236" s="53">
        <f t="shared" si="65"/>
        <v>0</v>
      </c>
      <c r="Q236" s="54">
        <f t="shared" si="66"/>
        <v>0</v>
      </c>
      <c r="R236" s="55">
        <f t="shared" si="67"/>
        <v>0</v>
      </c>
      <c r="S236" s="52">
        <f t="shared" si="68"/>
        <v>0</v>
      </c>
      <c r="T236" s="276">
        <f t="shared" si="69"/>
        <v>0</v>
      </c>
      <c r="U236" s="62">
        <f t="shared" si="62"/>
        <v>0</v>
      </c>
    </row>
    <row r="237" spans="1:21" ht="15.75" thickBot="1" x14ac:dyDescent="0.3">
      <c r="A237" s="188" t="s">
        <v>121</v>
      </c>
      <c r="B237" s="52">
        <f>'DAY7'!H237</f>
        <v>1459.4</v>
      </c>
      <c r="C237" s="144">
        <v>0</v>
      </c>
      <c r="D237" s="145">
        <v>0</v>
      </c>
      <c r="E237" s="146">
        <v>0</v>
      </c>
      <c r="F237" s="143">
        <v>0</v>
      </c>
      <c r="G237" s="298">
        <v>0</v>
      </c>
      <c r="H237" s="54">
        <f>+(Table110[[#This Row],[OPENING ]]+Table110[[#This Row],[RECEIPTS]]+Table110[[#This Row],[RETURNS]])-(Table110[[#This Row],[EXCHANGED]]+Table110[[#This Row],[SALES]]+Table110[[#This Row],[ISSUES]])</f>
        <v>1459.4</v>
      </c>
      <c r="I237" s="53">
        <v>1459.4</v>
      </c>
      <c r="J237" s="148">
        <f t="shared" si="70"/>
        <v>0</v>
      </c>
      <c r="K237" s="53">
        <f>+'DAY7'!K237+'DAY8'!C237</f>
        <v>0</v>
      </c>
      <c r="L237" s="54">
        <f>+'DAY7'!L237+'DAY8'!D237</f>
        <v>0</v>
      </c>
      <c r="M237" s="55">
        <f>+'DAY7'!M237+'DAY8'!E237</f>
        <v>0</v>
      </c>
      <c r="N237" s="52">
        <f>+'DAY7'!N237+'DAY8'!F237</f>
        <v>0</v>
      </c>
      <c r="O237" s="276">
        <f>+'DAY7'!O237+'DAY8'!G237</f>
        <v>0</v>
      </c>
      <c r="P237" s="53">
        <f t="shared" si="65"/>
        <v>0</v>
      </c>
      <c r="Q237" s="54">
        <f t="shared" si="66"/>
        <v>0</v>
      </c>
      <c r="R237" s="55">
        <f t="shared" si="67"/>
        <v>0</v>
      </c>
      <c r="S237" s="52">
        <f t="shared" si="68"/>
        <v>0</v>
      </c>
      <c r="T237" s="276">
        <f t="shared" si="69"/>
        <v>0</v>
      </c>
      <c r="U237" s="167">
        <f t="shared" si="62"/>
        <v>0</v>
      </c>
    </row>
    <row r="238" spans="1:21" ht="17.25" thickBot="1" x14ac:dyDescent="0.35">
      <c r="A238" s="159" t="s">
        <v>64</v>
      </c>
      <c r="B238" s="160">
        <f t="shared" ref="B238:T238" si="71">SUM(B217:B237)</f>
        <v>12634.4</v>
      </c>
      <c r="C238" s="161">
        <f>SUM(C217:C237)</f>
        <v>600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71"/>
        <v>800</v>
      </c>
      <c r="H238" s="162">
        <f t="shared" si="71"/>
        <v>12434.4</v>
      </c>
      <c r="I238" s="161">
        <f t="shared" si="71"/>
        <v>12434.4</v>
      </c>
      <c r="J238" s="165">
        <f t="shared" si="70"/>
        <v>0</v>
      </c>
      <c r="K238" s="161">
        <f t="shared" si="71"/>
        <v>9050</v>
      </c>
      <c r="L238" s="162">
        <f t="shared" si="71"/>
        <v>0</v>
      </c>
      <c r="M238" s="163">
        <f t="shared" si="71"/>
        <v>0</v>
      </c>
      <c r="N238" s="160">
        <f t="shared" si="71"/>
        <v>0</v>
      </c>
      <c r="O238" s="277">
        <f t="shared" si="71"/>
        <v>29550</v>
      </c>
      <c r="P238" s="161">
        <f t="shared" si="71"/>
        <v>1131.25</v>
      </c>
      <c r="Q238" s="162">
        <f t="shared" si="71"/>
        <v>0</v>
      </c>
      <c r="R238" s="163">
        <f t="shared" si="71"/>
        <v>0</v>
      </c>
      <c r="S238" s="160">
        <f t="shared" si="71"/>
        <v>0</v>
      </c>
      <c r="T238" s="277">
        <f t="shared" si="71"/>
        <v>3693.75</v>
      </c>
      <c r="U238" s="166">
        <f t="shared" si="62"/>
        <v>2.5770777202072539</v>
      </c>
    </row>
    <row r="239" spans="1:21" ht="15.75" thickBot="1" x14ac:dyDescent="0.3">
      <c r="A239" s="189"/>
      <c r="B239" s="196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2">
        <f t="shared" ref="B240:I240" si="72">+B238+B214+B150+B125+B114+B100+B80+B60+B40+B20</f>
        <v>134921.16</v>
      </c>
      <c r="C240" s="181">
        <f t="shared" si="72"/>
        <v>600</v>
      </c>
      <c r="D240" s="183">
        <f t="shared" si="72"/>
        <v>0</v>
      </c>
      <c r="E240" s="184">
        <f t="shared" si="72"/>
        <v>0</v>
      </c>
      <c r="F240" s="182">
        <f t="shared" si="72"/>
        <v>0</v>
      </c>
      <c r="G240" s="281">
        <f t="shared" si="72"/>
        <v>9006.2000000000007</v>
      </c>
      <c r="H240" s="183">
        <f t="shared" si="72"/>
        <v>126514.95999999999</v>
      </c>
      <c r="I240" s="181">
        <f t="shared" si="72"/>
        <v>126557.54000000001</v>
      </c>
      <c r="J240" s="186">
        <f t="shared" si="70"/>
        <v>42.580000000016298</v>
      </c>
      <c r="K240" s="181">
        <f t="shared" ref="K240:T240" si="73">+K238+K214+K150+K125+K114+K100+K80+K60+K40+K20</f>
        <v>78445</v>
      </c>
      <c r="L240" s="183">
        <f t="shared" si="73"/>
        <v>333.9</v>
      </c>
      <c r="M240" s="184">
        <f t="shared" si="73"/>
        <v>0</v>
      </c>
      <c r="N240" s="182">
        <f t="shared" si="73"/>
        <v>0</v>
      </c>
      <c r="O240" s="281">
        <f t="shared" si="73"/>
        <v>73058.680000000008</v>
      </c>
      <c r="P240" s="181">
        <f t="shared" si="73"/>
        <v>9805.625</v>
      </c>
      <c r="Q240" s="183">
        <f t="shared" si="73"/>
        <v>41.737499999999997</v>
      </c>
      <c r="R240" s="182">
        <f t="shared" si="73"/>
        <v>0</v>
      </c>
      <c r="S240" s="182">
        <f t="shared" si="73"/>
        <v>0</v>
      </c>
      <c r="T240" s="281">
        <f t="shared" si="73"/>
        <v>9132.3350000000009</v>
      </c>
      <c r="U240" s="187">
        <f t="shared" si="62"/>
        <v>6.6658048685970881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13317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49554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10025.800000000001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3388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3590.6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10062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8587.2000000000007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5803.4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43.9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9751.24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2150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375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1459.4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8450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12434.4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98524.6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sheetProtection algorithmName="SHA-512" hashValue="FB5xc0VB4DmrrjMocg9mKpQVBD785mgVw7xMMoBKF/DeaZs+9itt9TOr2zdj2e2oQS+GIUtV0Y2Rx9t1OispTQ==" saltValue="YhY1fyP1RlMjTetrpZHSsA==" spinCount="100000" sheet="1" objects="1" scenarios="1"/>
  <conditionalFormatting sqref="I6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{285C6253-0EB6-4EF2-A160-0EF71982269A}</x14:id>
        </ext>
      </extLst>
    </cfRule>
  </conditionalFormatting>
  <conditionalFormatting sqref="I101:I113 I61:I99 I239 I1:I59 I241:I242 I115:I149 I152:I237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{BDFCB829-68F6-44DE-9847-8C09B8A60E4E}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{FC48E41E-0167-4C6E-BD0A-FC5217134B34}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{892E6005-6585-4706-95B0-2357066D33BD}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{BCAAD09C-0093-42F8-9FAA-1ADF5327676B}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{0F4A16EC-F9DE-4933-8C90-F677C310364B}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{CE47BC8B-841B-44D0-92BD-43615B37464C}</x14:id>
        </ext>
      </extLst>
    </cfRule>
  </conditionalFormatting>
  <pageMargins left="0.7" right="0.7" top="0.75" bottom="0.75" header="0.3" footer="0.3"/>
  <pageSetup orientation="portrait" r:id="rId1"/>
  <ignoredErrors>
    <ignoredError sqref="U3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5C6253-0EB6-4EF2-A160-0EF7198226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BDFCB829-68F6-44DE-9847-8C09B8A60E4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I241:I242 I115:I149 I152:I237</xm:sqref>
        </x14:conditionalFormatting>
        <x14:conditionalFormatting xmlns:xm="http://schemas.microsoft.com/office/excel/2006/main">
          <x14:cfRule type="dataBar" id="{FC48E41E-0167-4C6E-BD0A-FC5217134B3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892E6005-6585-4706-95B0-2357066D33B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BCAAD09C-0093-42F8-9FAA-1ADF5327676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0F4A16EC-F9DE-4933-8C90-F677C310364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CE47BC8B-841B-44D0-92BD-43615B37464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A377-67AA-4770-9420-85C78D6639E2}">
  <dimension ref="A1:U269"/>
  <sheetViews>
    <sheetView workbookViewId="0">
      <selection activeCell="A2" sqref="A2:A237"/>
    </sheetView>
  </sheetViews>
  <sheetFormatPr defaultRowHeight="15" x14ac:dyDescent="0.25"/>
  <cols>
    <col min="1" max="1" width="36.28515625" customWidth="1"/>
    <col min="2" max="2" width="13" customWidth="1"/>
    <col min="3" max="3" width="11.7109375" customWidth="1"/>
    <col min="4" max="4" width="8.85546875" bestFit="1" customWidth="1"/>
    <col min="5" max="5" width="10.5703125" customWidth="1"/>
    <col min="6" max="6" width="10.7109375" customWidth="1"/>
    <col min="7" max="7" width="10.85546875" style="285" customWidth="1"/>
    <col min="8" max="8" width="15.42578125" style="1" customWidth="1"/>
    <col min="9" max="9" width="13.42578125" style="2" customWidth="1"/>
    <col min="10" max="10" width="11.28515625" style="3" customWidth="1"/>
    <col min="11" max="11" width="11.42578125" customWidth="1"/>
    <col min="12" max="12" width="10" customWidth="1"/>
    <col min="13" max="13" width="9.85546875" customWidth="1"/>
    <col min="15" max="15" width="9.140625" style="285"/>
    <col min="20" max="20" width="9.140625" style="285"/>
  </cols>
  <sheetData>
    <row r="1" spans="1:21" ht="15.75" thickBot="1" x14ac:dyDescent="0.3">
      <c r="A1" s="12" t="s">
        <v>256</v>
      </c>
      <c r="B1" s="13"/>
      <c r="C1" s="14"/>
      <c r="D1" s="15"/>
      <c r="E1" s="16"/>
      <c r="F1" s="17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'DAY8'!H5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+(Table111[[#This Row],[OPENING ]]+Table111[[#This Row],[RECEIPTS]]+Table111[[#This Row],[RETURNS]])-(Table111[[#This Row],[EXCHANGED]]+Table111[[#This Row],[SALES]]+Table111[[#This Row],[ISSUES]])</f>
        <v>0</v>
      </c>
      <c r="I5" s="53">
        <v>0</v>
      </c>
      <c r="J5" s="58">
        <f t="shared" ref="J5:J76" si="0">+I5-H5</f>
        <v>0</v>
      </c>
      <c r="K5" s="53">
        <f>+'DAY8'!K5+'DAY9'!C5</f>
        <v>0</v>
      </c>
      <c r="L5" s="54">
        <f>+'DAY8'!L5+'DAY9'!D5</f>
        <v>0</v>
      </c>
      <c r="M5" s="55">
        <f>+'DAY8'!M5+'DAY9'!E5</f>
        <v>0</v>
      </c>
      <c r="N5" s="52">
        <f>+'DAY8'!N5+'DAY9'!F5</f>
        <v>0</v>
      </c>
      <c r="O5" s="276">
        <f>+'DAY8'!O5+'DAY9'!G5</f>
        <v>0</v>
      </c>
      <c r="P5" s="53">
        <f>+K5/9</f>
        <v>0</v>
      </c>
      <c r="Q5" s="54">
        <f>+L5/9</f>
        <v>0</v>
      </c>
      <c r="R5" s="55">
        <f>+M5/9</f>
        <v>0</v>
      </c>
      <c r="S5" s="52">
        <f>+N5/9</f>
        <v>0</v>
      </c>
      <c r="T5" s="276">
        <f>+O5/9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'DAY8'!H6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+(Table111[[#This Row],[OPENING ]]+Table111[[#This Row],[RECEIPTS]]+Table111[[#This Row],[RETURNS]])-(Table111[[#This Row],[EXCHANGED]]+Table111[[#This Row],[SALES]]+Table111[[#This Row],[ISSUES]])</f>
        <v>0</v>
      </c>
      <c r="I6" s="53">
        <v>0</v>
      </c>
      <c r="J6" s="58">
        <f t="shared" si="0"/>
        <v>0</v>
      </c>
      <c r="K6" s="53">
        <f>+'DAY8'!K6+'DAY9'!C6</f>
        <v>0</v>
      </c>
      <c r="L6" s="54">
        <f>+'DAY8'!L6+'DAY9'!D6</f>
        <v>0</v>
      </c>
      <c r="M6" s="55">
        <f>+'DAY8'!M6+'DAY9'!E6</f>
        <v>0</v>
      </c>
      <c r="N6" s="52">
        <f>+'DAY8'!N6+'DAY9'!F6</f>
        <v>0</v>
      </c>
      <c r="O6" s="276">
        <f>+'DAY8'!O6+'DAY9'!G6</f>
        <v>0</v>
      </c>
      <c r="P6" s="53">
        <f t="shared" ref="P6:P19" si="2">+K6/9</f>
        <v>0</v>
      </c>
      <c r="Q6" s="54">
        <f t="shared" ref="Q6:Q19" si="3">+L6/9</f>
        <v>0</v>
      </c>
      <c r="R6" s="55">
        <f t="shared" ref="R6:R19" si="4">+M6/9</f>
        <v>0</v>
      </c>
      <c r="S6" s="52">
        <f t="shared" ref="S6:S19" si="5">+N6/9</f>
        <v>0</v>
      </c>
      <c r="T6" s="276">
        <f t="shared" ref="T6:T19" si="6">+O6/9</f>
        <v>0</v>
      </c>
      <c r="U6" s="59">
        <f t="shared" si="1"/>
        <v>0</v>
      </c>
    </row>
    <row r="7" spans="1:21" x14ac:dyDescent="0.25">
      <c r="A7" s="51" t="s">
        <v>14</v>
      </c>
      <c r="B7" s="52">
        <f>'DAY8'!H7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+(Table111[[#This Row],[OPENING ]]+Table111[[#This Row],[RECEIPTS]]+Table111[[#This Row],[RETURNS]])-(Table111[[#This Row],[EXCHANGED]]+Table111[[#This Row],[SALES]]+Table111[[#This Row],[ISSUES]])</f>
        <v>0</v>
      </c>
      <c r="I7" s="53">
        <v>0</v>
      </c>
      <c r="J7" s="58">
        <f t="shared" si="0"/>
        <v>0</v>
      </c>
      <c r="K7" s="53">
        <f>+'DAY8'!K7+'DAY9'!C7</f>
        <v>0</v>
      </c>
      <c r="L7" s="54">
        <f>+'DAY8'!L7+'DAY9'!D7</f>
        <v>0</v>
      </c>
      <c r="M7" s="55">
        <f>+'DAY8'!M7+'DAY9'!E7</f>
        <v>0</v>
      </c>
      <c r="N7" s="52">
        <f>+'DAY8'!N7+'DAY9'!F7</f>
        <v>0</v>
      </c>
      <c r="O7" s="276">
        <f>+'DAY8'!O7+'DAY9'!G7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'DAY8'!H8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+(Table111[[#This Row],[OPENING ]]+Table111[[#This Row],[RECEIPTS]]+Table111[[#This Row],[RETURNS]])-(Table111[[#This Row],[EXCHANGED]]+Table111[[#This Row],[SALES]]+Table111[[#This Row],[ISSUES]])</f>
        <v>0</v>
      </c>
      <c r="I8" s="53">
        <v>0</v>
      </c>
      <c r="J8" s="58">
        <f t="shared" si="0"/>
        <v>0</v>
      </c>
      <c r="K8" s="53">
        <f>+'DAY8'!K8+'DAY9'!C8</f>
        <v>0</v>
      </c>
      <c r="L8" s="54">
        <f>+'DAY8'!L8+'DAY9'!D8</f>
        <v>0</v>
      </c>
      <c r="M8" s="55">
        <f>+'DAY8'!M8+'DAY9'!E8</f>
        <v>0</v>
      </c>
      <c r="N8" s="52">
        <f>+'DAY8'!N8+'DAY9'!F8</f>
        <v>0</v>
      </c>
      <c r="O8" s="276">
        <f>+'DAY8'!O8+'DAY9'!G8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'DAY8'!H9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+(Table111[[#This Row],[OPENING ]]+Table111[[#This Row],[RECEIPTS]]+Table111[[#This Row],[RETURNS]])-(Table111[[#This Row],[EXCHANGED]]+Table111[[#This Row],[SALES]]+Table111[[#This Row],[ISSUES]])</f>
        <v>0</v>
      </c>
      <c r="I9" s="53">
        <v>0</v>
      </c>
      <c r="J9" s="58">
        <f t="shared" si="0"/>
        <v>0</v>
      </c>
      <c r="K9" s="53">
        <f>+'DAY8'!K9+'DAY9'!C9</f>
        <v>0</v>
      </c>
      <c r="L9" s="54">
        <f>+'DAY8'!L9+'DAY9'!D9</f>
        <v>0</v>
      </c>
      <c r="M9" s="55">
        <f>+'DAY8'!M9+'DAY9'!E9</f>
        <v>0</v>
      </c>
      <c r="N9" s="52">
        <f>+'DAY8'!N9+'DAY9'!F9</f>
        <v>0</v>
      </c>
      <c r="O9" s="276">
        <f>+'DAY8'!O9+'DAY9'!G9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'DAY8'!H10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+(Table111[[#This Row],[OPENING ]]+Table111[[#This Row],[RECEIPTS]]+Table111[[#This Row],[RETURNS]])-(Table111[[#This Row],[EXCHANGED]]+Table111[[#This Row],[SALES]]+Table111[[#This Row],[ISSUES]])</f>
        <v>0</v>
      </c>
      <c r="I10" s="53">
        <v>0</v>
      </c>
      <c r="J10" s="58">
        <f t="shared" si="0"/>
        <v>0</v>
      </c>
      <c r="K10" s="53">
        <f>+'DAY8'!K10+'DAY9'!C10</f>
        <v>0</v>
      </c>
      <c r="L10" s="54">
        <f>+'DAY8'!L10+'DAY9'!D10</f>
        <v>0</v>
      </c>
      <c r="M10" s="55">
        <f>+'DAY8'!M10+'DAY9'!E10</f>
        <v>0</v>
      </c>
      <c r="N10" s="52">
        <f>+'DAY8'!N10+'DAY9'!F10</f>
        <v>0</v>
      </c>
      <c r="O10" s="276">
        <f>+'DAY8'!O10+'DAY9'!G10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'DAY8'!H11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+(Table111[[#This Row],[OPENING ]]+Table111[[#This Row],[RECEIPTS]]+Table111[[#This Row],[RETURNS]])-(Table111[[#This Row],[EXCHANGED]]+Table111[[#This Row],[SALES]]+Table111[[#This Row],[ISSUES]])</f>
        <v>0</v>
      </c>
      <c r="I11" s="53">
        <v>0</v>
      </c>
      <c r="J11" s="58">
        <f t="shared" si="0"/>
        <v>0</v>
      </c>
      <c r="K11" s="53">
        <f>+'DAY8'!K11+'DAY9'!C11</f>
        <v>0</v>
      </c>
      <c r="L11" s="54">
        <f>+'DAY8'!L11+'DAY9'!D11</f>
        <v>0</v>
      </c>
      <c r="M11" s="55">
        <f>+'DAY8'!M11+'DAY9'!E11</f>
        <v>0</v>
      </c>
      <c r="N11" s="52">
        <f>+'DAY8'!N11+'DAY9'!F11</f>
        <v>0</v>
      </c>
      <c r="O11" s="276">
        <f>+'DAY8'!O11+'DAY9'!G11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'DAY8'!H12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+(Table111[[#This Row],[OPENING ]]+Table111[[#This Row],[RECEIPTS]]+Table111[[#This Row],[RETURNS]])-(Table111[[#This Row],[EXCHANGED]]+Table111[[#This Row],[SALES]]+Table111[[#This Row],[ISSUES]])</f>
        <v>0</v>
      </c>
      <c r="I12" s="53">
        <v>0</v>
      </c>
      <c r="J12" s="58">
        <f t="shared" si="0"/>
        <v>0</v>
      </c>
      <c r="K12" s="53">
        <f>+'DAY8'!K12+'DAY9'!C12</f>
        <v>0</v>
      </c>
      <c r="L12" s="54">
        <f>+'DAY8'!L12+'DAY9'!D12</f>
        <v>0</v>
      </c>
      <c r="M12" s="55">
        <f>+'DAY8'!M12+'DAY9'!E12</f>
        <v>0</v>
      </c>
      <c r="N12" s="52">
        <f>+'DAY8'!N12+'DAY9'!F12</f>
        <v>0</v>
      </c>
      <c r="O12" s="276">
        <f>+'DAY8'!O12+'DAY9'!G12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'DAY8'!H13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+(Table111[[#This Row],[OPENING ]]+Table111[[#This Row],[RECEIPTS]]+Table111[[#This Row],[RETURNS]])-(Table111[[#This Row],[EXCHANGED]]+Table111[[#This Row],[SALES]]+Table111[[#This Row],[ISSUES]])</f>
        <v>140</v>
      </c>
      <c r="I13" s="53">
        <v>0</v>
      </c>
      <c r="J13" s="58">
        <f t="shared" si="0"/>
        <v>-140</v>
      </c>
      <c r="K13" s="53">
        <f>+'DAY8'!K13+'DAY9'!C13</f>
        <v>0</v>
      </c>
      <c r="L13" s="54">
        <f>+'DAY8'!L13+'DAY9'!D13</f>
        <v>0</v>
      </c>
      <c r="M13" s="55">
        <f>+'DAY8'!M13+'DAY9'!E13</f>
        <v>0</v>
      </c>
      <c r="N13" s="52">
        <f>+'DAY8'!N13+'DAY9'!F13</f>
        <v>0</v>
      </c>
      <c r="O13" s="276">
        <f>+'DAY8'!O13+'DAY9'!G13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'DAY8'!H14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+(Table111[[#This Row],[OPENING ]]+Table111[[#This Row],[RECEIPTS]]+Table111[[#This Row],[RETURNS]])-(Table111[[#This Row],[EXCHANGED]]+Table111[[#This Row],[SALES]]+Table111[[#This Row],[ISSUES]])</f>
        <v>0</v>
      </c>
      <c r="I14" s="53">
        <v>0</v>
      </c>
      <c r="J14" s="58">
        <f t="shared" si="0"/>
        <v>0</v>
      </c>
      <c r="K14" s="53">
        <f>+'DAY8'!K14+'DAY9'!C14</f>
        <v>0</v>
      </c>
      <c r="L14" s="54">
        <f>+'DAY8'!L14+'DAY9'!D14</f>
        <v>0</v>
      </c>
      <c r="M14" s="55">
        <f>+'DAY8'!M14+'DAY9'!E14</f>
        <v>0</v>
      </c>
      <c r="N14" s="52">
        <f>+'DAY8'!N14+'DAY9'!F14</f>
        <v>0</v>
      </c>
      <c r="O14" s="276">
        <f>+'DAY8'!O14+'DAY9'!G14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'DAY8'!H15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+(Table111[[#This Row],[OPENING ]]+Table111[[#This Row],[RECEIPTS]]+Table111[[#This Row],[RETURNS]])-(Table111[[#This Row],[EXCHANGED]]+Table111[[#This Row],[SALES]]+Table111[[#This Row],[ISSUES]])</f>
        <v>0</v>
      </c>
      <c r="I15" s="53">
        <v>0</v>
      </c>
      <c r="J15" s="58">
        <f t="shared" si="0"/>
        <v>0</v>
      </c>
      <c r="K15" s="53">
        <f>+'DAY8'!K15+'DAY9'!C15</f>
        <v>0</v>
      </c>
      <c r="L15" s="54">
        <f>+'DAY8'!L15+'DAY9'!D15</f>
        <v>0</v>
      </c>
      <c r="M15" s="55">
        <f>+'DAY8'!M15+'DAY9'!E15</f>
        <v>0</v>
      </c>
      <c r="N15" s="52">
        <f>+'DAY8'!N15+'DAY9'!F15</f>
        <v>0</v>
      </c>
      <c r="O15" s="276">
        <f>+'DAY8'!O15+'DAY9'!G15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'DAY8'!H16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+(Table111[[#This Row],[OPENING ]]+Table111[[#This Row],[RECEIPTS]]+Table111[[#This Row],[RETURNS]])-(Table111[[#This Row],[EXCHANGED]]+Table111[[#This Row],[SALES]]+Table111[[#This Row],[ISSUES]])</f>
        <v>13189.599999999999</v>
      </c>
      <c r="I16" s="53">
        <v>0</v>
      </c>
      <c r="J16" s="58">
        <f t="shared" si="0"/>
        <v>-13189.599999999999</v>
      </c>
      <c r="K16" s="53">
        <f>+'DAY8'!K16+'DAY9'!C16</f>
        <v>0</v>
      </c>
      <c r="L16" s="54">
        <f>+'DAY8'!L16+'DAY9'!D16</f>
        <v>0</v>
      </c>
      <c r="M16" s="55">
        <f>+'DAY8'!M16+'DAY9'!E16</f>
        <v>0</v>
      </c>
      <c r="N16" s="52">
        <f>+'DAY8'!N16+'DAY9'!F16</f>
        <v>0</v>
      </c>
      <c r="O16" s="276">
        <f>+'DAY8'!O16+'DAY9'!G16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673.66666666666663</v>
      </c>
      <c r="U16" s="59">
        <f t="shared" si="1"/>
        <v>19.57882236516576</v>
      </c>
    </row>
    <row r="17" spans="1:21" x14ac:dyDescent="0.25">
      <c r="A17" s="60"/>
      <c r="B17" s="52">
        <f>'DAY8'!H17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+(Table111[[#This Row],[OPENING ]]+Table111[[#This Row],[RECEIPTS]]+Table111[[#This Row],[RETURNS]])-(Table111[[#This Row],[EXCHANGED]]+Table111[[#This Row],[SALES]]+Table111[[#This Row],[ISSUES]])</f>
        <v>0</v>
      </c>
      <c r="I17" s="53">
        <v>0</v>
      </c>
      <c r="J17" s="58">
        <f t="shared" si="0"/>
        <v>0</v>
      </c>
      <c r="K17" s="53">
        <f>+'DAY8'!K17+'DAY9'!C17</f>
        <v>0</v>
      </c>
      <c r="L17" s="54">
        <f>+'DAY8'!L17+'DAY9'!D17</f>
        <v>0</v>
      </c>
      <c r="M17" s="55">
        <f>+'DAY8'!M17+'DAY9'!E17</f>
        <v>0</v>
      </c>
      <c r="N17" s="52">
        <f>+'DAY8'!N17+'DAY9'!F17</f>
        <v>0</v>
      </c>
      <c r="O17" s="276">
        <f>+'DAY8'!O17+'DAY9'!G17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'DAY8'!H18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+(Table111[[#This Row],[OPENING ]]+Table111[[#This Row],[RECEIPTS]]+Table111[[#This Row],[RETURNS]])-(Table111[[#This Row],[EXCHANGED]]+Table111[[#This Row],[SALES]]+Table111[[#This Row],[ISSUES]])</f>
        <v>0</v>
      </c>
      <c r="I18" s="53">
        <v>0</v>
      </c>
      <c r="J18" s="58">
        <f t="shared" si="0"/>
        <v>0</v>
      </c>
      <c r="K18" s="53">
        <f>+'DAY8'!K18+'DAY9'!C18</f>
        <v>0</v>
      </c>
      <c r="L18" s="54">
        <f>+'DAY8'!L18+'DAY9'!D18</f>
        <v>0</v>
      </c>
      <c r="M18" s="55">
        <f>+'DAY8'!M18+'DAY9'!E18</f>
        <v>0</v>
      </c>
      <c r="N18" s="52">
        <f>+'DAY8'!N18+'DAY9'!F18</f>
        <v>0</v>
      </c>
      <c r="O18" s="276">
        <f>+'DAY8'!O18+'DAY9'!G18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'DAY8'!H19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+(Table111[[#This Row],[OPENING ]]+Table111[[#This Row],[RECEIPTS]]+Table111[[#This Row],[RETURNS]])-(Table111[[#This Row],[EXCHANGED]]+Table111[[#This Row],[SALES]]+Table111[[#This Row],[ISSUES]])</f>
        <v>0</v>
      </c>
      <c r="I19" s="144">
        <v>0</v>
      </c>
      <c r="J19" s="148">
        <f t="shared" si="0"/>
        <v>0</v>
      </c>
      <c r="K19" s="53">
        <f>+'DAY8'!K19+'DAY9'!C19</f>
        <v>0</v>
      </c>
      <c r="L19" s="54">
        <f>+'DAY8'!L19+'DAY9'!D19</f>
        <v>0</v>
      </c>
      <c r="M19" s="55">
        <f>+'DAY8'!M19+'DAY9'!E19</f>
        <v>0</v>
      </c>
      <c r="N19" s="52">
        <f>+'DAY8'!N19+'DAY9'!F19</f>
        <v>0</v>
      </c>
      <c r="O19" s="276">
        <f>+'DAY8'!O19+'DAY9'!G19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>+I20-H20</f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673.66666666666663</v>
      </c>
      <c r="U20" s="166">
        <f t="shared" si="1"/>
        <v>19.786640277090548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'DAY8'!H23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+(Table111[[#This Row],[OPENING ]]+Table111[[#This Row],[RECEIPTS]]+Table111[[#This Row],[RETURNS]])-(Table111[[#This Row],[EXCHANGED]]+Table111[[#This Row],[SALES]]+Table111[[#This Row],[ISSUES]])</f>
        <v>0</v>
      </c>
      <c r="I23" s="53">
        <v>0</v>
      </c>
      <c r="J23" s="58">
        <f t="shared" si="0"/>
        <v>0</v>
      </c>
      <c r="K23" s="53">
        <f>+'DAY8'!K23+'DAY9'!C23</f>
        <v>0</v>
      </c>
      <c r="L23" s="54">
        <f>+'DAY8'!L23+'DAY9'!D23</f>
        <v>0</v>
      </c>
      <c r="M23" s="55">
        <f>+'DAY8'!M23+'DAY9'!E23</f>
        <v>0</v>
      </c>
      <c r="N23" s="52">
        <f>+'DAY8'!N23+'DAY9'!F23</f>
        <v>0</v>
      </c>
      <c r="O23" s="276">
        <f>+'DAY8'!O23+'DAY9'!G23</f>
        <v>0</v>
      </c>
      <c r="P23" s="53">
        <f>+K23/9</f>
        <v>0</v>
      </c>
      <c r="Q23" s="54">
        <f>+L23/9</f>
        <v>0</v>
      </c>
      <c r="R23" s="55">
        <f>+M23/9</f>
        <v>0</v>
      </c>
      <c r="S23" s="52">
        <f>+N23/9</f>
        <v>0</v>
      </c>
      <c r="T23" s="276">
        <f>+O23/9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'DAY8'!H24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+(Table111[[#This Row],[OPENING ]]+Table111[[#This Row],[RECEIPTS]]+Table111[[#This Row],[RETURNS]])-(Table111[[#This Row],[EXCHANGED]]+Table111[[#This Row],[SALES]]+Table111[[#This Row],[ISSUES]])</f>
        <v>247.2</v>
      </c>
      <c r="I24" s="53">
        <v>0</v>
      </c>
      <c r="J24" s="58">
        <f t="shared" si="0"/>
        <v>-247.2</v>
      </c>
      <c r="K24" s="53">
        <f>+'DAY8'!K24+'DAY9'!C24</f>
        <v>0</v>
      </c>
      <c r="L24" s="54">
        <f>+'DAY8'!L24+'DAY9'!D24</f>
        <v>110.2</v>
      </c>
      <c r="M24" s="55">
        <f>+'DAY8'!M24+'DAY9'!E24</f>
        <v>0</v>
      </c>
      <c r="N24" s="52">
        <f>+'DAY8'!N24+'DAY9'!F24</f>
        <v>0</v>
      </c>
      <c r="O24" s="276">
        <f>+'DAY8'!O24+'DAY9'!G24</f>
        <v>2367</v>
      </c>
      <c r="P24" s="53">
        <f t="shared" ref="P24:P39" si="8">+K24/9</f>
        <v>0</v>
      </c>
      <c r="Q24" s="54">
        <f t="shared" ref="Q24:Q39" si="9">+L24/9</f>
        <v>12.244444444444445</v>
      </c>
      <c r="R24" s="55">
        <f t="shared" ref="R24:R39" si="10">+M24/9</f>
        <v>0</v>
      </c>
      <c r="S24" s="52">
        <f t="shared" ref="S24:S39" si="11">+N24/9</f>
        <v>0</v>
      </c>
      <c r="T24" s="276">
        <f t="shared" ref="T24:T39" si="12">+O24/9</f>
        <v>263</v>
      </c>
      <c r="U24" s="62">
        <f t="shared" si="1"/>
        <v>0.89811077022444685</v>
      </c>
    </row>
    <row r="25" spans="1:21" x14ac:dyDescent="0.25">
      <c r="A25" s="336" t="s">
        <v>22</v>
      </c>
      <c r="B25" s="52">
        <f>'DAY8'!H25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+(Table111[[#This Row],[OPENING ]]+Table111[[#This Row],[RECEIPTS]]+Table111[[#This Row],[RETURNS]])-(Table111[[#This Row],[EXCHANGED]]+Table111[[#This Row],[SALES]]+Table111[[#This Row],[ISSUES]])</f>
        <v>0</v>
      </c>
      <c r="I25" s="53">
        <v>0</v>
      </c>
      <c r="J25" s="58">
        <f t="shared" si="0"/>
        <v>0</v>
      </c>
      <c r="K25" s="53">
        <f>+'DAY8'!K25+'DAY9'!C25</f>
        <v>0</v>
      </c>
      <c r="L25" s="54">
        <f>+'DAY8'!L25+'DAY9'!D25</f>
        <v>0</v>
      </c>
      <c r="M25" s="55">
        <f>+'DAY8'!M25+'DAY9'!E25</f>
        <v>0</v>
      </c>
      <c r="N25" s="52">
        <f>+'DAY8'!N25+'DAY9'!F25</f>
        <v>0</v>
      </c>
      <c r="O25" s="276">
        <f>+'DAY8'!O25+'DAY9'!G25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276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'DAY8'!H26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+(Table111[[#This Row],[OPENING ]]+Table111[[#This Row],[RECEIPTS]]+Table111[[#This Row],[RETURNS]])-(Table111[[#This Row],[EXCHANGED]]+Table111[[#This Row],[SALES]]+Table111[[#This Row],[ISSUES]])</f>
        <v>0</v>
      </c>
      <c r="I26" s="53">
        <v>0</v>
      </c>
      <c r="J26" s="58">
        <f t="shared" si="0"/>
        <v>0</v>
      </c>
      <c r="K26" s="53">
        <f>+'DAY8'!K26+'DAY9'!C26</f>
        <v>0</v>
      </c>
      <c r="L26" s="54">
        <f>+'DAY8'!L26+'DAY9'!D26</f>
        <v>0</v>
      </c>
      <c r="M26" s="55">
        <f>+'DAY8'!M26+'DAY9'!E26</f>
        <v>0</v>
      </c>
      <c r="N26" s="52">
        <f>+'DAY8'!N26+'DAY9'!F26</f>
        <v>0</v>
      </c>
      <c r="O26" s="276">
        <f>+'DAY8'!O26+'DAY9'!G26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276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'DAY8'!H27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+(Table111[[#This Row],[OPENING ]]+Table111[[#This Row],[RECEIPTS]]+Table111[[#This Row],[RETURNS]])-(Table111[[#This Row],[EXCHANGED]]+Table111[[#This Row],[SALES]]+Table111[[#This Row],[ISSUES]])</f>
        <v>0</v>
      </c>
      <c r="I27" s="53">
        <v>0</v>
      </c>
      <c r="J27" s="58">
        <f t="shared" si="0"/>
        <v>0</v>
      </c>
      <c r="K27" s="53">
        <f>+'DAY8'!K27+'DAY9'!C27</f>
        <v>0</v>
      </c>
      <c r="L27" s="54">
        <f>+'DAY8'!L27+'DAY9'!D27</f>
        <v>0</v>
      </c>
      <c r="M27" s="55">
        <f>+'DAY8'!M27+'DAY9'!E27</f>
        <v>0</v>
      </c>
      <c r="N27" s="52">
        <f>+'DAY8'!N27+'DAY9'!F27</f>
        <v>0</v>
      </c>
      <c r="O27" s="276">
        <f>+'DAY8'!O27+'DAY9'!G27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276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'DAY8'!H28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+(Table111[[#This Row],[OPENING ]]+Table111[[#This Row],[RECEIPTS]]+Table111[[#This Row],[RETURNS]])-(Table111[[#This Row],[EXCHANGED]]+Table111[[#This Row],[SALES]]+Table111[[#This Row],[ISSUES]])</f>
        <v>0</v>
      </c>
      <c r="I28" s="53">
        <v>0</v>
      </c>
      <c r="J28" s="58">
        <f t="shared" si="0"/>
        <v>0</v>
      </c>
      <c r="K28" s="53">
        <f>+'DAY8'!K28+'DAY9'!C28</f>
        <v>0</v>
      </c>
      <c r="L28" s="54">
        <f>+'DAY8'!L28+'DAY9'!D28</f>
        <v>0</v>
      </c>
      <c r="M28" s="55">
        <f>+'DAY8'!M28+'DAY9'!E28</f>
        <v>0</v>
      </c>
      <c r="N28" s="52">
        <f>+'DAY8'!N28+'DAY9'!F28</f>
        <v>0</v>
      </c>
      <c r="O28" s="276">
        <f>+'DAY8'!O28+'DAY9'!G28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276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'DAY8'!H29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+(Table111[[#This Row],[OPENING ]]+Table111[[#This Row],[RECEIPTS]]+Table111[[#This Row],[RETURNS]])-(Table111[[#This Row],[EXCHANGED]]+Table111[[#This Row],[SALES]]+Table111[[#This Row],[ISSUES]])</f>
        <v>0</v>
      </c>
      <c r="I29" s="53">
        <v>0</v>
      </c>
      <c r="J29" s="58">
        <f t="shared" si="0"/>
        <v>0</v>
      </c>
      <c r="K29" s="53">
        <f>+'DAY8'!K29+'DAY9'!C29</f>
        <v>0</v>
      </c>
      <c r="L29" s="54">
        <f>+'DAY8'!L29+'DAY9'!D29</f>
        <v>0</v>
      </c>
      <c r="M29" s="55">
        <f>+'DAY8'!M29+'DAY9'!E29</f>
        <v>0</v>
      </c>
      <c r="N29" s="52">
        <f>+'DAY8'!N29+'DAY9'!F29</f>
        <v>0</v>
      </c>
      <c r="O29" s="276">
        <f>+'DAY8'!O29+'DAY9'!G29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276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'DAY8'!H30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+(Table111[[#This Row],[OPENING ]]+Table111[[#This Row],[RECEIPTS]]+Table111[[#This Row],[RETURNS]])-(Table111[[#This Row],[EXCHANGED]]+Table111[[#This Row],[SALES]]+Table111[[#This Row],[ISSUES]])</f>
        <v>0</v>
      </c>
      <c r="I30" s="53">
        <v>0</v>
      </c>
      <c r="J30" s="58">
        <f t="shared" si="0"/>
        <v>0</v>
      </c>
      <c r="K30" s="53">
        <f>+'DAY8'!K30+'DAY9'!C30</f>
        <v>0</v>
      </c>
      <c r="L30" s="54">
        <f>+'DAY8'!L30+'DAY9'!D30</f>
        <v>0</v>
      </c>
      <c r="M30" s="55">
        <f>+'DAY8'!M30+'DAY9'!E30</f>
        <v>0</v>
      </c>
      <c r="N30" s="52">
        <f>+'DAY8'!N30+'DAY9'!F30</f>
        <v>0</v>
      </c>
      <c r="O30" s="276">
        <f>+'DAY8'!O30+'DAY9'!G30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276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'DAY8'!H31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+(Table111[[#This Row],[OPENING ]]+Table111[[#This Row],[RECEIPTS]]+Table111[[#This Row],[RETURNS]])-(Table111[[#This Row],[EXCHANGED]]+Table111[[#This Row],[SALES]]+Table111[[#This Row],[ISSUES]])</f>
        <v>0</v>
      </c>
      <c r="I31" s="53">
        <v>0</v>
      </c>
      <c r="J31" s="58">
        <f t="shared" si="0"/>
        <v>0</v>
      </c>
      <c r="K31" s="53">
        <f>+'DAY8'!K31+'DAY9'!C31</f>
        <v>0</v>
      </c>
      <c r="L31" s="54">
        <f>+'DAY8'!L31+'DAY9'!D31</f>
        <v>0</v>
      </c>
      <c r="M31" s="55">
        <f>+'DAY8'!M31+'DAY9'!E31</f>
        <v>0</v>
      </c>
      <c r="N31" s="52">
        <f>+'DAY8'!N31+'DAY9'!F31</f>
        <v>0</v>
      </c>
      <c r="O31" s="276">
        <f>+'DAY8'!O31+'DAY9'!G31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276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'DAY8'!H32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+(Table111[[#This Row],[OPENING ]]+Table111[[#This Row],[RECEIPTS]]+Table111[[#This Row],[RETURNS]])-(Table111[[#This Row],[EXCHANGED]]+Table111[[#This Row],[SALES]]+Table111[[#This Row],[ISSUES]])</f>
        <v>0</v>
      </c>
      <c r="I32" s="53">
        <v>0</v>
      </c>
      <c r="J32" s="58">
        <f t="shared" si="0"/>
        <v>0</v>
      </c>
      <c r="K32" s="53">
        <f>+'DAY8'!K32+'DAY9'!C32</f>
        <v>0</v>
      </c>
      <c r="L32" s="54">
        <f>+'DAY8'!L32+'DAY9'!D32</f>
        <v>0</v>
      </c>
      <c r="M32" s="55">
        <f>+'DAY8'!M32+'DAY9'!E32</f>
        <v>0</v>
      </c>
      <c r="N32" s="52">
        <f>+'DAY8'!N32+'DAY9'!F32</f>
        <v>0</v>
      </c>
      <c r="O32" s="276">
        <f>+'DAY8'!O32+'DAY9'!G32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276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'DAY8'!H33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+(Table111[[#This Row],[OPENING ]]+Table111[[#This Row],[RECEIPTS]]+Table111[[#This Row],[RETURNS]])-(Table111[[#This Row],[EXCHANGED]]+Table111[[#This Row],[SALES]]+Table111[[#This Row],[ISSUES]])</f>
        <v>0</v>
      </c>
      <c r="I33" s="53">
        <v>0</v>
      </c>
      <c r="J33" s="58">
        <f t="shared" si="0"/>
        <v>0</v>
      </c>
      <c r="K33" s="53">
        <f>+'DAY8'!K33+'DAY9'!C33</f>
        <v>0</v>
      </c>
      <c r="L33" s="54">
        <f>+'DAY8'!L33+'DAY9'!D33</f>
        <v>0</v>
      </c>
      <c r="M33" s="55">
        <f>+'DAY8'!M33+'DAY9'!E33</f>
        <v>0</v>
      </c>
      <c r="N33" s="52">
        <f>+'DAY8'!N33+'DAY9'!F33</f>
        <v>0</v>
      </c>
      <c r="O33" s="276">
        <f>+'DAY8'!O33+'DAY9'!G33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276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'DAY8'!H34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+(Table111[[#This Row],[OPENING ]]+Table111[[#This Row],[RECEIPTS]]+Table111[[#This Row],[RETURNS]])-(Table111[[#This Row],[EXCHANGED]]+Table111[[#This Row],[SALES]]+Table111[[#This Row],[ISSUES]])</f>
        <v>44279.9</v>
      </c>
      <c r="I34" s="53">
        <v>0</v>
      </c>
      <c r="J34" s="58">
        <f t="shared" si="0"/>
        <v>-44279.9</v>
      </c>
      <c r="K34" s="53">
        <f>+'DAY8'!K34+'DAY9'!C34</f>
        <v>29625</v>
      </c>
      <c r="L34" s="54">
        <f>+'DAY8'!L34+'DAY9'!D34</f>
        <v>18</v>
      </c>
      <c r="M34" s="55">
        <f>+'DAY8'!M34+'DAY9'!E34</f>
        <v>0</v>
      </c>
      <c r="N34" s="52">
        <f>+'DAY8'!N34+'DAY9'!F34</f>
        <v>0</v>
      </c>
      <c r="O34" s="276">
        <f>+'DAY8'!O34+'DAY9'!G34</f>
        <v>9691.5</v>
      </c>
      <c r="P34" s="53">
        <f t="shared" si="8"/>
        <v>3291.6666666666665</v>
      </c>
      <c r="Q34" s="54">
        <f t="shared" si="9"/>
        <v>2</v>
      </c>
      <c r="R34" s="55">
        <f t="shared" si="10"/>
        <v>0</v>
      </c>
      <c r="S34" s="52">
        <f t="shared" si="11"/>
        <v>0</v>
      </c>
      <c r="T34" s="276">
        <f t="shared" si="12"/>
        <v>1076.8333333333333</v>
      </c>
      <c r="U34" s="62">
        <f t="shared" si="1"/>
        <v>10.131541013614003</v>
      </c>
    </row>
    <row r="35" spans="1:21" x14ac:dyDescent="0.25">
      <c r="A35" s="336"/>
      <c r="B35" s="52">
        <f>'DAY8'!H35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+(Table111[[#This Row],[OPENING ]]+Table111[[#This Row],[RECEIPTS]]+Table111[[#This Row],[RETURNS]])-(Table111[[#This Row],[EXCHANGED]]+Table111[[#This Row],[SALES]]+Table111[[#This Row],[ISSUES]])</f>
        <v>5000</v>
      </c>
      <c r="I35" s="53">
        <v>0</v>
      </c>
      <c r="J35" s="58">
        <f>+I35-H35</f>
        <v>-5000</v>
      </c>
      <c r="K35" s="53">
        <f>+'DAY8'!K35+'DAY9'!C35</f>
        <v>5000</v>
      </c>
      <c r="L35" s="54">
        <f>+'DAY8'!L35+'DAY9'!D35</f>
        <v>0</v>
      </c>
      <c r="M35" s="55">
        <f>+'DAY8'!M35+'DAY9'!E35</f>
        <v>0</v>
      </c>
      <c r="N35" s="52">
        <f>+'DAY8'!N35+'DAY9'!F35</f>
        <v>0</v>
      </c>
      <c r="O35" s="276">
        <f>+'DAY8'!O35+'DAY9'!G35</f>
        <v>0</v>
      </c>
      <c r="P35" s="53">
        <f t="shared" si="8"/>
        <v>555.55555555555554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276">
        <f t="shared" si="12"/>
        <v>0</v>
      </c>
      <c r="U35" s="62">
        <f t="shared" si="1"/>
        <v>9</v>
      </c>
    </row>
    <row r="36" spans="1:21" x14ac:dyDescent="0.25">
      <c r="A36" s="336"/>
      <c r="B36" s="52">
        <f>'DAY8'!H36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+(Table111[[#This Row],[OPENING ]]+Table111[[#This Row],[RECEIPTS]]+Table111[[#This Row],[RETURNS]])-(Table111[[#This Row],[EXCHANGED]]+Table111[[#This Row],[SALES]]+Table111[[#This Row],[ISSUES]])</f>
        <v>0</v>
      </c>
      <c r="I36" s="53">
        <v>0</v>
      </c>
      <c r="J36" s="58">
        <f>+I36-H36</f>
        <v>0</v>
      </c>
      <c r="K36" s="53">
        <f>+'DAY8'!K36+'DAY9'!C36</f>
        <v>0</v>
      </c>
      <c r="L36" s="54">
        <f>+'DAY8'!L36+'DAY9'!D36</f>
        <v>0</v>
      </c>
      <c r="M36" s="55">
        <f>+'DAY8'!M36+'DAY9'!E36</f>
        <v>0</v>
      </c>
      <c r="N36" s="52">
        <f>+'DAY8'!N36+'DAY9'!F36</f>
        <v>0</v>
      </c>
      <c r="O36" s="276">
        <f>+'DAY8'!O36+'DAY9'!G36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276">
        <f t="shared" si="12"/>
        <v>0</v>
      </c>
      <c r="U36" s="62">
        <f t="shared" si="1"/>
        <v>0</v>
      </c>
    </row>
    <row r="37" spans="1:21" x14ac:dyDescent="0.25">
      <c r="A37" s="336"/>
      <c r="B37" s="52">
        <f>'DAY8'!H37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+(Table111[[#This Row],[OPENING ]]+Table111[[#This Row],[RECEIPTS]]+Table111[[#This Row],[RETURNS]])-(Table111[[#This Row],[EXCHANGED]]+Table111[[#This Row],[SALES]]+Table111[[#This Row],[ISSUES]])</f>
        <v>0</v>
      </c>
      <c r="I37" s="53">
        <v>0</v>
      </c>
      <c r="J37" s="58">
        <f>+I37-H37</f>
        <v>0</v>
      </c>
      <c r="K37" s="53">
        <f>+'DAY8'!K37+'DAY9'!C37</f>
        <v>0</v>
      </c>
      <c r="L37" s="54">
        <f>+'DAY8'!L37+'DAY9'!D37</f>
        <v>0</v>
      </c>
      <c r="M37" s="55">
        <f>+'DAY8'!M37+'DAY9'!E37</f>
        <v>0</v>
      </c>
      <c r="N37" s="52">
        <f>+'DAY8'!N37+'DAY9'!F37</f>
        <v>0</v>
      </c>
      <c r="O37" s="276">
        <f>+'DAY8'!O37+'DAY9'!G37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276">
        <f t="shared" si="12"/>
        <v>0</v>
      </c>
      <c r="U37" s="62">
        <f t="shared" si="1"/>
        <v>0</v>
      </c>
    </row>
    <row r="38" spans="1:21" x14ac:dyDescent="0.25">
      <c r="A38" s="336"/>
      <c r="B38" s="52">
        <f>'DAY8'!H38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+(Table111[[#This Row],[OPENING ]]+Table111[[#This Row],[RECEIPTS]]+Table111[[#This Row],[RETURNS]])-(Table111[[#This Row],[EXCHANGED]]+Table111[[#This Row],[SALES]]+Table111[[#This Row],[ISSUES]])</f>
        <v>0</v>
      </c>
      <c r="I38" s="53">
        <v>0</v>
      </c>
      <c r="J38" s="58">
        <f>+I38-H38</f>
        <v>0</v>
      </c>
      <c r="K38" s="53">
        <f>+'DAY8'!K38+'DAY9'!C38</f>
        <v>0</v>
      </c>
      <c r="L38" s="54">
        <f>+'DAY8'!L38+'DAY9'!D38</f>
        <v>0</v>
      </c>
      <c r="M38" s="55">
        <f>+'DAY8'!M38+'DAY9'!E38</f>
        <v>0</v>
      </c>
      <c r="N38" s="52">
        <f>+'DAY8'!N38+'DAY9'!F38</f>
        <v>0</v>
      </c>
      <c r="O38" s="276">
        <f>+'DAY8'!O38+'DAY9'!G38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276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'DAY8'!H39</f>
        <v>0</v>
      </c>
      <c r="C39" s="144">
        <v>0</v>
      </c>
      <c r="D39" s="145">
        <v>0</v>
      </c>
      <c r="E39" s="146">
        <v>0</v>
      </c>
      <c r="F39" s="143">
        <v>0</v>
      </c>
      <c r="G39" s="298">
        <v>0</v>
      </c>
      <c r="H39" s="54">
        <f>+(Table111[[#This Row],[OPENING ]]+Table111[[#This Row],[RECEIPTS]]+Table111[[#This Row],[RETURNS]])-(Table111[[#This Row],[EXCHANGED]]+Table111[[#This Row],[SALES]]+Table111[[#This Row],[ISSUES]])</f>
        <v>0</v>
      </c>
      <c r="I39" s="144">
        <v>0</v>
      </c>
      <c r="J39" s="148">
        <f t="shared" si="0"/>
        <v>0</v>
      </c>
      <c r="K39" s="53">
        <f>+'DAY8'!K39+'DAY9'!C39</f>
        <v>0</v>
      </c>
      <c r="L39" s="54">
        <f>+'DAY8'!L39+'DAY9'!D39</f>
        <v>0</v>
      </c>
      <c r="M39" s="55">
        <f>+'DAY8'!M39+'DAY9'!E39</f>
        <v>0</v>
      </c>
      <c r="N39" s="52">
        <f>+'DAY8'!N39+'DAY9'!F39</f>
        <v>0</v>
      </c>
      <c r="O39" s="276">
        <f>+'DAY8'!O39+'DAY9'!G39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276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0</v>
      </c>
      <c r="H40" s="162">
        <f t="shared" si="13"/>
        <v>49527.1</v>
      </c>
      <c r="I40" s="161">
        <f t="shared" si="13"/>
        <v>0</v>
      </c>
      <c r="J40" s="165">
        <f>+I40-H40</f>
        <v>-49527.1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12058.5</v>
      </c>
      <c r="P40" s="161">
        <f t="shared" si="13"/>
        <v>3847.2222222222222</v>
      </c>
      <c r="Q40" s="162">
        <f t="shared" si="13"/>
        <v>14.244444444444445</v>
      </c>
      <c r="R40" s="163">
        <f t="shared" si="13"/>
        <v>0</v>
      </c>
      <c r="S40" s="160">
        <f t="shared" si="13"/>
        <v>0</v>
      </c>
      <c r="T40" s="277">
        <f t="shared" si="13"/>
        <v>1339.8333333333333</v>
      </c>
      <c r="U40" s="166">
        <f t="shared" si="1"/>
        <v>9.5220617922442461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'DAY8'!H43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+(Table111[[#This Row],[OPENING ]]+Table111[[#This Row],[RECEIPTS]]+Table111[[#This Row],[RETURNS]])-(Table111[[#This Row],[EXCHANGED]]+Table111[[#This Row],[SALES]]+Table111[[#This Row],[ISSUES]])</f>
        <v>0</v>
      </c>
      <c r="I43" s="53">
        <v>0</v>
      </c>
      <c r="J43" s="58">
        <f t="shared" si="0"/>
        <v>0</v>
      </c>
      <c r="K43" s="53">
        <f>+'DAY8'!K43+'DAY9'!C43</f>
        <v>0</v>
      </c>
      <c r="L43" s="54">
        <f>+'DAY8'!L43+'DAY9'!D43</f>
        <v>0</v>
      </c>
      <c r="M43" s="55">
        <f>+'DAY8'!M43+'DAY9'!E43</f>
        <v>0</v>
      </c>
      <c r="N43" s="52">
        <f>+'DAY8'!N43+'DAY9'!F43</f>
        <v>0</v>
      </c>
      <c r="O43" s="276">
        <f>+'DAY8'!O43+'DAY9'!G43</f>
        <v>46</v>
      </c>
      <c r="P43" s="53">
        <f t="shared" ref="P43" si="14">+K43/9</f>
        <v>0</v>
      </c>
      <c r="Q43" s="54">
        <f t="shared" ref="Q43" si="15">+L43/9</f>
        <v>0</v>
      </c>
      <c r="R43" s="55">
        <f t="shared" ref="R43" si="16">+M43/9</f>
        <v>0</v>
      </c>
      <c r="S43" s="52">
        <f t="shared" ref="S43" si="17">+N43/9</f>
        <v>0</v>
      </c>
      <c r="T43" s="276">
        <f t="shared" ref="T43" si="18">+O43/9</f>
        <v>5.1111111111111107</v>
      </c>
      <c r="U43" s="62">
        <f t="shared" si="1"/>
        <v>0</v>
      </c>
    </row>
    <row r="44" spans="1:21" x14ac:dyDescent="0.25">
      <c r="A44" s="71" t="s">
        <v>28</v>
      </c>
      <c r="B44" s="52">
        <f>'DAY8'!H44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+(Table111[[#This Row],[OPENING ]]+Table111[[#This Row],[RECEIPTS]]+Table111[[#This Row],[RETURNS]])-(Table111[[#This Row],[EXCHANGED]]+Table111[[#This Row],[SALES]]+Table111[[#This Row],[ISSUES]])</f>
        <v>0</v>
      </c>
      <c r="I44" s="53">
        <v>0</v>
      </c>
      <c r="J44" s="58">
        <f t="shared" si="0"/>
        <v>0</v>
      </c>
      <c r="K44" s="53">
        <f>+'DAY8'!K44+'DAY9'!C44</f>
        <v>0</v>
      </c>
      <c r="L44" s="54">
        <f>+'DAY8'!L44+'DAY9'!D44</f>
        <v>0</v>
      </c>
      <c r="M44" s="55">
        <f>+'DAY8'!M44+'DAY9'!E44</f>
        <v>0</v>
      </c>
      <c r="N44" s="52">
        <f>+'DAY8'!N44+'DAY9'!F44</f>
        <v>0</v>
      </c>
      <c r="O44" s="276">
        <f>+'DAY8'!O44+'DAY9'!G44</f>
        <v>0</v>
      </c>
      <c r="P44" s="53">
        <f t="shared" ref="P44:P59" si="19">+K44/9</f>
        <v>0</v>
      </c>
      <c r="Q44" s="54">
        <f t="shared" ref="Q44:Q59" si="20">+L44/9</f>
        <v>0</v>
      </c>
      <c r="R44" s="55">
        <f t="shared" ref="R44:R59" si="21">+M44/9</f>
        <v>0</v>
      </c>
      <c r="S44" s="52">
        <f t="shared" ref="S44:S59" si="22">+N44/9</f>
        <v>0</v>
      </c>
      <c r="T44" s="276">
        <f t="shared" ref="T44:T59" si="23">+O44/9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'DAY8'!H45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+(Table111[[#This Row],[OPENING ]]+Table111[[#This Row],[RECEIPTS]]+Table111[[#This Row],[RETURNS]])-(Table111[[#This Row],[EXCHANGED]]+Table111[[#This Row],[SALES]]+Table111[[#This Row],[ISSUES]])</f>
        <v>0</v>
      </c>
      <c r="I45" s="53">
        <v>0</v>
      </c>
      <c r="J45" s="58">
        <f t="shared" si="0"/>
        <v>0</v>
      </c>
      <c r="K45" s="53">
        <f>+'DAY8'!K45+'DAY9'!C45</f>
        <v>0</v>
      </c>
      <c r="L45" s="54">
        <f>+'DAY8'!L45+'DAY9'!D45</f>
        <v>0</v>
      </c>
      <c r="M45" s="55">
        <f>+'DAY8'!M45+'DAY9'!E45</f>
        <v>0</v>
      </c>
      <c r="N45" s="52">
        <f>+'DAY8'!N45+'DAY9'!F45</f>
        <v>0</v>
      </c>
      <c r="O45" s="276">
        <f>+'DAY8'!O45+'DAY9'!G45</f>
        <v>0</v>
      </c>
      <c r="P45" s="53">
        <f t="shared" si="19"/>
        <v>0</v>
      </c>
      <c r="Q45" s="54">
        <f t="shared" si="20"/>
        <v>0</v>
      </c>
      <c r="R45" s="55">
        <f t="shared" si="21"/>
        <v>0</v>
      </c>
      <c r="S45" s="52">
        <f t="shared" si="22"/>
        <v>0</v>
      </c>
      <c r="T45" s="276">
        <f t="shared" si="23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'DAY8'!H46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+(Table111[[#This Row],[OPENING ]]+Table111[[#This Row],[RECEIPTS]]+Table111[[#This Row],[RETURNS]])-(Table111[[#This Row],[EXCHANGED]]+Table111[[#This Row],[SALES]]+Table111[[#This Row],[ISSUES]])</f>
        <v>0</v>
      </c>
      <c r="I46" s="53">
        <v>0</v>
      </c>
      <c r="J46" s="58">
        <f t="shared" si="0"/>
        <v>0</v>
      </c>
      <c r="K46" s="53">
        <f>+'DAY8'!K46+'DAY9'!C46</f>
        <v>0</v>
      </c>
      <c r="L46" s="54">
        <f>+'DAY8'!L46+'DAY9'!D46</f>
        <v>0</v>
      </c>
      <c r="M46" s="55">
        <f>+'DAY8'!M46+'DAY9'!E46</f>
        <v>0</v>
      </c>
      <c r="N46" s="52">
        <f>+'DAY8'!N46+'DAY9'!F46</f>
        <v>0</v>
      </c>
      <c r="O46" s="276">
        <f>+'DAY8'!O46+'DAY9'!G46</f>
        <v>0</v>
      </c>
      <c r="P46" s="53">
        <f t="shared" si="19"/>
        <v>0</v>
      </c>
      <c r="Q46" s="54">
        <f t="shared" si="20"/>
        <v>0</v>
      </c>
      <c r="R46" s="55">
        <f t="shared" si="21"/>
        <v>0</v>
      </c>
      <c r="S46" s="52">
        <f t="shared" si="22"/>
        <v>0</v>
      </c>
      <c r="T46" s="276">
        <f t="shared" si="23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'DAY8'!H47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+(Table111[[#This Row],[OPENING ]]+Table111[[#This Row],[RECEIPTS]]+Table111[[#This Row],[RETURNS]])-(Table111[[#This Row],[EXCHANGED]]+Table111[[#This Row],[SALES]]+Table111[[#This Row],[ISSUES]])</f>
        <v>0</v>
      </c>
      <c r="I47" s="53">
        <v>0</v>
      </c>
      <c r="J47" s="58">
        <f t="shared" si="0"/>
        <v>0</v>
      </c>
      <c r="K47" s="53">
        <f>+'DAY8'!K47+'DAY9'!C47</f>
        <v>0</v>
      </c>
      <c r="L47" s="54">
        <f>+'DAY8'!L47+'DAY9'!D47</f>
        <v>0</v>
      </c>
      <c r="M47" s="55">
        <f>+'DAY8'!M47+'DAY9'!E47</f>
        <v>0</v>
      </c>
      <c r="N47" s="52">
        <f>+'DAY8'!N47+'DAY9'!F47</f>
        <v>0</v>
      </c>
      <c r="O47" s="276">
        <f>+'DAY8'!O47+'DAY9'!G47</f>
        <v>0</v>
      </c>
      <c r="P47" s="53">
        <f t="shared" si="19"/>
        <v>0</v>
      </c>
      <c r="Q47" s="54">
        <f t="shared" si="20"/>
        <v>0</v>
      </c>
      <c r="R47" s="55">
        <f t="shared" si="21"/>
        <v>0</v>
      </c>
      <c r="S47" s="52">
        <f t="shared" si="22"/>
        <v>0</v>
      </c>
      <c r="T47" s="276">
        <f t="shared" si="23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'DAY8'!H48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+(Table111[[#This Row],[OPENING ]]+Table111[[#This Row],[RECEIPTS]]+Table111[[#This Row],[RETURNS]])-(Table111[[#This Row],[EXCHANGED]]+Table111[[#This Row],[SALES]]+Table111[[#This Row],[ISSUES]])</f>
        <v>0</v>
      </c>
      <c r="I48" s="53">
        <v>0</v>
      </c>
      <c r="J48" s="58">
        <f t="shared" si="0"/>
        <v>0</v>
      </c>
      <c r="K48" s="53">
        <f>+'DAY8'!K48+'DAY9'!C48</f>
        <v>0</v>
      </c>
      <c r="L48" s="54">
        <f>+'DAY8'!L48+'DAY9'!D48</f>
        <v>0</v>
      </c>
      <c r="M48" s="55">
        <f>+'DAY8'!M48+'DAY9'!E48</f>
        <v>0</v>
      </c>
      <c r="N48" s="52">
        <f>+'DAY8'!N48+'DAY9'!F48</f>
        <v>0</v>
      </c>
      <c r="O48" s="276">
        <f>+'DAY8'!O48+'DAY9'!G48</f>
        <v>0</v>
      </c>
      <c r="P48" s="53">
        <f t="shared" si="19"/>
        <v>0</v>
      </c>
      <c r="Q48" s="54">
        <f t="shared" si="20"/>
        <v>0</v>
      </c>
      <c r="R48" s="55">
        <f t="shared" si="21"/>
        <v>0</v>
      </c>
      <c r="S48" s="52">
        <f t="shared" si="22"/>
        <v>0</v>
      </c>
      <c r="T48" s="276">
        <f t="shared" si="23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'DAY8'!H49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+(Table111[[#This Row],[OPENING ]]+Table111[[#This Row],[RECEIPTS]]+Table111[[#This Row],[RETURNS]])-(Table111[[#This Row],[EXCHANGED]]+Table111[[#This Row],[SALES]]+Table111[[#This Row],[ISSUES]])</f>
        <v>0</v>
      </c>
      <c r="I49" s="53">
        <v>0</v>
      </c>
      <c r="J49" s="58">
        <f t="shared" si="0"/>
        <v>0</v>
      </c>
      <c r="K49" s="53">
        <f>+'DAY8'!K49+'DAY9'!C49</f>
        <v>0</v>
      </c>
      <c r="L49" s="54">
        <f>+'DAY8'!L49+'DAY9'!D49</f>
        <v>0</v>
      </c>
      <c r="M49" s="55">
        <f>+'DAY8'!M49+'DAY9'!E49</f>
        <v>0</v>
      </c>
      <c r="N49" s="52">
        <f>+'DAY8'!N49+'DAY9'!F49</f>
        <v>0</v>
      </c>
      <c r="O49" s="276">
        <f>+'DAY8'!O49+'DAY9'!G49</f>
        <v>0</v>
      </c>
      <c r="P49" s="53">
        <f t="shared" si="19"/>
        <v>0</v>
      </c>
      <c r="Q49" s="54">
        <f t="shared" si="20"/>
        <v>0</v>
      </c>
      <c r="R49" s="55">
        <f t="shared" si="21"/>
        <v>0</v>
      </c>
      <c r="S49" s="52">
        <f t="shared" si="22"/>
        <v>0</v>
      </c>
      <c r="T49" s="276">
        <f t="shared" si="23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'DAY8'!H50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+(Table111[[#This Row],[OPENING ]]+Table111[[#This Row],[RECEIPTS]]+Table111[[#This Row],[RETURNS]])-(Table111[[#This Row],[EXCHANGED]]+Table111[[#This Row],[SALES]]+Table111[[#This Row],[ISSUES]])</f>
        <v>0</v>
      </c>
      <c r="I50" s="53">
        <v>0</v>
      </c>
      <c r="J50" s="58">
        <f t="shared" si="0"/>
        <v>0</v>
      </c>
      <c r="K50" s="53">
        <f>+'DAY8'!K50+'DAY9'!C50</f>
        <v>0</v>
      </c>
      <c r="L50" s="54">
        <f>+'DAY8'!L50+'DAY9'!D50</f>
        <v>0</v>
      </c>
      <c r="M50" s="55">
        <f>+'DAY8'!M50+'DAY9'!E50</f>
        <v>0</v>
      </c>
      <c r="N50" s="52">
        <f>+'DAY8'!N50+'DAY9'!F50</f>
        <v>0</v>
      </c>
      <c r="O50" s="276">
        <f>+'DAY8'!O50+'DAY9'!G50</f>
        <v>0</v>
      </c>
      <c r="P50" s="53">
        <f t="shared" si="19"/>
        <v>0</v>
      </c>
      <c r="Q50" s="54">
        <f t="shared" si="20"/>
        <v>0</v>
      </c>
      <c r="R50" s="55">
        <f t="shared" si="21"/>
        <v>0</v>
      </c>
      <c r="S50" s="52">
        <f t="shared" si="22"/>
        <v>0</v>
      </c>
      <c r="T50" s="276">
        <f t="shared" si="23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'DAY8'!H51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+(Table111[[#This Row],[OPENING ]]+Table111[[#This Row],[RECEIPTS]]+Table111[[#This Row],[RETURNS]])-(Table111[[#This Row],[EXCHANGED]]+Table111[[#This Row],[SALES]]+Table111[[#This Row],[ISSUES]])</f>
        <v>0</v>
      </c>
      <c r="I51" s="53">
        <v>0</v>
      </c>
      <c r="J51" s="58">
        <f t="shared" si="0"/>
        <v>0</v>
      </c>
      <c r="K51" s="53">
        <f>+'DAY8'!K51+'DAY9'!C51</f>
        <v>0</v>
      </c>
      <c r="L51" s="54">
        <f>+'DAY8'!L51+'DAY9'!D51</f>
        <v>0</v>
      </c>
      <c r="M51" s="55">
        <f>+'DAY8'!M51+'DAY9'!E51</f>
        <v>0</v>
      </c>
      <c r="N51" s="52">
        <f>+'DAY8'!N51+'DAY9'!F51</f>
        <v>0</v>
      </c>
      <c r="O51" s="276">
        <f>+'DAY8'!O51+'DAY9'!G51</f>
        <v>0</v>
      </c>
      <c r="P51" s="53">
        <f t="shared" si="19"/>
        <v>0</v>
      </c>
      <c r="Q51" s="54">
        <f t="shared" si="20"/>
        <v>0</v>
      </c>
      <c r="R51" s="55">
        <f t="shared" si="21"/>
        <v>0</v>
      </c>
      <c r="S51" s="52">
        <f t="shared" si="22"/>
        <v>0</v>
      </c>
      <c r="T51" s="276">
        <f t="shared" si="23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'DAY8'!H52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+(Table111[[#This Row],[OPENING ]]+Table111[[#This Row],[RECEIPTS]]+Table111[[#This Row],[RETURNS]])-(Table111[[#This Row],[EXCHANGED]]+Table111[[#This Row],[SALES]]+Table111[[#This Row],[ISSUES]])</f>
        <v>0</v>
      </c>
      <c r="I52" s="53">
        <v>0</v>
      </c>
      <c r="J52" s="58">
        <f t="shared" si="0"/>
        <v>0</v>
      </c>
      <c r="K52" s="53">
        <f>+'DAY8'!K52+'DAY9'!C52</f>
        <v>0</v>
      </c>
      <c r="L52" s="54">
        <f>+'DAY8'!L52+'DAY9'!D52</f>
        <v>0</v>
      </c>
      <c r="M52" s="55">
        <f>+'DAY8'!M52+'DAY9'!E52</f>
        <v>0</v>
      </c>
      <c r="N52" s="52">
        <f>+'DAY8'!N52+'DAY9'!F52</f>
        <v>0</v>
      </c>
      <c r="O52" s="276">
        <f>+'DAY8'!O52+'DAY9'!G52</f>
        <v>0</v>
      </c>
      <c r="P52" s="53">
        <f t="shared" si="19"/>
        <v>0</v>
      </c>
      <c r="Q52" s="54">
        <f t="shared" si="20"/>
        <v>0</v>
      </c>
      <c r="R52" s="55">
        <f t="shared" si="21"/>
        <v>0</v>
      </c>
      <c r="S52" s="52">
        <f t="shared" si="22"/>
        <v>0</v>
      </c>
      <c r="T52" s="276">
        <f t="shared" si="23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'DAY8'!H53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+(Table111[[#This Row],[OPENING ]]+Table111[[#This Row],[RECEIPTS]]+Table111[[#This Row],[RETURNS]])-(Table111[[#This Row],[EXCHANGED]]+Table111[[#This Row],[SALES]]+Table111[[#This Row],[ISSUES]])</f>
        <v>0</v>
      </c>
      <c r="I53" s="53">
        <v>0</v>
      </c>
      <c r="J53" s="58">
        <f t="shared" si="0"/>
        <v>0</v>
      </c>
      <c r="K53" s="53">
        <f>+'DAY8'!K53+'DAY9'!C53</f>
        <v>0</v>
      </c>
      <c r="L53" s="54">
        <f>+'DAY8'!L53+'DAY9'!D53</f>
        <v>0</v>
      </c>
      <c r="M53" s="55">
        <f>+'DAY8'!M53+'DAY9'!E53</f>
        <v>0</v>
      </c>
      <c r="N53" s="52">
        <f>+'DAY8'!N53+'DAY9'!F53</f>
        <v>0</v>
      </c>
      <c r="O53" s="276">
        <f>+'DAY8'!O53+'DAY9'!G53</f>
        <v>0</v>
      </c>
      <c r="P53" s="53">
        <f t="shared" si="19"/>
        <v>0</v>
      </c>
      <c r="Q53" s="54">
        <f t="shared" si="20"/>
        <v>0</v>
      </c>
      <c r="R53" s="55">
        <f t="shared" si="21"/>
        <v>0</v>
      </c>
      <c r="S53" s="52">
        <f t="shared" si="22"/>
        <v>0</v>
      </c>
      <c r="T53" s="276">
        <f t="shared" si="23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'DAY8'!H54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+(Table111[[#This Row],[OPENING ]]+Table111[[#This Row],[RECEIPTS]]+Table111[[#This Row],[RETURNS]])-(Table111[[#This Row],[EXCHANGED]]+Table111[[#This Row],[SALES]]+Table111[[#This Row],[ISSUES]])</f>
        <v>0</v>
      </c>
      <c r="I54" s="53">
        <v>0</v>
      </c>
      <c r="J54" s="58">
        <f t="shared" si="0"/>
        <v>0</v>
      </c>
      <c r="K54" s="53">
        <f>+'DAY8'!K54+'DAY9'!C54</f>
        <v>0</v>
      </c>
      <c r="L54" s="54">
        <f>+'DAY8'!L54+'DAY9'!D54</f>
        <v>0</v>
      </c>
      <c r="M54" s="55">
        <f>+'DAY8'!M54+'DAY9'!E54</f>
        <v>0</v>
      </c>
      <c r="N54" s="52">
        <f>+'DAY8'!N54+'DAY9'!F54</f>
        <v>0</v>
      </c>
      <c r="O54" s="276">
        <f>+'DAY8'!O54+'DAY9'!G54</f>
        <v>0</v>
      </c>
      <c r="P54" s="53">
        <f t="shared" si="19"/>
        <v>0</v>
      </c>
      <c r="Q54" s="54">
        <f t="shared" si="20"/>
        <v>0</v>
      </c>
      <c r="R54" s="55">
        <f t="shared" si="21"/>
        <v>0</v>
      </c>
      <c r="S54" s="52">
        <f t="shared" si="22"/>
        <v>0</v>
      </c>
      <c r="T54" s="276">
        <f t="shared" si="23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'DAY8'!H55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+(Table111[[#This Row],[OPENING ]]+Table111[[#This Row],[RECEIPTS]]+Table111[[#This Row],[RETURNS]])-(Table111[[#This Row],[EXCHANGED]]+Table111[[#This Row],[SALES]]+Table111[[#This Row],[ISSUES]])</f>
        <v>9994.3200000000015</v>
      </c>
      <c r="I55" s="53">
        <v>0</v>
      </c>
      <c r="J55" s="58">
        <f t="shared" si="0"/>
        <v>-9994.3200000000015</v>
      </c>
      <c r="K55" s="53">
        <f>+'DAY8'!K55+'DAY9'!C55</f>
        <v>18250</v>
      </c>
      <c r="L55" s="54">
        <f>+'DAY8'!L55+'DAY9'!D55</f>
        <v>72.599999999999994</v>
      </c>
      <c r="M55" s="55">
        <f>+'DAY8'!M55+'DAY9'!E55</f>
        <v>0</v>
      </c>
      <c r="N55" s="52">
        <f>+'DAY8'!N55+'DAY9'!F55</f>
        <v>0</v>
      </c>
      <c r="O55" s="276">
        <f>+'DAY8'!O55+'DAY9'!G55</f>
        <v>8337.7999999999993</v>
      </c>
      <c r="P55" s="53">
        <f t="shared" si="19"/>
        <v>2027.7777777777778</v>
      </c>
      <c r="Q55" s="54">
        <f t="shared" si="20"/>
        <v>8.0666666666666664</v>
      </c>
      <c r="R55" s="55">
        <f t="shared" si="21"/>
        <v>0</v>
      </c>
      <c r="S55" s="52">
        <f t="shared" si="22"/>
        <v>0</v>
      </c>
      <c r="T55" s="276">
        <f t="shared" si="23"/>
        <v>926.4222222222221</v>
      </c>
      <c r="U55" s="62">
        <f t="shared" si="1"/>
        <v>3.3738758608272952</v>
      </c>
    </row>
    <row r="56" spans="1:21" x14ac:dyDescent="0.25">
      <c r="A56" s="71" t="s">
        <v>227</v>
      </c>
      <c r="B56" s="52">
        <f>'DAY8'!H56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+(Table111[[#This Row],[OPENING ]]+Table111[[#This Row],[RECEIPTS]]+Table111[[#This Row],[RETURNS]])-(Table111[[#This Row],[EXCHANGED]]+Table111[[#This Row],[SALES]]+Table111[[#This Row],[ISSUES]])</f>
        <v>29.2</v>
      </c>
      <c r="I56" s="53">
        <v>0</v>
      </c>
      <c r="J56" s="58">
        <f t="shared" si="0"/>
        <v>-29.2</v>
      </c>
      <c r="K56" s="53">
        <f>+'DAY8'!K56+'DAY9'!C56</f>
        <v>0</v>
      </c>
      <c r="L56" s="54">
        <f>+'DAY8'!L56+'DAY9'!D56</f>
        <v>0</v>
      </c>
      <c r="M56" s="55">
        <f>+'DAY8'!M56+'DAY9'!E56</f>
        <v>0</v>
      </c>
      <c r="N56" s="52">
        <f>+'DAY8'!N56+'DAY9'!F56</f>
        <v>0</v>
      </c>
      <c r="O56" s="276">
        <f>+'DAY8'!O56+'DAY9'!G56</f>
        <v>0</v>
      </c>
      <c r="P56" s="53">
        <f t="shared" si="19"/>
        <v>0</v>
      </c>
      <c r="Q56" s="54">
        <f t="shared" si="20"/>
        <v>0</v>
      </c>
      <c r="R56" s="55">
        <f t="shared" si="21"/>
        <v>0</v>
      </c>
      <c r="S56" s="52">
        <f t="shared" si="22"/>
        <v>0</v>
      </c>
      <c r="T56" s="276">
        <f t="shared" si="23"/>
        <v>0</v>
      </c>
      <c r="U56" s="62">
        <f t="shared" si="1"/>
        <v>0</v>
      </c>
    </row>
    <row r="57" spans="1:21" x14ac:dyDescent="0.25">
      <c r="A57" s="71"/>
      <c r="B57" s="52">
        <f>'DAY8'!H57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+(Table111[[#This Row],[OPENING ]]+Table111[[#This Row],[RECEIPTS]]+Table111[[#This Row],[RETURNS]])-(Table111[[#This Row],[EXCHANGED]]+Table111[[#This Row],[SALES]]+Table111[[#This Row],[ISSUES]])</f>
        <v>0</v>
      </c>
      <c r="I57" s="53">
        <v>0</v>
      </c>
      <c r="J57" s="58">
        <f t="shared" si="0"/>
        <v>0</v>
      </c>
      <c r="K57" s="53">
        <f>+'DAY8'!K57+'DAY9'!C57</f>
        <v>0</v>
      </c>
      <c r="L57" s="54">
        <f>+'DAY8'!L57+'DAY9'!D57</f>
        <v>0</v>
      </c>
      <c r="M57" s="55">
        <f>+'DAY8'!M57+'DAY9'!E57</f>
        <v>0</v>
      </c>
      <c r="N57" s="52">
        <f>+'DAY8'!N57+'DAY9'!F57</f>
        <v>0</v>
      </c>
      <c r="O57" s="276">
        <f>+'DAY8'!O57+'DAY9'!G57</f>
        <v>0</v>
      </c>
      <c r="P57" s="53">
        <f t="shared" si="19"/>
        <v>0</v>
      </c>
      <c r="Q57" s="54">
        <f t="shared" si="20"/>
        <v>0</v>
      </c>
      <c r="R57" s="55">
        <f t="shared" si="21"/>
        <v>0</v>
      </c>
      <c r="S57" s="52">
        <f t="shared" si="22"/>
        <v>0</v>
      </c>
      <c r="T57" s="276">
        <f t="shared" si="23"/>
        <v>0</v>
      </c>
      <c r="U57" s="62">
        <f t="shared" si="1"/>
        <v>0</v>
      </c>
    </row>
    <row r="58" spans="1:21" x14ac:dyDescent="0.25">
      <c r="A58" s="71"/>
      <c r="B58" s="52">
        <f>'DAY8'!H58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+(Table111[[#This Row],[OPENING ]]+Table111[[#This Row],[RECEIPTS]]+Table111[[#This Row],[RETURNS]])-(Table111[[#This Row],[EXCHANGED]]+Table111[[#This Row],[SALES]]+Table111[[#This Row],[ISSUES]])</f>
        <v>0</v>
      </c>
      <c r="I58" s="53">
        <v>0</v>
      </c>
      <c r="J58" s="58">
        <f t="shared" si="0"/>
        <v>0</v>
      </c>
      <c r="K58" s="53">
        <f>+'DAY8'!K58+'DAY9'!C58</f>
        <v>0</v>
      </c>
      <c r="L58" s="54">
        <f>+'DAY8'!L58+'DAY9'!D58</f>
        <v>0</v>
      </c>
      <c r="M58" s="55">
        <f>+'DAY8'!M58+'DAY9'!E58</f>
        <v>0</v>
      </c>
      <c r="N58" s="52">
        <f>+'DAY8'!N58+'DAY9'!F58</f>
        <v>0</v>
      </c>
      <c r="O58" s="276">
        <f>+'DAY8'!O58+'DAY9'!G58</f>
        <v>0</v>
      </c>
      <c r="P58" s="53">
        <f t="shared" si="19"/>
        <v>0</v>
      </c>
      <c r="Q58" s="54">
        <f t="shared" si="20"/>
        <v>0</v>
      </c>
      <c r="R58" s="55">
        <f t="shared" si="21"/>
        <v>0</v>
      </c>
      <c r="S58" s="52">
        <f t="shared" si="22"/>
        <v>0</v>
      </c>
      <c r="T58" s="276">
        <f t="shared" si="23"/>
        <v>0</v>
      </c>
      <c r="U58" s="62">
        <f t="shared" si="1"/>
        <v>0</v>
      </c>
    </row>
    <row r="59" spans="1:21" ht="15.75" thickBot="1" x14ac:dyDescent="0.3">
      <c r="A59" s="172"/>
      <c r="B59" s="52">
        <f>'DAY8'!H59</f>
        <v>0</v>
      </c>
      <c r="C59" s="144">
        <v>0</v>
      </c>
      <c r="D59" s="145">
        <v>0</v>
      </c>
      <c r="E59" s="146">
        <v>0</v>
      </c>
      <c r="F59" s="143">
        <v>0</v>
      </c>
      <c r="G59" s="298">
        <v>0</v>
      </c>
      <c r="H59" s="54">
        <f>+(Table111[[#This Row],[OPENING ]]+Table111[[#This Row],[RECEIPTS]]+Table111[[#This Row],[RETURNS]])-(Table111[[#This Row],[EXCHANGED]]+Table111[[#This Row],[SALES]]+Table111[[#This Row],[ISSUES]])</f>
        <v>0</v>
      </c>
      <c r="I59" s="144">
        <v>0</v>
      </c>
      <c r="J59" s="148">
        <f t="shared" si="0"/>
        <v>0</v>
      </c>
      <c r="K59" s="53">
        <f>+'DAY8'!K59+'DAY9'!C59</f>
        <v>0</v>
      </c>
      <c r="L59" s="54">
        <f>+'DAY8'!L59+'DAY9'!D59</f>
        <v>0</v>
      </c>
      <c r="M59" s="55">
        <f>+'DAY8'!M59+'DAY9'!E59</f>
        <v>0</v>
      </c>
      <c r="N59" s="52">
        <f>+'DAY8'!N59+'DAY9'!F59</f>
        <v>0</v>
      </c>
      <c r="O59" s="276">
        <f>+'DAY8'!O59+'DAY9'!G59</f>
        <v>0</v>
      </c>
      <c r="P59" s="53">
        <f t="shared" si="19"/>
        <v>0</v>
      </c>
      <c r="Q59" s="54">
        <f t="shared" si="20"/>
        <v>0</v>
      </c>
      <c r="R59" s="55">
        <f t="shared" si="21"/>
        <v>0</v>
      </c>
      <c r="S59" s="52">
        <f t="shared" si="22"/>
        <v>0</v>
      </c>
      <c r="T59" s="276">
        <f t="shared" si="23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24">SUM(B43:B59)</f>
        <v>10023.520000000002</v>
      </c>
      <c r="C60" s="161">
        <f t="shared" si="24"/>
        <v>0</v>
      </c>
      <c r="D60" s="162">
        <f t="shared" si="24"/>
        <v>0</v>
      </c>
      <c r="E60" s="163">
        <f t="shared" si="24"/>
        <v>0</v>
      </c>
      <c r="F60" s="160">
        <f t="shared" si="24"/>
        <v>0</v>
      </c>
      <c r="G60" s="277">
        <f t="shared" si="24"/>
        <v>0</v>
      </c>
      <c r="H60" s="162">
        <f t="shared" si="24"/>
        <v>10023.520000000002</v>
      </c>
      <c r="I60" s="161">
        <f t="shared" si="24"/>
        <v>0</v>
      </c>
      <c r="J60" s="165">
        <f>+I60-H60</f>
        <v>-10023.520000000002</v>
      </c>
      <c r="K60" s="161">
        <f t="shared" si="24"/>
        <v>18250</v>
      </c>
      <c r="L60" s="162">
        <f t="shared" si="24"/>
        <v>72.599999999999994</v>
      </c>
      <c r="M60" s="163">
        <f t="shared" si="24"/>
        <v>0</v>
      </c>
      <c r="N60" s="160">
        <f t="shared" si="24"/>
        <v>0</v>
      </c>
      <c r="O60" s="277">
        <f t="shared" si="24"/>
        <v>8383.7999999999993</v>
      </c>
      <c r="P60" s="161">
        <f t="shared" si="24"/>
        <v>2027.7777777777778</v>
      </c>
      <c r="Q60" s="162">
        <f t="shared" si="24"/>
        <v>8.0666666666666664</v>
      </c>
      <c r="R60" s="163">
        <f t="shared" si="24"/>
        <v>0</v>
      </c>
      <c r="S60" s="160">
        <f t="shared" si="24"/>
        <v>0</v>
      </c>
      <c r="T60" s="277">
        <f t="shared" si="24"/>
        <v>931.53333333333319</v>
      </c>
      <c r="U60" s="166">
        <f t="shared" si="1"/>
        <v>3.3779049216667172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'DAY8'!H63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+(Table111[[#This Row],[OPENING ]]+Table111[[#This Row],[RECEIPTS]]+Table111[[#This Row],[RETURNS]])-(Table111[[#This Row],[EXCHANGED]]+Table111[[#This Row],[SALES]]+Table111[[#This Row],[ISSUES]])</f>
        <v>0</v>
      </c>
      <c r="I63" s="53">
        <v>0</v>
      </c>
      <c r="J63" s="58">
        <f t="shared" si="0"/>
        <v>0</v>
      </c>
      <c r="K63" s="53">
        <f>+'DAY8'!K63+'DAY9'!C63</f>
        <v>0</v>
      </c>
      <c r="L63" s="54">
        <f>+'DAY8'!L63+'DAY9'!D63</f>
        <v>0</v>
      </c>
      <c r="M63" s="55">
        <f>+'DAY8'!M63+'DAY9'!E63</f>
        <v>0</v>
      </c>
      <c r="N63" s="52">
        <f>+'DAY8'!N63+'DAY9'!F63</f>
        <v>0</v>
      </c>
      <c r="O63" s="276">
        <f>+'DAY8'!O63+'DAY9'!G63</f>
        <v>0</v>
      </c>
      <c r="P63" s="53">
        <f t="shared" ref="P63" si="25">+K63/9</f>
        <v>0</v>
      </c>
      <c r="Q63" s="54">
        <f t="shared" ref="Q63" si="26">+L63/9</f>
        <v>0</v>
      </c>
      <c r="R63" s="55">
        <f t="shared" ref="R63" si="27">+M63/9</f>
        <v>0</v>
      </c>
      <c r="S63" s="52">
        <f t="shared" ref="S63" si="28">+N63/9</f>
        <v>0</v>
      </c>
      <c r="T63" s="276">
        <f t="shared" ref="T63" si="29">+O63/9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'DAY8'!H64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+(Table111[[#This Row],[OPENING ]]+Table111[[#This Row],[RECEIPTS]]+Table111[[#This Row],[RETURNS]])-(Table111[[#This Row],[EXCHANGED]]+Table111[[#This Row],[SALES]]+Table111[[#This Row],[ISSUES]])</f>
        <v>0</v>
      </c>
      <c r="I64" s="53">
        <v>0</v>
      </c>
      <c r="J64" s="58">
        <f t="shared" si="0"/>
        <v>0</v>
      </c>
      <c r="K64" s="53">
        <f>+'DAY8'!K64+'DAY9'!C64</f>
        <v>0</v>
      </c>
      <c r="L64" s="54">
        <f>+'DAY8'!L64+'DAY9'!D64</f>
        <v>0</v>
      </c>
      <c r="M64" s="55">
        <f>+'DAY8'!M64+'DAY9'!E64</f>
        <v>0</v>
      </c>
      <c r="N64" s="52">
        <f>+'DAY8'!N64+'DAY9'!F64</f>
        <v>0</v>
      </c>
      <c r="O64" s="276">
        <f>+'DAY8'!O64+'DAY9'!G64</f>
        <v>0</v>
      </c>
      <c r="P64" s="53">
        <f t="shared" ref="P64:P79" si="30">+K64/9</f>
        <v>0</v>
      </c>
      <c r="Q64" s="54">
        <f t="shared" ref="Q64:Q79" si="31">+L64/9</f>
        <v>0</v>
      </c>
      <c r="R64" s="55">
        <f t="shared" ref="R64:R79" si="32">+M64/9</f>
        <v>0</v>
      </c>
      <c r="S64" s="52">
        <f t="shared" ref="S64:S79" si="33">+N64/9</f>
        <v>0</v>
      </c>
      <c r="T64" s="276">
        <f t="shared" ref="T64:T79" si="34">+O64/9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'DAY8'!H65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+(Table111[[#This Row],[OPENING ]]+Table111[[#This Row],[RECEIPTS]]+Table111[[#This Row],[RETURNS]])-(Table111[[#This Row],[EXCHANGED]]+Table111[[#This Row],[SALES]]+Table111[[#This Row],[ISSUES]])</f>
        <v>0</v>
      </c>
      <c r="I65" s="53">
        <v>0</v>
      </c>
      <c r="J65" s="58">
        <f t="shared" si="0"/>
        <v>0</v>
      </c>
      <c r="K65" s="53">
        <f>+'DAY8'!K65+'DAY9'!C65</f>
        <v>0</v>
      </c>
      <c r="L65" s="54">
        <f>+'DAY8'!L65+'DAY9'!D65</f>
        <v>0</v>
      </c>
      <c r="M65" s="55">
        <f>+'DAY8'!M65+'DAY9'!E65</f>
        <v>0</v>
      </c>
      <c r="N65" s="52">
        <f>+'DAY8'!N65+'DAY9'!F65</f>
        <v>0</v>
      </c>
      <c r="O65" s="276">
        <f>+'DAY8'!O65+'DAY9'!G65</f>
        <v>0</v>
      </c>
      <c r="P65" s="53">
        <f t="shared" si="30"/>
        <v>0</v>
      </c>
      <c r="Q65" s="54">
        <f t="shared" si="31"/>
        <v>0</v>
      </c>
      <c r="R65" s="55">
        <f t="shared" si="32"/>
        <v>0</v>
      </c>
      <c r="S65" s="52">
        <f t="shared" si="33"/>
        <v>0</v>
      </c>
      <c r="T65" s="276">
        <f t="shared" si="34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'DAY8'!H66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+(Table111[[#This Row],[OPENING ]]+Table111[[#This Row],[RECEIPTS]]+Table111[[#This Row],[RETURNS]])-(Table111[[#This Row],[EXCHANGED]]+Table111[[#This Row],[SALES]]+Table111[[#This Row],[ISSUES]])</f>
        <v>0</v>
      </c>
      <c r="I66" s="53">
        <v>0</v>
      </c>
      <c r="J66" s="58">
        <f t="shared" si="0"/>
        <v>0</v>
      </c>
      <c r="K66" s="53">
        <f>+'DAY8'!K66+'DAY9'!C66</f>
        <v>0</v>
      </c>
      <c r="L66" s="54">
        <f>+'DAY8'!L66+'DAY9'!D66</f>
        <v>0</v>
      </c>
      <c r="M66" s="55">
        <f>+'DAY8'!M66+'DAY9'!E66</f>
        <v>0</v>
      </c>
      <c r="N66" s="52">
        <f>+'DAY8'!N66+'DAY9'!F66</f>
        <v>0</v>
      </c>
      <c r="O66" s="276">
        <f>+'DAY8'!O66+'DAY9'!G66</f>
        <v>0</v>
      </c>
      <c r="P66" s="53">
        <f t="shared" si="30"/>
        <v>0</v>
      </c>
      <c r="Q66" s="54">
        <f t="shared" si="31"/>
        <v>0</v>
      </c>
      <c r="R66" s="55">
        <f t="shared" si="32"/>
        <v>0</v>
      </c>
      <c r="S66" s="52">
        <f t="shared" si="33"/>
        <v>0</v>
      </c>
      <c r="T66" s="276">
        <f t="shared" si="34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'DAY8'!H67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+(Table111[[#This Row],[OPENING ]]+Table111[[#This Row],[RECEIPTS]]+Table111[[#This Row],[RETURNS]])-(Table111[[#This Row],[EXCHANGED]]+Table111[[#This Row],[SALES]]+Table111[[#This Row],[ISSUES]])</f>
        <v>0</v>
      </c>
      <c r="I67" s="53">
        <v>0</v>
      </c>
      <c r="J67" s="58">
        <f t="shared" si="0"/>
        <v>0</v>
      </c>
      <c r="K67" s="53">
        <f>+'DAY8'!K67+'DAY9'!C67</f>
        <v>0</v>
      </c>
      <c r="L67" s="54">
        <f>+'DAY8'!L67+'DAY9'!D67</f>
        <v>0</v>
      </c>
      <c r="M67" s="55">
        <f>+'DAY8'!M67+'DAY9'!E67</f>
        <v>0</v>
      </c>
      <c r="N67" s="52">
        <f>+'DAY8'!N67+'DAY9'!F67</f>
        <v>0</v>
      </c>
      <c r="O67" s="276">
        <f>+'DAY8'!O67+'DAY9'!G67</f>
        <v>0</v>
      </c>
      <c r="P67" s="53">
        <f t="shared" si="30"/>
        <v>0</v>
      </c>
      <c r="Q67" s="54">
        <f t="shared" si="31"/>
        <v>0</v>
      </c>
      <c r="R67" s="55">
        <f t="shared" si="32"/>
        <v>0</v>
      </c>
      <c r="S67" s="52">
        <f t="shared" si="33"/>
        <v>0</v>
      </c>
      <c r="T67" s="276">
        <f t="shared" si="34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'DAY8'!H68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+(Table111[[#This Row],[OPENING ]]+Table111[[#This Row],[RECEIPTS]]+Table111[[#This Row],[RETURNS]])-(Table111[[#This Row],[EXCHANGED]]+Table111[[#This Row],[SALES]]+Table111[[#This Row],[ISSUES]])</f>
        <v>3388.4</v>
      </c>
      <c r="I68" s="53">
        <v>0</v>
      </c>
      <c r="J68" s="58">
        <f t="shared" si="0"/>
        <v>-3388.4</v>
      </c>
      <c r="K68" s="53">
        <f>+'DAY8'!K68+'DAY9'!C68</f>
        <v>800</v>
      </c>
      <c r="L68" s="54">
        <f>+'DAY8'!L68+'DAY9'!D68</f>
        <v>18.600000000000001</v>
      </c>
      <c r="M68" s="55">
        <f>+'DAY8'!M68+'DAY9'!E68</f>
        <v>0</v>
      </c>
      <c r="N68" s="52">
        <f>+'DAY8'!N68+'DAY9'!F68</f>
        <v>0</v>
      </c>
      <c r="O68" s="276">
        <f>+'DAY8'!O68+'DAY9'!G68</f>
        <v>590</v>
      </c>
      <c r="P68" s="53">
        <f t="shared" si="30"/>
        <v>88.888888888888886</v>
      </c>
      <c r="Q68" s="54">
        <f t="shared" si="31"/>
        <v>2.0666666666666669</v>
      </c>
      <c r="R68" s="55">
        <f t="shared" si="32"/>
        <v>0</v>
      </c>
      <c r="S68" s="52">
        <f t="shared" si="33"/>
        <v>0</v>
      </c>
      <c r="T68" s="276">
        <f t="shared" si="34"/>
        <v>65.555555555555557</v>
      </c>
      <c r="U68" s="62">
        <f t="shared" si="1"/>
        <v>21.649581144398692</v>
      </c>
    </row>
    <row r="69" spans="1:21" x14ac:dyDescent="0.25">
      <c r="A69" s="72" t="s">
        <v>41</v>
      </c>
      <c r="B69" s="52">
        <f>'DAY8'!H69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+(Table111[[#This Row],[OPENING ]]+Table111[[#This Row],[RECEIPTS]]+Table111[[#This Row],[RETURNS]])-(Table111[[#This Row],[EXCHANGED]]+Table111[[#This Row],[SALES]]+Table111[[#This Row],[ISSUES]])</f>
        <v>0</v>
      </c>
      <c r="I69" s="53">
        <v>0</v>
      </c>
      <c r="J69" s="58">
        <f t="shared" si="0"/>
        <v>0</v>
      </c>
      <c r="K69" s="53">
        <f>+'DAY8'!K69+'DAY9'!C69</f>
        <v>0</v>
      </c>
      <c r="L69" s="54">
        <f>+'DAY8'!L69+'DAY9'!D69</f>
        <v>0</v>
      </c>
      <c r="M69" s="55">
        <f>+'DAY8'!M69+'DAY9'!E69</f>
        <v>0</v>
      </c>
      <c r="N69" s="52">
        <f>+'DAY8'!N69+'DAY9'!F69</f>
        <v>0</v>
      </c>
      <c r="O69" s="276">
        <f>+'DAY8'!O69+'DAY9'!G69</f>
        <v>0</v>
      </c>
      <c r="P69" s="53">
        <f t="shared" si="30"/>
        <v>0</v>
      </c>
      <c r="Q69" s="54">
        <f t="shared" si="31"/>
        <v>0</v>
      </c>
      <c r="R69" s="55">
        <f t="shared" si="32"/>
        <v>0</v>
      </c>
      <c r="S69" s="52">
        <f t="shared" si="33"/>
        <v>0</v>
      </c>
      <c r="T69" s="276">
        <f t="shared" si="34"/>
        <v>0</v>
      </c>
      <c r="U69" s="62">
        <f t="shared" ref="U69:U132" si="35">IFERROR(+H69/(P69+Q69+R69+S69+T69),0)</f>
        <v>0</v>
      </c>
    </row>
    <row r="70" spans="1:21" x14ac:dyDescent="0.25">
      <c r="A70" s="72" t="s">
        <v>144</v>
      </c>
      <c r="B70" s="52">
        <f>'DAY8'!H70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+(Table111[[#This Row],[OPENING ]]+Table111[[#This Row],[RECEIPTS]]+Table111[[#This Row],[RETURNS]])-(Table111[[#This Row],[EXCHANGED]]+Table111[[#This Row],[SALES]]+Table111[[#This Row],[ISSUES]])</f>
        <v>0</v>
      </c>
      <c r="I70" s="53">
        <v>0</v>
      </c>
      <c r="J70" s="58">
        <f t="shared" si="0"/>
        <v>0</v>
      </c>
      <c r="K70" s="53">
        <f>+'DAY8'!K70+'DAY9'!C70</f>
        <v>0</v>
      </c>
      <c r="L70" s="54">
        <f>+'DAY8'!L70+'DAY9'!D70</f>
        <v>0</v>
      </c>
      <c r="M70" s="55">
        <f>+'DAY8'!M70+'DAY9'!E70</f>
        <v>0</v>
      </c>
      <c r="N70" s="52">
        <f>+'DAY8'!N70+'DAY9'!F70</f>
        <v>0</v>
      </c>
      <c r="O70" s="276">
        <f>+'DAY8'!O70+'DAY9'!G70</f>
        <v>0</v>
      </c>
      <c r="P70" s="53">
        <f t="shared" si="30"/>
        <v>0</v>
      </c>
      <c r="Q70" s="54">
        <f t="shared" si="31"/>
        <v>0</v>
      </c>
      <c r="R70" s="55">
        <f t="shared" si="32"/>
        <v>0</v>
      </c>
      <c r="S70" s="52">
        <f t="shared" si="33"/>
        <v>0</v>
      </c>
      <c r="T70" s="276">
        <f t="shared" si="34"/>
        <v>0</v>
      </c>
      <c r="U70" s="62">
        <f t="shared" si="35"/>
        <v>0</v>
      </c>
    </row>
    <row r="71" spans="1:21" x14ac:dyDescent="0.25">
      <c r="A71" s="72" t="s">
        <v>204</v>
      </c>
      <c r="B71" s="52">
        <f>'DAY8'!H71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+(Table111[[#This Row],[OPENING ]]+Table111[[#This Row],[RECEIPTS]]+Table111[[#This Row],[RETURNS]])-(Table111[[#This Row],[EXCHANGED]]+Table111[[#This Row],[SALES]]+Table111[[#This Row],[ISSUES]])</f>
        <v>0</v>
      </c>
      <c r="I71" s="53">
        <v>0</v>
      </c>
      <c r="J71" s="58">
        <f t="shared" si="0"/>
        <v>0</v>
      </c>
      <c r="K71" s="53">
        <f>+'DAY8'!K71+'DAY9'!C71</f>
        <v>0</v>
      </c>
      <c r="L71" s="54">
        <f>+'DAY8'!L71+'DAY9'!D71</f>
        <v>0</v>
      </c>
      <c r="M71" s="55">
        <f>+'DAY8'!M71+'DAY9'!E71</f>
        <v>0</v>
      </c>
      <c r="N71" s="52">
        <f>+'DAY8'!N71+'DAY9'!F71</f>
        <v>0</v>
      </c>
      <c r="O71" s="276">
        <f>+'DAY8'!O71+'DAY9'!G71</f>
        <v>0</v>
      </c>
      <c r="P71" s="53">
        <f t="shared" si="30"/>
        <v>0</v>
      </c>
      <c r="Q71" s="54">
        <f t="shared" si="31"/>
        <v>0</v>
      </c>
      <c r="R71" s="55">
        <f t="shared" si="32"/>
        <v>0</v>
      </c>
      <c r="S71" s="52">
        <f t="shared" si="33"/>
        <v>0</v>
      </c>
      <c r="T71" s="276">
        <f t="shared" si="34"/>
        <v>0</v>
      </c>
      <c r="U71" s="62">
        <f t="shared" si="35"/>
        <v>0</v>
      </c>
    </row>
    <row r="72" spans="1:21" x14ac:dyDescent="0.25">
      <c r="A72" s="72" t="s">
        <v>207</v>
      </c>
      <c r="B72" s="52">
        <f>'DAY8'!H72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+(Table111[[#This Row],[OPENING ]]+Table111[[#This Row],[RECEIPTS]]+Table111[[#This Row],[RETURNS]])-(Table111[[#This Row],[EXCHANGED]]+Table111[[#This Row],[SALES]]+Table111[[#This Row],[ISSUES]])</f>
        <v>0</v>
      </c>
      <c r="I72" s="53">
        <v>0</v>
      </c>
      <c r="J72" s="58">
        <f t="shared" si="0"/>
        <v>0</v>
      </c>
      <c r="K72" s="53">
        <f>+'DAY8'!K72+'DAY9'!C72</f>
        <v>0</v>
      </c>
      <c r="L72" s="54">
        <f>+'DAY8'!L72+'DAY9'!D72</f>
        <v>0</v>
      </c>
      <c r="M72" s="55">
        <f>+'DAY8'!M72+'DAY9'!E72</f>
        <v>0</v>
      </c>
      <c r="N72" s="52">
        <f>+'DAY8'!N72+'DAY9'!F72</f>
        <v>0</v>
      </c>
      <c r="O72" s="276">
        <f>+'DAY8'!O72+'DAY9'!G72</f>
        <v>0</v>
      </c>
      <c r="P72" s="53">
        <f t="shared" si="30"/>
        <v>0</v>
      </c>
      <c r="Q72" s="54">
        <f t="shared" si="31"/>
        <v>0</v>
      </c>
      <c r="R72" s="55">
        <f t="shared" si="32"/>
        <v>0</v>
      </c>
      <c r="S72" s="52">
        <f t="shared" si="33"/>
        <v>0</v>
      </c>
      <c r="T72" s="276">
        <f t="shared" si="34"/>
        <v>0</v>
      </c>
      <c r="U72" s="62">
        <f t="shared" si="35"/>
        <v>0</v>
      </c>
    </row>
    <row r="73" spans="1:21" x14ac:dyDescent="0.25">
      <c r="A73" s="72" t="s">
        <v>208</v>
      </c>
      <c r="B73" s="52">
        <f>'DAY8'!H73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+(Table111[[#This Row],[OPENING ]]+Table111[[#This Row],[RECEIPTS]]+Table111[[#This Row],[RETURNS]])-(Table111[[#This Row],[EXCHANGED]]+Table111[[#This Row],[SALES]]+Table111[[#This Row],[ISSUES]])</f>
        <v>0</v>
      </c>
      <c r="I73" s="53">
        <v>0</v>
      </c>
      <c r="J73" s="58">
        <f t="shared" si="0"/>
        <v>0</v>
      </c>
      <c r="K73" s="53">
        <f>+'DAY8'!K73+'DAY9'!C73</f>
        <v>0</v>
      </c>
      <c r="L73" s="54">
        <f>+'DAY8'!L73+'DAY9'!D73</f>
        <v>0</v>
      </c>
      <c r="M73" s="55">
        <f>+'DAY8'!M73+'DAY9'!E73</f>
        <v>0</v>
      </c>
      <c r="N73" s="52">
        <f>+'DAY8'!N73+'DAY9'!F73</f>
        <v>0</v>
      </c>
      <c r="O73" s="276">
        <f>+'DAY8'!O73+'DAY9'!G73</f>
        <v>0</v>
      </c>
      <c r="P73" s="53">
        <f t="shared" si="30"/>
        <v>0</v>
      </c>
      <c r="Q73" s="54">
        <f t="shared" si="31"/>
        <v>0</v>
      </c>
      <c r="R73" s="55">
        <f t="shared" si="32"/>
        <v>0</v>
      </c>
      <c r="S73" s="52">
        <f t="shared" si="33"/>
        <v>0</v>
      </c>
      <c r="T73" s="276">
        <f t="shared" si="34"/>
        <v>0</v>
      </c>
      <c r="U73" s="62">
        <f t="shared" si="35"/>
        <v>0</v>
      </c>
    </row>
    <row r="74" spans="1:21" x14ac:dyDescent="0.25">
      <c r="A74" s="72" t="s">
        <v>216</v>
      </c>
      <c r="B74" s="52">
        <f>'DAY8'!H74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+(Table111[[#This Row],[OPENING ]]+Table111[[#This Row],[RECEIPTS]]+Table111[[#This Row],[RETURNS]])-(Table111[[#This Row],[EXCHANGED]]+Table111[[#This Row],[SALES]]+Table111[[#This Row],[ISSUES]])</f>
        <v>0</v>
      </c>
      <c r="I74" s="53">
        <v>0</v>
      </c>
      <c r="J74" s="58">
        <f t="shared" si="0"/>
        <v>0</v>
      </c>
      <c r="K74" s="53">
        <f>+'DAY8'!K74+'DAY9'!C74</f>
        <v>0</v>
      </c>
      <c r="L74" s="54">
        <f>+'DAY8'!L74+'DAY9'!D74</f>
        <v>0</v>
      </c>
      <c r="M74" s="55">
        <f>+'DAY8'!M74+'DAY9'!E74</f>
        <v>0</v>
      </c>
      <c r="N74" s="52">
        <f>+'DAY8'!N74+'DAY9'!F74</f>
        <v>0</v>
      </c>
      <c r="O74" s="276">
        <f>+'DAY8'!O74+'DAY9'!G74</f>
        <v>0</v>
      </c>
      <c r="P74" s="53">
        <f t="shared" si="30"/>
        <v>0</v>
      </c>
      <c r="Q74" s="54">
        <f t="shared" si="31"/>
        <v>0</v>
      </c>
      <c r="R74" s="55">
        <f t="shared" si="32"/>
        <v>0</v>
      </c>
      <c r="S74" s="52">
        <f t="shared" si="33"/>
        <v>0</v>
      </c>
      <c r="T74" s="276">
        <f t="shared" si="34"/>
        <v>0</v>
      </c>
      <c r="U74" s="62">
        <f t="shared" si="35"/>
        <v>0</v>
      </c>
    </row>
    <row r="75" spans="1:21" x14ac:dyDescent="0.25">
      <c r="A75" s="72" t="s">
        <v>209</v>
      </c>
      <c r="B75" s="52">
        <f>'DAY8'!H75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+(Table111[[#This Row],[OPENING ]]+Table111[[#This Row],[RECEIPTS]]+Table111[[#This Row],[RETURNS]])-(Table111[[#This Row],[EXCHANGED]]+Table111[[#This Row],[SALES]]+Table111[[#This Row],[ISSUES]])</f>
        <v>0</v>
      </c>
      <c r="I75" s="53">
        <v>0</v>
      </c>
      <c r="J75" s="58">
        <f t="shared" si="0"/>
        <v>0</v>
      </c>
      <c r="K75" s="53">
        <f>+'DAY8'!K75+'DAY9'!C75</f>
        <v>0</v>
      </c>
      <c r="L75" s="54">
        <f>+'DAY8'!L75+'DAY9'!D75</f>
        <v>0</v>
      </c>
      <c r="M75" s="55">
        <f>+'DAY8'!M75+'DAY9'!E75</f>
        <v>0</v>
      </c>
      <c r="N75" s="52">
        <f>+'DAY8'!N75+'DAY9'!F75</f>
        <v>0</v>
      </c>
      <c r="O75" s="276">
        <f>+'DAY8'!O75+'DAY9'!G75</f>
        <v>0</v>
      </c>
      <c r="P75" s="53">
        <f t="shared" si="30"/>
        <v>0</v>
      </c>
      <c r="Q75" s="54">
        <f t="shared" si="31"/>
        <v>0</v>
      </c>
      <c r="R75" s="55">
        <f t="shared" si="32"/>
        <v>0</v>
      </c>
      <c r="S75" s="52">
        <f t="shared" si="33"/>
        <v>0</v>
      </c>
      <c r="T75" s="276">
        <f t="shared" si="34"/>
        <v>0</v>
      </c>
      <c r="U75" s="62">
        <f t="shared" si="35"/>
        <v>0</v>
      </c>
    </row>
    <row r="76" spans="1:21" x14ac:dyDescent="0.25">
      <c r="A76" s="72" t="s">
        <v>228</v>
      </c>
      <c r="B76" s="52">
        <f>'DAY8'!H76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+(Table111[[#This Row],[OPENING ]]+Table111[[#This Row],[RECEIPTS]]+Table111[[#This Row],[RETURNS]])-(Table111[[#This Row],[EXCHANGED]]+Table111[[#This Row],[SALES]]+Table111[[#This Row],[ISSUES]])</f>
        <v>0</v>
      </c>
      <c r="I76" s="53">
        <v>0</v>
      </c>
      <c r="J76" s="58">
        <f t="shared" si="0"/>
        <v>0</v>
      </c>
      <c r="K76" s="53">
        <f>+'DAY8'!K76+'DAY9'!C76</f>
        <v>0</v>
      </c>
      <c r="L76" s="54">
        <f>+'DAY8'!L76+'DAY9'!D76</f>
        <v>0</v>
      </c>
      <c r="M76" s="55">
        <f>+'DAY8'!M76+'DAY9'!E76</f>
        <v>0</v>
      </c>
      <c r="N76" s="52">
        <f>+'DAY8'!N76+'DAY9'!F76</f>
        <v>0</v>
      </c>
      <c r="O76" s="276">
        <f>+'DAY8'!O76+'DAY9'!G76</f>
        <v>0</v>
      </c>
      <c r="P76" s="53">
        <f t="shared" si="30"/>
        <v>0</v>
      </c>
      <c r="Q76" s="54">
        <f t="shared" si="31"/>
        <v>0</v>
      </c>
      <c r="R76" s="55">
        <f t="shared" si="32"/>
        <v>0</v>
      </c>
      <c r="S76" s="52">
        <f t="shared" si="33"/>
        <v>0</v>
      </c>
      <c r="T76" s="276">
        <f t="shared" si="34"/>
        <v>0</v>
      </c>
      <c r="U76" s="62">
        <f t="shared" si="35"/>
        <v>0</v>
      </c>
    </row>
    <row r="77" spans="1:21" x14ac:dyDescent="0.25">
      <c r="A77" s="72"/>
      <c r="B77" s="52">
        <f>'DAY8'!H77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+(Table111[[#This Row],[OPENING ]]+Table111[[#This Row],[RECEIPTS]]+Table111[[#This Row],[RETURNS]])-(Table111[[#This Row],[EXCHANGED]]+Table111[[#This Row],[SALES]]+Table111[[#This Row],[ISSUES]])</f>
        <v>0</v>
      </c>
      <c r="I77" s="53">
        <v>0</v>
      </c>
      <c r="J77" s="58">
        <f t="shared" ref="J77:J156" si="36">+I77-H77</f>
        <v>0</v>
      </c>
      <c r="K77" s="53">
        <f>+'DAY8'!K77+'DAY9'!C77</f>
        <v>0</v>
      </c>
      <c r="L77" s="54">
        <f>+'DAY8'!L77+'DAY9'!D77</f>
        <v>0</v>
      </c>
      <c r="M77" s="55">
        <f>+'DAY8'!M77+'DAY9'!E77</f>
        <v>0</v>
      </c>
      <c r="N77" s="52">
        <f>+'DAY8'!N77+'DAY9'!F77</f>
        <v>0</v>
      </c>
      <c r="O77" s="276">
        <f>+'DAY8'!O77+'DAY9'!G77</f>
        <v>0</v>
      </c>
      <c r="P77" s="53">
        <f t="shared" si="30"/>
        <v>0</v>
      </c>
      <c r="Q77" s="54">
        <f t="shared" si="31"/>
        <v>0</v>
      </c>
      <c r="R77" s="55">
        <f t="shared" si="32"/>
        <v>0</v>
      </c>
      <c r="S77" s="52">
        <f t="shared" si="33"/>
        <v>0</v>
      </c>
      <c r="T77" s="276">
        <f t="shared" si="34"/>
        <v>0</v>
      </c>
      <c r="U77" s="62">
        <f t="shared" si="35"/>
        <v>0</v>
      </c>
    </row>
    <row r="78" spans="1:21" x14ac:dyDescent="0.25">
      <c r="A78" s="60"/>
      <c r="B78" s="52">
        <f>'DAY8'!H78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+(Table111[[#This Row],[OPENING ]]+Table111[[#This Row],[RECEIPTS]]+Table111[[#This Row],[RETURNS]])-(Table111[[#This Row],[EXCHANGED]]+Table111[[#This Row],[SALES]]+Table111[[#This Row],[ISSUES]])</f>
        <v>0</v>
      </c>
      <c r="I78" s="53">
        <v>0</v>
      </c>
      <c r="J78" s="58">
        <f>+I78-H78</f>
        <v>0</v>
      </c>
      <c r="K78" s="53">
        <f>+'DAY8'!K78+'DAY9'!C78</f>
        <v>0</v>
      </c>
      <c r="L78" s="54">
        <f>+'DAY8'!L78+'DAY9'!D78</f>
        <v>0</v>
      </c>
      <c r="M78" s="55">
        <f>+'DAY8'!M78+'DAY9'!E78</f>
        <v>0</v>
      </c>
      <c r="N78" s="52">
        <f>+'DAY8'!N78+'DAY9'!F78</f>
        <v>0</v>
      </c>
      <c r="O78" s="276">
        <f>+'DAY8'!O78+'DAY9'!G78</f>
        <v>0</v>
      </c>
      <c r="P78" s="53">
        <f t="shared" si="30"/>
        <v>0</v>
      </c>
      <c r="Q78" s="54">
        <f t="shared" si="31"/>
        <v>0</v>
      </c>
      <c r="R78" s="55">
        <f t="shared" si="32"/>
        <v>0</v>
      </c>
      <c r="S78" s="52">
        <f t="shared" si="33"/>
        <v>0</v>
      </c>
      <c r="T78" s="276">
        <f t="shared" si="34"/>
        <v>0</v>
      </c>
      <c r="U78" s="62">
        <f t="shared" si="35"/>
        <v>0</v>
      </c>
    </row>
    <row r="79" spans="1:21" ht="15.75" thickBot="1" x14ac:dyDescent="0.3">
      <c r="A79" s="173"/>
      <c r="B79" s="52">
        <f>'DAY8'!H79</f>
        <v>0</v>
      </c>
      <c r="C79" s="144">
        <v>0</v>
      </c>
      <c r="D79" s="145">
        <v>0</v>
      </c>
      <c r="E79" s="146">
        <v>0</v>
      </c>
      <c r="F79" s="143">
        <v>0</v>
      </c>
      <c r="G79" s="298">
        <v>0</v>
      </c>
      <c r="H79" s="54">
        <f>+(Table111[[#This Row],[OPENING ]]+Table111[[#This Row],[RECEIPTS]]+Table111[[#This Row],[RETURNS]])-(Table111[[#This Row],[EXCHANGED]]+Table111[[#This Row],[SALES]]+Table111[[#This Row],[ISSUES]])</f>
        <v>0</v>
      </c>
      <c r="I79" s="144">
        <v>0</v>
      </c>
      <c r="J79" s="148">
        <f t="shared" si="36"/>
        <v>0</v>
      </c>
      <c r="K79" s="53">
        <f>+'DAY8'!K79+'DAY9'!C79</f>
        <v>0</v>
      </c>
      <c r="L79" s="54">
        <f>+'DAY8'!L79+'DAY9'!D79</f>
        <v>0</v>
      </c>
      <c r="M79" s="55">
        <f>+'DAY8'!M79+'DAY9'!E79</f>
        <v>0</v>
      </c>
      <c r="N79" s="52">
        <f>+'DAY8'!N79+'DAY9'!F79</f>
        <v>0</v>
      </c>
      <c r="O79" s="276">
        <f>+'DAY8'!O79+'DAY9'!G79</f>
        <v>0</v>
      </c>
      <c r="P79" s="53">
        <f t="shared" si="30"/>
        <v>0</v>
      </c>
      <c r="Q79" s="54">
        <f t="shared" si="31"/>
        <v>0</v>
      </c>
      <c r="R79" s="55">
        <f t="shared" si="32"/>
        <v>0</v>
      </c>
      <c r="S79" s="52">
        <f t="shared" si="33"/>
        <v>0</v>
      </c>
      <c r="T79" s="276">
        <f t="shared" si="34"/>
        <v>0</v>
      </c>
      <c r="U79" s="167">
        <f t="shared" si="35"/>
        <v>0</v>
      </c>
    </row>
    <row r="80" spans="1:21" ht="17.25" thickBot="1" x14ac:dyDescent="0.35">
      <c r="A80" s="159" t="s">
        <v>198</v>
      </c>
      <c r="B80" s="160">
        <f t="shared" ref="B80:T80" si="37">SUM(B63:B79)</f>
        <v>3388.4</v>
      </c>
      <c r="C80" s="161">
        <f t="shared" si="37"/>
        <v>0</v>
      </c>
      <c r="D80" s="162">
        <f t="shared" si="37"/>
        <v>0</v>
      </c>
      <c r="E80" s="163">
        <f t="shared" si="37"/>
        <v>0</v>
      </c>
      <c r="F80" s="160">
        <f t="shared" si="37"/>
        <v>0</v>
      </c>
      <c r="G80" s="277">
        <f t="shared" si="37"/>
        <v>0</v>
      </c>
      <c r="H80" s="162">
        <f t="shared" si="37"/>
        <v>3388.4</v>
      </c>
      <c r="I80" s="161">
        <f t="shared" si="37"/>
        <v>0</v>
      </c>
      <c r="J80" s="165">
        <f>+I80-H80</f>
        <v>-3388.4</v>
      </c>
      <c r="K80" s="161">
        <f t="shared" si="37"/>
        <v>800</v>
      </c>
      <c r="L80" s="174">
        <f t="shared" si="37"/>
        <v>18.600000000000001</v>
      </c>
      <c r="M80" s="163">
        <f t="shared" si="37"/>
        <v>0</v>
      </c>
      <c r="N80" s="160">
        <f t="shared" si="37"/>
        <v>0</v>
      </c>
      <c r="O80" s="277">
        <f t="shared" si="37"/>
        <v>590</v>
      </c>
      <c r="P80" s="161">
        <f t="shared" si="37"/>
        <v>88.888888888888886</v>
      </c>
      <c r="Q80" s="162">
        <f t="shared" si="37"/>
        <v>2.0666666666666669</v>
      </c>
      <c r="R80" s="163">
        <f t="shared" si="37"/>
        <v>0</v>
      </c>
      <c r="S80" s="160">
        <f t="shared" si="37"/>
        <v>0</v>
      </c>
      <c r="T80" s="277">
        <f t="shared" si="37"/>
        <v>65.555555555555557</v>
      </c>
      <c r="U80" s="166">
        <f t="shared" si="35"/>
        <v>21.649581144398692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'DAY8'!H83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+(Table111[[#This Row],[OPENING ]]+Table111[[#This Row],[RECEIPTS]]+Table111[[#This Row],[RETURNS]])-(Table111[[#This Row],[EXCHANGED]]+Table111[[#This Row],[SALES]]+Table111[[#This Row],[ISSUES]])</f>
        <v>0</v>
      </c>
      <c r="I83" s="53"/>
      <c r="J83" s="58">
        <f t="shared" si="36"/>
        <v>0</v>
      </c>
      <c r="K83" s="53">
        <f>+'DAY8'!K83+'DAY9'!C83</f>
        <v>0</v>
      </c>
      <c r="L83" s="54">
        <f>+'DAY8'!L83+'DAY9'!D83</f>
        <v>0</v>
      </c>
      <c r="M83" s="55">
        <f>+'DAY8'!M83+'DAY9'!E83</f>
        <v>0</v>
      </c>
      <c r="N83" s="52">
        <f>+'DAY8'!N83+'DAY9'!F83</f>
        <v>0</v>
      </c>
      <c r="O83" s="276">
        <f>+'DAY8'!O83+'DAY9'!G83</f>
        <v>0</v>
      </c>
      <c r="P83" s="53">
        <f t="shared" ref="P83" si="38">+K83/9</f>
        <v>0</v>
      </c>
      <c r="Q83" s="54">
        <f t="shared" ref="Q83" si="39">+L83/9</f>
        <v>0</v>
      </c>
      <c r="R83" s="55">
        <f t="shared" ref="R83" si="40">+M83/9</f>
        <v>0</v>
      </c>
      <c r="S83" s="52">
        <f t="shared" ref="S83" si="41">+N83/9</f>
        <v>0</v>
      </c>
      <c r="T83" s="276">
        <f t="shared" ref="T83" si="42">+O83/9</f>
        <v>0</v>
      </c>
      <c r="U83" s="62">
        <f t="shared" si="35"/>
        <v>0</v>
      </c>
    </row>
    <row r="84" spans="1:21" x14ac:dyDescent="0.25">
      <c r="A84" s="338" t="s">
        <v>170</v>
      </c>
      <c r="B84" s="52">
        <f>'DAY8'!H84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+(Table111[[#This Row],[OPENING ]]+Table111[[#This Row],[RECEIPTS]]+Table111[[#This Row],[RETURNS]])-(Table111[[#This Row],[EXCHANGED]]+Table111[[#This Row],[SALES]]+Table111[[#This Row],[ISSUES]])</f>
        <v>3504.6000000000004</v>
      </c>
      <c r="I84" s="53">
        <v>0</v>
      </c>
      <c r="J84" s="58">
        <f t="shared" si="36"/>
        <v>-3504.6000000000004</v>
      </c>
      <c r="K84" s="53">
        <f>+'DAY8'!K84+'DAY9'!C84</f>
        <v>8250</v>
      </c>
      <c r="L84" s="54">
        <f>+'DAY8'!L84+'DAY9'!D84</f>
        <v>96.6</v>
      </c>
      <c r="M84" s="55">
        <f>+'DAY8'!M84+'DAY9'!E84</f>
        <v>0</v>
      </c>
      <c r="N84" s="52">
        <f>+'DAY8'!N84+'DAY9'!F84</f>
        <v>0</v>
      </c>
      <c r="O84" s="276">
        <f>+'DAY8'!O84+'DAY9'!G84</f>
        <v>6877</v>
      </c>
      <c r="P84" s="53">
        <f t="shared" ref="P84:P99" si="43">+K84/9</f>
        <v>916.66666666666663</v>
      </c>
      <c r="Q84" s="54">
        <f t="shared" ref="Q84:Q99" si="44">+L84/9</f>
        <v>10.733333333333333</v>
      </c>
      <c r="R84" s="55">
        <f t="shared" ref="R84:R99" si="45">+M84/9</f>
        <v>0</v>
      </c>
      <c r="S84" s="52">
        <f t="shared" ref="S84:S99" si="46">+N84/9</f>
        <v>0</v>
      </c>
      <c r="T84" s="276">
        <f t="shared" ref="T84:T99" si="47">+O84/9</f>
        <v>764.11111111111109</v>
      </c>
      <c r="U84" s="62">
        <f t="shared" si="35"/>
        <v>2.0718752463280699</v>
      </c>
    </row>
    <row r="85" spans="1:21" x14ac:dyDescent="0.25">
      <c r="A85" s="338" t="s">
        <v>162</v>
      </c>
      <c r="B85" s="52">
        <f>'DAY8'!H85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+(Table111[[#This Row],[OPENING ]]+Table111[[#This Row],[RECEIPTS]]+Table111[[#This Row],[RETURNS]])-(Table111[[#This Row],[EXCHANGED]]+Table111[[#This Row],[SALES]]+Table111[[#This Row],[ISSUES]])</f>
        <v>0</v>
      </c>
      <c r="I85" s="53">
        <v>0</v>
      </c>
      <c r="J85" s="58">
        <f t="shared" si="36"/>
        <v>0</v>
      </c>
      <c r="K85" s="53">
        <f>+'DAY8'!K85+'DAY9'!C85</f>
        <v>0</v>
      </c>
      <c r="L85" s="54">
        <f>+'DAY8'!L85+'DAY9'!D85</f>
        <v>0</v>
      </c>
      <c r="M85" s="55">
        <f>+'DAY8'!M85+'DAY9'!E85</f>
        <v>0</v>
      </c>
      <c r="N85" s="52">
        <f>+'DAY8'!N85+'DAY9'!F85</f>
        <v>0</v>
      </c>
      <c r="O85" s="276">
        <f>+'DAY8'!O85+'DAY9'!G85</f>
        <v>0</v>
      </c>
      <c r="P85" s="53">
        <f t="shared" si="43"/>
        <v>0</v>
      </c>
      <c r="Q85" s="54">
        <f t="shared" si="44"/>
        <v>0</v>
      </c>
      <c r="R85" s="55">
        <f t="shared" si="45"/>
        <v>0</v>
      </c>
      <c r="S85" s="52">
        <f t="shared" si="46"/>
        <v>0</v>
      </c>
      <c r="T85" s="276">
        <f t="shared" si="47"/>
        <v>0</v>
      </c>
      <c r="U85" s="62">
        <f t="shared" si="35"/>
        <v>0</v>
      </c>
    </row>
    <row r="86" spans="1:21" x14ac:dyDescent="0.25">
      <c r="A86" s="338" t="s">
        <v>135</v>
      </c>
      <c r="B86" s="52">
        <f>'DAY8'!H86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+(Table111[[#This Row],[OPENING ]]+Table111[[#This Row],[RECEIPTS]]+Table111[[#This Row],[RETURNS]])-(Table111[[#This Row],[EXCHANGED]]+Table111[[#This Row],[SALES]]+Table111[[#This Row],[ISSUES]])</f>
        <v>0</v>
      </c>
      <c r="I86" s="53">
        <v>0</v>
      </c>
      <c r="J86" s="58">
        <f t="shared" si="36"/>
        <v>0</v>
      </c>
      <c r="K86" s="53">
        <f>+'DAY8'!K86+'DAY9'!C86</f>
        <v>0</v>
      </c>
      <c r="L86" s="54">
        <f>+'DAY8'!L86+'DAY9'!D86</f>
        <v>0</v>
      </c>
      <c r="M86" s="55">
        <f>+'DAY8'!M86+'DAY9'!E86</f>
        <v>0</v>
      </c>
      <c r="N86" s="52">
        <f>+'DAY8'!N86+'DAY9'!F86</f>
        <v>0</v>
      </c>
      <c r="O86" s="276">
        <f>+'DAY8'!O86+'DAY9'!G86</f>
        <v>0</v>
      </c>
      <c r="P86" s="53">
        <f t="shared" si="43"/>
        <v>0</v>
      </c>
      <c r="Q86" s="54">
        <f t="shared" si="44"/>
        <v>0</v>
      </c>
      <c r="R86" s="55">
        <f t="shared" si="45"/>
        <v>0</v>
      </c>
      <c r="S86" s="52">
        <f t="shared" si="46"/>
        <v>0</v>
      </c>
      <c r="T86" s="276">
        <f t="shared" si="47"/>
        <v>0</v>
      </c>
      <c r="U86" s="62">
        <f t="shared" si="35"/>
        <v>0</v>
      </c>
    </row>
    <row r="87" spans="1:21" x14ac:dyDescent="0.25">
      <c r="A87" s="338" t="s">
        <v>136</v>
      </c>
      <c r="B87" s="52">
        <f>'DAY8'!H87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+(Table111[[#This Row],[OPENING ]]+Table111[[#This Row],[RECEIPTS]]+Table111[[#This Row],[RETURNS]])-(Table111[[#This Row],[EXCHANGED]]+Table111[[#This Row],[SALES]]+Table111[[#This Row],[ISSUES]])</f>
        <v>0</v>
      </c>
      <c r="I87" s="53">
        <v>0</v>
      </c>
      <c r="J87" s="58">
        <f t="shared" si="36"/>
        <v>0</v>
      </c>
      <c r="K87" s="53">
        <f>+'DAY8'!K87+'DAY9'!C87</f>
        <v>0</v>
      </c>
      <c r="L87" s="54">
        <f>+'DAY8'!L87+'DAY9'!D87</f>
        <v>0</v>
      </c>
      <c r="M87" s="55">
        <f>+'DAY8'!M87+'DAY9'!E87</f>
        <v>0</v>
      </c>
      <c r="N87" s="52">
        <f>+'DAY8'!N87+'DAY9'!F87</f>
        <v>0</v>
      </c>
      <c r="O87" s="276">
        <f>+'DAY8'!O87+'DAY9'!G87</f>
        <v>0</v>
      </c>
      <c r="P87" s="53">
        <f t="shared" si="43"/>
        <v>0</v>
      </c>
      <c r="Q87" s="54">
        <f t="shared" si="44"/>
        <v>0</v>
      </c>
      <c r="R87" s="55">
        <f t="shared" si="45"/>
        <v>0</v>
      </c>
      <c r="S87" s="52">
        <f t="shared" si="46"/>
        <v>0</v>
      </c>
      <c r="T87" s="276">
        <f t="shared" si="47"/>
        <v>0</v>
      </c>
      <c r="U87" s="62">
        <f t="shared" si="35"/>
        <v>0</v>
      </c>
    </row>
    <row r="88" spans="1:21" x14ac:dyDescent="0.25">
      <c r="A88" s="338" t="s">
        <v>120</v>
      </c>
      <c r="B88" s="52">
        <f>'DAY8'!H88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+(Table111[[#This Row],[OPENING ]]+Table111[[#This Row],[RECEIPTS]]+Table111[[#This Row],[RETURNS]])-(Table111[[#This Row],[EXCHANGED]]+Table111[[#This Row],[SALES]]+Table111[[#This Row],[ISSUES]])</f>
        <v>5</v>
      </c>
      <c r="I88" s="53">
        <v>0</v>
      </c>
      <c r="J88" s="58">
        <f t="shared" si="36"/>
        <v>-5</v>
      </c>
      <c r="K88" s="53">
        <f>+'DAY8'!K88+'DAY9'!C88</f>
        <v>0</v>
      </c>
      <c r="L88" s="54">
        <f>+'DAY8'!L88+'DAY9'!D88</f>
        <v>0</v>
      </c>
      <c r="M88" s="55">
        <f>+'DAY8'!M88+'DAY9'!E88</f>
        <v>0</v>
      </c>
      <c r="N88" s="52">
        <f>+'DAY8'!N88+'DAY9'!F88</f>
        <v>0</v>
      </c>
      <c r="O88" s="276">
        <f>+'DAY8'!O88+'DAY9'!G88</f>
        <v>0</v>
      </c>
      <c r="P88" s="53">
        <f t="shared" si="43"/>
        <v>0</v>
      </c>
      <c r="Q88" s="54">
        <f t="shared" si="44"/>
        <v>0</v>
      </c>
      <c r="R88" s="55">
        <f t="shared" si="45"/>
        <v>0</v>
      </c>
      <c r="S88" s="52">
        <f t="shared" si="46"/>
        <v>0</v>
      </c>
      <c r="T88" s="276">
        <f t="shared" si="47"/>
        <v>0</v>
      </c>
      <c r="U88" s="62">
        <f t="shared" si="35"/>
        <v>0</v>
      </c>
    </row>
    <row r="89" spans="1:21" x14ac:dyDescent="0.25">
      <c r="A89" s="338" t="s">
        <v>43</v>
      </c>
      <c r="B89" s="52">
        <f>'DAY8'!H89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+(Table111[[#This Row],[OPENING ]]+Table111[[#This Row],[RECEIPTS]]+Table111[[#This Row],[RETURNS]])-(Table111[[#This Row],[EXCHANGED]]+Table111[[#This Row],[SALES]]+Table111[[#This Row],[ISSUES]])</f>
        <v>0</v>
      </c>
      <c r="I89" s="53">
        <v>0</v>
      </c>
      <c r="J89" s="58">
        <f t="shared" si="36"/>
        <v>0</v>
      </c>
      <c r="K89" s="53">
        <f>+'DAY8'!K89+'DAY9'!C89</f>
        <v>0</v>
      </c>
      <c r="L89" s="54">
        <f>+'DAY8'!L89+'DAY9'!D89</f>
        <v>0</v>
      </c>
      <c r="M89" s="55">
        <f>+'DAY8'!M89+'DAY9'!E89</f>
        <v>0</v>
      </c>
      <c r="N89" s="52">
        <f>+'DAY8'!N89+'DAY9'!F89</f>
        <v>0</v>
      </c>
      <c r="O89" s="276">
        <f>+'DAY8'!O89+'DAY9'!G89</f>
        <v>0</v>
      </c>
      <c r="P89" s="53">
        <f t="shared" si="43"/>
        <v>0</v>
      </c>
      <c r="Q89" s="54">
        <f t="shared" si="44"/>
        <v>0</v>
      </c>
      <c r="R89" s="55">
        <f t="shared" si="45"/>
        <v>0</v>
      </c>
      <c r="S89" s="52">
        <f t="shared" si="46"/>
        <v>0</v>
      </c>
      <c r="T89" s="276">
        <f t="shared" si="47"/>
        <v>0</v>
      </c>
      <c r="U89" s="62">
        <f t="shared" si="35"/>
        <v>0</v>
      </c>
    </row>
    <row r="90" spans="1:21" x14ac:dyDescent="0.25">
      <c r="A90" s="338" t="s">
        <v>44</v>
      </c>
      <c r="B90" s="52">
        <f>'DAY8'!H90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+(Table111[[#This Row],[OPENING ]]+Table111[[#This Row],[RECEIPTS]]+Table111[[#This Row],[RETURNS]])-(Table111[[#This Row],[EXCHANGED]]+Table111[[#This Row],[SALES]]+Table111[[#This Row],[ISSUES]])</f>
        <v>0</v>
      </c>
      <c r="I90" s="53">
        <v>0</v>
      </c>
      <c r="J90" s="58">
        <f t="shared" si="36"/>
        <v>0</v>
      </c>
      <c r="K90" s="53">
        <f>+'DAY8'!K90+'DAY9'!C90</f>
        <v>0</v>
      </c>
      <c r="L90" s="54">
        <f>+'DAY8'!L90+'DAY9'!D90</f>
        <v>0</v>
      </c>
      <c r="M90" s="55">
        <f>+'DAY8'!M90+'DAY9'!E90</f>
        <v>0</v>
      </c>
      <c r="N90" s="52">
        <f>+'DAY8'!N90+'DAY9'!F90</f>
        <v>0</v>
      </c>
      <c r="O90" s="276">
        <f>+'DAY8'!O90+'DAY9'!G90</f>
        <v>0</v>
      </c>
      <c r="P90" s="53">
        <f t="shared" si="43"/>
        <v>0</v>
      </c>
      <c r="Q90" s="54">
        <f t="shared" si="44"/>
        <v>0</v>
      </c>
      <c r="R90" s="55">
        <f t="shared" si="45"/>
        <v>0</v>
      </c>
      <c r="S90" s="52">
        <f t="shared" si="46"/>
        <v>0</v>
      </c>
      <c r="T90" s="276">
        <f t="shared" si="47"/>
        <v>0</v>
      </c>
      <c r="U90" s="62">
        <f t="shared" si="35"/>
        <v>0</v>
      </c>
    </row>
    <row r="91" spans="1:21" x14ac:dyDescent="0.25">
      <c r="A91" s="338" t="s">
        <v>45</v>
      </c>
      <c r="B91" s="52">
        <f>'DAY8'!H91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+(Table111[[#This Row],[OPENING ]]+Table111[[#This Row],[RECEIPTS]]+Table111[[#This Row],[RETURNS]])-(Table111[[#This Row],[EXCHANGED]]+Table111[[#This Row],[SALES]]+Table111[[#This Row],[ISSUES]])</f>
        <v>0</v>
      </c>
      <c r="I91" s="53">
        <v>0</v>
      </c>
      <c r="J91" s="58">
        <f t="shared" si="36"/>
        <v>0</v>
      </c>
      <c r="K91" s="53">
        <f>+'DAY8'!K91+'DAY9'!C91</f>
        <v>0</v>
      </c>
      <c r="L91" s="54">
        <f>+'DAY8'!L91+'DAY9'!D91</f>
        <v>0</v>
      </c>
      <c r="M91" s="55">
        <f>+'DAY8'!M91+'DAY9'!E91</f>
        <v>0</v>
      </c>
      <c r="N91" s="52">
        <f>+'DAY8'!N91+'DAY9'!F91</f>
        <v>0</v>
      </c>
      <c r="O91" s="276">
        <f>+'DAY8'!O91+'DAY9'!G91</f>
        <v>0</v>
      </c>
      <c r="P91" s="53">
        <f t="shared" si="43"/>
        <v>0</v>
      </c>
      <c r="Q91" s="54">
        <f t="shared" si="44"/>
        <v>0</v>
      </c>
      <c r="R91" s="55">
        <f t="shared" si="45"/>
        <v>0</v>
      </c>
      <c r="S91" s="52">
        <f t="shared" si="46"/>
        <v>0</v>
      </c>
      <c r="T91" s="276">
        <f t="shared" si="47"/>
        <v>0</v>
      </c>
      <c r="U91" s="62">
        <f t="shared" si="35"/>
        <v>0</v>
      </c>
    </row>
    <row r="92" spans="1:21" x14ac:dyDescent="0.25">
      <c r="A92" s="338" t="s">
        <v>174</v>
      </c>
      <c r="B92" s="52">
        <f>'DAY8'!H92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+(Table111[[#This Row],[OPENING ]]+Table111[[#This Row],[RECEIPTS]]+Table111[[#This Row],[RETURNS]])-(Table111[[#This Row],[EXCHANGED]]+Table111[[#This Row],[SALES]]+Table111[[#This Row],[ISSUES]])</f>
        <v>0</v>
      </c>
      <c r="I92" s="53">
        <v>0</v>
      </c>
      <c r="J92" s="58">
        <f t="shared" si="36"/>
        <v>0</v>
      </c>
      <c r="K92" s="53">
        <f>+'DAY8'!K92+'DAY9'!C92</f>
        <v>0</v>
      </c>
      <c r="L92" s="54">
        <f>+'DAY8'!L92+'DAY9'!D92</f>
        <v>0</v>
      </c>
      <c r="M92" s="55">
        <f>+'DAY8'!M92+'DAY9'!E92</f>
        <v>0</v>
      </c>
      <c r="N92" s="52">
        <f>+'DAY8'!N92+'DAY9'!F92</f>
        <v>0</v>
      </c>
      <c r="O92" s="276">
        <f>+'DAY8'!O92+'DAY9'!G92</f>
        <v>0</v>
      </c>
      <c r="P92" s="53">
        <f t="shared" si="43"/>
        <v>0</v>
      </c>
      <c r="Q92" s="54">
        <f t="shared" si="44"/>
        <v>0</v>
      </c>
      <c r="R92" s="55">
        <f t="shared" si="45"/>
        <v>0</v>
      </c>
      <c r="S92" s="52">
        <f t="shared" si="46"/>
        <v>0</v>
      </c>
      <c r="T92" s="276">
        <f t="shared" si="47"/>
        <v>0</v>
      </c>
      <c r="U92" s="62">
        <f t="shared" si="35"/>
        <v>0</v>
      </c>
    </row>
    <row r="93" spans="1:21" x14ac:dyDescent="0.25">
      <c r="A93" s="338" t="s">
        <v>229</v>
      </c>
      <c r="B93" s="52">
        <f>'DAY8'!H93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+(Table111[[#This Row],[OPENING ]]+Table111[[#This Row],[RECEIPTS]]+Table111[[#This Row],[RETURNS]])-(Table111[[#This Row],[EXCHANGED]]+Table111[[#This Row],[SALES]]+Table111[[#This Row],[ISSUES]])</f>
        <v>0</v>
      </c>
      <c r="I93" s="53">
        <v>0</v>
      </c>
      <c r="J93" s="58">
        <f t="shared" si="36"/>
        <v>0</v>
      </c>
      <c r="K93" s="53">
        <f>+'DAY8'!K93+'DAY9'!C93</f>
        <v>0</v>
      </c>
      <c r="L93" s="54">
        <f>+'DAY8'!L93+'DAY9'!D93</f>
        <v>0</v>
      </c>
      <c r="M93" s="55">
        <f>+'DAY8'!M93+'DAY9'!E93</f>
        <v>0</v>
      </c>
      <c r="N93" s="52">
        <f>+'DAY8'!N93+'DAY9'!F93</f>
        <v>0</v>
      </c>
      <c r="O93" s="276">
        <f>+'DAY8'!O93+'DAY9'!G93</f>
        <v>0</v>
      </c>
      <c r="P93" s="53">
        <f t="shared" si="43"/>
        <v>0</v>
      </c>
      <c r="Q93" s="54">
        <f t="shared" si="44"/>
        <v>0</v>
      </c>
      <c r="R93" s="55">
        <f t="shared" si="45"/>
        <v>0</v>
      </c>
      <c r="S93" s="52">
        <f t="shared" si="46"/>
        <v>0</v>
      </c>
      <c r="T93" s="276">
        <f t="shared" si="47"/>
        <v>0</v>
      </c>
      <c r="U93" s="62">
        <f t="shared" si="35"/>
        <v>0</v>
      </c>
    </row>
    <row r="94" spans="1:21" x14ac:dyDescent="0.25">
      <c r="A94" s="338" t="s">
        <v>175</v>
      </c>
      <c r="B94" s="52">
        <f>'DAY8'!H94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+(Table111[[#This Row],[OPENING ]]+Table111[[#This Row],[RECEIPTS]]+Table111[[#This Row],[RETURNS]])-(Table111[[#This Row],[EXCHANGED]]+Table111[[#This Row],[SALES]]+Table111[[#This Row],[ISSUES]])</f>
        <v>0</v>
      </c>
      <c r="I94" s="53">
        <v>0</v>
      </c>
      <c r="J94" s="58">
        <f t="shared" si="36"/>
        <v>0</v>
      </c>
      <c r="K94" s="53">
        <f>+'DAY8'!K94+'DAY9'!C94</f>
        <v>0</v>
      </c>
      <c r="L94" s="54">
        <f>+'DAY8'!L94+'DAY9'!D94</f>
        <v>0</v>
      </c>
      <c r="M94" s="55">
        <f>+'DAY8'!M94+'DAY9'!E94</f>
        <v>0</v>
      </c>
      <c r="N94" s="52">
        <f>+'DAY8'!N94+'DAY9'!F94</f>
        <v>0</v>
      </c>
      <c r="O94" s="276">
        <f>+'DAY8'!O94+'DAY9'!G94</f>
        <v>0</v>
      </c>
      <c r="P94" s="53">
        <f t="shared" si="43"/>
        <v>0</v>
      </c>
      <c r="Q94" s="54">
        <f t="shared" si="44"/>
        <v>0</v>
      </c>
      <c r="R94" s="55">
        <f t="shared" si="45"/>
        <v>0</v>
      </c>
      <c r="S94" s="52">
        <f t="shared" si="46"/>
        <v>0</v>
      </c>
      <c r="T94" s="276">
        <f t="shared" si="47"/>
        <v>0</v>
      </c>
      <c r="U94" s="62">
        <f t="shared" si="35"/>
        <v>0</v>
      </c>
    </row>
    <row r="95" spans="1:21" x14ac:dyDescent="0.25">
      <c r="A95" s="338" t="s">
        <v>260</v>
      </c>
      <c r="B95" s="52">
        <f>'DAY8'!H95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+(Table111[[#This Row],[OPENING ]]+Table111[[#This Row],[RECEIPTS]]+Table111[[#This Row],[RETURNS]])-(Table111[[#This Row],[EXCHANGED]]+Table111[[#This Row],[SALES]]+Table111[[#This Row],[ISSUES]])</f>
        <v>25</v>
      </c>
      <c r="I95" s="53">
        <v>0</v>
      </c>
      <c r="J95" s="58">
        <f t="shared" si="36"/>
        <v>-25</v>
      </c>
      <c r="K95" s="53">
        <f>+'DAY8'!K95+'DAY9'!C95</f>
        <v>0</v>
      </c>
      <c r="L95" s="54">
        <f>+'DAY8'!L95+'DAY9'!D95</f>
        <v>0</v>
      </c>
      <c r="M95" s="55">
        <f>+'DAY8'!M95+'DAY9'!E95</f>
        <v>0</v>
      </c>
      <c r="N95" s="52">
        <f>+'DAY8'!N95+'DAY9'!F95</f>
        <v>0</v>
      </c>
      <c r="O95" s="276">
        <f>+'DAY8'!O95+'DAY9'!G95</f>
        <v>0</v>
      </c>
      <c r="P95" s="53">
        <f t="shared" si="43"/>
        <v>0</v>
      </c>
      <c r="Q95" s="54">
        <f t="shared" si="44"/>
        <v>0</v>
      </c>
      <c r="R95" s="55">
        <f t="shared" si="45"/>
        <v>0</v>
      </c>
      <c r="S95" s="52">
        <f t="shared" si="46"/>
        <v>0</v>
      </c>
      <c r="T95" s="276">
        <f t="shared" si="47"/>
        <v>0</v>
      </c>
      <c r="U95" s="62">
        <f t="shared" si="35"/>
        <v>0</v>
      </c>
    </row>
    <row r="96" spans="1:21" x14ac:dyDescent="0.25">
      <c r="A96" s="338" t="s">
        <v>244</v>
      </c>
      <c r="B96" s="52">
        <f>'DAY8'!H96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+(Table111[[#This Row],[OPENING ]]+Table111[[#This Row],[RECEIPTS]]+Table111[[#This Row],[RETURNS]])-(Table111[[#This Row],[EXCHANGED]]+Table111[[#This Row],[SALES]]+Table111[[#This Row],[ISSUES]])</f>
        <v>0</v>
      </c>
      <c r="I96" s="53">
        <v>0</v>
      </c>
      <c r="J96" s="58">
        <f t="shared" si="36"/>
        <v>0</v>
      </c>
      <c r="K96" s="53">
        <f>+'DAY8'!K96+'DAY9'!C96</f>
        <v>0</v>
      </c>
      <c r="L96" s="54">
        <f>+'DAY8'!L96+'DAY9'!D96</f>
        <v>0</v>
      </c>
      <c r="M96" s="55">
        <f>+'DAY8'!M96+'DAY9'!E96</f>
        <v>0</v>
      </c>
      <c r="N96" s="52">
        <f>+'DAY8'!N96+'DAY9'!F96</f>
        <v>0</v>
      </c>
      <c r="O96" s="276">
        <f>+'DAY8'!O96+'DAY9'!G96</f>
        <v>0</v>
      </c>
      <c r="P96" s="53">
        <f t="shared" si="43"/>
        <v>0</v>
      </c>
      <c r="Q96" s="54">
        <f t="shared" si="44"/>
        <v>0</v>
      </c>
      <c r="R96" s="55">
        <f t="shared" si="45"/>
        <v>0</v>
      </c>
      <c r="S96" s="52">
        <f t="shared" si="46"/>
        <v>0</v>
      </c>
      <c r="T96" s="276">
        <f t="shared" si="47"/>
        <v>0</v>
      </c>
      <c r="U96" s="62">
        <f t="shared" si="35"/>
        <v>0</v>
      </c>
    </row>
    <row r="97" spans="1:21" x14ac:dyDescent="0.25">
      <c r="A97" s="338" t="s">
        <v>245</v>
      </c>
      <c r="B97" s="52">
        <f>'DAY8'!H97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+(Table111[[#This Row],[OPENING ]]+Table111[[#This Row],[RECEIPTS]]+Table111[[#This Row],[RETURNS]])-(Table111[[#This Row],[EXCHANGED]]+Table111[[#This Row],[SALES]]+Table111[[#This Row],[ISSUES]])</f>
        <v>30.400000000000006</v>
      </c>
      <c r="I97" s="53">
        <v>0</v>
      </c>
      <c r="J97" s="58">
        <f t="shared" si="36"/>
        <v>-30.400000000000006</v>
      </c>
      <c r="K97" s="53">
        <f>+'DAY8'!K97+'DAY9'!C97</f>
        <v>0</v>
      </c>
      <c r="L97" s="54">
        <f>+'DAY8'!L97+'DAY9'!D97</f>
        <v>0</v>
      </c>
      <c r="M97" s="55">
        <f>+'DAY8'!M97+'DAY9'!E97</f>
        <v>0</v>
      </c>
      <c r="N97" s="52">
        <f>+'DAY8'!N97+'DAY9'!F97</f>
        <v>0</v>
      </c>
      <c r="O97" s="276">
        <f>+'DAY8'!O97+'DAY9'!G97</f>
        <v>155</v>
      </c>
      <c r="P97" s="53">
        <f t="shared" si="43"/>
        <v>0</v>
      </c>
      <c r="Q97" s="54">
        <f t="shared" si="44"/>
        <v>0</v>
      </c>
      <c r="R97" s="55">
        <f t="shared" si="45"/>
        <v>0</v>
      </c>
      <c r="S97" s="52">
        <f t="shared" si="46"/>
        <v>0</v>
      </c>
      <c r="T97" s="276">
        <f t="shared" si="47"/>
        <v>17.222222222222221</v>
      </c>
      <c r="U97" s="62">
        <f t="shared" si="35"/>
        <v>1.7651612903225811</v>
      </c>
    </row>
    <row r="98" spans="1:21" x14ac:dyDescent="0.25">
      <c r="A98" s="338"/>
      <c r="B98" s="52">
        <f>'DAY8'!H98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+(Table111[[#This Row],[OPENING ]]+Table111[[#This Row],[RECEIPTS]]+Table111[[#This Row],[RETURNS]])-(Table111[[#This Row],[EXCHANGED]]+Table111[[#This Row],[SALES]]+Table111[[#This Row],[ISSUES]])</f>
        <v>0</v>
      </c>
      <c r="I98" s="53">
        <v>0</v>
      </c>
      <c r="J98" s="58">
        <f t="shared" si="36"/>
        <v>0</v>
      </c>
      <c r="K98" s="53">
        <f>+'DAY8'!K98+'DAY9'!C98</f>
        <v>0</v>
      </c>
      <c r="L98" s="54">
        <f>+'DAY8'!L98+'DAY9'!D98</f>
        <v>0</v>
      </c>
      <c r="M98" s="55">
        <f>+'DAY8'!M98+'DAY9'!E98</f>
        <v>0</v>
      </c>
      <c r="N98" s="52">
        <f>+'DAY8'!N98+'DAY9'!F98</f>
        <v>0</v>
      </c>
      <c r="O98" s="276">
        <f>+'DAY8'!O98+'DAY9'!G98</f>
        <v>0</v>
      </c>
      <c r="P98" s="53">
        <f t="shared" si="43"/>
        <v>0</v>
      </c>
      <c r="Q98" s="54">
        <f t="shared" si="44"/>
        <v>0</v>
      </c>
      <c r="R98" s="55">
        <f t="shared" si="45"/>
        <v>0</v>
      </c>
      <c r="S98" s="52">
        <f t="shared" si="46"/>
        <v>0</v>
      </c>
      <c r="T98" s="276">
        <f t="shared" si="47"/>
        <v>0</v>
      </c>
      <c r="U98" s="62">
        <f t="shared" si="35"/>
        <v>0</v>
      </c>
    </row>
    <row r="99" spans="1:21" ht="15.75" thickBot="1" x14ac:dyDescent="0.3">
      <c r="A99" s="339"/>
      <c r="B99" s="52">
        <f>'DAY8'!H99</f>
        <v>0</v>
      </c>
      <c r="C99" s="144">
        <v>0</v>
      </c>
      <c r="D99" s="145">
        <v>0</v>
      </c>
      <c r="E99" s="146">
        <v>0</v>
      </c>
      <c r="F99" s="143">
        <v>0</v>
      </c>
      <c r="G99" s="298">
        <v>0</v>
      </c>
      <c r="H99" s="54">
        <f>+(Table111[[#This Row],[OPENING ]]+Table111[[#This Row],[RECEIPTS]]+Table111[[#This Row],[RETURNS]])-(Table111[[#This Row],[EXCHANGED]]+Table111[[#This Row],[SALES]]+Table111[[#This Row],[ISSUES]])</f>
        <v>0</v>
      </c>
      <c r="I99" s="144">
        <v>0</v>
      </c>
      <c r="J99" s="148">
        <f>+I99-H99</f>
        <v>0</v>
      </c>
      <c r="K99" s="53">
        <f>+'DAY8'!K99+'DAY9'!C99</f>
        <v>0</v>
      </c>
      <c r="L99" s="54">
        <f>+'DAY8'!L99+'DAY9'!D99</f>
        <v>0</v>
      </c>
      <c r="M99" s="55">
        <f>+'DAY8'!M99+'DAY9'!E99</f>
        <v>0</v>
      </c>
      <c r="N99" s="52">
        <f>+'DAY8'!N99+'DAY9'!F99</f>
        <v>0</v>
      </c>
      <c r="O99" s="276">
        <f>+'DAY8'!O99+'DAY9'!G99</f>
        <v>0</v>
      </c>
      <c r="P99" s="53">
        <f t="shared" si="43"/>
        <v>0</v>
      </c>
      <c r="Q99" s="54">
        <f t="shared" si="44"/>
        <v>0</v>
      </c>
      <c r="R99" s="55">
        <f t="shared" si="45"/>
        <v>0</v>
      </c>
      <c r="S99" s="52">
        <f t="shared" si="46"/>
        <v>0</v>
      </c>
      <c r="T99" s="276">
        <f t="shared" si="47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48">SUM(B83:B99)</f>
        <v>3565.0000000000005</v>
      </c>
      <c r="C100" s="161">
        <f t="shared" si="48"/>
        <v>0</v>
      </c>
      <c r="D100" s="162">
        <f t="shared" si="48"/>
        <v>0</v>
      </c>
      <c r="E100" s="163">
        <f t="shared" si="48"/>
        <v>0</v>
      </c>
      <c r="F100" s="160">
        <f t="shared" si="48"/>
        <v>0</v>
      </c>
      <c r="G100" s="277">
        <f t="shared" si="48"/>
        <v>0</v>
      </c>
      <c r="H100" s="162">
        <f t="shared" si="48"/>
        <v>3565.0000000000005</v>
      </c>
      <c r="I100" s="161">
        <f t="shared" si="48"/>
        <v>0</v>
      </c>
      <c r="J100" s="165">
        <f>+I100-H100</f>
        <v>-3565.0000000000005</v>
      </c>
      <c r="K100" s="161">
        <f t="shared" ref="K100:T100" si="49">SUM(K83:K99)</f>
        <v>8250</v>
      </c>
      <c r="L100" s="162">
        <f t="shared" si="49"/>
        <v>96.6</v>
      </c>
      <c r="M100" s="163">
        <f t="shared" si="49"/>
        <v>0</v>
      </c>
      <c r="N100" s="160">
        <f t="shared" si="49"/>
        <v>0</v>
      </c>
      <c r="O100" s="277">
        <f t="shared" si="49"/>
        <v>7032</v>
      </c>
      <c r="P100" s="161">
        <f t="shared" si="49"/>
        <v>916.66666666666663</v>
      </c>
      <c r="Q100" s="162">
        <f t="shared" si="49"/>
        <v>10.733333333333333</v>
      </c>
      <c r="R100" s="163">
        <f t="shared" si="49"/>
        <v>0</v>
      </c>
      <c r="S100" s="160">
        <f t="shared" si="49"/>
        <v>0</v>
      </c>
      <c r="T100" s="277">
        <f t="shared" si="49"/>
        <v>781.33333333333326</v>
      </c>
      <c r="U100" s="166">
        <f t="shared" si="35"/>
        <v>2.0863407592368621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'DAY8'!H102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+(Table111[[#This Row],[OPENING ]]+Table111[[#This Row],[RECEIPTS]]+Table111[[#This Row],[RETURNS]])-(Table111[[#This Row],[EXCHANGED]]+Table111[[#This Row],[SALES]]+Table111[[#This Row],[ISSUES]])</f>
        <v>0</v>
      </c>
      <c r="I102" s="53">
        <v>0</v>
      </c>
      <c r="J102" s="58">
        <f t="shared" si="36"/>
        <v>0</v>
      </c>
      <c r="K102" s="53">
        <f>+'DAY8'!K102+'DAY9'!C102</f>
        <v>0</v>
      </c>
      <c r="L102" s="54">
        <f>+'DAY8'!L102+'DAY9'!D102</f>
        <v>0</v>
      </c>
      <c r="M102" s="55">
        <f>+'DAY8'!M102+'DAY9'!E102</f>
        <v>0</v>
      </c>
      <c r="N102" s="52">
        <f>+'DAY8'!N102+'DAY9'!F102</f>
        <v>0</v>
      </c>
      <c r="O102" s="276">
        <f>+'DAY8'!O102+'DAY9'!G102</f>
        <v>0</v>
      </c>
      <c r="P102" s="53">
        <f t="shared" ref="P102" si="50">+K102/9</f>
        <v>0</v>
      </c>
      <c r="Q102" s="54">
        <f t="shared" ref="Q102" si="51">+L102/9</f>
        <v>0</v>
      </c>
      <c r="R102" s="55">
        <f t="shared" ref="R102" si="52">+M102/9</f>
        <v>0</v>
      </c>
      <c r="S102" s="52">
        <f t="shared" ref="S102" si="53">+N102/9</f>
        <v>0</v>
      </c>
      <c r="T102" s="276">
        <f t="shared" ref="T102" si="54">+O102/9</f>
        <v>0</v>
      </c>
      <c r="U102" s="62">
        <f t="shared" si="35"/>
        <v>0</v>
      </c>
    </row>
    <row r="103" spans="1:21" x14ac:dyDescent="0.25">
      <c r="A103" s="340" t="s">
        <v>164</v>
      </c>
      <c r="B103" s="52">
        <f>'DAY8'!H103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+(Table111[[#This Row],[OPENING ]]+Table111[[#This Row],[RECEIPTS]]+Table111[[#This Row],[RETURNS]])-(Table111[[#This Row],[EXCHANGED]]+Table111[[#This Row],[SALES]]+Table111[[#This Row],[ISSUES]])</f>
        <v>0</v>
      </c>
      <c r="I103" s="53">
        <v>0</v>
      </c>
      <c r="J103" s="58">
        <f t="shared" si="36"/>
        <v>0</v>
      </c>
      <c r="K103" s="53">
        <f>+'DAY8'!K103+'DAY9'!C103</f>
        <v>0</v>
      </c>
      <c r="L103" s="54">
        <f>+'DAY8'!L103+'DAY9'!D103</f>
        <v>0</v>
      </c>
      <c r="M103" s="55">
        <f>+'DAY8'!M103+'DAY9'!E103</f>
        <v>0</v>
      </c>
      <c r="N103" s="52">
        <f>+'DAY8'!N103+'DAY9'!F103</f>
        <v>0</v>
      </c>
      <c r="O103" s="276">
        <f>+'DAY8'!O103+'DAY9'!G103</f>
        <v>0</v>
      </c>
      <c r="P103" s="53">
        <f t="shared" ref="P103:P113" si="55">+K103/9</f>
        <v>0</v>
      </c>
      <c r="Q103" s="54">
        <f t="shared" ref="Q103:Q113" si="56">+L103/9</f>
        <v>0</v>
      </c>
      <c r="R103" s="55">
        <f t="shared" ref="R103:R113" si="57">+M103/9</f>
        <v>0</v>
      </c>
      <c r="S103" s="52">
        <f t="shared" ref="S103:S113" si="58">+N103/9</f>
        <v>0</v>
      </c>
      <c r="T103" s="276">
        <f t="shared" ref="T103:T113" si="59">+O103/9</f>
        <v>0</v>
      </c>
      <c r="U103" s="62">
        <f t="shared" si="35"/>
        <v>0</v>
      </c>
    </row>
    <row r="104" spans="1:21" x14ac:dyDescent="0.25">
      <c r="A104" s="340" t="s">
        <v>114</v>
      </c>
      <c r="B104" s="52">
        <f>'DAY8'!H104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+(Table111[[#This Row],[OPENING ]]+Table111[[#This Row],[RECEIPTS]]+Table111[[#This Row],[RETURNS]])-(Table111[[#This Row],[EXCHANGED]]+Table111[[#This Row],[SALES]]+Table111[[#This Row],[ISSUES]])</f>
        <v>0</v>
      </c>
      <c r="I104" s="53">
        <v>0</v>
      </c>
      <c r="J104" s="58">
        <f t="shared" si="36"/>
        <v>0</v>
      </c>
      <c r="K104" s="53">
        <f>+'DAY8'!K104+'DAY9'!C104</f>
        <v>0</v>
      </c>
      <c r="L104" s="54">
        <f>+'DAY8'!L104+'DAY9'!D104</f>
        <v>0</v>
      </c>
      <c r="M104" s="55">
        <f>+'DAY8'!M104+'DAY9'!E104</f>
        <v>0</v>
      </c>
      <c r="N104" s="52">
        <f>+'DAY8'!N104+'DAY9'!F104</f>
        <v>0</v>
      </c>
      <c r="O104" s="276">
        <f>+'DAY8'!O104+'DAY9'!G104</f>
        <v>0</v>
      </c>
      <c r="P104" s="53">
        <f t="shared" si="55"/>
        <v>0</v>
      </c>
      <c r="Q104" s="54">
        <f t="shared" si="56"/>
        <v>0</v>
      </c>
      <c r="R104" s="55">
        <f t="shared" si="57"/>
        <v>0</v>
      </c>
      <c r="S104" s="52">
        <f t="shared" si="58"/>
        <v>0</v>
      </c>
      <c r="T104" s="276">
        <f t="shared" si="59"/>
        <v>0</v>
      </c>
      <c r="U104" s="62">
        <f t="shared" si="35"/>
        <v>0</v>
      </c>
    </row>
    <row r="105" spans="1:21" x14ac:dyDescent="0.25">
      <c r="A105" s="340" t="s">
        <v>113</v>
      </c>
      <c r="B105" s="52">
        <f>'DAY8'!H105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+(Table111[[#This Row],[OPENING ]]+Table111[[#This Row],[RECEIPTS]]+Table111[[#This Row],[RETURNS]])-(Table111[[#This Row],[EXCHANGED]]+Table111[[#This Row],[SALES]]+Table111[[#This Row],[ISSUES]])</f>
        <v>0</v>
      </c>
      <c r="I105" s="53">
        <v>0</v>
      </c>
      <c r="J105" s="58">
        <f t="shared" si="36"/>
        <v>0</v>
      </c>
      <c r="K105" s="53">
        <f>+'DAY8'!K105+'DAY9'!C105</f>
        <v>0</v>
      </c>
      <c r="L105" s="54">
        <f>+'DAY8'!L105+'DAY9'!D105</f>
        <v>0</v>
      </c>
      <c r="M105" s="55">
        <f>+'DAY8'!M105+'DAY9'!E105</f>
        <v>0</v>
      </c>
      <c r="N105" s="52">
        <f>+'DAY8'!N105+'DAY9'!F105</f>
        <v>0</v>
      </c>
      <c r="O105" s="276">
        <f>+'DAY8'!O105+'DAY9'!G105</f>
        <v>0</v>
      </c>
      <c r="P105" s="53">
        <f t="shared" si="55"/>
        <v>0</v>
      </c>
      <c r="Q105" s="54">
        <f t="shared" si="56"/>
        <v>0</v>
      </c>
      <c r="R105" s="55">
        <f t="shared" si="57"/>
        <v>0</v>
      </c>
      <c r="S105" s="52">
        <f t="shared" si="58"/>
        <v>0</v>
      </c>
      <c r="T105" s="276">
        <f t="shared" si="59"/>
        <v>0</v>
      </c>
      <c r="U105" s="62">
        <f t="shared" si="35"/>
        <v>0</v>
      </c>
    </row>
    <row r="106" spans="1:21" x14ac:dyDescent="0.25">
      <c r="A106" s="341" t="s">
        <v>171</v>
      </c>
      <c r="B106" s="52">
        <f>'DAY8'!H106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+(Table111[[#This Row],[OPENING ]]+Table111[[#This Row],[RECEIPTS]]+Table111[[#This Row],[RETURNS]])-(Table111[[#This Row],[EXCHANGED]]+Table111[[#This Row],[SALES]]+Table111[[#This Row],[ISSUES]])</f>
        <v>0</v>
      </c>
      <c r="I106" s="53">
        <v>0</v>
      </c>
      <c r="J106" s="58">
        <f t="shared" si="36"/>
        <v>0</v>
      </c>
      <c r="K106" s="53">
        <f>+'DAY8'!K106+'DAY9'!C106</f>
        <v>0</v>
      </c>
      <c r="L106" s="54">
        <f>+'DAY8'!L106+'DAY9'!D106</f>
        <v>0</v>
      </c>
      <c r="M106" s="55">
        <f>+'DAY8'!M106+'DAY9'!E106</f>
        <v>0</v>
      </c>
      <c r="N106" s="52">
        <f>+'DAY8'!N106+'DAY9'!F106</f>
        <v>0</v>
      </c>
      <c r="O106" s="276">
        <f>+'DAY8'!O106+'DAY9'!G106</f>
        <v>0</v>
      </c>
      <c r="P106" s="53">
        <f t="shared" si="55"/>
        <v>0</v>
      </c>
      <c r="Q106" s="54">
        <f t="shared" si="56"/>
        <v>0</v>
      </c>
      <c r="R106" s="55">
        <f t="shared" si="57"/>
        <v>0</v>
      </c>
      <c r="S106" s="52">
        <f t="shared" si="58"/>
        <v>0</v>
      </c>
      <c r="T106" s="276">
        <f t="shared" si="59"/>
        <v>0</v>
      </c>
      <c r="U106" s="62">
        <f t="shared" si="35"/>
        <v>0</v>
      </c>
    </row>
    <row r="107" spans="1:21" x14ac:dyDescent="0.25">
      <c r="A107" s="340" t="s">
        <v>261</v>
      </c>
      <c r="B107" s="52">
        <f>'DAY8'!H107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+(Table111[[#This Row],[OPENING ]]+Table111[[#This Row],[RECEIPTS]]+Table111[[#This Row],[RETURNS]])-(Table111[[#This Row],[EXCHANGED]]+Table111[[#This Row],[SALES]]+Table111[[#This Row],[ISSUES]])</f>
        <v>258.60000000000002</v>
      </c>
      <c r="I107" s="53">
        <v>0</v>
      </c>
      <c r="J107" s="58">
        <f t="shared" si="36"/>
        <v>-258.60000000000002</v>
      </c>
      <c r="K107" s="53">
        <f>+'DAY8'!K107+'DAY9'!C107</f>
        <v>0</v>
      </c>
      <c r="L107" s="54">
        <f>+'DAY8'!L107+'DAY9'!D107</f>
        <v>0</v>
      </c>
      <c r="M107" s="55">
        <f>+'DAY8'!M107+'DAY9'!E107</f>
        <v>0</v>
      </c>
      <c r="N107" s="52">
        <f>+'DAY8'!N107+'DAY9'!F107</f>
        <v>0</v>
      </c>
      <c r="O107" s="276">
        <f>+'DAY8'!O107+'DAY9'!G107</f>
        <v>0</v>
      </c>
      <c r="P107" s="53">
        <f t="shared" si="55"/>
        <v>0</v>
      </c>
      <c r="Q107" s="54">
        <f t="shared" si="56"/>
        <v>0</v>
      </c>
      <c r="R107" s="55">
        <f t="shared" si="57"/>
        <v>0</v>
      </c>
      <c r="S107" s="52">
        <f t="shared" si="58"/>
        <v>0</v>
      </c>
      <c r="T107" s="276">
        <f t="shared" si="59"/>
        <v>0</v>
      </c>
      <c r="U107" s="62">
        <f t="shared" si="35"/>
        <v>0</v>
      </c>
    </row>
    <row r="108" spans="1:21" x14ac:dyDescent="0.25">
      <c r="A108" s="342" t="s">
        <v>220</v>
      </c>
      <c r="B108" s="52">
        <f>'DAY8'!H108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+(Table111[[#This Row],[OPENING ]]+Table111[[#This Row],[RECEIPTS]]+Table111[[#This Row],[RETURNS]])-(Table111[[#This Row],[EXCHANGED]]+Table111[[#This Row],[SALES]]+Table111[[#This Row],[ISSUES]])</f>
        <v>9803.4</v>
      </c>
      <c r="I108" s="53">
        <v>0</v>
      </c>
      <c r="J108" s="58">
        <f t="shared" si="36"/>
        <v>-9803.4</v>
      </c>
      <c r="K108" s="53">
        <f>+'DAY8'!K108+'DAY9'!C108</f>
        <v>6075</v>
      </c>
      <c r="L108" s="54">
        <f>+'DAY8'!L108+'DAY9'!D108</f>
        <v>0</v>
      </c>
      <c r="M108" s="55">
        <f>+'DAY8'!M108+'DAY9'!E108</f>
        <v>0</v>
      </c>
      <c r="N108" s="52">
        <f>+'DAY8'!N108+'DAY9'!F108</f>
        <v>0</v>
      </c>
      <c r="O108" s="276">
        <f>+'DAY8'!O108+'DAY9'!G108</f>
        <v>3900</v>
      </c>
      <c r="P108" s="53">
        <f t="shared" si="55"/>
        <v>675</v>
      </c>
      <c r="Q108" s="54">
        <f t="shared" si="56"/>
        <v>0</v>
      </c>
      <c r="R108" s="55">
        <f t="shared" si="57"/>
        <v>0</v>
      </c>
      <c r="S108" s="52">
        <f t="shared" si="58"/>
        <v>0</v>
      </c>
      <c r="T108" s="276">
        <f t="shared" si="59"/>
        <v>433.33333333333331</v>
      </c>
      <c r="U108" s="62">
        <f t="shared" si="35"/>
        <v>8.8451729323308275</v>
      </c>
    </row>
    <row r="109" spans="1:21" x14ac:dyDescent="0.25">
      <c r="A109" s="340"/>
      <c r="B109" s="52">
        <f>'DAY8'!H109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+(Table111[[#This Row],[OPENING ]]+Table111[[#This Row],[RECEIPTS]]+Table111[[#This Row],[RETURNS]])-(Table111[[#This Row],[EXCHANGED]]+Table111[[#This Row],[SALES]]+Table111[[#This Row],[ISSUES]])</f>
        <v>0</v>
      </c>
      <c r="I109" s="53">
        <v>0</v>
      </c>
      <c r="J109" s="58">
        <f t="shared" si="36"/>
        <v>0</v>
      </c>
      <c r="K109" s="53">
        <f>+'DAY8'!K109+'DAY9'!C109</f>
        <v>0</v>
      </c>
      <c r="L109" s="54">
        <f>+'DAY8'!L109+'DAY9'!D109</f>
        <v>0</v>
      </c>
      <c r="M109" s="55">
        <f>+'DAY8'!M109+'DAY9'!E109</f>
        <v>0</v>
      </c>
      <c r="N109" s="52">
        <f>+'DAY8'!N109+'DAY9'!F109</f>
        <v>0</v>
      </c>
      <c r="O109" s="276">
        <f>+'DAY8'!O109+'DAY9'!G109</f>
        <v>0</v>
      </c>
      <c r="P109" s="53">
        <f t="shared" si="55"/>
        <v>0</v>
      </c>
      <c r="Q109" s="54">
        <f t="shared" si="56"/>
        <v>0</v>
      </c>
      <c r="R109" s="55">
        <f t="shared" si="57"/>
        <v>0</v>
      </c>
      <c r="S109" s="52">
        <f t="shared" si="58"/>
        <v>0</v>
      </c>
      <c r="T109" s="276">
        <f t="shared" si="59"/>
        <v>0</v>
      </c>
      <c r="U109" s="62">
        <f t="shared" si="35"/>
        <v>0</v>
      </c>
    </row>
    <row r="110" spans="1:21" x14ac:dyDescent="0.25">
      <c r="A110" s="340"/>
      <c r="B110" s="52">
        <f>'DAY8'!H110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+(Table111[[#This Row],[OPENING ]]+Table111[[#This Row],[RECEIPTS]]+Table111[[#This Row],[RETURNS]])-(Table111[[#This Row],[EXCHANGED]]+Table111[[#This Row],[SALES]]+Table111[[#This Row],[ISSUES]])</f>
        <v>0</v>
      </c>
      <c r="I110" s="53">
        <v>0</v>
      </c>
      <c r="J110" s="58">
        <f t="shared" si="36"/>
        <v>0</v>
      </c>
      <c r="K110" s="53">
        <f>+'DAY8'!K110+'DAY9'!C110</f>
        <v>0</v>
      </c>
      <c r="L110" s="54">
        <f>+'DAY8'!L110+'DAY9'!D110</f>
        <v>0</v>
      </c>
      <c r="M110" s="55">
        <f>+'DAY8'!M110+'DAY9'!E110</f>
        <v>0</v>
      </c>
      <c r="N110" s="52">
        <f>+'DAY8'!N110+'DAY9'!F110</f>
        <v>0</v>
      </c>
      <c r="O110" s="276">
        <f>+'DAY8'!O110+'DAY9'!G110</f>
        <v>0</v>
      </c>
      <c r="P110" s="53">
        <f t="shared" si="55"/>
        <v>0</v>
      </c>
      <c r="Q110" s="54">
        <f t="shared" si="56"/>
        <v>0</v>
      </c>
      <c r="R110" s="55">
        <f t="shared" si="57"/>
        <v>0</v>
      </c>
      <c r="S110" s="52">
        <f t="shared" si="58"/>
        <v>0</v>
      </c>
      <c r="T110" s="276">
        <f t="shared" si="59"/>
        <v>0</v>
      </c>
      <c r="U110" s="62">
        <f t="shared" si="35"/>
        <v>0</v>
      </c>
    </row>
    <row r="111" spans="1:21" x14ac:dyDescent="0.25">
      <c r="A111" s="340"/>
      <c r="B111" s="52">
        <f>'DAY8'!H111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+(Table111[[#This Row],[OPENING ]]+Table111[[#This Row],[RECEIPTS]]+Table111[[#This Row],[RETURNS]])-(Table111[[#This Row],[EXCHANGED]]+Table111[[#This Row],[SALES]]+Table111[[#This Row],[ISSUES]])</f>
        <v>0</v>
      </c>
      <c r="I111" s="53">
        <v>0</v>
      </c>
      <c r="J111" s="58">
        <f t="shared" si="36"/>
        <v>0</v>
      </c>
      <c r="K111" s="53">
        <f>+'DAY8'!K111+'DAY9'!C111</f>
        <v>0</v>
      </c>
      <c r="L111" s="54">
        <f>+'DAY8'!L111+'DAY9'!D111</f>
        <v>0</v>
      </c>
      <c r="M111" s="55">
        <f>+'DAY8'!M111+'DAY9'!E111</f>
        <v>0</v>
      </c>
      <c r="N111" s="52">
        <f>+'DAY8'!N111+'DAY9'!F111</f>
        <v>0</v>
      </c>
      <c r="O111" s="276">
        <f>+'DAY8'!O111+'DAY9'!G111</f>
        <v>0</v>
      </c>
      <c r="P111" s="53">
        <f t="shared" si="55"/>
        <v>0</v>
      </c>
      <c r="Q111" s="54">
        <f t="shared" si="56"/>
        <v>0</v>
      </c>
      <c r="R111" s="55">
        <f t="shared" si="57"/>
        <v>0</v>
      </c>
      <c r="S111" s="52">
        <f t="shared" si="58"/>
        <v>0</v>
      </c>
      <c r="T111" s="276">
        <f t="shared" si="59"/>
        <v>0</v>
      </c>
      <c r="U111" s="62">
        <f t="shared" si="35"/>
        <v>0</v>
      </c>
    </row>
    <row r="112" spans="1:21" x14ac:dyDescent="0.25">
      <c r="A112" s="340"/>
      <c r="B112" s="52">
        <f>'DAY8'!H112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+(Table111[[#This Row],[OPENING ]]+Table111[[#This Row],[RECEIPTS]]+Table111[[#This Row],[RETURNS]])-(Table111[[#This Row],[EXCHANGED]]+Table111[[#This Row],[SALES]]+Table111[[#This Row],[ISSUES]])</f>
        <v>0</v>
      </c>
      <c r="I112" s="53">
        <v>0</v>
      </c>
      <c r="J112" s="58">
        <f t="shared" si="36"/>
        <v>0</v>
      </c>
      <c r="K112" s="53">
        <f>+'DAY8'!K112+'DAY9'!C112</f>
        <v>0</v>
      </c>
      <c r="L112" s="54">
        <f>+'DAY8'!L112+'DAY9'!D112</f>
        <v>0</v>
      </c>
      <c r="M112" s="55">
        <f>+'DAY8'!M112+'DAY9'!E112</f>
        <v>0</v>
      </c>
      <c r="N112" s="52">
        <f>+'DAY8'!N112+'DAY9'!F112</f>
        <v>0</v>
      </c>
      <c r="O112" s="276">
        <f>+'DAY8'!O112+'DAY9'!G112</f>
        <v>0</v>
      </c>
      <c r="P112" s="53">
        <f t="shared" si="55"/>
        <v>0</v>
      </c>
      <c r="Q112" s="54">
        <f t="shared" si="56"/>
        <v>0</v>
      </c>
      <c r="R112" s="55">
        <f t="shared" si="57"/>
        <v>0</v>
      </c>
      <c r="S112" s="52">
        <f t="shared" si="58"/>
        <v>0</v>
      </c>
      <c r="T112" s="276">
        <f t="shared" si="59"/>
        <v>0</v>
      </c>
      <c r="U112" s="62">
        <f t="shared" si="35"/>
        <v>0</v>
      </c>
    </row>
    <row r="113" spans="1:21" ht="15.75" thickBot="1" x14ac:dyDescent="0.3">
      <c r="A113" s="342" t="s">
        <v>126</v>
      </c>
      <c r="B113" s="52">
        <f>'DAY8'!H113</f>
        <v>0</v>
      </c>
      <c r="C113" s="144">
        <v>0</v>
      </c>
      <c r="D113" s="145">
        <v>0</v>
      </c>
      <c r="E113" s="146">
        <v>0</v>
      </c>
      <c r="F113" s="143">
        <v>0</v>
      </c>
      <c r="G113" s="298">
        <v>0</v>
      </c>
      <c r="H113" s="54">
        <f>+(Table111[[#This Row],[OPENING ]]+Table111[[#This Row],[RECEIPTS]]+Table111[[#This Row],[RETURNS]])-(Table111[[#This Row],[EXCHANGED]]+Table111[[#This Row],[SALES]]+Table111[[#This Row],[ISSUES]])</f>
        <v>0</v>
      </c>
      <c r="I113" s="144">
        <v>0</v>
      </c>
      <c r="J113" s="148">
        <f t="shared" si="36"/>
        <v>0</v>
      </c>
      <c r="K113" s="53">
        <f>+'DAY8'!K113+'DAY9'!C113</f>
        <v>0</v>
      </c>
      <c r="L113" s="54">
        <f>+'DAY8'!L113+'DAY9'!D113</f>
        <v>0</v>
      </c>
      <c r="M113" s="55">
        <f>+'DAY8'!M113+'DAY9'!E113</f>
        <v>0</v>
      </c>
      <c r="N113" s="52">
        <f>+'DAY8'!N113+'DAY9'!F113</f>
        <v>0</v>
      </c>
      <c r="O113" s="276">
        <f>+'DAY8'!O113+'DAY9'!G113</f>
        <v>0</v>
      </c>
      <c r="P113" s="53">
        <f t="shared" si="55"/>
        <v>0</v>
      </c>
      <c r="Q113" s="54">
        <f t="shared" si="56"/>
        <v>0</v>
      </c>
      <c r="R113" s="55">
        <f t="shared" si="57"/>
        <v>0</v>
      </c>
      <c r="S113" s="52">
        <f t="shared" si="58"/>
        <v>0</v>
      </c>
      <c r="T113" s="276">
        <f t="shared" si="59"/>
        <v>0</v>
      </c>
      <c r="U113" s="167">
        <f t="shared" si="35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60">SUM(C102:C113)</f>
        <v>0</v>
      </c>
      <c r="D114" s="162">
        <f t="shared" si="60"/>
        <v>0</v>
      </c>
      <c r="E114" s="163">
        <f t="shared" si="60"/>
        <v>0</v>
      </c>
      <c r="F114" s="160">
        <f t="shared" si="60"/>
        <v>0</v>
      </c>
      <c r="G114" s="277">
        <f t="shared" ref="G114:T114" si="61">SUM(G102:G113)</f>
        <v>0</v>
      </c>
      <c r="H114" s="162">
        <f t="shared" si="61"/>
        <v>10062</v>
      </c>
      <c r="I114" s="161">
        <f t="shared" si="61"/>
        <v>0</v>
      </c>
      <c r="J114" s="165">
        <f>+I114-H114</f>
        <v>-10062</v>
      </c>
      <c r="K114" s="161">
        <f t="shared" si="61"/>
        <v>6075</v>
      </c>
      <c r="L114" s="162">
        <f t="shared" si="61"/>
        <v>0</v>
      </c>
      <c r="M114" s="163">
        <f t="shared" si="61"/>
        <v>0</v>
      </c>
      <c r="N114" s="160">
        <f t="shared" si="61"/>
        <v>0</v>
      </c>
      <c r="O114" s="277">
        <f t="shared" si="61"/>
        <v>3900</v>
      </c>
      <c r="P114" s="161">
        <f t="shared" si="61"/>
        <v>675</v>
      </c>
      <c r="Q114" s="162">
        <f t="shared" si="61"/>
        <v>0</v>
      </c>
      <c r="R114" s="163">
        <f t="shared" si="61"/>
        <v>0</v>
      </c>
      <c r="S114" s="160">
        <f t="shared" si="61"/>
        <v>0</v>
      </c>
      <c r="T114" s="277">
        <f t="shared" si="61"/>
        <v>433.33333333333331</v>
      </c>
      <c r="U114" s="166">
        <f t="shared" si="35"/>
        <v>9.0784962406015044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>
        <f t="shared" si="36"/>
        <v>0</v>
      </c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>
        <f t="shared" si="36"/>
        <v>0</v>
      </c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'DAY8'!H117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+(Table111[[#This Row],[OPENING ]]+Table111[[#This Row],[RECEIPTS]]+Table111[[#This Row],[RETURNS]])-(Table111[[#This Row],[EXCHANGED]]+Table111[[#This Row],[SALES]]+Table111[[#This Row],[ISSUES]])</f>
        <v>0</v>
      </c>
      <c r="I117" s="53">
        <v>0</v>
      </c>
      <c r="J117" s="58">
        <f t="shared" si="36"/>
        <v>0</v>
      </c>
      <c r="K117" s="53">
        <f>+'DAY8'!K117+'DAY9'!C117</f>
        <v>0</v>
      </c>
      <c r="L117" s="54">
        <f>+'DAY8'!L117+'DAY9'!D117</f>
        <v>0</v>
      </c>
      <c r="M117" s="55">
        <f>+'DAY8'!M117+'DAY9'!E117</f>
        <v>0</v>
      </c>
      <c r="N117" s="52">
        <f>+'DAY8'!N117+'DAY9'!F117</f>
        <v>0</v>
      </c>
      <c r="O117" s="276">
        <f>+'DAY8'!O117+'DAY9'!G117</f>
        <v>0</v>
      </c>
      <c r="P117" s="53">
        <f t="shared" ref="P117" si="62">+K117/9</f>
        <v>0</v>
      </c>
      <c r="Q117" s="54">
        <f t="shared" ref="Q117" si="63">+L117/9</f>
        <v>0</v>
      </c>
      <c r="R117" s="55">
        <f t="shared" ref="R117" si="64">+M117/9</f>
        <v>0</v>
      </c>
      <c r="S117" s="52">
        <f t="shared" ref="S117" si="65">+N117/9</f>
        <v>0</v>
      </c>
      <c r="T117" s="276">
        <f t="shared" ref="T117" si="66">+O117/9</f>
        <v>0</v>
      </c>
      <c r="U117" s="62">
        <f t="shared" si="35"/>
        <v>0</v>
      </c>
    </row>
    <row r="118" spans="1:21" x14ac:dyDescent="0.25">
      <c r="A118" s="78" t="s">
        <v>46</v>
      </c>
      <c r="B118" s="52">
        <f>'DAY8'!H118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+(Table111[[#This Row],[OPENING ]]+Table111[[#This Row],[RECEIPTS]]+Table111[[#This Row],[RETURNS]])-(Table111[[#This Row],[EXCHANGED]]+Table111[[#This Row],[SALES]]+Table111[[#This Row],[ISSUES]])</f>
        <v>0</v>
      </c>
      <c r="I118" s="53">
        <v>0</v>
      </c>
      <c r="J118" s="58">
        <f t="shared" si="36"/>
        <v>0</v>
      </c>
      <c r="K118" s="53">
        <f>+'DAY8'!K118+'DAY9'!C118</f>
        <v>0</v>
      </c>
      <c r="L118" s="54">
        <f>+'DAY8'!L118+'DAY9'!D118</f>
        <v>0</v>
      </c>
      <c r="M118" s="55">
        <f>+'DAY8'!M118+'DAY9'!E118</f>
        <v>0</v>
      </c>
      <c r="N118" s="52">
        <f>+'DAY8'!N118+'DAY9'!F118</f>
        <v>0</v>
      </c>
      <c r="O118" s="276">
        <f>+'DAY8'!O118+'DAY9'!G118</f>
        <v>0</v>
      </c>
      <c r="P118" s="53">
        <f t="shared" ref="P118:P124" si="67">+K118/9</f>
        <v>0</v>
      </c>
      <c r="Q118" s="54">
        <f t="shared" ref="Q118:Q124" si="68">+L118/9</f>
        <v>0</v>
      </c>
      <c r="R118" s="55">
        <f t="shared" ref="R118:R124" si="69">+M118/9</f>
        <v>0</v>
      </c>
      <c r="S118" s="52">
        <f t="shared" ref="S118:S124" si="70">+N118/9</f>
        <v>0</v>
      </c>
      <c r="T118" s="276">
        <f t="shared" ref="T118:T124" si="71">+O118/9</f>
        <v>0</v>
      </c>
      <c r="U118" s="62">
        <f t="shared" si="35"/>
        <v>0</v>
      </c>
    </row>
    <row r="119" spans="1:21" x14ac:dyDescent="0.25">
      <c r="A119" s="78"/>
      <c r="B119" s="52">
        <f>'DAY8'!H119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+(Table111[[#This Row],[OPENING ]]+Table111[[#This Row],[RECEIPTS]]+Table111[[#This Row],[RETURNS]])-(Table111[[#This Row],[EXCHANGED]]+Table111[[#This Row],[SALES]]+Table111[[#This Row],[ISSUES]])</f>
        <v>0</v>
      </c>
      <c r="I119" s="53">
        <v>0</v>
      </c>
      <c r="J119" s="58">
        <f t="shared" si="36"/>
        <v>0</v>
      </c>
      <c r="K119" s="53">
        <f>+'DAY8'!K119+'DAY9'!C119</f>
        <v>0</v>
      </c>
      <c r="L119" s="54">
        <f>+'DAY8'!L119+'DAY9'!D119</f>
        <v>0</v>
      </c>
      <c r="M119" s="55">
        <f>+'DAY8'!M119+'DAY9'!E119</f>
        <v>0</v>
      </c>
      <c r="N119" s="52">
        <f>+'DAY8'!N119+'DAY9'!F119</f>
        <v>0</v>
      </c>
      <c r="O119" s="276">
        <f>+'DAY8'!O119+'DAY9'!G119</f>
        <v>0</v>
      </c>
      <c r="P119" s="53">
        <f t="shared" si="67"/>
        <v>0</v>
      </c>
      <c r="Q119" s="54">
        <f t="shared" si="68"/>
        <v>0</v>
      </c>
      <c r="R119" s="55">
        <f t="shared" si="69"/>
        <v>0</v>
      </c>
      <c r="S119" s="52">
        <f t="shared" si="70"/>
        <v>0</v>
      </c>
      <c r="T119" s="276">
        <f t="shared" si="71"/>
        <v>0</v>
      </c>
      <c r="U119" s="62">
        <f t="shared" si="35"/>
        <v>0</v>
      </c>
    </row>
    <row r="120" spans="1:21" x14ac:dyDescent="0.25">
      <c r="A120" s="78" t="s">
        <v>230</v>
      </c>
      <c r="B120" s="52">
        <f>'DAY8'!H120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+(Table111[[#This Row],[OPENING ]]+Table111[[#This Row],[RECEIPTS]]+Table111[[#This Row],[RETURNS]])-(Table111[[#This Row],[EXCHANGED]]+Table111[[#This Row],[SALES]]+Table111[[#This Row],[ISSUES]])</f>
        <v>0</v>
      </c>
      <c r="I120" s="53">
        <v>0</v>
      </c>
      <c r="J120" s="58">
        <f t="shared" si="36"/>
        <v>0</v>
      </c>
      <c r="K120" s="53">
        <f>+'DAY8'!K120+'DAY9'!C120</f>
        <v>0</v>
      </c>
      <c r="L120" s="54">
        <f>+'DAY8'!L120+'DAY9'!D120</f>
        <v>0</v>
      </c>
      <c r="M120" s="55">
        <f>+'DAY8'!M120+'DAY9'!E120</f>
        <v>0</v>
      </c>
      <c r="N120" s="52">
        <f>+'DAY8'!N120+'DAY9'!F120</f>
        <v>0</v>
      </c>
      <c r="O120" s="276">
        <f>+'DAY8'!O120+'DAY9'!G120</f>
        <v>0</v>
      </c>
      <c r="P120" s="53">
        <f t="shared" si="67"/>
        <v>0</v>
      </c>
      <c r="Q120" s="54">
        <f t="shared" si="68"/>
        <v>0</v>
      </c>
      <c r="R120" s="55">
        <f t="shared" si="69"/>
        <v>0</v>
      </c>
      <c r="S120" s="52">
        <f t="shared" si="70"/>
        <v>0</v>
      </c>
      <c r="T120" s="276">
        <f t="shared" si="71"/>
        <v>0</v>
      </c>
      <c r="U120" s="62">
        <f t="shared" si="35"/>
        <v>0</v>
      </c>
    </row>
    <row r="121" spans="1:21" x14ac:dyDescent="0.25">
      <c r="A121" s="78" t="s">
        <v>231</v>
      </c>
      <c r="B121" s="52">
        <f>'DAY8'!H121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+(Table111[[#This Row],[OPENING ]]+Table111[[#This Row],[RECEIPTS]]+Table111[[#This Row],[RETURNS]])-(Table111[[#This Row],[EXCHANGED]]+Table111[[#This Row],[SALES]]+Table111[[#This Row],[ISSUES]])</f>
        <v>8486.7999999999993</v>
      </c>
      <c r="I121" s="53">
        <v>0</v>
      </c>
      <c r="J121" s="58">
        <f t="shared" si="36"/>
        <v>-8486.7999999999993</v>
      </c>
      <c r="K121" s="53">
        <f>+'DAY8'!K121+'DAY9'!C121</f>
        <v>0</v>
      </c>
      <c r="L121" s="54">
        <f>+'DAY8'!L121+'DAY9'!D121</f>
        <v>8.3000000000000007</v>
      </c>
      <c r="M121" s="55">
        <f>+'DAY8'!M121+'DAY9'!E121</f>
        <v>0</v>
      </c>
      <c r="N121" s="52">
        <f>+'DAY8'!N121+'DAY9'!F121</f>
        <v>0</v>
      </c>
      <c r="O121" s="276">
        <f>+'DAY8'!O121+'DAY9'!G121</f>
        <v>2209.9</v>
      </c>
      <c r="P121" s="53">
        <f t="shared" si="67"/>
        <v>0</v>
      </c>
      <c r="Q121" s="54">
        <f t="shared" si="68"/>
        <v>0.92222222222222228</v>
      </c>
      <c r="R121" s="55">
        <f t="shared" si="69"/>
        <v>0</v>
      </c>
      <c r="S121" s="52">
        <f t="shared" si="70"/>
        <v>0</v>
      </c>
      <c r="T121" s="276">
        <f t="shared" si="71"/>
        <v>245.54444444444445</v>
      </c>
      <c r="U121" s="62">
        <f t="shared" si="35"/>
        <v>34.433865296186092</v>
      </c>
    </row>
    <row r="122" spans="1:21" x14ac:dyDescent="0.25">
      <c r="A122" s="78" t="s">
        <v>232</v>
      </c>
      <c r="B122" s="52">
        <f>'DAY8'!H122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+(Table111[[#This Row],[OPENING ]]+Table111[[#This Row],[RECEIPTS]]+Table111[[#This Row],[RETURNS]])-(Table111[[#This Row],[EXCHANGED]]+Table111[[#This Row],[SALES]]+Table111[[#This Row],[ISSUES]])</f>
        <v>0</v>
      </c>
      <c r="I122" s="53">
        <v>0</v>
      </c>
      <c r="J122" s="58">
        <f t="shared" si="36"/>
        <v>0</v>
      </c>
      <c r="K122" s="53">
        <f>+'DAY8'!K122+'DAY9'!C122</f>
        <v>0</v>
      </c>
      <c r="L122" s="54">
        <f>+'DAY8'!L122+'DAY9'!D122</f>
        <v>0</v>
      </c>
      <c r="M122" s="55">
        <f>+'DAY8'!M122+'DAY9'!E122</f>
        <v>0</v>
      </c>
      <c r="N122" s="52">
        <f>+'DAY8'!N122+'DAY9'!F122</f>
        <v>0</v>
      </c>
      <c r="O122" s="276">
        <f>+'DAY8'!O122+'DAY9'!G122</f>
        <v>0</v>
      </c>
      <c r="P122" s="53">
        <f t="shared" si="67"/>
        <v>0</v>
      </c>
      <c r="Q122" s="54">
        <f t="shared" si="68"/>
        <v>0</v>
      </c>
      <c r="R122" s="55">
        <f t="shared" si="69"/>
        <v>0</v>
      </c>
      <c r="S122" s="52">
        <f t="shared" si="70"/>
        <v>0</v>
      </c>
      <c r="T122" s="276">
        <f t="shared" si="71"/>
        <v>0</v>
      </c>
      <c r="U122" s="62">
        <f t="shared" si="35"/>
        <v>0</v>
      </c>
    </row>
    <row r="123" spans="1:21" x14ac:dyDescent="0.25">
      <c r="A123" s="320" t="s">
        <v>246</v>
      </c>
      <c r="B123" s="52">
        <f>'DAY8'!H123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+(Table111[[#This Row],[OPENING ]]+Table111[[#This Row],[RECEIPTS]]+Table111[[#This Row],[RETURNS]])-(Table111[[#This Row],[EXCHANGED]]+Table111[[#This Row],[SALES]]+Table111[[#This Row],[ISSUES]])</f>
        <v>100</v>
      </c>
      <c r="I123" s="53">
        <v>0</v>
      </c>
      <c r="J123" s="58">
        <f t="shared" si="36"/>
        <v>-100</v>
      </c>
      <c r="K123" s="53">
        <f>+'DAY8'!K123+'DAY9'!C123</f>
        <v>0</v>
      </c>
      <c r="L123" s="54">
        <f>+'DAY8'!L123+'DAY9'!D123</f>
        <v>0</v>
      </c>
      <c r="M123" s="55">
        <f>+'DAY8'!M123+'DAY9'!E123</f>
        <v>0</v>
      </c>
      <c r="N123" s="52">
        <f>+'DAY8'!N123+'DAY9'!F123</f>
        <v>0</v>
      </c>
      <c r="O123" s="276">
        <f>+'DAY8'!O123+'DAY9'!G123</f>
        <v>0</v>
      </c>
      <c r="P123" s="53">
        <f t="shared" si="67"/>
        <v>0</v>
      </c>
      <c r="Q123" s="54">
        <f t="shared" si="68"/>
        <v>0</v>
      </c>
      <c r="R123" s="55">
        <f t="shared" si="69"/>
        <v>0</v>
      </c>
      <c r="S123" s="52">
        <f t="shared" si="70"/>
        <v>0</v>
      </c>
      <c r="T123" s="276">
        <f t="shared" si="71"/>
        <v>0</v>
      </c>
      <c r="U123" s="62">
        <f t="shared" si="35"/>
        <v>0</v>
      </c>
    </row>
    <row r="124" spans="1:21" ht="15.75" thickBot="1" x14ac:dyDescent="0.3">
      <c r="A124" s="177"/>
      <c r="B124" s="52">
        <f>'DAY8'!H124</f>
        <v>0</v>
      </c>
      <c r="C124" s="144">
        <v>0</v>
      </c>
      <c r="D124" s="145">
        <v>0</v>
      </c>
      <c r="E124" s="146">
        <v>0</v>
      </c>
      <c r="F124" s="143">
        <v>0</v>
      </c>
      <c r="G124" s="298">
        <v>0</v>
      </c>
      <c r="H124" s="54">
        <f>+(Table111[[#This Row],[OPENING ]]+Table111[[#This Row],[RECEIPTS]]+Table111[[#This Row],[RETURNS]])-(Table111[[#This Row],[EXCHANGED]]+Table111[[#This Row],[SALES]]+Table111[[#This Row],[ISSUES]])</f>
        <v>0</v>
      </c>
      <c r="I124" s="144">
        <v>0</v>
      </c>
      <c r="J124" s="148">
        <f t="shared" si="36"/>
        <v>0</v>
      </c>
      <c r="K124" s="53">
        <f>+'DAY8'!K124+'DAY9'!C124</f>
        <v>0</v>
      </c>
      <c r="L124" s="54">
        <f>+'DAY8'!L124+'DAY9'!D124</f>
        <v>0</v>
      </c>
      <c r="M124" s="55">
        <f>+'DAY8'!M124+'DAY9'!E124</f>
        <v>0</v>
      </c>
      <c r="N124" s="52">
        <f>+'DAY8'!N124+'DAY9'!F124</f>
        <v>0</v>
      </c>
      <c r="O124" s="276">
        <f>+'DAY8'!O124+'DAY9'!G124</f>
        <v>0</v>
      </c>
      <c r="P124" s="53">
        <f t="shared" si="67"/>
        <v>0</v>
      </c>
      <c r="Q124" s="54">
        <f t="shared" si="68"/>
        <v>0</v>
      </c>
      <c r="R124" s="55">
        <f t="shared" si="69"/>
        <v>0</v>
      </c>
      <c r="S124" s="52">
        <f t="shared" si="70"/>
        <v>0</v>
      </c>
      <c r="T124" s="276">
        <f t="shared" si="71"/>
        <v>0</v>
      </c>
      <c r="U124" s="167">
        <f t="shared" si="35"/>
        <v>0</v>
      </c>
    </row>
    <row r="125" spans="1:21" ht="17.25" thickBot="1" x14ac:dyDescent="0.35">
      <c r="A125" s="159" t="s">
        <v>196</v>
      </c>
      <c r="B125" s="160">
        <f t="shared" ref="B125:T125" si="72">SUM(B117:B124)</f>
        <v>8586.7999999999993</v>
      </c>
      <c r="C125" s="161">
        <f t="shared" si="72"/>
        <v>0</v>
      </c>
      <c r="D125" s="162">
        <f t="shared" si="72"/>
        <v>0</v>
      </c>
      <c r="E125" s="163">
        <f t="shared" si="72"/>
        <v>0</v>
      </c>
      <c r="F125" s="160">
        <f t="shared" si="72"/>
        <v>0</v>
      </c>
      <c r="G125" s="277">
        <f t="shared" si="72"/>
        <v>0</v>
      </c>
      <c r="H125" s="162">
        <f t="shared" si="72"/>
        <v>8586.7999999999993</v>
      </c>
      <c r="I125" s="161">
        <f t="shared" si="72"/>
        <v>0</v>
      </c>
      <c r="J125" s="165">
        <f>+I125-H125</f>
        <v>-8586.7999999999993</v>
      </c>
      <c r="K125" s="161">
        <f t="shared" si="72"/>
        <v>0</v>
      </c>
      <c r="L125" s="162">
        <f t="shared" si="72"/>
        <v>8.3000000000000007</v>
      </c>
      <c r="M125" s="163">
        <f t="shared" si="72"/>
        <v>0</v>
      </c>
      <c r="N125" s="160">
        <f t="shared" si="72"/>
        <v>0</v>
      </c>
      <c r="O125" s="277">
        <f t="shared" si="72"/>
        <v>2209.9</v>
      </c>
      <c r="P125" s="161">
        <f t="shared" si="72"/>
        <v>0</v>
      </c>
      <c r="Q125" s="162">
        <f t="shared" si="72"/>
        <v>0.92222222222222228</v>
      </c>
      <c r="R125" s="163">
        <f t="shared" si="72"/>
        <v>0</v>
      </c>
      <c r="S125" s="160">
        <f t="shared" si="72"/>
        <v>0</v>
      </c>
      <c r="T125" s="277">
        <f t="shared" si="72"/>
        <v>245.54444444444445</v>
      </c>
      <c r="U125" s="166">
        <f t="shared" si="35"/>
        <v>34.839599675412494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'DAY8'!H128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+(Table111[[#This Row],[OPENING ]]+Table111[[#This Row],[RECEIPTS]]+Table111[[#This Row],[RETURNS]])-(Table111[[#This Row],[EXCHANGED]]+Table111[[#This Row],[SALES]]+Table111[[#This Row],[ISSUES]])</f>
        <v>0</v>
      </c>
      <c r="I128" s="53">
        <v>0</v>
      </c>
      <c r="J128" s="58">
        <f t="shared" si="36"/>
        <v>0</v>
      </c>
      <c r="K128" s="53">
        <f>+'DAY8'!K128+'DAY9'!C128</f>
        <v>0</v>
      </c>
      <c r="L128" s="54">
        <f>+'DAY8'!L128+'DAY9'!D128</f>
        <v>0</v>
      </c>
      <c r="M128" s="55">
        <f>+'DAY8'!M128+'DAY9'!E128</f>
        <v>0</v>
      </c>
      <c r="N128" s="52">
        <f>+'DAY8'!N128+'DAY9'!F128</f>
        <v>0</v>
      </c>
      <c r="O128" s="276">
        <f>+'DAY8'!O128+'DAY9'!G128</f>
        <v>1017</v>
      </c>
      <c r="P128" s="53">
        <f t="shared" ref="P128" si="73">+K128/9</f>
        <v>0</v>
      </c>
      <c r="Q128" s="54">
        <f t="shared" ref="Q128" si="74">+L128/9</f>
        <v>0</v>
      </c>
      <c r="R128" s="55">
        <f t="shared" ref="R128" si="75">+M128/9</f>
        <v>0</v>
      </c>
      <c r="S128" s="52">
        <f t="shared" ref="S128" si="76">+N128/9</f>
        <v>0</v>
      </c>
      <c r="T128" s="276">
        <f t="shared" ref="T128" si="77">+O128/9</f>
        <v>113</v>
      </c>
      <c r="U128" s="62">
        <f t="shared" si="35"/>
        <v>0</v>
      </c>
    </row>
    <row r="129" spans="1:21" x14ac:dyDescent="0.25">
      <c r="A129" s="80" t="s">
        <v>48</v>
      </c>
      <c r="B129" s="52">
        <f>'DAY8'!H129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+(Table111[[#This Row],[OPENING ]]+Table111[[#This Row],[RECEIPTS]]+Table111[[#This Row],[RETURNS]])-(Table111[[#This Row],[EXCHANGED]]+Table111[[#This Row],[SALES]]+Table111[[#This Row],[ISSUES]])</f>
        <v>28</v>
      </c>
      <c r="I129" s="53">
        <v>0</v>
      </c>
      <c r="J129" s="58">
        <f t="shared" si="36"/>
        <v>-28</v>
      </c>
      <c r="K129" s="53">
        <f>+'DAY8'!K129+'DAY9'!C129</f>
        <v>0</v>
      </c>
      <c r="L129" s="54">
        <f>+'DAY8'!L129+'DAY9'!D129</f>
        <v>0</v>
      </c>
      <c r="M129" s="55">
        <f>+'DAY8'!M129+'DAY9'!E129</f>
        <v>0</v>
      </c>
      <c r="N129" s="52">
        <f>+'DAY8'!N129+'DAY9'!F129</f>
        <v>0</v>
      </c>
      <c r="O129" s="276">
        <f>+'DAY8'!O129+'DAY9'!G129</f>
        <v>0</v>
      </c>
      <c r="P129" s="53">
        <f t="shared" ref="P129:P149" si="78">+K129/9</f>
        <v>0</v>
      </c>
      <c r="Q129" s="54">
        <f t="shared" ref="Q129:Q149" si="79">+L129/9</f>
        <v>0</v>
      </c>
      <c r="R129" s="55">
        <f t="shared" ref="R129:R149" si="80">+M129/9</f>
        <v>0</v>
      </c>
      <c r="S129" s="52">
        <f t="shared" ref="S129:S149" si="81">+N129/9</f>
        <v>0</v>
      </c>
      <c r="T129" s="276">
        <f t="shared" ref="T129:T149" si="82">+O129/9</f>
        <v>0</v>
      </c>
      <c r="U129" s="62">
        <f t="shared" si="35"/>
        <v>0</v>
      </c>
    </row>
    <row r="130" spans="1:21" x14ac:dyDescent="0.25">
      <c r="A130" s="80" t="s">
        <v>49</v>
      </c>
      <c r="B130" s="52">
        <f>'DAY8'!H130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+(Table111[[#This Row],[OPENING ]]+Table111[[#This Row],[RECEIPTS]]+Table111[[#This Row],[RETURNS]])-(Table111[[#This Row],[EXCHANGED]]+Table111[[#This Row],[SALES]]+Table111[[#This Row],[ISSUES]])</f>
        <v>0</v>
      </c>
      <c r="I130" s="53">
        <v>0</v>
      </c>
      <c r="J130" s="58">
        <f t="shared" si="36"/>
        <v>0</v>
      </c>
      <c r="K130" s="53">
        <f>+'DAY8'!K130+'DAY9'!C130</f>
        <v>20</v>
      </c>
      <c r="L130" s="54">
        <f>+'DAY8'!L130+'DAY9'!D130</f>
        <v>0</v>
      </c>
      <c r="M130" s="55">
        <f>+'DAY8'!M130+'DAY9'!E130</f>
        <v>0</v>
      </c>
      <c r="N130" s="52">
        <f>+'DAY8'!N130+'DAY9'!F130</f>
        <v>0</v>
      </c>
      <c r="O130" s="276">
        <f>+'DAY8'!O130+'DAY9'!G130</f>
        <v>220</v>
      </c>
      <c r="P130" s="53">
        <f t="shared" si="78"/>
        <v>2.2222222222222223</v>
      </c>
      <c r="Q130" s="54">
        <f t="shared" si="79"/>
        <v>0</v>
      </c>
      <c r="R130" s="55">
        <f t="shared" si="80"/>
        <v>0</v>
      </c>
      <c r="S130" s="52">
        <f t="shared" si="81"/>
        <v>0</v>
      </c>
      <c r="T130" s="276">
        <f t="shared" si="82"/>
        <v>24.444444444444443</v>
      </c>
      <c r="U130" s="62">
        <f t="shared" si="35"/>
        <v>0</v>
      </c>
    </row>
    <row r="131" spans="1:21" x14ac:dyDescent="0.25">
      <c r="A131" s="80" t="s">
        <v>50</v>
      </c>
      <c r="B131" s="52">
        <f>'DAY8'!H131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+(Table111[[#This Row],[OPENING ]]+Table111[[#This Row],[RECEIPTS]]+Table111[[#This Row],[RETURNS]])-(Table111[[#This Row],[EXCHANGED]]+Table111[[#This Row],[SALES]]+Table111[[#This Row],[ISSUES]])</f>
        <v>43.900000000000006</v>
      </c>
      <c r="I131" s="53">
        <v>0</v>
      </c>
      <c r="J131" s="58">
        <f t="shared" si="36"/>
        <v>-43.900000000000006</v>
      </c>
      <c r="K131" s="53">
        <f>+'DAY8'!K131+'DAY9'!C131</f>
        <v>0</v>
      </c>
      <c r="L131" s="54">
        <f>+'DAY8'!L131+'DAY9'!D131</f>
        <v>0</v>
      </c>
      <c r="M131" s="55">
        <f>+'DAY8'!M131+'DAY9'!E131</f>
        <v>0</v>
      </c>
      <c r="N131" s="52">
        <f>+'DAY8'!N131+'DAY9'!F131</f>
        <v>0</v>
      </c>
      <c r="O131" s="276">
        <f>+'DAY8'!O131+'DAY9'!G131</f>
        <v>15.8</v>
      </c>
      <c r="P131" s="53">
        <f t="shared" si="78"/>
        <v>0</v>
      </c>
      <c r="Q131" s="54">
        <f t="shared" si="79"/>
        <v>0</v>
      </c>
      <c r="R131" s="55">
        <f t="shared" si="80"/>
        <v>0</v>
      </c>
      <c r="S131" s="52">
        <f t="shared" si="81"/>
        <v>0</v>
      </c>
      <c r="T131" s="276">
        <f t="shared" si="82"/>
        <v>1.7555555555555555</v>
      </c>
      <c r="U131" s="62">
        <f t="shared" si="35"/>
        <v>25.006329113924053</v>
      </c>
    </row>
    <row r="132" spans="1:21" x14ac:dyDescent="0.25">
      <c r="A132" s="80" t="s">
        <v>107</v>
      </c>
      <c r="B132" s="52">
        <f>'DAY8'!H132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+(Table111[[#This Row],[OPENING ]]+Table111[[#This Row],[RECEIPTS]]+Table111[[#This Row],[RETURNS]])-(Table111[[#This Row],[EXCHANGED]]+Table111[[#This Row],[SALES]]+Table111[[#This Row],[ISSUES]])</f>
        <v>0</v>
      </c>
      <c r="I132" s="53">
        <v>0</v>
      </c>
      <c r="J132" s="58">
        <f t="shared" si="36"/>
        <v>0</v>
      </c>
      <c r="K132" s="53">
        <f>+'DAY8'!K132+'DAY9'!C132</f>
        <v>0</v>
      </c>
      <c r="L132" s="54">
        <f>+'DAY8'!L132+'DAY9'!D132</f>
        <v>0</v>
      </c>
      <c r="M132" s="55">
        <f>+'DAY8'!M132+'DAY9'!E132</f>
        <v>0</v>
      </c>
      <c r="N132" s="52">
        <f>+'DAY8'!N132+'DAY9'!F132</f>
        <v>0</v>
      </c>
      <c r="O132" s="276">
        <f>+'DAY8'!O132+'DAY9'!G132</f>
        <v>0</v>
      </c>
      <c r="P132" s="53">
        <f t="shared" si="78"/>
        <v>0</v>
      </c>
      <c r="Q132" s="54">
        <f t="shared" si="79"/>
        <v>0</v>
      </c>
      <c r="R132" s="55">
        <f t="shared" si="80"/>
        <v>0</v>
      </c>
      <c r="S132" s="52">
        <f t="shared" si="81"/>
        <v>0</v>
      </c>
      <c r="T132" s="276">
        <f t="shared" si="82"/>
        <v>0</v>
      </c>
      <c r="U132" s="62">
        <f t="shared" si="35"/>
        <v>0</v>
      </c>
    </row>
    <row r="133" spans="1:21" x14ac:dyDescent="0.25">
      <c r="A133" s="80" t="s">
        <v>108</v>
      </c>
      <c r="B133" s="52">
        <f>'DAY8'!H133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+(Table111[[#This Row],[OPENING ]]+Table111[[#This Row],[RECEIPTS]]+Table111[[#This Row],[RETURNS]])-(Table111[[#This Row],[EXCHANGED]]+Table111[[#This Row],[SALES]]+Table111[[#This Row],[ISSUES]])</f>
        <v>5775.4</v>
      </c>
      <c r="I133" s="53">
        <v>0</v>
      </c>
      <c r="J133" s="58">
        <f t="shared" si="36"/>
        <v>-5775.4</v>
      </c>
      <c r="K133" s="53">
        <f>+'DAY8'!K133+'DAY9'!C133</f>
        <v>0</v>
      </c>
      <c r="L133" s="54">
        <f>+'DAY8'!L133+'DAY9'!D133</f>
        <v>0</v>
      </c>
      <c r="M133" s="55">
        <f>+'DAY8'!M133+'DAY9'!E133</f>
        <v>0</v>
      </c>
      <c r="N133" s="52">
        <f>+'DAY8'!N133+'DAY9'!F133</f>
        <v>0</v>
      </c>
      <c r="O133" s="276">
        <f>+'DAY8'!O133+'DAY9'!G133</f>
        <v>0</v>
      </c>
      <c r="P133" s="53">
        <f t="shared" si="78"/>
        <v>0</v>
      </c>
      <c r="Q133" s="54">
        <f t="shared" si="79"/>
        <v>0</v>
      </c>
      <c r="R133" s="55">
        <f t="shared" si="80"/>
        <v>0</v>
      </c>
      <c r="S133" s="52">
        <f t="shared" si="81"/>
        <v>0</v>
      </c>
      <c r="T133" s="276">
        <f t="shared" si="82"/>
        <v>0</v>
      </c>
      <c r="U133" s="62">
        <f t="shared" ref="U133:U209" si="83">IFERROR(+H133/(P133+Q133+R133+S133+T133),0)</f>
        <v>0</v>
      </c>
    </row>
    <row r="134" spans="1:21" x14ac:dyDescent="0.25">
      <c r="A134" s="85" t="s">
        <v>115</v>
      </c>
      <c r="B134" s="52">
        <f>'DAY8'!H134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+(Table111[[#This Row],[OPENING ]]+Table111[[#This Row],[RECEIPTS]]+Table111[[#This Row],[RETURNS]])-(Table111[[#This Row],[EXCHANGED]]+Table111[[#This Row],[SALES]]+Table111[[#This Row],[ISSUES]])</f>
        <v>0</v>
      </c>
      <c r="I134" s="53">
        <v>0</v>
      </c>
      <c r="J134" s="58">
        <f t="shared" si="36"/>
        <v>0</v>
      </c>
      <c r="K134" s="53">
        <f>+'DAY8'!K134+'DAY9'!C134</f>
        <v>0</v>
      </c>
      <c r="L134" s="54">
        <f>+'DAY8'!L134+'DAY9'!D134</f>
        <v>0</v>
      </c>
      <c r="M134" s="55">
        <f>+'DAY8'!M134+'DAY9'!E134</f>
        <v>0</v>
      </c>
      <c r="N134" s="52">
        <f>+'DAY8'!N134+'DAY9'!F134</f>
        <v>0</v>
      </c>
      <c r="O134" s="276">
        <f>+'DAY8'!O134+'DAY9'!G134</f>
        <v>0</v>
      </c>
      <c r="P134" s="53">
        <f t="shared" si="78"/>
        <v>0</v>
      </c>
      <c r="Q134" s="54">
        <f t="shared" si="79"/>
        <v>0</v>
      </c>
      <c r="R134" s="55">
        <f t="shared" si="80"/>
        <v>0</v>
      </c>
      <c r="S134" s="52">
        <f t="shared" si="81"/>
        <v>0</v>
      </c>
      <c r="T134" s="276">
        <f t="shared" si="82"/>
        <v>0</v>
      </c>
      <c r="U134" s="62">
        <f t="shared" si="83"/>
        <v>0</v>
      </c>
    </row>
    <row r="135" spans="1:21" x14ac:dyDescent="0.25">
      <c r="A135" s="80" t="s">
        <v>253</v>
      </c>
      <c r="B135" s="52">
        <f>'DAY8'!H135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+(Table111[[#This Row],[OPENING ]]+Table111[[#This Row],[RECEIPTS]]+Table111[[#This Row],[RETURNS]])-(Table111[[#This Row],[EXCHANGED]]+Table111[[#This Row],[SALES]]+Table111[[#This Row],[ISSUES]])</f>
        <v>0</v>
      </c>
      <c r="I135" s="53">
        <v>0</v>
      </c>
      <c r="J135" s="58">
        <f t="shared" si="36"/>
        <v>0</v>
      </c>
      <c r="K135" s="53">
        <f>+'DAY8'!K135+'DAY9'!C135</f>
        <v>0</v>
      </c>
      <c r="L135" s="54">
        <f>+'DAY8'!L135+'DAY9'!D135</f>
        <v>0</v>
      </c>
      <c r="M135" s="55">
        <f>+'DAY8'!M135+'DAY9'!E135</f>
        <v>0</v>
      </c>
      <c r="N135" s="52">
        <f>+'DAY8'!N135+'DAY9'!F135</f>
        <v>0</v>
      </c>
      <c r="O135" s="276">
        <f>+'DAY8'!O135+'DAY9'!G135</f>
        <v>754</v>
      </c>
      <c r="P135" s="53">
        <f t="shared" si="78"/>
        <v>0</v>
      </c>
      <c r="Q135" s="54">
        <f t="shared" si="79"/>
        <v>0</v>
      </c>
      <c r="R135" s="55">
        <f t="shared" si="80"/>
        <v>0</v>
      </c>
      <c r="S135" s="52">
        <f t="shared" si="81"/>
        <v>0</v>
      </c>
      <c r="T135" s="276">
        <f t="shared" si="82"/>
        <v>83.777777777777771</v>
      </c>
      <c r="U135" s="62">
        <f t="shared" si="83"/>
        <v>0</v>
      </c>
    </row>
    <row r="136" spans="1:21" x14ac:dyDescent="0.25">
      <c r="A136" s="80" t="s">
        <v>123</v>
      </c>
      <c r="B136" s="52">
        <f>'DAY8'!H136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+(Table111[[#This Row],[OPENING ]]+Table111[[#This Row],[RECEIPTS]]+Table111[[#This Row],[RETURNS]])-(Table111[[#This Row],[EXCHANGED]]+Table111[[#This Row],[SALES]]+Table111[[#This Row],[ISSUES]])</f>
        <v>0</v>
      </c>
      <c r="I136" s="53">
        <v>0</v>
      </c>
      <c r="J136" s="58">
        <f t="shared" si="36"/>
        <v>0</v>
      </c>
      <c r="K136" s="53">
        <f>+'DAY8'!K136+'DAY9'!C136</f>
        <v>0</v>
      </c>
      <c r="L136" s="54">
        <f>+'DAY8'!L136+'DAY9'!D136</f>
        <v>0</v>
      </c>
      <c r="M136" s="55">
        <f>+'DAY8'!M136+'DAY9'!E136</f>
        <v>0</v>
      </c>
      <c r="N136" s="52">
        <f>+'DAY8'!N136+'DAY9'!F136</f>
        <v>0</v>
      </c>
      <c r="O136" s="276">
        <f>+'DAY8'!O136+'DAY9'!G136</f>
        <v>0</v>
      </c>
      <c r="P136" s="53">
        <f t="shared" si="78"/>
        <v>0</v>
      </c>
      <c r="Q136" s="54">
        <f t="shared" si="79"/>
        <v>0</v>
      </c>
      <c r="R136" s="55">
        <f t="shared" si="80"/>
        <v>0</v>
      </c>
      <c r="S136" s="52">
        <f t="shared" si="81"/>
        <v>0</v>
      </c>
      <c r="T136" s="276">
        <f t="shared" si="82"/>
        <v>0</v>
      </c>
      <c r="U136" s="62">
        <f t="shared" si="83"/>
        <v>0</v>
      </c>
    </row>
    <row r="137" spans="1:21" x14ac:dyDescent="0.25">
      <c r="A137" s="80" t="s">
        <v>124</v>
      </c>
      <c r="B137" s="52">
        <f>'DAY8'!H137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+(Table111[[#This Row],[OPENING ]]+Table111[[#This Row],[RECEIPTS]]+Table111[[#This Row],[RETURNS]])-(Table111[[#This Row],[EXCHANGED]]+Table111[[#This Row],[SALES]]+Table111[[#This Row],[ISSUES]])</f>
        <v>0</v>
      </c>
      <c r="I137" s="53">
        <v>0</v>
      </c>
      <c r="J137" s="58">
        <f t="shared" si="36"/>
        <v>0</v>
      </c>
      <c r="K137" s="53">
        <f>+'DAY8'!K137+'DAY9'!C137</f>
        <v>0</v>
      </c>
      <c r="L137" s="54">
        <f>+'DAY8'!L137+'DAY9'!D137</f>
        <v>0</v>
      </c>
      <c r="M137" s="55">
        <f>+'DAY8'!M137+'DAY9'!E137</f>
        <v>0</v>
      </c>
      <c r="N137" s="52">
        <f>+'DAY8'!N137+'DAY9'!F137</f>
        <v>0</v>
      </c>
      <c r="O137" s="276">
        <f>+'DAY8'!O137+'DAY9'!G137</f>
        <v>0</v>
      </c>
      <c r="P137" s="53">
        <f t="shared" si="78"/>
        <v>0</v>
      </c>
      <c r="Q137" s="54">
        <f t="shared" si="79"/>
        <v>0</v>
      </c>
      <c r="R137" s="55">
        <f t="shared" si="80"/>
        <v>0</v>
      </c>
      <c r="S137" s="52">
        <f t="shared" si="81"/>
        <v>0</v>
      </c>
      <c r="T137" s="276">
        <f t="shared" si="82"/>
        <v>0</v>
      </c>
      <c r="U137" s="62">
        <f t="shared" si="83"/>
        <v>0</v>
      </c>
    </row>
    <row r="138" spans="1:21" x14ac:dyDescent="0.25">
      <c r="A138" s="80" t="s">
        <v>125</v>
      </c>
      <c r="B138" s="52">
        <f>'DAY8'!H138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+(Table111[[#This Row],[OPENING ]]+Table111[[#This Row],[RECEIPTS]]+Table111[[#This Row],[RETURNS]])-(Table111[[#This Row],[EXCHANGED]]+Table111[[#This Row],[SALES]]+Table111[[#This Row],[ISSUES]])</f>
        <v>0</v>
      </c>
      <c r="I138" s="53">
        <v>0</v>
      </c>
      <c r="J138" s="58">
        <f t="shared" si="36"/>
        <v>0</v>
      </c>
      <c r="K138" s="53">
        <f>+'DAY8'!K138+'DAY9'!C138</f>
        <v>0</v>
      </c>
      <c r="L138" s="54">
        <f>+'DAY8'!L138+'DAY9'!D138</f>
        <v>0</v>
      </c>
      <c r="M138" s="55">
        <f>+'DAY8'!M138+'DAY9'!E138</f>
        <v>0</v>
      </c>
      <c r="N138" s="52">
        <f>+'DAY8'!N138+'DAY9'!F138</f>
        <v>0</v>
      </c>
      <c r="O138" s="276">
        <f>+'DAY8'!O138+'DAY9'!G138</f>
        <v>0</v>
      </c>
      <c r="P138" s="53">
        <f t="shared" si="78"/>
        <v>0</v>
      </c>
      <c r="Q138" s="54">
        <f t="shared" si="79"/>
        <v>0</v>
      </c>
      <c r="R138" s="55">
        <f t="shared" si="80"/>
        <v>0</v>
      </c>
      <c r="S138" s="52">
        <f t="shared" si="81"/>
        <v>0</v>
      </c>
      <c r="T138" s="276">
        <f t="shared" si="82"/>
        <v>0</v>
      </c>
      <c r="U138" s="62">
        <f t="shared" si="83"/>
        <v>0</v>
      </c>
    </row>
    <row r="139" spans="1:21" x14ac:dyDescent="0.25">
      <c r="A139" s="80" t="s">
        <v>172</v>
      </c>
      <c r="B139" s="52">
        <f>'DAY8'!H139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+(Table111[[#This Row],[OPENING ]]+Table111[[#This Row],[RECEIPTS]]+Table111[[#This Row],[RETURNS]])-(Table111[[#This Row],[EXCHANGED]]+Table111[[#This Row],[SALES]]+Table111[[#This Row],[ISSUES]])</f>
        <v>0</v>
      </c>
      <c r="I139" s="53">
        <v>0</v>
      </c>
      <c r="J139" s="58">
        <f t="shared" si="36"/>
        <v>0</v>
      </c>
      <c r="K139" s="53">
        <f>+'DAY8'!K139+'DAY9'!C139</f>
        <v>0</v>
      </c>
      <c r="L139" s="54">
        <f>+'DAY8'!L139+'DAY9'!D139</f>
        <v>0</v>
      </c>
      <c r="M139" s="55">
        <f>+'DAY8'!M139+'DAY9'!E139</f>
        <v>0</v>
      </c>
      <c r="N139" s="52">
        <f>+'DAY8'!N139+'DAY9'!F139</f>
        <v>0</v>
      </c>
      <c r="O139" s="276">
        <f>+'DAY8'!O139+'DAY9'!G139</f>
        <v>0</v>
      </c>
      <c r="P139" s="53">
        <f t="shared" si="78"/>
        <v>0</v>
      </c>
      <c r="Q139" s="54">
        <f t="shared" si="79"/>
        <v>0</v>
      </c>
      <c r="R139" s="55">
        <f t="shared" si="80"/>
        <v>0</v>
      </c>
      <c r="S139" s="52">
        <f t="shared" si="81"/>
        <v>0</v>
      </c>
      <c r="T139" s="276">
        <f t="shared" si="82"/>
        <v>0</v>
      </c>
      <c r="U139" s="62">
        <f t="shared" si="83"/>
        <v>0</v>
      </c>
    </row>
    <row r="140" spans="1:21" x14ac:dyDescent="0.25">
      <c r="A140" s="80" t="s">
        <v>173</v>
      </c>
      <c r="B140" s="52">
        <f>'DAY8'!H140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+(Table111[[#This Row],[OPENING ]]+Table111[[#This Row],[RECEIPTS]]+Table111[[#This Row],[RETURNS]])-(Table111[[#This Row],[EXCHANGED]]+Table111[[#This Row],[SALES]]+Table111[[#This Row],[ISSUES]])</f>
        <v>0</v>
      </c>
      <c r="I140" s="53">
        <v>0</v>
      </c>
      <c r="J140" s="58">
        <f t="shared" si="36"/>
        <v>0</v>
      </c>
      <c r="K140" s="53">
        <f>+'DAY8'!K140+'DAY9'!C140</f>
        <v>0</v>
      </c>
      <c r="L140" s="54">
        <f>+'DAY8'!L140+'DAY9'!D140</f>
        <v>0</v>
      </c>
      <c r="M140" s="55">
        <f>+'DAY8'!M140+'DAY9'!E140</f>
        <v>0</v>
      </c>
      <c r="N140" s="52">
        <f>+'DAY8'!N140+'DAY9'!F140</f>
        <v>0</v>
      </c>
      <c r="O140" s="276">
        <f>+'DAY8'!O140+'DAY9'!G140</f>
        <v>0</v>
      </c>
      <c r="P140" s="53">
        <f t="shared" si="78"/>
        <v>0</v>
      </c>
      <c r="Q140" s="54">
        <f t="shared" si="79"/>
        <v>0</v>
      </c>
      <c r="R140" s="55">
        <f t="shared" si="80"/>
        <v>0</v>
      </c>
      <c r="S140" s="52">
        <f t="shared" si="81"/>
        <v>0</v>
      </c>
      <c r="T140" s="276">
        <f t="shared" si="82"/>
        <v>0</v>
      </c>
      <c r="U140" s="62">
        <f t="shared" si="83"/>
        <v>0</v>
      </c>
    </row>
    <row r="141" spans="1:21" x14ac:dyDescent="0.25">
      <c r="A141" s="80" t="s">
        <v>177</v>
      </c>
      <c r="B141" s="52">
        <f>'DAY8'!H141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+(Table111[[#This Row],[OPENING ]]+Table111[[#This Row],[RECEIPTS]]+Table111[[#This Row],[RETURNS]])-(Table111[[#This Row],[EXCHANGED]]+Table111[[#This Row],[SALES]]+Table111[[#This Row],[ISSUES]])</f>
        <v>0</v>
      </c>
      <c r="I141" s="53">
        <v>0</v>
      </c>
      <c r="J141" s="58">
        <f t="shared" si="36"/>
        <v>0</v>
      </c>
      <c r="K141" s="53">
        <f>+'DAY8'!K141+'DAY9'!C141</f>
        <v>0</v>
      </c>
      <c r="L141" s="54">
        <f>+'DAY8'!L141+'DAY9'!D141</f>
        <v>0</v>
      </c>
      <c r="M141" s="55">
        <f>+'DAY8'!M141+'DAY9'!E141</f>
        <v>0</v>
      </c>
      <c r="N141" s="52">
        <f>+'DAY8'!N141+'DAY9'!F141</f>
        <v>0</v>
      </c>
      <c r="O141" s="276">
        <f>+'DAY8'!O141+'DAY9'!G141</f>
        <v>0</v>
      </c>
      <c r="P141" s="53">
        <f t="shared" si="78"/>
        <v>0</v>
      </c>
      <c r="Q141" s="54">
        <f t="shared" si="79"/>
        <v>0</v>
      </c>
      <c r="R141" s="55">
        <f t="shared" si="80"/>
        <v>0</v>
      </c>
      <c r="S141" s="52">
        <f t="shared" si="81"/>
        <v>0</v>
      </c>
      <c r="T141" s="276">
        <f t="shared" si="82"/>
        <v>0</v>
      </c>
      <c r="U141" s="62">
        <f t="shared" si="83"/>
        <v>0</v>
      </c>
    </row>
    <row r="142" spans="1:21" x14ac:dyDescent="0.25">
      <c r="A142" s="80" t="s">
        <v>176</v>
      </c>
      <c r="B142" s="52">
        <f>'DAY8'!H142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+(Table111[[#This Row],[OPENING ]]+Table111[[#This Row],[RECEIPTS]]+Table111[[#This Row],[RETURNS]])-(Table111[[#This Row],[EXCHANGED]]+Table111[[#This Row],[SALES]]+Table111[[#This Row],[ISSUES]])</f>
        <v>0</v>
      </c>
      <c r="I142" s="53">
        <v>0</v>
      </c>
      <c r="J142" s="58">
        <f t="shared" si="36"/>
        <v>0</v>
      </c>
      <c r="K142" s="53">
        <f>+'DAY8'!K142+'DAY9'!C142</f>
        <v>0</v>
      </c>
      <c r="L142" s="54">
        <f>+'DAY8'!L142+'DAY9'!D142</f>
        <v>0</v>
      </c>
      <c r="M142" s="55">
        <f>+'DAY8'!M142+'DAY9'!E142</f>
        <v>0</v>
      </c>
      <c r="N142" s="52">
        <f>+'DAY8'!N142+'DAY9'!F142</f>
        <v>0</v>
      </c>
      <c r="O142" s="276">
        <f>+'DAY8'!O142+'DAY9'!G142</f>
        <v>0</v>
      </c>
      <c r="P142" s="53">
        <f t="shared" si="78"/>
        <v>0</v>
      </c>
      <c r="Q142" s="54">
        <f t="shared" si="79"/>
        <v>0</v>
      </c>
      <c r="R142" s="55">
        <f t="shared" si="80"/>
        <v>0</v>
      </c>
      <c r="S142" s="52">
        <f t="shared" si="81"/>
        <v>0</v>
      </c>
      <c r="T142" s="276">
        <f t="shared" si="82"/>
        <v>0</v>
      </c>
      <c r="U142" s="62">
        <f t="shared" si="83"/>
        <v>0</v>
      </c>
    </row>
    <row r="143" spans="1:21" x14ac:dyDescent="0.25">
      <c r="A143" s="80" t="s">
        <v>210</v>
      </c>
      <c r="B143" s="52">
        <f>'DAY8'!H143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+(Table111[[#This Row],[OPENING ]]+Table111[[#This Row],[RECEIPTS]]+Table111[[#This Row],[RETURNS]])-(Table111[[#This Row],[EXCHANGED]]+Table111[[#This Row],[SALES]]+Table111[[#This Row],[ISSUES]])</f>
        <v>0</v>
      </c>
      <c r="I143" s="53">
        <v>0</v>
      </c>
      <c r="J143" s="58">
        <f t="shared" si="36"/>
        <v>0</v>
      </c>
      <c r="K143" s="53">
        <f>+'DAY8'!K143+'DAY9'!C143</f>
        <v>0</v>
      </c>
      <c r="L143" s="54">
        <f>+'DAY8'!L143+'DAY9'!D143</f>
        <v>0</v>
      </c>
      <c r="M143" s="55">
        <f>+'DAY8'!M143+'DAY9'!E143</f>
        <v>0</v>
      </c>
      <c r="N143" s="52">
        <f>+'DAY8'!N143+'DAY9'!F143</f>
        <v>0</v>
      </c>
      <c r="O143" s="276">
        <f>+'DAY8'!O143+'DAY9'!G143</f>
        <v>0</v>
      </c>
      <c r="P143" s="53">
        <f t="shared" si="78"/>
        <v>0</v>
      </c>
      <c r="Q143" s="54">
        <f t="shared" si="79"/>
        <v>0</v>
      </c>
      <c r="R143" s="55">
        <f t="shared" si="80"/>
        <v>0</v>
      </c>
      <c r="S143" s="52">
        <f t="shared" si="81"/>
        <v>0</v>
      </c>
      <c r="T143" s="276">
        <f t="shared" si="82"/>
        <v>0</v>
      </c>
      <c r="U143" s="62">
        <f t="shared" si="83"/>
        <v>0</v>
      </c>
    </row>
    <row r="144" spans="1:21" x14ac:dyDescent="0.25">
      <c r="A144" s="80" t="s">
        <v>211</v>
      </c>
      <c r="B144" s="52">
        <f>'DAY8'!H144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+(Table111[[#This Row],[OPENING ]]+Table111[[#This Row],[RECEIPTS]]+Table111[[#This Row],[RETURNS]])-(Table111[[#This Row],[EXCHANGED]]+Table111[[#This Row],[SALES]]+Table111[[#This Row],[ISSUES]])</f>
        <v>0</v>
      </c>
      <c r="I144" s="53">
        <v>0</v>
      </c>
      <c r="J144" s="58">
        <f t="shared" si="36"/>
        <v>0</v>
      </c>
      <c r="K144" s="53">
        <f>+'DAY8'!K144+'DAY9'!C144</f>
        <v>0</v>
      </c>
      <c r="L144" s="54">
        <f>+'DAY8'!L144+'DAY9'!D144</f>
        <v>0</v>
      </c>
      <c r="M144" s="55">
        <f>+'DAY8'!M144+'DAY9'!E144</f>
        <v>0</v>
      </c>
      <c r="N144" s="52">
        <f>+'DAY8'!N144+'DAY9'!F144</f>
        <v>0</v>
      </c>
      <c r="O144" s="276">
        <f>+'DAY8'!O144+'DAY9'!G144</f>
        <v>0</v>
      </c>
      <c r="P144" s="53">
        <f t="shared" si="78"/>
        <v>0</v>
      </c>
      <c r="Q144" s="54">
        <f t="shared" si="79"/>
        <v>0</v>
      </c>
      <c r="R144" s="55">
        <f t="shared" si="80"/>
        <v>0</v>
      </c>
      <c r="S144" s="52">
        <f t="shared" si="81"/>
        <v>0</v>
      </c>
      <c r="T144" s="276">
        <f t="shared" si="82"/>
        <v>0</v>
      </c>
      <c r="U144" s="62">
        <f t="shared" si="83"/>
        <v>0</v>
      </c>
    </row>
    <row r="145" spans="1:21" x14ac:dyDescent="0.25">
      <c r="A145" s="80" t="s">
        <v>214</v>
      </c>
      <c r="B145" s="52">
        <f>'DAY8'!H145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+(Table111[[#This Row],[OPENING ]]+Table111[[#This Row],[RECEIPTS]]+Table111[[#This Row],[RETURNS]])-(Table111[[#This Row],[EXCHANGED]]+Table111[[#This Row],[SALES]]+Table111[[#This Row],[ISSUES]])</f>
        <v>0</v>
      </c>
      <c r="I145" s="53">
        <v>0</v>
      </c>
      <c r="J145" s="58">
        <f t="shared" si="36"/>
        <v>0</v>
      </c>
      <c r="K145" s="53">
        <f>+'DAY8'!K145+'DAY9'!C145</f>
        <v>0</v>
      </c>
      <c r="L145" s="54">
        <f>+'DAY8'!L145+'DAY9'!D145</f>
        <v>0</v>
      </c>
      <c r="M145" s="55">
        <f>+'DAY8'!M145+'DAY9'!E145</f>
        <v>0</v>
      </c>
      <c r="N145" s="52">
        <f>+'DAY8'!N145+'DAY9'!F145</f>
        <v>0</v>
      </c>
      <c r="O145" s="276">
        <f>+'DAY8'!O145+'DAY9'!G145</f>
        <v>0</v>
      </c>
      <c r="P145" s="53">
        <f t="shared" si="78"/>
        <v>0</v>
      </c>
      <c r="Q145" s="54">
        <f t="shared" si="79"/>
        <v>0</v>
      </c>
      <c r="R145" s="55">
        <f t="shared" si="80"/>
        <v>0</v>
      </c>
      <c r="S145" s="52">
        <f t="shared" si="81"/>
        <v>0</v>
      </c>
      <c r="T145" s="276">
        <f t="shared" si="82"/>
        <v>0</v>
      </c>
      <c r="U145" s="62">
        <f t="shared" si="83"/>
        <v>0</v>
      </c>
    </row>
    <row r="146" spans="1:21" x14ac:dyDescent="0.25">
      <c r="A146" s="80" t="s">
        <v>215</v>
      </c>
      <c r="B146" s="52">
        <f>'DAY8'!H146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+(Table111[[#This Row],[OPENING ]]+Table111[[#This Row],[RECEIPTS]]+Table111[[#This Row],[RETURNS]])-(Table111[[#This Row],[EXCHANGED]]+Table111[[#This Row],[SALES]]+Table111[[#This Row],[ISSUES]])</f>
        <v>0</v>
      </c>
      <c r="I146" s="53">
        <v>0</v>
      </c>
      <c r="J146" s="58">
        <f t="shared" si="36"/>
        <v>0</v>
      </c>
      <c r="K146" s="53">
        <f>+'DAY8'!K146+'DAY9'!C146</f>
        <v>0</v>
      </c>
      <c r="L146" s="54">
        <f>+'DAY8'!L146+'DAY9'!D146</f>
        <v>0</v>
      </c>
      <c r="M146" s="55">
        <f>+'DAY8'!M146+'DAY9'!E146</f>
        <v>0</v>
      </c>
      <c r="N146" s="52">
        <f>+'DAY8'!N146+'DAY9'!F146</f>
        <v>0</v>
      </c>
      <c r="O146" s="276">
        <f>+'DAY8'!O146+'DAY9'!G146</f>
        <v>0</v>
      </c>
      <c r="P146" s="53">
        <f t="shared" si="78"/>
        <v>0</v>
      </c>
      <c r="Q146" s="54">
        <f t="shared" si="79"/>
        <v>0</v>
      </c>
      <c r="R146" s="55">
        <f t="shared" si="80"/>
        <v>0</v>
      </c>
      <c r="S146" s="52">
        <f t="shared" si="81"/>
        <v>0</v>
      </c>
      <c r="T146" s="276">
        <f t="shared" si="82"/>
        <v>0</v>
      </c>
      <c r="U146" s="62">
        <f t="shared" si="83"/>
        <v>0</v>
      </c>
    </row>
    <row r="147" spans="1:21" x14ac:dyDescent="0.25">
      <c r="A147" s="80" t="s">
        <v>233</v>
      </c>
      <c r="B147" s="52">
        <f>'DAY8'!H147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+(Table111[[#This Row],[OPENING ]]+Table111[[#This Row],[RECEIPTS]]+Table111[[#This Row],[RETURNS]])-(Table111[[#This Row],[EXCHANGED]]+Table111[[#This Row],[SALES]]+Table111[[#This Row],[ISSUES]])</f>
        <v>0</v>
      </c>
      <c r="I147" s="53">
        <v>0</v>
      </c>
      <c r="J147" s="58">
        <f t="shared" si="36"/>
        <v>0</v>
      </c>
      <c r="K147" s="53">
        <f>+'DAY8'!K147+'DAY9'!C147</f>
        <v>0</v>
      </c>
      <c r="L147" s="54">
        <f>+'DAY8'!L147+'DAY9'!D147</f>
        <v>0</v>
      </c>
      <c r="M147" s="55">
        <f>+'DAY8'!M147+'DAY9'!E147</f>
        <v>0</v>
      </c>
      <c r="N147" s="52">
        <f>+'DAY8'!N147+'DAY9'!F147</f>
        <v>0</v>
      </c>
      <c r="O147" s="276">
        <f>+'DAY8'!O147+'DAY9'!G147</f>
        <v>0</v>
      </c>
      <c r="P147" s="53">
        <f t="shared" si="78"/>
        <v>0</v>
      </c>
      <c r="Q147" s="54">
        <f t="shared" si="79"/>
        <v>0</v>
      </c>
      <c r="R147" s="55">
        <f t="shared" si="80"/>
        <v>0</v>
      </c>
      <c r="S147" s="52">
        <f t="shared" si="81"/>
        <v>0</v>
      </c>
      <c r="T147" s="276">
        <f t="shared" si="82"/>
        <v>0</v>
      </c>
      <c r="U147" s="62">
        <f t="shared" si="83"/>
        <v>0</v>
      </c>
    </row>
    <row r="148" spans="1:21" x14ac:dyDescent="0.25">
      <c r="A148" s="80" t="s">
        <v>236</v>
      </c>
      <c r="B148" s="52">
        <f>'DAY8'!H148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+(Table111[[#This Row],[OPENING ]]+Table111[[#This Row],[RECEIPTS]]+Table111[[#This Row],[RETURNS]])-(Table111[[#This Row],[EXCHANGED]]+Table111[[#This Row],[SALES]]+Table111[[#This Row],[ISSUES]])</f>
        <v>0</v>
      </c>
      <c r="I148" s="53">
        <v>0</v>
      </c>
      <c r="J148" s="58">
        <f t="shared" si="36"/>
        <v>0</v>
      </c>
      <c r="K148" s="53">
        <f>+'DAY8'!K148+'DAY9'!C148</f>
        <v>0</v>
      </c>
      <c r="L148" s="54">
        <f>+'DAY8'!L148+'DAY9'!D148</f>
        <v>0</v>
      </c>
      <c r="M148" s="55">
        <f>+'DAY8'!M148+'DAY9'!E148</f>
        <v>0</v>
      </c>
      <c r="N148" s="52">
        <f>+'DAY8'!N148+'DAY9'!F148</f>
        <v>0</v>
      </c>
      <c r="O148" s="276">
        <f>+'DAY8'!O148+'DAY9'!G148</f>
        <v>0</v>
      </c>
      <c r="P148" s="53">
        <f t="shared" si="78"/>
        <v>0</v>
      </c>
      <c r="Q148" s="54">
        <f t="shared" si="79"/>
        <v>0</v>
      </c>
      <c r="R148" s="55">
        <f t="shared" si="80"/>
        <v>0</v>
      </c>
      <c r="S148" s="52">
        <f t="shared" si="81"/>
        <v>0</v>
      </c>
      <c r="T148" s="276">
        <f t="shared" si="82"/>
        <v>0</v>
      </c>
      <c r="U148" s="62">
        <f t="shared" si="83"/>
        <v>0</v>
      </c>
    </row>
    <row r="149" spans="1:21" ht="15.75" thickBot="1" x14ac:dyDescent="0.3">
      <c r="A149" s="142"/>
      <c r="B149" s="52">
        <f>'DAY8'!H149</f>
        <v>0</v>
      </c>
      <c r="C149" s="144">
        <v>0</v>
      </c>
      <c r="D149" s="145">
        <v>0</v>
      </c>
      <c r="E149" s="146">
        <v>0</v>
      </c>
      <c r="F149" s="143">
        <v>0</v>
      </c>
      <c r="G149" s="298">
        <v>0</v>
      </c>
      <c r="H149" s="54">
        <f>+(Table111[[#This Row],[OPENING ]]+Table111[[#This Row],[RECEIPTS]]+Table111[[#This Row],[RETURNS]])-(Table111[[#This Row],[EXCHANGED]]+Table111[[#This Row],[SALES]]+Table111[[#This Row],[ISSUES]])</f>
        <v>0</v>
      </c>
      <c r="I149" s="144">
        <v>0</v>
      </c>
      <c r="J149" s="148">
        <f t="shared" si="36"/>
        <v>0</v>
      </c>
      <c r="K149" s="53">
        <f>+'DAY8'!K149+'DAY9'!C149</f>
        <v>0</v>
      </c>
      <c r="L149" s="54">
        <f>+'DAY8'!L149+'DAY9'!D149</f>
        <v>0</v>
      </c>
      <c r="M149" s="55">
        <f>+'DAY8'!M149+'DAY9'!E149</f>
        <v>0</v>
      </c>
      <c r="N149" s="52">
        <f>+'DAY8'!N149+'DAY9'!F149</f>
        <v>0</v>
      </c>
      <c r="O149" s="276">
        <f>+'DAY8'!O149+'DAY9'!G149</f>
        <v>0</v>
      </c>
      <c r="P149" s="53">
        <f t="shared" si="78"/>
        <v>0</v>
      </c>
      <c r="Q149" s="54">
        <f t="shared" si="79"/>
        <v>0</v>
      </c>
      <c r="R149" s="55">
        <f t="shared" si="80"/>
        <v>0</v>
      </c>
      <c r="S149" s="52">
        <f t="shared" si="81"/>
        <v>0</v>
      </c>
      <c r="T149" s="276">
        <f t="shared" si="82"/>
        <v>0</v>
      </c>
      <c r="U149" s="167">
        <f t="shared" si="83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84">SUM(C128:C149)</f>
        <v>0</v>
      </c>
      <c r="D150" s="162">
        <f t="shared" si="84"/>
        <v>0</v>
      </c>
      <c r="E150" s="163">
        <f t="shared" si="84"/>
        <v>0</v>
      </c>
      <c r="F150" s="160">
        <f t="shared" si="84"/>
        <v>0</v>
      </c>
      <c r="G150" s="277">
        <f t="shared" ref="G150:T150" si="85">SUM(G128:G149)</f>
        <v>0</v>
      </c>
      <c r="H150" s="162">
        <f t="shared" si="85"/>
        <v>5847.2999999999993</v>
      </c>
      <c r="I150" s="161">
        <f t="shared" si="85"/>
        <v>0</v>
      </c>
      <c r="J150" s="165">
        <f>+I150-H150</f>
        <v>-5847.2999999999993</v>
      </c>
      <c r="K150" s="161">
        <f t="shared" si="85"/>
        <v>20</v>
      </c>
      <c r="L150" s="174">
        <f t="shared" si="85"/>
        <v>0</v>
      </c>
      <c r="M150" s="163">
        <f t="shared" si="85"/>
        <v>0</v>
      </c>
      <c r="N150" s="160">
        <f t="shared" si="85"/>
        <v>0</v>
      </c>
      <c r="O150" s="277">
        <f t="shared" si="85"/>
        <v>2006.8</v>
      </c>
      <c r="P150" s="161">
        <f t="shared" si="85"/>
        <v>2.2222222222222223</v>
      </c>
      <c r="Q150" s="162">
        <f t="shared" si="85"/>
        <v>0</v>
      </c>
      <c r="R150" s="163">
        <f t="shared" si="85"/>
        <v>0</v>
      </c>
      <c r="S150" s="160">
        <f t="shared" si="85"/>
        <v>0</v>
      </c>
      <c r="T150" s="277">
        <f t="shared" si="85"/>
        <v>222.97777777777779</v>
      </c>
      <c r="U150" s="166">
        <f t="shared" si="83"/>
        <v>25.964920071047953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'DAY8'!H153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+(Table111[[#This Row],[OPENING ]]+Table111[[#This Row],[RECEIPTS]]+Table111[[#This Row],[RETURNS]])-(Table111[[#This Row],[EXCHANGED]]+Table111[[#This Row],[SALES]]+Table111[[#This Row],[ISSUES]])</f>
        <v>0</v>
      </c>
      <c r="I153" s="53">
        <v>0</v>
      </c>
      <c r="J153" s="58">
        <f t="shared" si="36"/>
        <v>0</v>
      </c>
      <c r="K153" s="53">
        <f>+'DAY8'!K153+'DAY9'!C153</f>
        <v>0</v>
      </c>
      <c r="L153" s="54">
        <f>+'DAY8'!L153+'DAY9'!D153</f>
        <v>0</v>
      </c>
      <c r="M153" s="55">
        <f>+'DAY8'!M153+'DAY9'!E153</f>
        <v>0</v>
      </c>
      <c r="N153" s="52">
        <f>+'DAY8'!N153+'DAY9'!F153</f>
        <v>0</v>
      </c>
      <c r="O153" s="276">
        <f>+'DAY8'!O153+'DAY9'!G153</f>
        <v>0</v>
      </c>
      <c r="P153" s="53">
        <f t="shared" ref="P153" si="86">+K153/9</f>
        <v>0</v>
      </c>
      <c r="Q153" s="54">
        <f t="shared" ref="Q153" si="87">+L153/9</f>
        <v>0</v>
      </c>
      <c r="R153" s="55">
        <f t="shared" ref="R153" si="88">+M153/9</f>
        <v>0</v>
      </c>
      <c r="S153" s="52">
        <f t="shared" ref="S153" si="89">+N153/9</f>
        <v>0</v>
      </c>
      <c r="T153" s="276">
        <f t="shared" ref="T153" si="90">+O153/9</f>
        <v>0</v>
      </c>
      <c r="U153" s="62">
        <f t="shared" si="83"/>
        <v>0</v>
      </c>
    </row>
    <row r="154" spans="1:21" x14ac:dyDescent="0.25">
      <c r="A154" s="318" t="s">
        <v>67</v>
      </c>
      <c r="B154" s="52">
        <f>'DAY8'!H154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+(Table111[[#This Row],[OPENING ]]+Table111[[#This Row],[RECEIPTS]]+Table111[[#This Row],[RETURNS]])-(Table111[[#This Row],[EXCHANGED]]+Table111[[#This Row],[SALES]]+Table111[[#This Row],[ISSUES]])</f>
        <v>7.6</v>
      </c>
      <c r="I154" s="53">
        <v>0</v>
      </c>
      <c r="J154" s="58">
        <f t="shared" si="36"/>
        <v>-7.6</v>
      </c>
      <c r="K154" s="53">
        <f>+'DAY8'!K154+'DAY9'!C154</f>
        <v>0</v>
      </c>
      <c r="L154" s="54">
        <f>+'DAY8'!L154+'DAY9'!D154</f>
        <v>0</v>
      </c>
      <c r="M154" s="55">
        <f>+'DAY8'!M154+'DAY9'!E154</f>
        <v>0</v>
      </c>
      <c r="N154" s="52">
        <f>+'DAY8'!N154+'DAY9'!F154</f>
        <v>0</v>
      </c>
      <c r="O154" s="276">
        <f>+'DAY8'!O154+'DAY9'!G154</f>
        <v>0</v>
      </c>
      <c r="P154" s="53">
        <f t="shared" ref="P154:P213" si="91">+K154/9</f>
        <v>0</v>
      </c>
      <c r="Q154" s="54">
        <f t="shared" ref="Q154:Q213" si="92">+L154/9</f>
        <v>0</v>
      </c>
      <c r="R154" s="55">
        <f t="shared" ref="R154:R213" si="93">+M154/9</f>
        <v>0</v>
      </c>
      <c r="S154" s="52">
        <f t="shared" ref="S154:S213" si="94">+N154/9</f>
        <v>0</v>
      </c>
      <c r="T154" s="276">
        <f t="shared" ref="T154:T213" si="95">+O154/9</f>
        <v>0</v>
      </c>
      <c r="U154" s="62">
        <f t="shared" si="83"/>
        <v>0</v>
      </c>
    </row>
    <row r="155" spans="1:21" x14ac:dyDescent="0.25">
      <c r="A155" s="318" t="s">
        <v>68</v>
      </c>
      <c r="B155" s="52">
        <f>'DAY8'!H155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+(Table111[[#This Row],[OPENING ]]+Table111[[#This Row],[RECEIPTS]]+Table111[[#This Row],[RETURNS]])-(Table111[[#This Row],[EXCHANGED]]+Table111[[#This Row],[SALES]]+Table111[[#This Row],[ISSUES]])</f>
        <v>0</v>
      </c>
      <c r="I155" s="53">
        <v>0</v>
      </c>
      <c r="J155" s="58">
        <f t="shared" si="36"/>
        <v>0</v>
      </c>
      <c r="K155" s="53">
        <f>+'DAY8'!K155+'DAY9'!C155</f>
        <v>0</v>
      </c>
      <c r="L155" s="54">
        <f>+'DAY8'!L155+'DAY9'!D155</f>
        <v>0</v>
      </c>
      <c r="M155" s="55">
        <f>+'DAY8'!M155+'DAY9'!E155</f>
        <v>0</v>
      </c>
      <c r="N155" s="52">
        <f>+'DAY8'!N155+'DAY9'!F155</f>
        <v>0</v>
      </c>
      <c r="O155" s="276">
        <f>+'DAY8'!O155+'DAY9'!G155</f>
        <v>0</v>
      </c>
      <c r="P155" s="53">
        <f t="shared" si="91"/>
        <v>0</v>
      </c>
      <c r="Q155" s="54">
        <f t="shared" si="92"/>
        <v>0</v>
      </c>
      <c r="R155" s="55">
        <f t="shared" si="93"/>
        <v>0</v>
      </c>
      <c r="S155" s="52">
        <f t="shared" si="94"/>
        <v>0</v>
      </c>
      <c r="T155" s="276">
        <f t="shared" si="95"/>
        <v>0</v>
      </c>
      <c r="U155" s="62">
        <f t="shared" si="83"/>
        <v>0</v>
      </c>
    </row>
    <row r="156" spans="1:21" x14ac:dyDescent="0.25">
      <c r="A156" s="85" t="s">
        <v>69</v>
      </c>
      <c r="B156" s="52">
        <f>'DAY8'!H156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+(Table111[[#This Row],[OPENING ]]+Table111[[#This Row],[RECEIPTS]]+Table111[[#This Row],[RETURNS]])-(Table111[[#This Row],[EXCHANGED]]+Table111[[#This Row],[SALES]]+Table111[[#This Row],[ISSUES]])</f>
        <v>0</v>
      </c>
      <c r="I156" s="53">
        <v>0</v>
      </c>
      <c r="J156" s="58">
        <f t="shared" si="36"/>
        <v>0</v>
      </c>
      <c r="K156" s="53">
        <f>+'DAY8'!K156+'DAY9'!C156</f>
        <v>0</v>
      </c>
      <c r="L156" s="54">
        <f>+'DAY8'!L156+'DAY9'!D156</f>
        <v>0</v>
      </c>
      <c r="M156" s="55">
        <f>+'DAY8'!M156+'DAY9'!E156</f>
        <v>0</v>
      </c>
      <c r="N156" s="52">
        <f>+'DAY8'!N156+'DAY9'!F156</f>
        <v>0</v>
      </c>
      <c r="O156" s="276">
        <f>+'DAY8'!O156+'DAY9'!G156</f>
        <v>0</v>
      </c>
      <c r="P156" s="53">
        <f t="shared" si="91"/>
        <v>0</v>
      </c>
      <c r="Q156" s="54">
        <f t="shared" si="92"/>
        <v>0</v>
      </c>
      <c r="R156" s="55">
        <f t="shared" si="93"/>
        <v>0</v>
      </c>
      <c r="S156" s="52">
        <f t="shared" si="94"/>
        <v>0</v>
      </c>
      <c r="T156" s="276">
        <f t="shared" si="95"/>
        <v>0</v>
      </c>
      <c r="U156" s="62">
        <f t="shared" si="83"/>
        <v>0</v>
      </c>
    </row>
    <row r="157" spans="1:21" x14ac:dyDescent="0.25">
      <c r="A157" s="85" t="s">
        <v>70</v>
      </c>
      <c r="B157" s="52">
        <f>'DAY8'!H157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+(Table111[[#This Row],[OPENING ]]+Table111[[#This Row],[RECEIPTS]]+Table111[[#This Row],[RETURNS]])-(Table111[[#This Row],[EXCHANGED]]+Table111[[#This Row],[SALES]]+Table111[[#This Row],[ISSUES]])</f>
        <v>0</v>
      </c>
      <c r="I157" s="53">
        <v>0</v>
      </c>
      <c r="J157" s="58">
        <f t="shared" ref="J157:J220" si="96">+I157-H157</f>
        <v>0</v>
      </c>
      <c r="K157" s="53">
        <f>+'DAY8'!K157+'DAY9'!C157</f>
        <v>0</v>
      </c>
      <c r="L157" s="54">
        <f>+'DAY8'!L157+'DAY9'!D157</f>
        <v>0</v>
      </c>
      <c r="M157" s="55">
        <f>+'DAY8'!M157+'DAY9'!E157</f>
        <v>0</v>
      </c>
      <c r="N157" s="52">
        <f>+'DAY8'!N157+'DAY9'!F157</f>
        <v>0</v>
      </c>
      <c r="O157" s="276">
        <f>+'DAY8'!O157+'DAY9'!G157</f>
        <v>0</v>
      </c>
      <c r="P157" s="53">
        <f t="shared" si="91"/>
        <v>0</v>
      </c>
      <c r="Q157" s="54">
        <f t="shared" si="92"/>
        <v>0</v>
      </c>
      <c r="R157" s="55">
        <f t="shared" si="93"/>
        <v>0</v>
      </c>
      <c r="S157" s="52">
        <f t="shared" si="94"/>
        <v>0</v>
      </c>
      <c r="T157" s="276">
        <f t="shared" si="95"/>
        <v>0</v>
      </c>
      <c r="U157" s="62">
        <f t="shared" si="83"/>
        <v>0</v>
      </c>
    </row>
    <row r="158" spans="1:21" x14ac:dyDescent="0.25">
      <c r="A158" s="85" t="s">
        <v>71</v>
      </c>
      <c r="B158" s="52">
        <f>'DAY8'!H158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+(Table111[[#This Row],[OPENING ]]+Table111[[#This Row],[RECEIPTS]]+Table111[[#This Row],[RETURNS]])-(Table111[[#This Row],[EXCHANGED]]+Table111[[#This Row],[SALES]]+Table111[[#This Row],[ISSUES]])</f>
        <v>0</v>
      </c>
      <c r="I158" s="53">
        <v>0</v>
      </c>
      <c r="J158" s="58">
        <f t="shared" si="96"/>
        <v>0</v>
      </c>
      <c r="K158" s="53">
        <f>+'DAY8'!K158+'DAY9'!C158</f>
        <v>0</v>
      </c>
      <c r="L158" s="54">
        <f>+'DAY8'!L158+'DAY9'!D158</f>
        <v>0</v>
      </c>
      <c r="M158" s="55">
        <f>+'DAY8'!M158+'DAY9'!E158</f>
        <v>0</v>
      </c>
      <c r="N158" s="52">
        <f>+'DAY8'!N158+'DAY9'!F158</f>
        <v>0</v>
      </c>
      <c r="O158" s="276">
        <f>+'DAY8'!O158+'DAY9'!G158</f>
        <v>0</v>
      </c>
      <c r="P158" s="53">
        <f t="shared" si="91"/>
        <v>0</v>
      </c>
      <c r="Q158" s="54">
        <f t="shared" si="92"/>
        <v>0</v>
      </c>
      <c r="R158" s="55">
        <f t="shared" si="93"/>
        <v>0</v>
      </c>
      <c r="S158" s="52">
        <f t="shared" si="94"/>
        <v>0</v>
      </c>
      <c r="T158" s="276">
        <f t="shared" si="95"/>
        <v>0</v>
      </c>
      <c r="U158" s="62">
        <f t="shared" si="83"/>
        <v>0</v>
      </c>
    </row>
    <row r="159" spans="1:21" x14ac:dyDescent="0.25">
      <c r="A159" s="86" t="s">
        <v>72</v>
      </c>
      <c r="B159" s="52">
        <f>'DAY8'!H159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+(Table111[[#This Row],[OPENING ]]+Table111[[#This Row],[RECEIPTS]]+Table111[[#This Row],[RETURNS]])-(Table111[[#This Row],[EXCHANGED]]+Table111[[#This Row],[SALES]]+Table111[[#This Row],[ISSUES]])</f>
        <v>0</v>
      </c>
      <c r="I159" s="53">
        <v>0</v>
      </c>
      <c r="J159" s="58">
        <f t="shared" si="96"/>
        <v>0</v>
      </c>
      <c r="K159" s="53">
        <f>+'DAY8'!K159+'DAY9'!C159</f>
        <v>0</v>
      </c>
      <c r="L159" s="54">
        <f>+'DAY8'!L159+'DAY9'!D159</f>
        <v>0</v>
      </c>
      <c r="M159" s="55">
        <f>+'DAY8'!M159+'DAY9'!E159</f>
        <v>0</v>
      </c>
      <c r="N159" s="52">
        <f>+'DAY8'!N159+'DAY9'!F159</f>
        <v>0</v>
      </c>
      <c r="O159" s="276">
        <f>+'DAY8'!O159+'DAY9'!G159</f>
        <v>0</v>
      </c>
      <c r="P159" s="53">
        <f t="shared" si="91"/>
        <v>0</v>
      </c>
      <c r="Q159" s="54">
        <f t="shared" si="92"/>
        <v>0</v>
      </c>
      <c r="R159" s="55">
        <f t="shared" si="93"/>
        <v>0</v>
      </c>
      <c r="S159" s="52">
        <f t="shared" si="94"/>
        <v>0</v>
      </c>
      <c r="T159" s="276">
        <f t="shared" si="95"/>
        <v>0</v>
      </c>
      <c r="U159" s="62">
        <f t="shared" si="83"/>
        <v>0</v>
      </c>
    </row>
    <row r="160" spans="1:21" x14ac:dyDescent="0.25">
      <c r="A160" s="86" t="s">
        <v>73</v>
      </c>
      <c r="B160" s="52">
        <f>'DAY8'!H160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+(Table111[[#This Row],[OPENING ]]+Table111[[#This Row],[RECEIPTS]]+Table111[[#This Row],[RETURNS]])-(Table111[[#This Row],[EXCHANGED]]+Table111[[#This Row],[SALES]]+Table111[[#This Row],[ISSUES]])</f>
        <v>0</v>
      </c>
      <c r="I160" s="53">
        <v>0</v>
      </c>
      <c r="J160" s="58">
        <f t="shared" si="96"/>
        <v>0</v>
      </c>
      <c r="K160" s="53">
        <f>+'DAY8'!K160+'DAY9'!C160</f>
        <v>0</v>
      </c>
      <c r="L160" s="54">
        <f>+'DAY8'!L160+'DAY9'!D160</f>
        <v>0</v>
      </c>
      <c r="M160" s="55">
        <f>+'DAY8'!M160+'DAY9'!E160</f>
        <v>0</v>
      </c>
      <c r="N160" s="52">
        <f>+'DAY8'!N160+'DAY9'!F160</f>
        <v>0</v>
      </c>
      <c r="O160" s="276">
        <f>+'DAY8'!O160+'DAY9'!G160</f>
        <v>0</v>
      </c>
      <c r="P160" s="53">
        <f t="shared" si="91"/>
        <v>0</v>
      </c>
      <c r="Q160" s="54">
        <f t="shared" si="92"/>
        <v>0</v>
      </c>
      <c r="R160" s="55">
        <f t="shared" si="93"/>
        <v>0</v>
      </c>
      <c r="S160" s="52">
        <f t="shared" si="94"/>
        <v>0</v>
      </c>
      <c r="T160" s="276">
        <f t="shared" si="95"/>
        <v>0</v>
      </c>
      <c r="U160" s="62">
        <f t="shared" si="83"/>
        <v>0</v>
      </c>
    </row>
    <row r="161" spans="1:21" x14ac:dyDescent="0.25">
      <c r="A161" s="87" t="s">
        <v>74</v>
      </c>
      <c r="B161" s="52">
        <f>'DAY8'!H161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+(Table111[[#This Row],[OPENING ]]+Table111[[#This Row],[RECEIPTS]]+Table111[[#This Row],[RETURNS]])-(Table111[[#This Row],[EXCHANGED]]+Table111[[#This Row],[SALES]]+Table111[[#This Row],[ISSUES]])</f>
        <v>562</v>
      </c>
      <c r="I161" s="53">
        <v>0</v>
      </c>
      <c r="J161" s="58">
        <f>+I161-H161</f>
        <v>-562</v>
      </c>
      <c r="K161" s="53">
        <f>+'DAY8'!K161+'DAY9'!C161</f>
        <v>0</v>
      </c>
      <c r="L161" s="54">
        <f>+'DAY8'!L161+'DAY9'!D161</f>
        <v>0</v>
      </c>
      <c r="M161" s="55">
        <f>+'DAY8'!M161+'DAY9'!E161</f>
        <v>0</v>
      </c>
      <c r="N161" s="52">
        <f>+'DAY8'!N161+'DAY9'!F161</f>
        <v>0</v>
      </c>
      <c r="O161" s="276">
        <f>+'DAY8'!O161+'DAY9'!G161</f>
        <v>0</v>
      </c>
      <c r="P161" s="53">
        <f t="shared" si="91"/>
        <v>0</v>
      </c>
      <c r="Q161" s="54">
        <f t="shared" si="92"/>
        <v>0</v>
      </c>
      <c r="R161" s="55">
        <f t="shared" si="93"/>
        <v>0</v>
      </c>
      <c r="S161" s="52">
        <f t="shared" si="94"/>
        <v>0</v>
      </c>
      <c r="T161" s="276">
        <f t="shared" si="95"/>
        <v>0</v>
      </c>
      <c r="U161" s="62">
        <f t="shared" si="83"/>
        <v>0</v>
      </c>
    </row>
    <row r="162" spans="1:21" x14ac:dyDescent="0.25">
      <c r="A162" s="88" t="s">
        <v>75</v>
      </c>
      <c r="B162" s="52">
        <f>'DAY8'!H162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+(Table111[[#This Row],[OPENING ]]+Table111[[#This Row],[RECEIPTS]]+Table111[[#This Row],[RETURNS]])-(Table111[[#This Row],[EXCHANGED]]+Table111[[#This Row],[SALES]]+Table111[[#This Row],[ISSUES]])</f>
        <v>0</v>
      </c>
      <c r="I162" s="53">
        <v>0</v>
      </c>
      <c r="J162" s="58">
        <f t="shared" si="96"/>
        <v>0</v>
      </c>
      <c r="K162" s="53">
        <f>+'DAY8'!K162+'DAY9'!C162</f>
        <v>0</v>
      </c>
      <c r="L162" s="54">
        <f>+'DAY8'!L162+'DAY9'!D162</f>
        <v>0</v>
      </c>
      <c r="M162" s="55">
        <f>+'DAY8'!M162+'DAY9'!E162</f>
        <v>0</v>
      </c>
      <c r="N162" s="52">
        <f>+'DAY8'!N162+'DAY9'!F162</f>
        <v>0</v>
      </c>
      <c r="O162" s="276">
        <f>+'DAY8'!O162+'DAY9'!G162</f>
        <v>0</v>
      </c>
      <c r="P162" s="53">
        <f t="shared" si="91"/>
        <v>0</v>
      </c>
      <c r="Q162" s="54">
        <f t="shared" si="92"/>
        <v>0</v>
      </c>
      <c r="R162" s="55">
        <f t="shared" si="93"/>
        <v>0</v>
      </c>
      <c r="S162" s="52">
        <f t="shared" si="94"/>
        <v>0</v>
      </c>
      <c r="T162" s="276">
        <f t="shared" si="95"/>
        <v>0</v>
      </c>
      <c r="U162" s="62">
        <f t="shared" si="83"/>
        <v>0</v>
      </c>
    </row>
    <row r="163" spans="1:21" x14ac:dyDescent="0.25">
      <c r="A163" s="88" t="s">
        <v>76</v>
      </c>
      <c r="B163" s="52">
        <f>'DAY8'!H163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+(Table111[[#This Row],[OPENING ]]+Table111[[#This Row],[RECEIPTS]]+Table111[[#This Row],[RETURNS]])-(Table111[[#This Row],[EXCHANGED]]+Table111[[#This Row],[SALES]]+Table111[[#This Row],[ISSUES]])</f>
        <v>0</v>
      </c>
      <c r="I163" s="53">
        <v>0</v>
      </c>
      <c r="J163" s="58">
        <f t="shared" si="96"/>
        <v>0</v>
      </c>
      <c r="K163" s="53">
        <f>+'DAY8'!K163+'DAY9'!C163</f>
        <v>0</v>
      </c>
      <c r="L163" s="54">
        <f>+'DAY8'!L163+'DAY9'!D163</f>
        <v>0</v>
      </c>
      <c r="M163" s="55">
        <f>+'DAY8'!M163+'DAY9'!E163</f>
        <v>0</v>
      </c>
      <c r="N163" s="52">
        <f>+'DAY8'!N163+'DAY9'!F163</f>
        <v>0</v>
      </c>
      <c r="O163" s="276">
        <f>+'DAY8'!O163+'DAY9'!G163</f>
        <v>0</v>
      </c>
      <c r="P163" s="53">
        <f t="shared" si="91"/>
        <v>0</v>
      </c>
      <c r="Q163" s="54">
        <f t="shared" si="92"/>
        <v>0</v>
      </c>
      <c r="R163" s="55">
        <f t="shared" si="93"/>
        <v>0</v>
      </c>
      <c r="S163" s="52">
        <f t="shared" si="94"/>
        <v>0</v>
      </c>
      <c r="T163" s="276">
        <f t="shared" si="95"/>
        <v>0</v>
      </c>
      <c r="U163" s="62">
        <f t="shared" si="83"/>
        <v>0</v>
      </c>
    </row>
    <row r="164" spans="1:21" x14ac:dyDescent="0.25">
      <c r="A164" s="87" t="s">
        <v>77</v>
      </c>
      <c r="B164" s="52">
        <f>'DAY8'!H164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+(Table111[[#This Row],[OPENING ]]+Table111[[#This Row],[RECEIPTS]]+Table111[[#This Row],[RETURNS]])-(Table111[[#This Row],[EXCHANGED]]+Table111[[#This Row],[SALES]]+Table111[[#This Row],[ISSUES]])</f>
        <v>4</v>
      </c>
      <c r="I164" s="53">
        <v>0</v>
      </c>
      <c r="J164" s="58">
        <f t="shared" si="96"/>
        <v>-4</v>
      </c>
      <c r="K164" s="53">
        <f>+'DAY8'!K164+'DAY9'!C164</f>
        <v>0</v>
      </c>
      <c r="L164" s="54">
        <f>+'DAY8'!L164+'DAY9'!D164</f>
        <v>0</v>
      </c>
      <c r="M164" s="55">
        <f>+'DAY8'!M164+'DAY9'!E164</f>
        <v>0</v>
      </c>
      <c r="N164" s="52">
        <f>+'DAY8'!N164+'DAY9'!F164</f>
        <v>0</v>
      </c>
      <c r="O164" s="276">
        <f>+'DAY8'!O164+'DAY9'!G164</f>
        <v>0</v>
      </c>
      <c r="P164" s="53">
        <f t="shared" si="91"/>
        <v>0</v>
      </c>
      <c r="Q164" s="54">
        <f t="shared" si="92"/>
        <v>0</v>
      </c>
      <c r="R164" s="55">
        <f t="shared" si="93"/>
        <v>0</v>
      </c>
      <c r="S164" s="52">
        <f t="shared" si="94"/>
        <v>0</v>
      </c>
      <c r="T164" s="276">
        <f t="shared" si="95"/>
        <v>0</v>
      </c>
      <c r="U164" s="62">
        <f t="shared" si="83"/>
        <v>0</v>
      </c>
    </row>
    <row r="165" spans="1:21" x14ac:dyDescent="0.25">
      <c r="A165" s="109" t="s">
        <v>78</v>
      </c>
      <c r="B165" s="52">
        <f>'DAY8'!H165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+(Table111[[#This Row],[OPENING ]]+Table111[[#This Row],[RECEIPTS]]+Table111[[#This Row],[RETURNS]])-(Table111[[#This Row],[EXCHANGED]]+Table111[[#This Row],[SALES]]+Table111[[#This Row],[ISSUES]])</f>
        <v>0</v>
      </c>
      <c r="I165" s="53">
        <v>0</v>
      </c>
      <c r="J165" s="58">
        <f t="shared" si="96"/>
        <v>0</v>
      </c>
      <c r="K165" s="53">
        <f>+'DAY8'!K165+'DAY9'!C165</f>
        <v>0</v>
      </c>
      <c r="L165" s="54">
        <f>+'DAY8'!L165+'DAY9'!D165</f>
        <v>0</v>
      </c>
      <c r="M165" s="55">
        <f>+'DAY8'!M165+'DAY9'!E165</f>
        <v>0</v>
      </c>
      <c r="N165" s="52">
        <f>+'DAY8'!N165+'DAY9'!F165</f>
        <v>0</v>
      </c>
      <c r="O165" s="276">
        <f>+'DAY8'!O165+'DAY9'!G165</f>
        <v>0</v>
      </c>
      <c r="P165" s="53">
        <f t="shared" si="91"/>
        <v>0</v>
      </c>
      <c r="Q165" s="54">
        <f t="shared" si="92"/>
        <v>0</v>
      </c>
      <c r="R165" s="55">
        <f t="shared" si="93"/>
        <v>0</v>
      </c>
      <c r="S165" s="52">
        <f t="shared" si="94"/>
        <v>0</v>
      </c>
      <c r="T165" s="276">
        <f t="shared" si="95"/>
        <v>0</v>
      </c>
      <c r="U165" s="62">
        <f t="shared" si="83"/>
        <v>0</v>
      </c>
    </row>
    <row r="166" spans="1:21" x14ac:dyDescent="0.25">
      <c r="A166" s="109" t="s">
        <v>79</v>
      </c>
      <c r="B166" s="52">
        <f>'DAY8'!H166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+(Table111[[#This Row],[OPENING ]]+Table111[[#This Row],[RECEIPTS]]+Table111[[#This Row],[RETURNS]])-(Table111[[#This Row],[EXCHANGED]]+Table111[[#This Row],[SALES]]+Table111[[#This Row],[ISSUES]])</f>
        <v>0</v>
      </c>
      <c r="I166" s="53">
        <v>0</v>
      </c>
      <c r="J166" s="58">
        <f t="shared" si="96"/>
        <v>0</v>
      </c>
      <c r="K166" s="53">
        <f>+'DAY8'!K166+'DAY9'!C166</f>
        <v>0</v>
      </c>
      <c r="L166" s="54">
        <f>+'DAY8'!L166+'DAY9'!D166</f>
        <v>0</v>
      </c>
      <c r="M166" s="55">
        <f>+'DAY8'!M166+'DAY9'!E166</f>
        <v>0</v>
      </c>
      <c r="N166" s="52">
        <f>+'DAY8'!N166+'DAY9'!F166</f>
        <v>0</v>
      </c>
      <c r="O166" s="276">
        <f>+'DAY8'!O166+'DAY9'!G166</f>
        <v>0</v>
      </c>
      <c r="P166" s="53">
        <f t="shared" si="91"/>
        <v>0</v>
      </c>
      <c r="Q166" s="54">
        <f t="shared" si="92"/>
        <v>0</v>
      </c>
      <c r="R166" s="55">
        <f t="shared" si="93"/>
        <v>0</v>
      </c>
      <c r="S166" s="52">
        <f t="shared" si="94"/>
        <v>0</v>
      </c>
      <c r="T166" s="276">
        <f t="shared" si="95"/>
        <v>0</v>
      </c>
      <c r="U166" s="62">
        <f t="shared" si="83"/>
        <v>0</v>
      </c>
    </row>
    <row r="167" spans="1:21" x14ac:dyDescent="0.25">
      <c r="A167" s="109" t="s">
        <v>109</v>
      </c>
      <c r="B167" s="52">
        <f>'DAY8'!H167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+(Table111[[#This Row],[OPENING ]]+Table111[[#This Row],[RECEIPTS]]+Table111[[#This Row],[RETURNS]])-(Table111[[#This Row],[EXCHANGED]]+Table111[[#This Row],[SALES]]+Table111[[#This Row],[ISSUES]])</f>
        <v>317.2</v>
      </c>
      <c r="I167" s="53">
        <v>0</v>
      </c>
      <c r="J167" s="58">
        <f t="shared" si="96"/>
        <v>-317.2</v>
      </c>
      <c r="K167" s="53">
        <f>+'DAY8'!K167+'DAY9'!C167</f>
        <v>0</v>
      </c>
      <c r="L167" s="54">
        <f>+'DAY8'!L167+'DAY9'!D167</f>
        <v>0</v>
      </c>
      <c r="M167" s="55">
        <f>+'DAY8'!M167+'DAY9'!E167</f>
        <v>0</v>
      </c>
      <c r="N167" s="52">
        <f>+'DAY8'!N167+'DAY9'!F167</f>
        <v>0</v>
      </c>
      <c r="O167" s="276">
        <f>+'DAY8'!O167+'DAY9'!G167</f>
        <v>0</v>
      </c>
      <c r="P167" s="53">
        <f t="shared" si="91"/>
        <v>0</v>
      </c>
      <c r="Q167" s="54">
        <f t="shared" si="92"/>
        <v>0</v>
      </c>
      <c r="R167" s="55">
        <f t="shared" si="93"/>
        <v>0</v>
      </c>
      <c r="S167" s="52">
        <f t="shared" si="94"/>
        <v>0</v>
      </c>
      <c r="T167" s="276">
        <f t="shared" si="95"/>
        <v>0</v>
      </c>
      <c r="U167" s="62">
        <f t="shared" si="83"/>
        <v>0</v>
      </c>
    </row>
    <row r="168" spans="1:21" x14ac:dyDescent="0.25">
      <c r="A168" s="109" t="s">
        <v>110</v>
      </c>
      <c r="B168" s="52">
        <f>'DAY8'!H168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+(Table111[[#This Row],[OPENING ]]+Table111[[#This Row],[RECEIPTS]]+Table111[[#This Row],[RETURNS]])-(Table111[[#This Row],[EXCHANGED]]+Table111[[#This Row],[SALES]]+Table111[[#This Row],[ISSUES]])</f>
        <v>1254.2</v>
      </c>
      <c r="I168" s="53">
        <v>0</v>
      </c>
      <c r="J168" s="58">
        <f t="shared" si="96"/>
        <v>-1254.2</v>
      </c>
      <c r="K168" s="53">
        <f>+'DAY8'!K168+'DAY9'!C168</f>
        <v>0</v>
      </c>
      <c r="L168" s="54">
        <f>+'DAY8'!L168+'DAY9'!D168</f>
        <v>0</v>
      </c>
      <c r="M168" s="55">
        <f>+'DAY8'!M168+'DAY9'!E168</f>
        <v>0</v>
      </c>
      <c r="N168" s="52">
        <f>+'DAY8'!N168+'DAY9'!F168</f>
        <v>0</v>
      </c>
      <c r="O168" s="276">
        <f>+'DAY8'!O168+'DAY9'!G168</f>
        <v>0</v>
      </c>
      <c r="P168" s="53">
        <f t="shared" si="91"/>
        <v>0</v>
      </c>
      <c r="Q168" s="54">
        <f t="shared" si="92"/>
        <v>0</v>
      </c>
      <c r="R168" s="55">
        <f t="shared" si="93"/>
        <v>0</v>
      </c>
      <c r="S168" s="52">
        <f t="shared" si="94"/>
        <v>0</v>
      </c>
      <c r="T168" s="276">
        <f t="shared" si="95"/>
        <v>0</v>
      </c>
      <c r="U168" s="62">
        <f t="shared" si="83"/>
        <v>0</v>
      </c>
    </row>
    <row r="169" spans="1:21" x14ac:dyDescent="0.25">
      <c r="A169" s="109" t="s">
        <v>80</v>
      </c>
      <c r="B169" s="52">
        <f>'DAY8'!H169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+(Table111[[#This Row],[OPENING ]]+Table111[[#This Row],[RECEIPTS]]+Table111[[#This Row],[RETURNS]])-(Table111[[#This Row],[EXCHANGED]]+Table111[[#This Row],[SALES]]+Table111[[#This Row],[ISSUES]])</f>
        <v>0</v>
      </c>
      <c r="I169" s="53">
        <v>0</v>
      </c>
      <c r="J169" s="58">
        <f t="shared" si="96"/>
        <v>0</v>
      </c>
      <c r="K169" s="53">
        <f>+'DAY8'!K169+'DAY9'!C169</f>
        <v>0</v>
      </c>
      <c r="L169" s="54">
        <f>+'DAY8'!L169+'DAY9'!D169</f>
        <v>0</v>
      </c>
      <c r="M169" s="55">
        <f>+'DAY8'!M169+'DAY9'!E169</f>
        <v>0</v>
      </c>
      <c r="N169" s="52">
        <f>+'DAY8'!N169+'DAY9'!F169</f>
        <v>0</v>
      </c>
      <c r="O169" s="276">
        <f>+'DAY8'!O169+'DAY9'!G169</f>
        <v>0</v>
      </c>
      <c r="P169" s="53">
        <f t="shared" si="91"/>
        <v>0</v>
      </c>
      <c r="Q169" s="54">
        <f t="shared" si="92"/>
        <v>0</v>
      </c>
      <c r="R169" s="55">
        <f t="shared" si="93"/>
        <v>0</v>
      </c>
      <c r="S169" s="52">
        <f t="shared" si="94"/>
        <v>0</v>
      </c>
      <c r="T169" s="276">
        <f t="shared" si="95"/>
        <v>0</v>
      </c>
      <c r="U169" s="62">
        <f t="shared" si="83"/>
        <v>0</v>
      </c>
    </row>
    <row r="170" spans="1:21" x14ac:dyDescent="0.25">
      <c r="A170" s="109" t="s">
        <v>81</v>
      </c>
      <c r="B170" s="52">
        <f>'DAY8'!H170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+(Table111[[#This Row],[OPENING ]]+Table111[[#This Row],[RECEIPTS]]+Table111[[#This Row],[RETURNS]])-(Table111[[#This Row],[EXCHANGED]]+Table111[[#This Row],[SALES]]+Table111[[#This Row],[ISSUES]])</f>
        <v>0</v>
      </c>
      <c r="I170" s="53">
        <v>0</v>
      </c>
      <c r="J170" s="58">
        <f t="shared" si="96"/>
        <v>0</v>
      </c>
      <c r="K170" s="53">
        <f>+'DAY8'!K170+'DAY9'!C170</f>
        <v>0</v>
      </c>
      <c r="L170" s="54">
        <f>+'DAY8'!L170+'DAY9'!D170</f>
        <v>0</v>
      </c>
      <c r="M170" s="55">
        <f>+'DAY8'!M170+'DAY9'!E170</f>
        <v>0</v>
      </c>
      <c r="N170" s="52">
        <f>+'DAY8'!N170+'DAY9'!F170</f>
        <v>0</v>
      </c>
      <c r="O170" s="276">
        <f>+'DAY8'!O170+'DAY9'!G170</f>
        <v>0</v>
      </c>
      <c r="P170" s="53">
        <f t="shared" si="91"/>
        <v>0</v>
      </c>
      <c r="Q170" s="54">
        <f t="shared" si="92"/>
        <v>0</v>
      </c>
      <c r="R170" s="55">
        <f t="shared" si="93"/>
        <v>0</v>
      </c>
      <c r="S170" s="52">
        <f t="shared" si="94"/>
        <v>0</v>
      </c>
      <c r="T170" s="276">
        <f t="shared" si="95"/>
        <v>0</v>
      </c>
      <c r="U170" s="62">
        <f t="shared" si="83"/>
        <v>0</v>
      </c>
    </row>
    <row r="171" spans="1:21" x14ac:dyDescent="0.25">
      <c r="A171" s="89" t="s">
        <v>82</v>
      </c>
      <c r="B171" s="52">
        <f>'DAY8'!H171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+(Table111[[#This Row],[OPENING ]]+Table111[[#This Row],[RECEIPTS]]+Table111[[#This Row],[RETURNS]])-(Table111[[#This Row],[EXCHANGED]]+Table111[[#This Row],[SALES]]+Table111[[#This Row],[ISSUES]])</f>
        <v>0</v>
      </c>
      <c r="I171" s="53">
        <v>0</v>
      </c>
      <c r="J171" s="58">
        <f t="shared" si="96"/>
        <v>0</v>
      </c>
      <c r="K171" s="53">
        <f>+'DAY8'!K171+'DAY9'!C171</f>
        <v>0</v>
      </c>
      <c r="L171" s="54">
        <f>+'DAY8'!L171+'DAY9'!D171</f>
        <v>0</v>
      </c>
      <c r="M171" s="55">
        <f>+'DAY8'!M171+'DAY9'!E171</f>
        <v>0</v>
      </c>
      <c r="N171" s="52">
        <f>+'DAY8'!N171+'DAY9'!F171</f>
        <v>0</v>
      </c>
      <c r="O171" s="276">
        <f>+'DAY8'!O171+'DAY9'!G171</f>
        <v>0</v>
      </c>
      <c r="P171" s="53">
        <f t="shared" si="91"/>
        <v>0</v>
      </c>
      <c r="Q171" s="54">
        <f t="shared" si="92"/>
        <v>0</v>
      </c>
      <c r="R171" s="55">
        <f t="shared" si="93"/>
        <v>0</v>
      </c>
      <c r="S171" s="52">
        <f t="shared" si="94"/>
        <v>0</v>
      </c>
      <c r="T171" s="276">
        <f t="shared" si="95"/>
        <v>0</v>
      </c>
      <c r="U171" s="62">
        <f t="shared" si="83"/>
        <v>0</v>
      </c>
    </row>
    <row r="172" spans="1:21" x14ac:dyDescent="0.25">
      <c r="A172" s="90" t="s">
        <v>83</v>
      </c>
      <c r="B172" s="52">
        <f>'DAY8'!H172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+(Table111[[#This Row],[OPENING ]]+Table111[[#This Row],[RECEIPTS]]+Table111[[#This Row],[RETURNS]])-(Table111[[#This Row],[EXCHANGED]]+Table111[[#This Row],[SALES]]+Table111[[#This Row],[ISSUES]])</f>
        <v>504.2</v>
      </c>
      <c r="I172" s="53">
        <v>0</v>
      </c>
      <c r="J172" s="58">
        <f t="shared" si="96"/>
        <v>-504.2</v>
      </c>
      <c r="K172" s="53">
        <f>+'DAY8'!K172+'DAY9'!C172</f>
        <v>0</v>
      </c>
      <c r="L172" s="54">
        <f>+'DAY8'!L172+'DAY9'!D172</f>
        <v>0</v>
      </c>
      <c r="M172" s="55">
        <f>+'DAY8'!M172+'DAY9'!E172</f>
        <v>0</v>
      </c>
      <c r="N172" s="52">
        <f>+'DAY8'!N172+'DAY9'!F172</f>
        <v>0</v>
      </c>
      <c r="O172" s="276">
        <f>+'DAY8'!O172+'DAY9'!G172</f>
        <v>0</v>
      </c>
      <c r="P172" s="53">
        <f t="shared" si="91"/>
        <v>0</v>
      </c>
      <c r="Q172" s="54">
        <f t="shared" si="92"/>
        <v>0</v>
      </c>
      <c r="R172" s="55">
        <f t="shared" si="93"/>
        <v>0</v>
      </c>
      <c r="S172" s="52">
        <f t="shared" si="94"/>
        <v>0</v>
      </c>
      <c r="T172" s="276">
        <f t="shared" si="95"/>
        <v>0</v>
      </c>
      <c r="U172" s="62">
        <f t="shared" si="83"/>
        <v>0</v>
      </c>
    </row>
    <row r="173" spans="1:21" x14ac:dyDescent="0.25">
      <c r="A173" s="90" t="s">
        <v>86</v>
      </c>
      <c r="B173" s="52">
        <f>'DAY8'!H173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+(Table111[[#This Row],[OPENING ]]+Table111[[#This Row],[RECEIPTS]]+Table111[[#This Row],[RETURNS]])-(Table111[[#This Row],[EXCHANGED]]+Table111[[#This Row],[SALES]]+Table111[[#This Row],[ISSUES]])</f>
        <v>4.8</v>
      </c>
      <c r="I173" s="53">
        <v>0</v>
      </c>
      <c r="J173" s="58">
        <f t="shared" si="96"/>
        <v>-4.8</v>
      </c>
      <c r="K173" s="53">
        <f>+'DAY8'!K173+'DAY9'!C173</f>
        <v>0</v>
      </c>
      <c r="L173" s="54">
        <f>+'DAY8'!L173+'DAY9'!D173</f>
        <v>0</v>
      </c>
      <c r="M173" s="55">
        <f>+'DAY8'!M173+'DAY9'!E173</f>
        <v>0</v>
      </c>
      <c r="N173" s="52">
        <f>+'DAY8'!N173+'DAY9'!F173</f>
        <v>0</v>
      </c>
      <c r="O173" s="276">
        <f>+'DAY8'!O173+'DAY9'!G173</f>
        <v>0</v>
      </c>
      <c r="P173" s="53">
        <f t="shared" si="91"/>
        <v>0</v>
      </c>
      <c r="Q173" s="54">
        <f t="shared" si="92"/>
        <v>0</v>
      </c>
      <c r="R173" s="55">
        <f t="shared" si="93"/>
        <v>0</v>
      </c>
      <c r="S173" s="52">
        <f t="shared" si="94"/>
        <v>0</v>
      </c>
      <c r="T173" s="276">
        <f t="shared" si="95"/>
        <v>0</v>
      </c>
      <c r="U173" s="62">
        <f t="shared" si="83"/>
        <v>0</v>
      </c>
    </row>
    <row r="174" spans="1:21" x14ac:dyDescent="0.25">
      <c r="A174" s="94" t="s">
        <v>85</v>
      </c>
      <c r="B174" s="52">
        <f>'DAY8'!H174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+(Table111[[#This Row],[OPENING ]]+Table111[[#This Row],[RECEIPTS]]+Table111[[#This Row],[RETURNS]])-(Table111[[#This Row],[EXCHANGED]]+Table111[[#This Row],[SALES]]+Table111[[#This Row],[ISSUES]])</f>
        <v>800.8</v>
      </c>
      <c r="I174" s="53">
        <v>0</v>
      </c>
      <c r="J174" s="58">
        <f t="shared" si="96"/>
        <v>-800.8</v>
      </c>
      <c r="K174" s="53">
        <f>+'DAY8'!K174+'DAY9'!C174</f>
        <v>0</v>
      </c>
      <c r="L174" s="54">
        <f>+'DAY8'!L174+'DAY9'!D174</f>
        <v>0</v>
      </c>
      <c r="M174" s="55">
        <f>+'DAY8'!M174+'DAY9'!E174</f>
        <v>0</v>
      </c>
      <c r="N174" s="52">
        <f>+'DAY8'!N174+'DAY9'!F174</f>
        <v>0</v>
      </c>
      <c r="O174" s="276">
        <f>+'DAY8'!O174+'DAY9'!G174</f>
        <v>1.2</v>
      </c>
      <c r="P174" s="53">
        <f t="shared" si="91"/>
        <v>0</v>
      </c>
      <c r="Q174" s="54">
        <f t="shared" si="92"/>
        <v>0</v>
      </c>
      <c r="R174" s="55">
        <f t="shared" si="93"/>
        <v>0</v>
      </c>
      <c r="S174" s="52">
        <f t="shared" si="94"/>
        <v>0</v>
      </c>
      <c r="T174" s="276">
        <f t="shared" si="95"/>
        <v>0.13333333333333333</v>
      </c>
      <c r="U174" s="62">
        <f t="shared" si="83"/>
        <v>6006</v>
      </c>
    </row>
    <row r="175" spans="1:21" x14ac:dyDescent="0.25">
      <c r="A175" s="90" t="s">
        <v>84</v>
      </c>
      <c r="B175" s="52">
        <f>'DAY8'!H175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+(Table111[[#This Row],[OPENING ]]+Table111[[#This Row],[RECEIPTS]]+Table111[[#This Row],[RETURNS]])-(Table111[[#This Row],[EXCHANGED]]+Table111[[#This Row],[SALES]]+Table111[[#This Row],[ISSUES]])</f>
        <v>0</v>
      </c>
      <c r="I175" s="53">
        <v>0</v>
      </c>
      <c r="J175" s="58">
        <f t="shared" si="96"/>
        <v>0</v>
      </c>
      <c r="K175" s="53">
        <f>+'DAY8'!K175+'DAY9'!C175</f>
        <v>0</v>
      </c>
      <c r="L175" s="54">
        <f>+'DAY8'!L175+'DAY9'!D175</f>
        <v>0</v>
      </c>
      <c r="M175" s="55">
        <f>+'DAY8'!M175+'DAY9'!E175</f>
        <v>0</v>
      </c>
      <c r="N175" s="52">
        <f>+'DAY8'!N175+'DAY9'!F175</f>
        <v>0</v>
      </c>
      <c r="O175" s="276">
        <f>+'DAY8'!O175+'DAY9'!G175</f>
        <v>0</v>
      </c>
      <c r="P175" s="53">
        <f t="shared" si="91"/>
        <v>0</v>
      </c>
      <c r="Q175" s="54">
        <f t="shared" si="92"/>
        <v>0</v>
      </c>
      <c r="R175" s="55">
        <f t="shared" si="93"/>
        <v>0</v>
      </c>
      <c r="S175" s="52">
        <f t="shared" si="94"/>
        <v>0</v>
      </c>
      <c r="T175" s="276">
        <f t="shared" si="95"/>
        <v>0</v>
      </c>
      <c r="U175" s="62">
        <f t="shared" si="83"/>
        <v>0</v>
      </c>
    </row>
    <row r="176" spans="1:21" x14ac:dyDescent="0.25">
      <c r="A176" s="318" t="s">
        <v>87</v>
      </c>
      <c r="B176" s="52">
        <f>'DAY8'!H176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+(Table111[[#This Row],[OPENING ]]+Table111[[#This Row],[RECEIPTS]]+Table111[[#This Row],[RETURNS]])-(Table111[[#This Row],[EXCHANGED]]+Table111[[#This Row],[SALES]]+Table111[[#This Row],[ISSUES]])</f>
        <v>0</v>
      </c>
      <c r="I176" s="53">
        <v>0</v>
      </c>
      <c r="J176" s="58">
        <f t="shared" si="96"/>
        <v>0</v>
      </c>
      <c r="K176" s="53">
        <f>+'DAY8'!K176+'DAY9'!C176</f>
        <v>0</v>
      </c>
      <c r="L176" s="54">
        <f>+'DAY8'!L176+'DAY9'!D176</f>
        <v>0</v>
      </c>
      <c r="M176" s="55">
        <f>+'DAY8'!M176+'DAY9'!E176</f>
        <v>0</v>
      </c>
      <c r="N176" s="52">
        <f>+'DAY8'!N176+'DAY9'!F176</f>
        <v>0</v>
      </c>
      <c r="O176" s="276">
        <f>+'DAY8'!O176+'DAY9'!G176</f>
        <v>0</v>
      </c>
      <c r="P176" s="53">
        <f t="shared" si="91"/>
        <v>0</v>
      </c>
      <c r="Q176" s="54">
        <f t="shared" si="92"/>
        <v>0</v>
      </c>
      <c r="R176" s="55">
        <f t="shared" si="93"/>
        <v>0</v>
      </c>
      <c r="S176" s="52">
        <f t="shared" si="94"/>
        <v>0</v>
      </c>
      <c r="T176" s="276">
        <f t="shared" si="95"/>
        <v>0</v>
      </c>
      <c r="U176" s="62">
        <f t="shared" si="83"/>
        <v>0</v>
      </c>
    </row>
    <row r="177" spans="1:21" x14ac:dyDescent="0.25">
      <c r="A177" s="318" t="s">
        <v>89</v>
      </c>
      <c r="B177" s="52">
        <f>'DAY8'!H177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+(Table111[[#This Row],[OPENING ]]+Table111[[#This Row],[RECEIPTS]]+Table111[[#This Row],[RETURNS]])-(Table111[[#This Row],[EXCHANGED]]+Table111[[#This Row],[SALES]]+Table111[[#This Row],[ISSUES]])</f>
        <v>17.8</v>
      </c>
      <c r="I177" s="53">
        <v>0</v>
      </c>
      <c r="J177" s="58">
        <f t="shared" si="96"/>
        <v>-17.8</v>
      </c>
      <c r="K177" s="53">
        <f>+'DAY8'!K177+'DAY9'!C177</f>
        <v>0</v>
      </c>
      <c r="L177" s="54">
        <f>+'DAY8'!L177+'DAY9'!D177</f>
        <v>0</v>
      </c>
      <c r="M177" s="55">
        <f>+'DAY8'!M177+'DAY9'!E177</f>
        <v>0</v>
      </c>
      <c r="N177" s="52">
        <f>+'DAY8'!N177+'DAY9'!F177</f>
        <v>0</v>
      </c>
      <c r="O177" s="276">
        <f>+'DAY8'!O177+'DAY9'!G177</f>
        <v>0</v>
      </c>
      <c r="P177" s="53">
        <f t="shared" si="91"/>
        <v>0</v>
      </c>
      <c r="Q177" s="54">
        <f t="shared" si="92"/>
        <v>0</v>
      </c>
      <c r="R177" s="55">
        <f t="shared" si="93"/>
        <v>0</v>
      </c>
      <c r="S177" s="52">
        <f t="shared" si="94"/>
        <v>0</v>
      </c>
      <c r="T177" s="276">
        <f t="shared" si="95"/>
        <v>0</v>
      </c>
      <c r="U177" s="62">
        <f t="shared" si="83"/>
        <v>0</v>
      </c>
    </row>
    <row r="178" spans="1:21" x14ac:dyDescent="0.25">
      <c r="A178" s="318" t="s">
        <v>88</v>
      </c>
      <c r="B178" s="52">
        <f>'DAY8'!H178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+(Table111[[#This Row],[OPENING ]]+Table111[[#This Row],[RECEIPTS]]+Table111[[#This Row],[RETURNS]])-(Table111[[#This Row],[EXCHANGED]]+Table111[[#This Row],[SALES]]+Table111[[#This Row],[ISSUES]])</f>
        <v>0</v>
      </c>
      <c r="I178" s="53">
        <v>0</v>
      </c>
      <c r="J178" s="58">
        <f t="shared" si="96"/>
        <v>0</v>
      </c>
      <c r="K178" s="53">
        <f>+'DAY8'!K178+'DAY9'!C178</f>
        <v>0</v>
      </c>
      <c r="L178" s="54">
        <f>+'DAY8'!L178+'DAY9'!D178</f>
        <v>0</v>
      </c>
      <c r="M178" s="55">
        <f>+'DAY8'!M178+'DAY9'!E178</f>
        <v>0</v>
      </c>
      <c r="N178" s="52">
        <f>+'DAY8'!N178+'DAY9'!F178</f>
        <v>0</v>
      </c>
      <c r="O178" s="276">
        <f>+'DAY8'!O178+'DAY9'!G178</f>
        <v>0</v>
      </c>
      <c r="P178" s="53">
        <f t="shared" si="91"/>
        <v>0</v>
      </c>
      <c r="Q178" s="54">
        <f t="shared" si="92"/>
        <v>0</v>
      </c>
      <c r="R178" s="55">
        <f t="shared" si="93"/>
        <v>0</v>
      </c>
      <c r="S178" s="52">
        <f t="shared" si="94"/>
        <v>0</v>
      </c>
      <c r="T178" s="276">
        <f t="shared" si="95"/>
        <v>0</v>
      </c>
      <c r="U178" s="62">
        <f t="shared" si="83"/>
        <v>0</v>
      </c>
    </row>
    <row r="179" spans="1:21" x14ac:dyDescent="0.25">
      <c r="A179" s="88" t="s">
        <v>90</v>
      </c>
      <c r="B179" s="52">
        <f>'DAY8'!H179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+(Table111[[#This Row],[OPENING ]]+Table111[[#This Row],[RECEIPTS]]+Table111[[#This Row],[RETURNS]])-(Table111[[#This Row],[EXCHANGED]]+Table111[[#This Row],[SALES]]+Table111[[#This Row],[ISSUES]])</f>
        <v>0</v>
      </c>
      <c r="I179" s="53">
        <v>0</v>
      </c>
      <c r="J179" s="58">
        <f t="shared" si="96"/>
        <v>0</v>
      </c>
      <c r="K179" s="53">
        <f>+'DAY8'!K179+'DAY9'!C179</f>
        <v>0</v>
      </c>
      <c r="L179" s="54">
        <f>+'DAY8'!L179+'DAY9'!D179</f>
        <v>0</v>
      </c>
      <c r="M179" s="55">
        <f>+'DAY8'!M179+'DAY9'!E179</f>
        <v>0</v>
      </c>
      <c r="N179" s="52">
        <f>+'DAY8'!N179+'DAY9'!F179</f>
        <v>0</v>
      </c>
      <c r="O179" s="276">
        <f>+'DAY8'!O179+'DAY9'!G179</f>
        <v>0</v>
      </c>
      <c r="P179" s="53">
        <f t="shared" si="91"/>
        <v>0</v>
      </c>
      <c r="Q179" s="54">
        <f t="shared" si="92"/>
        <v>0</v>
      </c>
      <c r="R179" s="55">
        <f t="shared" si="93"/>
        <v>0</v>
      </c>
      <c r="S179" s="52">
        <f t="shared" si="94"/>
        <v>0</v>
      </c>
      <c r="T179" s="276">
        <f t="shared" si="95"/>
        <v>0</v>
      </c>
      <c r="U179" s="62">
        <f t="shared" si="83"/>
        <v>0</v>
      </c>
    </row>
    <row r="180" spans="1:21" x14ac:dyDescent="0.25">
      <c r="A180" s="88" t="s">
        <v>91</v>
      </c>
      <c r="B180" s="52">
        <f>'DAY8'!H180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+(Table111[[#This Row],[OPENING ]]+Table111[[#This Row],[RECEIPTS]]+Table111[[#This Row],[RETURNS]])-(Table111[[#This Row],[EXCHANGED]]+Table111[[#This Row],[SALES]]+Table111[[#This Row],[ISSUES]])</f>
        <v>368.44</v>
      </c>
      <c r="I180" s="53">
        <v>0</v>
      </c>
      <c r="J180" s="58">
        <f t="shared" si="96"/>
        <v>-368.44</v>
      </c>
      <c r="K180" s="53">
        <f>+'DAY8'!K180+'DAY9'!C180</f>
        <v>0</v>
      </c>
      <c r="L180" s="54">
        <f>+'DAY8'!L180+'DAY9'!D180</f>
        <v>0</v>
      </c>
      <c r="M180" s="55">
        <f>+'DAY8'!M180+'DAY9'!E180</f>
        <v>0</v>
      </c>
      <c r="N180" s="52">
        <f>+'DAY8'!N180+'DAY9'!F180</f>
        <v>0</v>
      </c>
      <c r="O180" s="276">
        <f>+'DAY8'!O180+'DAY9'!G180</f>
        <v>87.2</v>
      </c>
      <c r="P180" s="53">
        <f t="shared" si="91"/>
        <v>0</v>
      </c>
      <c r="Q180" s="54">
        <f t="shared" si="92"/>
        <v>0</v>
      </c>
      <c r="R180" s="55">
        <f t="shared" si="93"/>
        <v>0</v>
      </c>
      <c r="S180" s="52">
        <f t="shared" si="94"/>
        <v>0</v>
      </c>
      <c r="T180" s="276">
        <f t="shared" si="95"/>
        <v>9.68888888888889</v>
      </c>
      <c r="U180" s="62">
        <f t="shared" si="83"/>
        <v>38.027064220183483</v>
      </c>
    </row>
    <row r="181" spans="1:21" x14ac:dyDescent="0.25">
      <c r="A181" s="88" t="s">
        <v>92</v>
      </c>
      <c r="B181" s="52">
        <f>'DAY8'!H181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+(Table111[[#This Row],[OPENING ]]+Table111[[#This Row],[RECEIPTS]]+Table111[[#This Row],[RETURNS]])-(Table111[[#This Row],[EXCHANGED]]+Table111[[#This Row],[SALES]]+Table111[[#This Row],[ISSUES]])</f>
        <v>0</v>
      </c>
      <c r="I181" s="53">
        <v>0</v>
      </c>
      <c r="J181" s="58">
        <f t="shared" si="96"/>
        <v>0</v>
      </c>
      <c r="K181" s="53">
        <f>+'DAY8'!K181+'DAY9'!C181</f>
        <v>0</v>
      </c>
      <c r="L181" s="54">
        <f>+'DAY8'!L181+'DAY9'!D181</f>
        <v>0</v>
      </c>
      <c r="M181" s="55">
        <f>+'DAY8'!M181+'DAY9'!E181</f>
        <v>0</v>
      </c>
      <c r="N181" s="52">
        <f>+'DAY8'!N181+'DAY9'!F181</f>
        <v>0</v>
      </c>
      <c r="O181" s="276">
        <f>+'DAY8'!O181+'DAY9'!G181</f>
        <v>0</v>
      </c>
      <c r="P181" s="53">
        <f t="shared" si="91"/>
        <v>0</v>
      </c>
      <c r="Q181" s="54">
        <f t="shared" si="92"/>
        <v>0</v>
      </c>
      <c r="R181" s="55">
        <f t="shared" si="93"/>
        <v>0</v>
      </c>
      <c r="S181" s="52">
        <f t="shared" si="94"/>
        <v>0</v>
      </c>
      <c r="T181" s="276">
        <f t="shared" si="95"/>
        <v>0</v>
      </c>
      <c r="U181" s="62">
        <f t="shared" si="83"/>
        <v>0</v>
      </c>
    </row>
    <row r="182" spans="1:21" x14ac:dyDescent="0.25">
      <c r="A182" s="88" t="s">
        <v>111</v>
      </c>
      <c r="B182" s="52">
        <f>'DAY8'!H182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+(Table111[[#This Row],[OPENING ]]+Table111[[#This Row],[RECEIPTS]]+Table111[[#This Row],[RETURNS]])-(Table111[[#This Row],[EXCHANGED]]+Table111[[#This Row],[SALES]]+Table111[[#This Row],[ISSUES]])</f>
        <v>0</v>
      </c>
      <c r="I182" s="53">
        <v>0</v>
      </c>
      <c r="J182" s="58">
        <f t="shared" si="96"/>
        <v>0</v>
      </c>
      <c r="K182" s="53">
        <f>+'DAY8'!K182+'DAY9'!C182</f>
        <v>0</v>
      </c>
      <c r="L182" s="54">
        <f>+'DAY8'!L182+'DAY9'!D182</f>
        <v>0</v>
      </c>
      <c r="M182" s="55">
        <f>+'DAY8'!M182+'DAY9'!E182</f>
        <v>0</v>
      </c>
      <c r="N182" s="52">
        <f>+'DAY8'!N182+'DAY9'!F182</f>
        <v>0</v>
      </c>
      <c r="O182" s="276">
        <f>+'DAY8'!O182+'DAY9'!G182</f>
        <v>0</v>
      </c>
      <c r="P182" s="53">
        <f t="shared" si="91"/>
        <v>0</v>
      </c>
      <c r="Q182" s="54">
        <f t="shared" si="92"/>
        <v>0</v>
      </c>
      <c r="R182" s="55">
        <f t="shared" si="93"/>
        <v>0</v>
      </c>
      <c r="S182" s="52">
        <f t="shared" si="94"/>
        <v>0</v>
      </c>
      <c r="T182" s="276">
        <f t="shared" si="95"/>
        <v>0</v>
      </c>
      <c r="U182" s="62">
        <f t="shared" si="83"/>
        <v>0</v>
      </c>
    </row>
    <row r="183" spans="1:21" x14ac:dyDescent="0.25">
      <c r="A183" s="87" t="s">
        <v>53</v>
      </c>
      <c r="B183" s="52">
        <f>'DAY8'!H183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+(Table111[[#This Row],[OPENING ]]+Table111[[#This Row],[RECEIPTS]]+Table111[[#This Row],[RETURNS]])-(Table111[[#This Row],[EXCHANGED]]+Table111[[#This Row],[SALES]]+Table111[[#This Row],[ISSUES]])</f>
        <v>0</v>
      </c>
      <c r="I183" s="53">
        <v>0</v>
      </c>
      <c r="J183" s="58">
        <f t="shared" si="96"/>
        <v>0</v>
      </c>
      <c r="K183" s="53">
        <f>+'DAY8'!K183+'DAY9'!C183</f>
        <v>0</v>
      </c>
      <c r="L183" s="54">
        <f>+'DAY8'!L183+'DAY9'!D183</f>
        <v>0</v>
      </c>
      <c r="M183" s="55">
        <f>+'DAY8'!M183+'DAY9'!E183</f>
        <v>0</v>
      </c>
      <c r="N183" s="52">
        <f>+'DAY8'!N183+'DAY9'!F183</f>
        <v>0</v>
      </c>
      <c r="O183" s="276">
        <f>+'DAY8'!O183+'DAY9'!G183</f>
        <v>0</v>
      </c>
      <c r="P183" s="53">
        <f t="shared" si="91"/>
        <v>0</v>
      </c>
      <c r="Q183" s="54">
        <f t="shared" si="92"/>
        <v>0</v>
      </c>
      <c r="R183" s="55">
        <f t="shared" si="93"/>
        <v>0</v>
      </c>
      <c r="S183" s="52">
        <f t="shared" si="94"/>
        <v>0</v>
      </c>
      <c r="T183" s="276">
        <f t="shared" si="95"/>
        <v>0</v>
      </c>
      <c r="U183" s="62">
        <f t="shared" si="83"/>
        <v>0</v>
      </c>
    </row>
    <row r="184" spans="1:21" x14ac:dyDescent="0.25">
      <c r="A184" s="321" t="s">
        <v>93</v>
      </c>
      <c r="B184" s="52">
        <f>'DAY8'!H184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+(Table111[[#This Row],[OPENING ]]+Table111[[#This Row],[RECEIPTS]]+Table111[[#This Row],[RETURNS]])-(Table111[[#This Row],[EXCHANGED]]+Table111[[#This Row],[SALES]]+Table111[[#This Row],[ISSUES]])</f>
        <v>0</v>
      </c>
      <c r="I184" s="53">
        <v>0</v>
      </c>
      <c r="J184" s="58">
        <f t="shared" si="96"/>
        <v>0</v>
      </c>
      <c r="K184" s="53">
        <f>+'DAY8'!K184+'DAY9'!C184</f>
        <v>0</v>
      </c>
      <c r="L184" s="54">
        <f>+'DAY8'!L184+'DAY9'!D184</f>
        <v>0</v>
      </c>
      <c r="M184" s="55">
        <f>+'DAY8'!M184+'DAY9'!E184</f>
        <v>0</v>
      </c>
      <c r="N184" s="52">
        <f>+'DAY8'!N184+'DAY9'!F184</f>
        <v>0</v>
      </c>
      <c r="O184" s="276">
        <f>+'DAY8'!O184+'DAY9'!G184</f>
        <v>0</v>
      </c>
      <c r="P184" s="53">
        <f t="shared" si="91"/>
        <v>0</v>
      </c>
      <c r="Q184" s="54">
        <f t="shared" si="92"/>
        <v>0</v>
      </c>
      <c r="R184" s="55">
        <f t="shared" si="93"/>
        <v>0</v>
      </c>
      <c r="S184" s="52">
        <f t="shared" si="94"/>
        <v>0</v>
      </c>
      <c r="T184" s="276">
        <f t="shared" si="95"/>
        <v>0</v>
      </c>
      <c r="U184" s="62">
        <f t="shared" si="83"/>
        <v>0</v>
      </c>
    </row>
    <row r="185" spans="1:21" x14ac:dyDescent="0.25">
      <c r="A185" s="321" t="s">
        <v>94</v>
      </c>
      <c r="B185" s="52">
        <f>'DAY8'!H185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+(Table111[[#This Row],[OPENING ]]+Table111[[#This Row],[RECEIPTS]]+Table111[[#This Row],[RETURNS]])-(Table111[[#This Row],[EXCHANGED]]+Table111[[#This Row],[SALES]]+Table111[[#This Row],[ISSUES]])</f>
        <v>0</v>
      </c>
      <c r="I185" s="53">
        <v>0</v>
      </c>
      <c r="J185" s="58">
        <f t="shared" si="96"/>
        <v>0</v>
      </c>
      <c r="K185" s="53">
        <f>+'DAY8'!K185+'DAY9'!C185</f>
        <v>0</v>
      </c>
      <c r="L185" s="54">
        <f>+'DAY8'!L185+'DAY9'!D185</f>
        <v>0</v>
      </c>
      <c r="M185" s="55">
        <f>+'DAY8'!M185+'DAY9'!E185</f>
        <v>0</v>
      </c>
      <c r="N185" s="52">
        <f>+'DAY8'!N185+'DAY9'!F185</f>
        <v>0</v>
      </c>
      <c r="O185" s="276">
        <f>+'DAY8'!O185+'DAY9'!G185</f>
        <v>0</v>
      </c>
      <c r="P185" s="53">
        <f t="shared" si="91"/>
        <v>0</v>
      </c>
      <c r="Q185" s="54">
        <f t="shared" si="92"/>
        <v>0</v>
      </c>
      <c r="R185" s="55">
        <f t="shared" si="93"/>
        <v>0</v>
      </c>
      <c r="S185" s="52">
        <f t="shared" si="94"/>
        <v>0</v>
      </c>
      <c r="T185" s="276">
        <f t="shared" si="95"/>
        <v>0</v>
      </c>
      <c r="U185" s="62">
        <f t="shared" si="83"/>
        <v>0</v>
      </c>
    </row>
    <row r="186" spans="1:21" x14ac:dyDescent="0.25">
      <c r="A186" s="84" t="s">
        <v>97</v>
      </c>
      <c r="B186" s="52">
        <f>'DAY8'!H186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+(Table111[[#This Row],[OPENING ]]+Table111[[#This Row],[RECEIPTS]]+Table111[[#This Row],[RETURNS]])-(Table111[[#This Row],[EXCHANGED]]+Table111[[#This Row],[SALES]]+Table111[[#This Row],[ISSUES]])</f>
        <v>655.4</v>
      </c>
      <c r="I186" s="53">
        <v>0</v>
      </c>
      <c r="J186" s="58">
        <f t="shared" si="96"/>
        <v>-655.4</v>
      </c>
      <c r="K186" s="53">
        <f>+'DAY8'!K186+'DAY9'!C186</f>
        <v>0</v>
      </c>
      <c r="L186" s="54">
        <f>+'DAY8'!L186+'DAY9'!D186</f>
        <v>0</v>
      </c>
      <c r="M186" s="55">
        <f>+'DAY8'!M186+'DAY9'!E186</f>
        <v>0</v>
      </c>
      <c r="N186" s="52">
        <f>+'DAY8'!N186+'DAY9'!F186</f>
        <v>0</v>
      </c>
      <c r="O186" s="276">
        <f>+'DAY8'!O186+'DAY9'!G186</f>
        <v>0</v>
      </c>
      <c r="P186" s="53">
        <f t="shared" si="91"/>
        <v>0</v>
      </c>
      <c r="Q186" s="54">
        <f t="shared" si="92"/>
        <v>0</v>
      </c>
      <c r="R186" s="55">
        <f t="shared" si="93"/>
        <v>0</v>
      </c>
      <c r="S186" s="52">
        <f t="shared" si="94"/>
        <v>0</v>
      </c>
      <c r="T186" s="276">
        <f t="shared" si="95"/>
        <v>0</v>
      </c>
      <c r="U186" s="62">
        <f t="shared" si="83"/>
        <v>0</v>
      </c>
    </row>
    <row r="187" spans="1:21" x14ac:dyDescent="0.25">
      <c r="A187" s="84" t="s">
        <v>96</v>
      </c>
      <c r="B187" s="52">
        <f>'DAY8'!H187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+(Table111[[#This Row],[OPENING ]]+Table111[[#This Row],[RECEIPTS]]+Table111[[#This Row],[RETURNS]])-(Table111[[#This Row],[EXCHANGED]]+Table111[[#This Row],[SALES]]+Table111[[#This Row],[ISSUES]])</f>
        <v>0</v>
      </c>
      <c r="I187" s="53">
        <v>0</v>
      </c>
      <c r="J187" s="58">
        <f t="shared" si="96"/>
        <v>0</v>
      </c>
      <c r="K187" s="53">
        <f>+'DAY8'!K187+'DAY9'!C187</f>
        <v>0</v>
      </c>
      <c r="L187" s="54">
        <f>+'DAY8'!L187+'DAY9'!D187</f>
        <v>0</v>
      </c>
      <c r="M187" s="55">
        <f>+'DAY8'!M187+'DAY9'!E187</f>
        <v>0</v>
      </c>
      <c r="N187" s="52">
        <f>+'DAY8'!N187+'DAY9'!F187</f>
        <v>0</v>
      </c>
      <c r="O187" s="276">
        <f>+'DAY8'!O187+'DAY9'!G187</f>
        <v>0</v>
      </c>
      <c r="P187" s="53">
        <f t="shared" si="91"/>
        <v>0</v>
      </c>
      <c r="Q187" s="54">
        <f t="shared" si="92"/>
        <v>0</v>
      </c>
      <c r="R187" s="55">
        <f t="shared" si="93"/>
        <v>0</v>
      </c>
      <c r="S187" s="52">
        <f t="shared" si="94"/>
        <v>0</v>
      </c>
      <c r="T187" s="276">
        <f t="shared" si="95"/>
        <v>0</v>
      </c>
      <c r="U187" s="62">
        <f t="shared" si="83"/>
        <v>0</v>
      </c>
    </row>
    <row r="188" spans="1:21" x14ac:dyDescent="0.25">
      <c r="A188" s="84" t="s">
        <v>95</v>
      </c>
      <c r="B188" s="52">
        <f>'DAY8'!H188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+(Table111[[#This Row],[OPENING ]]+Table111[[#This Row],[RECEIPTS]]+Table111[[#This Row],[RETURNS]])-(Table111[[#This Row],[EXCHANGED]]+Table111[[#This Row],[SALES]]+Table111[[#This Row],[ISSUES]])</f>
        <v>9.8000000000000007</v>
      </c>
      <c r="I188" s="53">
        <v>0</v>
      </c>
      <c r="J188" s="58">
        <f t="shared" si="96"/>
        <v>-9.8000000000000007</v>
      </c>
      <c r="K188" s="53">
        <f>+'DAY8'!K188+'DAY9'!C188</f>
        <v>0</v>
      </c>
      <c r="L188" s="54">
        <f>+'DAY8'!L188+'DAY9'!D188</f>
        <v>0</v>
      </c>
      <c r="M188" s="55">
        <f>+'DAY8'!M188+'DAY9'!E188</f>
        <v>0</v>
      </c>
      <c r="N188" s="52">
        <f>+'DAY8'!N188+'DAY9'!F188</f>
        <v>0</v>
      </c>
      <c r="O188" s="276">
        <f>+'DAY8'!O188+'DAY9'!G188</f>
        <v>0</v>
      </c>
      <c r="P188" s="53">
        <f t="shared" si="91"/>
        <v>0</v>
      </c>
      <c r="Q188" s="54">
        <f t="shared" si="92"/>
        <v>0</v>
      </c>
      <c r="R188" s="55">
        <f t="shared" si="93"/>
        <v>0</v>
      </c>
      <c r="S188" s="52">
        <f t="shared" si="94"/>
        <v>0</v>
      </c>
      <c r="T188" s="276">
        <f t="shared" si="95"/>
        <v>0</v>
      </c>
      <c r="U188" s="62">
        <f t="shared" si="83"/>
        <v>0</v>
      </c>
    </row>
    <row r="189" spans="1:21" x14ac:dyDescent="0.25">
      <c r="A189" s="92" t="s">
        <v>98</v>
      </c>
      <c r="B189" s="52">
        <f>'DAY8'!H189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+(Table111[[#This Row],[OPENING ]]+Table111[[#This Row],[RECEIPTS]]+Table111[[#This Row],[RETURNS]])-(Table111[[#This Row],[EXCHANGED]]+Table111[[#This Row],[SALES]]+Table111[[#This Row],[ISSUES]])</f>
        <v>0</v>
      </c>
      <c r="I189" s="53">
        <v>0</v>
      </c>
      <c r="J189" s="58">
        <f t="shared" si="96"/>
        <v>0</v>
      </c>
      <c r="K189" s="53">
        <f>+'DAY8'!K189+'DAY9'!C189</f>
        <v>0</v>
      </c>
      <c r="L189" s="54">
        <f>+'DAY8'!L189+'DAY9'!D189</f>
        <v>0</v>
      </c>
      <c r="M189" s="55">
        <f>+'DAY8'!M189+'DAY9'!E189</f>
        <v>0</v>
      </c>
      <c r="N189" s="52">
        <f>+'DAY8'!N189+'DAY9'!F189</f>
        <v>0</v>
      </c>
      <c r="O189" s="276">
        <f>+'DAY8'!O189+'DAY9'!G189</f>
        <v>0</v>
      </c>
      <c r="P189" s="53">
        <f t="shared" si="91"/>
        <v>0</v>
      </c>
      <c r="Q189" s="54">
        <f t="shared" si="92"/>
        <v>0</v>
      </c>
      <c r="R189" s="55">
        <f t="shared" si="93"/>
        <v>0</v>
      </c>
      <c r="S189" s="52">
        <f t="shared" si="94"/>
        <v>0</v>
      </c>
      <c r="T189" s="276">
        <f t="shared" si="95"/>
        <v>0</v>
      </c>
      <c r="U189" s="62">
        <f t="shared" si="83"/>
        <v>0</v>
      </c>
    </row>
    <row r="190" spans="1:21" x14ac:dyDescent="0.25">
      <c r="A190" s="92" t="s">
        <v>99</v>
      </c>
      <c r="B190" s="52">
        <f>'DAY8'!H190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+(Table111[[#This Row],[OPENING ]]+Table111[[#This Row],[RECEIPTS]]+Table111[[#This Row],[RETURNS]])-(Table111[[#This Row],[EXCHANGED]]+Table111[[#This Row],[SALES]]+Table111[[#This Row],[ISSUES]])</f>
        <v>0</v>
      </c>
      <c r="I190" s="53">
        <v>0</v>
      </c>
      <c r="J190" s="58">
        <f t="shared" si="96"/>
        <v>0</v>
      </c>
      <c r="K190" s="53">
        <f>+'DAY8'!K190+'DAY9'!C190</f>
        <v>0</v>
      </c>
      <c r="L190" s="54">
        <f>+'DAY8'!L190+'DAY9'!D190</f>
        <v>0</v>
      </c>
      <c r="M190" s="55">
        <f>+'DAY8'!M190+'DAY9'!E190</f>
        <v>0</v>
      </c>
      <c r="N190" s="52">
        <f>+'DAY8'!N190+'DAY9'!F190</f>
        <v>0</v>
      </c>
      <c r="O190" s="276">
        <f>+'DAY8'!O190+'DAY9'!G190</f>
        <v>0</v>
      </c>
      <c r="P190" s="53">
        <f t="shared" si="91"/>
        <v>0</v>
      </c>
      <c r="Q190" s="54">
        <f t="shared" si="92"/>
        <v>0</v>
      </c>
      <c r="R190" s="55">
        <f t="shared" si="93"/>
        <v>0</v>
      </c>
      <c r="S190" s="52">
        <f t="shared" si="94"/>
        <v>0</v>
      </c>
      <c r="T190" s="276">
        <f t="shared" si="95"/>
        <v>0</v>
      </c>
      <c r="U190" s="62">
        <f t="shared" si="83"/>
        <v>0</v>
      </c>
    </row>
    <row r="191" spans="1:21" x14ac:dyDescent="0.25">
      <c r="A191" s="93" t="s">
        <v>100</v>
      </c>
      <c r="B191" s="52">
        <f>'DAY8'!H191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+(Table111[[#This Row],[OPENING ]]+Table111[[#This Row],[RECEIPTS]]+Table111[[#This Row],[RETURNS]])-(Table111[[#This Row],[EXCHANGED]]+Table111[[#This Row],[SALES]]+Table111[[#This Row],[ISSUES]])</f>
        <v>35</v>
      </c>
      <c r="I191" s="53">
        <v>0</v>
      </c>
      <c r="J191" s="58">
        <f t="shared" si="96"/>
        <v>-35</v>
      </c>
      <c r="K191" s="53">
        <f>+'DAY8'!K191+'DAY9'!C191</f>
        <v>25</v>
      </c>
      <c r="L191" s="54">
        <f>+'DAY8'!L191+'DAY9'!D191</f>
        <v>0</v>
      </c>
      <c r="M191" s="55">
        <f>+'DAY8'!M191+'DAY9'!E191</f>
        <v>0</v>
      </c>
      <c r="N191" s="52">
        <f>+'DAY8'!N191+'DAY9'!F191</f>
        <v>0</v>
      </c>
      <c r="O191" s="276">
        <f>+'DAY8'!O191+'DAY9'!G191</f>
        <v>0</v>
      </c>
      <c r="P191" s="53">
        <f t="shared" si="91"/>
        <v>2.7777777777777777</v>
      </c>
      <c r="Q191" s="54">
        <f t="shared" si="92"/>
        <v>0</v>
      </c>
      <c r="R191" s="55">
        <f t="shared" si="93"/>
        <v>0</v>
      </c>
      <c r="S191" s="52">
        <f t="shared" si="94"/>
        <v>0</v>
      </c>
      <c r="T191" s="276">
        <f t="shared" si="95"/>
        <v>0</v>
      </c>
      <c r="U191" s="62">
        <f t="shared" si="83"/>
        <v>12.6</v>
      </c>
    </row>
    <row r="192" spans="1:21" x14ac:dyDescent="0.25">
      <c r="A192" s="81" t="s">
        <v>101</v>
      </c>
      <c r="B192" s="52">
        <f>'DAY8'!H192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+(Table111[[#This Row],[OPENING ]]+Table111[[#This Row],[RECEIPTS]]+Table111[[#This Row],[RETURNS]])-(Table111[[#This Row],[EXCHANGED]]+Table111[[#This Row],[SALES]]+Table111[[#This Row],[ISSUES]])</f>
        <v>10.199999999999999</v>
      </c>
      <c r="I192" s="53">
        <v>0</v>
      </c>
      <c r="J192" s="58">
        <f t="shared" si="96"/>
        <v>-10.199999999999999</v>
      </c>
      <c r="K192" s="53">
        <f>+'DAY8'!K192+'DAY9'!C192</f>
        <v>0</v>
      </c>
      <c r="L192" s="54">
        <f>+'DAY8'!L192+'DAY9'!D192</f>
        <v>0</v>
      </c>
      <c r="M192" s="55">
        <f>+'DAY8'!M192+'DAY9'!E192</f>
        <v>0</v>
      </c>
      <c r="N192" s="52">
        <f>+'DAY8'!N192+'DAY9'!F192</f>
        <v>0</v>
      </c>
      <c r="O192" s="276">
        <f>+'DAY8'!O192+'DAY9'!G192</f>
        <v>0</v>
      </c>
      <c r="P192" s="53">
        <f t="shared" si="91"/>
        <v>0</v>
      </c>
      <c r="Q192" s="54">
        <f t="shared" si="92"/>
        <v>0</v>
      </c>
      <c r="R192" s="55">
        <f t="shared" si="93"/>
        <v>0</v>
      </c>
      <c r="S192" s="52">
        <f t="shared" si="94"/>
        <v>0</v>
      </c>
      <c r="T192" s="276">
        <f t="shared" si="95"/>
        <v>0</v>
      </c>
      <c r="U192" s="62">
        <f t="shared" si="83"/>
        <v>0</v>
      </c>
    </row>
    <row r="193" spans="1:21" x14ac:dyDescent="0.25">
      <c r="A193" s="109" t="s">
        <v>102</v>
      </c>
      <c r="B193" s="52">
        <f>'DAY8'!H193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+(Table111[[#This Row],[OPENING ]]+Table111[[#This Row],[RECEIPTS]]+Table111[[#This Row],[RETURNS]])-(Table111[[#This Row],[EXCHANGED]]+Table111[[#This Row],[SALES]]+Table111[[#This Row],[ISSUES]])</f>
        <v>0</v>
      </c>
      <c r="I193" s="53">
        <v>0</v>
      </c>
      <c r="J193" s="58">
        <f t="shared" si="96"/>
        <v>0</v>
      </c>
      <c r="K193" s="53">
        <f>+'DAY8'!K193+'DAY9'!C193</f>
        <v>0</v>
      </c>
      <c r="L193" s="54">
        <f>+'DAY8'!L193+'DAY9'!D193</f>
        <v>0</v>
      </c>
      <c r="M193" s="55">
        <f>+'DAY8'!M193+'DAY9'!E193</f>
        <v>0</v>
      </c>
      <c r="N193" s="52">
        <f>+'DAY8'!N193+'DAY9'!F193</f>
        <v>0</v>
      </c>
      <c r="O193" s="276">
        <f>+'DAY8'!O193+'DAY9'!G193</f>
        <v>0</v>
      </c>
      <c r="P193" s="53">
        <f t="shared" si="91"/>
        <v>0</v>
      </c>
      <c r="Q193" s="54">
        <f t="shared" si="92"/>
        <v>0</v>
      </c>
      <c r="R193" s="55">
        <f t="shared" si="93"/>
        <v>0</v>
      </c>
      <c r="S193" s="52">
        <f t="shared" si="94"/>
        <v>0</v>
      </c>
      <c r="T193" s="276">
        <f t="shared" si="95"/>
        <v>0</v>
      </c>
      <c r="U193" s="62">
        <f t="shared" si="83"/>
        <v>0</v>
      </c>
    </row>
    <row r="194" spans="1:21" x14ac:dyDescent="0.25">
      <c r="A194" s="318" t="s">
        <v>103</v>
      </c>
      <c r="B194" s="52">
        <f>'DAY8'!H194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+(Table111[[#This Row],[OPENING ]]+Table111[[#This Row],[RECEIPTS]]+Table111[[#This Row],[RETURNS]])-(Table111[[#This Row],[EXCHANGED]]+Table111[[#This Row],[SALES]]+Table111[[#This Row],[ISSUES]])</f>
        <v>855.4</v>
      </c>
      <c r="I194" s="53">
        <v>0</v>
      </c>
      <c r="J194" s="58">
        <f t="shared" si="96"/>
        <v>-855.4</v>
      </c>
      <c r="K194" s="53">
        <f>+'DAY8'!K194+'DAY9'!C194</f>
        <v>0</v>
      </c>
      <c r="L194" s="54">
        <f>+'DAY8'!L194+'DAY9'!D194</f>
        <v>0</v>
      </c>
      <c r="M194" s="55">
        <f>+'DAY8'!M194+'DAY9'!E194</f>
        <v>0</v>
      </c>
      <c r="N194" s="52">
        <f>+'DAY8'!N194+'DAY9'!F194</f>
        <v>0</v>
      </c>
      <c r="O194" s="276">
        <f>+'DAY8'!O194+'DAY9'!G194</f>
        <v>0</v>
      </c>
      <c r="P194" s="53">
        <f t="shared" si="91"/>
        <v>0</v>
      </c>
      <c r="Q194" s="54">
        <f t="shared" si="92"/>
        <v>0</v>
      </c>
      <c r="R194" s="55">
        <f t="shared" si="93"/>
        <v>0</v>
      </c>
      <c r="S194" s="52">
        <f t="shared" si="94"/>
        <v>0</v>
      </c>
      <c r="T194" s="276">
        <f t="shared" si="95"/>
        <v>0</v>
      </c>
      <c r="U194" s="62">
        <f t="shared" si="83"/>
        <v>0</v>
      </c>
    </row>
    <row r="195" spans="1:21" x14ac:dyDescent="0.25">
      <c r="A195" s="87" t="s">
        <v>247</v>
      </c>
      <c r="B195" s="52">
        <f>'DAY8'!H195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+(Table111[[#This Row],[OPENING ]]+Table111[[#This Row],[RECEIPTS]]+Table111[[#This Row],[RETURNS]])-(Table111[[#This Row],[EXCHANGED]]+Table111[[#This Row],[SALES]]+Table111[[#This Row],[ISSUES]])</f>
        <v>3516.4</v>
      </c>
      <c r="I195" s="53">
        <v>0</v>
      </c>
      <c r="J195" s="58">
        <f t="shared" si="96"/>
        <v>-3516.4</v>
      </c>
      <c r="K195" s="53">
        <f>+'DAY8'!K195+'DAY9'!C195</f>
        <v>0</v>
      </c>
      <c r="L195" s="54">
        <f>+'DAY8'!L195+'DAY9'!D195</f>
        <v>9.6</v>
      </c>
      <c r="M195" s="55">
        <f>+'DAY8'!M195+'DAY9'!E195</f>
        <v>0</v>
      </c>
      <c r="N195" s="52">
        <f>+'DAY8'!N195+'DAY9'!F195</f>
        <v>0</v>
      </c>
      <c r="O195" s="276">
        <f>+'DAY8'!O195+'DAY9'!G195</f>
        <v>0</v>
      </c>
      <c r="P195" s="53">
        <f t="shared" si="91"/>
        <v>0</v>
      </c>
      <c r="Q195" s="54">
        <f t="shared" si="92"/>
        <v>1.0666666666666667</v>
      </c>
      <c r="R195" s="55">
        <f t="shared" si="93"/>
        <v>0</v>
      </c>
      <c r="S195" s="52">
        <f t="shared" si="94"/>
        <v>0</v>
      </c>
      <c r="T195" s="276">
        <f t="shared" si="95"/>
        <v>0</v>
      </c>
      <c r="U195" s="62">
        <f t="shared" si="83"/>
        <v>3296.625</v>
      </c>
    </row>
    <row r="196" spans="1:21" x14ac:dyDescent="0.25">
      <c r="A196" s="87" t="s">
        <v>104</v>
      </c>
      <c r="B196" s="52">
        <f>'DAY8'!H196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+(Table111[[#This Row],[OPENING ]]+Table111[[#This Row],[RECEIPTS]]+Table111[[#This Row],[RETURNS]])-(Table111[[#This Row],[EXCHANGED]]+Table111[[#This Row],[SALES]]+Table111[[#This Row],[ISSUES]])</f>
        <v>200</v>
      </c>
      <c r="I196" s="53">
        <v>0</v>
      </c>
      <c r="J196" s="58">
        <f t="shared" si="96"/>
        <v>-200</v>
      </c>
      <c r="K196" s="53">
        <f>+'DAY8'!K196+'DAY9'!C196</f>
        <v>0</v>
      </c>
      <c r="L196" s="54">
        <f>+'DAY8'!L196+'DAY9'!D196</f>
        <v>0</v>
      </c>
      <c r="M196" s="55">
        <f>+'DAY8'!M196+'DAY9'!E196</f>
        <v>0</v>
      </c>
      <c r="N196" s="52">
        <f>+'DAY8'!N196+'DAY9'!F196</f>
        <v>0</v>
      </c>
      <c r="O196" s="276">
        <f>+'DAY8'!O196+'DAY9'!G196</f>
        <v>0</v>
      </c>
      <c r="P196" s="53">
        <f t="shared" si="91"/>
        <v>0</v>
      </c>
      <c r="Q196" s="54">
        <f t="shared" si="92"/>
        <v>0</v>
      </c>
      <c r="R196" s="55">
        <f t="shared" si="93"/>
        <v>0</v>
      </c>
      <c r="S196" s="52">
        <f t="shared" si="94"/>
        <v>0</v>
      </c>
      <c r="T196" s="276">
        <f t="shared" si="95"/>
        <v>0</v>
      </c>
      <c r="U196" s="62">
        <f t="shared" si="83"/>
        <v>0</v>
      </c>
    </row>
    <row r="197" spans="1:21" x14ac:dyDescent="0.25">
      <c r="A197" s="85" t="s">
        <v>118</v>
      </c>
      <c r="B197" s="52">
        <f>'DAY8'!H197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+(Table111[[#This Row],[OPENING ]]+Table111[[#This Row],[RECEIPTS]]+Table111[[#This Row],[RETURNS]])-(Table111[[#This Row],[EXCHANGED]]+Table111[[#This Row],[SALES]]+Table111[[#This Row],[ISSUES]])</f>
        <v>0</v>
      </c>
      <c r="I197" s="53">
        <v>0</v>
      </c>
      <c r="J197" s="58">
        <f t="shared" si="96"/>
        <v>0</v>
      </c>
      <c r="K197" s="53">
        <f>+'DAY8'!K197+'DAY9'!C197</f>
        <v>0</v>
      </c>
      <c r="L197" s="54">
        <f>+'DAY8'!L197+'DAY9'!D197</f>
        <v>0</v>
      </c>
      <c r="M197" s="55">
        <f>+'DAY8'!M197+'DAY9'!E197</f>
        <v>0</v>
      </c>
      <c r="N197" s="52">
        <f>+'DAY8'!N197+'DAY9'!F197</f>
        <v>0</v>
      </c>
      <c r="O197" s="276">
        <f>+'DAY8'!O197+'DAY9'!G197</f>
        <v>0</v>
      </c>
      <c r="P197" s="53">
        <f t="shared" si="91"/>
        <v>0</v>
      </c>
      <c r="Q197" s="54">
        <f t="shared" si="92"/>
        <v>0</v>
      </c>
      <c r="R197" s="55">
        <f t="shared" si="93"/>
        <v>0</v>
      </c>
      <c r="S197" s="52">
        <f t="shared" si="94"/>
        <v>0</v>
      </c>
      <c r="T197" s="276">
        <f t="shared" si="95"/>
        <v>0</v>
      </c>
      <c r="U197" s="62">
        <f t="shared" si="83"/>
        <v>0</v>
      </c>
    </row>
    <row r="198" spans="1:21" x14ac:dyDescent="0.25">
      <c r="A198" s="94" t="s">
        <v>119</v>
      </c>
      <c r="B198" s="52">
        <f>'DAY8'!H198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+(Table111[[#This Row],[OPENING ]]+Table111[[#This Row],[RECEIPTS]]+Table111[[#This Row],[RETURNS]])-(Table111[[#This Row],[EXCHANGED]]+Table111[[#This Row],[SALES]]+Table111[[#This Row],[ISSUES]])</f>
        <v>0</v>
      </c>
      <c r="I198" s="53">
        <v>0</v>
      </c>
      <c r="J198" s="58">
        <f t="shared" si="96"/>
        <v>0</v>
      </c>
      <c r="K198" s="53">
        <f>+'DAY8'!K198+'DAY9'!C198</f>
        <v>0</v>
      </c>
      <c r="L198" s="54">
        <f>+'DAY8'!L198+'DAY9'!D198</f>
        <v>0</v>
      </c>
      <c r="M198" s="55">
        <f>+'DAY8'!M198+'DAY9'!E198</f>
        <v>0</v>
      </c>
      <c r="N198" s="52">
        <f>+'DAY8'!N198+'DAY9'!F198</f>
        <v>0</v>
      </c>
      <c r="O198" s="276">
        <f>+'DAY8'!O198+'DAY9'!G198</f>
        <v>0</v>
      </c>
      <c r="P198" s="53">
        <f t="shared" si="91"/>
        <v>0</v>
      </c>
      <c r="Q198" s="54">
        <f t="shared" si="92"/>
        <v>0</v>
      </c>
      <c r="R198" s="55">
        <f t="shared" si="93"/>
        <v>0</v>
      </c>
      <c r="S198" s="52">
        <f t="shared" si="94"/>
        <v>0</v>
      </c>
      <c r="T198" s="276">
        <f t="shared" si="95"/>
        <v>0</v>
      </c>
      <c r="U198" s="62">
        <f t="shared" si="83"/>
        <v>0</v>
      </c>
    </row>
    <row r="199" spans="1:21" x14ac:dyDescent="0.25">
      <c r="A199" s="84" t="s">
        <v>145</v>
      </c>
      <c r="B199" s="52">
        <f>'DAY8'!H199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+(Table111[[#This Row],[OPENING ]]+Table111[[#This Row],[RECEIPTS]]+Table111[[#This Row],[RETURNS]])-(Table111[[#This Row],[EXCHANGED]]+Table111[[#This Row],[SALES]]+Table111[[#This Row],[ISSUES]])</f>
        <v>0</v>
      </c>
      <c r="I199" s="53">
        <v>0</v>
      </c>
      <c r="J199" s="58">
        <f t="shared" si="96"/>
        <v>0</v>
      </c>
      <c r="K199" s="53">
        <f>+'DAY8'!K199+'DAY9'!C199</f>
        <v>0</v>
      </c>
      <c r="L199" s="54">
        <f>+'DAY8'!L199+'DAY9'!D199</f>
        <v>0</v>
      </c>
      <c r="M199" s="55">
        <f>+'DAY8'!M199+'DAY9'!E199</f>
        <v>0</v>
      </c>
      <c r="N199" s="52">
        <f>+'DAY8'!N199+'DAY9'!F199</f>
        <v>0</v>
      </c>
      <c r="O199" s="276">
        <f>+'DAY8'!O199+'DAY9'!G199</f>
        <v>0</v>
      </c>
      <c r="P199" s="53">
        <f t="shared" si="91"/>
        <v>0</v>
      </c>
      <c r="Q199" s="54">
        <f t="shared" si="92"/>
        <v>0</v>
      </c>
      <c r="R199" s="55">
        <f t="shared" si="93"/>
        <v>0</v>
      </c>
      <c r="S199" s="52">
        <f t="shared" si="94"/>
        <v>0</v>
      </c>
      <c r="T199" s="276">
        <f t="shared" si="95"/>
        <v>0</v>
      </c>
      <c r="U199" s="62">
        <f t="shared" si="83"/>
        <v>0</v>
      </c>
    </row>
    <row r="200" spans="1:21" x14ac:dyDescent="0.25">
      <c r="A200" s="88" t="s">
        <v>218</v>
      </c>
      <c r="B200" s="52">
        <f>'DAY8'!H200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+(Table111[[#This Row],[OPENING ]]+Table111[[#This Row],[RECEIPTS]]+Table111[[#This Row],[RETURNS]])-(Table111[[#This Row],[EXCHANGED]]+Table111[[#This Row],[SALES]]+Table111[[#This Row],[ISSUES]])</f>
        <v>0</v>
      </c>
      <c r="I200" s="53">
        <v>0</v>
      </c>
      <c r="J200" s="58">
        <f t="shared" si="96"/>
        <v>0</v>
      </c>
      <c r="K200" s="53">
        <f>+'DAY8'!K200+'DAY9'!C200</f>
        <v>0</v>
      </c>
      <c r="L200" s="54">
        <f>+'DAY8'!L200+'DAY9'!D200</f>
        <v>0</v>
      </c>
      <c r="M200" s="55">
        <f>+'DAY8'!M200+'DAY9'!E200</f>
        <v>0</v>
      </c>
      <c r="N200" s="52">
        <f>+'DAY8'!N200+'DAY9'!F200</f>
        <v>0</v>
      </c>
      <c r="O200" s="276">
        <f>+'DAY8'!O200+'DAY9'!G200</f>
        <v>0</v>
      </c>
      <c r="P200" s="53">
        <f t="shared" si="91"/>
        <v>0</v>
      </c>
      <c r="Q200" s="54">
        <f t="shared" si="92"/>
        <v>0</v>
      </c>
      <c r="R200" s="55">
        <f t="shared" si="93"/>
        <v>0</v>
      </c>
      <c r="S200" s="52">
        <f t="shared" si="94"/>
        <v>0</v>
      </c>
      <c r="T200" s="276">
        <f t="shared" si="95"/>
        <v>0</v>
      </c>
      <c r="U200" s="62">
        <f t="shared" si="83"/>
        <v>0</v>
      </c>
    </row>
    <row r="201" spans="1:21" x14ac:dyDescent="0.25">
      <c r="A201" s="88" t="s">
        <v>219</v>
      </c>
      <c r="B201" s="52">
        <f>'DAY8'!H201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+(Table111[[#This Row],[OPENING ]]+Table111[[#This Row],[RECEIPTS]]+Table111[[#This Row],[RETURNS]])-(Table111[[#This Row],[EXCHANGED]]+Table111[[#This Row],[SALES]]+Table111[[#This Row],[ISSUES]])</f>
        <v>0</v>
      </c>
      <c r="I201" s="53">
        <v>0</v>
      </c>
      <c r="J201" s="58">
        <f t="shared" si="96"/>
        <v>0</v>
      </c>
      <c r="K201" s="53">
        <f>+'DAY8'!K201+'DAY9'!C201</f>
        <v>0</v>
      </c>
      <c r="L201" s="54">
        <f>+'DAY8'!L201+'DAY9'!D201</f>
        <v>0</v>
      </c>
      <c r="M201" s="55">
        <f>+'DAY8'!M201+'DAY9'!E201</f>
        <v>0</v>
      </c>
      <c r="N201" s="52">
        <f>+'DAY8'!N201+'DAY9'!F201</f>
        <v>0</v>
      </c>
      <c r="O201" s="276">
        <f>+'DAY8'!O201+'DAY9'!G201</f>
        <v>0</v>
      </c>
      <c r="P201" s="53">
        <f t="shared" si="91"/>
        <v>0</v>
      </c>
      <c r="Q201" s="54">
        <f t="shared" si="92"/>
        <v>0</v>
      </c>
      <c r="R201" s="55">
        <f t="shared" si="93"/>
        <v>0</v>
      </c>
      <c r="S201" s="52">
        <f t="shared" si="94"/>
        <v>0</v>
      </c>
      <c r="T201" s="276">
        <f t="shared" si="95"/>
        <v>0</v>
      </c>
      <c r="U201" s="62">
        <f t="shared" si="83"/>
        <v>0</v>
      </c>
    </row>
    <row r="202" spans="1:21" x14ac:dyDescent="0.25">
      <c r="A202" s="317" t="s">
        <v>234</v>
      </c>
      <c r="B202" s="52">
        <f>'DAY8'!H202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+(Table111[[#This Row],[OPENING ]]+Table111[[#This Row],[RECEIPTS]]+Table111[[#This Row],[RETURNS]])-(Table111[[#This Row],[EXCHANGED]]+Table111[[#This Row],[SALES]]+Table111[[#This Row],[ISSUES]])</f>
        <v>0.19999999999999896</v>
      </c>
      <c r="I202" s="53">
        <v>0</v>
      </c>
      <c r="J202" s="58">
        <f t="shared" si="96"/>
        <v>-0.19999999999999896</v>
      </c>
      <c r="K202" s="53">
        <f>+'DAY8'!K202+'DAY9'!C202</f>
        <v>0</v>
      </c>
      <c r="L202" s="54">
        <f>+'DAY8'!L202+'DAY9'!D202</f>
        <v>0</v>
      </c>
      <c r="M202" s="55">
        <f>+'DAY8'!M202+'DAY9'!E202</f>
        <v>0</v>
      </c>
      <c r="N202" s="52">
        <f>+'DAY8'!N202+'DAY9'!F202</f>
        <v>0</v>
      </c>
      <c r="O202" s="276">
        <f>+'DAY8'!O202+'DAY9'!G202</f>
        <v>11.08</v>
      </c>
      <c r="P202" s="53">
        <f t="shared" si="91"/>
        <v>0</v>
      </c>
      <c r="Q202" s="54">
        <f t="shared" si="92"/>
        <v>0</v>
      </c>
      <c r="R202" s="55">
        <f t="shared" si="93"/>
        <v>0</v>
      </c>
      <c r="S202" s="52">
        <f t="shared" si="94"/>
        <v>0</v>
      </c>
      <c r="T202" s="276">
        <f t="shared" si="95"/>
        <v>1.231111111111111</v>
      </c>
      <c r="U202" s="62">
        <f t="shared" si="83"/>
        <v>0.16245487364620856</v>
      </c>
    </row>
    <row r="203" spans="1:21" x14ac:dyDescent="0.25">
      <c r="A203" s="319" t="s">
        <v>224</v>
      </c>
      <c r="B203" s="52">
        <f>'DAY8'!H203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+(Table111[[#This Row],[OPENING ]]+Table111[[#This Row],[RECEIPTS]]+Table111[[#This Row],[RETURNS]])-(Table111[[#This Row],[EXCHANGED]]+Table111[[#This Row],[SALES]]+Table111[[#This Row],[ISSUES]])</f>
        <v>3.4</v>
      </c>
      <c r="I203" s="53">
        <v>0</v>
      </c>
      <c r="J203" s="58">
        <f t="shared" si="96"/>
        <v>-3.4</v>
      </c>
      <c r="K203" s="53">
        <f>+'DAY8'!K203+'DAY9'!C203</f>
        <v>0</v>
      </c>
      <c r="L203" s="54">
        <f>+'DAY8'!L203+'DAY9'!D203</f>
        <v>0</v>
      </c>
      <c r="M203" s="55">
        <f>+'DAY8'!M203+'DAY9'!E203</f>
        <v>0</v>
      </c>
      <c r="N203" s="52">
        <f>+'DAY8'!N203+'DAY9'!F203</f>
        <v>0</v>
      </c>
      <c r="O203" s="276">
        <f>+'DAY8'!O203+'DAY9'!G203</f>
        <v>0</v>
      </c>
      <c r="P203" s="53">
        <f t="shared" si="91"/>
        <v>0</v>
      </c>
      <c r="Q203" s="54">
        <f t="shared" si="92"/>
        <v>0</v>
      </c>
      <c r="R203" s="55">
        <f t="shared" si="93"/>
        <v>0</v>
      </c>
      <c r="S203" s="52">
        <f t="shared" si="94"/>
        <v>0</v>
      </c>
      <c r="T203" s="276">
        <f t="shared" si="95"/>
        <v>0</v>
      </c>
      <c r="U203" s="62">
        <f t="shared" si="83"/>
        <v>0</v>
      </c>
    </row>
    <row r="204" spans="1:21" x14ac:dyDescent="0.25">
      <c r="A204" s="105" t="s">
        <v>237</v>
      </c>
      <c r="B204" s="52">
        <f>'DAY8'!H204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+(Table111[[#This Row],[OPENING ]]+Table111[[#This Row],[RECEIPTS]]+Table111[[#This Row],[RETURNS]])-(Table111[[#This Row],[EXCHANGED]]+Table111[[#This Row],[SALES]]+Table111[[#This Row],[ISSUES]])</f>
        <v>0</v>
      </c>
      <c r="I204" s="53">
        <v>0</v>
      </c>
      <c r="J204" s="58">
        <f t="shared" si="96"/>
        <v>0</v>
      </c>
      <c r="K204" s="53">
        <f>+'DAY8'!K204+'DAY9'!C204</f>
        <v>0</v>
      </c>
      <c r="L204" s="54">
        <f>+'DAY8'!L204+'DAY9'!D204</f>
        <v>0</v>
      </c>
      <c r="M204" s="55">
        <f>+'DAY8'!M204+'DAY9'!E204</f>
        <v>0</v>
      </c>
      <c r="N204" s="52">
        <f>+'DAY8'!N204+'DAY9'!F204</f>
        <v>0</v>
      </c>
      <c r="O204" s="276">
        <f>+'DAY8'!O204+'DAY9'!G204</f>
        <v>0</v>
      </c>
      <c r="P204" s="53">
        <f t="shared" si="91"/>
        <v>0</v>
      </c>
      <c r="Q204" s="54">
        <f t="shared" si="92"/>
        <v>0</v>
      </c>
      <c r="R204" s="55">
        <f t="shared" si="93"/>
        <v>0</v>
      </c>
      <c r="S204" s="52">
        <f t="shared" si="94"/>
        <v>0</v>
      </c>
      <c r="T204" s="276">
        <f t="shared" si="95"/>
        <v>0</v>
      </c>
      <c r="U204" s="62">
        <f t="shared" si="83"/>
        <v>0</v>
      </c>
    </row>
    <row r="205" spans="1:21" x14ac:dyDescent="0.25">
      <c r="A205" s="87" t="s">
        <v>238</v>
      </c>
      <c r="B205" s="52">
        <f>'DAY8'!H205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+(Table111[[#This Row],[OPENING ]]+Table111[[#This Row],[RECEIPTS]]+Table111[[#This Row],[RETURNS]])-(Table111[[#This Row],[EXCHANGED]]+Table111[[#This Row],[SALES]]+Table111[[#This Row],[ISSUES]])</f>
        <v>0</v>
      </c>
      <c r="I205" s="53">
        <v>0</v>
      </c>
      <c r="J205" s="58">
        <f t="shared" si="96"/>
        <v>0</v>
      </c>
      <c r="K205" s="53">
        <f>+'DAY8'!K205+'DAY9'!C205</f>
        <v>0</v>
      </c>
      <c r="L205" s="54">
        <f>+'DAY8'!L205+'DAY9'!D205</f>
        <v>0</v>
      </c>
      <c r="M205" s="55">
        <f>+'DAY8'!M205+'DAY9'!E205</f>
        <v>0</v>
      </c>
      <c r="N205" s="52">
        <f>+'DAY8'!N205+'DAY9'!F205</f>
        <v>0</v>
      </c>
      <c r="O205" s="276">
        <f>+'DAY8'!O205+'DAY9'!G205</f>
        <v>0</v>
      </c>
      <c r="P205" s="53">
        <f t="shared" si="91"/>
        <v>0</v>
      </c>
      <c r="Q205" s="54">
        <f t="shared" si="92"/>
        <v>0</v>
      </c>
      <c r="R205" s="55">
        <f t="shared" si="93"/>
        <v>0</v>
      </c>
      <c r="S205" s="52">
        <f t="shared" si="94"/>
        <v>0</v>
      </c>
      <c r="T205" s="276">
        <f t="shared" si="95"/>
        <v>0</v>
      </c>
      <c r="U205" s="62">
        <f t="shared" si="83"/>
        <v>0</v>
      </c>
    </row>
    <row r="206" spans="1:21" x14ac:dyDescent="0.25">
      <c r="A206" s="87" t="s">
        <v>239</v>
      </c>
      <c r="B206" s="52">
        <f>'DAY8'!H206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+(Table111[[#This Row],[OPENING ]]+Table111[[#This Row],[RECEIPTS]]+Table111[[#This Row],[RETURNS]])-(Table111[[#This Row],[EXCHANGED]]+Table111[[#This Row],[SALES]]+Table111[[#This Row],[ISSUES]])</f>
        <v>0</v>
      </c>
      <c r="I206" s="53">
        <v>0</v>
      </c>
      <c r="J206" s="58">
        <f t="shared" si="96"/>
        <v>0</v>
      </c>
      <c r="K206" s="53">
        <f>+'DAY8'!K206+'DAY9'!C206</f>
        <v>0</v>
      </c>
      <c r="L206" s="54">
        <f>+'DAY8'!L206+'DAY9'!D206</f>
        <v>0</v>
      </c>
      <c r="M206" s="55">
        <f>+'DAY8'!M206+'DAY9'!E206</f>
        <v>0</v>
      </c>
      <c r="N206" s="52">
        <f>+'DAY8'!N206+'DAY9'!F206</f>
        <v>0</v>
      </c>
      <c r="O206" s="276">
        <f>+'DAY8'!O206+'DAY9'!G206</f>
        <v>0</v>
      </c>
      <c r="P206" s="53">
        <f t="shared" si="91"/>
        <v>0</v>
      </c>
      <c r="Q206" s="54">
        <f t="shared" si="92"/>
        <v>0</v>
      </c>
      <c r="R206" s="55">
        <f t="shared" si="93"/>
        <v>0</v>
      </c>
      <c r="S206" s="52">
        <f t="shared" si="94"/>
        <v>0</v>
      </c>
      <c r="T206" s="276">
        <f t="shared" si="95"/>
        <v>0</v>
      </c>
      <c r="U206" s="62">
        <f t="shared" si="83"/>
        <v>0</v>
      </c>
    </row>
    <row r="207" spans="1:21" x14ac:dyDescent="0.25">
      <c r="A207" s="85" t="s">
        <v>242</v>
      </c>
      <c r="B207" s="52">
        <f>'DAY8'!H207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+(Table111[[#This Row],[OPENING ]]+Table111[[#This Row],[RECEIPTS]]+Table111[[#This Row],[RETURNS]])-(Table111[[#This Row],[EXCHANGED]]+Table111[[#This Row],[SALES]]+Table111[[#This Row],[ISSUES]])</f>
        <v>0</v>
      </c>
      <c r="I207" s="53">
        <v>0</v>
      </c>
      <c r="J207" s="58">
        <f t="shared" si="96"/>
        <v>0</v>
      </c>
      <c r="K207" s="53">
        <f>+'DAY8'!K207+'DAY9'!C207</f>
        <v>0</v>
      </c>
      <c r="L207" s="54">
        <f>+'DAY8'!L207+'DAY9'!D207</f>
        <v>0</v>
      </c>
      <c r="M207" s="55">
        <f>+'DAY8'!M207+'DAY9'!E207</f>
        <v>0</v>
      </c>
      <c r="N207" s="52">
        <f>+'DAY8'!N207+'DAY9'!F207</f>
        <v>0</v>
      </c>
      <c r="O207" s="276">
        <f>+'DAY8'!O207+'DAY9'!G207</f>
        <v>0</v>
      </c>
      <c r="P207" s="53">
        <f t="shared" si="91"/>
        <v>0</v>
      </c>
      <c r="Q207" s="54">
        <f t="shared" si="92"/>
        <v>0</v>
      </c>
      <c r="R207" s="55">
        <f t="shared" si="93"/>
        <v>0</v>
      </c>
      <c r="S207" s="52">
        <f t="shared" si="94"/>
        <v>0</v>
      </c>
      <c r="T207" s="276">
        <f t="shared" si="95"/>
        <v>0</v>
      </c>
      <c r="U207" s="62">
        <f t="shared" si="83"/>
        <v>0</v>
      </c>
    </row>
    <row r="208" spans="1:21" x14ac:dyDescent="0.25">
      <c r="A208" s="85" t="s">
        <v>250</v>
      </c>
      <c r="B208" s="52">
        <f>'DAY8'!H208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+(Table111[[#This Row],[OPENING ]]+Table111[[#This Row],[RECEIPTS]]+Table111[[#This Row],[RETURNS]])-(Table111[[#This Row],[EXCHANGED]]+Table111[[#This Row],[SALES]]+Table111[[#This Row],[ISSUES]])</f>
        <v>275</v>
      </c>
      <c r="I208" s="53">
        <v>0</v>
      </c>
      <c r="J208" s="58">
        <f t="shared" si="96"/>
        <v>-275</v>
      </c>
      <c r="K208" s="53">
        <f>+'DAY8'!K208+'DAY9'!C208</f>
        <v>500</v>
      </c>
      <c r="L208" s="54">
        <f>+'DAY8'!L208+'DAY9'!D208</f>
        <v>0</v>
      </c>
      <c r="M208" s="55">
        <f>+'DAY8'!M208+'DAY9'!E208</f>
        <v>0</v>
      </c>
      <c r="N208" s="52">
        <f>+'DAY8'!N208+'DAY9'!F208</f>
        <v>0</v>
      </c>
      <c r="O208" s="276">
        <f>+'DAY8'!O208+'DAY9'!G208</f>
        <v>525</v>
      </c>
      <c r="P208" s="53">
        <f t="shared" si="91"/>
        <v>55.555555555555557</v>
      </c>
      <c r="Q208" s="54">
        <f t="shared" si="92"/>
        <v>0</v>
      </c>
      <c r="R208" s="55">
        <f t="shared" si="93"/>
        <v>0</v>
      </c>
      <c r="S208" s="52">
        <f t="shared" si="94"/>
        <v>0</v>
      </c>
      <c r="T208" s="276">
        <f t="shared" si="95"/>
        <v>58.333333333333336</v>
      </c>
      <c r="U208" s="62">
        <f t="shared" si="83"/>
        <v>2.4146341463414633</v>
      </c>
    </row>
    <row r="209" spans="1:21" x14ac:dyDescent="0.25">
      <c r="A209" s="87" t="s">
        <v>251</v>
      </c>
      <c r="B209" s="52">
        <f>'DAY8'!H209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+(Table111[[#This Row],[OPENING ]]+Table111[[#This Row],[RECEIPTS]]+Table111[[#This Row],[RETURNS]])-(Table111[[#This Row],[EXCHANGED]]+Table111[[#This Row],[SALES]]+Table111[[#This Row],[ISSUES]])</f>
        <v>300</v>
      </c>
      <c r="I209" s="53">
        <v>0</v>
      </c>
      <c r="J209" s="58">
        <f t="shared" si="96"/>
        <v>-300</v>
      </c>
      <c r="K209" s="53">
        <f>+'DAY8'!K209+'DAY9'!C209</f>
        <v>800</v>
      </c>
      <c r="L209" s="54">
        <f>+'DAY8'!L209+'DAY9'!D209</f>
        <v>0</v>
      </c>
      <c r="M209" s="55">
        <f>+'DAY8'!M209+'DAY9'!E209</f>
        <v>0</v>
      </c>
      <c r="N209" s="52">
        <f>+'DAY8'!N209+'DAY9'!F209</f>
        <v>0</v>
      </c>
      <c r="O209" s="276">
        <f>+'DAY8'!O209+'DAY9'!G209</f>
        <v>639.20000000000005</v>
      </c>
      <c r="P209" s="53">
        <f t="shared" si="91"/>
        <v>88.888888888888886</v>
      </c>
      <c r="Q209" s="54">
        <f t="shared" si="92"/>
        <v>0</v>
      </c>
      <c r="R209" s="55">
        <f t="shared" si="93"/>
        <v>0</v>
      </c>
      <c r="S209" s="52">
        <f t="shared" si="94"/>
        <v>0</v>
      </c>
      <c r="T209" s="276">
        <f t="shared" si="95"/>
        <v>71.022222222222226</v>
      </c>
      <c r="U209" s="62">
        <f t="shared" si="83"/>
        <v>1.8760422456920514</v>
      </c>
    </row>
    <row r="210" spans="1:21" x14ac:dyDescent="0.25">
      <c r="A210" s="87"/>
      <c r="B210" s="52">
        <f>'DAY8'!H210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+(Table111[[#This Row],[OPENING ]]+Table111[[#This Row],[RECEIPTS]]+Table111[[#This Row],[RETURNS]])-(Table111[[#This Row],[EXCHANGED]]+Table111[[#This Row],[SALES]]+Table111[[#This Row],[ISSUES]])</f>
        <v>49</v>
      </c>
      <c r="I210" s="53">
        <v>0</v>
      </c>
      <c r="J210" s="58">
        <f t="shared" si="96"/>
        <v>-49</v>
      </c>
      <c r="K210" s="53">
        <f>+'DAY8'!K210+'DAY9'!C210</f>
        <v>50</v>
      </c>
      <c r="L210" s="54">
        <f>+'DAY8'!L210+'DAY9'!D210</f>
        <v>0</v>
      </c>
      <c r="M210" s="55">
        <f>+'DAY8'!M210+'DAY9'!E210</f>
        <v>0</v>
      </c>
      <c r="N210" s="52">
        <f>+'DAY8'!N210+'DAY9'!F210</f>
        <v>0</v>
      </c>
      <c r="O210" s="276">
        <f>+'DAY8'!O210+'DAY9'!G210</f>
        <v>1</v>
      </c>
      <c r="P210" s="53">
        <f t="shared" si="91"/>
        <v>5.5555555555555554</v>
      </c>
      <c r="Q210" s="54">
        <f t="shared" si="92"/>
        <v>0</v>
      </c>
      <c r="R210" s="55">
        <f t="shared" si="93"/>
        <v>0</v>
      </c>
      <c r="S210" s="52">
        <f t="shared" si="94"/>
        <v>0</v>
      </c>
      <c r="T210" s="276">
        <f t="shared" si="95"/>
        <v>0.1111111111111111</v>
      </c>
      <c r="U210" s="62">
        <f t="shared" ref="U210:U240" si="97">IFERROR(+H210/(P210+Q210+R210+S210+T210),0)</f>
        <v>8.647058823529413</v>
      </c>
    </row>
    <row r="211" spans="1:21" x14ac:dyDescent="0.25">
      <c r="A211" s="87"/>
      <c r="B211" s="52">
        <f>'DAY8'!H211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+(Table111[[#This Row],[OPENING ]]+Table111[[#This Row],[RECEIPTS]]+Table111[[#This Row],[RETURNS]])-(Table111[[#This Row],[EXCHANGED]]+Table111[[#This Row],[SALES]]+Table111[[#This Row],[ISSUES]])</f>
        <v>0</v>
      </c>
      <c r="I211" s="53">
        <v>0</v>
      </c>
      <c r="J211" s="58">
        <f t="shared" si="96"/>
        <v>0</v>
      </c>
      <c r="K211" s="53">
        <f>+'DAY8'!K211+'DAY9'!C211</f>
        <v>0</v>
      </c>
      <c r="L211" s="54">
        <f>+'DAY8'!L211+'DAY9'!D211</f>
        <v>0</v>
      </c>
      <c r="M211" s="55">
        <f>+'DAY8'!M211+'DAY9'!E211</f>
        <v>0</v>
      </c>
      <c r="N211" s="52">
        <f>+'DAY8'!N211+'DAY9'!F211</f>
        <v>0</v>
      </c>
      <c r="O211" s="276">
        <f>+'DAY8'!O211+'DAY9'!G211</f>
        <v>0</v>
      </c>
      <c r="P211" s="53">
        <f t="shared" si="91"/>
        <v>0</v>
      </c>
      <c r="Q211" s="54">
        <f t="shared" si="92"/>
        <v>0</v>
      </c>
      <c r="R211" s="55">
        <f t="shared" si="93"/>
        <v>0</v>
      </c>
      <c r="S211" s="52">
        <f t="shared" si="94"/>
        <v>0</v>
      </c>
      <c r="T211" s="276">
        <f t="shared" si="95"/>
        <v>0</v>
      </c>
      <c r="U211" s="62">
        <f t="shared" si="97"/>
        <v>0</v>
      </c>
    </row>
    <row r="212" spans="1:21" x14ac:dyDescent="0.25">
      <c r="A212" s="87"/>
      <c r="B212" s="52">
        <f>'DAY8'!H212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+(Table111[[#This Row],[OPENING ]]+Table111[[#This Row],[RECEIPTS]]+Table111[[#This Row],[RETURNS]])-(Table111[[#This Row],[EXCHANGED]]+Table111[[#This Row],[SALES]]+Table111[[#This Row],[ISSUES]])</f>
        <v>0</v>
      </c>
      <c r="I212" s="53">
        <v>0</v>
      </c>
      <c r="J212" s="58">
        <f t="shared" si="96"/>
        <v>0</v>
      </c>
      <c r="K212" s="53">
        <f>+'DAY8'!K212+'DAY9'!C212</f>
        <v>0</v>
      </c>
      <c r="L212" s="54">
        <f>+'DAY8'!L212+'DAY9'!D212</f>
        <v>0</v>
      </c>
      <c r="M212" s="55">
        <f>+'DAY8'!M212+'DAY9'!E212</f>
        <v>0</v>
      </c>
      <c r="N212" s="52">
        <f>+'DAY8'!N212+'DAY9'!F212</f>
        <v>0</v>
      </c>
      <c r="O212" s="276">
        <f>+'DAY8'!O212+'DAY9'!G212</f>
        <v>0</v>
      </c>
      <c r="P212" s="53">
        <f t="shared" si="91"/>
        <v>0</v>
      </c>
      <c r="Q212" s="54">
        <f t="shared" si="92"/>
        <v>0</v>
      </c>
      <c r="R212" s="55">
        <f t="shared" si="93"/>
        <v>0</v>
      </c>
      <c r="S212" s="52">
        <f t="shared" si="94"/>
        <v>0</v>
      </c>
      <c r="T212" s="276">
        <f t="shared" si="95"/>
        <v>0</v>
      </c>
      <c r="U212" s="62">
        <f t="shared" si="97"/>
        <v>0</v>
      </c>
    </row>
    <row r="213" spans="1:21" ht="15.75" thickBot="1" x14ac:dyDescent="0.3">
      <c r="A213" s="179"/>
      <c r="B213" s="52">
        <f>'DAY8'!H213</f>
        <v>0</v>
      </c>
      <c r="C213" s="144">
        <v>0</v>
      </c>
      <c r="D213" s="145">
        <v>0</v>
      </c>
      <c r="E213" s="146">
        <v>0</v>
      </c>
      <c r="F213" s="143">
        <v>0</v>
      </c>
      <c r="G213" s="298">
        <v>0</v>
      </c>
      <c r="H213" s="54">
        <f>+(Table111[[#This Row],[OPENING ]]+Table111[[#This Row],[RECEIPTS]]+Table111[[#This Row],[RETURNS]])-(Table111[[#This Row],[EXCHANGED]]+Table111[[#This Row],[SALES]]+Table111[[#This Row],[ISSUES]])</f>
        <v>0</v>
      </c>
      <c r="I213" s="144">
        <v>0</v>
      </c>
      <c r="J213" s="148">
        <f t="shared" si="96"/>
        <v>0</v>
      </c>
      <c r="K213" s="53">
        <f>+'DAY8'!K213+'DAY9'!C213</f>
        <v>0</v>
      </c>
      <c r="L213" s="54">
        <f>+'DAY8'!L213+'DAY9'!D213</f>
        <v>0</v>
      </c>
      <c r="M213" s="55">
        <f>+'DAY8'!M213+'DAY9'!E213</f>
        <v>0</v>
      </c>
      <c r="N213" s="52">
        <f>+'DAY8'!N213+'DAY9'!F213</f>
        <v>0</v>
      </c>
      <c r="O213" s="276">
        <f>+'DAY8'!O213+'DAY9'!G213</f>
        <v>0</v>
      </c>
      <c r="P213" s="53">
        <f t="shared" si="91"/>
        <v>0</v>
      </c>
      <c r="Q213" s="54">
        <f t="shared" si="92"/>
        <v>0</v>
      </c>
      <c r="R213" s="55">
        <f t="shared" si="93"/>
        <v>0</v>
      </c>
      <c r="S213" s="52">
        <f t="shared" si="94"/>
        <v>0</v>
      </c>
      <c r="T213" s="276">
        <f t="shared" si="95"/>
        <v>0</v>
      </c>
      <c r="U213" s="167">
        <f t="shared" si="97"/>
        <v>0</v>
      </c>
    </row>
    <row r="214" spans="1:21" ht="17.25" thickBot="1" x14ac:dyDescent="0.35">
      <c r="A214" s="159" t="s">
        <v>54</v>
      </c>
      <c r="B214" s="160">
        <f t="shared" ref="B214:T214" si="98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98"/>
        <v>0</v>
      </c>
      <c r="H214" s="162">
        <f t="shared" si="98"/>
        <v>9750.84</v>
      </c>
      <c r="I214" s="161">
        <f t="shared" si="98"/>
        <v>0</v>
      </c>
      <c r="J214" s="165">
        <f>+I214-H214</f>
        <v>-9750.84</v>
      </c>
      <c r="K214" s="161">
        <f t="shared" si="98"/>
        <v>1375</v>
      </c>
      <c r="L214" s="174">
        <f t="shared" si="98"/>
        <v>9.6</v>
      </c>
      <c r="M214" s="163">
        <f t="shared" si="98"/>
        <v>0</v>
      </c>
      <c r="N214" s="160">
        <f t="shared" si="98"/>
        <v>0</v>
      </c>
      <c r="O214" s="277">
        <f t="shared" si="98"/>
        <v>1264.68</v>
      </c>
      <c r="P214" s="161">
        <f t="shared" si="98"/>
        <v>152.77777777777777</v>
      </c>
      <c r="Q214" s="162">
        <f t="shared" si="98"/>
        <v>1.0666666666666667</v>
      </c>
      <c r="R214" s="163">
        <f t="shared" si="98"/>
        <v>0</v>
      </c>
      <c r="S214" s="160">
        <f t="shared" si="98"/>
        <v>0</v>
      </c>
      <c r="T214" s="277">
        <f t="shared" si="98"/>
        <v>140.52000000000001</v>
      </c>
      <c r="U214" s="166">
        <f t="shared" si="97"/>
        <v>33.12506039376737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'DAY8'!H217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+(Table111[[#This Row],[OPENING ]]+Table111[[#This Row],[RECEIPTS]]+Table111[[#This Row],[RETURNS]])-(Table111[[#This Row],[EXCHANGED]]+Table111[[#This Row],[SALES]]+Table111[[#This Row],[ISSUES]])</f>
        <v>2150</v>
      </c>
      <c r="I217" s="53">
        <v>0</v>
      </c>
      <c r="J217" s="58">
        <f t="shared" si="96"/>
        <v>-2150</v>
      </c>
      <c r="K217" s="53">
        <f>+'DAY8'!K217+'DAY9'!C217</f>
        <v>7975</v>
      </c>
      <c r="L217" s="54">
        <f>+'DAY8'!L217+'DAY9'!D217</f>
        <v>0</v>
      </c>
      <c r="M217" s="55">
        <f>+'DAY8'!M217+'DAY9'!E217</f>
        <v>0</v>
      </c>
      <c r="N217" s="52">
        <f>+'DAY8'!N217+'DAY9'!F217</f>
        <v>0</v>
      </c>
      <c r="O217" s="276">
        <f>+'DAY8'!O217+'DAY9'!G217</f>
        <v>5825</v>
      </c>
      <c r="P217" s="53">
        <f t="shared" ref="P217" si="99">+K217/9</f>
        <v>886.11111111111109</v>
      </c>
      <c r="Q217" s="54">
        <f t="shared" ref="Q217" si="100">+L217/9</f>
        <v>0</v>
      </c>
      <c r="R217" s="55">
        <f t="shared" ref="R217" si="101">+M217/9</f>
        <v>0</v>
      </c>
      <c r="S217" s="52">
        <f t="shared" ref="S217" si="102">+N217/9</f>
        <v>0</v>
      </c>
      <c r="T217" s="276">
        <f t="shared" ref="T217" si="103">+O217/9</f>
        <v>647.22222222222217</v>
      </c>
      <c r="U217" s="62">
        <f t="shared" si="97"/>
        <v>1.4021739130434783</v>
      </c>
    </row>
    <row r="218" spans="1:21" x14ac:dyDescent="0.25">
      <c r="A218" s="95" t="s">
        <v>240</v>
      </c>
      <c r="B218" s="52">
        <f>'DAY8'!H218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+(Table111[[#This Row],[OPENING ]]+Table111[[#This Row],[RECEIPTS]]+Table111[[#This Row],[RETURNS]])-(Table111[[#This Row],[EXCHANGED]]+Table111[[#This Row],[SALES]]+Table111[[#This Row],[ISSUES]])</f>
        <v>0</v>
      </c>
      <c r="I218" s="53">
        <v>0</v>
      </c>
      <c r="J218" s="58">
        <f t="shared" si="96"/>
        <v>0</v>
      </c>
      <c r="K218" s="53">
        <f>+'DAY8'!K218+'DAY9'!C218</f>
        <v>0</v>
      </c>
      <c r="L218" s="54">
        <f>+'DAY8'!L218+'DAY9'!D218</f>
        <v>0</v>
      </c>
      <c r="M218" s="55">
        <f>+'DAY8'!M218+'DAY9'!E218</f>
        <v>0</v>
      </c>
      <c r="N218" s="52">
        <f>+'DAY8'!N218+'DAY9'!F218</f>
        <v>0</v>
      </c>
      <c r="O218" s="276">
        <f>+'DAY8'!O218+'DAY9'!G218</f>
        <v>8675</v>
      </c>
      <c r="P218" s="53">
        <f t="shared" ref="P218:P237" si="104">+K218/9</f>
        <v>0</v>
      </c>
      <c r="Q218" s="54">
        <f t="shared" ref="Q218:Q237" si="105">+L218/9</f>
        <v>0</v>
      </c>
      <c r="R218" s="55">
        <f t="shared" ref="R218:R237" si="106">+M218/9</f>
        <v>0</v>
      </c>
      <c r="S218" s="52">
        <f t="shared" ref="S218:S237" si="107">+N218/9</f>
        <v>0</v>
      </c>
      <c r="T218" s="276">
        <f t="shared" ref="T218:T237" si="108">+O218/9</f>
        <v>963.88888888888891</v>
      </c>
      <c r="U218" s="62">
        <f t="shared" si="97"/>
        <v>0</v>
      </c>
    </row>
    <row r="219" spans="1:21" x14ac:dyDescent="0.25">
      <c r="A219" s="95" t="s">
        <v>57</v>
      </c>
      <c r="B219" s="52">
        <f>'DAY8'!H219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+(Table111[[#This Row],[OPENING ]]+Table111[[#This Row],[RECEIPTS]]+Table111[[#This Row],[RETURNS]])-(Table111[[#This Row],[EXCHANGED]]+Table111[[#This Row],[SALES]]+Table111[[#This Row],[ISSUES]])</f>
        <v>0</v>
      </c>
      <c r="I219" s="53">
        <v>0</v>
      </c>
      <c r="J219" s="58">
        <f t="shared" si="96"/>
        <v>0</v>
      </c>
      <c r="K219" s="53">
        <f>+'DAY8'!K219+'DAY9'!C219</f>
        <v>0</v>
      </c>
      <c r="L219" s="54">
        <f>+'DAY8'!L219+'DAY9'!D219</f>
        <v>0</v>
      </c>
      <c r="M219" s="55">
        <f>+'DAY8'!M219+'DAY9'!E219</f>
        <v>0</v>
      </c>
      <c r="N219" s="52">
        <f>+'DAY8'!N219+'DAY9'!F219</f>
        <v>0</v>
      </c>
      <c r="O219" s="276">
        <f>+'DAY8'!O219+'DAY9'!G219</f>
        <v>0</v>
      </c>
      <c r="P219" s="53">
        <f t="shared" si="104"/>
        <v>0</v>
      </c>
      <c r="Q219" s="54">
        <f t="shared" si="105"/>
        <v>0</v>
      </c>
      <c r="R219" s="55">
        <f t="shared" si="106"/>
        <v>0</v>
      </c>
      <c r="S219" s="52">
        <f t="shared" si="107"/>
        <v>0</v>
      </c>
      <c r="T219" s="276">
        <f t="shared" si="108"/>
        <v>0</v>
      </c>
      <c r="U219" s="62">
        <f t="shared" si="97"/>
        <v>0</v>
      </c>
    </row>
    <row r="220" spans="1:21" x14ac:dyDescent="0.25">
      <c r="A220" s="95" t="s">
        <v>58</v>
      </c>
      <c r="B220" s="52">
        <f>'DAY8'!H220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+(Table111[[#This Row],[OPENING ]]+Table111[[#This Row],[RECEIPTS]]+Table111[[#This Row],[RETURNS]])-(Table111[[#This Row],[EXCHANGED]]+Table111[[#This Row],[SALES]]+Table111[[#This Row],[ISSUES]])</f>
        <v>0</v>
      </c>
      <c r="I220" s="53">
        <v>0</v>
      </c>
      <c r="J220" s="58">
        <f t="shared" si="96"/>
        <v>0</v>
      </c>
      <c r="K220" s="53">
        <f>+'DAY8'!K220+'DAY9'!C220</f>
        <v>0</v>
      </c>
      <c r="L220" s="54">
        <f>+'DAY8'!L220+'DAY9'!D220</f>
        <v>0</v>
      </c>
      <c r="M220" s="55">
        <f>+'DAY8'!M220+'DAY9'!E220</f>
        <v>0</v>
      </c>
      <c r="N220" s="52">
        <f>+'DAY8'!N220+'DAY9'!F220</f>
        <v>0</v>
      </c>
      <c r="O220" s="276">
        <f>+'DAY8'!O220+'DAY9'!G220</f>
        <v>0</v>
      </c>
      <c r="P220" s="53">
        <f t="shared" si="104"/>
        <v>0</v>
      </c>
      <c r="Q220" s="54">
        <f t="shared" si="105"/>
        <v>0</v>
      </c>
      <c r="R220" s="55">
        <f t="shared" si="106"/>
        <v>0</v>
      </c>
      <c r="S220" s="52">
        <f t="shared" si="107"/>
        <v>0</v>
      </c>
      <c r="T220" s="276">
        <f t="shared" si="108"/>
        <v>0</v>
      </c>
      <c r="U220" s="62">
        <f t="shared" si="97"/>
        <v>0</v>
      </c>
    </row>
    <row r="221" spans="1:21" x14ac:dyDescent="0.25">
      <c r="A221" s="95" t="s">
        <v>59</v>
      </c>
      <c r="B221" s="52">
        <f>'DAY8'!H221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+(Table111[[#This Row],[OPENING ]]+Table111[[#This Row],[RECEIPTS]]+Table111[[#This Row],[RETURNS]])-(Table111[[#This Row],[EXCHANGED]]+Table111[[#This Row],[SALES]]+Table111[[#This Row],[ISSUES]])</f>
        <v>375</v>
      </c>
      <c r="I221" s="53">
        <v>0</v>
      </c>
      <c r="J221" s="58">
        <f t="shared" ref="J221:J240" si="109">+I221-H221</f>
        <v>-375</v>
      </c>
      <c r="K221" s="53">
        <f>+'DAY8'!K221+'DAY9'!C221</f>
        <v>1075</v>
      </c>
      <c r="L221" s="54">
        <f>+'DAY8'!L221+'DAY9'!D221</f>
        <v>0</v>
      </c>
      <c r="M221" s="55">
        <f>+'DAY8'!M221+'DAY9'!E221</f>
        <v>0</v>
      </c>
      <c r="N221" s="52">
        <f>+'DAY8'!N221+'DAY9'!F221</f>
        <v>0</v>
      </c>
      <c r="O221" s="276">
        <f>+'DAY8'!O221+'DAY9'!G221</f>
        <v>1225</v>
      </c>
      <c r="P221" s="53">
        <f t="shared" si="104"/>
        <v>119.44444444444444</v>
      </c>
      <c r="Q221" s="54">
        <f t="shared" si="105"/>
        <v>0</v>
      </c>
      <c r="R221" s="55">
        <f t="shared" si="106"/>
        <v>0</v>
      </c>
      <c r="S221" s="52">
        <f t="shared" si="107"/>
        <v>0</v>
      </c>
      <c r="T221" s="276">
        <f t="shared" si="108"/>
        <v>136.11111111111111</v>
      </c>
      <c r="U221" s="62">
        <f t="shared" si="97"/>
        <v>1.4673913043478262</v>
      </c>
    </row>
    <row r="222" spans="1:21" x14ac:dyDescent="0.25">
      <c r="A222" s="95" t="s">
        <v>60</v>
      </c>
      <c r="B222" s="52">
        <f>'DAY8'!H222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+(Table111[[#This Row],[OPENING ]]+Table111[[#This Row],[RECEIPTS]]+Table111[[#This Row],[RETURNS]])-(Table111[[#This Row],[EXCHANGED]]+Table111[[#This Row],[SALES]]+Table111[[#This Row],[ISSUES]])</f>
        <v>0</v>
      </c>
      <c r="I222" s="53">
        <v>0</v>
      </c>
      <c r="J222" s="58">
        <f t="shared" si="109"/>
        <v>0</v>
      </c>
      <c r="K222" s="53">
        <f>+'DAY8'!K222+'DAY9'!C222</f>
        <v>0</v>
      </c>
      <c r="L222" s="54">
        <f>+'DAY8'!L222+'DAY9'!D222</f>
        <v>0</v>
      </c>
      <c r="M222" s="55">
        <f>+'DAY8'!M222+'DAY9'!E222</f>
        <v>0</v>
      </c>
      <c r="N222" s="52">
        <f>+'DAY8'!N222+'DAY9'!F222</f>
        <v>0</v>
      </c>
      <c r="O222" s="276">
        <f>+'DAY8'!O222+'DAY9'!G222</f>
        <v>0</v>
      </c>
      <c r="P222" s="53">
        <f t="shared" si="104"/>
        <v>0</v>
      </c>
      <c r="Q222" s="54">
        <f t="shared" si="105"/>
        <v>0</v>
      </c>
      <c r="R222" s="55">
        <f t="shared" si="106"/>
        <v>0</v>
      </c>
      <c r="S222" s="52">
        <f t="shared" si="107"/>
        <v>0</v>
      </c>
      <c r="T222" s="276">
        <f t="shared" si="108"/>
        <v>0</v>
      </c>
      <c r="U222" s="62">
        <f t="shared" si="97"/>
        <v>0</v>
      </c>
    </row>
    <row r="223" spans="1:21" x14ac:dyDescent="0.25">
      <c r="A223" s="95" t="s">
        <v>61</v>
      </c>
      <c r="B223" s="52">
        <f>'DAY8'!H223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+(Table111[[#This Row],[OPENING ]]+Table111[[#This Row],[RECEIPTS]]+Table111[[#This Row],[RETURNS]])-(Table111[[#This Row],[EXCHANGED]]+Table111[[#This Row],[SALES]]+Table111[[#This Row],[ISSUES]])</f>
        <v>0</v>
      </c>
      <c r="I223" s="53">
        <v>0</v>
      </c>
      <c r="J223" s="58">
        <f t="shared" si="109"/>
        <v>0</v>
      </c>
      <c r="K223" s="53">
        <f>+'DAY8'!K223+'DAY9'!C223</f>
        <v>0</v>
      </c>
      <c r="L223" s="54">
        <f>+'DAY8'!L223+'DAY9'!D223</f>
        <v>0</v>
      </c>
      <c r="M223" s="55">
        <f>+'DAY8'!M223+'DAY9'!E223</f>
        <v>0</v>
      </c>
      <c r="N223" s="52">
        <f>+'DAY8'!N223+'DAY9'!F223</f>
        <v>0</v>
      </c>
      <c r="O223" s="276">
        <f>+'DAY8'!O223+'DAY9'!G223</f>
        <v>0</v>
      </c>
      <c r="P223" s="53">
        <f t="shared" si="104"/>
        <v>0</v>
      </c>
      <c r="Q223" s="54">
        <f t="shared" si="105"/>
        <v>0</v>
      </c>
      <c r="R223" s="55">
        <f t="shared" si="106"/>
        <v>0</v>
      </c>
      <c r="S223" s="52">
        <f t="shared" si="107"/>
        <v>0</v>
      </c>
      <c r="T223" s="276">
        <f t="shared" si="108"/>
        <v>0</v>
      </c>
      <c r="U223" s="62">
        <f t="shared" si="97"/>
        <v>0</v>
      </c>
    </row>
    <row r="224" spans="1:21" x14ac:dyDescent="0.25">
      <c r="A224" s="95" t="s">
        <v>241</v>
      </c>
      <c r="B224" s="52">
        <f>'DAY8'!H224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+(Table111[[#This Row],[OPENING ]]+Table111[[#This Row],[RECEIPTS]]+Table111[[#This Row],[RETURNS]])-(Table111[[#This Row],[EXCHANGED]]+Table111[[#This Row],[SALES]]+Table111[[#This Row],[ISSUES]])</f>
        <v>0</v>
      </c>
      <c r="I224" s="53">
        <v>0</v>
      </c>
      <c r="J224" s="58">
        <f t="shared" si="109"/>
        <v>0</v>
      </c>
      <c r="K224" s="53">
        <f>+'DAY8'!K224+'DAY9'!C224</f>
        <v>0</v>
      </c>
      <c r="L224" s="54">
        <f>+'DAY8'!L224+'DAY9'!D224</f>
        <v>0</v>
      </c>
      <c r="M224" s="55">
        <f>+'DAY8'!M224+'DAY9'!E224</f>
        <v>0</v>
      </c>
      <c r="N224" s="52">
        <f>+'DAY8'!N224+'DAY9'!F224</f>
        <v>0</v>
      </c>
      <c r="O224" s="276">
        <f>+'DAY8'!O224+'DAY9'!G224</f>
        <v>1200</v>
      </c>
      <c r="P224" s="53">
        <f t="shared" si="104"/>
        <v>0</v>
      </c>
      <c r="Q224" s="54">
        <f t="shared" si="105"/>
        <v>0</v>
      </c>
      <c r="R224" s="55">
        <f t="shared" si="106"/>
        <v>0</v>
      </c>
      <c r="S224" s="52">
        <f t="shared" si="107"/>
        <v>0</v>
      </c>
      <c r="T224" s="276">
        <f t="shared" si="108"/>
        <v>133.33333333333334</v>
      </c>
      <c r="U224" s="62">
        <f t="shared" si="97"/>
        <v>0</v>
      </c>
    </row>
    <row r="225" spans="1:21" x14ac:dyDescent="0.25">
      <c r="A225" s="95" t="s">
        <v>62</v>
      </c>
      <c r="B225" s="52">
        <f>'DAY8'!H225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+(Table111[[#This Row],[OPENING ]]+Table111[[#This Row],[RECEIPTS]]+Table111[[#This Row],[RETURNS]])-(Table111[[#This Row],[EXCHANGED]]+Table111[[#This Row],[SALES]]+Table111[[#This Row],[ISSUES]])</f>
        <v>0</v>
      </c>
      <c r="I225" s="53">
        <v>0</v>
      </c>
      <c r="J225" s="58">
        <f t="shared" si="109"/>
        <v>0</v>
      </c>
      <c r="K225" s="53">
        <f>+'DAY8'!K225+'DAY9'!C225</f>
        <v>0</v>
      </c>
      <c r="L225" s="54">
        <f>+'DAY8'!L225+'DAY9'!D225</f>
        <v>0</v>
      </c>
      <c r="M225" s="55">
        <f>+'DAY8'!M225+'DAY9'!E225</f>
        <v>0</v>
      </c>
      <c r="N225" s="52">
        <f>+'DAY8'!N225+'DAY9'!F225</f>
        <v>0</v>
      </c>
      <c r="O225" s="276">
        <f>+'DAY8'!O225+'DAY9'!G225</f>
        <v>0</v>
      </c>
      <c r="P225" s="53">
        <f t="shared" si="104"/>
        <v>0</v>
      </c>
      <c r="Q225" s="54">
        <f t="shared" si="105"/>
        <v>0</v>
      </c>
      <c r="R225" s="55">
        <f t="shared" si="106"/>
        <v>0</v>
      </c>
      <c r="S225" s="52">
        <f t="shared" si="107"/>
        <v>0</v>
      </c>
      <c r="T225" s="276">
        <f t="shared" si="108"/>
        <v>0</v>
      </c>
      <c r="U225" s="62">
        <f t="shared" si="97"/>
        <v>0</v>
      </c>
    </row>
    <row r="226" spans="1:21" x14ac:dyDescent="0.25">
      <c r="A226" s="95" t="s">
        <v>122</v>
      </c>
      <c r="B226" s="52">
        <f>'DAY8'!H226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+(Table111[[#This Row],[OPENING ]]+Table111[[#This Row],[RECEIPTS]]+Table111[[#This Row],[RETURNS]])-(Table111[[#This Row],[EXCHANGED]]+Table111[[#This Row],[SALES]]+Table111[[#This Row],[ISSUES]])</f>
        <v>0</v>
      </c>
      <c r="I226" s="53">
        <v>0</v>
      </c>
      <c r="J226" s="58">
        <f t="shared" si="109"/>
        <v>0</v>
      </c>
      <c r="K226" s="53">
        <f>+'DAY8'!K226+'DAY9'!C226</f>
        <v>0</v>
      </c>
      <c r="L226" s="54">
        <f>+'DAY8'!L226+'DAY9'!D226</f>
        <v>0</v>
      </c>
      <c r="M226" s="55">
        <f>+'DAY8'!M226+'DAY9'!E226</f>
        <v>0</v>
      </c>
      <c r="N226" s="52">
        <f>+'DAY8'!N226+'DAY9'!F226</f>
        <v>0</v>
      </c>
      <c r="O226" s="276">
        <f>+'DAY8'!O226+'DAY9'!G226</f>
        <v>0</v>
      </c>
      <c r="P226" s="53">
        <f t="shared" si="104"/>
        <v>0</v>
      </c>
      <c r="Q226" s="54">
        <f t="shared" si="105"/>
        <v>0</v>
      </c>
      <c r="R226" s="55">
        <f t="shared" si="106"/>
        <v>0</v>
      </c>
      <c r="S226" s="52">
        <f t="shared" si="107"/>
        <v>0</v>
      </c>
      <c r="T226" s="276">
        <f t="shared" si="108"/>
        <v>0</v>
      </c>
      <c r="U226" s="62">
        <f t="shared" si="97"/>
        <v>0</v>
      </c>
    </row>
    <row r="227" spans="1:21" x14ac:dyDescent="0.25">
      <c r="A227" s="95" t="s">
        <v>217</v>
      </c>
      <c r="B227" s="52">
        <f>'DAY8'!H227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+(Table111[[#This Row],[OPENING ]]+Table111[[#This Row],[RECEIPTS]]+Table111[[#This Row],[RETURNS]])-(Table111[[#This Row],[EXCHANGED]]+Table111[[#This Row],[SALES]]+Table111[[#This Row],[ISSUES]])</f>
        <v>0</v>
      </c>
      <c r="I227" s="53">
        <v>0</v>
      </c>
      <c r="J227" s="58">
        <f t="shared" si="109"/>
        <v>0</v>
      </c>
      <c r="K227" s="53">
        <f>+'DAY8'!K227+'DAY9'!C227</f>
        <v>0</v>
      </c>
      <c r="L227" s="54">
        <f>+'DAY8'!L227+'DAY9'!D227</f>
        <v>0</v>
      </c>
      <c r="M227" s="55">
        <f>+'DAY8'!M227+'DAY9'!E227</f>
        <v>0</v>
      </c>
      <c r="N227" s="52">
        <f>+'DAY8'!N227+'DAY9'!F227</f>
        <v>0</v>
      </c>
      <c r="O227" s="276">
        <f>+'DAY8'!O227+'DAY9'!G227</f>
        <v>0</v>
      </c>
      <c r="P227" s="53">
        <f t="shared" si="104"/>
        <v>0</v>
      </c>
      <c r="Q227" s="54">
        <f t="shared" si="105"/>
        <v>0</v>
      </c>
      <c r="R227" s="55">
        <f t="shared" si="106"/>
        <v>0</v>
      </c>
      <c r="S227" s="52">
        <f t="shared" si="107"/>
        <v>0</v>
      </c>
      <c r="T227" s="276">
        <f t="shared" si="108"/>
        <v>0</v>
      </c>
      <c r="U227" s="62">
        <f t="shared" si="97"/>
        <v>0</v>
      </c>
    </row>
    <row r="228" spans="1:21" x14ac:dyDescent="0.25">
      <c r="A228" s="95" t="s">
        <v>116</v>
      </c>
      <c r="B228" s="52">
        <f>'DAY8'!H228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+(Table111[[#This Row],[OPENING ]]+Table111[[#This Row],[RECEIPTS]]+Table111[[#This Row],[RETURNS]])-(Table111[[#This Row],[EXCHANGED]]+Table111[[#This Row],[SALES]]+Table111[[#This Row],[ISSUES]])</f>
        <v>0</v>
      </c>
      <c r="I228" s="53">
        <v>0</v>
      </c>
      <c r="J228" s="58">
        <f t="shared" si="109"/>
        <v>0</v>
      </c>
      <c r="K228" s="53">
        <f>+'DAY8'!K228+'DAY9'!C228</f>
        <v>0</v>
      </c>
      <c r="L228" s="54">
        <f>+'DAY8'!L228+'DAY9'!D228</f>
        <v>0</v>
      </c>
      <c r="M228" s="55">
        <f>+'DAY8'!M228+'DAY9'!E228</f>
        <v>0</v>
      </c>
      <c r="N228" s="52">
        <f>+'DAY8'!N228+'DAY9'!F228</f>
        <v>0</v>
      </c>
      <c r="O228" s="276">
        <f>+'DAY8'!O228+'DAY9'!G228</f>
        <v>0</v>
      </c>
      <c r="P228" s="53">
        <f t="shared" si="104"/>
        <v>0</v>
      </c>
      <c r="Q228" s="54">
        <f t="shared" si="105"/>
        <v>0</v>
      </c>
      <c r="R228" s="55">
        <f t="shared" si="106"/>
        <v>0</v>
      </c>
      <c r="S228" s="52">
        <f t="shared" si="107"/>
        <v>0</v>
      </c>
      <c r="T228" s="276">
        <f t="shared" si="108"/>
        <v>0</v>
      </c>
      <c r="U228" s="62">
        <f t="shared" si="97"/>
        <v>0</v>
      </c>
    </row>
    <row r="229" spans="1:21" x14ac:dyDescent="0.25">
      <c r="A229" s="95" t="s">
        <v>117</v>
      </c>
      <c r="B229" s="52">
        <f>'DAY8'!H229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+(Table111[[#This Row],[OPENING ]]+Table111[[#This Row],[RECEIPTS]]+Table111[[#This Row],[RETURNS]])-(Table111[[#This Row],[EXCHANGED]]+Table111[[#This Row],[SALES]]+Table111[[#This Row],[ISSUES]])</f>
        <v>0</v>
      </c>
      <c r="I229" s="53">
        <v>0</v>
      </c>
      <c r="J229" s="58">
        <f t="shared" si="109"/>
        <v>0</v>
      </c>
      <c r="K229" s="53">
        <f>+'DAY8'!K229+'DAY9'!C229</f>
        <v>0</v>
      </c>
      <c r="L229" s="54">
        <f>+'DAY8'!L229+'DAY9'!D229</f>
        <v>0</v>
      </c>
      <c r="M229" s="55">
        <f>+'DAY8'!M229+'DAY9'!E229</f>
        <v>0</v>
      </c>
      <c r="N229" s="52">
        <f>+'DAY8'!N229+'DAY9'!F229</f>
        <v>0</v>
      </c>
      <c r="O229" s="276">
        <f>+'DAY8'!O229+'DAY9'!G229</f>
        <v>0</v>
      </c>
      <c r="P229" s="53">
        <f t="shared" si="104"/>
        <v>0</v>
      </c>
      <c r="Q229" s="54">
        <f t="shared" si="105"/>
        <v>0</v>
      </c>
      <c r="R229" s="55">
        <f t="shared" si="106"/>
        <v>0</v>
      </c>
      <c r="S229" s="52">
        <f t="shared" si="107"/>
        <v>0</v>
      </c>
      <c r="T229" s="276">
        <f t="shared" si="108"/>
        <v>0</v>
      </c>
      <c r="U229" s="62">
        <f t="shared" si="97"/>
        <v>0</v>
      </c>
    </row>
    <row r="230" spans="1:21" x14ac:dyDescent="0.25">
      <c r="A230" s="95" t="s">
        <v>134</v>
      </c>
      <c r="B230" s="52">
        <f>'DAY8'!H230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+(Table111[[#This Row],[OPENING ]]+Table111[[#This Row],[RECEIPTS]]+Table111[[#This Row],[RETURNS]])-(Table111[[#This Row],[EXCHANGED]]+Table111[[#This Row],[SALES]]+Table111[[#This Row],[ISSUES]])</f>
        <v>0</v>
      </c>
      <c r="I230" s="53">
        <v>0</v>
      </c>
      <c r="J230" s="58">
        <f t="shared" si="109"/>
        <v>0</v>
      </c>
      <c r="K230" s="53">
        <f>+'DAY8'!K230+'DAY9'!C230</f>
        <v>0</v>
      </c>
      <c r="L230" s="54">
        <f>+'DAY8'!L230+'DAY9'!D230</f>
        <v>0</v>
      </c>
      <c r="M230" s="55">
        <f>+'DAY8'!M230+'DAY9'!E230</f>
        <v>0</v>
      </c>
      <c r="N230" s="52">
        <f>+'DAY8'!N230+'DAY9'!F230</f>
        <v>0</v>
      </c>
      <c r="O230" s="276">
        <f>+'DAY8'!O230+'DAY9'!G230</f>
        <v>0</v>
      </c>
      <c r="P230" s="53">
        <f t="shared" si="104"/>
        <v>0</v>
      </c>
      <c r="Q230" s="54">
        <f t="shared" si="105"/>
        <v>0</v>
      </c>
      <c r="R230" s="55">
        <f t="shared" si="106"/>
        <v>0</v>
      </c>
      <c r="S230" s="52">
        <f t="shared" si="107"/>
        <v>0</v>
      </c>
      <c r="T230" s="276">
        <f t="shared" si="108"/>
        <v>0</v>
      </c>
      <c r="U230" s="62">
        <f t="shared" si="97"/>
        <v>0</v>
      </c>
    </row>
    <row r="231" spans="1:21" x14ac:dyDescent="0.25">
      <c r="A231" s="95" t="s">
        <v>146</v>
      </c>
      <c r="B231" s="52">
        <f>'DAY8'!H231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+(Table111[[#This Row],[OPENING ]]+Table111[[#This Row],[RECEIPTS]]+Table111[[#This Row],[RETURNS]])-(Table111[[#This Row],[EXCHANGED]]+Table111[[#This Row],[SALES]]+Table111[[#This Row],[ISSUES]])</f>
        <v>0</v>
      </c>
      <c r="I231" s="53">
        <v>0</v>
      </c>
      <c r="J231" s="58">
        <f t="shared" si="109"/>
        <v>0</v>
      </c>
      <c r="K231" s="53">
        <f>+'DAY8'!K231+'DAY9'!C231</f>
        <v>0</v>
      </c>
      <c r="L231" s="54">
        <f>+'DAY8'!L231+'DAY9'!D231</f>
        <v>0</v>
      </c>
      <c r="M231" s="55">
        <f>+'DAY8'!M231+'DAY9'!E231</f>
        <v>0</v>
      </c>
      <c r="N231" s="52">
        <f>+'DAY8'!N231+'DAY9'!F231</f>
        <v>0</v>
      </c>
      <c r="O231" s="276">
        <f>+'DAY8'!O231+'DAY9'!G231</f>
        <v>0</v>
      </c>
      <c r="P231" s="53">
        <f t="shared" si="104"/>
        <v>0</v>
      </c>
      <c r="Q231" s="54">
        <f t="shared" si="105"/>
        <v>0</v>
      </c>
      <c r="R231" s="55">
        <f t="shared" si="106"/>
        <v>0</v>
      </c>
      <c r="S231" s="52">
        <f t="shared" si="107"/>
        <v>0</v>
      </c>
      <c r="T231" s="276">
        <f t="shared" si="108"/>
        <v>0</v>
      </c>
      <c r="U231" s="62">
        <f t="shared" si="97"/>
        <v>0</v>
      </c>
    </row>
    <row r="232" spans="1:21" x14ac:dyDescent="0.25">
      <c r="A232" s="95" t="s">
        <v>235</v>
      </c>
      <c r="B232" s="52">
        <f>'DAY8'!H232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+(Table111[[#This Row],[OPENING ]]+Table111[[#This Row],[RECEIPTS]]+Table111[[#This Row],[RETURNS]])-(Table111[[#This Row],[EXCHANGED]]+Table111[[#This Row],[SALES]]+Table111[[#This Row],[ISSUES]])</f>
        <v>8450</v>
      </c>
      <c r="I232" s="53">
        <v>0</v>
      </c>
      <c r="J232" s="58">
        <f t="shared" si="109"/>
        <v>-8450</v>
      </c>
      <c r="K232" s="53">
        <f>+'DAY8'!K232+'DAY9'!C232</f>
        <v>0</v>
      </c>
      <c r="L232" s="54">
        <f>+'DAY8'!L232+'DAY9'!D232</f>
        <v>0</v>
      </c>
      <c r="M232" s="55">
        <f>+'DAY8'!M232+'DAY9'!E232</f>
        <v>0</v>
      </c>
      <c r="N232" s="52">
        <f>+'DAY8'!N232+'DAY9'!F232</f>
        <v>0</v>
      </c>
      <c r="O232" s="276">
        <f>+'DAY8'!O232+'DAY9'!G232</f>
        <v>0</v>
      </c>
      <c r="P232" s="53">
        <f t="shared" si="104"/>
        <v>0</v>
      </c>
      <c r="Q232" s="54">
        <f t="shared" si="105"/>
        <v>0</v>
      </c>
      <c r="R232" s="55">
        <f t="shared" si="106"/>
        <v>0</v>
      </c>
      <c r="S232" s="52">
        <f t="shared" si="107"/>
        <v>0</v>
      </c>
      <c r="T232" s="276">
        <f t="shared" si="108"/>
        <v>0</v>
      </c>
      <c r="U232" s="62">
        <f t="shared" si="97"/>
        <v>0</v>
      </c>
    </row>
    <row r="233" spans="1:21" x14ac:dyDescent="0.25">
      <c r="A233" s="95" t="s">
        <v>213</v>
      </c>
      <c r="B233" s="52">
        <f>'DAY8'!H233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+(Table111[[#This Row],[OPENING ]]+Table111[[#This Row],[RECEIPTS]]+Table111[[#This Row],[RETURNS]])-(Table111[[#This Row],[EXCHANGED]]+Table111[[#This Row],[SALES]]+Table111[[#This Row],[ISSUES]])</f>
        <v>0</v>
      </c>
      <c r="I233" s="53">
        <v>0</v>
      </c>
      <c r="J233" s="58">
        <f t="shared" si="109"/>
        <v>0</v>
      </c>
      <c r="K233" s="53">
        <f>+'DAY8'!K233+'DAY9'!C233</f>
        <v>0</v>
      </c>
      <c r="L233" s="54">
        <f>+'DAY8'!L233+'DAY9'!D233</f>
        <v>0</v>
      </c>
      <c r="M233" s="55">
        <f>+'DAY8'!M233+'DAY9'!E233</f>
        <v>0</v>
      </c>
      <c r="N233" s="52">
        <f>+'DAY8'!N233+'DAY9'!F233</f>
        <v>0</v>
      </c>
      <c r="O233" s="276">
        <f>+'DAY8'!O233+'DAY9'!G233</f>
        <v>0</v>
      </c>
      <c r="P233" s="53">
        <f t="shared" si="104"/>
        <v>0</v>
      </c>
      <c r="Q233" s="54">
        <f t="shared" si="105"/>
        <v>0</v>
      </c>
      <c r="R233" s="55">
        <f t="shared" si="106"/>
        <v>0</v>
      </c>
      <c r="S233" s="52">
        <f t="shared" si="107"/>
        <v>0</v>
      </c>
      <c r="T233" s="276">
        <f t="shared" si="108"/>
        <v>0</v>
      </c>
      <c r="U233" s="62">
        <f t="shared" si="97"/>
        <v>0</v>
      </c>
    </row>
    <row r="234" spans="1:21" x14ac:dyDescent="0.25">
      <c r="A234" s="95" t="s">
        <v>248</v>
      </c>
      <c r="B234" s="52">
        <f>'DAY8'!H234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+(Table111[[#This Row],[OPENING ]]+Table111[[#This Row],[RECEIPTS]]+Table111[[#This Row],[RETURNS]])-(Table111[[#This Row],[EXCHANGED]]+Table111[[#This Row],[SALES]]+Table111[[#This Row],[ISSUES]])</f>
        <v>0</v>
      </c>
      <c r="I234" s="53">
        <v>0</v>
      </c>
      <c r="J234" s="58">
        <f t="shared" si="109"/>
        <v>0</v>
      </c>
      <c r="K234" s="53">
        <f>+'DAY8'!K234+'DAY9'!C234</f>
        <v>0</v>
      </c>
      <c r="L234" s="54">
        <f>+'DAY8'!L234+'DAY9'!D234</f>
        <v>0</v>
      </c>
      <c r="M234" s="55">
        <f>+'DAY8'!M234+'DAY9'!E234</f>
        <v>0</v>
      </c>
      <c r="N234" s="52">
        <f>+'DAY8'!N234+'DAY9'!F234</f>
        <v>0</v>
      </c>
      <c r="O234" s="276">
        <f>+'DAY8'!O234+'DAY9'!G234</f>
        <v>0</v>
      </c>
      <c r="P234" s="53">
        <f t="shared" si="104"/>
        <v>0</v>
      </c>
      <c r="Q234" s="54">
        <f t="shared" si="105"/>
        <v>0</v>
      </c>
      <c r="R234" s="55">
        <f t="shared" si="106"/>
        <v>0</v>
      </c>
      <c r="S234" s="52">
        <f t="shared" si="107"/>
        <v>0</v>
      </c>
      <c r="T234" s="276">
        <f t="shared" si="108"/>
        <v>0</v>
      </c>
      <c r="U234" s="62">
        <f t="shared" si="97"/>
        <v>0</v>
      </c>
    </row>
    <row r="235" spans="1:21" x14ac:dyDescent="0.25">
      <c r="A235" s="95" t="s">
        <v>254</v>
      </c>
      <c r="B235" s="52">
        <f>'DAY8'!H235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+(Table111[[#This Row],[OPENING ]]+Table111[[#This Row],[RECEIPTS]]+Table111[[#This Row],[RETURNS]])-(Table111[[#This Row],[EXCHANGED]]+Table111[[#This Row],[SALES]]+Table111[[#This Row],[ISSUES]])</f>
        <v>0</v>
      </c>
      <c r="I235" s="53">
        <v>0</v>
      </c>
      <c r="J235" s="58">
        <f t="shared" si="109"/>
        <v>0</v>
      </c>
      <c r="K235" s="53">
        <f>+'DAY8'!K235+'DAY9'!C235</f>
        <v>0</v>
      </c>
      <c r="L235" s="54">
        <f>+'DAY8'!L235+'DAY9'!D235</f>
        <v>0</v>
      </c>
      <c r="M235" s="55">
        <f>+'DAY8'!M235+'DAY9'!E235</f>
        <v>0</v>
      </c>
      <c r="N235" s="52">
        <f>+'DAY8'!N235+'DAY9'!F235</f>
        <v>0</v>
      </c>
      <c r="O235" s="276">
        <f>+'DAY8'!O235+'DAY9'!G235</f>
        <v>12625</v>
      </c>
      <c r="P235" s="53">
        <f t="shared" si="104"/>
        <v>0</v>
      </c>
      <c r="Q235" s="54">
        <f t="shared" si="105"/>
        <v>0</v>
      </c>
      <c r="R235" s="55">
        <f t="shared" si="106"/>
        <v>0</v>
      </c>
      <c r="S235" s="52">
        <f t="shared" si="107"/>
        <v>0</v>
      </c>
      <c r="T235" s="276">
        <f t="shared" si="108"/>
        <v>1402.7777777777778</v>
      </c>
      <c r="U235" s="62">
        <f t="shared" si="97"/>
        <v>0</v>
      </c>
    </row>
    <row r="236" spans="1:21" x14ac:dyDescent="0.25">
      <c r="A236" s="95" t="s">
        <v>63</v>
      </c>
      <c r="B236" s="52">
        <f>'DAY8'!H236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+(Table111[[#This Row],[OPENING ]]+Table111[[#This Row],[RECEIPTS]]+Table111[[#This Row],[RETURNS]])-(Table111[[#This Row],[EXCHANGED]]+Table111[[#This Row],[SALES]]+Table111[[#This Row],[ISSUES]])</f>
        <v>0</v>
      </c>
      <c r="I236" s="53">
        <v>0</v>
      </c>
      <c r="J236" s="58">
        <f t="shared" si="109"/>
        <v>0</v>
      </c>
      <c r="K236" s="53">
        <f>+'DAY8'!K236+'DAY9'!C236</f>
        <v>0</v>
      </c>
      <c r="L236" s="54">
        <f>+'DAY8'!L236+'DAY9'!D236</f>
        <v>0</v>
      </c>
      <c r="M236" s="55">
        <f>+'DAY8'!M236+'DAY9'!E236</f>
        <v>0</v>
      </c>
      <c r="N236" s="52">
        <f>+'DAY8'!N236+'DAY9'!F236</f>
        <v>0</v>
      </c>
      <c r="O236" s="276">
        <f>+'DAY8'!O236+'DAY9'!G236</f>
        <v>0</v>
      </c>
      <c r="P236" s="53">
        <f t="shared" si="104"/>
        <v>0</v>
      </c>
      <c r="Q236" s="54">
        <f t="shared" si="105"/>
        <v>0</v>
      </c>
      <c r="R236" s="55">
        <f t="shared" si="106"/>
        <v>0</v>
      </c>
      <c r="S236" s="52">
        <f t="shared" si="107"/>
        <v>0</v>
      </c>
      <c r="T236" s="276">
        <f t="shared" si="108"/>
        <v>0</v>
      </c>
      <c r="U236" s="62">
        <f t="shared" si="97"/>
        <v>0</v>
      </c>
    </row>
    <row r="237" spans="1:21" ht="15.75" thickBot="1" x14ac:dyDescent="0.3">
      <c r="A237" s="188" t="s">
        <v>121</v>
      </c>
      <c r="B237" s="52">
        <f>'DAY8'!H237</f>
        <v>1459.4</v>
      </c>
      <c r="C237" s="144">
        <v>0</v>
      </c>
      <c r="D237" s="145">
        <v>0</v>
      </c>
      <c r="E237" s="146">
        <v>0</v>
      </c>
      <c r="F237" s="143">
        <v>0</v>
      </c>
      <c r="G237" s="298">
        <v>0</v>
      </c>
      <c r="H237" s="54">
        <f>+(Table111[[#This Row],[OPENING ]]+Table111[[#This Row],[RECEIPTS]]+Table111[[#This Row],[RETURNS]])-(Table111[[#This Row],[EXCHANGED]]+Table111[[#This Row],[SALES]]+Table111[[#This Row],[ISSUES]])</f>
        <v>1459.4</v>
      </c>
      <c r="I237" s="53">
        <v>0</v>
      </c>
      <c r="J237" s="148">
        <f t="shared" si="109"/>
        <v>-1459.4</v>
      </c>
      <c r="K237" s="53">
        <f>+'DAY8'!K237+'DAY9'!C237</f>
        <v>0</v>
      </c>
      <c r="L237" s="54">
        <f>+'DAY8'!L237+'DAY9'!D237</f>
        <v>0</v>
      </c>
      <c r="M237" s="55">
        <f>+'DAY8'!M237+'DAY9'!E237</f>
        <v>0</v>
      </c>
      <c r="N237" s="52">
        <f>+'DAY8'!N237+'DAY9'!F237</f>
        <v>0</v>
      </c>
      <c r="O237" s="276">
        <f>+'DAY8'!O237+'DAY9'!G237</f>
        <v>0</v>
      </c>
      <c r="P237" s="53">
        <f t="shared" si="104"/>
        <v>0</v>
      </c>
      <c r="Q237" s="54">
        <f t="shared" si="105"/>
        <v>0</v>
      </c>
      <c r="R237" s="55">
        <f t="shared" si="106"/>
        <v>0</v>
      </c>
      <c r="S237" s="52">
        <f t="shared" si="107"/>
        <v>0</v>
      </c>
      <c r="T237" s="276">
        <f t="shared" si="108"/>
        <v>0</v>
      </c>
      <c r="U237" s="167">
        <f t="shared" si="97"/>
        <v>0</v>
      </c>
    </row>
    <row r="238" spans="1:21" ht="17.25" thickBot="1" x14ac:dyDescent="0.35">
      <c r="A238" s="159" t="s">
        <v>64</v>
      </c>
      <c r="B238" s="160">
        <f t="shared" ref="B238:T238" si="110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110"/>
        <v>0</v>
      </c>
      <c r="H238" s="162">
        <f t="shared" si="110"/>
        <v>12434.4</v>
      </c>
      <c r="I238" s="161">
        <f t="shared" si="110"/>
        <v>0</v>
      </c>
      <c r="J238" s="165">
        <f t="shared" si="109"/>
        <v>-12434.4</v>
      </c>
      <c r="K238" s="161">
        <f t="shared" si="110"/>
        <v>9050</v>
      </c>
      <c r="L238" s="162">
        <f t="shared" si="110"/>
        <v>0</v>
      </c>
      <c r="M238" s="163">
        <f t="shared" si="110"/>
        <v>0</v>
      </c>
      <c r="N238" s="160">
        <f t="shared" si="110"/>
        <v>0</v>
      </c>
      <c r="O238" s="277">
        <f t="shared" si="110"/>
        <v>29550</v>
      </c>
      <c r="P238" s="161">
        <f t="shared" si="110"/>
        <v>1005.5555555555555</v>
      </c>
      <c r="Q238" s="162">
        <f t="shared" si="110"/>
        <v>0</v>
      </c>
      <c r="R238" s="163">
        <f t="shared" si="110"/>
        <v>0</v>
      </c>
      <c r="S238" s="160">
        <f t="shared" si="110"/>
        <v>0</v>
      </c>
      <c r="T238" s="277">
        <f t="shared" si="110"/>
        <v>3283.333333333333</v>
      </c>
      <c r="U238" s="166">
        <f t="shared" si="97"/>
        <v>2.8992124352331605</v>
      </c>
    </row>
    <row r="239" spans="1:21" ht="15.75" thickBot="1" x14ac:dyDescent="0.3">
      <c r="A239" s="189"/>
      <c r="B239" s="196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2">
        <f t="shared" ref="B240:I240" si="111">+B238+B214+B150+B125+B114+B100+B80+B60+B40+B20</f>
        <v>126514.95999999999</v>
      </c>
      <c r="C240" s="181">
        <f t="shared" si="111"/>
        <v>0</v>
      </c>
      <c r="D240" s="183">
        <f t="shared" si="111"/>
        <v>0</v>
      </c>
      <c r="E240" s="184">
        <f t="shared" si="111"/>
        <v>0</v>
      </c>
      <c r="F240" s="182">
        <f t="shared" si="111"/>
        <v>0</v>
      </c>
      <c r="G240" s="281">
        <f t="shared" si="111"/>
        <v>0</v>
      </c>
      <c r="H240" s="183">
        <f t="shared" si="111"/>
        <v>126514.95999999999</v>
      </c>
      <c r="I240" s="181">
        <f t="shared" si="111"/>
        <v>0</v>
      </c>
      <c r="J240" s="186">
        <f t="shared" si="109"/>
        <v>-126514.95999999999</v>
      </c>
      <c r="K240" s="181">
        <f t="shared" ref="K240:T240" si="112">+K238+K214+K150+K125+K114+K100+K80+K60+K40+K20</f>
        <v>78445</v>
      </c>
      <c r="L240" s="183">
        <f t="shared" si="112"/>
        <v>333.9</v>
      </c>
      <c r="M240" s="184">
        <f t="shared" si="112"/>
        <v>0</v>
      </c>
      <c r="N240" s="182">
        <f t="shared" si="112"/>
        <v>0</v>
      </c>
      <c r="O240" s="281">
        <f t="shared" si="112"/>
        <v>73058.680000000008</v>
      </c>
      <c r="P240" s="181">
        <f t="shared" si="112"/>
        <v>8716.1111111111113</v>
      </c>
      <c r="Q240" s="183">
        <f t="shared" si="112"/>
        <v>37.1</v>
      </c>
      <c r="R240" s="184">
        <f t="shared" si="112"/>
        <v>0</v>
      </c>
      <c r="S240" s="182">
        <f t="shared" si="112"/>
        <v>0</v>
      </c>
      <c r="T240" s="281">
        <f t="shared" si="112"/>
        <v>8117.6311111111099</v>
      </c>
      <c r="U240" s="187">
        <f t="shared" si="97"/>
        <v>7.4990304771717247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0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{75A5412D-97A7-4D08-B497-4CD6272440B7}</x14:id>
        </ext>
      </extLst>
    </cfRule>
  </conditionalFormatting>
  <conditionalFormatting sqref="I101:I113 I61:I99 I239 I1:I59 I241:I242 I115:I149 I152:I237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{240AEED6-0857-4BD1-B49A-34E5DC3DB32B}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{E3FE8343-65E6-4A2C-AF7A-3751A3E2F685}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{6A8763AC-4BC3-4362-B13F-EA20E7BD39D4}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{32DD1BC2-0873-4024-B602-52D6BADE3BE6}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{357867F2-6E13-4206-8611-C0EE6EF8127B}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{0CB081EF-C276-4B6B-B653-F20545B60357}</x14:id>
        </ext>
      </extLst>
    </cfRule>
  </conditionalFormatting>
  <pageMargins left="0.7" right="0.7" top="0.75" bottom="0.75" header="0.3" footer="0.3"/>
  <pageSetup orientation="portrait" r:id="rId1"/>
  <ignoredErrors>
    <ignoredError sqref="U3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A5412D-97A7-4D08-B497-4CD6272440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240AEED6-0857-4BD1-B49A-34E5DC3DB32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I241:I242 I115:I149 I152:I237</xm:sqref>
        </x14:conditionalFormatting>
        <x14:conditionalFormatting xmlns:xm="http://schemas.microsoft.com/office/excel/2006/main">
          <x14:cfRule type="dataBar" id="{E3FE8343-65E6-4A2C-AF7A-3751A3E2F68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6A8763AC-4BC3-4362-B13F-EA20E7BD39D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32DD1BC2-0873-4024-B602-52D6BADE3BE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357867F2-6E13-4206-8611-C0EE6EF8127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0CB081EF-C276-4B6B-B653-F20545B6035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8FF3-692B-42C2-8133-DAC30D20EB4E}">
  <dimension ref="A1:U269"/>
  <sheetViews>
    <sheetView showGridLines="0" workbookViewId="0">
      <selection activeCell="A2" sqref="A2:A237"/>
    </sheetView>
  </sheetViews>
  <sheetFormatPr defaultRowHeight="15" x14ac:dyDescent="0.25"/>
  <cols>
    <col min="1" max="1" width="50.7109375" customWidth="1"/>
    <col min="2" max="2" width="13.5703125" customWidth="1"/>
    <col min="3" max="3" width="11.28515625" bestFit="1" customWidth="1"/>
    <col min="4" max="4" width="12.42578125" customWidth="1"/>
    <col min="5" max="5" width="9.42578125" customWidth="1"/>
    <col min="6" max="6" width="8.5703125" customWidth="1"/>
    <col min="7" max="7" width="10.5703125" style="285" customWidth="1"/>
    <col min="8" max="8" width="15.7109375" style="1" bestFit="1" customWidth="1"/>
    <col min="9" max="9" width="15.85546875" style="2" customWidth="1"/>
    <col min="10" max="10" width="9.28515625" style="3" bestFit="1" customWidth="1"/>
    <col min="11" max="11" width="15.140625" bestFit="1" customWidth="1"/>
    <col min="15" max="15" width="9.140625" style="285"/>
    <col min="20" max="20" width="9.140625" style="285"/>
  </cols>
  <sheetData>
    <row r="1" spans="1:21" ht="15.75" thickBot="1" x14ac:dyDescent="0.3">
      <c r="A1" s="12" t="s">
        <v>256</v>
      </c>
      <c r="B1" s="13"/>
      <c r="C1" s="14"/>
      <c r="D1" s="15"/>
      <c r="E1" s="16"/>
      <c r="F1" s="17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'DAY9'!H5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+(Table112[[#This Row],[OPENING ]]+Table112[[#This Row],[RECEIPTS]]+Table112[[#This Row],[RETURNS]])-(Table112[[#This Row],[EXCHANGED]]+Table112[[#This Row],[SALES]]+Table112[[#This Row],[ISSUES]])</f>
        <v>0</v>
      </c>
      <c r="I5" s="53">
        <v>0</v>
      </c>
      <c r="J5" s="58">
        <f t="shared" ref="J5:J76" si="0">+I5-H5</f>
        <v>0</v>
      </c>
      <c r="K5" s="53">
        <f>+'DAY9'!K5+'DAY10'!C5</f>
        <v>0</v>
      </c>
      <c r="L5" s="54">
        <f>+'DAY9'!L5+'DAY10'!D5</f>
        <v>0</v>
      </c>
      <c r="M5" s="55">
        <f>+'DAY9'!M5+'DAY10'!E5</f>
        <v>0</v>
      </c>
      <c r="N5" s="52">
        <f>+'DAY9'!N5+'DAY10'!F5</f>
        <v>0</v>
      </c>
      <c r="O5" s="276">
        <f>+'DAY9'!O5+'DAY10'!G5</f>
        <v>0</v>
      </c>
      <c r="P5" s="53">
        <f>+K5/10</f>
        <v>0</v>
      </c>
      <c r="Q5" s="54">
        <f>+L5/10</f>
        <v>0</v>
      </c>
      <c r="R5" s="55">
        <f>+M5/10</f>
        <v>0</v>
      </c>
      <c r="S5" s="52">
        <f>+N5/10</f>
        <v>0</v>
      </c>
      <c r="T5" s="276">
        <f>+O5/10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'DAY9'!H6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+(Table112[[#This Row],[OPENING ]]+Table112[[#This Row],[RECEIPTS]]+Table112[[#This Row],[RETURNS]])-(Table112[[#This Row],[EXCHANGED]]+Table112[[#This Row],[SALES]]+Table112[[#This Row],[ISSUES]])</f>
        <v>0</v>
      </c>
      <c r="I6" s="53">
        <v>0</v>
      </c>
      <c r="J6" s="58">
        <f t="shared" si="0"/>
        <v>0</v>
      </c>
      <c r="K6" s="53">
        <f>+'DAY9'!K6+'DAY10'!C6</f>
        <v>0</v>
      </c>
      <c r="L6" s="54">
        <f>+'DAY9'!L6+'DAY10'!D6</f>
        <v>0</v>
      </c>
      <c r="M6" s="55">
        <f>+'DAY9'!M6+'DAY10'!E6</f>
        <v>0</v>
      </c>
      <c r="N6" s="52">
        <f>+'DAY9'!N6+'DAY10'!F6</f>
        <v>0</v>
      </c>
      <c r="O6" s="276">
        <f>+'DAY9'!O6+'DAY10'!G6</f>
        <v>0</v>
      </c>
      <c r="P6" s="53">
        <f t="shared" ref="P6:P19" si="2">+K6/10</f>
        <v>0</v>
      </c>
      <c r="Q6" s="54">
        <f t="shared" ref="Q6:Q19" si="3">+L6/10</f>
        <v>0</v>
      </c>
      <c r="R6" s="55">
        <f t="shared" ref="R6:R19" si="4">+M6/10</f>
        <v>0</v>
      </c>
      <c r="S6" s="52">
        <f t="shared" ref="S6:S19" si="5">+N6/10</f>
        <v>0</v>
      </c>
      <c r="T6" s="276">
        <f t="shared" ref="T6:T19" si="6">+O6/10</f>
        <v>0</v>
      </c>
      <c r="U6" s="59">
        <f t="shared" si="1"/>
        <v>0</v>
      </c>
    </row>
    <row r="7" spans="1:21" x14ac:dyDescent="0.25">
      <c r="A7" s="51" t="s">
        <v>14</v>
      </c>
      <c r="B7" s="52">
        <f>'DAY9'!H7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+(Table112[[#This Row],[OPENING ]]+Table112[[#This Row],[RECEIPTS]]+Table112[[#This Row],[RETURNS]])-(Table112[[#This Row],[EXCHANGED]]+Table112[[#This Row],[SALES]]+Table112[[#This Row],[ISSUES]])</f>
        <v>0</v>
      </c>
      <c r="I7" s="53">
        <v>0</v>
      </c>
      <c r="J7" s="58">
        <f t="shared" si="0"/>
        <v>0</v>
      </c>
      <c r="K7" s="53">
        <f>+'DAY9'!K7+'DAY10'!C7</f>
        <v>0</v>
      </c>
      <c r="L7" s="54">
        <f>+'DAY9'!L7+'DAY10'!D7</f>
        <v>0</v>
      </c>
      <c r="M7" s="55">
        <f>+'DAY9'!M7+'DAY10'!E7</f>
        <v>0</v>
      </c>
      <c r="N7" s="52">
        <f>+'DAY9'!N7+'DAY10'!F7</f>
        <v>0</v>
      </c>
      <c r="O7" s="276">
        <f>+'DAY9'!O7+'DAY10'!G7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'DAY9'!H8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+(Table112[[#This Row],[OPENING ]]+Table112[[#This Row],[RECEIPTS]]+Table112[[#This Row],[RETURNS]])-(Table112[[#This Row],[EXCHANGED]]+Table112[[#This Row],[SALES]]+Table112[[#This Row],[ISSUES]])</f>
        <v>0</v>
      </c>
      <c r="I8" s="53">
        <v>0</v>
      </c>
      <c r="J8" s="58">
        <f t="shared" si="0"/>
        <v>0</v>
      </c>
      <c r="K8" s="53">
        <f>+'DAY9'!K8+'DAY10'!C8</f>
        <v>0</v>
      </c>
      <c r="L8" s="54">
        <f>+'DAY9'!L8+'DAY10'!D8</f>
        <v>0</v>
      </c>
      <c r="M8" s="55">
        <f>+'DAY9'!M8+'DAY10'!E8</f>
        <v>0</v>
      </c>
      <c r="N8" s="52">
        <f>+'DAY9'!N8+'DAY10'!F8</f>
        <v>0</v>
      </c>
      <c r="O8" s="276">
        <f>+'DAY9'!O8+'DAY10'!G8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'DAY9'!H9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+(Table112[[#This Row],[OPENING ]]+Table112[[#This Row],[RECEIPTS]]+Table112[[#This Row],[RETURNS]])-(Table112[[#This Row],[EXCHANGED]]+Table112[[#This Row],[SALES]]+Table112[[#This Row],[ISSUES]])</f>
        <v>0</v>
      </c>
      <c r="I9" s="53">
        <v>0</v>
      </c>
      <c r="J9" s="58">
        <f t="shared" si="0"/>
        <v>0</v>
      </c>
      <c r="K9" s="53">
        <f>+'DAY9'!K9+'DAY10'!C9</f>
        <v>0</v>
      </c>
      <c r="L9" s="54">
        <f>+'DAY9'!L9+'DAY10'!D9</f>
        <v>0</v>
      </c>
      <c r="M9" s="55">
        <f>+'DAY9'!M9+'DAY10'!E9</f>
        <v>0</v>
      </c>
      <c r="N9" s="52">
        <f>+'DAY9'!N9+'DAY10'!F9</f>
        <v>0</v>
      </c>
      <c r="O9" s="276">
        <f>+'DAY9'!O9+'DAY10'!G9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'DAY9'!H10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+(Table112[[#This Row],[OPENING ]]+Table112[[#This Row],[RECEIPTS]]+Table112[[#This Row],[RETURNS]])-(Table112[[#This Row],[EXCHANGED]]+Table112[[#This Row],[SALES]]+Table112[[#This Row],[ISSUES]])</f>
        <v>0</v>
      </c>
      <c r="I10" s="53">
        <v>0</v>
      </c>
      <c r="J10" s="58">
        <f t="shared" si="0"/>
        <v>0</v>
      </c>
      <c r="K10" s="53">
        <f>+'DAY9'!K10+'DAY10'!C10</f>
        <v>0</v>
      </c>
      <c r="L10" s="54">
        <f>+'DAY9'!L10+'DAY10'!D10</f>
        <v>0</v>
      </c>
      <c r="M10" s="55">
        <f>+'DAY9'!M10+'DAY10'!E10</f>
        <v>0</v>
      </c>
      <c r="N10" s="52">
        <f>+'DAY9'!N10+'DAY10'!F10</f>
        <v>0</v>
      </c>
      <c r="O10" s="276">
        <f>+'DAY9'!O10+'DAY10'!G10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'DAY9'!H11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+(Table112[[#This Row],[OPENING ]]+Table112[[#This Row],[RECEIPTS]]+Table112[[#This Row],[RETURNS]])-(Table112[[#This Row],[EXCHANGED]]+Table112[[#This Row],[SALES]]+Table112[[#This Row],[ISSUES]])</f>
        <v>0</v>
      </c>
      <c r="I11" s="53">
        <v>0</v>
      </c>
      <c r="J11" s="58">
        <f t="shared" si="0"/>
        <v>0</v>
      </c>
      <c r="K11" s="53">
        <f>+'DAY9'!K11+'DAY10'!C11</f>
        <v>0</v>
      </c>
      <c r="L11" s="54">
        <f>+'DAY9'!L11+'DAY10'!D11</f>
        <v>0</v>
      </c>
      <c r="M11" s="55">
        <f>+'DAY9'!M11+'DAY10'!E11</f>
        <v>0</v>
      </c>
      <c r="N11" s="52">
        <f>+'DAY9'!N11+'DAY10'!F11</f>
        <v>0</v>
      </c>
      <c r="O11" s="276">
        <f>+'DAY9'!O11+'DAY10'!G11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'DAY9'!H12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+(Table112[[#This Row],[OPENING ]]+Table112[[#This Row],[RECEIPTS]]+Table112[[#This Row],[RETURNS]])-(Table112[[#This Row],[EXCHANGED]]+Table112[[#This Row],[SALES]]+Table112[[#This Row],[ISSUES]])</f>
        <v>0</v>
      </c>
      <c r="I12" s="53">
        <v>0</v>
      </c>
      <c r="J12" s="58">
        <f t="shared" si="0"/>
        <v>0</v>
      </c>
      <c r="K12" s="53">
        <f>+'DAY9'!K12+'DAY10'!C12</f>
        <v>0</v>
      </c>
      <c r="L12" s="54">
        <f>+'DAY9'!L12+'DAY10'!D12</f>
        <v>0</v>
      </c>
      <c r="M12" s="55">
        <f>+'DAY9'!M12+'DAY10'!E12</f>
        <v>0</v>
      </c>
      <c r="N12" s="52">
        <f>+'DAY9'!N12+'DAY10'!F12</f>
        <v>0</v>
      </c>
      <c r="O12" s="276">
        <f>+'DAY9'!O12+'DAY10'!G12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'DAY9'!H13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+(Table112[[#This Row],[OPENING ]]+Table112[[#This Row],[RECEIPTS]]+Table112[[#This Row],[RETURNS]])-(Table112[[#This Row],[EXCHANGED]]+Table112[[#This Row],[SALES]]+Table112[[#This Row],[ISSUES]])</f>
        <v>140</v>
      </c>
      <c r="I13" s="53">
        <v>0</v>
      </c>
      <c r="J13" s="58">
        <f t="shared" si="0"/>
        <v>-140</v>
      </c>
      <c r="K13" s="53">
        <f>+'DAY9'!K13+'DAY10'!C13</f>
        <v>0</v>
      </c>
      <c r="L13" s="54">
        <f>+'DAY9'!L13+'DAY10'!D13</f>
        <v>0</v>
      </c>
      <c r="M13" s="55">
        <f>+'DAY9'!M13+'DAY10'!E13</f>
        <v>0</v>
      </c>
      <c r="N13" s="52">
        <f>+'DAY9'!N13+'DAY10'!F13</f>
        <v>0</v>
      </c>
      <c r="O13" s="276">
        <f>+'DAY9'!O13+'DAY10'!G13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'DAY9'!H14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+(Table112[[#This Row],[OPENING ]]+Table112[[#This Row],[RECEIPTS]]+Table112[[#This Row],[RETURNS]])-(Table112[[#This Row],[EXCHANGED]]+Table112[[#This Row],[SALES]]+Table112[[#This Row],[ISSUES]])</f>
        <v>0</v>
      </c>
      <c r="I14" s="53">
        <v>0</v>
      </c>
      <c r="J14" s="58">
        <f t="shared" si="0"/>
        <v>0</v>
      </c>
      <c r="K14" s="53">
        <f>+'DAY9'!K14+'DAY10'!C14</f>
        <v>0</v>
      </c>
      <c r="L14" s="54">
        <f>+'DAY9'!L14+'DAY10'!D14</f>
        <v>0</v>
      </c>
      <c r="M14" s="55">
        <f>+'DAY9'!M14+'DAY10'!E14</f>
        <v>0</v>
      </c>
      <c r="N14" s="52">
        <f>+'DAY9'!N14+'DAY10'!F14</f>
        <v>0</v>
      </c>
      <c r="O14" s="276">
        <f>+'DAY9'!O14+'DAY10'!G14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'DAY9'!H15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+(Table112[[#This Row],[OPENING ]]+Table112[[#This Row],[RECEIPTS]]+Table112[[#This Row],[RETURNS]])-(Table112[[#This Row],[EXCHANGED]]+Table112[[#This Row],[SALES]]+Table112[[#This Row],[ISSUES]])</f>
        <v>0</v>
      </c>
      <c r="I15" s="53">
        <v>0</v>
      </c>
      <c r="J15" s="58">
        <f t="shared" si="0"/>
        <v>0</v>
      </c>
      <c r="K15" s="53">
        <f>+'DAY9'!K15+'DAY10'!C15</f>
        <v>0</v>
      </c>
      <c r="L15" s="54">
        <f>+'DAY9'!L15+'DAY10'!D15</f>
        <v>0</v>
      </c>
      <c r="M15" s="55">
        <f>+'DAY9'!M15+'DAY10'!E15</f>
        <v>0</v>
      </c>
      <c r="N15" s="52">
        <f>+'DAY9'!N15+'DAY10'!F15</f>
        <v>0</v>
      </c>
      <c r="O15" s="276">
        <f>+'DAY9'!O15+'DAY10'!G15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'DAY9'!H16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+(Table112[[#This Row],[OPENING ]]+Table112[[#This Row],[RECEIPTS]]+Table112[[#This Row],[RETURNS]])-(Table112[[#This Row],[EXCHANGED]]+Table112[[#This Row],[SALES]]+Table112[[#This Row],[ISSUES]])</f>
        <v>13189.599999999999</v>
      </c>
      <c r="I16" s="53">
        <v>0</v>
      </c>
      <c r="J16" s="58">
        <f t="shared" si="0"/>
        <v>-13189.599999999999</v>
      </c>
      <c r="K16" s="53">
        <f>+'DAY9'!K16+'DAY10'!C16</f>
        <v>0</v>
      </c>
      <c r="L16" s="54">
        <f>+'DAY9'!L16+'DAY10'!D16</f>
        <v>0</v>
      </c>
      <c r="M16" s="55">
        <f>+'DAY9'!M16+'DAY10'!E16</f>
        <v>0</v>
      </c>
      <c r="N16" s="52">
        <f>+'DAY9'!N16+'DAY10'!F16</f>
        <v>0</v>
      </c>
      <c r="O16" s="276">
        <f>+'DAY9'!O16+'DAY10'!G16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606.29999999999995</v>
      </c>
      <c r="U16" s="59">
        <f t="shared" si="1"/>
        <v>21.7542470724064</v>
      </c>
    </row>
    <row r="17" spans="1:21" x14ac:dyDescent="0.25">
      <c r="A17" s="60"/>
      <c r="B17" s="52">
        <f>'DAY9'!H17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+(Table112[[#This Row],[OPENING ]]+Table112[[#This Row],[RECEIPTS]]+Table112[[#This Row],[RETURNS]])-(Table112[[#This Row],[EXCHANGED]]+Table112[[#This Row],[SALES]]+Table112[[#This Row],[ISSUES]])</f>
        <v>0</v>
      </c>
      <c r="I17" s="53">
        <v>0</v>
      </c>
      <c r="J17" s="58">
        <f t="shared" si="0"/>
        <v>0</v>
      </c>
      <c r="K17" s="53">
        <f>+'DAY9'!K17+'DAY10'!C17</f>
        <v>0</v>
      </c>
      <c r="L17" s="54">
        <f>+'DAY9'!L17+'DAY10'!D17</f>
        <v>0</v>
      </c>
      <c r="M17" s="55">
        <f>+'DAY9'!M17+'DAY10'!E17</f>
        <v>0</v>
      </c>
      <c r="N17" s="52">
        <f>+'DAY9'!N17+'DAY10'!F17</f>
        <v>0</v>
      </c>
      <c r="O17" s="276">
        <f>+'DAY9'!O17+'DAY10'!G17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'DAY9'!H18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+(Table112[[#This Row],[OPENING ]]+Table112[[#This Row],[RECEIPTS]]+Table112[[#This Row],[RETURNS]])-(Table112[[#This Row],[EXCHANGED]]+Table112[[#This Row],[SALES]]+Table112[[#This Row],[ISSUES]])</f>
        <v>0</v>
      </c>
      <c r="I18" s="53">
        <v>0</v>
      </c>
      <c r="J18" s="58">
        <f t="shared" si="0"/>
        <v>0</v>
      </c>
      <c r="K18" s="53">
        <f>+'DAY9'!K18+'DAY10'!C18</f>
        <v>0</v>
      </c>
      <c r="L18" s="54">
        <f>+'DAY9'!L18+'DAY10'!D18</f>
        <v>0</v>
      </c>
      <c r="M18" s="55">
        <f>+'DAY9'!M18+'DAY10'!E18</f>
        <v>0</v>
      </c>
      <c r="N18" s="52">
        <f>+'DAY9'!N18+'DAY10'!F18</f>
        <v>0</v>
      </c>
      <c r="O18" s="276">
        <f>+'DAY9'!O18+'DAY10'!G18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'DAY9'!H19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+(Table112[[#This Row],[OPENING ]]+Table112[[#This Row],[RECEIPTS]]+Table112[[#This Row],[RETURNS]])-(Table112[[#This Row],[EXCHANGED]]+Table112[[#This Row],[SALES]]+Table112[[#This Row],[ISSUES]])</f>
        <v>0</v>
      </c>
      <c r="I19" s="144">
        <v>0</v>
      </c>
      <c r="J19" s="148">
        <f t="shared" si="0"/>
        <v>0</v>
      </c>
      <c r="K19" s="53">
        <f>+'DAY9'!K19+'DAY10'!C19</f>
        <v>0</v>
      </c>
      <c r="L19" s="54">
        <f>+'DAY9'!L19+'DAY10'!D19</f>
        <v>0</v>
      </c>
      <c r="M19" s="55">
        <f>+'DAY9'!M19+'DAY10'!E19</f>
        <v>0</v>
      </c>
      <c r="N19" s="52">
        <f>+'DAY9'!N19+'DAY10'!F19</f>
        <v>0</v>
      </c>
      <c r="O19" s="276">
        <f>+'DAY9'!O19+'DAY10'!G19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>+I20-H20</f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606.29999999999995</v>
      </c>
      <c r="U20" s="166">
        <f t="shared" si="1"/>
        <v>21.985155863433942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'DAY9'!H23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+(Table112[[#This Row],[OPENING ]]+Table112[[#This Row],[RECEIPTS]]+Table112[[#This Row],[RETURNS]])-(Table112[[#This Row],[EXCHANGED]]+Table112[[#This Row],[SALES]]+Table112[[#This Row],[ISSUES]])</f>
        <v>0</v>
      </c>
      <c r="I23" s="53">
        <v>0</v>
      </c>
      <c r="J23" s="58">
        <f t="shared" si="0"/>
        <v>0</v>
      </c>
      <c r="K23" s="53">
        <f>+'DAY9'!K23+'DAY10'!C23</f>
        <v>0</v>
      </c>
      <c r="L23" s="54">
        <f>+'DAY9'!L23+'DAY10'!D23</f>
        <v>0</v>
      </c>
      <c r="M23" s="55">
        <f>+'DAY9'!M23+'DAY10'!E23</f>
        <v>0</v>
      </c>
      <c r="N23" s="52">
        <f>+'DAY9'!N23+'DAY10'!F23</f>
        <v>0</v>
      </c>
      <c r="O23" s="276">
        <f>+'DAY9'!O23+'DAY10'!G23</f>
        <v>0</v>
      </c>
      <c r="P23" s="53">
        <f t="shared" ref="P23" si="8">+K23/10</f>
        <v>0</v>
      </c>
      <c r="Q23" s="54">
        <f t="shared" ref="Q23" si="9">+L23/10</f>
        <v>0</v>
      </c>
      <c r="R23" s="55">
        <f t="shared" ref="R23" si="10">+M23/10</f>
        <v>0</v>
      </c>
      <c r="S23" s="52">
        <f t="shared" ref="S23" si="11">+N23/10</f>
        <v>0</v>
      </c>
      <c r="T23" s="276">
        <f t="shared" ref="T23" si="12">+O23/10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'DAY9'!H24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+(Table112[[#This Row],[OPENING ]]+Table112[[#This Row],[RECEIPTS]]+Table112[[#This Row],[RETURNS]])-(Table112[[#This Row],[EXCHANGED]]+Table112[[#This Row],[SALES]]+Table112[[#This Row],[ISSUES]])</f>
        <v>247.2</v>
      </c>
      <c r="I24" s="53">
        <v>0</v>
      </c>
      <c r="J24" s="58">
        <f t="shared" si="0"/>
        <v>-247.2</v>
      </c>
      <c r="K24" s="53">
        <f>+'DAY9'!K24+'DAY10'!C24</f>
        <v>0</v>
      </c>
      <c r="L24" s="54">
        <f>+'DAY9'!L24+'DAY10'!D24</f>
        <v>110.2</v>
      </c>
      <c r="M24" s="55">
        <f>+'DAY9'!M24+'DAY10'!E24</f>
        <v>0</v>
      </c>
      <c r="N24" s="52">
        <f>+'DAY9'!N24+'DAY10'!F24</f>
        <v>0</v>
      </c>
      <c r="O24" s="276">
        <f>+'DAY9'!O24+'DAY10'!G24</f>
        <v>2367</v>
      </c>
      <c r="P24" s="53">
        <f t="shared" ref="P24:P39" si="13">+K24/10</f>
        <v>0</v>
      </c>
      <c r="Q24" s="54">
        <f t="shared" ref="Q24:Q39" si="14">+L24/10</f>
        <v>11.02</v>
      </c>
      <c r="R24" s="55">
        <f t="shared" ref="R24:R39" si="15">+M24/10</f>
        <v>0</v>
      </c>
      <c r="S24" s="52">
        <f t="shared" ref="S24:S39" si="16">+N24/10</f>
        <v>0</v>
      </c>
      <c r="T24" s="276">
        <f t="shared" ref="T24:T39" si="17">+O24/10</f>
        <v>236.7</v>
      </c>
      <c r="U24" s="62">
        <f t="shared" si="1"/>
        <v>0.99790085580494103</v>
      </c>
    </row>
    <row r="25" spans="1:21" x14ac:dyDescent="0.25">
      <c r="A25" s="336" t="s">
        <v>22</v>
      </c>
      <c r="B25" s="52">
        <f>'DAY9'!H25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+(Table112[[#This Row],[OPENING ]]+Table112[[#This Row],[RECEIPTS]]+Table112[[#This Row],[RETURNS]])-(Table112[[#This Row],[EXCHANGED]]+Table112[[#This Row],[SALES]]+Table112[[#This Row],[ISSUES]])</f>
        <v>0</v>
      </c>
      <c r="I25" s="53">
        <v>0</v>
      </c>
      <c r="J25" s="58">
        <f t="shared" si="0"/>
        <v>0</v>
      </c>
      <c r="K25" s="53">
        <f>+'DAY9'!K25+'DAY10'!C25</f>
        <v>0</v>
      </c>
      <c r="L25" s="54">
        <f>+'DAY9'!L25+'DAY10'!D25</f>
        <v>0</v>
      </c>
      <c r="M25" s="55">
        <f>+'DAY9'!M25+'DAY10'!E25</f>
        <v>0</v>
      </c>
      <c r="N25" s="52">
        <f>+'DAY9'!N25+'DAY10'!F25</f>
        <v>0</v>
      </c>
      <c r="O25" s="276">
        <f>+'DAY9'!O25+'DAY10'!G25</f>
        <v>0</v>
      </c>
      <c r="P25" s="53">
        <f t="shared" si="13"/>
        <v>0</v>
      </c>
      <c r="Q25" s="54">
        <f t="shared" si="14"/>
        <v>0</v>
      </c>
      <c r="R25" s="55">
        <f t="shared" si="15"/>
        <v>0</v>
      </c>
      <c r="S25" s="52">
        <f t="shared" si="16"/>
        <v>0</v>
      </c>
      <c r="T25" s="276">
        <f t="shared" si="17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'DAY9'!H26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+(Table112[[#This Row],[OPENING ]]+Table112[[#This Row],[RECEIPTS]]+Table112[[#This Row],[RETURNS]])-(Table112[[#This Row],[EXCHANGED]]+Table112[[#This Row],[SALES]]+Table112[[#This Row],[ISSUES]])</f>
        <v>0</v>
      </c>
      <c r="I26" s="53">
        <v>0</v>
      </c>
      <c r="J26" s="58">
        <f t="shared" si="0"/>
        <v>0</v>
      </c>
      <c r="K26" s="53">
        <f>+'DAY9'!K26+'DAY10'!C26</f>
        <v>0</v>
      </c>
      <c r="L26" s="54">
        <f>+'DAY9'!L26+'DAY10'!D26</f>
        <v>0</v>
      </c>
      <c r="M26" s="55">
        <f>+'DAY9'!M26+'DAY10'!E26</f>
        <v>0</v>
      </c>
      <c r="N26" s="52">
        <f>+'DAY9'!N26+'DAY10'!F26</f>
        <v>0</v>
      </c>
      <c r="O26" s="276">
        <f>+'DAY9'!O26+'DAY10'!G26</f>
        <v>0</v>
      </c>
      <c r="P26" s="53">
        <f t="shared" si="13"/>
        <v>0</v>
      </c>
      <c r="Q26" s="54">
        <f t="shared" si="14"/>
        <v>0</v>
      </c>
      <c r="R26" s="55">
        <f t="shared" si="15"/>
        <v>0</v>
      </c>
      <c r="S26" s="52">
        <f t="shared" si="16"/>
        <v>0</v>
      </c>
      <c r="T26" s="276">
        <f t="shared" si="17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'DAY9'!H27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+(Table112[[#This Row],[OPENING ]]+Table112[[#This Row],[RECEIPTS]]+Table112[[#This Row],[RETURNS]])-(Table112[[#This Row],[EXCHANGED]]+Table112[[#This Row],[SALES]]+Table112[[#This Row],[ISSUES]])</f>
        <v>0</v>
      </c>
      <c r="I27" s="53">
        <v>0</v>
      </c>
      <c r="J27" s="58">
        <f t="shared" si="0"/>
        <v>0</v>
      </c>
      <c r="K27" s="53">
        <f>+'DAY9'!K27+'DAY10'!C27</f>
        <v>0</v>
      </c>
      <c r="L27" s="54">
        <f>+'DAY9'!L27+'DAY10'!D27</f>
        <v>0</v>
      </c>
      <c r="M27" s="55">
        <f>+'DAY9'!M27+'DAY10'!E27</f>
        <v>0</v>
      </c>
      <c r="N27" s="52">
        <f>+'DAY9'!N27+'DAY10'!F27</f>
        <v>0</v>
      </c>
      <c r="O27" s="276">
        <f>+'DAY9'!O27+'DAY10'!G27</f>
        <v>0</v>
      </c>
      <c r="P27" s="53">
        <f t="shared" si="13"/>
        <v>0</v>
      </c>
      <c r="Q27" s="54">
        <f t="shared" si="14"/>
        <v>0</v>
      </c>
      <c r="R27" s="55">
        <f t="shared" si="15"/>
        <v>0</v>
      </c>
      <c r="S27" s="52">
        <f t="shared" si="16"/>
        <v>0</v>
      </c>
      <c r="T27" s="276">
        <f t="shared" si="17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'DAY9'!H28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+(Table112[[#This Row],[OPENING ]]+Table112[[#This Row],[RECEIPTS]]+Table112[[#This Row],[RETURNS]])-(Table112[[#This Row],[EXCHANGED]]+Table112[[#This Row],[SALES]]+Table112[[#This Row],[ISSUES]])</f>
        <v>0</v>
      </c>
      <c r="I28" s="53">
        <v>0</v>
      </c>
      <c r="J28" s="58">
        <f t="shared" si="0"/>
        <v>0</v>
      </c>
      <c r="K28" s="53">
        <f>+'DAY9'!K28+'DAY10'!C28</f>
        <v>0</v>
      </c>
      <c r="L28" s="54">
        <f>+'DAY9'!L28+'DAY10'!D28</f>
        <v>0</v>
      </c>
      <c r="M28" s="55">
        <f>+'DAY9'!M28+'DAY10'!E28</f>
        <v>0</v>
      </c>
      <c r="N28" s="52">
        <f>+'DAY9'!N28+'DAY10'!F28</f>
        <v>0</v>
      </c>
      <c r="O28" s="276">
        <f>+'DAY9'!O28+'DAY10'!G28</f>
        <v>0</v>
      </c>
      <c r="P28" s="53">
        <f t="shared" si="13"/>
        <v>0</v>
      </c>
      <c r="Q28" s="54">
        <f t="shared" si="14"/>
        <v>0</v>
      </c>
      <c r="R28" s="55">
        <f t="shared" si="15"/>
        <v>0</v>
      </c>
      <c r="S28" s="52">
        <f t="shared" si="16"/>
        <v>0</v>
      </c>
      <c r="T28" s="276">
        <f t="shared" si="17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'DAY9'!H29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+(Table112[[#This Row],[OPENING ]]+Table112[[#This Row],[RECEIPTS]]+Table112[[#This Row],[RETURNS]])-(Table112[[#This Row],[EXCHANGED]]+Table112[[#This Row],[SALES]]+Table112[[#This Row],[ISSUES]])</f>
        <v>0</v>
      </c>
      <c r="I29" s="53">
        <v>0</v>
      </c>
      <c r="J29" s="58">
        <f t="shared" si="0"/>
        <v>0</v>
      </c>
      <c r="K29" s="53">
        <f>+'DAY9'!K29+'DAY10'!C29</f>
        <v>0</v>
      </c>
      <c r="L29" s="54">
        <f>+'DAY9'!L29+'DAY10'!D29</f>
        <v>0</v>
      </c>
      <c r="M29" s="55">
        <f>+'DAY9'!M29+'DAY10'!E29</f>
        <v>0</v>
      </c>
      <c r="N29" s="52">
        <f>+'DAY9'!N29+'DAY10'!F29</f>
        <v>0</v>
      </c>
      <c r="O29" s="276">
        <f>+'DAY9'!O29+'DAY10'!G29</f>
        <v>0</v>
      </c>
      <c r="P29" s="53">
        <f t="shared" si="13"/>
        <v>0</v>
      </c>
      <c r="Q29" s="54">
        <f t="shared" si="14"/>
        <v>0</v>
      </c>
      <c r="R29" s="55">
        <f t="shared" si="15"/>
        <v>0</v>
      </c>
      <c r="S29" s="52">
        <f t="shared" si="16"/>
        <v>0</v>
      </c>
      <c r="T29" s="276">
        <f t="shared" si="17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'DAY9'!H30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+(Table112[[#This Row],[OPENING ]]+Table112[[#This Row],[RECEIPTS]]+Table112[[#This Row],[RETURNS]])-(Table112[[#This Row],[EXCHANGED]]+Table112[[#This Row],[SALES]]+Table112[[#This Row],[ISSUES]])</f>
        <v>0</v>
      </c>
      <c r="I30" s="53">
        <v>0</v>
      </c>
      <c r="J30" s="58">
        <f t="shared" si="0"/>
        <v>0</v>
      </c>
      <c r="K30" s="53">
        <f>+'DAY9'!K30+'DAY10'!C30</f>
        <v>0</v>
      </c>
      <c r="L30" s="54">
        <f>+'DAY9'!L30+'DAY10'!D30</f>
        <v>0</v>
      </c>
      <c r="M30" s="55">
        <f>+'DAY9'!M30+'DAY10'!E30</f>
        <v>0</v>
      </c>
      <c r="N30" s="52">
        <f>+'DAY9'!N30+'DAY10'!F30</f>
        <v>0</v>
      </c>
      <c r="O30" s="276">
        <f>+'DAY9'!O30+'DAY10'!G30</f>
        <v>0</v>
      </c>
      <c r="P30" s="53">
        <f t="shared" si="13"/>
        <v>0</v>
      </c>
      <c r="Q30" s="54">
        <f t="shared" si="14"/>
        <v>0</v>
      </c>
      <c r="R30" s="55">
        <f t="shared" si="15"/>
        <v>0</v>
      </c>
      <c r="S30" s="52">
        <f t="shared" si="16"/>
        <v>0</v>
      </c>
      <c r="T30" s="276">
        <f t="shared" si="17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'DAY9'!H31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+(Table112[[#This Row],[OPENING ]]+Table112[[#This Row],[RECEIPTS]]+Table112[[#This Row],[RETURNS]])-(Table112[[#This Row],[EXCHANGED]]+Table112[[#This Row],[SALES]]+Table112[[#This Row],[ISSUES]])</f>
        <v>0</v>
      </c>
      <c r="I31" s="53">
        <v>0</v>
      </c>
      <c r="J31" s="58">
        <f t="shared" si="0"/>
        <v>0</v>
      </c>
      <c r="K31" s="53">
        <f>+'DAY9'!K31+'DAY10'!C31</f>
        <v>0</v>
      </c>
      <c r="L31" s="54">
        <f>+'DAY9'!L31+'DAY10'!D31</f>
        <v>0</v>
      </c>
      <c r="M31" s="55">
        <f>+'DAY9'!M31+'DAY10'!E31</f>
        <v>0</v>
      </c>
      <c r="N31" s="52">
        <f>+'DAY9'!N31+'DAY10'!F31</f>
        <v>0</v>
      </c>
      <c r="O31" s="276">
        <f>+'DAY9'!O31+'DAY10'!G31</f>
        <v>0</v>
      </c>
      <c r="P31" s="53">
        <f t="shared" si="13"/>
        <v>0</v>
      </c>
      <c r="Q31" s="54">
        <f t="shared" si="14"/>
        <v>0</v>
      </c>
      <c r="R31" s="55">
        <f t="shared" si="15"/>
        <v>0</v>
      </c>
      <c r="S31" s="52">
        <f t="shared" si="16"/>
        <v>0</v>
      </c>
      <c r="T31" s="276">
        <f t="shared" si="17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'DAY9'!H32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+(Table112[[#This Row],[OPENING ]]+Table112[[#This Row],[RECEIPTS]]+Table112[[#This Row],[RETURNS]])-(Table112[[#This Row],[EXCHANGED]]+Table112[[#This Row],[SALES]]+Table112[[#This Row],[ISSUES]])</f>
        <v>0</v>
      </c>
      <c r="I32" s="53">
        <v>0</v>
      </c>
      <c r="J32" s="58">
        <f t="shared" si="0"/>
        <v>0</v>
      </c>
      <c r="K32" s="53">
        <f>+'DAY9'!K32+'DAY10'!C32</f>
        <v>0</v>
      </c>
      <c r="L32" s="54">
        <f>+'DAY9'!L32+'DAY10'!D32</f>
        <v>0</v>
      </c>
      <c r="M32" s="55">
        <f>+'DAY9'!M32+'DAY10'!E32</f>
        <v>0</v>
      </c>
      <c r="N32" s="52">
        <f>+'DAY9'!N32+'DAY10'!F32</f>
        <v>0</v>
      </c>
      <c r="O32" s="276">
        <f>+'DAY9'!O32+'DAY10'!G32</f>
        <v>0</v>
      </c>
      <c r="P32" s="53">
        <f t="shared" si="13"/>
        <v>0</v>
      </c>
      <c r="Q32" s="54">
        <f t="shared" si="14"/>
        <v>0</v>
      </c>
      <c r="R32" s="55">
        <f t="shared" si="15"/>
        <v>0</v>
      </c>
      <c r="S32" s="52">
        <f t="shared" si="16"/>
        <v>0</v>
      </c>
      <c r="T32" s="276">
        <f t="shared" si="17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'DAY9'!H33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+(Table112[[#This Row],[OPENING ]]+Table112[[#This Row],[RECEIPTS]]+Table112[[#This Row],[RETURNS]])-(Table112[[#This Row],[EXCHANGED]]+Table112[[#This Row],[SALES]]+Table112[[#This Row],[ISSUES]])</f>
        <v>0</v>
      </c>
      <c r="I33" s="53">
        <v>0</v>
      </c>
      <c r="J33" s="58">
        <f t="shared" si="0"/>
        <v>0</v>
      </c>
      <c r="K33" s="53">
        <f>+'DAY9'!K33+'DAY10'!C33</f>
        <v>0</v>
      </c>
      <c r="L33" s="54">
        <f>+'DAY9'!L33+'DAY10'!D33</f>
        <v>0</v>
      </c>
      <c r="M33" s="55">
        <f>+'DAY9'!M33+'DAY10'!E33</f>
        <v>0</v>
      </c>
      <c r="N33" s="52">
        <f>+'DAY9'!N33+'DAY10'!F33</f>
        <v>0</v>
      </c>
      <c r="O33" s="276">
        <f>+'DAY9'!O33+'DAY10'!G33</f>
        <v>0</v>
      </c>
      <c r="P33" s="53">
        <f t="shared" si="13"/>
        <v>0</v>
      </c>
      <c r="Q33" s="54">
        <f t="shared" si="14"/>
        <v>0</v>
      </c>
      <c r="R33" s="55">
        <f t="shared" si="15"/>
        <v>0</v>
      </c>
      <c r="S33" s="52">
        <f t="shared" si="16"/>
        <v>0</v>
      </c>
      <c r="T33" s="276">
        <f t="shared" si="17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'DAY9'!H34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+(Table112[[#This Row],[OPENING ]]+Table112[[#This Row],[RECEIPTS]]+Table112[[#This Row],[RETURNS]])-(Table112[[#This Row],[EXCHANGED]]+Table112[[#This Row],[SALES]]+Table112[[#This Row],[ISSUES]])</f>
        <v>44279.9</v>
      </c>
      <c r="I34" s="53">
        <v>0</v>
      </c>
      <c r="J34" s="58">
        <f t="shared" si="0"/>
        <v>-44279.9</v>
      </c>
      <c r="K34" s="53">
        <f>+'DAY9'!K34+'DAY10'!C34</f>
        <v>29625</v>
      </c>
      <c r="L34" s="54">
        <f>+'DAY9'!L34+'DAY10'!D34</f>
        <v>18</v>
      </c>
      <c r="M34" s="55">
        <f>+'DAY9'!M34+'DAY10'!E34</f>
        <v>0</v>
      </c>
      <c r="N34" s="52">
        <f>+'DAY9'!N34+'DAY10'!F34</f>
        <v>0</v>
      </c>
      <c r="O34" s="276">
        <f>+'DAY9'!O34+'DAY10'!G34</f>
        <v>9691.5</v>
      </c>
      <c r="P34" s="53">
        <f t="shared" si="13"/>
        <v>2962.5</v>
      </c>
      <c r="Q34" s="54">
        <f t="shared" si="14"/>
        <v>1.8</v>
      </c>
      <c r="R34" s="55">
        <f t="shared" si="15"/>
        <v>0</v>
      </c>
      <c r="S34" s="52">
        <f t="shared" si="16"/>
        <v>0</v>
      </c>
      <c r="T34" s="276">
        <f t="shared" si="17"/>
        <v>969.15</v>
      </c>
      <c r="U34" s="62">
        <f t="shared" si="1"/>
        <v>11.257267792904447</v>
      </c>
    </row>
    <row r="35" spans="1:21" x14ac:dyDescent="0.25">
      <c r="A35" s="336"/>
      <c r="B35" s="52">
        <f>'DAY9'!H35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+(Table112[[#This Row],[OPENING ]]+Table112[[#This Row],[RECEIPTS]]+Table112[[#This Row],[RETURNS]])-(Table112[[#This Row],[EXCHANGED]]+Table112[[#This Row],[SALES]]+Table112[[#This Row],[ISSUES]])</f>
        <v>5000</v>
      </c>
      <c r="I35" s="53">
        <v>0</v>
      </c>
      <c r="J35" s="58">
        <f>+I35-H35</f>
        <v>-5000</v>
      </c>
      <c r="K35" s="53">
        <f>+'DAY9'!K35+'DAY10'!C35</f>
        <v>5000</v>
      </c>
      <c r="L35" s="54">
        <f>+'DAY9'!L35+'DAY10'!D35</f>
        <v>0</v>
      </c>
      <c r="M35" s="55">
        <f>+'DAY9'!M35+'DAY10'!E35</f>
        <v>0</v>
      </c>
      <c r="N35" s="52">
        <f>+'DAY9'!N35+'DAY10'!F35</f>
        <v>0</v>
      </c>
      <c r="O35" s="276">
        <f>+'DAY9'!O35+'DAY10'!G35</f>
        <v>0</v>
      </c>
      <c r="P35" s="53">
        <f t="shared" si="13"/>
        <v>500</v>
      </c>
      <c r="Q35" s="54">
        <f t="shared" si="14"/>
        <v>0</v>
      </c>
      <c r="R35" s="55">
        <f t="shared" si="15"/>
        <v>0</v>
      </c>
      <c r="S35" s="52">
        <f t="shared" si="16"/>
        <v>0</v>
      </c>
      <c r="T35" s="276">
        <f t="shared" si="17"/>
        <v>0</v>
      </c>
      <c r="U35" s="62">
        <f t="shared" si="1"/>
        <v>10</v>
      </c>
    </row>
    <row r="36" spans="1:21" x14ac:dyDescent="0.25">
      <c r="A36" s="336"/>
      <c r="B36" s="52">
        <f>'DAY9'!H36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+(Table112[[#This Row],[OPENING ]]+Table112[[#This Row],[RECEIPTS]]+Table112[[#This Row],[RETURNS]])-(Table112[[#This Row],[EXCHANGED]]+Table112[[#This Row],[SALES]]+Table112[[#This Row],[ISSUES]])</f>
        <v>0</v>
      </c>
      <c r="I36" s="53">
        <v>0</v>
      </c>
      <c r="J36" s="58">
        <f>+I36-H36</f>
        <v>0</v>
      </c>
      <c r="K36" s="53">
        <f>+'DAY9'!K36+'DAY10'!C36</f>
        <v>0</v>
      </c>
      <c r="L36" s="54">
        <f>+'DAY9'!L36+'DAY10'!D36</f>
        <v>0</v>
      </c>
      <c r="M36" s="55">
        <f>+'DAY9'!M36+'DAY10'!E36</f>
        <v>0</v>
      </c>
      <c r="N36" s="52">
        <f>+'DAY9'!N36+'DAY10'!F36</f>
        <v>0</v>
      </c>
      <c r="O36" s="276">
        <f>+'DAY9'!O36+'DAY10'!G36</f>
        <v>0</v>
      </c>
      <c r="P36" s="53">
        <f t="shared" si="13"/>
        <v>0</v>
      </c>
      <c r="Q36" s="54">
        <f t="shared" si="14"/>
        <v>0</v>
      </c>
      <c r="R36" s="55">
        <f t="shared" si="15"/>
        <v>0</v>
      </c>
      <c r="S36" s="52">
        <f t="shared" si="16"/>
        <v>0</v>
      </c>
      <c r="T36" s="276">
        <f t="shared" si="17"/>
        <v>0</v>
      </c>
      <c r="U36" s="62">
        <f t="shared" si="1"/>
        <v>0</v>
      </c>
    </row>
    <row r="37" spans="1:21" x14ac:dyDescent="0.25">
      <c r="A37" s="336"/>
      <c r="B37" s="52">
        <f>'DAY9'!H37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+(Table112[[#This Row],[OPENING ]]+Table112[[#This Row],[RECEIPTS]]+Table112[[#This Row],[RETURNS]])-(Table112[[#This Row],[EXCHANGED]]+Table112[[#This Row],[SALES]]+Table112[[#This Row],[ISSUES]])</f>
        <v>0</v>
      </c>
      <c r="I37" s="53">
        <v>0</v>
      </c>
      <c r="J37" s="58">
        <f>+I37-H37</f>
        <v>0</v>
      </c>
      <c r="K37" s="53">
        <f>+'DAY9'!K37+'DAY10'!C37</f>
        <v>0</v>
      </c>
      <c r="L37" s="54">
        <f>+'DAY9'!L37+'DAY10'!D37</f>
        <v>0</v>
      </c>
      <c r="M37" s="55">
        <f>+'DAY9'!M37+'DAY10'!E37</f>
        <v>0</v>
      </c>
      <c r="N37" s="52">
        <f>+'DAY9'!N37+'DAY10'!F37</f>
        <v>0</v>
      </c>
      <c r="O37" s="276">
        <f>+'DAY9'!O37+'DAY10'!G37</f>
        <v>0</v>
      </c>
      <c r="P37" s="53">
        <f t="shared" si="13"/>
        <v>0</v>
      </c>
      <c r="Q37" s="54">
        <f t="shared" si="14"/>
        <v>0</v>
      </c>
      <c r="R37" s="55">
        <f t="shared" si="15"/>
        <v>0</v>
      </c>
      <c r="S37" s="52">
        <f t="shared" si="16"/>
        <v>0</v>
      </c>
      <c r="T37" s="276">
        <f t="shared" si="17"/>
        <v>0</v>
      </c>
      <c r="U37" s="62">
        <f t="shared" si="1"/>
        <v>0</v>
      </c>
    </row>
    <row r="38" spans="1:21" x14ac:dyDescent="0.25">
      <c r="A38" s="336"/>
      <c r="B38" s="52">
        <f>'DAY9'!H38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+(Table112[[#This Row],[OPENING ]]+Table112[[#This Row],[RECEIPTS]]+Table112[[#This Row],[RETURNS]])-(Table112[[#This Row],[EXCHANGED]]+Table112[[#This Row],[SALES]]+Table112[[#This Row],[ISSUES]])</f>
        <v>0</v>
      </c>
      <c r="I38" s="53">
        <v>0</v>
      </c>
      <c r="J38" s="58">
        <f>+I38-H38</f>
        <v>0</v>
      </c>
      <c r="K38" s="53">
        <f>+'DAY9'!K38+'DAY10'!C38</f>
        <v>0</v>
      </c>
      <c r="L38" s="54">
        <f>+'DAY9'!L38+'DAY10'!D38</f>
        <v>0</v>
      </c>
      <c r="M38" s="55">
        <f>+'DAY9'!M38+'DAY10'!E38</f>
        <v>0</v>
      </c>
      <c r="N38" s="52">
        <f>+'DAY9'!N38+'DAY10'!F38</f>
        <v>0</v>
      </c>
      <c r="O38" s="276">
        <f>+'DAY9'!O38+'DAY10'!G38</f>
        <v>0</v>
      </c>
      <c r="P38" s="53">
        <f t="shared" si="13"/>
        <v>0</v>
      </c>
      <c r="Q38" s="54">
        <f t="shared" si="14"/>
        <v>0</v>
      </c>
      <c r="R38" s="55">
        <f t="shared" si="15"/>
        <v>0</v>
      </c>
      <c r="S38" s="52">
        <f t="shared" si="16"/>
        <v>0</v>
      </c>
      <c r="T38" s="276">
        <f t="shared" si="17"/>
        <v>0</v>
      </c>
      <c r="U38" s="62">
        <f t="shared" si="1"/>
        <v>0</v>
      </c>
    </row>
    <row r="39" spans="1:21" ht="15.75" thickBot="1" x14ac:dyDescent="0.3">
      <c r="A39" s="337"/>
      <c r="B39" s="52">
        <f>'DAY9'!H39</f>
        <v>0</v>
      </c>
      <c r="C39" s="144">
        <v>0</v>
      </c>
      <c r="D39" s="145">
        <v>0</v>
      </c>
      <c r="E39" s="146">
        <v>0</v>
      </c>
      <c r="F39" s="143">
        <v>0</v>
      </c>
      <c r="G39" s="298">
        <v>0</v>
      </c>
      <c r="H39" s="54">
        <f>+(Table112[[#This Row],[OPENING ]]+Table112[[#This Row],[RECEIPTS]]+Table112[[#This Row],[RETURNS]])-(Table112[[#This Row],[EXCHANGED]]+Table112[[#This Row],[SALES]]+Table112[[#This Row],[ISSUES]])</f>
        <v>0</v>
      </c>
      <c r="I39" s="144">
        <v>0</v>
      </c>
      <c r="J39" s="148">
        <f t="shared" si="0"/>
        <v>0</v>
      </c>
      <c r="K39" s="53">
        <f>+'DAY9'!K39+'DAY10'!C39</f>
        <v>0</v>
      </c>
      <c r="L39" s="54">
        <f>+'DAY9'!L39+'DAY10'!D39</f>
        <v>0</v>
      </c>
      <c r="M39" s="55">
        <f>+'DAY9'!M39+'DAY10'!E39</f>
        <v>0</v>
      </c>
      <c r="N39" s="52">
        <f>+'DAY9'!N39+'DAY10'!F39</f>
        <v>0</v>
      </c>
      <c r="O39" s="276">
        <f>+'DAY9'!O39+'DAY10'!G39</f>
        <v>0</v>
      </c>
      <c r="P39" s="53">
        <f t="shared" si="13"/>
        <v>0</v>
      </c>
      <c r="Q39" s="54">
        <f t="shared" si="14"/>
        <v>0</v>
      </c>
      <c r="R39" s="55">
        <f t="shared" si="15"/>
        <v>0</v>
      </c>
      <c r="S39" s="52">
        <f t="shared" si="16"/>
        <v>0</v>
      </c>
      <c r="T39" s="276">
        <f t="shared" si="17"/>
        <v>0</v>
      </c>
      <c r="U39" s="62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8">SUM(C23:C39)</f>
        <v>0</v>
      </c>
      <c r="D40" s="162">
        <f t="shared" si="18"/>
        <v>0</v>
      </c>
      <c r="E40" s="163">
        <f t="shared" si="18"/>
        <v>0</v>
      </c>
      <c r="F40" s="160">
        <f t="shared" si="18"/>
        <v>0</v>
      </c>
      <c r="G40" s="277">
        <f t="shared" si="18"/>
        <v>0</v>
      </c>
      <c r="H40" s="162">
        <f t="shared" si="18"/>
        <v>49527.1</v>
      </c>
      <c r="I40" s="161">
        <f t="shared" si="18"/>
        <v>0</v>
      </c>
      <c r="J40" s="165">
        <f>+I40-H40</f>
        <v>-49527.1</v>
      </c>
      <c r="K40" s="161">
        <f t="shared" si="18"/>
        <v>34625</v>
      </c>
      <c r="L40" s="162">
        <f t="shared" si="18"/>
        <v>128.19999999999999</v>
      </c>
      <c r="M40" s="163">
        <f t="shared" si="18"/>
        <v>0</v>
      </c>
      <c r="N40" s="161">
        <f t="shared" si="18"/>
        <v>0</v>
      </c>
      <c r="O40" s="277">
        <f t="shared" si="18"/>
        <v>12058.5</v>
      </c>
      <c r="P40" s="161">
        <f t="shared" si="18"/>
        <v>3462.5</v>
      </c>
      <c r="Q40" s="162">
        <f t="shared" si="18"/>
        <v>12.82</v>
      </c>
      <c r="R40" s="163">
        <f t="shared" si="18"/>
        <v>0</v>
      </c>
      <c r="S40" s="160">
        <f t="shared" si="18"/>
        <v>0</v>
      </c>
      <c r="T40" s="277">
        <f t="shared" si="18"/>
        <v>1205.8499999999999</v>
      </c>
      <c r="U40" s="166">
        <f t="shared" si="1"/>
        <v>10.580068658049163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'DAY9'!H43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+(Table112[[#This Row],[OPENING ]]+Table112[[#This Row],[RECEIPTS]]+Table112[[#This Row],[RETURNS]])-(Table112[[#This Row],[EXCHANGED]]+Table112[[#This Row],[SALES]]+Table112[[#This Row],[ISSUES]])</f>
        <v>0</v>
      </c>
      <c r="I43" s="53">
        <v>0</v>
      </c>
      <c r="J43" s="58">
        <f t="shared" si="0"/>
        <v>0</v>
      </c>
      <c r="K43" s="53">
        <f>+'DAY9'!K43+'DAY10'!C43</f>
        <v>0</v>
      </c>
      <c r="L43" s="54">
        <f>+'DAY9'!L43+'DAY10'!D43</f>
        <v>0</v>
      </c>
      <c r="M43" s="55">
        <f>+'DAY9'!M43+'DAY10'!E43</f>
        <v>0</v>
      </c>
      <c r="N43" s="52">
        <f>+'DAY9'!N43+'DAY10'!F43</f>
        <v>0</v>
      </c>
      <c r="O43" s="276">
        <f>+'DAY9'!O43+'DAY10'!G43</f>
        <v>46</v>
      </c>
      <c r="P43" s="53">
        <f t="shared" ref="P43" si="19">+K43/10</f>
        <v>0</v>
      </c>
      <c r="Q43" s="54">
        <f t="shared" ref="Q43" si="20">+L43/10</f>
        <v>0</v>
      </c>
      <c r="R43" s="55">
        <f t="shared" ref="R43" si="21">+M43/10</f>
        <v>0</v>
      </c>
      <c r="S43" s="52">
        <f t="shared" ref="S43" si="22">+N43/10</f>
        <v>0</v>
      </c>
      <c r="T43" s="276">
        <f t="shared" ref="T43" si="23">+O43/10</f>
        <v>4.5999999999999996</v>
      </c>
      <c r="U43" s="62">
        <f t="shared" si="1"/>
        <v>0</v>
      </c>
    </row>
    <row r="44" spans="1:21" x14ac:dyDescent="0.25">
      <c r="A44" s="71" t="s">
        <v>28</v>
      </c>
      <c r="B44" s="52">
        <f>'DAY9'!H44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+(Table112[[#This Row],[OPENING ]]+Table112[[#This Row],[RECEIPTS]]+Table112[[#This Row],[RETURNS]])-(Table112[[#This Row],[EXCHANGED]]+Table112[[#This Row],[SALES]]+Table112[[#This Row],[ISSUES]])</f>
        <v>0</v>
      </c>
      <c r="I44" s="53">
        <v>0</v>
      </c>
      <c r="J44" s="58">
        <f t="shared" si="0"/>
        <v>0</v>
      </c>
      <c r="K44" s="53">
        <f>+'DAY9'!K44+'DAY10'!C44</f>
        <v>0</v>
      </c>
      <c r="L44" s="54">
        <f>+'DAY9'!L44+'DAY10'!D44</f>
        <v>0</v>
      </c>
      <c r="M44" s="55">
        <f>+'DAY9'!M44+'DAY10'!E44</f>
        <v>0</v>
      </c>
      <c r="N44" s="52">
        <f>+'DAY9'!N44+'DAY10'!F44</f>
        <v>0</v>
      </c>
      <c r="O44" s="276">
        <f>+'DAY9'!O44+'DAY10'!G44</f>
        <v>0</v>
      </c>
      <c r="P44" s="53">
        <f t="shared" ref="P44:P59" si="24">+K44/10</f>
        <v>0</v>
      </c>
      <c r="Q44" s="54">
        <f t="shared" ref="Q44:Q59" si="25">+L44/10</f>
        <v>0</v>
      </c>
      <c r="R44" s="55">
        <f t="shared" ref="R44:R59" si="26">+M44/10</f>
        <v>0</v>
      </c>
      <c r="S44" s="52">
        <f t="shared" ref="S44:S59" si="27">+N44/10</f>
        <v>0</v>
      </c>
      <c r="T44" s="276">
        <f t="shared" ref="T44:T59" si="28">+O44/10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'DAY9'!H45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+(Table112[[#This Row],[OPENING ]]+Table112[[#This Row],[RECEIPTS]]+Table112[[#This Row],[RETURNS]])-(Table112[[#This Row],[EXCHANGED]]+Table112[[#This Row],[SALES]]+Table112[[#This Row],[ISSUES]])</f>
        <v>0</v>
      </c>
      <c r="I45" s="53">
        <v>0</v>
      </c>
      <c r="J45" s="58">
        <f t="shared" si="0"/>
        <v>0</v>
      </c>
      <c r="K45" s="53">
        <f>+'DAY9'!K45+'DAY10'!C45</f>
        <v>0</v>
      </c>
      <c r="L45" s="54">
        <f>+'DAY9'!L45+'DAY10'!D45</f>
        <v>0</v>
      </c>
      <c r="M45" s="55">
        <f>+'DAY9'!M45+'DAY10'!E45</f>
        <v>0</v>
      </c>
      <c r="N45" s="52">
        <f>+'DAY9'!N45+'DAY10'!F45</f>
        <v>0</v>
      </c>
      <c r="O45" s="276">
        <f>+'DAY9'!O45+'DAY10'!G45</f>
        <v>0</v>
      </c>
      <c r="P45" s="53">
        <f t="shared" si="24"/>
        <v>0</v>
      </c>
      <c r="Q45" s="54">
        <f t="shared" si="25"/>
        <v>0</v>
      </c>
      <c r="R45" s="55">
        <f t="shared" si="26"/>
        <v>0</v>
      </c>
      <c r="S45" s="52">
        <f t="shared" si="27"/>
        <v>0</v>
      </c>
      <c r="T45" s="276">
        <f t="shared" si="2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'DAY9'!H46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+(Table112[[#This Row],[OPENING ]]+Table112[[#This Row],[RECEIPTS]]+Table112[[#This Row],[RETURNS]])-(Table112[[#This Row],[EXCHANGED]]+Table112[[#This Row],[SALES]]+Table112[[#This Row],[ISSUES]])</f>
        <v>0</v>
      </c>
      <c r="I46" s="53">
        <v>0</v>
      </c>
      <c r="J46" s="58">
        <f t="shared" si="0"/>
        <v>0</v>
      </c>
      <c r="K46" s="53">
        <f>+'DAY9'!K46+'DAY10'!C46</f>
        <v>0</v>
      </c>
      <c r="L46" s="54">
        <f>+'DAY9'!L46+'DAY10'!D46</f>
        <v>0</v>
      </c>
      <c r="M46" s="55">
        <f>+'DAY9'!M46+'DAY10'!E46</f>
        <v>0</v>
      </c>
      <c r="N46" s="52">
        <f>+'DAY9'!N46+'DAY10'!F46</f>
        <v>0</v>
      </c>
      <c r="O46" s="276">
        <f>+'DAY9'!O46+'DAY10'!G46</f>
        <v>0</v>
      </c>
      <c r="P46" s="53">
        <f t="shared" si="24"/>
        <v>0</v>
      </c>
      <c r="Q46" s="54">
        <f t="shared" si="25"/>
        <v>0</v>
      </c>
      <c r="R46" s="55">
        <f t="shared" si="26"/>
        <v>0</v>
      </c>
      <c r="S46" s="52">
        <f t="shared" si="27"/>
        <v>0</v>
      </c>
      <c r="T46" s="276">
        <f t="shared" si="2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'DAY9'!H47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+(Table112[[#This Row],[OPENING ]]+Table112[[#This Row],[RECEIPTS]]+Table112[[#This Row],[RETURNS]])-(Table112[[#This Row],[EXCHANGED]]+Table112[[#This Row],[SALES]]+Table112[[#This Row],[ISSUES]])</f>
        <v>0</v>
      </c>
      <c r="I47" s="53">
        <v>0</v>
      </c>
      <c r="J47" s="58">
        <f t="shared" si="0"/>
        <v>0</v>
      </c>
      <c r="K47" s="53">
        <f>+'DAY9'!K47+'DAY10'!C47</f>
        <v>0</v>
      </c>
      <c r="L47" s="54">
        <f>+'DAY9'!L47+'DAY10'!D47</f>
        <v>0</v>
      </c>
      <c r="M47" s="55">
        <f>+'DAY9'!M47+'DAY10'!E47</f>
        <v>0</v>
      </c>
      <c r="N47" s="52">
        <f>+'DAY9'!N47+'DAY10'!F47</f>
        <v>0</v>
      </c>
      <c r="O47" s="276">
        <f>+'DAY9'!O47+'DAY10'!G47</f>
        <v>0</v>
      </c>
      <c r="P47" s="53">
        <f t="shared" si="24"/>
        <v>0</v>
      </c>
      <c r="Q47" s="54">
        <f t="shared" si="25"/>
        <v>0</v>
      </c>
      <c r="R47" s="55">
        <f t="shared" si="26"/>
        <v>0</v>
      </c>
      <c r="S47" s="52">
        <f t="shared" si="27"/>
        <v>0</v>
      </c>
      <c r="T47" s="276">
        <f t="shared" si="2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'DAY9'!H48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+(Table112[[#This Row],[OPENING ]]+Table112[[#This Row],[RECEIPTS]]+Table112[[#This Row],[RETURNS]])-(Table112[[#This Row],[EXCHANGED]]+Table112[[#This Row],[SALES]]+Table112[[#This Row],[ISSUES]])</f>
        <v>0</v>
      </c>
      <c r="I48" s="53">
        <v>0</v>
      </c>
      <c r="J48" s="58">
        <f t="shared" si="0"/>
        <v>0</v>
      </c>
      <c r="K48" s="53">
        <f>+'DAY9'!K48+'DAY10'!C48</f>
        <v>0</v>
      </c>
      <c r="L48" s="54">
        <f>+'DAY9'!L48+'DAY10'!D48</f>
        <v>0</v>
      </c>
      <c r="M48" s="55">
        <f>+'DAY9'!M48+'DAY10'!E48</f>
        <v>0</v>
      </c>
      <c r="N48" s="52">
        <f>+'DAY9'!N48+'DAY10'!F48</f>
        <v>0</v>
      </c>
      <c r="O48" s="276">
        <f>+'DAY9'!O48+'DAY10'!G48</f>
        <v>0</v>
      </c>
      <c r="P48" s="53">
        <f t="shared" si="24"/>
        <v>0</v>
      </c>
      <c r="Q48" s="54">
        <f t="shared" si="25"/>
        <v>0</v>
      </c>
      <c r="R48" s="55">
        <f t="shared" si="26"/>
        <v>0</v>
      </c>
      <c r="S48" s="52">
        <f t="shared" si="27"/>
        <v>0</v>
      </c>
      <c r="T48" s="276">
        <f t="shared" si="2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'DAY9'!H49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+(Table112[[#This Row],[OPENING ]]+Table112[[#This Row],[RECEIPTS]]+Table112[[#This Row],[RETURNS]])-(Table112[[#This Row],[EXCHANGED]]+Table112[[#This Row],[SALES]]+Table112[[#This Row],[ISSUES]])</f>
        <v>0</v>
      </c>
      <c r="I49" s="53">
        <v>0</v>
      </c>
      <c r="J49" s="58">
        <f t="shared" si="0"/>
        <v>0</v>
      </c>
      <c r="K49" s="53">
        <f>+'DAY9'!K49+'DAY10'!C49</f>
        <v>0</v>
      </c>
      <c r="L49" s="54">
        <f>+'DAY9'!L49+'DAY10'!D49</f>
        <v>0</v>
      </c>
      <c r="M49" s="55">
        <f>+'DAY9'!M49+'DAY10'!E49</f>
        <v>0</v>
      </c>
      <c r="N49" s="52">
        <f>+'DAY9'!N49+'DAY10'!F49</f>
        <v>0</v>
      </c>
      <c r="O49" s="276">
        <f>+'DAY9'!O49+'DAY10'!G49</f>
        <v>0</v>
      </c>
      <c r="P49" s="53">
        <f t="shared" si="24"/>
        <v>0</v>
      </c>
      <c r="Q49" s="54">
        <f t="shared" si="25"/>
        <v>0</v>
      </c>
      <c r="R49" s="55">
        <f t="shared" si="26"/>
        <v>0</v>
      </c>
      <c r="S49" s="52">
        <f t="shared" si="27"/>
        <v>0</v>
      </c>
      <c r="T49" s="276">
        <f t="shared" si="2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'DAY9'!H50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+(Table112[[#This Row],[OPENING ]]+Table112[[#This Row],[RECEIPTS]]+Table112[[#This Row],[RETURNS]])-(Table112[[#This Row],[EXCHANGED]]+Table112[[#This Row],[SALES]]+Table112[[#This Row],[ISSUES]])</f>
        <v>0</v>
      </c>
      <c r="I50" s="53">
        <v>0</v>
      </c>
      <c r="J50" s="58">
        <f t="shared" si="0"/>
        <v>0</v>
      </c>
      <c r="K50" s="53">
        <f>+'DAY9'!K50+'DAY10'!C50</f>
        <v>0</v>
      </c>
      <c r="L50" s="54">
        <f>+'DAY9'!L50+'DAY10'!D50</f>
        <v>0</v>
      </c>
      <c r="M50" s="55">
        <f>+'DAY9'!M50+'DAY10'!E50</f>
        <v>0</v>
      </c>
      <c r="N50" s="52">
        <f>+'DAY9'!N50+'DAY10'!F50</f>
        <v>0</v>
      </c>
      <c r="O50" s="276">
        <f>+'DAY9'!O50+'DAY10'!G50</f>
        <v>0</v>
      </c>
      <c r="P50" s="53">
        <f t="shared" si="24"/>
        <v>0</v>
      </c>
      <c r="Q50" s="54">
        <f t="shared" si="25"/>
        <v>0</v>
      </c>
      <c r="R50" s="55">
        <f t="shared" si="26"/>
        <v>0</v>
      </c>
      <c r="S50" s="52">
        <f t="shared" si="27"/>
        <v>0</v>
      </c>
      <c r="T50" s="276">
        <f t="shared" si="2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'DAY9'!H51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+(Table112[[#This Row],[OPENING ]]+Table112[[#This Row],[RECEIPTS]]+Table112[[#This Row],[RETURNS]])-(Table112[[#This Row],[EXCHANGED]]+Table112[[#This Row],[SALES]]+Table112[[#This Row],[ISSUES]])</f>
        <v>0</v>
      </c>
      <c r="I51" s="53">
        <v>0</v>
      </c>
      <c r="J51" s="58">
        <f t="shared" si="0"/>
        <v>0</v>
      </c>
      <c r="K51" s="53">
        <f>+'DAY9'!K51+'DAY10'!C51</f>
        <v>0</v>
      </c>
      <c r="L51" s="54">
        <f>+'DAY9'!L51+'DAY10'!D51</f>
        <v>0</v>
      </c>
      <c r="M51" s="55">
        <f>+'DAY9'!M51+'DAY10'!E51</f>
        <v>0</v>
      </c>
      <c r="N51" s="52">
        <f>+'DAY9'!N51+'DAY10'!F51</f>
        <v>0</v>
      </c>
      <c r="O51" s="276">
        <f>+'DAY9'!O51+'DAY10'!G51</f>
        <v>0</v>
      </c>
      <c r="P51" s="53">
        <f t="shared" si="24"/>
        <v>0</v>
      </c>
      <c r="Q51" s="54">
        <f t="shared" si="25"/>
        <v>0</v>
      </c>
      <c r="R51" s="55">
        <f t="shared" si="26"/>
        <v>0</v>
      </c>
      <c r="S51" s="52">
        <f t="shared" si="27"/>
        <v>0</v>
      </c>
      <c r="T51" s="276">
        <f t="shared" si="2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'DAY9'!H52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+(Table112[[#This Row],[OPENING ]]+Table112[[#This Row],[RECEIPTS]]+Table112[[#This Row],[RETURNS]])-(Table112[[#This Row],[EXCHANGED]]+Table112[[#This Row],[SALES]]+Table112[[#This Row],[ISSUES]])</f>
        <v>0</v>
      </c>
      <c r="I52" s="53">
        <v>0</v>
      </c>
      <c r="J52" s="58">
        <f t="shared" si="0"/>
        <v>0</v>
      </c>
      <c r="K52" s="53">
        <f>+'DAY9'!K52+'DAY10'!C52</f>
        <v>0</v>
      </c>
      <c r="L52" s="54">
        <f>+'DAY9'!L52+'DAY10'!D52</f>
        <v>0</v>
      </c>
      <c r="M52" s="55">
        <f>+'DAY9'!M52+'DAY10'!E52</f>
        <v>0</v>
      </c>
      <c r="N52" s="52">
        <f>+'DAY9'!N52+'DAY10'!F52</f>
        <v>0</v>
      </c>
      <c r="O52" s="276">
        <f>+'DAY9'!O52+'DAY10'!G52</f>
        <v>0</v>
      </c>
      <c r="P52" s="53">
        <f t="shared" si="24"/>
        <v>0</v>
      </c>
      <c r="Q52" s="54">
        <f t="shared" si="25"/>
        <v>0</v>
      </c>
      <c r="R52" s="55">
        <f t="shared" si="26"/>
        <v>0</v>
      </c>
      <c r="S52" s="52">
        <f t="shared" si="27"/>
        <v>0</v>
      </c>
      <c r="T52" s="276">
        <f t="shared" si="2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'DAY9'!H53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+(Table112[[#This Row],[OPENING ]]+Table112[[#This Row],[RECEIPTS]]+Table112[[#This Row],[RETURNS]])-(Table112[[#This Row],[EXCHANGED]]+Table112[[#This Row],[SALES]]+Table112[[#This Row],[ISSUES]])</f>
        <v>0</v>
      </c>
      <c r="I53" s="53">
        <v>0</v>
      </c>
      <c r="J53" s="58">
        <f t="shared" si="0"/>
        <v>0</v>
      </c>
      <c r="K53" s="53">
        <f>+'DAY9'!K53+'DAY10'!C53</f>
        <v>0</v>
      </c>
      <c r="L53" s="54">
        <f>+'DAY9'!L53+'DAY10'!D53</f>
        <v>0</v>
      </c>
      <c r="M53" s="55">
        <f>+'DAY9'!M53+'DAY10'!E53</f>
        <v>0</v>
      </c>
      <c r="N53" s="52">
        <f>+'DAY9'!N53+'DAY10'!F53</f>
        <v>0</v>
      </c>
      <c r="O53" s="276">
        <f>+'DAY9'!O53+'DAY10'!G53</f>
        <v>0</v>
      </c>
      <c r="P53" s="53">
        <f t="shared" si="24"/>
        <v>0</v>
      </c>
      <c r="Q53" s="54">
        <f t="shared" si="25"/>
        <v>0</v>
      </c>
      <c r="R53" s="55">
        <f t="shared" si="26"/>
        <v>0</v>
      </c>
      <c r="S53" s="52">
        <f t="shared" si="27"/>
        <v>0</v>
      </c>
      <c r="T53" s="276">
        <f t="shared" si="2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'DAY9'!H54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+(Table112[[#This Row],[OPENING ]]+Table112[[#This Row],[RECEIPTS]]+Table112[[#This Row],[RETURNS]])-(Table112[[#This Row],[EXCHANGED]]+Table112[[#This Row],[SALES]]+Table112[[#This Row],[ISSUES]])</f>
        <v>0</v>
      </c>
      <c r="I54" s="53">
        <v>0</v>
      </c>
      <c r="J54" s="58">
        <f t="shared" si="0"/>
        <v>0</v>
      </c>
      <c r="K54" s="53">
        <f>+'DAY9'!K54+'DAY10'!C54</f>
        <v>0</v>
      </c>
      <c r="L54" s="54">
        <f>+'DAY9'!L54+'DAY10'!D54</f>
        <v>0</v>
      </c>
      <c r="M54" s="55">
        <f>+'DAY9'!M54+'DAY10'!E54</f>
        <v>0</v>
      </c>
      <c r="N54" s="52">
        <f>+'DAY9'!N54+'DAY10'!F54</f>
        <v>0</v>
      </c>
      <c r="O54" s="276">
        <f>+'DAY9'!O54+'DAY10'!G54</f>
        <v>0</v>
      </c>
      <c r="P54" s="53">
        <f t="shared" si="24"/>
        <v>0</v>
      </c>
      <c r="Q54" s="54">
        <f t="shared" si="25"/>
        <v>0</v>
      </c>
      <c r="R54" s="55">
        <f t="shared" si="26"/>
        <v>0</v>
      </c>
      <c r="S54" s="52">
        <f t="shared" si="27"/>
        <v>0</v>
      </c>
      <c r="T54" s="276">
        <f t="shared" si="2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'DAY9'!H55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+(Table112[[#This Row],[OPENING ]]+Table112[[#This Row],[RECEIPTS]]+Table112[[#This Row],[RETURNS]])-(Table112[[#This Row],[EXCHANGED]]+Table112[[#This Row],[SALES]]+Table112[[#This Row],[ISSUES]])</f>
        <v>9994.3200000000015</v>
      </c>
      <c r="I55" s="53">
        <v>0</v>
      </c>
      <c r="J55" s="58">
        <f t="shared" si="0"/>
        <v>-9994.3200000000015</v>
      </c>
      <c r="K55" s="53">
        <f>+'DAY9'!K55+'DAY10'!C55</f>
        <v>18250</v>
      </c>
      <c r="L55" s="54">
        <f>+'DAY9'!L55+'DAY10'!D55</f>
        <v>72.599999999999994</v>
      </c>
      <c r="M55" s="55">
        <f>+'DAY9'!M55+'DAY10'!E55</f>
        <v>0</v>
      </c>
      <c r="N55" s="52">
        <f>+'DAY9'!N55+'DAY10'!F55</f>
        <v>0</v>
      </c>
      <c r="O55" s="276">
        <f>+'DAY9'!O55+'DAY10'!G55</f>
        <v>8337.7999999999993</v>
      </c>
      <c r="P55" s="53">
        <f t="shared" si="24"/>
        <v>1825</v>
      </c>
      <c r="Q55" s="54">
        <f t="shared" si="25"/>
        <v>7.26</v>
      </c>
      <c r="R55" s="55">
        <f t="shared" si="26"/>
        <v>0</v>
      </c>
      <c r="S55" s="52">
        <f t="shared" si="27"/>
        <v>0</v>
      </c>
      <c r="T55" s="276">
        <f t="shared" si="28"/>
        <v>833.78</v>
      </c>
      <c r="U55" s="62">
        <f t="shared" si="1"/>
        <v>3.7487509564747721</v>
      </c>
    </row>
    <row r="56" spans="1:21" x14ac:dyDescent="0.25">
      <c r="A56" s="71" t="s">
        <v>227</v>
      </c>
      <c r="B56" s="52">
        <f>'DAY9'!H56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+(Table112[[#This Row],[OPENING ]]+Table112[[#This Row],[RECEIPTS]]+Table112[[#This Row],[RETURNS]])-(Table112[[#This Row],[EXCHANGED]]+Table112[[#This Row],[SALES]]+Table112[[#This Row],[ISSUES]])</f>
        <v>29.2</v>
      </c>
      <c r="I56" s="53">
        <v>0</v>
      </c>
      <c r="J56" s="58">
        <f t="shared" si="0"/>
        <v>-29.2</v>
      </c>
      <c r="K56" s="53">
        <f>+'DAY9'!K56+'DAY10'!C56</f>
        <v>0</v>
      </c>
      <c r="L56" s="54">
        <f>+'DAY9'!L56+'DAY10'!D56</f>
        <v>0</v>
      </c>
      <c r="M56" s="55">
        <f>+'DAY9'!M56+'DAY10'!E56</f>
        <v>0</v>
      </c>
      <c r="N56" s="52">
        <f>+'DAY9'!N56+'DAY10'!F56</f>
        <v>0</v>
      </c>
      <c r="O56" s="276">
        <f>+'DAY9'!O56+'DAY10'!G56</f>
        <v>0</v>
      </c>
      <c r="P56" s="53">
        <f t="shared" si="24"/>
        <v>0</v>
      </c>
      <c r="Q56" s="54">
        <f t="shared" si="25"/>
        <v>0</v>
      </c>
      <c r="R56" s="55">
        <f t="shared" si="26"/>
        <v>0</v>
      </c>
      <c r="S56" s="52">
        <f t="shared" si="27"/>
        <v>0</v>
      </c>
      <c r="T56" s="276">
        <f t="shared" si="28"/>
        <v>0</v>
      </c>
      <c r="U56" s="62">
        <f t="shared" si="1"/>
        <v>0</v>
      </c>
    </row>
    <row r="57" spans="1:21" x14ac:dyDescent="0.25">
      <c r="A57" s="71"/>
      <c r="B57" s="52">
        <f>'DAY9'!H57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+(Table112[[#This Row],[OPENING ]]+Table112[[#This Row],[RECEIPTS]]+Table112[[#This Row],[RETURNS]])-(Table112[[#This Row],[EXCHANGED]]+Table112[[#This Row],[SALES]]+Table112[[#This Row],[ISSUES]])</f>
        <v>0</v>
      </c>
      <c r="I57" s="53">
        <v>0</v>
      </c>
      <c r="J57" s="58">
        <f t="shared" si="0"/>
        <v>0</v>
      </c>
      <c r="K57" s="53">
        <f>+'DAY9'!K57+'DAY10'!C57</f>
        <v>0</v>
      </c>
      <c r="L57" s="54">
        <f>+'DAY9'!L57+'DAY10'!D57</f>
        <v>0</v>
      </c>
      <c r="M57" s="55">
        <f>+'DAY9'!M57+'DAY10'!E57</f>
        <v>0</v>
      </c>
      <c r="N57" s="52">
        <f>+'DAY9'!N57+'DAY10'!F57</f>
        <v>0</v>
      </c>
      <c r="O57" s="276">
        <f>+'DAY9'!O57+'DAY10'!G57</f>
        <v>0</v>
      </c>
      <c r="P57" s="53">
        <f t="shared" si="24"/>
        <v>0</v>
      </c>
      <c r="Q57" s="54">
        <f t="shared" si="25"/>
        <v>0</v>
      </c>
      <c r="R57" s="55">
        <f t="shared" si="26"/>
        <v>0</v>
      </c>
      <c r="S57" s="52">
        <f t="shared" si="27"/>
        <v>0</v>
      </c>
      <c r="T57" s="276">
        <f t="shared" si="28"/>
        <v>0</v>
      </c>
      <c r="U57" s="62">
        <f t="shared" si="1"/>
        <v>0</v>
      </c>
    </row>
    <row r="58" spans="1:21" x14ac:dyDescent="0.25">
      <c r="A58" s="71"/>
      <c r="B58" s="52">
        <f>'DAY9'!H58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+(Table112[[#This Row],[OPENING ]]+Table112[[#This Row],[RECEIPTS]]+Table112[[#This Row],[RETURNS]])-(Table112[[#This Row],[EXCHANGED]]+Table112[[#This Row],[SALES]]+Table112[[#This Row],[ISSUES]])</f>
        <v>0</v>
      </c>
      <c r="I58" s="53">
        <v>0</v>
      </c>
      <c r="J58" s="58">
        <f t="shared" si="0"/>
        <v>0</v>
      </c>
      <c r="K58" s="53">
        <f>+'DAY9'!K58+'DAY10'!C58</f>
        <v>0</v>
      </c>
      <c r="L58" s="54">
        <f>+'DAY9'!L58+'DAY10'!D58</f>
        <v>0</v>
      </c>
      <c r="M58" s="55">
        <f>+'DAY9'!M58+'DAY10'!E58</f>
        <v>0</v>
      </c>
      <c r="N58" s="52">
        <f>+'DAY9'!N58+'DAY10'!F58</f>
        <v>0</v>
      </c>
      <c r="O58" s="276">
        <f>+'DAY9'!O58+'DAY10'!G58</f>
        <v>0</v>
      </c>
      <c r="P58" s="53">
        <f t="shared" si="24"/>
        <v>0</v>
      </c>
      <c r="Q58" s="54">
        <f t="shared" si="25"/>
        <v>0</v>
      </c>
      <c r="R58" s="55">
        <f t="shared" si="26"/>
        <v>0</v>
      </c>
      <c r="S58" s="52">
        <f t="shared" si="27"/>
        <v>0</v>
      </c>
      <c r="T58" s="276">
        <f t="shared" si="28"/>
        <v>0</v>
      </c>
      <c r="U58" s="62">
        <f t="shared" si="1"/>
        <v>0</v>
      </c>
    </row>
    <row r="59" spans="1:21" ht="15.75" thickBot="1" x14ac:dyDescent="0.3">
      <c r="A59" s="172"/>
      <c r="B59" s="52">
        <f>'DAY9'!H59</f>
        <v>0</v>
      </c>
      <c r="C59" s="144">
        <v>0</v>
      </c>
      <c r="D59" s="145">
        <v>0</v>
      </c>
      <c r="E59" s="146">
        <v>0</v>
      </c>
      <c r="F59" s="143">
        <v>0</v>
      </c>
      <c r="G59" s="298">
        <v>0</v>
      </c>
      <c r="H59" s="54">
        <f>+(Table112[[#This Row],[OPENING ]]+Table112[[#This Row],[RECEIPTS]]+Table112[[#This Row],[RETURNS]])-(Table112[[#This Row],[EXCHANGED]]+Table112[[#This Row],[SALES]]+Table112[[#This Row],[ISSUES]])</f>
        <v>0</v>
      </c>
      <c r="I59" s="144">
        <v>0</v>
      </c>
      <c r="J59" s="148">
        <f t="shared" si="0"/>
        <v>0</v>
      </c>
      <c r="K59" s="53">
        <f>+'DAY9'!K59+'DAY10'!C59</f>
        <v>0</v>
      </c>
      <c r="L59" s="54">
        <f>+'DAY9'!L59+'DAY10'!D59</f>
        <v>0</v>
      </c>
      <c r="M59" s="55">
        <f>+'DAY9'!M59+'DAY10'!E59</f>
        <v>0</v>
      </c>
      <c r="N59" s="52">
        <f>+'DAY9'!N59+'DAY10'!F59</f>
        <v>0</v>
      </c>
      <c r="O59" s="276">
        <f>+'DAY9'!O59+'DAY10'!G59</f>
        <v>0</v>
      </c>
      <c r="P59" s="53">
        <f t="shared" si="24"/>
        <v>0</v>
      </c>
      <c r="Q59" s="54">
        <f t="shared" si="25"/>
        <v>0</v>
      </c>
      <c r="R59" s="55">
        <f t="shared" si="26"/>
        <v>0</v>
      </c>
      <c r="S59" s="52">
        <f t="shared" si="27"/>
        <v>0</v>
      </c>
      <c r="T59" s="276">
        <f t="shared" si="2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29">SUM(B43:B59)</f>
        <v>10023.520000000002</v>
      </c>
      <c r="C60" s="161">
        <f t="shared" si="29"/>
        <v>0</v>
      </c>
      <c r="D60" s="162">
        <f t="shared" si="29"/>
        <v>0</v>
      </c>
      <c r="E60" s="163">
        <f t="shared" si="29"/>
        <v>0</v>
      </c>
      <c r="F60" s="160">
        <f t="shared" si="29"/>
        <v>0</v>
      </c>
      <c r="G60" s="277">
        <f t="shared" si="29"/>
        <v>0</v>
      </c>
      <c r="H60" s="162">
        <f t="shared" si="29"/>
        <v>10023.520000000002</v>
      </c>
      <c r="I60" s="161">
        <f t="shared" si="29"/>
        <v>0</v>
      </c>
      <c r="J60" s="165">
        <f>+I60-H60</f>
        <v>-10023.520000000002</v>
      </c>
      <c r="K60" s="161">
        <f t="shared" si="29"/>
        <v>18250</v>
      </c>
      <c r="L60" s="162">
        <f t="shared" si="29"/>
        <v>72.599999999999994</v>
      </c>
      <c r="M60" s="163">
        <f t="shared" si="29"/>
        <v>0</v>
      </c>
      <c r="N60" s="160">
        <f t="shared" si="29"/>
        <v>0</v>
      </c>
      <c r="O60" s="277">
        <f t="shared" si="29"/>
        <v>8383.7999999999993</v>
      </c>
      <c r="P60" s="161">
        <f t="shared" si="29"/>
        <v>1825</v>
      </c>
      <c r="Q60" s="162">
        <f t="shared" si="29"/>
        <v>7.26</v>
      </c>
      <c r="R60" s="163">
        <f t="shared" si="29"/>
        <v>0</v>
      </c>
      <c r="S60" s="160">
        <f t="shared" si="29"/>
        <v>0</v>
      </c>
      <c r="T60" s="277">
        <f t="shared" si="29"/>
        <v>838.38</v>
      </c>
      <c r="U60" s="166">
        <f t="shared" si="1"/>
        <v>3.7532276907407973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'DAY9'!H63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+(Table112[[#This Row],[OPENING ]]+Table112[[#This Row],[RECEIPTS]]+Table112[[#This Row],[RETURNS]])-(Table112[[#This Row],[EXCHANGED]]+Table112[[#This Row],[SALES]]+Table112[[#This Row],[ISSUES]])</f>
        <v>0</v>
      </c>
      <c r="I63" s="53">
        <v>0</v>
      </c>
      <c r="J63" s="58">
        <f t="shared" si="0"/>
        <v>0</v>
      </c>
      <c r="K63" s="53">
        <f>+'DAY9'!K63+'DAY10'!C63</f>
        <v>0</v>
      </c>
      <c r="L63" s="54">
        <f>+'DAY9'!L63+'DAY10'!D63</f>
        <v>0</v>
      </c>
      <c r="M63" s="55">
        <f>+'DAY9'!M63+'DAY10'!E63</f>
        <v>0</v>
      </c>
      <c r="N63" s="52">
        <f>+'DAY9'!N63+'DAY10'!F63</f>
        <v>0</v>
      </c>
      <c r="O63" s="276">
        <f>+'DAY9'!O63+'DAY10'!G63</f>
        <v>0</v>
      </c>
      <c r="P63" s="53">
        <f t="shared" ref="P63" si="30">+K63/10</f>
        <v>0</v>
      </c>
      <c r="Q63" s="54">
        <f t="shared" ref="Q63" si="31">+L63/10</f>
        <v>0</v>
      </c>
      <c r="R63" s="55">
        <f t="shared" ref="R63" si="32">+M63/10</f>
        <v>0</v>
      </c>
      <c r="S63" s="52">
        <f t="shared" ref="S63" si="33">+N63/10</f>
        <v>0</v>
      </c>
      <c r="T63" s="276">
        <f t="shared" ref="T63" si="34">+O63/10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'DAY9'!H64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+(Table112[[#This Row],[OPENING ]]+Table112[[#This Row],[RECEIPTS]]+Table112[[#This Row],[RETURNS]])-(Table112[[#This Row],[EXCHANGED]]+Table112[[#This Row],[SALES]]+Table112[[#This Row],[ISSUES]])</f>
        <v>0</v>
      </c>
      <c r="I64" s="53">
        <v>0</v>
      </c>
      <c r="J64" s="58">
        <f t="shared" si="0"/>
        <v>0</v>
      </c>
      <c r="K64" s="53">
        <f>+'DAY9'!K64+'DAY10'!C64</f>
        <v>0</v>
      </c>
      <c r="L64" s="54">
        <f>+'DAY9'!L64+'DAY10'!D64</f>
        <v>0</v>
      </c>
      <c r="M64" s="55">
        <f>+'DAY9'!M64+'DAY10'!E64</f>
        <v>0</v>
      </c>
      <c r="N64" s="52">
        <f>+'DAY9'!N64+'DAY10'!F64</f>
        <v>0</v>
      </c>
      <c r="O64" s="276">
        <f>+'DAY9'!O64+'DAY10'!G64</f>
        <v>0</v>
      </c>
      <c r="P64" s="53">
        <f t="shared" ref="P64:P79" si="35">+K64/10</f>
        <v>0</v>
      </c>
      <c r="Q64" s="54">
        <f t="shared" ref="Q64:Q79" si="36">+L64/10</f>
        <v>0</v>
      </c>
      <c r="R64" s="55">
        <f t="shared" ref="R64:R79" si="37">+M64/10</f>
        <v>0</v>
      </c>
      <c r="S64" s="52">
        <f t="shared" ref="S64:S79" si="38">+N64/10</f>
        <v>0</v>
      </c>
      <c r="T64" s="276">
        <f t="shared" ref="T64:T79" si="39">+O64/10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'DAY9'!H65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+(Table112[[#This Row],[OPENING ]]+Table112[[#This Row],[RECEIPTS]]+Table112[[#This Row],[RETURNS]])-(Table112[[#This Row],[EXCHANGED]]+Table112[[#This Row],[SALES]]+Table112[[#This Row],[ISSUES]])</f>
        <v>0</v>
      </c>
      <c r="I65" s="53">
        <v>0</v>
      </c>
      <c r="J65" s="58">
        <f t="shared" si="0"/>
        <v>0</v>
      </c>
      <c r="K65" s="53">
        <f>+'DAY9'!K65+'DAY10'!C65</f>
        <v>0</v>
      </c>
      <c r="L65" s="54">
        <f>+'DAY9'!L65+'DAY10'!D65</f>
        <v>0</v>
      </c>
      <c r="M65" s="55">
        <f>+'DAY9'!M65+'DAY10'!E65</f>
        <v>0</v>
      </c>
      <c r="N65" s="52">
        <f>+'DAY9'!N65+'DAY10'!F65</f>
        <v>0</v>
      </c>
      <c r="O65" s="276">
        <f>+'DAY9'!O65+'DAY10'!G65</f>
        <v>0</v>
      </c>
      <c r="P65" s="53">
        <f t="shared" si="35"/>
        <v>0</v>
      </c>
      <c r="Q65" s="54">
        <f t="shared" si="36"/>
        <v>0</v>
      </c>
      <c r="R65" s="55">
        <f t="shared" si="37"/>
        <v>0</v>
      </c>
      <c r="S65" s="52">
        <f t="shared" si="38"/>
        <v>0</v>
      </c>
      <c r="T65" s="276">
        <f t="shared" si="39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'DAY9'!H66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+(Table112[[#This Row],[OPENING ]]+Table112[[#This Row],[RECEIPTS]]+Table112[[#This Row],[RETURNS]])-(Table112[[#This Row],[EXCHANGED]]+Table112[[#This Row],[SALES]]+Table112[[#This Row],[ISSUES]])</f>
        <v>0</v>
      </c>
      <c r="I66" s="53">
        <v>0</v>
      </c>
      <c r="J66" s="58">
        <f t="shared" si="0"/>
        <v>0</v>
      </c>
      <c r="K66" s="53">
        <f>+'DAY9'!K66+'DAY10'!C66</f>
        <v>0</v>
      </c>
      <c r="L66" s="54">
        <f>+'DAY9'!L66+'DAY10'!D66</f>
        <v>0</v>
      </c>
      <c r="M66" s="55">
        <f>+'DAY9'!M66+'DAY10'!E66</f>
        <v>0</v>
      </c>
      <c r="N66" s="52">
        <f>+'DAY9'!N66+'DAY10'!F66</f>
        <v>0</v>
      </c>
      <c r="O66" s="276">
        <f>+'DAY9'!O66+'DAY10'!G66</f>
        <v>0</v>
      </c>
      <c r="P66" s="53">
        <f t="shared" si="35"/>
        <v>0</v>
      </c>
      <c r="Q66" s="54">
        <f t="shared" si="36"/>
        <v>0</v>
      </c>
      <c r="R66" s="55">
        <f t="shared" si="37"/>
        <v>0</v>
      </c>
      <c r="S66" s="52">
        <f t="shared" si="38"/>
        <v>0</v>
      </c>
      <c r="T66" s="276">
        <f t="shared" si="39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'DAY9'!H67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+(Table112[[#This Row],[OPENING ]]+Table112[[#This Row],[RECEIPTS]]+Table112[[#This Row],[RETURNS]])-(Table112[[#This Row],[EXCHANGED]]+Table112[[#This Row],[SALES]]+Table112[[#This Row],[ISSUES]])</f>
        <v>0</v>
      </c>
      <c r="I67" s="53">
        <v>0</v>
      </c>
      <c r="J67" s="58">
        <f t="shared" si="0"/>
        <v>0</v>
      </c>
      <c r="K67" s="53">
        <f>+'DAY9'!K67+'DAY10'!C67</f>
        <v>0</v>
      </c>
      <c r="L67" s="54">
        <f>+'DAY9'!L67+'DAY10'!D67</f>
        <v>0</v>
      </c>
      <c r="M67" s="55">
        <f>+'DAY9'!M67+'DAY10'!E67</f>
        <v>0</v>
      </c>
      <c r="N67" s="52">
        <f>+'DAY9'!N67+'DAY10'!F67</f>
        <v>0</v>
      </c>
      <c r="O67" s="276">
        <f>+'DAY9'!O67+'DAY10'!G67</f>
        <v>0</v>
      </c>
      <c r="P67" s="53">
        <f t="shared" si="35"/>
        <v>0</v>
      </c>
      <c r="Q67" s="54">
        <f t="shared" si="36"/>
        <v>0</v>
      </c>
      <c r="R67" s="55">
        <f t="shared" si="37"/>
        <v>0</v>
      </c>
      <c r="S67" s="52">
        <f t="shared" si="38"/>
        <v>0</v>
      </c>
      <c r="T67" s="276">
        <f t="shared" si="39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'DAY9'!H68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+(Table112[[#This Row],[OPENING ]]+Table112[[#This Row],[RECEIPTS]]+Table112[[#This Row],[RETURNS]])-(Table112[[#This Row],[EXCHANGED]]+Table112[[#This Row],[SALES]]+Table112[[#This Row],[ISSUES]])</f>
        <v>3388.4</v>
      </c>
      <c r="I68" s="53">
        <v>0</v>
      </c>
      <c r="J68" s="58">
        <f t="shared" si="0"/>
        <v>-3388.4</v>
      </c>
      <c r="K68" s="53">
        <f>+'DAY9'!K68+'DAY10'!C68</f>
        <v>800</v>
      </c>
      <c r="L68" s="54">
        <f>+'DAY9'!L68+'DAY10'!D68</f>
        <v>18.600000000000001</v>
      </c>
      <c r="M68" s="55">
        <f>+'DAY9'!M68+'DAY10'!E68</f>
        <v>0</v>
      </c>
      <c r="N68" s="52">
        <f>+'DAY9'!N68+'DAY10'!F68</f>
        <v>0</v>
      </c>
      <c r="O68" s="276">
        <f>+'DAY9'!O68+'DAY10'!G68</f>
        <v>590</v>
      </c>
      <c r="P68" s="53">
        <f t="shared" si="35"/>
        <v>80</v>
      </c>
      <c r="Q68" s="54">
        <f t="shared" si="36"/>
        <v>1.86</v>
      </c>
      <c r="R68" s="55">
        <f t="shared" si="37"/>
        <v>0</v>
      </c>
      <c r="S68" s="52">
        <f t="shared" si="38"/>
        <v>0</v>
      </c>
      <c r="T68" s="276">
        <f t="shared" si="39"/>
        <v>59</v>
      </c>
      <c r="U68" s="62">
        <f t="shared" si="1"/>
        <v>24.05509016044299</v>
      </c>
    </row>
    <row r="69" spans="1:21" x14ac:dyDescent="0.25">
      <c r="A69" s="72" t="s">
        <v>41</v>
      </c>
      <c r="B69" s="52">
        <f>'DAY9'!H69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+(Table112[[#This Row],[OPENING ]]+Table112[[#This Row],[RECEIPTS]]+Table112[[#This Row],[RETURNS]])-(Table112[[#This Row],[EXCHANGED]]+Table112[[#This Row],[SALES]]+Table112[[#This Row],[ISSUES]])</f>
        <v>0</v>
      </c>
      <c r="I69" s="53">
        <v>0</v>
      </c>
      <c r="J69" s="58">
        <f t="shared" si="0"/>
        <v>0</v>
      </c>
      <c r="K69" s="53">
        <f>+'DAY9'!K69+'DAY10'!C69</f>
        <v>0</v>
      </c>
      <c r="L69" s="54">
        <f>+'DAY9'!L69+'DAY10'!D69</f>
        <v>0</v>
      </c>
      <c r="M69" s="55">
        <f>+'DAY9'!M69+'DAY10'!E69</f>
        <v>0</v>
      </c>
      <c r="N69" s="52">
        <f>+'DAY9'!N69+'DAY10'!F69</f>
        <v>0</v>
      </c>
      <c r="O69" s="276">
        <f>+'DAY9'!O69+'DAY10'!G69</f>
        <v>0</v>
      </c>
      <c r="P69" s="53">
        <f t="shared" si="35"/>
        <v>0</v>
      </c>
      <c r="Q69" s="54">
        <f t="shared" si="36"/>
        <v>0</v>
      </c>
      <c r="R69" s="55">
        <f t="shared" si="37"/>
        <v>0</v>
      </c>
      <c r="S69" s="52">
        <f t="shared" si="38"/>
        <v>0</v>
      </c>
      <c r="T69" s="276">
        <f t="shared" si="39"/>
        <v>0</v>
      </c>
      <c r="U69" s="62">
        <f t="shared" ref="U69:U132" si="40">IFERROR(+H69/(P69+Q69+R69+S69+T69),0)</f>
        <v>0</v>
      </c>
    </row>
    <row r="70" spans="1:21" x14ac:dyDescent="0.25">
      <c r="A70" s="72" t="s">
        <v>144</v>
      </c>
      <c r="B70" s="52">
        <f>'DAY9'!H70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+(Table112[[#This Row],[OPENING ]]+Table112[[#This Row],[RECEIPTS]]+Table112[[#This Row],[RETURNS]])-(Table112[[#This Row],[EXCHANGED]]+Table112[[#This Row],[SALES]]+Table112[[#This Row],[ISSUES]])</f>
        <v>0</v>
      </c>
      <c r="I70" s="53">
        <v>0</v>
      </c>
      <c r="J70" s="58">
        <f t="shared" si="0"/>
        <v>0</v>
      </c>
      <c r="K70" s="53">
        <f>+'DAY9'!K70+'DAY10'!C70</f>
        <v>0</v>
      </c>
      <c r="L70" s="54">
        <f>+'DAY9'!L70+'DAY10'!D70</f>
        <v>0</v>
      </c>
      <c r="M70" s="55">
        <f>+'DAY9'!M70+'DAY10'!E70</f>
        <v>0</v>
      </c>
      <c r="N70" s="52">
        <f>+'DAY9'!N70+'DAY10'!F70</f>
        <v>0</v>
      </c>
      <c r="O70" s="276">
        <f>+'DAY9'!O70+'DAY10'!G70</f>
        <v>0</v>
      </c>
      <c r="P70" s="53">
        <f t="shared" si="35"/>
        <v>0</v>
      </c>
      <c r="Q70" s="54">
        <f t="shared" si="36"/>
        <v>0</v>
      </c>
      <c r="R70" s="55">
        <f t="shared" si="37"/>
        <v>0</v>
      </c>
      <c r="S70" s="52">
        <f t="shared" si="38"/>
        <v>0</v>
      </c>
      <c r="T70" s="276">
        <f t="shared" si="39"/>
        <v>0</v>
      </c>
      <c r="U70" s="62">
        <f t="shared" si="40"/>
        <v>0</v>
      </c>
    </row>
    <row r="71" spans="1:21" x14ac:dyDescent="0.25">
      <c r="A71" s="72" t="s">
        <v>204</v>
      </c>
      <c r="B71" s="52">
        <f>'DAY9'!H71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+(Table112[[#This Row],[OPENING ]]+Table112[[#This Row],[RECEIPTS]]+Table112[[#This Row],[RETURNS]])-(Table112[[#This Row],[EXCHANGED]]+Table112[[#This Row],[SALES]]+Table112[[#This Row],[ISSUES]])</f>
        <v>0</v>
      </c>
      <c r="I71" s="53">
        <v>0</v>
      </c>
      <c r="J71" s="58">
        <f t="shared" si="0"/>
        <v>0</v>
      </c>
      <c r="K71" s="53">
        <f>+'DAY9'!K71+'DAY10'!C71</f>
        <v>0</v>
      </c>
      <c r="L71" s="54">
        <f>+'DAY9'!L71+'DAY10'!D71</f>
        <v>0</v>
      </c>
      <c r="M71" s="55">
        <f>+'DAY9'!M71+'DAY10'!E71</f>
        <v>0</v>
      </c>
      <c r="N71" s="52">
        <f>+'DAY9'!N71+'DAY10'!F71</f>
        <v>0</v>
      </c>
      <c r="O71" s="276">
        <f>+'DAY9'!O71+'DAY10'!G71</f>
        <v>0</v>
      </c>
      <c r="P71" s="53">
        <f t="shared" si="35"/>
        <v>0</v>
      </c>
      <c r="Q71" s="54">
        <f t="shared" si="36"/>
        <v>0</v>
      </c>
      <c r="R71" s="55">
        <f t="shared" si="37"/>
        <v>0</v>
      </c>
      <c r="S71" s="52">
        <f t="shared" si="38"/>
        <v>0</v>
      </c>
      <c r="T71" s="276">
        <f t="shared" si="39"/>
        <v>0</v>
      </c>
      <c r="U71" s="62">
        <f t="shared" si="40"/>
        <v>0</v>
      </c>
    </row>
    <row r="72" spans="1:21" x14ac:dyDescent="0.25">
      <c r="A72" s="72" t="s">
        <v>207</v>
      </c>
      <c r="B72" s="52">
        <f>'DAY9'!H72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+(Table112[[#This Row],[OPENING ]]+Table112[[#This Row],[RECEIPTS]]+Table112[[#This Row],[RETURNS]])-(Table112[[#This Row],[EXCHANGED]]+Table112[[#This Row],[SALES]]+Table112[[#This Row],[ISSUES]])</f>
        <v>0</v>
      </c>
      <c r="I72" s="53">
        <v>0</v>
      </c>
      <c r="J72" s="58">
        <f t="shared" si="0"/>
        <v>0</v>
      </c>
      <c r="K72" s="53">
        <f>+'DAY9'!K72+'DAY10'!C72</f>
        <v>0</v>
      </c>
      <c r="L72" s="54">
        <f>+'DAY9'!L72+'DAY10'!D72</f>
        <v>0</v>
      </c>
      <c r="M72" s="55">
        <f>+'DAY9'!M72+'DAY10'!E72</f>
        <v>0</v>
      </c>
      <c r="N72" s="52">
        <f>+'DAY9'!N72+'DAY10'!F72</f>
        <v>0</v>
      </c>
      <c r="O72" s="276">
        <f>+'DAY9'!O72+'DAY10'!G72</f>
        <v>0</v>
      </c>
      <c r="P72" s="53">
        <f t="shared" si="35"/>
        <v>0</v>
      </c>
      <c r="Q72" s="54">
        <f t="shared" si="36"/>
        <v>0</v>
      </c>
      <c r="R72" s="55">
        <f t="shared" si="37"/>
        <v>0</v>
      </c>
      <c r="S72" s="52">
        <f t="shared" si="38"/>
        <v>0</v>
      </c>
      <c r="T72" s="276">
        <f t="shared" si="39"/>
        <v>0</v>
      </c>
      <c r="U72" s="62">
        <f t="shared" si="40"/>
        <v>0</v>
      </c>
    </row>
    <row r="73" spans="1:21" x14ac:dyDescent="0.25">
      <c r="A73" s="72" t="s">
        <v>208</v>
      </c>
      <c r="B73" s="52">
        <f>'DAY9'!H73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+(Table112[[#This Row],[OPENING ]]+Table112[[#This Row],[RECEIPTS]]+Table112[[#This Row],[RETURNS]])-(Table112[[#This Row],[EXCHANGED]]+Table112[[#This Row],[SALES]]+Table112[[#This Row],[ISSUES]])</f>
        <v>0</v>
      </c>
      <c r="I73" s="53">
        <v>0</v>
      </c>
      <c r="J73" s="58">
        <f t="shared" si="0"/>
        <v>0</v>
      </c>
      <c r="K73" s="53">
        <f>+'DAY9'!K73+'DAY10'!C73</f>
        <v>0</v>
      </c>
      <c r="L73" s="54">
        <f>+'DAY9'!L73+'DAY10'!D73</f>
        <v>0</v>
      </c>
      <c r="M73" s="55">
        <f>+'DAY9'!M73+'DAY10'!E73</f>
        <v>0</v>
      </c>
      <c r="N73" s="52">
        <f>+'DAY9'!N73+'DAY10'!F73</f>
        <v>0</v>
      </c>
      <c r="O73" s="276">
        <f>+'DAY9'!O73+'DAY10'!G73</f>
        <v>0</v>
      </c>
      <c r="P73" s="53">
        <f t="shared" si="35"/>
        <v>0</v>
      </c>
      <c r="Q73" s="54">
        <f t="shared" si="36"/>
        <v>0</v>
      </c>
      <c r="R73" s="55">
        <f t="shared" si="37"/>
        <v>0</v>
      </c>
      <c r="S73" s="52">
        <f t="shared" si="38"/>
        <v>0</v>
      </c>
      <c r="T73" s="276">
        <f t="shared" si="39"/>
        <v>0</v>
      </c>
      <c r="U73" s="62">
        <f t="shared" si="40"/>
        <v>0</v>
      </c>
    </row>
    <row r="74" spans="1:21" x14ac:dyDescent="0.25">
      <c r="A74" s="72" t="s">
        <v>216</v>
      </c>
      <c r="B74" s="52">
        <f>'DAY9'!H74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+(Table112[[#This Row],[OPENING ]]+Table112[[#This Row],[RECEIPTS]]+Table112[[#This Row],[RETURNS]])-(Table112[[#This Row],[EXCHANGED]]+Table112[[#This Row],[SALES]]+Table112[[#This Row],[ISSUES]])</f>
        <v>0</v>
      </c>
      <c r="I74" s="53">
        <v>0</v>
      </c>
      <c r="J74" s="58">
        <f t="shared" si="0"/>
        <v>0</v>
      </c>
      <c r="K74" s="53">
        <f>+'DAY9'!K74+'DAY10'!C74</f>
        <v>0</v>
      </c>
      <c r="L74" s="54">
        <f>+'DAY9'!L74+'DAY10'!D74</f>
        <v>0</v>
      </c>
      <c r="M74" s="55">
        <f>+'DAY9'!M74+'DAY10'!E74</f>
        <v>0</v>
      </c>
      <c r="N74" s="52">
        <f>+'DAY9'!N74+'DAY10'!F74</f>
        <v>0</v>
      </c>
      <c r="O74" s="276">
        <f>+'DAY9'!O74+'DAY10'!G74</f>
        <v>0</v>
      </c>
      <c r="P74" s="53">
        <f t="shared" si="35"/>
        <v>0</v>
      </c>
      <c r="Q74" s="54">
        <f t="shared" si="36"/>
        <v>0</v>
      </c>
      <c r="R74" s="55">
        <f t="shared" si="37"/>
        <v>0</v>
      </c>
      <c r="S74" s="52">
        <f t="shared" si="38"/>
        <v>0</v>
      </c>
      <c r="T74" s="276">
        <f t="shared" si="39"/>
        <v>0</v>
      </c>
      <c r="U74" s="62">
        <f t="shared" si="40"/>
        <v>0</v>
      </c>
    </row>
    <row r="75" spans="1:21" x14ac:dyDescent="0.25">
      <c r="A75" s="72" t="s">
        <v>209</v>
      </c>
      <c r="B75" s="52">
        <f>'DAY9'!H75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+(Table112[[#This Row],[OPENING ]]+Table112[[#This Row],[RECEIPTS]]+Table112[[#This Row],[RETURNS]])-(Table112[[#This Row],[EXCHANGED]]+Table112[[#This Row],[SALES]]+Table112[[#This Row],[ISSUES]])</f>
        <v>0</v>
      </c>
      <c r="I75" s="53">
        <v>0</v>
      </c>
      <c r="J75" s="58">
        <f t="shared" si="0"/>
        <v>0</v>
      </c>
      <c r="K75" s="53">
        <f>+'DAY9'!K75+'DAY10'!C75</f>
        <v>0</v>
      </c>
      <c r="L75" s="54">
        <f>+'DAY9'!L75+'DAY10'!D75</f>
        <v>0</v>
      </c>
      <c r="M75" s="55">
        <f>+'DAY9'!M75+'DAY10'!E75</f>
        <v>0</v>
      </c>
      <c r="N75" s="52">
        <f>+'DAY9'!N75+'DAY10'!F75</f>
        <v>0</v>
      </c>
      <c r="O75" s="276">
        <f>+'DAY9'!O75+'DAY10'!G75</f>
        <v>0</v>
      </c>
      <c r="P75" s="53">
        <f t="shared" si="35"/>
        <v>0</v>
      </c>
      <c r="Q75" s="54">
        <f t="shared" si="36"/>
        <v>0</v>
      </c>
      <c r="R75" s="55">
        <f t="shared" si="37"/>
        <v>0</v>
      </c>
      <c r="S75" s="52">
        <f t="shared" si="38"/>
        <v>0</v>
      </c>
      <c r="T75" s="276">
        <f t="shared" si="39"/>
        <v>0</v>
      </c>
      <c r="U75" s="62">
        <f t="shared" si="40"/>
        <v>0</v>
      </c>
    </row>
    <row r="76" spans="1:21" x14ac:dyDescent="0.25">
      <c r="A76" s="72" t="s">
        <v>228</v>
      </c>
      <c r="B76" s="52">
        <f>'DAY9'!H76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+(Table112[[#This Row],[OPENING ]]+Table112[[#This Row],[RECEIPTS]]+Table112[[#This Row],[RETURNS]])-(Table112[[#This Row],[EXCHANGED]]+Table112[[#This Row],[SALES]]+Table112[[#This Row],[ISSUES]])</f>
        <v>0</v>
      </c>
      <c r="I76" s="53">
        <v>0</v>
      </c>
      <c r="J76" s="58">
        <f t="shared" si="0"/>
        <v>0</v>
      </c>
      <c r="K76" s="53">
        <f>+'DAY9'!K76+'DAY10'!C76</f>
        <v>0</v>
      </c>
      <c r="L76" s="54">
        <f>+'DAY9'!L76+'DAY10'!D76</f>
        <v>0</v>
      </c>
      <c r="M76" s="55">
        <f>+'DAY9'!M76+'DAY10'!E76</f>
        <v>0</v>
      </c>
      <c r="N76" s="52">
        <f>+'DAY9'!N76+'DAY10'!F76</f>
        <v>0</v>
      </c>
      <c r="O76" s="276">
        <f>+'DAY9'!O76+'DAY10'!G76</f>
        <v>0</v>
      </c>
      <c r="P76" s="53">
        <f t="shared" si="35"/>
        <v>0</v>
      </c>
      <c r="Q76" s="54">
        <f t="shared" si="36"/>
        <v>0</v>
      </c>
      <c r="R76" s="55">
        <f t="shared" si="37"/>
        <v>0</v>
      </c>
      <c r="S76" s="52">
        <f t="shared" si="38"/>
        <v>0</v>
      </c>
      <c r="T76" s="276">
        <f t="shared" si="39"/>
        <v>0</v>
      </c>
      <c r="U76" s="62">
        <f t="shared" si="40"/>
        <v>0</v>
      </c>
    </row>
    <row r="77" spans="1:21" x14ac:dyDescent="0.25">
      <c r="A77" s="72"/>
      <c r="B77" s="52">
        <f>'DAY9'!H77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+(Table112[[#This Row],[OPENING ]]+Table112[[#This Row],[RECEIPTS]]+Table112[[#This Row],[RETURNS]])-(Table112[[#This Row],[EXCHANGED]]+Table112[[#This Row],[SALES]]+Table112[[#This Row],[ISSUES]])</f>
        <v>0</v>
      </c>
      <c r="I77" s="53">
        <v>0</v>
      </c>
      <c r="J77" s="58">
        <f t="shared" ref="J77:J156" si="41">+I77-H77</f>
        <v>0</v>
      </c>
      <c r="K77" s="53">
        <f>+'DAY9'!K77+'DAY10'!C77</f>
        <v>0</v>
      </c>
      <c r="L77" s="54">
        <f>+'DAY9'!L77+'DAY10'!D77</f>
        <v>0</v>
      </c>
      <c r="M77" s="55">
        <f>+'DAY9'!M77+'DAY10'!E77</f>
        <v>0</v>
      </c>
      <c r="N77" s="52">
        <f>+'DAY9'!N77+'DAY10'!F77</f>
        <v>0</v>
      </c>
      <c r="O77" s="276">
        <f>+'DAY9'!O77+'DAY10'!G77</f>
        <v>0</v>
      </c>
      <c r="P77" s="53">
        <f t="shared" si="35"/>
        <v>0</v>
      </c>
      <c r="Q77" s="54">
        <f t="shared" si="36"/>
        <v>0</v>
      </c>
      <c r="R77" s="55">
        <f t="shared" si="37"/>
        <v>0</v>
      </c>
      <c r="S77" s="52">
        <f t="shared" si="38"/>
        <v>0</v>
      </c>
      <c r="T77" s="276">
        <f t="shared" si="39"/>
        <v>0</v>
      </c>
      <c r="U77" s="62">
        <f t="shared" si="40"/>
        <v>0</v>
      </c>
    </row>
    <row r="78" spans="1:21" x14ac:dyDescent="0.25">
      <c r="A78" s="60"/>
      <c r="B78" s="52">
        <f>'DAY9'!H78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+(Table112[[#This Row],[OPENING ]]+Table112[[#This Row],[RECEIPTS]]+Table112[[#This Row],[RETURNS]])-(Table112[[#This Row],[EXCHANGED]]+Table112[[#This Row],[SALES]]+Table112[[#This Row],[ISSUES]])</f>
        <v>0</v>
      </c>
      <c r="I78" s="53">
        <v>0</v>
      </c>
      <c r="J78" s="58">
        <f>+I78-H78</f>
        <v>0</v>
      </c>
      <c r="K78" s="53">
        <f>+'DAY9'!K78+'DAY10'!C78</f>
        <v>0</v>
      </c>
      <c r="L78" s="54">
        <f>+'DAY9'!L78+'DAY10'!D78</f>
        <v>0</v>
      </c>
      <c r="M78" s="55">
        <f>+'DAY9'!M78+'DAY10'!E78</f>
        <v>0</v>
      </c>
      <c r="N78" s="52">
        <f>+'DAY9'!N78+'DAY10'!F78</f>
        <v>0</v>
      </c>
      <c r="O78" s="276">
        <f>+'DAY9'!O78+'DAY10'!G78</f>
        <v>0</v>
      </c>
      <c r="P78" s="53">
        <f t="shared" si="35"/>
        <v>0</v>
      </c>
      <c r="Q78" s="54">
        <f t="shared" si="36"/>
        <v>0</v>
      </c>
      <c r="R78" s="55">
        <f t="shared" si="37"/>
        <v>0</v>
      </c>
      <c r="S78" s="52">
        <f t="shared" si="38"/>
        <v>0</v>
      </c>
      <c r="T78" s="276">
        <f t="shared" si="39"/>
        <v>0</v>
      </c>
      <c r="U78" s="62">
        <f t="shared" si="40"/>
        <v>0</v>
      </c>
    </row>
    <row r="79" spans="1:21" ht="15.75" thickBot="1" x14ac:dyDescent="0.3">
      <c r="A79" s="173"/>
      <c r="B79" s="52">
        <f>'DAY9'!H79</f>
        <v>0</v>
      </c>
      <c r="C79" s="144">
        <v>0</v>
      </c>
      <c r="D79" s="145">
        <v>0</v>
      </c>
      <c r="E79" s="146">
        <v>0</v>
      </c>
      <c r="F79" s="143">
        <v>0</v>
      </c>
      <c r="G79" s="298">
        <v>0</v>
      </c>
      <c r="H79" s="54">
        <f>+(Table112[[#This Row],[OPENING ]]+Table112[[#This Row],[RECEIPTS]]+Table112[[#This Row],[RETURNS]])-(Table112[[#This Row],[EXCHANGED]]+Table112[[#This Row],[SALES]]+Table112[[#This Row],[ISSUES]])</f>
        <v>0</v>
      </c>
      <c r="I79" s="144">
        <v>0</v>
      </c>
      <c r="J79" s="148">
        <f t="shared" si="41"/>
        <v>0</v>
      </c>
      <c r="K79" s="53">
        <f>+'DAY9'!K79+'DAY10'!C79</f>
        <v>0</v>
      </c>
      <c r="L79" s="54">
        <f>+'DAY9'!L79+'DAY10'!D79</f>
        <v>0</v>
      </c>
      <c r="M79" s="55">
        <f>+'DAY9'!M79+'DAY10'!E79</f>
        <v>0</v>
      </c>
      <c r="N79" s="52">
        <f>+'DAY9'!N79+'DAY10'!F79</f>
        <v>0</v>
      </c>
      <c r="O79" s="276">
        <f>+'DAY9'!O79+'DAY10'!G79</f>
        <v>0</v>
      </c>
      <c r="P79" s="53">
        <f t="shared" si="35"/>
        <v>0</v>
      </c>
      <c r="Q79" s="54">
        <f t="shared" si="36"/>
        <v>0</v>
      </c>
      <c r="R79" s="55">
        <f t="shared" si="37"/>
        <v>0</v>
      </c>
      <c r="S79" s="52">
        <f t="shared" si="38"/>
        <v>0</v>
      </c>
      <c r="T79" s="276">
        <f t="shared" si="39"/>
        <v>0</v>
      </c>
      <c r="U79" s="167">
        <f t="shared" si="40"/>
        <v>0</v>
      </c>
    </row>
    <row r="80" spans="1:21" ht="17.25" thickBot="1" x14ac:dyDescent="0.35">
      <c r="A80" s="159" t="s">
        <v>198</v>
      </c>
      <c r="B80" s="160">
        <f t="shared" ref="B80:T80" si="42">SUM(B63:B79)</f>
        <v>3388.4</v>
      </c>
      <c r="C80" s="161">
        <f t="shared" si="42"/>
        <v>0</v>
      </c>
      <c r="D80" s="162">
        <f t="shared" si="42"/>
        <v>0</v>
      </c>
      <c r="E80" s="163">
        <f t="shared" si="42"/>
        <v>0</v>
      </c>
      <c r="F80" s="160">
        <f t="shared" si="42"/>
        <v>0</v>
      </c>
      <c r="G80" s="277">
        <f t="shared" si="42"/>
        <v>0</v>
      </c>
      <c r="H80" s="162">
        <f t="shared" si="42"/>
        <v>3388.4</v>
      </c>
      <c r="I80" s="161">
        <f t="shared" si="42"/>
        <v>0</v>
      </c>
      <c r="J80" s="165">
        <f>+I80-H80</f>
        <v>-3388.4</v>
      </c>
      <c r="K80" s="161">
        <f t="shared" si="42"/>
        <v>800</v>
      </c>
      <c r="L80" s="174">
        <f t="shared" si="42"/>
        <v>18.600000000000001</v>
      </c>
      <c r="M80" s="163">
        <f t="shared" si="42"/>
        <v>0</v>
      </c>
      <c r="N80" s="160">
        <f t="shared" si="42"/>
        <v>0</v>
      </c>
      <c r="O80" s="277">
        <f t="shared" si="42"/>
        <v>590</v>
      </c>
      <c r="P80" s="161">
        <f t="shared" si="42"/>
        <v>80</v>
      </c>
      <c r="Q80" s="162">
        <f t="shared" si="42"/>
        <v>1.86</v>
      </c>
      <c r="R80" s="163">
        <f t="shared" si="42"/>
        <v>0</v>
      </c>
      <c r="S80" s="160">
        <f t="shared" si="42"/>
        <v>0</v>
      </c>
      <c r="T80" s="277">
        <f t="shared" si="42"/>
        <v>59</v>
      </c>
      <c r="U80" s="166">
        <f t="shared" si="40"/>
        <v>24.05509016044299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'DAY9'!H83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+(Table112[[#This Row],[OPENING ]]+Table112[[#This Row],[RECEIPTS]]+Table112[[#This Row],[RETURNS]])-(Table112[[#This Row],[EXCHANGED]]+Table112[[#This Row],[SALES]]+Table112[[#This Row],[ISSUES]])</f>
        <v>0</v>
      </c>
      <c r="I83" s="53">
        <v>0</v>
      </c>
      <c r="J83" s="58">
        <f t="shared" si="41"/>
        <v>0</v>
      </c>
      <c r="K83" s="53">
        <f>+'DAY9'!K83+'DAY10'!C83</f>
        <v>0</v>
      </c>
      <c r="L83" s="54">
        <f>+'DAY9'!L83+'DAY10'!D83</f>
        <v>0</v>
      </c>
      <c r="M83" s="55">
        <f>+'DAY9'!M83+'DAY10'!E83</f>
        <v>0</v>
      </c>
      <c r="N83" s="52">
        <f>+'DAY9'!N83+'DAY10'!F83</f>
        <v>0</v>
      </c>
      <c r="O83" s="276">
        <f>+'DAY9'!O83+'DAY10'!G83</f>
        <v>0</v>
      </c>
      <c r="P83" s="53">
        <f t="shared" ref="P83" si="43">+K83/10</f>
        <v>0</v>
      </c>
      <c r="Q83" s="54">
        <f t="shared" ref="Q83" si="44">+L83/10</f>
        <v>0</v>
      </c>
      <c r="R83" s="55">
        <f t="shared" ref="R83" si="45">+M83/10</f>
        <v>0</v>
      </c>
      <c r="S83" s="52">
        <f t="shared" ref="S83" si="46">+N83/10</f>
        <v>0</v>
      </c>
      <c r="T83" s="276">
        <f t="shared" ref="T83" si="47">+O83/10</f>
        <v>0</v>
      </c>
      <c r="U83" s="62">
        <f t="shared" si="40"/>
        <v>0</v>
      </c>
    </row>
    <row r="84" spans="1:21" x14ac:dyDescent="0.25">
      <c r="A84" s="338" t="s">
        <v>170</v>
      </c>
      <c r="B84" s="52">
        <f>'DAY9'!H84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+(Table112[[#This Row],[OPENING ]]+Table112[[#This Row],[RECEIPTS]]+Table112[[#This Row],[RETURNS]])-(Table112[[#This Row],[EXCHANGED]]+Table112[[#This Row],[SALES]]+Table112[[#This Row],[ISSUES]])</f>
        <v>3504.6000000000004</v>
      </c>
      <c r="I84" s="53">
        <v>0</v>
      </c>
      <c r="J84" s="58">
        <f t="shared" si="41"/>
        <v>-3504.6000000000004</v>
      </c>
      <c r="K84" s="53">
        <f>+'DAY9'!K84+'DAY10'!C84</f>
        <v>8250</v>
      </c>
      <c r="L84" s="54">
        <f>+'DAY9'!L84+'DAY10'!D84</f>
        <v>96.6</v>
      </c>
      <c r="M84" s="55">
        <f>+'DAY9'!M84+'DAY10'!E84</f>
        <v>0</v>
      </c>
      <c r="N84" s="52">
        <f>+'DAY9'!N84+'DAY10'!F84</f>
        <v>0</v>
      </c>
      <c r="O84" s="276">
        <f>+'DAY9'!O84+'DAY10'!G84</f>
        <v>6877</v>
      </c>
      <c r="P84" s="53">
        <f t="shared" ref="P84:P99" si="48">+K84/10</f>
        <v>825</v>
      </c>
      <c r="Q84" s="54">
        <f t="shared" ref="Q84:Q99" si="49">+L84/10</f>
        <v>9.66</v>
      </c>
      <c r="R84" s="55">
        <f t="shared" ref="R84:R99" si="50">+M84/10</f>
        <v>0</v>
      </c>
      <c r="S84" s="52">
        <f t="shared" ref="S84:S99" si="51">+N84/10</f>
        <v>0</v>
      </c>
      <c r="T84" s="276">
        <f t="shared" ref="T84:T99" si="52">+O84/10</f>
        <v>687.7</v>
      </c>
      <c r="U84" s="62">
        <f t="shared" si="40"/>
        <v>2.3020836070311885</v>
      </c>
    </row>
    <row r="85" spans="1:21" x14ac:dyDescent="0.25">
      <c r="A85" s="338" t="s">
        <v>162</v>
      </c>
      <c r="B85" s="52">
        <f>'DAY9'!H85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+(Table112[[#This Row],[OPENING ]]+Table112[[#This Row],[RECEIPTS]]+Table112[[#This Row],[RETURNS]])-(Table112[[#This Row],[EXCHANGED]]+Table112[[#This Row],[SALES]]+Table112[[#This Row],[ISSUES]])</f>
        <v>0</v>
      </c>
      <c r="I85" s="53">
        <v>0</v>
      </c>
      <c r="J85" s="58">
        <f t="shared" si="41"/>
        <v>0</v>
      </c>
      <c r="K85" s="53">
        <f>+'DAY9'!K85+'DAY10'!C85</f>
        <v>0</v>
      </c>
      <c r="L85" s="54">
        <f>+'DAY9'!L85+'DAY10'!D85</f>
        <v>0</v>
      </c>
      <c r="M85" s="55">
        <f>+'DAY9'!M85+'DAY10'!E85</f>
        <v>0</v>
      </c>
      <c r="N85" s="52">
        <f>+'DAY9'!N85+'DAY10'!F85</f>
        <v>0</v>
      </c>
      <c r="O85" s="276">
        <f>+'DAY9'!O85+'DAY10'!G85</f>
        <v>0</v>
      </c>
      <c r="P85" s="53">
        <f t="shared" si="48"/>
        <v>0</v>
      </c>
      <c r="Q85" s="54">
        <f t="shared" si="49"/>
        <v>0</v>
      </c>
      <c r="R85" s="55">
        <f t="shared" si="50"/>
        <v>0</v>
      </c>
      <c r="S85" s="52">
        <f t="shared" si="51"/>
        <v>0</v>
      </c>
      <c r="T85" s="276">
        <f t="shared" si="52"/>
        <v>0</v>
      </c>
      <c r="U85" s="62">
        <f t="shared" si="40"/>
        <v>0</v>
      </c>
    </row>
    <row r="86" spans="1:21" x14ac:dyDescent="0.25">
      <c r="A86" s="338" t="s">
        <v>135</v>
      </c>
      <c r="B86" s="52">
        <f>'DAY9'!H86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+(Table112[[#This Row],[OPENING ]]+Table112[[#This Row],[RECEIPTS]]+Table112[[#This Row],[RETURNS]])-(Table112[[#This Row],[EXCHANGED]]+Table112[[#This Row],[SALES]]+Table112[[#This Row],[ISSUES]])</f>
        <v>0</v>
      </c>
      <c r="I86" s="53">
        <v>0</v>
      </c>
      <c r="J86" s="58">
        <f t="shared" si="41"/>
        <v>0</v>
      </c>
      <c r="K86" s="53">
        <f>+'DAY9'!K86+'DAY10'!C86</f>
        <v>0</v>
      </c>
      <c r="L86" s="54">
        <f>+'DAY9'!L86+'DAY10'!D86</f>
        <v>0</v>
      </c>
      <c r="M86" s="55">
        <f>+'DAY9'!M86+'DAY10'!E86</f>
        <v>0</v>
      </c>
      <c r="N86" s="52">
        <f>+'DAY9'!N86+'DAY10'!F86</f>
        <v>0</v>
      </c>
      <c r="O86" s="276">
        <f>+'DAY9'!O86+'DAY10'!G86</f>
        <v>0</v>
      </c>
      <c r="P86" s="53">
        <f t="shared" si="48"/>
        <v>0</v>
      </c>
      <c r="Q86" s="54">
        <f t="shared" si="49"/>
        <v>0</v>
      </c>
      <c r="R86" s="55">
        <f t="shared" si="50"/>
        <v>0</v>
      </c>
      <c r="S86" s="52">
        <f t="shared" si="51"/>
        <v>0</v>
      </c>
      <c r="T86" s="276">
        <f t="shared" si="52"/>
        <v>0</v>
      </c>
      <c r="U86" s="62">
        <f t="shared" si="40"/>
        <v>0</v>
      </c>
    </row>
    <row r="87" spans="1:21" x14ac:dyDescent="0.25">
      <c r="A87" s="338" t="s">
        <v>136</v>
      </c>
      <c r="B87" s="52">
        <f>'DAY9'!H87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+(Table112[[#This Row],[OPENING ]]+Table112[[#This Row],[RECEIPTS]]+Table112[[#This Row],[RETURNS]])-(Table112[[#This Row],[EXCHANGED]]+Table112[[#This Row],[SALES]]+Table112[[#This Row],[ISSUES]])</f>
        <v>0</v>
      </c>
      <c r="I87" s="53">
        <v>0</v>
      </c>
      <c r="J87" s="58">
        <f t="shared" si="41"/>
        <v>0</v>
      </c>
      <c r="K87" s="53">
        <f>+'DAY9'!K87+'DAY10'!C87</f>
        <v>0</v>
      </c>
      <c r="L87" s="54">
        <f>+'DAY9'!L87+'DAY10'!D87</f>
        <v>0</v>
      </c>
      <c r="M87" s="55">
        <f>+'DAY9'!M87+'DAY10'!E87</f>
        <v>0</v>
      </c>
      <c r="N87" s="52">
        <f>+'DAY9'!N87+'DAY10'!F87</f>
        <v>0</v>
      </c>
      <c r="O87" s="276">
        <f>+'DAY9'!O87+'DAY10'!G87</f>
        <v>0</v>
      </c>
      <c r="P87" s="53">
        <f t="shared" si="48"/>
        <v>0</v>
      </c>
      <c r="Q87" s="54">
        <f t="shared" si="49"/>
        <v>0</v>
      </c>
      <c r="R87" s="55">
        <f t="shared" si="50"/>
        <v>0</v>
      </c>
      <c r="S87" s="52">
        <f t="shared" si="51"/>
        <v>0</v>
      </c>
      <c r="T87" s="276">
        <f t="shared" si="52"/>
        <v>0</v>
      </c>
      <c r="U87" s="62">
        <f t="shared" si="40"/>
        <v>0</v>
      </c>
    </row>
    <row r="88" spans="1:21" x14ac:dyDescent="0.25">
      <c r="A88" s="338" t="s">
        <v>120</v>
      </c>
      <c r="B88" s="52">
        <f>'DAY9'!H88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+(Table112[[#This Row],[OPENING ]]+Table112[[#This Row],[RECEIPTS]]+Table112[[#This Row],[RETURNS]])-(Table112[[#This Row],[EXCHANGED]]+Table112[[#This Row],[SALES]]+Table112[[#This Row],[ISSUES]])</f>
        <v>5</v>
      </c>
      <c r="I88" s="53">
        <v>0</v>
      </c>
      <c r="J88" s="58">
        <f t="shared" si="41"/>
        <v>-5</v>
      </c>
      <c r="K88" s="53">
        <f>+'DAY9'!K88+'DAY10'!C88</f>
        <v>0</v>
      </c>
      <c r="L88" s="54">
        <f>+'DAY9'!L88+'DAY10'!D88</f>
        <v>0</v>
      </c>
      <c r="M88" s="55">
        <f>+'DAY9'!M88+'DAY10'!E88</f>
        <v>0</v>
      </c>
      <c r="N88" s="52">
        <f>+'DAY9'!N88+'DAY10'!F88</f>
        <v>0</v>
      </c>
      <c r="O88" s="276">
        <f>+'DAY9'!O88+'DAY10'!G88</f>
        <v>0</v>
      </c>
      <c r="P88" s="53">
        <f t="shared" si="48"/>
        <v>0</v>
      </c>
      <c r="Q88" s="54">
        <f t="shared" si="49"/>
        <v>0</v>
      </c>
      <c r="R88" s="55">
        <f t="shared" si="50"/>
        <v>0</v>
      </c>
      <c r="S88" s="52">
        <f t="shared" si="51"/>
        <v>0</v>
      </c>
      <c r="T88" s="276">
        <f t="shared" si="52"/>
        <v>0</v>
      </c>
      <c r="U88" s="62">
        <f t="shared" si="40"/>
        <v>0</v>
      </c>
    </row>
    <row r="89" spans="1:21" x14ac:dyDescent="0.25">
      <c r="A89" s="338" t="s">
        <v>43</v>
      </c>
      <c r="B89" s="52">
        <f>'DAY9'!H89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+(Table112[[#This Row],[OPENING ]]+Table112[[#This Row],[RECEIPTS]]+Table112[[#This Row],[RETURNS]])-(Table112[[#This Row],[EXCHANGED]]+Table112[[#This Row],[SALES]]+Table112[[#This Row],[ISSUES]])</f>
        <v>0</v>
      </c>
      <c r="I89" s="53">
        <v>0</v>
      </c>
      <c r="J89" s="58">
        <f t="shared" si="41"/>
        <v>0</v>
      </c>
      <c r="K89" s="53">
        <f>+'DAY9'!K89+'DAY10'!C89</f>
        <v>0</v>
      </c>
      <c r="L89" s="54">
        <f>+'DAY9'!L89+'DAY10'!D89</f>
        <v>0</v>
      </c>
      <c r="M89" s="55">
        <f>+'DAY9'!M89+'DAY10'!E89</f>
        <v>0</v>
      </c>
      <c r="N89" s="52">
        <f>+'DAY9'!N89+'DAY10'!F89</f>
        <v>0</v>
      </c>
      <c r="O89" s="276">
        <f>+'DAY9'!O89+'DAY10'!G89</f>
        <v>0</v>
      </c>
      <c r="P89" s="53">
        <f t="shared" si="48"/>
        <v>0</v>
      </c>
      <c r="Q89" s="54">
        <f t="shared" si="49"/>
        <v>0</v>
      </c>
      <c r="R89" s="55">
        <f t="shared" si="50"/>
        <v>0</v>
      </c>
      <c r="S89" s="52">
        <f t="shared" si="51"/>
        <v>0</v>
      </c>
      <c r="T89" s="276">
        <f t="shared" si="52"/>
        <v>0</v>
      </c>
      <c r="U89" s="62">
        <f t="shared" si="40"/>
        <v>0</v>
      </c>
    </row>
    <row r="90" spans="1:21" x14ac:dyDescent="0.25">
      <c r="A90" s="338" t="s">
        <v>44</v>
      </c>
      <c r="B90" s="52">
        <f>'DAY9'!H90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+(Table112[[#This Row],[OPENING ]]+Table112[[#This Row],[RECEIPTS]]+Table112[[#This Row],[RETURNS]])-(Table112[[#This Row],[EXCHANGED]]+Table112[[#This Row],[SALES]]+Table112[[#This Row],[ISSUES]])</f>
        <v>0</v>
      </c>
      <c r="I90" s="53">
        <v>0</v>
      </c>
      <c r="J90" s="58">
        <f t="shared" si="41"/>
        <v>0</v>
      </c>
      <c r="K90" s="53">
        <f>+'DAY9'!K90+'DAY10'!C90</f>
        <v>0</v>
      </c>
      <c r="L90" s="54">
        <f>+'DAY9'!L90+'DAY10'!D90</f>
        <v>0</v>
      </c>
      <c r="M90" s="55">
        <f>+'DAY9'!M90+'DAY10'!E90</f>
        <v>0</v>
      </c>
      <c r="N90" s="52">
        <f>+'DAY9'!N90+'DAY10'!F90</f>
        <v>0</v>
      </c>
      <c r="O90" s="276">
        <f>+'DAY9'!O90+'DAY10'!G90</f>
        <v>0</v>
      </c>
      <c r="P90" s="53">
        <f t="shared" si="48"/>
        <v>0</v>
      </c>
      <c r="Q90" s="54">
        <f t="shared" si="49"/>
        <v>0</v>
      </c>
      <c r="R90" s="55">
        <f t="shared" si="50"/>
        <v>0</v>
      </c>
      <c r="S90" s="52">
        <f t="shared" si="51"/>
        <v>0</v>
      </c>
      <c r="T90" s="276">
        <f t="shared" si="52"/>
        <v>0</v>
      </c>
      <c r="U90" s="62">
        <f t="shared" si="40"/>
        <v>0</v>
      </c>
    </row>
    <row r="91" spans="1:21" x14ac:dyDescent="0.25">
      <c r="A91" s="338" t="s">
        <v>45</v>
      </c>
      <c r="B91" s="52">
        <f>'DAY9'!H91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+(Table112[[#This Row],[OPENING ]]+Table112[[#This Row],[RECEIPTS]]+Table112[[#This Row],[RETURNS]])-(Table112[[#This Row],[EXCHANGED]]+Table112[[#This Row],[SALES]]+Table112[[#This Row],[ISSUES]])</f>
        <v>0</v>
      </c>
      <c r="I91" s="53">
        <v>0</v>
      </c>
      <c r="J91" s="58">
        <f t="shared" si="41"/>
        <v>0</v>
      </c>
      <c r="K91" s="53">
        <f>+'DAY9'!K91+'DAY10'!C91</f>
        <v>0</v>
      </c>
      <c r="L91" s="54">
        <f>+'DAY9'!L91+'DAY10'!D91</f>
        <v>0</v>
      </c>
      <c r="M91" s="55">
        <f>+'DAY9'!M91+'DAY10'!E91</f>
        <v>0</v>
      </c>
      <c r="N91" s="52">
        <f>+'DAY9'!N91+'DAY10'!F91</f>
        <v>0</v>
      </c>
      <c r="O91" s="276">
        <f>+'DAY9'!O91+'DAY10'!G91</f>
        <v>0</v>
      </c>
      <c r="P91" s="53">
        <f t="shared" si="48"/>
        <v>0</v>
      </c>
      <c r="Q91" s="54">
        <f t="shared" si="49"/>
        <v>0</v>
      </c>
      <c r="R91" s="55">
        <f t="shared" si="50"/>
        <v>0</v>
      </c>
      <c r="S91" s="52">
        <f t="shared" si="51"/>
        <v>0</v>
      </c>
      <c r="T91" s="276">
        <f t="shared" si="52"/>
        <v>0</v>
      </c>
      <c r="U91" s="62">
        <f t="shared" si="40"/>
        <v>0</v>
      </c>
    </row>
    <row r="92" spans="1:21" x14ac:dyDescent="0.25">
      <c r="A92" s="338" t="s">
        <v>174</v>
      </c>
      <c r="B92" s="52">
        <f>'DAY9'!H92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+(Table112[[#This Row],[OPENING ]]+Table112[[#This Row],[RECEIPTS]]+Table112[[#This Row],[RETURNS]])-(Table112[[#This Row],[EXCHANGED]]+Table112[[#This Row],[SALES]]+Table112[[#This Row],[ISSUES]])</f>
        <v>0</v>
      </c>
      <c r="I92" s="53">
        <v>0</v>
      </c>
      <c r="J92" s="58">
        <f t="shared" si="41"/>
        <v>0</v>
      </c>
      <c r="K92" s="53">
        <f>+'DAY9'!K92+'DAY10'!C92</f>
        <v>0</v>
      </c>
      <c r="L92" s="54">
        <f>+'DAY9'!L92+'DAY10'!D92</f>
        <v>0</v>
      </c>
      <c r="M92" s="55">
        <f>+'DAY9'!M92+'DAY10'!E92</f>
        <v>0</v>
      </c>
      <c r="N92" s="52">
        <f>+'DAY9'!N92+'DAY10'!F92</f>
        <v>0</v>
      </c>
      <c r="O92" s="276">
        <f>+'DAY9'!O92+'DAY10'!G92</f>
        <v>0</v>
      </c>
      <c r="P92" s="53">
        <f t="shared" si="48"/>
        <v>0</v>
      </c>
      <c r="Q92" s="54">
        <f t="shared" si="49"/>
        <v>0</v>
      </c>
      <c r="R92" s="55">
        <f t="shared" si="50"/>
        <v>0</v>
      </c>
      <c r="S92" s="52">
        <f t="shared" si="51"/>
        <v>0</v>
      </c>
      <c r="T92" s="276">
        <f t="shared" si="52"/>
        <v>0</v>
      </c>
      <c r="U92" s="62">
        <f t="shared" si="40"/>
        <v>0</v>
      </c>
    </row>
    <row r="93" spans="1:21" x14ac:dyDescent="0.25">
      <c r="A93" s="338" t="s">
        <v>229</v>
      </c>
      <c r="B93" s="52">
        <f>'DAY9'!H93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+(Table112[[#This Row],[OPENING ]]+Table112[[#This Row],[RECEIPTS]]+Table112[[#This Row],[RETURNS]])-(Table112[[#This Row],[EXCHANGED]]+Table112[[#This Row],[SALES]]+Table112[[#This Row],[ISSUES]])</f>
        <v>0</v>
      </c>
      <c r="I93" s="53">
        <v>0</v>
      </c>
      <c r="J93" s="58">
        <f t="shared" si="41"/>
        <v>0</v>
      </c>
      <c r="K93" s="53">
        <f>+'DAY9'!K93+'DAY10'!C93</f>
        <v>0</v>
      </c>
      <c r="L93" s="54">
        <f>+'DAY9'!L93+'DAY10'!D93</f>
        <v>0</v>
      </c>
      <c r="M93" s="55">
        <f>+'DAY9'!M93+'DAY10'!E93</f>
        <v>0</v>
      </c>
      <c r="N93" s="52">
        <f>+'DAY9'!N93+'DAY10'!F93</f>
        <v>0</v>
      </c>
      <c r="O93" s="276">
        <f>+'DAY9'!O93+'DAY10'!G93</f>
        <v>0</v>
      </c>
      <c r="P93" s="53">
        <f t="shared" si="48"/>
        <v>0</v>
      </c>
      <c r="Q93" s="54">
        <f t="shared" si="49"/>
        <v>0</v>
      </c>
      <c r="R93" s="55">
        <f t="shared" si="50"/>
        <v>0</v>
      </c>
      <c r="S93" s="52">
        <f t="shared" si="51"/>
        <v>0</v>
      </c>
      <c r="T93" s="276">
        <f t="shared" si="52"/>
        <v>0</v>
      </c>
      <c r="U93" s="62">
        <f t="shared" si="40"/>
        <v>0</v>
      </c>
    </row>
    <row r="94" spans="1:21" x14ac:dyDescent="0.25">
      <c r="A94" s="338" t="s">
        <v>175</v>
      </c>
      <c r="B94" s="52">
        <f>'DAY9'!H94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+(Table112[[#This Row],[OPENING ]]+Table112[[#This Row],[RECEIPTS]]+Table112[[#This Row],[RETURNS]])-(Table112[[#This Row],[EXCHANGED]]+Table112[[#This Row],[SALES]]+Table112[[#This Row],[ISSUES]])</f>
        <v>0</v>
      </c>
      <c r="I94" s="53">
        <v>0</v>
      </c>
      <c r="J94" s="58">
        <f t="shared" si="41"/>
        <v>0</v>
      </c>
      <c r="K94" s="53">
        <f>+'DAY9'!K94+'DAY10'!C94</f>
        <v>0</v>
      </c>
      <c r="L94" s="54">
        <f>+'DAY9'!L94+'DAY10'!D94</f>
        <v>0</v>
      </c>
      <c r="M94" s="55">
        <f>+'DAY9'!M94+'DAY10'!E94</f>
        <v>0</v>
      </c>
      <c r="N94" s="52">
        <f>+'DAY9'!N94+'DAY10'!F94</f>
        <v>0</v>
      </c>
      <c r="O94" s="276">
        <f>+'DAY9'!O94+'DAY10'!G94</f>
        <v>0</v>
      </c>
      <c r="P94" s="53">
        <f t="shared" si="48"/>
        <v>0</v>
      </c>
      <c r="Q94" s="54">
        <f t="shared" si="49"/>
        <v>0</v>
      </c>
      <c r="R94" s="55">
        <f t="shared" si="50"/>
        <v>0</v>
      </c>
      <c r="S94" s="52">
        <f t="shared" si="51"/>
        <v>0</v>
      </c>
      <c r="T94" s="276">
        <f t="shared" si="52"/>
        <v>0</v>
      </c>
      <c r="U94" s="62">
        <f t="shared" si="40"/>
        <v>0</v>
      </c>
    </row>
    <row r="95" spans="1:21" x14ac:dyDescent="0.25">
      <c r="A95" s="338" t="s">
        <v>260</v>
      </c>
      <c r="B95" s="52">
        <f>'DAY9'!H95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+(Table112[[#This Row],[OPENING ]]+Table112[[#This Row],[RECEIPTS]]+Table112[[#This Row],[RETURNS]])-(Table112[[#This Row],[EXCHANGED]]+Table112[[#This Row],[SALES]]+Table112[[#This Row],[ISSUES]])</f>
        <v>25</v>
      </c>
      <c r="I95" s="53">
        <v>0</v>
      </c>
      <c r="J95" s="58">
        <f t="shared" si="41"/>
        <v>-25</v>
      </c>
      <c r="K95" s="53">
        <f>+'DAY9'!K95+'DAY10'!C95</f>
        <v>0</v>
      </c>
      <c r="L95" s="54">
        <f>+'DAY9'!L95+'DAY10'!D95</f>
        <v>0</v>
      </c>
      <c r="M95" s="55">
        <f>+'DAY9'!M95+'DAY10'!E95</f>
        <v>0</v>
      </c>
      <c r="N95" s="52">
        <f>+'DAY9'!N95+'DAY10'!F95</f>
        <v>0</v>
      </c>
      <c r="O95" s="276">
        <f>+'DAY9'!O95+'DAY10'!G95</f>
        <v>0</v>
      </c>
      <c r="P95" s="53">
        <f t="shared" si="48"/>
        <v>0</v>
      </c>
      <c r="Q95" s="54">
        <f t="shared" si="49"/>
        <v>0</v>
      </c>
      <c r="R95" s="55">
        <f t="shared" si="50"/>
        <v>0</v>
      </c>
      <c r="S95" s="52">
        <f t="shared" si="51"/>
        <v>0</v>
      </c>
      <c r="T95" s="276">
        <f t="shared" si="52"/>
        <v>0</v>
      </c>
      <c r="U95" s="62">
        <f t="shared" si="40"/>
        <v>0</v>
      </c>
    </row>
    <row r="96" spans="1:21" x14ac:dyDescent="0.25">
      <c r="A96" s="338" t="s">
        <v>244</v>
      </c>
      <c r="B96" s="52">
        <f>'DAY9'!H96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+(Table112[[#This Row],[OPENING ]]+Table112[[#This Row],[RECEIPTS]]+Table112[[#This Row],[RETURNS]])-(Table112[[#This Row],[EXCHANGED]]+Table112[[#This Row],[SALES]]+Table112[[#This Row],[ISSUES]])</f>
        <v>0</v>
      </c>
      <c r="I96" s="53">
        <v>0</v>
      </c>
      <c r="J96" s="58">
        <f t="shared" si="41"/>
        <v>0</v>
      </c>
      <c r="K96" s="53">
        <f>+'DAY9'!K96+'DAY10'!C96</f>
        <v>0</v>
      </c>
      <c r="L96" s="54">
        <f>+'DAY9'!L96+'DAY10'!D96</f>
        <v>0</v>
      </c>
      <c r="M96" s="55">
        <f>+'DAY9'!M96+'DAY10'!E96</f>
        <v>0</v>
      </c>
      <c r="N96" s="52">
        <f>+'DAY9'!N96+'DAY10'!F96</f>
        <v>0</v>
      </c>
      <c r="O96" s="276">
        <f>+'DAY9'!O96+'DAY10'!G96</f>
        <v>0</v>
      </c>
      <c r="P96" s="53">
        <f t="shared" si="48"/>
        <v>0</v>
      </c>
      <c r="Q96" s="54">
        <f t="shared" si="49"/>
        <v>0</v>
      </c>
      <c r="R96" s="55">
        <f t="shared" si="50"/>
        <v>0</v>
      </c>
      <c r="S96" s="52">
        <f t="shared" si="51"/>
        <v>0</v>
      </c>
      <c r="T96" s="276">
        <f t="shared" si="52"/>
        <v>0</v>
      </c>
      <c r="U96" s="62">
        <f t="shared" si="40"/>
        <v>0</v>
      </c>
    </row>
    <row r="97" spans="1:21" x14ac:dyDescent="0.25">
      <c r="A97" s="338" t="s">
        <v>245</v>
      </c>
      <c r="B97" s="52">
        <f>'DAY9'!H97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+(Table112[[#This Row],[OPENING ]]+Table112[[#This Row],[RECEIPTS]]+Table112[[#This Row],[RETURNS]])-(Table112[[#This Row],[EXCHANGED]]+Table112[[#This Row],[SALES]]+Table112[[#This Row],[ISSUES]])</f>
        <v>30.400000000000006</v>
      </c>
      <c r="I97" s="53">
        <v>0</v>
      </c>
      <c r="J97" s="58">
        <f t="shared" si="41"/>
        <v>-30.400000000000006</v>
      </c>
      <c r="K97" s="53">
        <f>+'DAY9'!K97+'DAY10'!C97</f>
        <v>0</v>
      </c>
      <c r="L97" s="54">
        <f>+'DAY9'!L97+'DAY10'!D97</f>
        <v>0</v>
      </c>
      <c r="M97" s="55">
        <f>+'DAY9'!M97+'DAY10'!E97</f>
        <v>0</v>
      </c>
      <c r="N97" s="52">
        <f>+'DAY9'!N97+'DAY10'!F97</f>
        <v>0</v>
      </c>
      <c r="O97" s="276">
        <f>+'DAY9'!O97+'DAY10'!G97</f>
        <v>155</v>
      </c>
      <c r="P97" s="53">
        <f t="shared" si="48"/>
        <v>0</v>
      </c>
      <c r="Q97" s="54">
        <f t="shared" si="49"/>
        <v>0</v>
      </c>
      <c r="R97" s="55">
        <f t="shared" si="50"/>
        <v>0</v>
      </c>
      <c r="S97" s="52">
        <f t="shared" si="51"/>
        <v>0</v>
      </c>
      <c r="T97" s="276">
        <f t="shared" si="52"/>
        <v>15.5</v>
      </c>
      <c r="U97" s="62">
        <f t="shared" si="40"/>
        <v>1.9612903225806455</v>
      </c>
    </row>
    <row r="98" spans="1:21" x14ac:dyDescent="0.25">
      <c r="A98" s="338"/>
      <c r="B98" s="52">
        <f>'DAY9'!H98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+(Table112[[#This Row],[OPENING ]]+Table112[[#This Row],[RECEIPTS]]+Table112[[#This Row],[RETURNS]])-(Table112[[#This Row],[EXCHANGED]]+Table112[[#This Row],[SALES]]+Table112[[#This Row],[ISSUES]])</f>
        <v>0</v>
      </c>
      <c r="I98" s="53">
        <v>0</v>
      </c>
      <c r="J98" s="58">
        <f t="shared" si="41"/>
        <v>0</v>
      </c>
      <c r="K98" s="53">
        <f>+'DAY9'!K98+'DAY10'!C98</f>
        <v>0</v>
      </c>
      <c r="L98" s="54">
        <f>+'DAY9'!L98+'DAY10'!D98</f>
        <v>0</v>
      </c>
      <c r="M98" s="55">
        <f>+'DAY9'!M98+'DAY10'!E98</f>
        <v>0</v>
      </c>
      <c r="N98" s="52">
        <f>+'DAY9'!N98+'DAY10'!F98</f>
        <v>0</v>
      </c>
      <c r="O98" s="276">
        <f>+'DAY9'!O98+'DAY10'!G98</f>
        <v>0</v>
      </c>
      <c r="P98" s="53">
        <f t="shared" si="48"/>
        <v>0</v>
      </c>
      <c r="Q98" s="54">
        <f t="shared" si="49"/>
        <v>0</v>
      </c>
      <c r="R98" s="55">
        <f t="shared" si="50"/>
        <v>0</v>
      </c>
      <c r="S98" s="52">
        <f t="shared" si="51"/>
        <v>0</v>
      </c>
      <c r="T98" s="276">
        <f t="shared" si="52"/>
        <v>0</v>
      </c>
      <c r="U98" s="62">
        <f t="shared" si="40"/>
        <v>0</v>
      </c>
    </row>
    <row r="99" spans="1:21" ht="15.75" thickBot="1" x14ac:dyDescent="0.3">
      <c r="A99" s="339"/>
      <c r="B99" s="52">
        <f>'DAY9'!H99</f>
        <v>0</v>
      </c>
      <c r="C99" s="144">
        <v>0</v>
      </c>
      <c r="D99" s="145">
        <v>0</v>
      </c>
      <c r="E99" s="146">
        <v>0</v>
      </c>
      <c r="F99" s="143">
        <v>0</v>
      </c>
      <c r="G99" s="298">
        <v>0</v>
      </c>
      <c r="H99" s="54">
        <f>+(Table112[[#This Row],[OPENING ]]+Table112[[#This Row],[RECEIPTS]]+Table112[[#This Row],[RETURNS]])-(Table112[[#This Row],[EXCHANGED]]+Table112[[#This Row],[SALES]]+Table112[[#This Row],[ISSUES]])</f>
        <v>0</v>
      </c>
      <c r="I99" s="144">
        <v>0</v>
      </c>
      <c r="J99" s="148">
        <f>+I99-H99</f>
        <v>0</v>
      </c>
      <c r="K99" s="53">
        <f>+'DAY9'!K99+'DAY10'!C99</f>
        <v>0</v>
      </c>
      <c r="L99" s="54">
        <f>+'DAY9'!L99+'DAY10'!D99</f>
        <v>0</v>
      </c>
      <c r="M99" s="55">
        <f>+'DAY9'!M99+'DAY10'!E99</f>
        <v>0</v>
      </c>
      <c r="N99" s="52">
        <f>+'DAY9'!N99+'DAY10'!F99</f>
        <v>0</v>
      </c>
      <c r="O99" s="276">
        <f>+'DAY9'!O99+'DAY10'!G99</f>
        <v>0</v>
      </c>
      <c r="P99" s="53">
        <f t="shared" si="48"/>
        <v>0</v>
      </c>
      <c r="Q99" s="54">
        <f t="shared" si="49"/>
        <v>0</v>
      </c>
      <c r="R99" s="55">
        <f t="shared" si="50"/>
        <v>0</v>
      </c>
      <c r="S99" s="52">
        <f t="shared" si="51"/>
        <v>0</v>
      </c>
      <c r="T99" s="276">
        <f t="shared" si="5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53">SUM(B83:B99)</f>
        <v>3565.0000000000005</v>
      </c>
      <c r="C100" s="161">
        <f t="shared" si="53"/>
        <v>0</v>
      </c>
      <c r="D100" s="162">
        <f t="shared" si="53"/>
        <v>0</v>
      </c>
      <c r="E100" s="163">
        <f t="shared" si="53"/>
        <v>0</v>
      </c>
      <c r="F100" s="160">
        <f t="shared" si="53"/>
        <v>0</v>
      </c>
      <c r="G100" s="277">
        <f t="shared" si="53"/>
        <v>0</v>
      </c>
      <c r="H100" s="162">
        <f t="shared" si="53"/>
        <v>3565.0000000000005</v>
      </c>
      <c r="I100" s="161">
        <f t="shared" si="53"/>
        <v>0</v>
      </c>
      <c r="J100" s="165">
        <f>+I100-H100</f>
        <v>-3565.0000000000005</v>
      </c>
      <c r="K100" s="161">
        <f t="shared" ref="K100:T100" si="54">SUM(K83:K99)</f>
        <v>8250</v>
      </c>
      <c r="L100" s="161">
        <f t="shared" si="54"/>
        <v>96.6</v>
      </c>
      <c r="M100" s="163">
        <f t="shared" si="54"/>
        <v>0</v>
      </c>
      <c r="N100" s="160">
        <f t="shared" si="54"/>
        <v>0</v>
      </c>
      <c r="O100" s="277">
        <f t="shared" si="54"/>
        <v>7032</v>
      </c>
      <c r="P100" s="161">
        <f t="shared" si="54"/>
        <v>825</v>
      </c>
      <c r="Q100" s="162">
        <f t="shared" si="54"/>
        <v>9.66</v>
      </c>
      <c r="R100" s="163">
        <f t="shared" si="54"/>
        <v>0</v>
      </c>
      <c r="S100" s="160">
        <f t="shared" si="54"/>
        <v>0</v>
      </c>
      <c r="T100" s="277">
        <f t="shared" si="54"/>
        <v>703.2</v>
      </c>
      <c r="U100" s="166">
        <f t="shared" si="40"/>
        <v>2.3181563991520684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'DAY9'!H102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+(Table112[[#This Row],[OPENING ]]+Table112[[#This Row],[RECEIPTS]]+Table112[[#This Row],[RETURNS]])-(Table112[[#This Row],[EXCHANGED]]+Table112[[#This Row],[SALES]]+Table112[[#This Row],[ISSUES]])</f>
        <v>0</v>
      </c>
      <c r="I102" s="53">
        <v>0</v>
      </c>
      <c r="J102" s="58">
        <f t="shared" si="41"/>
        <v>0</v>
      </c>
      <c r="K102" s="53">
        <f>+'DAY9'!K102+'DAY10'!C102</f>
        <v>0</v>
      </c>
      <c r="L102" s="54">
        <f>+'DAY9'!L102+'DAY10'!D102</f>
        <v>0</v>
      </c>
      <c r="M102" s="55">
        <f>+'DAY9'!M102+'DAY10'!E102</f>
        <v>0</v>
      </c>
      <c r="N102" s="52">
        <f>+'DAY9'!N102+'DAY10'!F102</f>
        <v>0</v>
      </c>
      <c r="O102" s="276">
        <f>+'DAY9'!O102+'DAY10'!G102</f>
        <v>0</v>
      </c>
      <c r="P102" s="53">
        <f t="shared" ref="P102" si="55">+K102/10</f>
        <v>0</v>
      </c>
      <c r="Q102" s="54">
        <f t="shared" ref="Q102" si="56">+L102/10</f>
        <v>0</v>
      </c>
      <c r="R102" s="55">
        <f t="shared" ref="R102" si="57">+M102/10</f>
        <v>0</v>
      </c>
      <c r="S102" s="52">
        <f t="shared" ref="S102" si="58">+N102/10</f>
        <v>0</v>
      </c>
      <c r="T102" s="276">
        <f t="shared" ref="T102" si="59">+O102/10</f>
        <v>0</v>
      </c>
      <c r="U102" s="62">
        <f t="shared" si="40"/>
        <v>0</v>
      </c>
    </row>
    <row r="103" spans="1:21" x14ac:dyDescent="0.25">
      <c r="A103" s="340" t="s">
        <v>164</v>
      </c>
      <c r="B103" s="52">
        <f>'DAY9'!H103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+(Table112[[#This Row],[OPENING ]]+Table112[[#This Row],[RECEIPTS]]+Table112[[#This Row],[RETURNS]])-(Table112[[#This Row],[EXCHANGED]]+Table112[[#This Row],[SALES]]+Table112[[#This Row],[ISSUES]])</f>
        <v>0</v>
      </c>
      <c r="I103" s="53">
        <v>0</v>
      </c>
      <c r="J103" s="58">
        <f t="shared" si="41"/>
        <v>0</v>
      </c>
      <c r="K103" s="53">
        <f>+'DAY9'!K103+'DAY10'!C103</f>
        <v>0</v>
      </c>
      <c r="L103" s="54">
        <f>+'DAY9'!L103+'DAY10'!D103</f>
        <v>0</v>
      </c>
      <c r="M103" s="55">
        <f>+'DAY9'!M103+'DAY10'!E103</f>
        <v>0</v>
      </c>
      <c r="N103" s="52">
        <f>+'DAY9'!N103+'DAY10'!F103</f>
        <v>0</v>
      </c>
      <c r="O103" s="276">
        <f>+'DAY9'!O103+'DAY10'!G103</f>
        <v>0</v>
      </c>
      <c r="P103" s="53">
        <f t="shared" ref="P103:P113" si="60">+K103/10</f>
        <v>0</v>
      </c>
      <c r="Q103" s="54">
        <f t="shared" ref="Q103:Q113" si="61">+L103/10</f>
        <v>0</v>
      </c>
      <c r="R103" s="55">
        <f t="shared" ref="R103:R113" si="62">+M103/10</f>
        <v>0</v>
      </c>
      <c r="S103" s="52">
        <f t="shared" ref="S103:S113" si="63">+N103/10</f>
        <v>0</v>
      </c>
      <c r="T103" s="276">
        <f t="shared" ref="T103:T113" si="64">+O103/10</f>
        <v>0</v>
      </c>
      <c r="U103" s="62">
        <f t="shared" si="40"/>
        <v>0</v>
      </c>
    </row>
    <row r="104" spans="1:21" x14ac:dyDescent="0.25">
      <c r="A104" s="340" t="s">
        <v>114</v>
      </c>
      <c r="B104" s="52">
        <f>'DAY9'!H104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+(Table112[[#This Row],[OPENING ]]+Table112[[#This Row],[RECEIPTS]]+Table112[[#This Row],[RETURNS]])-(Table112[[#This Row],[EXCHANGED]]+Table112[[#This Row],[SALES]]+Table112[[#This Row],[ISSUES]])</f>
        <v>0</v>
      </c>
      <c r="I104" s="53">
        <v>0</v>
      </c>
      <c r="J104" s="58">
        <f t="shared" si="41"/>
        <v>0</v>
      </c>
      <c r="K104" s="53">
        <f>+'DAY9'!K104+'DAY10'!C104</f>
        <v>0</v>
      </c>
      <c r="L104" s="54">
        <f>+'DAY9'!L104+'DAY10'!D104</f>
        <v>0</v>
      </c>
      <c r="M104" s="55">
        <f>+'DAY9'!M104+'DAY10'!E104</f>
        <v>0</v>
      </c>
      <c r="N104" s="52">
        <f>+'DAY9'!N104+'DAY10'!F104</f>
        <v>0</v>
      </c>
      <c r="O104" s="276">
        <f>+'DAY9'!O104+'DAY10'!G104</f>
        <v>0</v>
      </c>
      <c r="P104" s="53">
        <f t="shared" si="60"/>
        <v>0</v>
      </c>
      <c r="Q104" s="54">
        <f t="shared" si="61"/>
        <v>0</v>
      </c>
      <c r="R104" s="55">
        <f t="shared" si="62"/>
        <v>0</v>
      </c>
      <c r="S104" s="52">
        <f t="shared" si="63"/>
        <v>0</v>
      </c>
      <c r="T104" s="276">
        <f t="shared" si="64"/>
        <v>0</v>
      </c>
      <c r="U104" s="62">
        <f t="shared" si="40"/>
        <v>0</v>
      </c>
    </row>
    <row r="105" spans="1:21" x14ac:dyDescent="0.25">
      <c r="A105" s="340" t="s">
        <v>113</v>
      </c>
      <c r="B105" s="52">
        <f>'DAY9'!H105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+(Table112[[#This Row],[OPENING ]]+Table112[[#This Row],[RECEIPTS]]+Table112[[#This Row],[RETURNS]])-(Table112[[#This Row],[EXCHANGED]]+Table112[[#This Row],[SALES]]+Table112[[#This Row],[ISSUES]])</f>
        <v>0</v>
      </c>
      <c r="I105" s="53">
        <v>0</v>
      </c>
      <c r="J105" s="58">
        <f t="shared" si="41"/>
        <v>0</v>
      </c>
      <c r="K105" s="53">
        <f>+'DAY9'!K105+'DAY10'!C105</f>
        <v>0</v>
      </c>
      <c r="L105" s="54">
        <f>+'DAY9'!L105+'DAY10'!D105</f>
        <v>0</v>
      </c>
      <c r="M105" s="55">
        <f>+'DAY9'!M105+'DAY10'!E105</f>
        <v>0</v>
      </c>
      <c r="N105" s="52">
        <f>+'DAY9'!N105+'DAY10'!F105</f>
        <v>0</v>
      </c>
      <c r="O105" s="276">
        <f>+'DAY9'!O105+'DAY10'!G105</f>
        <v>0</v>
      </c>
      <c r="P105" s="53">
        <f t="shared" si="60"/>
        <v>0</v>
      </c>
      <c r="Q105" s="54">
        <f t="shared" si="61"/>
        <v>0</v>
      </c>
      <c r="R105" s="55">
        <f t="shared" si="62"/>
        <v>0</v>
      </c>
      <c r="S105" s="52">
        <f t="shared" si="63"/>
        <v>0</v>
      </c>
      <c r="T105" s="276">
        <f t="shared" si="64"/>
        <v>0</v>
      </c>
      <c r="U105" s="62">
        <f t="shared" si="40"/>
        <v>0</v>
      </c>
    </row>
    <row r="106" spans="1:21" x14ac:dyDescent="0.25">
      <c r="A106" s="341" t="s">
        <v>171</v>
      </c>
      <c r="B106" s="52">
        <f>'DAY9'!H106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+(Table112[[#This Row],[OPENING ]]+Table112[[#This Row],[RECEIPTS]]+Table112[[#This Row],[RETURNS]])-(Table112[[#This Row],[EXCHANGED]]+Table112[[#This Row],[SALES]]+Table112[[#This Row],[ISSUES]])</f>
        <v>0</v>
      </c>
      <c r="I106" s="53">
        <v>0</v>
      </c>
      <c r="J106" s="58">
        <f t="shared" si="41"/>
        <v>0</v>
      </c>
      <c r="K106" s="53">
        <f>+'DAY9'!K106+'DAY10'!C106</f>
        <v>0</v>
      </c>
      <c r="L106" s="54">
        <f>+'DAY9'!L106+'DAY10'!D106</f>
        <v>0</v>
      </c>
      <c r="M106" s="55">
        <f>+'DAY9'!M106+'DAY10'!E106</f>
        <v>0</v>
      </c>
      <c r="N106" s="52">
        <f>+'DAY9'!N106+'DAY10'!F106</f>
        <v>0</v>
      </c>
      <c r="O106" s="276">
        <f>+'DAY9'!O106+'DAY10'!G106</f>
        <v>0</v>
      </c>
      <c r="P106" s="53">
        <f t="shared" si="60"/>
        <v>0</v>
      </c>
      <c r="Q106" s="54">
        <f t="shared" si="61"/>
        <v>0</v>
      </c>
      <c r="R106" s="55">
        <f t="shared" si="62"/>
        <v>0</v>
      </c>
      <c r="S106" s="52">
        <f t="shared" si="63"/>
        <v>0</v>
      </c>
      <c r="T106" s="276">
        <f t="shared" si="64"/>
        <v>0</v>
      </c>
      <c r="U106" s="62">
        <f t="shared" si="40"/>
        <v>0</v>
      </c>
    </row>
    <row r="107" spans="1:21" x14ac:dyDescent="0.25">
      <c r="A107" s="340" t="s">
        <v>261</v>
      </c>
      <c r="B107" s="52">
        <f>'DAY9'!H107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+(Table112[[#This Row],[OPENING ]]+Table112[[#This Row],[RECEIPTS]]+Table112[[#This Row],[RETURNS]])-(Table112[[#This Row],[EXCHANGED]]+Table112[[#This Row],[SALES]]+Table112[[#This Row],[ISSUES]])</f>
        <v>258.60000000000002</v>
      </c>
      <c r="I107" s="53">
        <v>0</v>
      </c>
      <c r="J107" s="58">
        <f t="shared" si="41"/>
        <v>-258.60000000000002</v>
      </c>
      <c r="K107" s="53">
        <f>+'DAY9'!K107+'DAY10'!C107</f>
        <v>0</v>
      </c>
      <c r="L107" s="54">
        <f>+'DAY9'!L107+'DAY10'!D107</f>
        <v>0</v>
      </c>
      <c r="M107" s="55">
        <f>+'DAY9'!M107+'DAY10'!E107</f>
        <v>0</v>
      </c>
      <c r="N107" s="52">
        <f>+'DAY9'!N107+'DAY10'!F107</f>
        <v>0</v>
      </c>
      <c r="O107" s="276">
        <f>+'DAY9'!O107+'DAY10'!G107</f>
        <v>0</v>
      </c>
      <c r="P107" s="53">
        <f t="shared" si="60"/>
        <v>0</v>
      </c>
      <c r="Q107" s="54">
        <f t="shared" si="61"/>
        <v>0</v>
      </c>
      <c r="R107" s="55">
        <f t="shared" si="62"/>
        <v>0</v>
      </c>
      <c r="S107" s="52">
        <f t="shared" si="63"/>
        <v>0</v>
      </c>
      <c r="T107" s="276">
        <f t="shared" si="64"/>
        <v>0</v>
      </c>
      <c r="U107" s="62">
        <f t="shared" si="40"/>
        <v>0</v>
      </c>
    </row>
    <row r="108" spans="1:21" x14ac:dyDescent="0.25">
      <c r="A108" s="342" t="s">
        <v>220</v>
      </c>
      <c r="B108" s="52">
        <f>'DAY9'!H108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+(Table112[[#This Row],[OPENING ]]+Table112[[#This Row],[RECEIPTS]]+Table112[[#This Row],[RETURNS]])-(Table112[[#This Row],[EXCHANGED]]+Table112[[#This Row],[SALES]]+Table112[[#This Row],[ISSUES]])</f>
        <v>9803.4</v>
      </c>
      <c r="I108" s="53">
        <v>0</v>
      </c>
      <c r="J108" s="58">
        <f t="shared" si="41"/>
        <v>-9803.4</v>
      </c>
      <c r="K108" s="53">
        <f>+'DAY9'!K108+'DAY10'!C108</f>
        <v>6075</v>
      </c>
      <c r="L108" s="54">
        <f>+'DAY9'!L108+'DAY10'!D108</f>
        <v>0</v>
      </c>
      <c r="M108" s="55">
        <f>+'DAY9'!M108+'DAY10'!E108</f>
        <v>0</v>
      </c>
      <c r="N108" s="52">
        <f>+'DAY9'!N108+'DAY10'!F108</f>
        <v>0</v>
      </c>
      <c r="O108" s="276">
        <f>+'DAY9'!O108+'DAY10'!G108</f>
        <v>3900</v>
      </c>
      <c r="P108" s="53">
        <f t="shared" si="60"/>
        <v>607.5</v>
      </c>
      <c r="Q108" s="54">
        <f t="shared" si="61"/>
        <v>0</v>
      </c>
      <c r="R108" s="55">
        <f t="shared" si="62"/>
        <v>0</v>
      </c>
      <c r="S108" s="52">
        <f t="shared" si="63"/>
        <v>0</v>
      </c>
      <c r="T108" s="276">
        <f t="shared" si="64"/>
        <v>390</v>
      </c>
      <c r="U108" s="62">
        <f t="shared" si="40"/>
        <v>9.8279699248120291</v>
      </c>
    </row>
    <row r="109" spans="1:21" x14ac:dyDescent="0.25">
      <c r="A109" s="340"/>
      <c r="B109" s="52">
        <f>'DAY9'!H109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+(Table112[[#This Row],[OPENING ]]+Table112[[#This Row],[RECEIPTS]]+Table112[[#This Row],[RETURNS]])-(Table112[[#This Row],[EXCHANGED]]+Table112[[#This Row],[SALES]]+Table112[[#This Row],[ISSUES]])</f>
        <v>0</v>
      </c>
      <c r="I109" s="53">
        <v>0</v>
      </c>
      <c r="J109" s="58">
        <f t="shared" si="41"/>
        <v>0</v>
      </c>
      <c r="K109" s="53">
        <f>+'DAY9'!K109+'DAY10'!C109</f>
        <v>0</v>
      </c>
      <c r="L109" s="54">
        <f>+'DAY9'!L109+'DAY10'!D109</f>
        <v>0</v>
      </c>
      <c r="M109" s="55">
        <f>+'DAY9'!M109+'DAY10'!E109</f>
        <v>0</v>
      </c>
      <c r="N109" s="52">
        <f>+'DAY9'!N109+'DAY10'!F109</f>
        <v>0</v>
      </c>
      <c r="O109" s="276">
        <f>+'DAY9'!O109+'DAY10'!G109</f>
        <v>0</v>
      </c>
      <c r="P109" s="53">
        <f t="shared" si="60"/>
        <v>0</v>
      </c>
      <c r="Q109" s="54">
        <f t="shared" si="61"/>
        <v>0</v>
      </c>
      <c r="R109" s="55">
        <f t="shared" si="62"/>
        <v>0</v>
      </c>
      <c r="S109" s="52">
        <f t="shared" si="63"/>
        <v>0</v>
      </c>
      <c r="T109" s="276">
        <f t="shared" si="64"/>
        <v>0</v>
      </c>
      <c r="U109" s="62">
        <f t="shared" si="40"/>
        <v>0</v>
      </c>
    </row>
    <row r="110" spans="1:21" x14ac:dyDescent="0.25">
      <c r="A110" s="340"/>
      <c r="B110" s="52">
        <f>'DAY9'!H110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+(Table112[[#This Row],[OPENING ]]+Table112[[#This Row],[RECEIPTS]]+Table112[[#This Row],[RETURNS]])-(Table112[[#This Row],[EXCHANGED]]+Table112[[#This Row],[SALES]]+Table112[[#This Row],[ISSUES]])</f>
        <v>0</v>
      </c>
      <c r="I110" s="53">
        <v>0</v>
      </c>
      <c r="J110" s="58">
        <f t="shared" si="41"/>
        <v>0</v>
      </c>
      <c r="K110" s="53">
        <f>+'DAY9'!K110+'DAY10'!C110</f>
        <v>0</v>
      </c>
      <c r="L110" s="54">
        <f>+'DAY9'!L110+'DAY10'!D110</f>
        <v>0</v>
      </c>
      <c r="M110" s="55">
        <f>+'DAY9'!M110+'DAY10'!E110</f>
        <v>0</v>
      </c>
      <c r="N110" s="52">
        <f>+'DAY9'!N110+'DAY10'!F110</f>
        <v>0</v>
      </c>
      <c r="O110" s="276">
        <f>+'DAY9'!O110+'DAY10'!G110</f>
        <v>0</v>
      </c>
      <c r="P110" s="53">
        <f t="shared" si="60"/>
        <v>0</v>
      </c>
      <c r="Q110" s="54">
        <f t="shared" si="61"/>
        <v>0</v>
      </c>
      <c r="R110" s="55">
        <f t="shared" si="62"/>
        <v>0</v>
      </c>
      <c r="S110" s="52">
        <f t="shared" si="63"/>
        <v>0</v>
      </c>
      <c r="T110" s="276">
        <f t="shared" si="64"/>
        <v>0</v>
      </c>
      <c r="U110" s="62">
        <f t="shared" si="40"/>
        <v>0</v>
      </c>
    </row>
    <row r="111" spans="1:21" x14ac:dyDescent="0.25">
      <c r="A111" s="340"/>
      <c r="B111" s="52">
        <f>'DAY9'!H111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+(Table112[[#This Row],[OPENING ]]+Table112[[#This Row],[RECEIPTS]]+Table112[[#This Row],[RETURNS]])-(Table112[[#This Row],[EXCHANGED]]+Table112[[#This Row],[SALES]]+Table112[[#This Row],[ISSUES]])</f>
        <v>0</v>
      </c>
      <c r="I111" s="53">
        <v>0</v>
      </c>
      <c r="J111" s="58">
        <f t="shared" si="41"/>
        <v>0</v>
      </c>
      <c r="K111" s="53">
        <f>+'DAY9'!K111+'DAY10'!C111</f>
        <v>0</v>
      </c>
      <c r="L111" s="54">
        <f>+'DAY9'!L111+'DAY10'!D111</f>
        <v>0</v>
      </c>
      <c r="M111" s="55">
        <f>+'DAY9'!M111+'DAY10'!E111</f>
        <v>0</v>
      </c>
      <c r="N111" s="52">
        <f>+'DAY9'!N111+'DAY10'!F111</f>
        <v>0</v>
      </c>
      <c r="O111" s="276">
        <f>+'DAY9'!O111+'DAY10'!G111</f>
        <v>0</v>
      </c>
      <c r="P111" s="53">
        <f t="shared" si="60"/>
        <v>0</v>
      </c>
      <c r="Q111" s="54">
        <f t="shared" si="61"/>
        <v>0</v>
      </c>
      <c r="R111" s="55">
        <f t="shared" si="62"/>
        <v>0</v>
      </c>
      <c r="S111" s="52">
        <f t="shared" si="63"/>
        <v>0</v>
      </c>
      <c r="T111" s="276">
        <f t="shared" si="64"/>
        <v>0</v>
      </c>
      <c r="U111" s="62">
        <f t="shared" si="40"/>
        <v>0</v>
      </c>
    </row>
    <row r="112" spans="1:21" x14ac:dyDescent="0.25">
      <c r="A112" s="340"/>
      <c r="B112" s="52">
        <f>'DAY9'!H112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+(Table112[[#This Row],[OPENING ]]+Table112[[#This Row],[RECEIPTS]]+Table112[[#This Row],[RETURNS]])-(Table112[[#This Row],[EXCHANGED]]+Table112[[#This Row],[SALES]]+Table112[[#This Row],[ISSUES]])</f>
        <v>0</v>
      </c>
      <c r="I112" s="53">
        <v>0</v>
      </c>
      <c r="J112" s="58">
        <f t="shared" si="41"/>
        <v>0</v>
      </c>
      <c r="K112" s="53">
        <f>+'DAY9'!K112+'DAY10'!C112</f>
        <v>0</v>
      </c>
      <c r="L112" s="54">
        <f>+'DAY9'!L112+'DAY10'!D112</f>
        <v>0</v>
      </c>
      <c r="M112" s="55">
        <f>+'DAY9'!M112+'DAY10'!E112</f>
        <v>0</v>
      </c>
      <c r="N112" s="52">
        <f>+'DAY9'!N112+'DAY10'!F112</f>
        <v>0</v>
      </c>
      <c r="O112" s="276">
        <f>+'DAY9'!O112+'DAY10'!G112</f>
        <v>0</v>
      </c>
      <c r="P112" s="53">
        <f t="shared" si="60"/>
        <v>0</v>
      </c>
      <c r="Q112" s="54">
        <f t="shared" si="61"/>
        <v>0</v>
      </c>
      <c r="R112" s="55">
        <f t="shared" si="62"/>
        <v>0</v>
      </c>
      <c r="S112" s="52">
        <f t="shared" si="63"/>
        <v>0</v>
      </c>
      <c r="T112" s="276">
        <f t="shared" si="64"/>
        <v>0</v>
      </c>
      <c r="U112" s="62">
        <f t="shared" si="40"/>
        <v>0</v>
      </c>
    </row>
    <row r="113" spans="1:21" ht="15.75" thickBot="1" x14ac:dyDescent="0.3">
      <c r="A113" s="342" t="s">
        <v>126</v>
      </c>
      <c r="B113" s="52">
        <f>'DAY9'!H113</f>
        <v>0</v>
      </c>
      <c r="C113" s="144">
        <v>0</v>
      </c>
      <c r="D113" s="145">
        <v>0</v>
      </c>
      <c r="E113" s="146">
        <v>0</v>
      </c>
      <c r="F113" s="143">
        <v>0</v>
      </c>
      <c r="G113" s="298">
        <v>0</v>
      </c>
      <c r="H113" s="54">
        <f>+(Table112[[#This Row],[OPENING ]]+Table112[[#This Row],[RECEIPTS]]+Table112[[#This Row],[RETURNS]])-(Table112[[#This Row],[EXCHANGED]]+Table112[[#This Row],[SALES]]+Table112[[#This Row],[ISSUES]])</f>
        <v>0</v>
      </c>
      <c r="I113" s="144">
        <v>0</v>
      </c>
      <c r="J113" s="148">
        <f t="shared" si="41"/>
        <v>0</v>
      </c>
      <c r="K113" s="53">
        <f>+'DAY9'!K113+'DAY10'!C113</f>
        <v>0</v>
      </c>
      <c r="L113" s="54">
        <f>+'DAY9'!L113+'DAY10'!D113</f>
        <v>0</v>
      </c>
      <c r="M113" s="55">
        <f>+'DAY9'!M113+'DAY10'!E113</f>
        <v>0</v>
      </c>
      <c r="N113" s="52">
        <f>+'DAY9'!N113+'DAY10'!F113</f>
        <v>0</v>
      </c>
      <c r="O113" s="276">
        <f>+'DAY9'!O113+'DAY10'!G113</f>
        <v>0</v>
      </c>
      <c r="P113" s="53">
        <f t="shared" si="60"/>
        <v>0</v>
      </c>
      <c r="Q113" s="54">
        <f t="shared" si="61"/>
        <v>0</v>
      </c>
      <c r="R113" s="55">
        <f t="shared" si="62"/>
        <v>0</v>
      </c>
      <c r="S113" s="52">
        <f t="shared" si="63"/>
        <v>0</v>
      </c>
      <c r="T113" s="276">
        <f t="shared" si="64"/>
        <v>0</v>
      </c>
      <c r="U113" s="167">
        <f t="shared" si="40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65">SUM(C102:C113)</f>
        <v>0</v>
      </c>
      <c r="D114" s="162">
        <f t="shared" si="65"/>
        <v>0</v>
      </c>
      <c r="E114" s="163">
        <f t="shared" si="65"/>
        <v>0</v>
      </c>
      <c r="F114" s="160">
        <f t="shared" si="65"/>
        <v>0</v>
      </c>
      <c r="G114" s="277">
        <f t="shared" ref="G114:T114" si="66">SUM(G102:G113)</f>
        <v>0</v>
      </c>
      <c r="H114" s="162">
        <f t="shared" si="66"/>
        <v>10062</v>
      </c>
      <c r="I114" s="161">
        <f t="shared" si="66"/>
        <v>0</v>
      </c>
      <c r="J114" s="165">
        <f>+I114-H114</f>
        <v>-10062</v>
      </c>
      <c r="K114" s="161">
        <f t="shared" si="66"/>
        <v>6075</v>
      </c>
      <c r="L114" s="162">
        <f t="shared" si="66"/>
        <v>0</v>
      </c>
      <c r="M114" s="163">
        <f t="shared" si="66"/>
        <v>0</v>
      </c>
      <c r="N114" s="160">
        <f t="shared" si="66"/>
        <v>0</v>
      </c>
      <c r="O114" s="277">
        <f t="shared" si="66"/>
        <v>3900</v>
      </c>
      <c r="P114" s="161">
        <f t="shared" si="66"/>
        <v>607.5</v>
      </c>
      <c r="Q114" s="162">
        <f t="shared" si="66"/>
        <v>0</v>
      </c>
      <c r="R114" s="163">
        <f t="shared" si="66"/>
        <v>0</v>
      </c>
      <c r="S114" s="160">
        <f t="shared" si="66"/>
        <v>0</v>
      </c>
      <c r="T114" s="277">
        <f t="shared" si="66"/>
        <v>390</v>
      </c>
      <c r="U114" s="166">
        <f t="shared" si="40"/>
        <v>10.087218045112781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>
        <f t="shared" si="41"/>
        <v>0</v>
      </c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>
        <f t="shared" si="41"/>
        <v>0</v>
      </c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'DAY9'!H117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+(Table112[[#This Row],[OPENING ]]+Table112[[#This Row],[RECEIPTS]]+Table112[[#This Row],[RETURNS]])-(Table112[[#This Row],[EXCHANGED]]+Table112[[#This Row],[SALES]]+Table112[[#This Row],[ISSUES]])</f>
        <v>0</v>
      </c>
      <c r="I117" s="53">
        <v>0</v>
      </c>
      <c r="J117" s="58">
        <f t="shared" si="41"/>
        <v>0</v>
      </c>
      <c r="K117" s="53">
        <f>+'DAY9'!K117+'DAY10'!C117</f>
        <v>0</v>
      </c>
      <c r="L117" s="54">
        <f>+'DAY9'!L117+'DAY10'!D117</f>
        <v>0</v>
      </c>
      <c r="M117" s="55">
        <f>+'DAY9'!M117+'DAY10'!E117</f>
        <v>0</v>
      </c>
      <c r="N117" s="52">
        <f>+'DAY9'!N117+'DAY10'!F117</f>
        <v>0</v>
      </c>
      <c r="O117" s="276">
        <f>+'DAY9'!O117+'DAY10'!G117</f>
        <v>0</v>
      </c>
      <c r="P117" s="53">
        <f t="shared" ref="P117" si="67">+K117/10</f>
        <v>0</v>
      </c>
      <c r="Q117" s="54">
        <f t="shared" ref="Q117" si="68">+L117/10</f>
        <v>0</v>
      </c>
      <c r="R117" s="55">
        <f t="shared" ref="R117" si="69">+M117/10</f>
        <v>0</v>
      </c>
      <c r="S117" s="52">
        <f t="shared" ref="S117" si="70">+N117/10</f>
        <v>0</v>
      </c>
      <c r="T117" s="276">
        <f t="shared" ref="T117" si="71">+O117/10</f>
        <v>0</v>
      </c>
      <c r="U117" s="62">
        <f t="shared" si="40"/>
        <v>0</v>
      </c>
    </row>
    <row r="118" spans="1:21" x14ac:dyDescent="0.25">
      <c r="A118" s="78" t="s">
        <v>46</v>
      </c>
      <c r="B118" s="52">
        <f>'DAY9'!H118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+(Table112[[#This Row],[OPENING ]]+Table112[[#This Row],[RECEIPTS]]+Table112[[#This Row],[RETURNS]])-(Table112[[#This Row],[EXCHANGED]]+Table112[[#This Row],[SALES]]+Table112[[#This Row],[ISSUES]])</f>
        <v>0</v>
      </c>
      <c r="I118" s="53">
        <v>0</v>
      </c>
      <c r="J118" s="58">
        <f t="shared" si="41"/>
        <v>0</v>
      </c>
      <c r="K118" s="53">
        <f>+'DAY9'!K118+'DAY10'!C118</f>
        <v>0</v>
      </c>
      <c r="L118" s="54">
        <f>+'DAY9'!L118+'DAY10'!D118</f>
        <v>0</v>
      </c>
      <c r="M118" s="55">
        <f>+'DAY9'!M118+'DAY10'!E118</f>
        <v>0</v>
      </c>
      <c r="N118" s="52">
        <f>+'DAY9'!N118+'DAY10'!F118</f>
        <v>0</v>
      </c>
      <c r="O118" s="276">
        <f>+'DAY9'!O118+'DAY10'!G118</f>
        <v>0</v>
      </c>
      <c r="P118" s="53">
        <f t="shared" ref="P118:P124" si="72">+K118/10</f>
        <v>0</v>
      </c>
      <c r="Q118" s="54">
        <f t="shared" ref="Q118:Q124" si="73">+L118/10</f>
        <v>0</v>
      </c>
      <c r="R118" s="55">
        <f t="shared" ref="R118:R124" si="74">+M118/10</f>
        <v>0</v>
      </c>
      <c r="S118" s="52">
        <f t="shared" ref="S118:S124" si="75">+N118/10</f>
        <v>0</v>
      </c>
      <c r="T118" s="276">
        <f t="shared" ref="T118:T124" si="76">+O118/10</f>
        <v>0</v>
      </c>
      <c r="U118" s="62">
        <f t="shared" si="40"/>
        <v>0</v>
      </c>
    </row>
    <row r="119" spans="1:21" x14ac:dyDescent="0.25">
      <c r="A119" s="78"/>
      <c r="B119" s="52">
        <f>'DAY9'!H119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+(Table112[[#This Row],[OPENING ]]+Table112[[#This Row],[RECEIPTS]]+Table112[[#This Row],[RETURNS]])-(Table112[[#This Row],[EXCHANGED]]+Table112[[#This Row],[SALES]]+Table112[[#This Row],[ISSUES]])</f>
        <v>0</v>
      </c>
      <c r="I119" s="53">
        <v>0</v>
      </c>
      <c r="J119" s="58">
        <f t="shared" si="41"/>
        <v>0</v>
      </c>
      <c r="K119" s="53">
        <f>+'DAY9'!K119+'DAY10'!C119</f>
        <v>0</v>
      </c>
      <c r="L119" s="54">
        <f>+'DAY9'!L119+'DAY10'!D119</f>
        <v>0</v>
      </c>
      <c r="M119" s="55">
        <f>+'DAY9'!M119+'DAY10'!E119</f>
        <v>0</v>
      </c>
      <c r="N119" s="52">
        <f>+'DAY9'!N119+'DAY10'!F119</f>
        <v>0</v>
      </c>
      <c r="O119" s="276">
        <f>+'DAY9'!O119+'DAY10'!G119</f>
        <v>0</v>
      </c>
      <c r="P119" s="53">
        <f t="shared" si="72"/>
        <v>0</v>
      </c>
      <c r="Q119" s="54">
        <f t="shared" si="73"/>
        <v>0</v>
      </c>
      <c r="R119" s="55">
        <f t="shared" si="74"/>
        <v>0</v>
      </c>
      <c r="S119" s="52">
        <f t="shared" si="75"/>
        <v>0</v>
      </c>
      <c r="T119" s="276">
        <f t="shared" si="76"/>
        <v>0</v>
      </c>
      <c r="U119" s="62">
        <f t="shared" si="40"/>
        <v>0</v>
      </c>
    </row>
    <row r="120" spans="1:21" x14ac:dyDescent="0.25">
      <c r="A120" s="78" t="s">
        <v>230</v>
      </c>
      <c r="B120" s="52">
        <f>'DAY9'!H120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+(Table112[[#This Row],[OPENING ]]+Table112[[#This Row],[RECEIPTS]]+Table112[[#This Row],[RETURNS]])-(Table112[[#This Row],[EXCHANGED]]+Table112[[#This Row],[SALES]]+Table112[[#This Row],[ISSUES]])</f>
        <v>0</v>
      </c>
      <c r="I120" s="53">
        <v>0</v>
      </c>
      <c r="J120" s="58">
        <f t="shared" si="41"/>
        <v>0</v>
      </c>
      <c r="K120" s="53">
        <f>+'DAY9'!K120+'DAY10'!C120</f>
        <v>0</v>
      </c>
      <c r="L120" s="54">
        <f>+'DAY9'!L120+'DAY10'!D120</f>
        <v>0</v>
      </c>
      <c r="M120" s="55">
        <f>+'DAY9'!M120+'DAY10'!E120</f>
        <v>0</v>
      </c>
      <c r="N120" s="52">
        <f>+'DAY9'!N120+'DAY10'!F120</f>
        <v>0</v>
      </c>
      <c r="O120" s="276">
        <f>+'DAY9'!O120+'DAY10'!G120</f>
        <v>0</v>
      </c>
      <c r="P120" s="53">
        <f t="shared" si="72"/>
        <v>0</v>
      </c>
      <c r="Q120" s="54">
        <f t="shared" si="73"/>
        <v>0</v>
      </c>
      <c r="R120" s="55">
        <f t="shared" si="74"/>
        <v>0</v>
      </c>
      <c r="S120" s="52">
        <f t="shared" si="75"/>
        <v>0</v>
      </c>
      <c r="T120" s="276">
        <f t="shared" si="76"/>
        <v>0</v>
      </c>
      <c r="U120" s="62">
        <f t="shared" si="40"/>
        <v>0</v>
      </c>
    </row>
    <row r="121" spans="1:21" x14ac:dyDescent="0.25">
      <c r="A121" s="78" t="s">
        <v>231</v>
      </c>
      <c r="B121" s="52">
        <f>'DAY9'!H121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+(Table112[[#This Row],[OPENING ]]+Table112[[#This Row],[RECEIPTS]]+Table112[[#This Row],[RETURNS]])-(Table112[[#This Row],[EXCHANGED]]+Table112[[#This Row],[SALES]]+Table112[[#This Row],[ISSUES]])</f>
        <v>8486.7999999999993</v>
      </c>
      <c r="I121" s="53">
        <v>0</v>
      </c>
      <c r="J121" s="58">
        <f t="shared" si="41"/>
        <v>-8486.7999999999993</v>
      </c>
      <c r="K121" s="53">
        <f>+'DAY9'!K121+'DAY10'!C121</f>
        <v>0</v>
      </c>
      <c r="L121" s="54">
        <f>+'DAY9'!L121+'DAY10'!D121</f>
        <v>8.3000000000000007</v>
      </c>
      <c r="M121" s="55">
        <f>+'DAY9'!M121+'DAY10'!E121</f>
        <v>0</v>
      </c>
      <c r="N121" s="52">
        <f>+'DAY9'!N121+'DAY10'!F121</f>
        <v>0</v>
      </c>
      <c r="O121" s="276">
        <f>+'DAY9'!O121+'DAY10'!G121</f>
        <v>2209.9</v>
      </c>
      <c r="P121" s="53">
        <f t="shared" si="72"/>
        <v>0</v>
      </c>
      <c r="Q121" s="54">
        <f t="shared" si="73"/>
        <v>0.83000000000000007</v>
      </c>
      <c r="R121" s="55">
        <f t="shared" si="74"/>
        <v>0</v>
      </c>
      <c r="S121" s="52">
        <f t="shared" si="75"/>
        <v>0</v>
      </c>
      <c r="T121" s="276">
        <f t="shared" si="76"/>
        <v>220.99</v>
      </c>
      <c r="U121" s="62">
        <f t="shared" si="40"/>
        <v>38.259850329095656</v>
      </c>
    </row>
    <row r="122" spans="1:21" x14ac:dyDescent="0.25">
      <c r="A122" s="78" t="s">
        <v>232</v>
      </c>
      <c r="B122" s="52">
        <f>'DAY9'!H122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+(Table112[[#This Row],[OPENING ]]+Table112[[#This Row],[RECEIPTS]]+Table112[[#This Row],[RETURNS]])-(Table112[[#This Row],[EXCHANGED]]+Table112[[#This Row],[SALES]]+Table112[[#This Row],[ISSUES]])</f>
        <v>0</v>
      </c>
      <c r="I122" s="53">
        <v>0</v>
      </c>
      <c r="J122" s="58">
        <f t="shared" si="41"/>
        <v>0</v>
      </c>
      <c r="K122" s="53">
        <f>+'DAY9'!K122+'DAY10'!C122</f>
        <v>0</v>
      </c>
      <c r="L122" s="54">
        <f>+'DAY9'!L122+'DAY10'!D122</f>
        <v>0</v>
      </c>
      <c r="M122" s="55">
        <f>+'DAY9'!M122+'DAY10'!E122</f>
        <v>0</v>
      </c>
      <c r="N122" s="52">
        <f>+'DAY9'!N122+'DAY10'!F122</f>
        <v>0</v>
      </c>
      <c r="O122" s="276">
        <f>+'DAY9'!O122+'DAY10'!G122</f>
        <v>0</v>
      </c>
      <c r="P122" s="53">
        <f t="shared" si="72"/>
        <v>0</v>
      </c>
      <c r="Q122" s="54">
        <f t="shared" si="73"/>
        <v>0</v>
      </c>
      <c r="R122" s="55">
        <f t="shared" si="74"/>
        <v>0</v>
      </c>
      <c r="S122" s="52">
        <f t="shared" si="75"/>
        <v>0</v>
      </c>
      <c r="T122" s="276">
        <f t="shared" si="76"/>
        <v>0</v>
      </c>
      <c r="U122" s="62">
        <f t="shared" si="40"/>
        <v>0</v>
      </c>
    </row>
    <row r="123" spans="1:21" x14ac:dyDescent="0.25">
      <c r="A123" s="320" t="s">
        <v>246</v>
      </c>
      <c r="B123" s="52">
        <f>'DAY9'!H123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+(Table112[[#This Row],[OPENING ]]+Table112[[#This Row],[RECEIPTS]]+Table112[[#This Row],[RETURNS]])-(Table112[[#This Row],[EXCHANGED]]+Table112[[#This Row],[SALES]]+Table112[[#This Row],[ISSUES]])</f>
        <v>100</v>
      </c>
      <c r="I123" s="53">
        <v>0</v>
      </c>
      <c r="J123" s="58">
        <f t="shared" si="41"/>
        <v>-100</v>
      </c>
      <c r="K123" s="53">
        <f>+'DAY9'!K123+'DAY10'!C123</f>
        <v>0</v>
      </c>
      <c r="L123" s="54">
        <f>+'DAY9'!L123+'DAY10'!D123</f>
        <v>0</v>
      </c>
      <c r="M123" s="55">
        <f>+'DAY9'!M123+'DAY10'!E123</f>
        <v>0</v>
      </c>
      <c r="N123" s="52">
        <f>+'DAY9'!N123+'DAY10'!F123</f>
        <v>0</v>
      </c>
      <c r="O123" s="276">
        <f>+'DAY9'!O123+'DAY10'!G123</f>
        <v>0</v>
      </c>
      <c r="P123" s="53">
        <f t="shared" si="72"/>
        <v>0</v>
      </c>
      <c r="Q123" s="54">
        <f t="shared" si="73"/>
        <v>0</v>
      </c>
      <c r="R123" s="55">
        <f t="shared" si="74"/>
        <v>0</v>
      </c>
      <c r="S123" s="52">
        <f t="shared" si="75"/>
        <v>0</v>
      </c>
      <c r="T123" s="276">
        <f t="shared" si="76"/>
        <v>0</v>
      </c>
      <c r="U123" s="62">
        <f t="shared" si="40"/>
        <v>0</v>
      </c>
    </row>
    <row r="124" spans="1:21" ht="15.75" thickBot="1" x14ac:dyDescent="0.3">
      <c r="A124" s="177"/>
      <c r="B124" s="52">
        <f>'DAY9'!H124</f>
        <v>0</v>
      </c>
      <c r="C124" s="144">
        <v>0</v>
      </c>
      <c r="D124" s="145">
        <v>0</v>
      </c>
      <c r="E124" s="146">
        <v>0</v>
      </c>
      <c r="F124" s="143">
        <v>0</v>
      </c>
      <c r="G124" s="298">
        <v>0</v>
      </c>
      <c r="H124" s="54">
        <f>+(Table112[[#This Row],[OPENING ]]+Table112[[#This Row],[RECEIPTS]]+Table112[[#This Row],[RETURNS]])-(Table112[[#This Row],[EXCHANGED]]+Table112[[#This Row],[SALES]]+Table112[[#This Row],[ISSUES]])</f>
        <v>0</v>
      </c>
      <c r="I124" s="144">
        <v>0</v>
      </c>
      <c r="J124" s="148">
        <f t="shared" si="41"/>
        <v>0</v>
      </c>
      <c r="K124" s="53">
        <f>+'DAY9'!K124+'DAY10'!C124</f>
        <v>0</v>
      </c>
      <c r="L124" s="54">
        <f>+'DAY9'!L124+'DAY10'!D124</f>
        <v>0</v>
      </c>
      <c r="M124" s="55">
        <f>+'DAY9'!M124+'DAY10'!E124</f>
        <v>0</v>
      </c>
      <c r="N124" s="52">
        <f>+'DAY9'!N124+'DAY10'!F124</f>
        <v>0</v>
      </c>
      <c r="O124" s="276">
        <f>+'DAY9'!O124+'DAY10'!G124</f>
        <v>0</v>
      </c>
      <c r="P124" s="53">
        <f t="shared" si="72"/>
        <v>0</v>
      </c>
      <c r="Q124" s="54">
        <f t="shared" si="73"/>
        <v>0</v>
      </c>
      <c r="R124" s="55">
        <f t="shared" si="74"/>
        <v>0</v>
      </c>
      <c r="S124" s="52">
        <f t="shared" si="75"/>
        <v>0</v>
      </c>
      <c r="T124" s="276">
        <f t="shared" si="76"/>
        <v>0</v>
      </c>
      <c r="U124" s="167">
        <f t="shared" si="40"/>
        <v>0</v>
      </c>
    </row>
    <row r="125" spans="1:21" ht="17.25" thickBot="1" x14ac:dyDescent="0.35">
      <c r="A125" s="159" t="s">
        <v>196</v>
      </c>
      <c r="B125" s="160">
        <f t="shared" ref="B125:T125" si="77">SUM(B117:B124)</f>
        <v>8586.7999999999993</v>
      </c>
      <c r="C125" s="161">
        <f t="shared" si="77"/>
        <v>0</v>
      </c>
      <c r="D125" s="162">
        <f t="shared" si="77"/>
        <v>0</v>
      </c>
      <c r="E125" s="163">
        <f t="shared" si="77"/>
        <v>0</v>
      </c>
      <c r="F125" s="160">
        <f t="shared" si="77"/>
        <v>0</v>
      </c>
      <c r="G125" s="277">
        <f t="shared" si="77"/>
        <v>0</v>
      </c>
      <c r="H125" s="162">
        <f t="shared" si="77"/>
        <v>8586.7999999999993</v>
      </c>
      <c r="I125" s="161">
        <f t="shared" si="77"/>
        <v>0</v>
      </c>
      <c r="J125" s="165">
        <f>+I125-H125</f>
        <v>-8586.7999999999993</v>
      </c>
      <c r="K125" s="161">
        <f t="shared" si="77"/>
        <v>0</v>
      </c>
      <c r="L125" s="162">
        <f t="shared" si="77"/>
        <v>8.3000000000000007</v>
      </c>
      <c r="M125" s="163">
        <f t="shared" si="77"/>
        <v>0</v>
      </c>
      <c r="N125" s="160">
        <f t="shared" si="77"/>
        <v>0</v>
      </c>
      <c r="O125" s="277">
        <f t="shared" si="77"/>
        <v>2209.9</v>
      </c>
      <c r="P125" s="161">
        <f t="shared" si="77"/>
        <v>0</v>
      </c>
      <c r="Q125" s="162">
        <f t="shared" si="77"/>
        <v>0.83000000000000007</v>
      </c>
      <c r="R125" s="163">
        <f t="shared" si="77"/>
        <v>0</v>
      </c>
      <c r="S125" s="160">
        <f t="shared" si="77"/>
        <v>0</v>
      </c>
      <c r="T125" s="277">
        <f t="shared" si="77"/>
        <v>220.99</v>
      </c>
      <c r="U125" s="166">
        <f t="shared" si="40"/>
        <v>38.710666306013877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'DAY9'!H128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+(Table112[[#This Row],[OPENING ]]+Table112[[#This Row],[RECEIPTS]]+Table112[[#This Row],[RETURNS]])-(Table112[[#This Row],[EXCHANGED]]+Table112[[#This Row],[SALES]]+Table112[[#This Row],[ISSUES]])</f>
        <v>0</v>
      </c>
      <c r="I128" s="53">
        <v>0</v>
      </c>
      <c r="J128" s="58">
        <f t="shared" si="41"/>
        <v>0</v>
      </c>
      <c r="K128" s="53">
        <f>+'DAY9'!K128+'DAY10'!C128</f>
        <v>0</v>
      </c>
      <c r="L128" s="54">
        <f>+'DAY9'!L128+'DAY10'!D128</f>
        <v>0</v>
      </c>
      <c r="M128" s="55">
        <f>+'DAY9'!M128+'DAY10'!E128</f>
        <v>0</v>
      </c>
      <c r="N128" s="52">
        <f>+'DAY9'!N128+'DAY10'!F128</f>
        <v>0</v>
      </c>
      <c r="O128" s="276">
        <f>+'DAY9'!O128+'DAY10'!G128</f>
        <v>1017</v>
      </c>
      <c r="P128" s="53">
        <f t="shared" ref="P128" si="78">+K128/10</f>
        <v>0</v>
      </c>
      <c r="Q128" s="54">
        <f t="shared" ref="Q128" si="79">+L128/10</f>
        <v>0</v>
      </c>
      <c r="R128" s="55">
        <f t="shared" ref="R128" si="80">+M128/10</f>
        <v>0</v>
      </c>
      <c r="S128" s="52">
        <f t="shared" ref="S128" si="81">+N128/10</f>
        <v>0</v>
      </c>
      <c r="T128" s="276">
        <f t="shared" ref="T128" si="82">+O128/10</f>
        <v>101.7</v>
      </c>
      <c r="U128" s="62">
        <f t="shared" si="40"/>
        <v>0</v>
      </c>
    </row>
    <row r="129" spans="1:21" x14ac:dyDescent="0.25">
      <c r="A129" s="80" t="s">
        <v>48</v>
      </c>
      <c r="B129" s="52">
        <f>'DAY9'!H129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+(Table112[[#This Row],[OPENING ]]+Table112[[#This Row],[RECEIPTS]]+Table112[[#This Row],[RETURNS]])-(Table112[[#This Row],[EXCHANGED]]+Table112[[#This Row],[SALES]]+Table112[[#This Row],[ISSUES]])</f>
        <v>28</v>
      </c>
      <c r="I129" s="53">
        <v>0</v>
      </c>
      <c r="J129" s="58">
        <f t="shared" si="41"/>
        <v>-28</v>
      </c>
      <c r="K129" s="53">
        <f>+'DAY9'!K129+'DAY10'!C129</f>
        <v>0</v>
      </c>
      <c r="L129" s="54">
        <f>+'DAY9'!L129+'DAY10'!D129</f>
        <v>0</v>
      </c>
      <c r="M129" s="55">
        <f>+'DAY9'!M129+'DAY10'!E129</f>
        <v>0</v>
      </c>
      <c r="N129" s="52">
        <f>+'DAY9'!N129+'DAY10'!F129</f>
        <v>0</v>
      </c>
      <c r="O129" s="276">
        <f>+'DAY9'!O129+'DAY10'!G129</f>
        <v>0</v>
      </c>
      <c r="P129" s="53">
        <f t="shared" ref="P129:P149" si="83">+K129/10</f>
        <v>0</v>
      </c>
      <c r="Q129" s="54">
        <f t="shared" ref="Q129:Q149" si="84">+L129/10</f>
        <v>0</v>
      </c>
      <c r="R129" s="55">
        <f t="shared" ref="R129:R149" si="85">+M129/10</f>
        <v>0</v>
      </c>
      <c r="S129" s="52">
        <f t="shared" ref="S129:S149" si="86">+N129/10</f>
        <v>0</v>
      </c>
      <c r="T129" s="276">
        <f t="shared" ref="T129:T149" si="87">+O129/10</f>
        <v>0</v>
      </c>
      <c r="U129" s="62">
        <f t="shared" si="40"/>
        <v>0</v>
      </c>
    </row>
    <row r="130" spans="1:21" x14ac:dyDescent="0.25">
      <c r="A130" s="80" t="s">
        <v>49</v>
      </c>
      <c r="B130" s="52">
        <f>'DAY9'!H130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+(Table112[[#This Row],[OPENING ]]+Table112[[#This Row],[RECEIPTS]]+Table112[[#This Row],[RETURNS]])-(Table112[[#This Row],[EXCHANGED]]+Table112[[#This Row],[SALES]]+Table112[[#This Row],[ISSUES]])</f>
        <v>0</v>
      </c>
      <c r="I130" s="53">
        <v>0</v>
      </c>
      <c r="J130" s="58">
        <f t="shared" si="41"/>
        <v>0</v>
      </c>
      <c r="K130" s="53">
        <f>+'DAY9'!K130+'DAY10'!C130</f>
        <v>20</v>
      </c>
      <c r="L130" s="54">
        <f>+'DAY9'!L130+'DAY10'!D130</f>
        <v>0</v>
      </c>
      <c r="M130" s="55">
        <f>+'DAY9'!M130+'DAY10'!E130</f>
        <v>0</v>
      </c>
      <c r="N130" s="52">
        <f>+'DAY9'!N130+'DAY10'!F130</f>
        <v>0</v>
      </c>
      <c r="O130" s="276">
        <f>+'DAY9'!O130+'DAY10'!G130</f>
        <v>220</v>
      </c>
      <c r="P130" s="53">
        <f t="shared" si="83"/>
        <v>2</v>
      </c>
      <c r="Q130" s="54">
        <f t="shared" si="84"/>
        <v>0</v>
      </c>
      <c r="R130" s="55">
        <f t="shared" si="85"/>
        <v>0</v>
      </c>
      <c r="S130" s="52">
        <f t="shared" si="86"/>
        <v>0</v>
      </c>
      <c r="T130" s="276">
        <f t="shared" si="87"/>
        <v>22</v>
      </c>
      <c r="U130" s="62">
        <f t="shared" si="40"/>
        <v>0</v>
      </c>
    </row>
    <row r="131" spans="1:21" x14ac:dyDescent="0.25">
      <c r="A131" s="80" t="s">
        <v>50</v>
      </c>
      <c r="B131" s="52">
        <f>'DAY9'!H131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+(Table112[[#This Row],[OPENING ]]+Table112[[#This Row],[RECEIPTS]]+Table112[[#This Row],[RETURNS]])-(Table112[[#This Row],[EXCHANGED]]+Table112[[#This Row],[SALES]]+Table112[[#This Row],[ISSUES]])</f>
        <v>43.900000000000006</v>
      </c>
      <c r="I131" s="53">
        <v>0</v>
      </c>
      <c r="J131" s="58">
        <f t="shared" si="41"/>
        <v>-43.900000000000006</v>
      </c>
      <c r="K131" s="53">
        <f>+'DAY9'!K131+'DAY10'!C131</f>
        <v>0</v>
      </c>
      <c r="L131" s="54">
        <f>+'DAY9'!L131+'DAY10'!D131</f>
        <v>0</v>
      </c>
      <c r="M131" s="55">
        <f>+'DAY9'!M131+'DAY10'!E131</f>
        <v>0</v>
      </c>
      <c r="N131" s="52">
        <f>+'DAY9'!N131+'DAY10'!F131</f>
        <v>0</v>
      </c>
      <c r="O131" s="276">
        <f>+'DAY9'!O131+'DAY10'!G131</f>
        <v>15.8</v>
      </c>
      <c r="P131" s="53">
        <f t="shared" si="83"/>
        <v>0</v>
      </c>
      <c r="Q131" s="54">
        <f t="shared" si="84"/>
        <v>0</v>
      </c>
      <c r="R131" s="55">
        <f t="shared" si="85"/>
        <v>0</v>
      </c>
      <c r="S131" s="52">
        <f t="shared" si="86"/>
        <v>0</v>
      </c>
      <c r="T131" s="276">
        <f t="shared" si="87"/>
        <v>1.58</v>
      </c>
      <c r="U131" s="62">
        <f t="shared" si="40"/>
        <v>27.784810126582279</v>
      </c>
    </row>
    <row r="132" spans="1:21" x14ac:dyDescent="0.25">
      <c r="A132" s="80" t="s">
        <v>107</v>
      </c>
      <c r="B132" s="52">
        <f>'DAY9'!H132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+(Table112[[#This Row],[OPENING ]]+Table112[[#This Row],[RECEIPTS]]+Table112[[#This Row],[RETURNS]])-(Table112[[#This Row],[EXCHANGED]]+Table112[[#This Row],[SALES]]+Table112[[#This Row],[ISSUES]])</f>
        <v>0</v>
      </c>
      <c r="I132" s="53">
        <v>0</v>
      </c>
      <c r="J132" s="58">
        <f t="shared" si="41"/>
        <v>0</v>
      </c>
      <c r="K132" s="53">
        <f>+'DAY9'!K132+'DAY10'!C132</f>
        <v>0</v>
      </c>
      <c r="L132" s="54">
        <f>+'DAY9'!L132+'DAY10'!D132</f>
        <v>0</v>
      </c>
      <c r="M132" s="55">
        <f>+'DAY9'!M132+'DAY10'!E132</f>
        <v>0</v>
      </c>
      <c r="N132" s="52">
        <f>+'DAY9'!N132+'DAY10'!F132</f>
        <v>0</v>
      </c>
      <c r="O132" s="276">
        <f>+'DAY9'!O132+'DAY10'!G132</f>
        <v>0</v>
      </c>
      <c r="P132" s="53">
        <f t="shared" si="83"/>
        <v>0</v>
      </c>
      <c r="Q132" s="54">
        <f t="shared" si="84"/>
        <v>0</v>
      </c>
      <c r="R132" s="55">
        <f t="shared" si="85"/>
        <v>0</v>
      </c>
      <c r="S132" s="52">
        <f t="shared" si="86"/>
        <v>0</v>
      </c>
      <c r="T132" s="276">
        <f t="shared" si="87"/>
        <v>0</v>
      </c>
      <c r="U132" s="62">
        <f t="shared" si="40"/>
        <v>0</v>
      </c>
    </row>
    <row r="133" spans="1:21" x14ac:dyDescent="0.25">
      <c r="A133" s="80" t="s">
        <v>108</v>
      </c>
      <c r="B133" s="52">
        <f>'DAY9'!H133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+(Table112[[#This Row],[OPENING ]]+Table112[[#This Row],[RECEIPTS]]+Table112[[#This Row],[RETURNS]])-(Table112[[#This Row],[EXCHANGED]]+Table112[[#This Row],[SALES]]+Table112[[#This Row],[ISSUES]])</f>
        <v>5775.4</v>
      </c>
      <c r="I133" s="53">
        <v>0</v>
      </c>
      <c r="J133" s="58">
        <f t="shared" si="41"/>
        <v>-5775.4</v>
      </c>
      <c r="K133" s="53">
        <f>+'DAY9'!K133+'DAY10'!C133</f>
        <v>0</v>
      </c>
      <c r="L133" s="54">
        <f>+'DAY9'!L133+'DAY10'!D133</f>
        <v>0</v>
      </c>
      <c r="M133" s="55">
        <f>+'DAY9'!M133+'DAY10'!E133</f>
        <v>0</v>
      </c>
      <c r="N133" s="52">
        <f>+'DAY9'!N133+'DAY10'!F133</f>
        <v>0</v>
      </c>
      <c r="O133" s="276">
        <f>+'DAY9'!O133+'DAY10'!G133</f>
        <v>0</v>
      </c>
      <c r="P133" s="53">
        <f t="shared" si="83"/>
        <v>0</v>
      </c>
      <c r="Q133" s="54">
        <f t="shared" si="84"/>
        <v>0</v>
      </c>
      <c r="R133" s="55">
        <f t="shared" si="85"/>
        <v>0</v>
      </c>
      <c r="S133" s="52">
        <f t="shared" si="86"/>
        <v>0</v>
      </c>
      <c r="T133" s="276">
        <f t="shared" si="87"/>
        <v>0</v>
      </c>
      <c r="U133" s="62">
        <f t="shared" ref="U133:U209" si="88">IFERROR(+H133/(P133+Q133+R133+S133+T133),0)</f>
        <v>0</v>
      </c>
    </row>
    <row r="134" spans="1:21" x14ac:dyDescent="0.25">
      <c r="A134" s="85" t="s">
        <v>115</v>
      </c>
      <c r="B134" s="52">
        <f>'DAY9'!H134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+(Table112[[#This Row],[OPENING ]]+Table112[[#This Row],[RECEIPTS]]+Table112[[#This Row],[RETURNS]])-(Table112[[#This Row],[EXCHANGED]]+Table112[[#This Row],[SALES]]+Table112[[#This Row],[ISSUES]])</f>
        <v>0</v>
      </c>
      <c r="I134" s="53">
        <v>0</v>
      </c>
      <c r="J134" s="58">
        <f t="shared" si="41"/>
        <v>0</v>
      </c>
      <c r="K134" s="53">
        <f>+'DAY9'!K134+'DAY10'!C134</f>
        <v>0</v>
      </c>
      <c r="L134" s="54">
        <f>+'DAY9'!L134+'DAY10'!D134</f>
        <v>0</v>
      </c>
      <c r="M134" s="55">
        <f>+'DAY9'!M134+'DAY10'!E134</f>
        <v>0</v>
      </c>
      <c r="N134" s="52">
        <f>+'DAY9'!N134+'DAY10'!F134</f>
        <v>0</v>
      </c>
      <c r="O134" s="276">
        <f>+'DAY9'!O134+'DAY10'!G134</f>
        <v>0</v>
      </c>
      <c r="P134" s="53">
        <f t="shared" si="83"/>
        <v>0</v>
      </c>
      <c r="Q134" s="54">
        <f t="shared" si="84"/>
        <v>0</v>
      </c>
      <c r="R134" s="55">
        <f t="shared" si="85"/>
        <v>0</v>
      </c>
      <c r="S134" s="52">
        <f t="shared" si="86"/>
        <v>0</v>
      </c>
      <c r="T134" s="276">
        <f t="shared" si="87"/>
        <v>0</v>
      </c>
      <c r="U134" s="62">
        <f t="shared" si="88"/>
        <v>0</v>
      </c>
    </row>
    <row r="135" spans="1:21" x14ac:dyDescent="0.25">
      <c r="A135" s="80" t="s">
        <v>253</v>
      </c>
      <c r="B135" s="52">
        <f>'DAY9'!H135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+(Table112[[#This Row],[OPENING ]]+Table112[[#This Row],[RECEIPTS]]+Table112[[#This Row],[RETURNS]])-(Table112[[#This Row],[EXCHANGED]]+Table112[[#This Row],[SALES]]+Table112[[#This Row],[ISSUES]])</f>
        <v>0</v>
      </c>
      <c r="I135" s="53">
        <v>0</v>
      </c>
      <c r="J135" s="58">
        <f t="shared" si="41"/>
        <v>0</v>
      </c>
      <c r="K135" s="53">
        <f>+'DAY9'!K135+'DAY10'!C135</f>
        <v>0</v>
      </c>
      <c r="L135" s="54">
        <f>+'DAY9'!L135+'DAY10'!D135</f>
        <v>0</v>
      </c>
      <c r="M135" s="55">
        <f>+'DAY9'!M135+'DAY10'!E135</f>
        <v>0</v>
      </c>
      <c r="N135" s="52">
        <f>+'DAY9'!N135+'DAY10'!F135</f>
        <v>0</v>
      </c>
      <c r="O135" s="276">
        <f>+'DAY9'!O135+'DAY10'!G135</f>
        <v>754</v>
      </c>
      <c r="P135" s="53">
        <f t="shared" si="83"/>
        <v>0</v>
      </c>
      <c r="Q135" s="54">
        <f t="shared" si="84"/>
        <v>0</v>
      </c>
      <c r="R135" s="55">
        <f t="shared" si="85"/>
        <v>0</v>
      </c>
      <c r="S135" s="52">
        <f t="shared" si="86"/>
        <v>0</v>
      </c>
      <c r="T135" s="276">
        <f t="shared" si="87"/>
        <v>75.400000000000006</v>
      </c>
      <c r="U135" s="62">
        <f t="shared" si="88"/>
        <v>0</v>
      </c>
    </row>
    <row r="136" spans="1:21" x14ac:dyDescent="0.25">
      <c r="A136" s="80" t="s">
        <v>123</v>
      </c>
      <c r="B136" s="52">
        <f>'DAY9'!H136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+(Table112[[#This Row],[OPENING ]]+Table112[[#This Row],[RECEIPTS]]+Table112[[#This Row],[RETURNS]])-(Table112[[#This Row],[EXCHANGED]]+Table112[[#This Row],[SALES]]+Table112[[#This Row],[ISSUES]])</f>
        <v>0</v>
      </c>
      <c r="I136" s="53">
        <v>0</v>
      </c>
      <c r="J136" s="58">
        <f t="shared" si="41"/>
        <v>0</v>
      </c>
      <c r="K136" s="53">
        <f>+'DAY9'!K136+'DAY10'!C136</f>
        <v>0</v>
      </c>
      <c r="L136" s="54">
        <f>+'DAY9'!L136+'DAY10'!D136</f>
        <v>0</v>
      </c>
      <c r="M136" s="55">
        <f>+'DAY9'!M136+'DAY10'!E136</f>
        <v>0</v>
      </c>
      <c r="N136" s="52">
        <f>+'DAY9'!N136+'DAY10'!F136</f>
        <v>0</v>
      </c>
      <c r="O136" s="276">
        <f>+'DAY9'!O136+'DAY10'!G136</f>
        <v>0</v>
      </c>
      <c r="P136" s="53">
        <f t="shared" si="83"/>
        <v>0</v>
      </c>
      <c r="Q136" s="54">
        <f t="shared" si="84"/>
        <v>0</v>
      </c>
      <c r="R136" s="55">
        <f t="shared" si="85"/>
        <v>0</v>
      </c>
      <c r="S136" s="52">
        <f t="shared" si="86"/>
        <v>0</v>
      </c>
      <c r="T136" s="276">
        <f t="shared" si="87"/>
        <v>0</v>
      </c>
      <c r="U136" s="62">
        <f t="shared" si="88"/>
        <v>0</v>
      </c>
    </row>
    <row r="137" spans="1:21" x14ac:dyDescent="0.25">
      <c r="A137" s="80" t="s">
        <v>124</v>
      </c>
      <c r="B137" s="52">
        <f>'DAY9'!H137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+(Table112[[#This Row],[OPENING ]]+Table112[[#This Row],[RECEIPTS]]+Table112[[#This Row],[RETURNS]])-(Table112[[#This Row],[EXCHANGED]]+Table112[[#This Row],[SALES]]+Table112[[#This Row],[ISSUES]])</f>
        <v>0</v>
      </c>
      <c r="I137" s="53">
        <v>0</v>
      </c>
      <c r="J137" s="58">
        <f t="shared" si="41"/>
        <v>0</v>
      </c>
      <c r="K137" s="53">
        <f>+'DAY9'!K137+'DAY10'!C137</f>
        <v>0</v>
      </c>
      <c r="L137" s="54">
        <f>+'DAY9'!L137+'DAY10'!D137</f>
        <v>0</v>
      </c>
      <c r="M137" s="55">
        <f>+'DAY9'!M137+'DAY10'!E137</f>
        <v>0</v>
      </c>
      <c r="N137" s="52">
        <f>+'DAY9'!N137+'DAY10'!F137</f>
        <v>0</v>
      </c>
      <c r="O137" s="276">
        <f>+'DAY9'!O137+'DAY10'!G137</f>
        <v>0</v>
      </c>
      <c r="P137" s="53">
        <f t="shared" si="83"/>
        <v>0</v>
      </c>
      <c r="Q137" s="54">
        <f t="shared" si="84"/>
        <v>0</v>
      </c>
      <c r="R137" s="55">
        <f t="shared" si="85"/>
        <v>0</v>
      </c>
      <c r="S137" s="52">
        <f t="shared" si="86"/>
        <v>0</v>
      </c>
      <c r="T137" s="276">
        <f t="shared" si="87"/>
        <v>0</v>
      </c>
      <c r="U137" s="62">
        <f t="shared" si="88"/>
        <v>0</v>
      </c>
    </row>
    <row r="138" spans="1:21" x14ac:dyDescent="0.25">
      <c r="A138" s="80" t="s">
        <v>125</v>
      </c>
      <c r="B138" s="52">
        <f>'DAY9'!H138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+(Table112[[#This Row],[OPENING ]]+Table112[[#This Row],[RECEIPTS]]+Table112[[#This Row],[RETURNS]])-(Table112[[#This Row],[EXCHANGED]]+Table112[[#This Row],[SALES]]+Table112[[#This Row],[ISSUES]])</f>
        <v>0</v>
      </c>
      <c r="I138" s="53">
        <v>0</v>
      </c>
      <c r="J138" s="58">
        <f t="shared" si="41"/>
        <v>0</v>
      </c>
      <c r="K138" s="53">
        <f>+'DAY9'!K138+'DAY10'!C138</f>
        <v>0</v>
      </c>
      <c r="L138" s="54">
        <f>+'DAY9'!L138+'DAY10'!D138</f>
        <v>0</v>
      </c>
      <c r="M138" s="55">
        <f>+'DAY9'!M138+'DAY10'!E138</f>
        <v>0</v>
      </c>
      <c r="N138" s="52">
        <f>+'DAY9'!N138+'DAY10'!F138</f>
        <v>0</v>
      </c>
      <c r="O138" s="276">
        <f>+'DAY9'!O138+'DAY10'!G138</f>
        <v>0</v>
      </c>
      <c r="P138" s="53">
        <f t="shared" si="83"/>
        <v>0</v>
      </c>
      <c r="Q138" s="54">
        <f t="shared" si="84"/>
        <v>0</v>
      </c>
      <c r="R138" s="55">
        <f t="shared" si="85"/>
        <v>0</v>
      </c>
      <c r="S138" s="52">
        <f t="shared" si="86"/>
        <v>0</v>
      </c>
      <c r="T138" s="276">
        <f t="shared" si="87"/>
        <v>0</v>
      </c>
      <c r="U138" s="62">
        <f t="shared" si="88"/>
        <v>0</v>
      </c>
    </row>
    <row r="139" spans="1:21" x14ac:dyDescent="0.25">
      <c r="A139" s="80" t="s">
        <v>172</v>
      </c>
      <c r="B139" s="52">
        <f>'DAY9'!H139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+(Table112[[#This Row],[OPENING ]]+Table112[[#This Row],[RECEIPTS]]+Table112[[#This Row],[RETURNS]])-(Table112[[#This Row],[EXCHANGED]]+Table112[[#This Row],[SALES]]+Table112[[#This Row],[ISSUES]])</f>
        <v>0</v>
      </c>
      <c r="I139" s="53">
        <v>0</v>
      </c>
      <c r="J139" s="58">
        <f t="shared" si="41"/>
        <v>0</v>
      </c>
      <c r="K139" s="53">
        <f>+'DAY9'!K139+'DAY10'!C139</f>
        <v>0</v>
      </c>
      <c r="L139" s="54">
        <f>+'DAY9'!L139+'DAY10'!D139</f>
        <v>0</v>
      </c>
      <c r="M139" s="55">
        <f>+'DAY9'!M139+'DAY10'!E139</f>
        <v>0</v>
      </c>
      <c r="N139" s="52">
        <f>+'DAY9'!N139+'DAY10'!F139</f>
        <v>0</v>
      </c>
      <c r="O139" s="276">
        <f>+'DAY9'!O139+'DAY10'!G139</f>
        <v>0</v>
      </c>
      <c r="P139" s="53">
        <f t="shared" si="83"/>
        <v>0</v>
      </c>
      <c r="Q139" s="54">
        <f t="shared" si="84"/>
        <v>0</v>
      </c>
      <c r="R139" s="55">
        <f t="shared" si="85"/>
        <v>0</v>
      </c>
      <c r="S139" s="52">
        <f t="shared" si="86"/>
        <v>0</v>
      </c>
      <c r="T139" s="276">
        <f t="shared" si="87"/>
        <v>0</v>
      </c>
      <c r="U139" s="62">
        <f t="shared" si="88"/>
        <v>0</v>
      </c>
    </row>
    <row r="140" spans="1:21" x14ac:dyDescent="0.25">
      <c r="A140" s="80" t="s">
        <v>173</v>
      </c>
      <c r="B140" s="52">
        <f>'DAY9'!H140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+(Table112[[#This Row],[OPENING ]]+Table112[[#This Row],[RECEIPTS]]+Table112[[#This Row],[RETURNS]])-(Table112[[#This Row],[EXCHANGED]]+Table112[[#This Row],[SALES]]+Table112[[#This Row],[ISSUES]])</f>
        <v>0</v>
      </c>
      <c r="I140" s="53">
        <v>0</v>
      </c>
      <c r="J140" s="58">
        <f t="shared" si="41"/>
        <v>0</v>
      </c>
      <c r="K140" s="53">
        <f>+'DAY9'!K140+'DAY10'!C140</f>
        <v>0</v>
      </c>
      <c r="L140" s="54">
        <f>+'DAY9'!L140+'DAY10'!D140</f>
        <v>0</v>
      </c>
      <c r="M140" s="55">
        <f>+'DAY9'!M140+'DAY10'!E140</f>
        <v>0</v>
      </c>
      <c r="N140" s="52">
        <f>+'DAY9'!N140+'DAY10'!F140</f>
        <v>0</v>
      </c>
      <c r="O140" s="276">
        <f>+'DAY9'!O140+'DAY10'!G140</f>
        <v>0</v>
      </c>
      <c r="P140" s="53">
        <f t="shared" si="83"/>
        <v>0</v>
      </c>
      <c r="Q140" s="54">
        <f t="shared" si="84"/>
        <v>0</v>
      </c>
      <c r="R140" s="55">
        <f t="shared" si="85"/>
        <v>0</v>
      </c>
      <c r="S140" s="52">
        <f t="shared" si="86"/>
        <v>0</v>
      </c>
      <c r="T140" s="276">
        <f t="shared" si="87"/>
        <v>0</v>
      </c>
      <c r="U140" s="62">
        <f t="shared" si="88"/>
        <v>0</v>
      </c>
    </row>
    <row r="141" spans="1:21" x14ac:dyDescent="0.25">
      <c r="A141" s="80" t="s">
        <v>177</v>
      </c>
      <c r="B141" s="52">
        <f>'DAY9'!H141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+(Table112[[#This Row],[OPENING ]]+Table112[[#This Row],[RECEIPTS]]+Table112[[#This Row],[RETURNS]])-(Table112[[#This Row],[EXCHANGED]]+Table112[[#This Row],[SALES]]+Table112[[#This Row],[ISSUES]])</f>
        <v>0</v>
      </c>
      <c r="I141" s="53">
        <v>0</v>
      </c>
      <c r="J141" s="58">
        <f t="shared" si="41"/>
        <v>0</v>
      </c>
      <c r="K141" s="53">
        <f>+'DAY9'!K141+'DAY10'!C141</f>
        <v>0</v>
      </c>
      <c r="L141" s="54">
        <f>+'DAY9'!L141+'DAY10'!D141</f>
        <v>0</v>
      </c>
      <c r="M141" s="55">
        <f>+'DAY9'!M141+'DAY10'!E141</f>
        <v>0</v>
      </c>
      <c r="N141" s="52">
        <f>+'DAY9'!N141+'DAY10'!F141</f>
        <v>0</v>
      </c>
      <c r="O141" s="276">
        <f>+'DAY9'!O141+'DAY10'!G141</f>
        <v>0</v>
      </c>
      <c r="P141" s="53">
        <f t="shared" si="83"/>
        <v>0</v>
      </c>
      <c r="Q141" s="54">
        <f t="shared" si="84"/>
        <v>0</v>
      </c>
      <c r="R141" s="55">
        <f t="shared" si="85"/>
        <v>0</v>
      </c>
      <c r="S141" s="52">
        <f t="shared" si="86"/>
        <v>0</v>
      </c>
      <c r="T141" s="276">
        <f t="shared" si="87"/>
        <v>0</v>
      </c>
      <c r="U141" s="62">
        <f t="shared" si="88"/>
        <v>0</v>
      </c>
    </row>
    <row r="142" spans="1:21" x14ac:dyDescent="0.25">
      <c r="A142" s="80" t="s">
        <v>176</v>
      </c>
      <c r="B142" s="52">
        <f>'DAY9'!H142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+(Table112[[#This Row],[OPENING ]]+Table112[[#This Row],[RECEIPTS]]+Table112[[#This Row],[RETURNS]])-(Table112[[#This Row],[EXCHANGED]]+Table112[[#This Row],[SALES]]+Table112[[#This Row],[ISSUES]])</f>
        <v>0</v>
      </c>
      <c r="I142" s="53">
        <v>0</v>
      </c>
      <c r="J142" s="58">
        <f t="shared" si="41"/>
        <v>0</v>
      </c>
      <c r="K142" s="53">
        <f>+'DAY9'!K142+'DAY10'!C142</f>
        <v>0</v>
      </c>
      <c r="L142" s="54">
        <f>+'DAY9'!L142+'DAY10'!D142</f>
        <v>0</v>
      </c>
      <c r="M142" s="55">
        <f>+'DAY9'!M142+'DAY10'!E142</f>
        <v>0</v>
      </c>
      <c r="N142" s="52">
        <f>+'DAY9'!N142+'DAY10'!F142</f>
        <v>0</v>
      </c>
      <c r="O142" s="276">
        <f>+'DAY9'!O142+'DAY10'!G142</f>
        <v>0</v>
      </c>
      <c r="P142" s="53">
        <f t="shared" si="83"/>
        <v>0</v>
      </c>
      <c r="Q142" s="54">
        <f t="shared" si="84"/>
        <v>0</v>
      </c>
      <c r="R142" s="55">
        <f t="shared" si="85"/>
        <v>0</v>
      </c>
      <c r="S142" s="52">
        <f t="shared" si="86"/>
        <v>0</v>
      </c>
      <c r="T142" s="276">
        <f t="shared" si="87"/>
        <v>0</v>
      </c>
      <c r="U142" s="62">
        <f t="shared" si="88"/>
        <v>0</v>
      </c>
    </row>
    <row r="143" spans="1:21" x14ac:dyDescent="0.25">
      <c r="A143" s="80" t="s">
        <v>210</v>
      </c>
      <c r="B143" s="52">
        <f>'DAY9'!H143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+(Table112[[#This Row],[OPENING ]]+Table112[[#This Row],[RECEIPTS]]+Table112[[#This Row],[RETURNS]])-(Table112[[#This Row],[EXCHANGED]]+Table112[[#This Row],[SALES]]+Table112[[#This Row],[ISSUES]])</f>
        <v>0</v>
      </c>
      <c r="I143" s="53">
        <v>0</v>
      </c>
      <c r="J143" s="58">
        <f t="shared" si="41"/>
        <v>0</v>
      </c>
      <c r="K143" s="53">
        <f>+'DAY9'!K143+'DAY10'!C143</f>
        <v>0</v>
      </c>
      <c r="L143" s="54">
        <f>+'DAY9'!L143+'DAY10'!D143</f>
        <v>0</v>
      </c>
      <c r="M143" s="55">
        <f>+'DAY9'!M143+'DAY10'!E143</f>
        <v>0</v>
      </c>
      <c r="N143" s="52">
        <f>+'DAY9'!N143+'DAY10'!F143</f>
        <v>0</v>
      </c>
      <c r="O143" s="276">
        <f>+'DAY9'!O143+'DAY10'!G143</f>
        <v>0</v>
      </c>
      <c r="P143" s="53">
        <f t="shared" si="83"/>
        <v>0</v>
      </c>
      <c r="Q143" s="54">
        <f t="shared" si="84"/>
        <v>0</v>
      </c>
      <c r="R143" s="55">
        <f t="shared" si="85"/>
        <v>0</v>
      </c>
      <c r="S143" s="52">
        <f t="shared" si="86"/>
        <v>0</v>
      </c>
      <c r="T143" s="276">
        <f t="shared" si="87"/>
        <v>0</v>
      </c>
      <c r="U143" s="62">
        <f t="shared" si="88"/>
        <v>0</v>
      </c>
    </row>
    <row r="144" spans="1:21" x14ac:dyDescent="0.25">
      <c r="A144" s="80" t="s">
        <v>211</v>
      </c>
      <c r="B144" s="52">
        <f>'DAY9'!H144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+(Table112[[#This Row],[OPENING ]]+Table112[[#This Row],[RECEIPTS]]+Table112[[#This Row],[RETURNS]])-(Table112[[#This Row],[EXCHANGED]]+Table112[[#This Row],[SALES]]+Table112[[#This Row],[ISSUES]])</f>
        <v>0</v>
      </c>
      <c r="I144" s="53">
        <v>0</v>
      </c>
      <c r="J144" s="58">
        <f t="shared" si="41"/>
        <v>0</v>
      </c>
      <c r="K144" s="53">
        <f>+'DAY9'!K144+'DAY10'!C144</f>
        <v>0</v>
      </c>
      <c r="L144" s="54">
        <f>+'DAY9'!L144+'DAY10'!D144</f>
        <v>0</v>
      </c>
      <c r="M144" s="55">
        <f>+'DAY9'!M144+'DAY10'!E144</f>
        <v>0</v>
      </c>
      <c r="N144" s="52">
        <f>+'DAY9'!N144+'DAY10'!F144</f>
        <v>0</v>
      </c>
      <c r="O144" s="276">
        <f>+'DAY9'!O144+'DAY10'!G144</f>
        <v>0</v>
      </c>
      <c r="P144" s="53">
        <f t="shared" si="83"/>
        <v>0</v>
      </c>
      <c r="Q144" s="54">
        <f t="shared" si="84"/>
        <v>0</v>
      </c>
      <c r="R144" s="55">
        <f t="shared" si="85"/>
        <v>0</v>
      </c>
      <c r="S144" s="52">
        <f t="shared" si="86"/>
        <v>0</v>
      </c>
      <c r="T144" s="276">
        <f t="shared" si="87"/>
        <v>0</v>
      </c>
      <c r="U144" s="62">
        <f t="shared" si="88"/>
        <v>0</v>
      </c>
    </row>
    <row r="145" spans="1:21" x14ac:dyDescent="0.25">
      <c r="A145" s="80" t="s">
        <v>214</v>
      </c>
      <c r="B145" s="52">
        <f>'DAY9'!H145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+(Table112[[#This Row],[OPENING ]]+Table112[[#This Row],[RECEIPTS]]+Table112[[#This Row],[RETURNS]])-(Table112[[#This Row],[EXCHANGED]]+Table112[[#This Row],[SALES]]+Table112[[#This Row],[ISSUES]])</f>
        <v>0</v>
      </c>
      <c r="I145" s="53">
        <v>0</v>
      </c>
      <c r="J145" s="58">
        <f t="shared" si="41"/>
        <v>0</v>
      </c>
      <c r="K145" s="53">
        <f>+'DAY9'!K145+'DAY10'!C145</f>
        <v>0</v>
      </c>
      <c r="L145" s="54">
        <f>+'DAY9'!L145+'DAY10'!D145</f>
        <v>0</v>
      </c>
      <c r="M145" s="55">
        <f>+'DAY9'!M145+'DAY10'!E145</f>
        <v>0</v>
      </c>
      <c r="N145" s="52">
        <f>+'DAY9'!N145+'DAY10'!F145</f>
        <v>0</v>
      </c>
      <c r="O145" s="276">
        <f>+'DAY9'!O145+'DAY10'!G145</f>
        <v>0</v>
      </c>
      <c r="P145" s="53">
        <f t="shared" si="83"/>
        <v>0</v>
      </c>
      <c r="Q145" s="54">
        <f t="shared" si="84"/>
        <v>0</v>
      </c>
      <c r="R145" s="55">
        <f t="shared" si="85"/>
        <v>0</v>
      </c>
      <c r="S145" s="52">
        <f t="shared" si="86"/>
        <v>0</v>
      </c>
      <c r="T145" s="276">
        <f t="shared" si="87"/>
        <v>0</v>
      </c>
      <c r="U145" s="62">
        <f t="shared" si="88"/>
        <v>0</v>
      </c>
    </row>
    <row r="146" spans="1:21" x14ac:dyDescent="0.25">
      <c r="A146" s="80" t="s">
        <v>215</v>
      </c>
      <c r="B146" s="52">
        <f>'DAY9'!H146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+(Table112[[#This Row],[OPENING ]]+Table112[[#This Row],[RECEIPTS]]+Table112[[#This Row],[RETURNS]])-(Table112[[#This Row],[EXCHANGED]]+Table112[[#This Row],[SALES]]+Table112[[#This Row],[ISSUES]])</f>
        <v>0</v>
      </c>
      <c r="I146" s="53">
        <v>0</v>
      </c>
      <c r="J146" s="58">
        <f t="shared" si="41"/>
        <v>0</v>
      </c>
      <c r="K146" s="53">
        <f>+'DAY9'!K146+'DAY10'!C146</f>
        <v>0</v>
      </c>
      <c r="L146" s="54">
        <f>+'DAY9'!L146+'DAY10'!D146</f>
        <v>0</v>
      </c>
      <c r="M146" s="55">
        <f>+'DAY9'!M146+'DAY10'!E146</f>
        <v>0</v>
      </c>
      <c r="N146" s="52">
        <f>+'DAY9'!N146+'DAY10'!F146</f>
        <v>0</v>
      </c>
      <c r="O146" s="276">
        <f>+'DAY9'!O146+'DAY10'!G146</f>
        <v>0</v>
      </c>
      <c r="P146" s="53">
        <f t="shared" si="83"/>
        <v>0</v>
      </c>
      <c r="Q146" s="54">
        <f t="shared" si="84"/>
        <v>0</v>
      </c>
      <c r="R146" s="55">
        <f t="shared" si="85"/>
        <v>0</v>
      </c>
      <c r="S146" s="52">
        <f t="shared" si="86"/>
        <v>0</v>
      </c>
      <c r="T146" s="276">
        <f t="shared" si="87"/>
        <v>0</v>
      </c>
      <c r="U146" s="62">
        <f t="shared" si="88"/>
        <v>0</v>
      </c>
    </row>
    <row r="147" spans="1:21" x14ac:dyDescent="0.25">
      <c r="A147" s="80" t="s">
        <v>233</v>
      </c>
      <c r="B147" s="52">
        <f>'DAY9'!H147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+(Table112[[#This Row],[OPENING ]]+Table112[[#This Row],[RECEIPTS]]+Table112[[#This Row],[RETURNS]])-(Table112[[#This Row],[EXCHANGED]]+Table112[[#This Row],[SALES]]+Table112[[#This Row],[ISSUES]])</f>
        <v>0</v>
      </c>
      <c r="I147" s="53">
        <v>0</v>
      </c>
      <c r="J147" s="58">
        <f t="shared" si="41"/>
        <v>0</v>
      </c>
      <c r="K147" s="53">
        <f>+'DAY9'!K147+'DAY10'!C147</f>
        <v>0</v>
      </c>
      <c r="L147" s="54">
        <f>+'DAY9'!L147+'DAY10'!D147</f>
        <v>0</v>
      </c>
      <c r="M147" s="55">
        <f>+'DAY9'!M147+'DAY10'!E147</f>
        <v>0</v>
      </c>
      <c r="N147" s="52">
        <f>+'DAY9'!N147+'DAY10'!F147</f>
        <v>0</v>
      </c>
      <c r="O147" s="276">
        <f>+'DAY9'!O147+'DAY10'!G147</f>
        <v>0</v>
      </c>
      <c r="P147" s="53">
        <f t="shared" si="83"/>
        <v>0</v>
      </c>
      <c r="Q147" s="54">
        <f t="shared" si="84"/>
        <v>0</v>
      </c>
      <c r="R147" s="55">
        <f t="shared" si="85"/>
        <v>0</v>
      </c>
      <c r="S147" s="52">
        <f t="shared" si="86"/>
        <v>0</v>
      </c>
      <c r="T147" s="276">
        <f t="shared" si="87"/>
        <v>0</v>
      </c>
      <c r="U147" s="62">
        <f t="shared" si="88"/>
        <v>0</v>
      </c>
    </row>
    <row r="148" spans="1:21" x14ac:dyDescent="0.25">
      <c r="A148" s="80" t="s">
        <v>236</v>
      </c>
      <c r="B148" s="52">
        <f>'DAY9'!H148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+(Table112[[#This Row],[OPENING ]]+Table112[[#This Row],[RECEIPTS]]+Table112[[#This Row],[RETURNS]])-(Table112[[#This Row],[EXCHANGED]]+Table112[[#This Row],[SALES]]+Table112[[#This Row],[ISSUES]])</f>
        <v>0</v>
      </c>
      <c r="I148" s="53">
        <v>0</v>
      </c>
      <c r="J148" s="58">
        <f t="shared" si="41"/>
        <v>0</v>
      </c>
      <c r="K148" s="53">
        <f>+'DAY9'!K148+'DAY10'!C148</f>
        <v>0</v>
      </c>
      <c r="L148" s="54">
        <f>+'DAY9'!L148+'DAY10'!D148</f>
        <v>0</v>
      </c>
      <c r="M148" s="55">
        <f>+'DAY9'!M148+'DAY10'!E148</f>
        <v>0</v>
      </c>
      <c r="N148" s="52">
        <f>+'DAY9'!N148+'DAY10'!F148</f>
        <v>0</v>
      </c>
      <c r="O148" s="276">
        <f>+'DAY9'!O148+'DAY10'!G148</f>
        <v>0</v>
      </c>
      <c r="P148" s="53">
        <f t="shared" si="83"/>
        <v>0</v>
      </c>
      <c r="Q148" s="54">
        <f t="shared" si="84"/>
        <v>0</v>
      </c>
      <c r="R148" s="55">
        <f t="shared" si="85"/>
        <v>0</v>
      </c>
      <c r="S148" s="52">
        <f t="shared" si="86"/>
        <v>0</v>
      </c>
      <c r="T148" s="276">
        <f t="shared" si="87"/>
        <v>0</v>
      </c>
      <c r="U148" s="62">
        <f t="shared" si="88"/>
        <v>0</v>
      </c>
    </row>
    <row r="149" spans="1:21" ht="15.75" thickBot="1" x14ac:dyDescent="0.3">
      <c r="A149" s="142"/>
      <c r="B149" s="52">
        <f>'DAY9'!H149</f>
        <v>0</v>
      </c>
      <c r="C149" s="144">
        <v>0</v>
      </c>
      <c r="D149" s="145">
        <v>0</v>
      </c>
      <c r="E149" s="146">
        <v>0</v>
      </c>
      <c r="F149" s="143">
        <v>0</v>
      </c>
      <c r="G149" s="298">
        <v>0</v>
      </c>
      <c r="H149" s="54">
        <f>+(Table112[[#This Row],[OPENING ]]+Table112[[#This Row],[RECEIPTS]]+Table112[[#This Row],[RETURNS]])-(Table112[[#This Row],[EXCHANGED]]+Table112[[#This Row],[SALES]]+Table112[[#This Row],[ISSUES]])</f>
        <v>0</v>
      </c>
      <c r="I149" s="144">
        <v>0</v>
      </c>
      <c r="J149" s="148">
        <f t="shared" si="41"/>
        <v>0</v>
      </c>
      <c r="K149" s="53">
        <f>+'DAY9'!K149+'DAY10'!C149</f>
        <v>0</v>
      </c>
      <c r="L149" s="54">
        <f>+'DAY9'!L149+'DAY10'!D149</f>
        <v>0</v>
      </c>
      <c r="M149" s="55">
        <f>+'DAY9'!M149+'DAY10'!E149</f>
        <v>0</v>
      </c>
      <c r="N149" s="52">
        <f>+'DAY9'!N149+'DAY10'!F149</f>
        <v>0</v>
      </c>
      <c r="O149" s="276">
        <f>+'DAY9'!O149+'DAY10'!G149</f>
        <v>0</v>
      </c>
      <c r="P149" s="53">
        <f t="shared" si="83"/>
        <v>0</v>
      </c>
      <c r="Q149" s="54">
        <f t="shared" si="84"/>
        <v>0</v>
      </c>
      <c r="R149" s="55">
        <f t="shared" si="85"/>
        <v>0</v>
      </c>
      <c r="S149" s="52">
        <f t="shared" si="86"/>
        <v>0</v>
      </c>
      <c r="T149" s="276">
        <f t="shared" si="87"/>
        <v>0</v>
      </c>
      <c r="U149" s="167">
        <f t="shared" si="88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89">SUM(C128:C149)</f>
        <v>0</v>
      </c>
      <c r="D150" s="162">
        <f t="shared" si="89"/>
        <v>0</v>
      </c>
      <c r="E150" s="163">
        <f t="shared" si="89"/>
        <v>0</v>
      </c>
      <c r="F150" s="160">
        <f t="shared" si="89"/>
        <v>0</v>
      </c>
      <c r="G150" s="277">
        <f t="shared" ref="G150:T150" si="90">SUM(G128:G149)</f>
        <v>0</v>
      </c>
      <c r="H150" s="162">
        <f t="shared" si="90"/>
        <v>5847.2999999999993</v>
      </c>
      <c r="I150" s="161">
        <f t="shared" si="90"/>
        <v>0</v>
      </c>
      <c r="J150" s="165">
        <f>+I150-H150</f>
        <v>-5847.2999999999993</v>
      </c>
      <c r="K150" s="161">
        <f t="shared" si="90"/>
        <v>20</v>
      </c>
      <c r="L150" s="174">
        <f t="shared" si="90"/>
        <v>0</v>
      </c>
      <c r="M150" s="163">
        <f t="shared" si="90"/>
        <v>0</v>
      </c>
      <c r="N150" s="160">
        <f t="shared" si="90"/>
        <v>0</v>
      </c>
      <c r="O150" s="277">
        <f t="shared" si="90"/>
        <v>2006.8</v>
      </c>
      <c r="P150" s="161">
        <f t="shared" si="90"/>
        <v>2</v>
      </c>
      <c r="Q150" s="162">
        <f t="shared" si="90"/>
        <v>0</v>
      </c>
      <c r="R150" s="163">
        <f t="shared" si="90"/>
        <v>0</v>
      </c>
      <c r="S150" s="160">
        <f t="shared" si="90"/>
        <v>0</v>
      </c>
      <c r="T150" s="277">
        <f t="shared" si="90"/>
        <v>200.68</v>
      </c>
      <c r="U150" s="166">
        <f t="shared" si="88"/>
        <v>28.84991119005328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'DAY9'!H153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+(Table112[[#This Row],[OPENING ]]+Table112[[#This Row],[RECEIPTS]]+Table112[[#This Row],[RETURNS]])-(Table112[[#This Row],[EXCHANGED]]+Table112[[#This Row],[SALES]]+Table112[[#This Row],[ISSUES]])</f>
        <v>0</v>
      </c>
      <c r="I153" s="53">
        <v>0</v>
      </c>
      <c r="J153" s="58">
        <f t="shared" si="41"/>
        <v>0</v>
      </c>
      <c r="K153" s="53">
        <f>+'DAY9'!K153+'DAY10'!C153</f>
        <v>0</v>
      </c>
      <c r="L153" s="54">
        <f>+'DAY9'!L153+'DAY10'!D153</f>
        <v>0</v>
      </c>
      <c r="M153" s="55">
        <f>+'DAY9'!M153+'DAY10'!E153</f>
        <v>0</v>
      </c>
      <c r="N153" s="52">
        <f>+'DAY9'!N153+'DAY10'!F153</f>
        <v>0</v>
      </c>
      <c r="O153" s="276">
        <f>+'DAY9'!O153+'DAY10'!G153</f>
        <v>0</v>
      </c>
      <c r="P153" s="53">
        <f t="shared" ref="P153" si="91">+K153/10</f>
        <v>0</v>
      </c>
      <c r="Q153" s="54">
        <f t="shared" ref="Q153" si="92">+L153/10</f>
        <v>0</v>
      </c>
      <c r="R153" s="55">
        <f t="shared" ref="R153" si="93">+M153/10</f>
        <v>0</v>
      </c>
      <c r="S153" s="52">
        <f t="shared" ref="S153" si="94">+N153/10</f>
        <v>0</v>
      </c>
      <c r="T153" s="276">
        <f t="shared" ref="T153" si="95">+O153/10</f>
        <v>0</v>
      </c>
      <c r="U153" s="62">
        <f t="shared" si="88"/>
        <v>0</v>
      </c>
    </row>
    <row r="154" spans="1:21" x14ac:dyDescent="0.25">
      <c r="A154" s="318" t="s">
        <v>67</v>
      </c>
      <c r="B154" s="52">
        <f>'DAY9'!H154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+(Table112[[#This Row],[OPENING ]]+Table112[[#This Row],[RECEIPTS]]+Table112[[#This Row],[RETURNS]])-(Table112[[#This Row],[EXCHANGED]]+Table112[[#This Row],[SALES]]+Table112[[#This Row],[ISSUES]])</f>
        <v>7.6</v>
      </c>
      <c r="I154" s="53">
        <v>0</v>
      </c>
      <c r="J154" s="58">
        <f t="shared" si="41"/>
        <v>-7.6</v>
      </c>
      <c r="K154" s="53">
        <f>+'DAY9'!K154+'DAY10'!C154</f>
        <v>0</v>
      </c>
      <c r="L154" s="54">
        <f>+'DAY9'!L154+'DAY10'!D154</f>
        <v>0</v>
      </c>
      <c r="M154" s="55">
        <f>+'DAY9'!M154+'DAY10'!E154</f>
        <v>0</v>
      </c>
      <c r="N154" s="52">
        <f>+'DAY9'!N154+'DAY10'!F154</f>
        <v>0</v>
      </c>
      <c r="O154" s="276">
        <f>+'DAY9'!O154+'DAY10'!G154</f>
        <v>0</v>
      </c>
      <c r="P154" s="53">
        <f t="shared" ref="P154:P213" si="96">+K154/10</f>
        <v>0</v>
      </c>
      <c r="Q154" s="54">
        <f t="shared" ref="Q154:Q213" si="97">+L154/10</f>
        <v>0</v>
      </c>
      <c r="R154" s="55">
        <f t="shared" ref="R154:R213" si="98">+M154/10</f>
        <v>0</v>
      </c>
      <c r="S154" s="52">
        <f t="shared" ref="S154:S213" si="99">+N154/10</f>
        <v>0</v>
      </c>
      <c r="T154" s="276">
        <f t="shared" ref="T154:T213" si="100">+O154/10</f>
        <v>0</v>
      </c>
      <c r="U154" s="62">
        <f t="shared" si="88"/>
        <v>0</v>
      </c>
    </row>
    <row r="155" spans="1:21" x14ac:dyDescent="0.25">
      <c r="A155" s="318" t="s">
        <v>68</v>
      </c>
      <c r="B155" s="52">
        <f>'DAY9'!H155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+(Table112[[#This Row],[OPENING ]]+Table112[[#This Row],[RECEIPTS]]+Table112[[#This Row],[RETURNS]])-(Table112[[#This Row],[EXCHANGED]]+Table112[[#This Row],[SALES]]+Table112[[#This Row],[ISSUES]])</f>
        <v>0</v>
      </c>
      <c r="I155" s="53">
        <v>0</v>
      </c>
      <c r="J155" s="58">
        <f t="shared" si="41"/>
        <v>0</v>
      </c>
      <c r="K155" s="53">
        <f>+'DAY9'!K155+'DAY10'!C155</f>
        <v>0</v>
      </c>
      <c r="L155" s="54">
        <f>+'DAY9'!L155+'DAY10'!D155</f>
        <v>0</v>
      </c>
      <c r="M155" s="55">
        <f>+'DAY9'!M155+'DAY10'!E155</f>
        <v>0</v>
      </c>
      <c r="N155" s="52">
        <f>+'DAY9'!N155+'DAY10'!F155</f>
        <v>0</v>
      </c>
      <c r="O155" s="276">
        <f>+'DAY9'!O155+'DAY10'!G155</f>
        <v>0</v>
      </c>
      <c r="P155" s="53">
        <f t="shared" si="96"/>
        <v>0</v>
      </c>
      <c r="Q155" s="54">
        <f t="shared" si="97"/>
        <v>0</v>
      </c>
      <c r="R155" s="55">
        <f t="shared" si="98"/>
        <v>0</v>
      </c>
      <c r="S155" s="52">
        <f t="shared" si="99"/>
        <v>0</v>
      </c>
      <c r="T155" s="276">
        <f t="shared" si="100"/>
        <v>0</v>
      </c>
      <c r="U155" s="62">
        <f t="shared" si="88"/>
        <v>0</v>
      </c>
    </row>
    <row r="156" spans="1:21" x14ac:dyDescent="0.25">
      <c r="A156" s="85" t="s">
        <v>69</v>
      </c>
      <c r="B156" s="52">
        <f>'DAY9'!H156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+(Table112[[#This Row],[OPENING ]]+Table112[[#This Row],[RECEIPTS]]+Table112[[#This Row],[RETURNS]])-(Table112[[#This Row],[EXCHANGED]]+Table112[[#This Row],[SALES]]+Table112[[#This Row],[ISSUES]])</f>
        <v>0</v>
      </c>
      <c r="I156" s="53">
        <v>0</v>
      </c>
      <c r="J156" s="58">
        <f t="shared" si="41"/>
        <v>0</v>
      </c>
      <c r="K156" s="53">
        <f>+'DAY9'!K156+'DAY10'!C156</f>
        <v>0</v>
      </c>
      <c r="L156" s="54">
        <f>+'DAY9'!L156+'DAY10'!D156</f>
        <v>0</v>
      </c>
      <c r="M156" s="55">
        <f>+'DAY9'!M156+'DAY10'!E156</f>
        <v>0</v>
      </c>
      <c r="N156" s="52">
        <f>+'DAY9'!N156+'DAY10'!F156</f>
        <v>0</v>
      </c>
      <c r="O156" s="276">
        <f>+'DAY9'!O156+'DAY10'!G156</f>
        <v>0</v>
      </c>
      <c r="P156" s="53">
        <f t="shared" si="96"/>
        <v>0</v>
      </c>
      <c r="Q156" s="54">
        <f t="shared" si="97"/>
        <v>0</v>
      </c>
      <c r="R156" s="55">
        <f t="shared" si="98"/>
        <v>0</v>
      </c>
      <c r="S156" s="52">
        <f t="shared" si="99"/>
        <v>0</v>
      </c>
      <c r="T156" s="276">
        <f t="shared" si="100"/>
        <v>0</v>
      </c>
      <c r="U156" s="62">
        <f t="shared" si="88"/>
        <v>0</v>
      </c>
    </row>
    <row r="157" spans="1:21" x14ac:dyDescent="0.25">
      <c r="A157" s="85" t="s">
        <v>70</v>
      </c>
      <c r="B157" s="52">
        <f>'DAY9'!H157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+(Table112[[#This Row],[OPENING ]]+Table112[[#This Row],[RECEIPTS]]+Table112[[#This Row],[RETURNS]])-(Table112[[#This Row],[EXCHANGED]]+Table112[[#This Row],[SALES]]+Table112[[#This Row],[ISSUES]])</f>
        <v>0</v>
      </c>
      <c r="I157" s="53">
        <v>0</v>
      </c>
      <c r="J157" s="58">
        <f t="shared" ref="J157:J220" si="101">+I157-H157</f>
        <v>0</v>
      </c>
      <c r="K157" s="53">
        <f>+'DAY9'!K157+'DAY10'!C157</f>
        <v>0</v>
      </c>
      <c r="L157" s="54">
        <f>+'DAY9'!L157+'DAY10'!D157</f>
        <v>0</v>
      </c>
      <c r="M157" s="55">
        <f>+'DAY9'!M157+'DAY10'!E157</f>
        <v>0</v>
      </c>
      <c r="N157" s="52">
        <f>+'DAY9'!N157+'DAY10'!F157</f>
        <v>0</v>
      </c>
      <c r="O157" s="276">
        <f>+'DAY9'!O157+'DAY10'!G157</f>
        <v>0</v>
      </c>
      <c r="P157" s="53">
        <f t="shared" si="96"/>
        <v>0</v>
      </c>
      <c r="Q157" s="54">
        <f t="shared" si="97"/>
        <v>0</v>
      </c>
      <c r="R157" s="55">
        <f t="shared" si="98"/>
        <v>0</v>
      </c>
      <c r="S157" s="52">
        <f t="shared" si="99"/>
        <v>0</v>
      </c>
      <c r="T157" s="276">
        <f t="shared" si="100"/>
        <v>0</v>
      </c>
      <c r="U157" s="62">
        <f t="shared" si="88"/>
        <v>0</v>
      </c>
    </row>
    <row r="158" spans="1:21" x14ac:dyDescent="0.25">
      <c r="A158" s="85" t="s">
        <v>71</v>
      </c>
      <c r="B158" s="52">
        <f>'DAY9'!H158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+(Table112[[#This Row],[OPENING ]]+Table112[[#This Row],[RECEIPTS]]+Table112[[#This Row],[RETURNS]])-(Table112[[#This Row],[EXCHANGED]]+Table112[[#This Row],[SALES]]+Table112[[#This Row],[ISSUES]])</f>
        <v>0</v>
      </c>
      <c r="I158" s="53">
        <v>0</v>
      </c>
      <c r="J158" s="58">
        <f t="shared" si="101"/>
        <v>0</v>
      </c>
      <c r="K158" s="53">
        <f>+'DAY9'!K158+'DAY10'!C158</f>
        <v>0</v>
      </c>
      <c r="L158" s="54">
        <f>+'DAY9'!L158+'DAY10'!D158</f>
        <v>0</v>
      </c>
      <c r="M158" s="55">
        <f>+'DAY9'!M158+'DAY10'!E158</f>
        <v>0</v>
      </c>
      <c r="N158" s="52">
        <f>+'DAY9'!N158+'DAY10'!F158</f>
        <v>0</v>
      </c>
      <c r="O158" s="276">
        <f>+'DAY9'!O158+'DAY10'!G158</f>
        <v>0</v>
      </c>
      <c r="P158" s="53">
        <f t="shared" si="96"/>
        <v>0</v>
      </c>
      <c r="Q158" s="54">
        <f t="shared" si="97"/>
        <v>0</v>
      </c>
      <c r="R158" s="55">
        <f t="shared" si="98"/>
        <v>0</v>
      </c>
      <c r="S158" s="52">
        <f t="shared" si="99"/>
        <v>0</v>
      </c>
      <c r="T158" s="276">
        <f t="shared" si="100"/>
        <v>0</v>
      </c>
      <c r="U158" s="62">
        <f t="shared" si="88"/>
        <v>0</v>
      </c>
    </row>
    <row r="159" spans="1:21" x14ac:dyDescent="0.25">
      <c r="A159" s="86" t="s">
        <v>72</v>
      </c>
      <c r="B159" s="52">
        <f>'DAY9'!H159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+(Table112[[#This Row],[OPENING ]]+Table112[[#This Row],[RECEIPTS]]+Table112[[#This Row],[RETURNS]])-(Table112[[#This Row],[EXCHANGED]]+Table112[[#This Row],[SALES]]+Table112[[#This Row],[ISSUES]])</f>
        <v>0</v>
      </c>
      <c r="I159" s="53">
        <v>0</v>
      </c>
      <c r="J159" s="58">
        <f t="shared" si="101"/>
        <v>0</v>
      </c>
      <c r="K159" s="53">
        <f>+'DAY9'!K159+'DAY10'!C159</f>
        <v>0</v>
      </c>
      <c r="L159" s="54">
        <f>+'DAY9'!L159+'DAY10'!D159</f>
        <v>0</v>
      </c>
      <c r="M159" s="55">
        <f>+'DAY9'!M159+'DAY10'!E159</f>
        <v>0</v>
      </c>
      <c r="N159" s="52">
        <f>+'DAY9'!N159+'DAY10'!F159</f>
        <v>0</v>
      </c>
      <c r="O159" s="276">
        <f>+'DAY9'!O159+'DAY10'!G159</f>
        <v>0</v>
      </c>
      <c r="P159" s="53">
        <f t="shared" si="96"/>
        <v>0</v>
      </c>
      <c r="Q159" s="54">
        <f t="shared" si="97"/>
        <v>0</v>
      </c>
      <c r="R159" s="55">
        <f t="shared" si="98"/>
        <v>0</v>
      </c>
      <c r="S159" s="52">
        <f t="shared" si="99"/>
        <v>0</v>
      </c>
      <c r="T159" s="276">
        <f t="shared" si="100"/>
        <v>0</v>
      </c>
      <c r="U159" s="62">
        <f t="shared" si="88"/>
        <v>0</v>
      </c>
    </row>
    <row r="160" spans="1:21" x14ac:dyDescent="0.25">
      <c r="A160" s="86" t="s">
        <v>73</v>
      </c>
      <c r="B160" s="52">
        <f>'DAY9'!H160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+(Table112[[#This Row],[OPENING ]]+Table112[[#This Row],[RECEIPTS]]+Table112[[#This Row],[RETURNS]])-(Table112[[#This Row],[EXCHANGED]]+Table112[[#This Row],[SALES]]+Table112[[#This Row],[ISSUES]])</f>
        <v>0</v>
      </c>
      <c r="I160" s="53">
        <v>0</v>
      </c>
      <c r="J160" s="58">
        <f t="shared" si="101"/>
        <v>0</v>
      </c>
      <c r="K160" s="53">
        <f>+'DAY9'!K160+'DAY10'!C160</f>
        <v>0</v>
      </c>
      <c r="L160" s="54">
        <f>+'DAY9'!L160+'DAY10'!D160</f>
        <v>0</v>
      </c>
      <c r="M160" s="55">
        <f>+'DAY9'!M160+'DAY10'!E160</f>
        <v>0</v>
      </c>
      <c r="N160" s="52">
        <f>+'DAY9'!N160+'DAY10'!F160</f>
        <v>0</v>
      </c>
      <c r="O160" s="276">
        <f>+'DAY9'!O160+'DAY10'!G160</f>
        <v>0</v>
      </c>
      <c r="P160" s="53">
        <f t="shared" si="96"/>
        <v>0</v>
      </c>
      <c r="Q160" s="54">
        <f t="shared" si="97"/>
        <v>0</v>
      </c>
      <c r="R160" s="55">
        <f t="shared" si="98"/>
        <v>0</v>
      </c>
      <c r="S160" s="52">
        <f t="shared" si="99"/>
        <v>0</v>
      </c>
      <c r="T160" s="276">
        <f t="shared" si="100"/>
        <v>0</v>
      </c>
      <c r="U160" s="62">
        <f t="shared" si="88"/>
        <v>0</v>
      </c>
    </row>
    <row r="161" spans="1:21" x14ac:dyDescent="0.25">
      <c r="A161" s="87" t="s">
        <v>74</v>
      </c>
      <c r="B161" s="52">
        <f>'DAY9'!H161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+(Table112[[#This Row],[OPENING ]]+Table112[[#This Row],[RECEIPTS]]+Table112[[#This Row],[RETURNS]])-(Table112[[#This Row],[EXCHANGED]]+Table112[[#This Row],[SALES]]+Table112[[#This Row],[ISSUES]])</f>
        <v>562</v>
      </c>
      <c r="I161" s="53">
        <v>0</v>
      </c>
      <c r="J161" s="58">
        <f>+I161-H161</f>
        <v>-562</v>
      </c>
      <c r="K161" s="53">
        <f>+'DAY9'!K161+'DAY10'!C161</f>
        <v>0</v>
      </c>
      <c r="L161" s="54">
        <f>+'DAY9'!L161+'DAY10'!D161</f>
        <v>0</v>
      </c>
      <c r="M161" s="55">
        <f>+'DAY9'!M161+'DAY10'!E161</f>
        <v>0</v>
      </c>
      <c r="N161" s="52">
        <f>+'DAY9'!N161+'DAY10'!F161</f>
        <v>0</v>
      </c>
      <c r="O161" s="276">
        <f>+'DAY9'!O161+'DAY10'!G161</f>
        <v>0</v>
      </c>
      <c r="P161" s="53">
        <f t="shared" si="96"/>
        <v>0</v>
      </c>
      <c r="Q161" s="54">
        <f t="shared" si="97"/>
        <v>0</v>
      </c>
      <c r="R161" s="55">
        <f t="shared" si="98"/>
        <v>0</v>
      </c>
      <c r="S161" s="52">
        <f t="shared" si="99"/>
        <v>0</v>
      </c>
      <c r="T161" s="276">
        <f t="shared" si="100"/>
        <v>0</v>
      </c>
      <c r="U161" s="62">
        <f t="shared" si="88"/>
        <v>0</v>
      </c>
    </row>
    <row r="162" spans="1:21" x14ac:dyDescent="0.25">
      <c r="A162" s="88" t="s">
        <v>75</v>
      </c>
      <c r="B162" s="52">
        <f>'DAY9'!H162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+(Table112[[#This Row],[OPENING ]]+Table112[[#This Row],[RECEIPTS]]+Table112[[#This Row],[RETURNS]])-(Table112[[#This Row],[EXCHANGED]]+Table112[[#This Row],[SALES]]+Table112[[#This Row],[ISSUES]])</f>
        <v>0</v>
      </c>
      <c r="I162" s="53">
        <v>0</v>
      </c>
      <c r="J162" s="58">
        <f t="shared" si="101"/>
        <v>0</v>
      </c>
      <c r="K162" s="53">
        <f>+'DAY9'!K162+'DAY10'!C162</f>
        <v>0</v>
      </c>
      <c r="L162" s="54">
        <f>+'DAY9'!L162+'DAY10'!D162</f>
        <v>0</v>
      </c>
      <c r="M162" s="55">
        <f>+'DAY9'!M162+'DAY10'!E162</f>
        <v>0</v>
      </c>
      <c r="N162" s="52">
        <f>+'DAY9'!N162+'DAY10'!F162</f>
        <v>0</v>
      </c>
      <c r="O162" s="276">
        <f>+'DAY9'!O162+'DAY10'!G162</f>
        <v>0</v>
      </c>
      <c r="P162" s="53">
        <f t="shared" si="96"/>
        <v>0</v>
      </c>
      <c r="Q162" s="54">
        <f t="shared" si="97"/>
        <v>0</v>
      </c>
      <c r="R162" s="55">
        <f t="shared" si="98"/>
        <v>0</v>
      </c>
      <c r="S162" s="52">
        <f t="shared" si="99"/>
        <v>0</v>
      </c>
      <c r="T162" s="276">
        <f t="shared" si="100"/>
        <v>0</v>
      </c>
      <c r="U162" s="62">
        <f t="shared" si="88"/>
        <v>0</v>
      </c>
    </row>
    <row r="163" spans="1:21" x14ac:dyDescent="0.25">
      <c r="A163" s="88" t="s">
        <v>76</v>
      </c>
      <c r="B163" s="52">
        <f>'DAY9'!H163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+(Table112[[#This Row],[OPENING ]]+Table112[[#This Row],[RECEIPTS]]+Table112[[#This Row],[RETURNS]])-(Table112[[#This Row],[EXCHANGED]]+Table112[[#This Row],[SALES]]+Table112[[#This Row],[ISSUES]])</f>
        <v>0</v>
      </c>
      <c r="I163" s="53">
        <v>0</v>
      </c>
      <c r="J163" s="58">
        <f t="shared" si="101"/>
        <v>0</v>
      </c>
      <c r="K163" s="53">
        <f>+'DAY9'!K163+'DAY10'!C163</f>
        <v>0</v>
      </c>
      <c r="L163" s="54">
        <f>+'DAY9'!L163+'DAY10'!D163</f>
        <v>0</v>
      </c>
      <c r="M163" s="55">
        <f>+'DAY9'!M163+'DAY10'!E163</f>
        <v>0</v>
      </c>
      <c r="N163" s="52">
        <f>+'DAY9'!N163+'DAY10'!F163</f>
        <v>0</v>
      </c>
      <c r="O163" s="276">
        <f>+'DAY9'!O163+'DAY10'!G163</f>
        <v>0</v>
      </c>
      <c r="P163" s="53">
        <f t="shared" si="96"/>
        <v>0</v>
      </c>
      <c r="Q163" s="54">
        <f t="shared" si="97"/>
        <v>0</v>
      </c>
      <c r="R163" s="55">
        <f t="shared" si="98"/>
        <v>0</v>
      </c>
      <c r="S163" s="52">
        <f t="shared" si="99"/>
        <v>0</v>
      </c>
      <c r="T163" s="276">
        <f t="shared" si="100"/>
        <v>0</v>
      </c>
      <c r="U163" s="62">
        <f t="shared" si="88"/>
        <v>0</v>
      </c>
    </row>
    <row r="164" spans="1:21" x14ac:dyDescent="0.25">
      <c r="A164" s="87" t="s">
        <v>77</v>
      </c>
      <c r="B164" s="52">
        <f>'DAY9'!H164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+(Table112[[#This Row],[OPENING ]]+Table112[[#This Row],[RECEIPTS]]+Table112[[#This Row],[RETURNS]])-(Table112[[#This Row],[EXCHANGED]]+Table112[[#This Row],[SALES]]+Table112[[#This Row],[ISSUES]])</f>
        <v>4</v>
      </c>
      <c r="I164" s="53">
        <v>0</v>
      </c>
      <c r="J164" s="58">
        <f t="shared" si="101"/>
        <v>-4</v>
      </c>
      <c r="K164" s="53">
        <f>+'DAY9'!K164+'DAY10'!C164</f>
        <v>0</v>
      </c>
      <c r="L164" s="54">
        <f>+'DAY9'!L164+'DAY10'!D164</f>
        <v>0</v>
      </c>
      <c r="M164" s="55">
        <f>+'DAY9'!M164+'DAY10'!E164</f>
        <v>0</v>
      </c>
      <c r="N164" s="52">
        <f>+'DAY9'!N164+'DAY10'!F164</f>
        <v>0</v>
      </c>
      <c r="O164" s="276">
        <f>+'DAY9'!O164+'DAY10'!G164</f>
        <v>0</v>
      </c>
      <c r="P164" s="53">
        <f t="shared" si="96"/>
        <v>0</v>
      </c>
      <c r="Q164" s="54">
        <f t="shared" si="97"/>
        <v>0</v>
      </c>
      <c r="R164" s="55">
        <f t="shared" si="98"/>
        <v>0</v>
      </c>
      <c r="S164" s="52">
        <f t="shared" si="99"/>
        <v>0</v>
      </c>
      <c r="T164" s="276">
        <f t="shared" si="100"/>
        <v>0</v>
      </c>
      <c r="U164" s="62">
        <f t="shared" si="88"/>
        <v>0</v>
      </c>
    </row>
    <row r="165" spans="1:21" x14ac:dyDescent="0.25">
      <c r="A165" s="109" t="s">
        <v>78</v>
      </c>
      <c r="B165" s="52">
        <f>'DAY9'!H165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+(Table112[[#This Row],[OPENING ]]+Table112[[#This Row],[RECEIPTS]]+Table112[[#This Row],[RETURNS]])-(Table112[[#This Row],[EXCHANGED]]+Table112[[#This Row],[SALES]]+Table112[[#This Row],[ISSUES]])</f>
        <v>0</v>
      </c>
      <c r="I165" s="53">
        <v>0</v>
      </c>
      <c r="J165" s="58">
        <f t="shared" si="101"/>
        <v>0</v>
      </c>
      <c r="K165" s="53">
        <f>+'DAY9'!K165+'DAY10'!C165</f>
        <v>0</v>
      </c>
      <c r="L165" s="54">
        <f>+'DAY9'!L165+'DAY10'!D165</f>
        <v>0</v>
      </c>
      <c r="M165" s="55">
        <f>+'DAY9'!M165+'DAY10'!E165</f>
        <v>0</v>
      </c>
      <c r="N165" s="52">
        <f>+'DAY9'!N165+'DAY10'!F165</f>
        <v>0</v>
      </c>
      <c r="O165" s="276">
        <f>+'DAY9'!O165+'DAY10'!G165</f>
        <v>0</v>
      </c>
      <c r="P165" s="53">
        <f t="shared" si="96"/>
        <v>0</v>
      </c>
      <c r="Q165" s="54">
        <f t="shared" si="97"/>
        <v>0</v>
      </c>
      <c r="R165" s="55">
        <f t="shared" si="98"/>
        <v>0</v>
      </c>
      <c r="S165" s="52">
        <f t="shared" si="99"/>
        <v>0</v>
      </c>
      <c r="T165" s="276">
        <f t="shared" si="100"/>
        <v>0</v>
      </c>
      <c r="U165" s="62">
        <f t="shared" si="88"/>
        <v>0</v>
      </c>
    </row>
    <row r="166" spans="1:21" x14ac:dyDescent="0.25">
      <c r="A166" s="109" t="s">
        <v>79</v>
      </c>
      <c r="B166" s="52">
        <f>'DAY9'!H166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+(Table112[[#This Row],[OPENING ]]+Table112[[#This Row],[RECEIPTS]]+Table112[[#This Row],[RETURNS]])-(Table112[[#This Row],[EXCHANGED]]+Table112[[#This Row],[SALES]]+Table112[[#This Row],[ISSUES]])</f>
        <v>0</v>
      </c>
      <c r="I166" s="53">
        <v>0</v>
      </c>
      <c r="J166" s="58">
        <f t="shared" si="101"/>
        <v>0</v>
      </c>
      <c r="K166" s="53">
        <f>+'DAY9'!K166+'DAY10'!C166</f>
        <v>0</v>
      </c>
      <c r="L166" s="54">
        <f>+'DAY9'!L166+'DAY10'!D166</f>
        <v>0</v>
      </c>
      <c r="M166" s="55">
        <f>+'DAY9'!M166+'DAY10'!E166</f>
        <v>0</v>
      </c>
      <c r="N166" s="52">
        <f>+'DAY9'!N166+'DAY10'!F166</f>
        <v>0</v>
      </c>
      <c r="O166" s="276">
        <f>+'DAY9'!O166+'DAY10'!G166</f>
        <v>0</v>
      </c>
      <c r="P166" s="53">
        <f t="shared" si="96"/>
        <v>0</v>
      </c>
      <c r="Q166" s="54">
        <f t="shared" si="97"/>
        <v>0</v>
      </c>
      <c r="R166" s="55">
        <f t="shared" si="98"/>
        <v>0</v>
      </c>
      <c r="S166" s="52">
        <f t="shared" si="99"/>
        <v>0</v>
      </c>
      <c r="T166" s="276">
        <f t="shared" si="100"/>
        <v>0</v>
      </c>
      <c r="U166" s="62">
        <f t="shared" si="88"/>
        <v>0</v>
      </c>
    </row>
    <row r="167" spans="1:21" x14ac:dyDescent="0.25">
      <c r="A167" s="109" t="s">
        <v>109</v>
      </c>
      <c r="B167" s="52">
        <f>'DAY9'!H167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+(Table112[[#This Row],[OPENING ]]+Table112[[#This Row],[RECEIPTS]]+Table112[[#This Row],[RETURNS]])-(Table112[[#This Row],[EXCHANGED]]+Table112[[#This Row],[SALES]]+Table112[[#This Row],[ISSUES]])</f>
        <v>317.2</v>
      </c>
      <c r="I167" s="53">
        <v>0</v>
      </c>
      <c r="J167" s="58">
        <f t="shared" si="101"/>
        <v>-317.2</v>
      </c>
      <c r="K167" s="53">
        <f>+'DAY9'!K167+'DAY10'!C167</f>
        <v>0</v>
      </c>
      <c r="L167" s="54">
        <f>+'DAY9'!L167+'DAY10'!D167</f>
        <v>0</v>
      </c>
      <c r="M167" s="55">
        <f>+'DAY9'!M167+'DAY10'!E167</f>
        <v>0</v>
      </c>
      <c r="N167" s="52">
        <f>+'DAY9'!N167+'DAY10'!F167</f>
        <v>0</v>
      </c>
      <c r="O167" s="276">
        <f>+'DAY9'!O167+'DAY10'!G167</f>
        <v>0</v>
      </c>
      <c r="P167" s="53">
        <f t="shared" si="96"/>
        <v>0</v>
      </c>
      <c r="Q167" s="54">
        <f t="shared" si="97"/>
        <v>0</v>
      </c>
      <c r="R167" s="55">
        <f t="shared" si="98"/>
        <v>0</v>
      </c>
      <c r="S167" s="52">
        <f t="shared" si="99"/>
        <v>0</v>
      </c>
      <c r="T167" s="276">
        <f t="shared" si="100"/>
        <v>0</v>
      </c>
      <c r="U167" s="62">
        <f t="shared" si="88"/>
        <v>0</v>
      </c>
    </row>
    <row r="168" spans="1:21" x14ac:dyDescent="0.25">
      <c r="A168" s="109" t="s">
        <v>110</v>
      </c>
      <c r="B168" s="52">
        <f>'DAY9'!H168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+(Table112[[#This Row],[OPENING ]]+Table112[[#This Row],[RECEIPTS]]+Table112[[#This Row],[RETURNS]])-(Table112[[#This Row],[EXCHANGED]]+Table112[[#This Row],[SALES]]+Table112[[#This Row],[ISSUES]])</f>
        <v>1254.2</v>
      </c>
      <c r="I168" s="53">
        <v>0</v>
      </c>
      <c r="J168" s="58">
        <f t="shared" si="101"/>
        <v>-1254.2</v>
      </c>
      <c r="K168" s="53">
        <f>+'DAY9'!K168+'DAY10'!C168</f>
        <v>0</v>
      </c>
      <c r="L168" s="54">
        <f>+'DAY9'!L168+'DAY10'!D168</f>
        <v>0</v>
      </c>
      <c r="M168" s="55">
        <f>+'DAY9'!M168+'DAY10'!E168</f>
        <v>0</v>
      </c>
      <c r="N168" s="52">
        <f>+'DAY9'!N168+'DAY10'!F168</f>
        <v>0</v>
      </c>
      <c r="O168" s="276">
        <f>+'DAY9'!O168+'DAY10'!G168</f>
        <v>0</v>
      </c>
      <c r="P168" s="53">
        <f t="shared" si="96"/>
        <v>0</v>
      </c>
      <c r="Q168" s="54">
        <f t="shared" si="97"/>
        <v>0</v>
      </c>
      <c r="R168" s="55">
        <f t="shared" si="98"/>
        <v>0</v>
      </c>
      <c r="S168" s="52">
        <f t="shared" si="99"/>
        <v>0</v>
      </c>
      <c r="T168" s="276">
        <f t="shared" si="100"/>
        <v>0</v>
      </c>
      <c r="U168" s="62">
        <f t="shared" si="88"/>
        <v>0</v>
      </c>
    </row>
    <row r="169" spans="1:21" x14ac:dyDescent="0.25">
      <c r="A169" s="109" t="s">
        <v>80</v>
      </c>
      <c r="B169" s="52">
        <f>'DAY9'!H169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+(Table112[[#This Row],[OPENING ]]+Table112[[#This Row],[RECEIPTS]]+Table112[[#This Row],[RETURNS]])-(Table112[[#This Row],[EXCHANGED]]+Table112[[#This Row],[SALES]]+Table112[[#This Row],[ISSUES]])</f>
        <v>0</v>
      </c>
      <c r="I169" s="53">
        <v>0</v>
      </c>
      <c r="J169" s="58">
        <f t="shared" si="101"/>
        <v>0</v>
      </c>
      <c r="K169" s="53">
        <f>+'DAY9'!K169+'DAY10'!C169</f>
        <v>0</v>
      </c>
      <c r="L169" s="54">
        <f>+'DAY9'!L169+'DAY10'!D169</f>
        <v>0</v>
      </c>
      <c r="M169" s="55">
        <f>+'DAY9'!M169+'DAY10'!E169</f>
        <v>0</v>
      </c>
      <c r="N169" s="52">
        <f>+'DAY9'!N169+'DAY10'!F169</f>
        <v>0</v>
      </c>
      <c r="O169" s="276">
        <f>+'DAY9'!O169+'DAY10'!G169</f>
        <v>0</v>
      </c>
      <c r="P169" s="53">
        <f t="shared" si="96"/>
        <v>0</v>
      </c>
      <c r="Q169" s="54">
        <f t="shared" si="97"/>
        <v>0</v>
      </c>
      <c r="R169" s="55">
        <f t="shared" si="98"/>
        <v>0</v>
      </c>
      <c r="S169" s="52">
        <f t="shared" si="99"/>
        <v>0</v>
      </c>
      <c r="T169" s="276">
        <f t="shared" si="100"/>
        <v>0</v>
      </c>
      <c r="U169" s="62">
        <f t="shared" si="88"/>
        <v>0</v>
      </c>
    </row>
    <row r="170" spans="1:21" x14ac:dyDescent="0.25">
      <c r="A170" s="109" t="s">
        <v>81</v>
      </c>
      <c r="B170" s="52">
        <f>'DAY9'!H170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+(Table112[[#This Row],[OPENING ]]+Table112[[#This Row],[RECEIPTS]]+Table112[[#This Row],[RETURNS]])-(Table112[[#This Row],[EXCHANGED]]+Table112[[#This Row],[SALES]]+Table112[[#This Row],[ISSUES]])</f>
        <v>0</v>
      </c>
      <c r="I170" s="53">
        <v>0</v>
      </c>
      <c r="J170" s="58">
        <f t="shared" si="101"/>
        <v>0</v>
      </c>
      <c r="K170" s="53">
        <f>+'DAY9'!K170+'DAY10'!C170</f>
        <v>0</v>
      </c>
      <c r="L170" s="54">
        <f>+'DAY9'!L170+'DAY10'!D170</f>
        <v>0</v>
      </c>
      <c r="M170" s="55">
        <f>+'DAY9'!M170+'DAY10'!E170</f>
        <v>0</v>
      </c>
      <c r="N170" s="52">
        <f>+'DAY9'!N170+'DAY10'!F170</f>
        <v>0</v>
      </c>
      <c r="O170" s="276">
        <f>+'DAY9'!O170+'DAY10'!G170</f>
        <v>0</v>
      </c>
      <c r="P170" s="53">
        <f t="shared" si="96"/>
        <v>0</v>
      </c>
      <c r="Q170" s="54">
        <f t="shared" si="97"/>
        <v>0</v>
      </c>
      <c r="R170" s="55">
        <f t="shared" si="98"/>
        <v>0</v>
      </c>
      <c r="S170" s="52">
        <f t="shared" si="99"/>
        <v>0</v>
      </c>
      <c r="T170" s="276">
        <f t="shared" si="100"/>
        <v>0</v>
      </c>
      <c r="U170" s="62">
        <f t="shared" si="88"/>
        <v>0</v>
      </c>
    </row>
    <row r="171" spans="1:21" x14ac:dyDescent="0.25">
      <c r="A171" s="89" t="s">
        <v>82</v>
      </c>
      <c r="B171" s="52">
        <f>'DAY9'!H171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+(Table112[[#This Row],[OPENING ]]+Table112[[#This Row],[RECEIPTS]]+Table112[[#This Row],[RETURNS]])-(Table112[[#This Row],[EXCHANGED]]+Table112[[#This Row],[SALES]]+Table112[[#This Row],[ISSUES]])</f>
        <v>0</v>
      </c>
      <c r="I171" s="53">
        <v>0</v>
      </c>
      <c r="J171" s="58">
        <f t="shared" si="101"/>
        <v>0</v>
      </c>
      <c r="K171" s="53">
        <f>+'DAY9'!K171+'DAY10'!C171</f>
        <v>0</v>
      </c>
      <c r="L171" s="54">
        <f>+'DAY9'!L171+'DAY10'!D171</f>
        <v>0</v>
      </c>
      <c r="M171" s="55">
        <f>+'DAY9'!M171+'DAY10'!E171</f>
        <v>0</v>
      </c>
      <c r="N171" s="52">
        <f>+'DAY9'!N171+'DAY10'!F171</f>
        <v>0</v>
      </c>
      <c r="O171" s="276">
        <f>+'DAY9'!O171+'DAY10'!G171</f>
        <v>0</v>
      </c>
      <c r="P171" s="53">
        <f t="shared" si="96"/>
        <v>0</v>
      </c>
      <c r="Q171" s="54">
        <f t="shared" si="97"/>
        <v>0</v>
      </c>
      <c r="R171" s="55">
        <f t="shared" si="98"/>
        <v>0</v>
      </c>
      <c r="S171" s="52">
        <f t="shared" si="99"/>
        <v>0</v>
      </c>
      <c r="T171" s="276">
        <f t="shared" si="100"/>
        <v>0</v>
      </c>
      <c r="U171" s="62">
        <f t="shared" si="88"/>
        <v>0</v>
      </c>
    </row>
    <row r="172" spans="1:21" x14ac:dyDescent="0.25">
      <c r="A172" s="90" t="s">
        <v>83</v>
      </c>
      <c r="B172" s="52">
        <f>'DAY9'!H172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+(Table112[[#This Row],[OPENING ]]+Table112[[#This Row],[RECEIPTS]]+Table112[[#This Row],[RETURNS]])-(Table112[[#This Row],[EXCHANGED]]+Table112[[#This Row],[SALES]]+Table112[[#This Row],[ISSUES]])</f>
        <v>504.2</v>
      </c>
      <c r="I172" s="53">
        <v>0</v>
      </c>
      <c r="J172" s="58">
        <f t="shared" si="101"/>
        <v>-504.2</v>
      </c>
      <c r="K172" s="53">
        <f>+'DAY9'!K172+'DAY10'!C172</f>
        <v>0</v>
      </c>
      <c r="L172" s="54">
        <f>+'DAY9'!L172+'DAY10'!D172</f>
        <v>0</v>
      </c>
      <c r="M172" s="55">
        <f>+'DAY9'!M172+'DAY10'!E172</f>
        <v>0</v>
      </c>
      <c r="N172" s="52">
        <f>+'DAY9'!N172+'DAY10'!F172</f>
        <v>0</v>
      </c>
      <c r="O172" s="276">
        <f>+'DAY9'!O172+'DAY10'!G172</f>
        <v>0</v>
      </c>
      <c r="P172" s="53">
        <f t="shared" si="96"/>
        <v>0</v>
      </c>
      <c r="Q172" s="54">
        <f t="shared" si="97"/>
        <v>0</v>
      </c>
      <c r="R172" s="55">
        <f t="shared" si="98"/>
        <v>0</v>
      </c>
      <c r="S172" s="52">
        <f t="shared" si="99"/>
        <v>0</v>
      </c>
      <c r="T172" s="276">
        <f t="shared" si="100"/>
        <v>0</v>
      </c>
      <c r="U172" s="62">
        <f t="shared" si="88"/>
        <v>0</v>
      </c>
    </row>
    <row r="173" spans="1:21" x14ac:dyDescent="0.25">
      <c r="A173" s="90" t="s">
        <v>86</v>
      </c>
      <c r="B173" s="52">
        <f>'DAY9'!H173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+(Table112[[#This Row],[OPENING ]]+Table112[[#This Row],[RECEIPTS]]+Table112[[#This Row],[RETURNS]])-(Table112[[#This Row],[EXCHANGED]]+Table112[[#This Row],[SALES]]+Table112[[#This Row],[ISSUES]])</f>
        <v>4.8</v>
      </c>
      <c r="I173" s="53">
        <v>0</v>
      </c>
      <c r="J173" s="58">
        <f t="shared" si="101"/>
        <v>-4.8</v>
      </c>
      <c r="K173" s="53">
        <f>+'DAY9'!K173+'DAY10'!C173</f>
        <v>0</v>
      </c>
      <c r="L173" s="54">
        <f>+'DAY9'!L173+'DAY10'!D173</f>
        <v>0</v>
      </c>
      <c r="M173" s="55">
        <f>+'DAY9'!M173+'DAY10'!E173</f>
        <v>0</v>
      </c>
      <c r="N173" s="52">
        <f>+'DAY9'!N173+'DAY10'!F173</f>
        <v>0</v>
      </c>
      <c r="O173" s="276">
        <f>+'DAY9'!O173+'DAY10'!G173</f>
        <v>0</v>
      </c>
      <c r="P173" s="53">
        <f t="shared" si="96"/>
        <v>0</v>
      </c>
      <c r="Q173" s="54">
        <f t="shared" si="97"/>
        <v>0</v>
      </c>
      <c r="R173" s="55">
        <f t="shared" si="98"/>
        <v>0</v>
      </c>
      <c r="S173" s="52">
        <f t="shared" si="99"/>
        <v>0</v>
      </c>
      <c r="T173" s="276">
        <f t="shared" si="100"/>
        <v>0</v>
      </c>
      <c r="U173" s="62">
        <f t="shared" si="88"/>
        <v>0</v>
      </c>
    </row>
    <row r="174" spans="1:21" x14ac:dyDescent="0.25">
      <c r="A174" s="94" t="s">
        <v>85</v>
      </c>
      <c r="B174" s="52">
        <f>'DAY9'!H174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+(Table112[[#This Row],[OPENING ]]+Table112[[#This Row],[RECEIPTS]]+Table112[[#This Row],[RETURNS]])-(Table112[[#This Row],[EXCHANGED]]+Table112[[#This Row],[SALES]]+Table112[[#This Row],[ISSUES]])</f>
        <v>800.8</v>
      </c>
      <c r="I174" s="53">
        <v>0</v>
      </c>
      <c r="J174" s="58">
        <f t="shared" si="101"/>
        <v>-800.8</v>
      </c>
      <c r="K174" s="53">
        <f>+'DAY9'!K174+'DAY10'!C174</f>
        <v>0</v>
      </c>
      <c r="L174" s="54">
        <f>+'DAY9'!L174+'DAY10'!D174</f>
        <v>0</v>
      </c>
      <c r="M174" s="55">
        <f>+'DAY9'!M174+'DAY10'!E174</f>
        <v>0</v>
      </c>
      <c r="N174" s="52">
        <f>+'DAY9'!N174+'DAY10'!F174</f>
        <v>0</v>
      </c>
      <c r="O174" s="276">
        <f>+'DAY9'!O174+'DAY10'!G174</f>
        <v>1.2</v>
      </c>
      <c r="P174" s="53">
        <f t="shared" si="96"/>
        <v>0</v>
      </c>
      <c r="Q174" s="54">
        <f t="shared" si="97"/>
        <v>0</v>
      </c>
      <c r="R174" s="55">
        <f t="shared" si="98"/>
        <v>0</v>
      </c>
      <c r="S174" s="52">
        <f t="shared" si="99"/>
        <v>0</v>
      </c>
      <c r="T174" s="276">
        <f t="shared" si="100"/>
        <v>0.12</v>
      </c>
      <c r="U174" s="62">
        <f t="shared" si="88"/>
        <v>6673.333333333333</v>
      </c>
    </row>
    <row r="175" spans="1:21" x14ac:dyDescent="0.25">
      <c r="A175" s="90" t="s">
        <v>84</v>
      </c>
      <c r="B175" s="52">
        <f>'DAY9'!H175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+(Table112[[#This Row],[OPENING ]]+Table112[[#This Row],[RECEIPTS]]+Table112[[#This Row],[RETURNS]])-(Table112[[#This Row],[EXCHANGED]]+Table112[[#This Row],[SALES]]+Table112[[#This Row],[ISSUES]])</f>
        <v>0</v>
      </c>
      <c r="I175" s="53">
        <v>0</v>
      </c>
      <c r="J175" s="58">
        <f t="shared" si="101"/>
        <v>0</v>
      </c>
      <c r="K175" s="53">
        <f>+'DAY9'!K175+'DAY10'!C175</f>
        <v>0</v>
      </c>
      <c r="L175" s="54">
        <f>+'DAY9'!L175+'DAY10'!D175</f>
        <v>0</v>
      </c>
      <c r="M175" s="55">
        <f>+'DAY9'!M175+'DAY10'!E175</f>
        <v>0</v>
      </c>
      <c r="N175" s="52">
        <f>+'DAY9'!N175+'DAY10'!F175</f>
        <v>0</v>
      </c>
      <c r="O175" s="276">
        <f>+'DAY9'!O175+'DAY10'!G175</f>
        <v>0</v>
      </c>
      <c r="P175" s="53">
        <f t="shared" si="96"/>
        <v>0</v>
      </c>
      <c r="Q175" s="54">
        <f t="shared" si="97"/>
        <v>0</v>
      </c>
      <c r="R175" s="55">
        <f t="shared" si="98"/>
        <v>0</v>
      </c>
      <c r="S175" s="52">
        <f t="shared" si="99"/>
        <v>0</v>
      </c>
      <c r="T175" s="276">
        <f t="shared" si="100"/>
        <v>0</v>
      </c>
      <c r="U175" s="62">
        <f t="shared" si="88"/>
        <v>0</v>
      </c>
    </row>
    <row r="176" spans="1:21" x14ac:dyDescent="0.25">
      <c r="A176" s="318" t="s">
        <v>87</v>
      </c>
      <c r="B176" s="52">
        <f>'DAY9'!H176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+(Table112[[#This Row],[OPENING ]]+Table112[[#This Row],[RECEIPTS]]+Table112[[#This Row],[RETURNS]])-(Table112[[#This Row],[EXCHANGED]]+Table112[[#This Row],[SALES]]+Table112[[#This Row],[ISSUES]])</f>
        <v>0</v>
      </c>
      <c r="I176" s="53">
        <v>0</v>
      </c>
      <c r="J176" s="58">
        <f t="shared" si="101"/>
        <v>0</v>
      </c>
      <c r="K176" s="53">
        <f>+'DAY9'!K176+'DAY10'!C176</f>
        <v>0</v>
      </c>
      <c r="L176" s="54">
        <f>+'DAY9'!L176+'DAY10'!D176</f>
        <v>0</v>
      </c>
      <c r="M176" s="55">
        <f>+'DAY9'!M176+'DAY10'!E176</f>
        <v>0</v>
      </c>
      <c r="N176" s="52">
        <f>+'DAY9'!N176+'DAY10'!F176</f>
        <v>0</v>
      </c>
      <c r="O176" s="276">
        <f>+'DAY9'!O176+'DAY10'!G176</f>
        <v>0</v>
      </c>
      <c r="P176" s="53">
        <f t="shared" si="96"/>
        <v>0</v>
      </c>
      <c r="Q176" s="54">
        <f t="shared" si="97"/>
        <v>0</v>
      </c>
      <c r="R176" s="55">
        <f t="shared" si="98"/>
        <v>0</v>
      </c>
      <c r="S176" s="52">
        <f t="shared" si="99"/>
        <v>0</v>
      </c>
      <c r="T176" s="276">
        <f t="shared" si="100"/>
        <v>0</v>
      </c>
      <c r="U176" s="62">
        <f t="shared" si="88"/>
        <v>0</v>
      </c>
    </row>
    <row r="177" spans="1:21" x14ac:dyDescent="0.25">
      <c r="A177" s="318" t="s">
        <v>89</v>
      </c>
      <c r="B177" s="52">
        <f>'DAY9'!H177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+(Table112[[#This Row],[OPENING ]]+Table112[[#This Row],[RECEIPTS]]+Table112[[#This Row],[RETURNS]])-(Table112[[#This Row],[EXCHANGED]]+Table112[[#This Row],[SALES]]+Table112[[#This Row],[ISSUES]])</f>
        <v>17.8</v>
      </c>
      <c r="I177" s="53">
        <v>0</v>
      </c>
      <c r="J177" s="58">
        <f t="shared" si="101"/>
        <v>-17.8</v>
      </c>
      <c r="K177" s="53">
        <f>+'DAY9'!K177+'DAY10'!C177</f>
        <v>0</v>
      </c>
      <c r="L177" s="54">
        <f>+'DAY9'!L177+'DAY10'!D177</f>
        <v>0</v>
      </c>
      <c r="M177" s="55">
        <f>+'DAY9'!M177+'DAY10'!E177</f>
        <v>0</v>
      </c>
      <c r="N177" s="52">
        <f>+'DAY9'!N177+'DAY10'!F177</f>
        <v>0</v>
      </c>
      <c r="O177" s="276">
        <f>+'DAY9'!O177+'DAY10'!G177</f>
        <v>0</v>
      </c>
      <c r="P177" s="53">
        <f t="shared" si="96"/>
        <v>0</v>
      </c>
      <c r="Q177" s="54">
        <f t="shared" si="97"/>
        <v>0</v>
      </c>
      <c r="R177" s="55">
        <f t="shared" si="98"/>
        <v>0</v>
      </c>
      <c r="S177" s="52">
        <f t="shared" si="99"/>
        <v>0</v>
      </c>
      <c r="T177" s="276">
        <f t="shared" si="100"/>
        <v>0</v>
      </c>
      <c r="U177" s="62">
        <f t="shared" si="88"/>
        <v>0</v>
      </c>
    </row>
    <row r="178" spans="1:21" x14ac:dyDescent="0.25">
      <c r="A178" s="318" t="s">
        <v>88</v>
      </c>
      <c r="B178" s="52">
        <f>'DAY9'!H178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+(Table112[[#This Row],[OPENING ]]+Table112[[#This Row],[RECEIPTS]]+Table112[[#This Row],[RETURNS]])-(Table112[[#This Row],[EXCHANGED]]+Table112[[#This Row],[SALES]]+Table112[[#This Row],[ISSUES]])</f>
        <v>0</v>
      </c>
      <c r="I178" s="53">
        <v>0</v>
      </c>
      <c r="J178" s="58">
        <f t="shared" si="101"/>
        <v>0</v>
      </c>
      <c r="K178" s="53">
        <f>+'DAY9'!K178+'DAY10'!C178</f>
        <v>0</v>
      </c>
      <c r="L178" s="54">
        <f>+'DAY9'!L178+'DAY10'!D178</f>
        <v>0</v>
      </c>
      <c r="M178" s="55">
        <f>+'DAY9'!M178+'DAY10'!E178</f>
        <v>0</v>
      </c>
      <c r="N178" s="52">
        <f>+'DAY9'!N178+'DAY10'!F178</f>
        <v>0</v>
      </c>
      <c r="O178" s="276">
        <f>+'DAY9'!O178+'DAY10'!G178</f>
        <v>0</v>
      </c>
      <c r="P178" s="53">
        <f t="shared" si="96"/>
        <v>0</v>
      </c>
      <c r="Q178" s="54">
        <f t="shared" si="97"/>
        <v>0</v>
      </c>
      <c r="R178" s="55">
        <f t="shared" si="98"/>
        <v>0</v>
      </c>
      <c r="S178" s="52">
        <f t="shared" si="99"/>
        <v>0</v>
      </c>
      <c r="T178" s="276">
        <f t="shared" si="100"/>
        <v>0</v>
      </c>
      <c r="U178" s="62">
        <f t="shared" si="88"/>
        <v>0</v>
      </c>
    </row>
    <row r="179" spans="1:21" x14ac:dyDescent="0.25">
      <c r="A179" s="88" t="s">
        <v>90</v>
      </c>
      <c r="B179" s="52">
        <f>'DAY9'!H179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+(Table112[[#This Row],[OPENING ]]+Table112[[#This Row],[RECEIPTS]]+Table112[[#This Row],[RETURNS]])-(Table112[[#This Row],[EXCHANGED]]+Table112[[#This Row],[SALES]]+Table112[[#This Row],[ISSUES]])</f>
        <v>0</v>
      </c>
      <c r="I179" s="53">
        <v>0</v>
      </c>
      <c r="J179" s="58">
        <f t="shared" si="101"/>
        <v>0</v>
      </c>
      <c r="K179" s="53">
        <f>+'DAY9'!K179+'DAY10'!C179</f>
        <v>0</v>
      </c>
      <c r="L179" s="54">
        <f>+'DAY9'!L179+'DAY10'!D179</f>
        <v>0</v>
      </c>
      <c r="M179" s="55">
        <f>+'DAY9'!M179+'DAY10'!E179</f>
        <v>0</v>
      </c>
      <c r="N179" s="52">
        <f>+'DAY9'!N179+'DAY10'!F179</f>
        <v>0</v>
      </c>
      <c r="O179" s="276">
        <f>+'DAY9'!O179+'DAY10'!G179</f>
        <v>0</v>
      </c>
      <c r="P179" s="53">
        <f t="shared" si="96"/>
        <v>0</v>
      </c>
      <c r="Q179" s="54">
        <f t="shared" si="97"/>
        <v>0</v>
      </c>
      <c r="R179" s="55">
        <f t="shared" si="98"/>
        <v>0</v>
      </c>
      <c r="S179" s="52">
        <f t="shared" si="99"/>
        <v>0</v>
      </c>
      <c r="T179" s="276">
        <f t="shared" si="100"/>
        <v>0</v>
      </c>
      <c r="U179" s="62">
        <f t="shared" si="88"/>
        <v>0</v>
      </c>
    </row>
    <row r="180" spans="1:21" x14ac:dyDescent="0.25">
      <c r="A180" s="88" t="s">
        <v>91</v>
      </c>
      <c r="B180" s="52">
        <f>'DAY9'!H180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+(Table112[[#This Row],[OPENING ]]+Table112[[#This Row],[RECEIPTS]]+Table112[[#This Row],[RETURNS]])-(Table112[[#This Row],[EXCHANGED]]+Table112[[#This Row],[SALES]]+Table112[[#This Row],[ISSUES]])</f>
        <v>368.44</v>
      </c>
      <c r="I180" s="53">
        <v>0</v>
      </c>
      <c r="J180" s="58">
        <f t="shared" si="101"/>
        <v>-368.44</v>
      </c>
      <c r="K180" s="53">
        <f>+'DAY9'!K180+'DAY10'!C180</f>
        <v>0</v>
      </c>
      <c r="L180" s="54">
        <f>+'DAY9'!L180+'DAY10'!D180</f>
        <v>0</v>
      </c>
      <c r="M180" s="55">
        <f>+'DAY9'!M180+'DAY10'!E180</f>
        <v>0</v>
      </c>
      <c r="N180" s="52">
        <f>+'DAY9'!N180+'DAY10'!F180</f>
        <v>0</v>
      </c>
      <c r="O180" s="276">
        <f>+'DAY9'!O180+'DAY10'!G180</f>
        <v>87.2</v>
      </c>
      <c r="P180" s="53">
        <f t="shared" si="96"/>
        <v>0</v>
      </c>
      <c r="Q180" s="54">
        <f t="shared" si="97"/>
        <v>0</v>
      </c>
      <c r="R180" s="55">
        <f t="shared" si="98"/>
        <v>0</v>
      </c>
      <c r="S180" s="52">
        <f t="shared" si="99"/>
        <v>0</v>
      </c>
      <c r="T180" s="276">
        <f t="shared" si="100"/>
        <v>8.7200000000000006</v>
      </c>
      <c r="U180" s="62">
        <f t="shared" si="88"/>
        <v>42.252293577981646</v>
      </c>
    </row>
    <row r="181" spans="1:21" x14ac:dyDescent="0.25">
      <c r="A181" s="88" t="s">
        <v>92</v>
      </c>
      <c r="B181" s="52">
        <f>'DAY9'!H181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+(Table112[[#This Row],[OPENING ]]+Table112[[#This Row],[RECEIPTS]]+Table112[[#This Row],[RETURNS]])-(Table112[[#This Row],[EXCHANGED]]+Table112[[#This Row],[SALES]]+Table112[[#This Row],[ISSUES]])</f>
        <v>0</v>
      </c>
      <c r="I181" s="53">
        <v>0</v>
      </c>
      <c r="J181" s="58">
        <f t="shared" si="101"/>
        <v>0</v>
      </c>
      <c r="K181" s="53">
        <f>+'DAY9'!K181+'DAY10'!C181</f>
        <v>0</v>
      </c>
      <c r="L181" s="54">
        <f>+'DAY9'!L181+'DAY10'!D181</f>
        <v>0</v>
      </c>
      <c r="M181" s="55">
        <f>+'DAY9'!M181+'DAY10'!E181</f>
        <v>0</v>
      </c>
      <c r="N181" s="52">
        <f>+'DAY9'!N181+'DAY10'!F181</f>
        <v>0</v>
      </c>
      <c r="O181" s="276">
        <f>+'DAY9'!O181+'DAY10'!G181</f>
        <v>0</v>
      </c>
      <c r="P181" s="53">
        <f t="shared" si="96"/>
        <v>0</v>
      </c>
      <c r="Q181" s="54">
        <f t="shared" si="97"/>
        <v>0</v>
      </c>
      <c r="R181" s="55">
        <f t="shared" si="98"/>
        <v>0</v>
      </c>
      <c r="S181" s="52">
        <f t="shared" si="99"/>
        <v>0</v>
      </c>
      <c r="T181" s="276">
        <f t="shared" si="100"/>
        <v>0</v>
      </c>
      <c r="U181" s="62">
        <f t="shared" si="88"/>
        <v>0</v>
      </c>
    </row>
    <row r="182" spans="1:21" x14ac:dyDescent="0.25">
      <c r="A182" s="88" t="s">
        <v>111</v>
      </c>
      <c r="B182" s="52">
        <f>'DAY9'!H182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+(Table112[[#This Row],[OPENING ]]+Table112[[#This Row],[RECEIPTS]]+Table112[[#This Row],[RETURNS]])-(Table112[[#This Row],[EXCHANGED]]+Table112[[#This Row],[SALES]]+Table112[[#This Row],[ISSUES]])</f>
        <v>0</v>
      </c>
      <c r="I182" s="53">
        <v>0</v>
      </c>
      <c r="J182" s="58">
        <f t="shared" si="101"/>
        <v>0</v>
      </c>
      <c r="K182" s="53">
        <f>+'DAY9'!K182+'DAY10'!C182</f>
        <v>0</v>
      </c>
      <c r="L182" s="54">
        <f>+'DAY9'!L182+'DAY10'!D182</f>
        <v>0</v>
      </c>
      <c r="M182" s="55">
        <f>+'DAY9'!M182+'DAY10'!E182</f>
        <v>0</v>
      </c>
      <c r="N182" s="52">
        <f>+'DAY9'!N182+'DAY10'!F182</f>
        <v>0</v>
      </c>
      <c r="O182" s="276">
        <f>+'DAY9'!O182+'DAY10'!G182</f>
        <v>0</v>
      </c>
      <c r="P182" s="53">
        <f t="shared" si="96"/>
        <v>0</v>
      </c>
      <c r="Q182" s="54">
        <f t="shared" si="97"/>
        <v>0</v>
      </c>
      <c r="R182" s="55">
        <f t="shared" si="98"/>
        <v>0</v>
      </c>
      <c r="S182" s="52">
        <f t="shared" si="99"/>
        <v>0</v>
      </c>
      <c r="T182" s="276">
        <f t="shared" si="100"/>
        <v>0</v>
      </c>
      <c r="U182" s="62">
        <f t="shared" si="88"/>
        <v>0</v>
      </c>
    </row>
    <row r="183" spans="1:21" x14ac:dyDescent="0.25">
      <c r="A183" s="87" t="s">
        <v>53</v>
      </c>
      <c r="B183" s="52">
        <f>'DAY9'!H183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+(Table112[[#This Row],[OPENING ]]+Table112[[#This Row],[RECEIPTS]]+Table112[[#This Row],[RETURNS]])-(Table112[[#This Row],[EXCHANGED]]+Table112[[#This Row],[SALES]]+Table112[[#This Row],[ISSUES]])</f>
        <v>0</v>
      </c>
      <c r="I183" s="53">
        <v>0</v>
      </c>
      <c r="J183" s="58">
        <f t="shared" si="101"/>
        <v>0</v>
      </c>
      <c r="K183" s="53">
        <f>+'DAY9'!K183+'DAY10'!C183</f>
        <v>0</v>
      </c>
      <c r="L183" s="54">
        <f>+'DAY9'!L183+'DAY10'!D183</f>
        <v>0</v>
      </c>
      <c r="M183" s="55">
        <f>+'DAY9'!M183+'DAY10'!E183</f>
        <v>0</v>
      </c>
      <c r="N183" s="52">
        <f>+'DAY9'!N183+'DAY10'!F183</f>
        <v>0</v>
      </c>
      <c r="O183" s="276">
        <f>+'DAY9'!O183+'DAY10'!G183</f>
        <v>0</v>
      </c>
      <c r="P183" s="53">
        <f t="shared" si="96"/>
        <v>0</v>
      </c>
      <c r="Q183" s="54">
        <f t="shared" si="97"/>
        <v>0</v>
      </c>
      <c r="R183" s="55">
        <f t="shared" si="98"/>
        <v>0</v>
      </c>
      <c r="S183" s="52">
        <f t="shared" si="99"/>
        <v>0</v>
      </c>
      <c r="T183" s="276">
        <f t="shared" si="100"/>
        <v>0</v>
      </c>
      <c r="U183" s="62">
        <f t="shared" si="88"/>
        <v>0</v>
      </c>
    </row>
    <row r="184" spans="1:21" x14ac:dyDescent="0.25">
      <c r="A184" s="321" t="s">
        <v>93</v>
      </c>
      <c r="B184" s="52">
        <f>'DAY9'!H184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+(Table112[[#This Row],[OPENING ]]+Table112[[#This Row],[RECEIPTS]]+Table112[[#This Row],[RETURNS]])-(Table112[[#This Row],[EXCHANGED]]+Table112[[#This Row],[SALES]]+Table112[[#This Row],[ISSUES]])</f>
        <v>0</v>
      </c>
      <c r="I184" s="53">
        <v>0</v>
      </c>
      <c r="J184" s="58">
        <f t="shared" si="101"/>
        <v>0</v>
      </c>
      <c r="K184" s="53">
        <f>+'DAY9'!K184+'DAY10'!C184</f>
        <v>0</v>
      </c>
      <c r="L184" s="54">
        <f>+'DAY9'!L184+'DAY10'!D184</f>
        <v>0</v>
      </c>
      <c r="M184" s="55">
        <f>+'DAY9'!M184+'DAY10'!E184</f>
        <v>0</v>
      </c>
      <c r="N184" s="52">
        <f>+'DAY9'!N184+'DAY10'!F184</f>
        <v>0</v>
      </c>
      <c r="O184" s="276">
        <f>+'DAY9'!O184+'DAY10'!G184</f>
        <v>0</v>
      </c>
      <c r="P184" s="53">
        <f t="shared" si="96"/>
        <v>0</v>
      </c>
      <c r="Q184" s="54">
        <f t="shared" si="97"/>
        <v>0</v>
      </c>
      <c r="R184" s="55">
        <f t="shared" si="98"/>
        <v>0</v>
      </c>
      <c r="S184" s="52">
        <f t="shared" si="99"/>
        <v>0</v>
      </c>
      <c r="T184" s="276">
        <f t="shared" si="100"/>
        <v>0</v>
      </c>
      <c r="U184" s="62">
        <f t="shared" si="88"/>
        <v>0</v>
      </c>
    </row>
    <row r="185" spans="1:21" x14ac:dyDescent="0.25">
      <c r="A185" s="321" t="s">
        <v>94</v>
      </c>
      <c r="B185" s="52">
        <f>'DAY9'!H185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+(Table112[[#This Row],[OPENING ]]+Table112[[#This Row],[RECEIPTS]]+Table112[[#This Row],[RETURNS]])-(Table112[[#This Row],[EXCHANGED]]+Table112[[#This Row],[SALES]]+Table112[[#This Row],[ISSUES]])</f>
        <v>0</v>
      </c>
      <c r="I185" s="53">
        <v>0</v>
      </c>
      <c r="J185" s="58">
        <f t="shared" si="101"/>
        <v>0</v>
      </c>
      <c r="K185" s="53">
        <f>+'DAY9'!K185+'DAY10'!C185</f>
        <v>0</v>
      </c>
      <c r="L185" s="54">
        <f>+'DAY9'!L185+'DAY10'!D185</f>
        <v>0</v>
      </c>
      <c r="M185" s="55">
        <f>+'DAY9'!M185+'DAY10'!E185</f>
        <v>0</v>
      </c>
      <c r="N185" s="52">
        <f>+'DAY9'!N185+'DAY10'!F185</f>
        <v>0</v>
      </c>
      <c r="O185" s="276">
        <f>+'DAY9'!O185+'DAY10'!G185</f>
        <v>0</v>
      </c>
      <c r="P185" s="53">
        <f t="shared" si="96"/>
        <v>0</v>
      </c>
      <c r="Q185" s="54">
        <f t="shared" si="97"/>
        <v>0</v>
      </c>
      <c r="R185" s="55">
        <f t="shared" si="98"/>
        <v>0</v>
      </c>
      <c r="S185" s="52">
        <f t="shared" si="99"/>
        <v>0</v>
      </c>
      <c r="T185" s="276">
        <f t="shared" si="100"/>
        <v>0</v>
      </c>
      <c r="U185" s="62">
        <f t="shared" si="88"/>
        <v>0</v>
      </c>
    </row>
    <row r="186" spans="1:21" x14ac:dyDescent="0.25">
      <c r="A186" s="84" t="s">
        <v>97</v>
      </c>
      <c r="B186" s="52">
        <f>'DAY9'!H186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+(Table112[[#This Row],[OPENING ]]+Table112[[#This Row],[RECEIPTS]]+Table112[[#This Row],[RETURNS]])-(Table112[[#This Row],[EXCHANGED]]+Table112[[#This Row],[SALES]]+Table112[[#This Row],[ISSUES]])</f>
        <v>655.4</v>
      </c>
      <c r="I186" s="53">
        <v>0</v>
      </c>
      <c r="J186" s="58">
        <f t="shared" si="101"/>
        <v>-655.4</v>
      </c>
      <c r="K186" s="53">
        <f>+'DAY9'!K186+'DAY10'!C186</f>
        <v>0</v>
      </c>
      <c r="L186" s="54">
        <f>+'DAY9'!L186+'DAY10'!D186</f>
        <v>0</v>
      </c>
      <c r="M186" s="55">
        <f>+'DAY9'!M186+'DAY10'!E186</f>
        <v>0</v>
      </c>
      <c r="N186" s="52">
        <f>+'DAY9'!N186+'DAY10'!F186</f>
        <v>0</v>
      </c>
      <c r="O186" s="276">
        <f>+'DAY9'!O186+'DAY10'!G186</f>
        <v>0</v>
      </c>
      <c r="P186" s="53">
        <f t="shared" si="96"/>
        <v>0</v>
      </c>
      <c r="Q186" s="54">
        <f t="shared" si="97"/>
        <v>0</v>
      </c>
      <c r="R186" s="55">
        <f t="shared" si="98"/>
        <v>0</v>
      </c>
      <c r="S186" s="52">
        <f t="shared" si="99"/>
        <v>0</v>
      </c>
      <c r="T186" s="276">
        <f t="shared" si="100"/>
        <v>0</v>
      </c>
      <c r="U186" s="62">
        <f t="shared" si="88"/>
        <v>0</v>
      </c>
    </row>
    <row r="187" spans="1:21" x14ac:dyDescent="0.25">
      <c r="A187" s="84" t="s">
        <v>96</v>
      </c>
      <c r="B187" s="52">
        <f>'DAY9'!H187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+(Table112[[#This Row],[OPENING ]]+Table112[[#This Row],[RECEIPTS]]+Table112[[#This Row],[RETURNS]])-(Table112[[#This Row],[EXCHANGED]]+Table112[[#This Row],[SALES]]+Table112[[#This Row],[ISSUES]])</f>
        <v>0</v>
      </c>
      <c r="I187" s="53">
        <v>0</v>
      </c>
      <c r="J187" s="58">
        <f t="shared" si="101"/>
        <v>0</v>
      </c>
      <c r="K187" s="53">
        <f>+'DAY9'!K187+'DAY10'!C187</f>
        <v>0</v>
      </c>
      <c r="L187" s="54">
        <f>+'DAY9'!L187+'DAY10'!D187</f>
        <v>0</v>
      </c>
      <c r="M187" s="55">
        <f>+'DAY9'!M187+'DAY10'!E187</f>
        <v>0</v>
      </c>
      <c r="N187" s="52">
        <f>+'DAY9'!N187+'DAY10'!F187</f>
        <v>0</v>
      </c>
      <c r="O187" s="276">
        <f>+'DAY9'!O187+'DAY10'!G187</f>
        <v>0</v>
      </c>
      <c r="P187" s="53">
        <f t="shared" si="96"/>
        <v>0</v>
      </c>
      <c r="Q187" s="54">
        <f t="shared" si="97"/>
        <v>0</v>
      </c>
      <c r="R187" s="55">
        <f t="shared" si="98"/>
        <v>0</v>
      </c>
      <c r="S187" s="52">
        <f t="shared" si="99"/>
        <v>0</v>
      </c>
      <c r="T187" s="276">
        <f t="shared" si="100"/>
        <v>0</v>
      </c>
      <c r="U187" s="62">
        <f t="shared" si="88"/>
        <v>0</v>
      </c>
    </row>
    <row r="188" spans="1:21" x14ac:dyDescent="0.25">
      <c r="A188" s="84" t="s">
        <v>95</v>
      </c>
      <c r="B188" s="52">
        <f>'DAY9'!H188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+(Table112[[#This Row],[OPENING ]]+Table112[[#This Row],[RECEIPTS]]+Table112[[#This Row],[RETURNS]])-(Table112[[#This Row],[EXCHANGED]]+Table112[[#This Row],[SALES]]+Table112[[#This Row],[ISSUES]])</f>
        <v>9.8000000000000007</v>
      </c>
      <c r="I188" s="53">
        <v>0</v>
      </c>
      <c r="J188" s="58">
        <f t="shared" si="101"/>
        <v>-9.8000000000000007</v>
      </c>
      <c r="K188" s="53">
        <f>+'DAY9'!K188+'DAY10'!C188</f>
        <v>0</v>
      </c>
      <c r="L188" s="54">
        <f>+'DAY9'!L188+'DAY10'!D188</f>
        <v>0</v>
      </c>
      <c r="M188" s="55">
        <f>+'DAY9'!M188+'DAY10'!E188</f>
        <v>0</v>
      </c>
      <c r="N188" s="52">
        <f>+'DAY9'!N188+'DAY10'!F188</f>
        <v>0</v>
      </c>
      <c r="O188" s="276">
        <f>+'DAY9'!O188+'DAY10'!G188</f>
        <v>0</v>
      </c>
      <c r="P188" s="53">
        <f t="shared" si="96"/>
        <v>0</v>
      </c>
      <c r="Q188" s="54">
        <f t="shared" si="97"/>
        <v>0</v>
      </c>
      <c r="R188" s="55">
        <f t="shared" si="98"/>
        <v>0</v>
      </c>
      <c r="S188" s="52">
        <f t="shared" si="99"/>
        <v>0</v>
      </c>
      <c r="T188" s="276">
        <f t="shared" si="100"/>
        <v>0</v>
      </c>
      <c r="U188" s="62">
        <f t="shared" si="88"/>
        <v>0</v>
      </c>
    </row>
    <row r="189" spans="1:21" x14ac:dyDescent="0.25">
      <c r="A189" s="92" t="s">
        <v>98</v>
      </c>
      <c r="B189" s="52">
        <f>'DAY9'!H189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+(Table112[[#This Row],[OPENING ]]+Table112[[#This Row],[RECEIPTS]]+Table112[[#This Row],[RETURNS]])-(Table112[[#This Row],[EXCHANGED]]+Table112[[#This Row],[SALES]]+Table112[[#This Row],[ISSUES]])</f>
        <v>0</v>
      </c>
      <c r="I189" s="53">
        <v>0</v>
      </c>
      <c r="J189" s="58">
        <f t="shared" si="101"/>
        <v>0</v>
      </c>
      <c r="K189" s="53">
        <f>+'DAY9'!K189+'DAY10'!C189</f>
        <v>0</v>
      </c>
      <c r="L189" s="54">
        <f>+'DAY9'!L189+'DAY10'!D189</f>
        <v>0</v>
      </c>
      <c r="M189" s="55">
        <f>+'DAY9'!M189+'DAY10'!E189</f>
        <v>0</v>
      </c>
      <c r="N189" s="52">
        <f>+'DAY9'!N189+'DAY10'!F189</f>
        <v>0</v>
      </c>
      <c r="O189" s="276">
        <f>+'DAY9'!O189+'DAY10'!G189</f>
        <v>0</v>
      </c>
      <c r="P189" s="53">
        <f t="shared" si="96"/>
        <v>0</v>
      </c>
      <c r="Q189" s="54">
        <f t="shared" si="97"/>
        <v>0</v>
      </c>
      <c r="R189" s="55">
        <f t="shared" si="98"/>
        <v>0</v>
      </c>
      <c r="S189" s="52">
        <f t="shared" si="99"/>
        <v>0</v>
      </c>
      <c r="T189" s="276">
        <f t="shared" si="100"/>
        <v>0</v>
      </c>
      <c r="U189" s="62">
        <f t="shared" si="88"/>
        <v>0</v>
      </c>
    </row>
    <row r="190" spans="1:21" x14ac:dyDescent="0.25">
      <c r="A190" s="92" t="s">
        <v>99</v>
      </c>
      <c r="B190" s="52">
        <f>'DAY9'!H190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+(Table112[[#This Row],[OPENING ]]+Table112[[#This Row],[RECEIPTS]]+Table112[[#This Row],[RETURNS]])-(Table112[[#This Row],[EXCHANGED]]+Table112[[#This Row],[SALES]]+Table112[[#This Row],[ISSUES]])</f>
        <v>0</v>
      </c>
      <c r="I190" s="53">
        <v>0</v>
      </c>
      <c r="J190" s="58">
        <f t="shared" si="101"/>
        <v>0</v>
      </c>
      <c r="K190" s="53">
        <f>+'DAY9'!K190+'DAY10'!C190</f>
        <v>0</v>
      </c>
      <c r="L190" s="54">
        <f>+'DAY9'!L190+'DAY10'!D190</f>
        <v>0</v>
      </c>
      <c r="M190" s="55">
        <f>+'DAY9'!M190+'DAY10'!E190</f>
        <v>0</v>
      </c>
      <c r="N190" s="52">
        <f>+'DAY9'!N190+'DAY10'!F190</f>
        <v>0</v>
      </c>
      <c r="O190" s="276">
        <f>+'DAY9'!O190+'DAY10'!G190</f>
        <v>0</v>
      </c>
      <c r="P190" s="53">
        <f t="shared" si="96"/>
        <v>0</v>
      </c>
      <c r="Q190" s="54">
        <f t="shared" si="97"/>
        <v>0</v>
      </c>
      <c r="R190" s="55">
        <f t="shared" si="98"/>
        <v>0</v>
      </c>
      <c r="S190" s="52">
        <f t="shared" si="99"/>
        <v>0</v>
      </c>
      <c r="T190" s="276">
        <f t="shared" si="100"/>
        <v>0</v>
      </c>
      <c r="U190" s="62">
        <f t="shared" si="88"/>
        <v>0</v>
      </c>
    </row>
    <row r="191" spans="1:21" x14ac:dyDescent="0.25">
      <c r="A191" s="93" t="s">
        <v>100</v>
      </c>
      <c r="B191" s="52">
        <f>'DAY9'!H191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+(Table112[[#This Row],[OPENING ]]+Table112[[#This Row],[RECEIPTS]]+Table112[[#This Row],[RETURNS]])-(Table112[[#This Row],[EXCHANGED]]+Table112[[#This Row],[SALES]]+Table112[[#This Row],[ISSUES]])</f>
        <v>35</v>
      </c>
      <c r="I191" s="53">
        <v>0</v>
      </c>
      <c r="J191" s="58">
        <f t="shared" si="101"/>
        <v>-35</v>
      </c>
      <c r="K191" s="53">
        <f>+'DAY9'!K191+'DAY10'!C191</f>
        <v>25</v>
      </c>
      <c r="L191" s="54">
        <f>+'DAY9'!L191+'DAY10'!D191</f>
        <v>0</v>
      </c>
      <c r="M191" s="55">
        <f>+'DAY9'!M191+'DAY10'!E191</f>
        <v>0</v>
      </c>
      <c r="N191" s="52">
        <f>+'DAY9'!N191+'DAY10'!F191</f>
        <v>0</v>
      </c>
      <c r="O191" s="276">
        <f>+'DAY9'!O191+'DAY10'!G191</f>
        <v>0</v>
      </c>
      <c r="P191" s="53">
        <f t="shared" si="96"/>
        <v>2.5</v>
      </c>
      <c r="Q191" s="54">
        <f t="shared" si="97"/>
        <v>0</v>
      </c>
      <c r="R191" s="55">
        <f t="shared" si="98"/>
        <v>0</v>
      </c>
      <c r="S191" s="52">
        <f t="shared" si="99"/>
        <v>0</v>
      </c>
      <c r="T191" s="276">
        <f t="shared" si="100"/>
        <v>0</v>
      </c>
      <c r="U191" s="62">
        <f t="shared" si="88"/>
        <v>14</v>
      </c>
    </row>
    <row r="192" spans="1:21" x14ac:dyDescent="0.25">
      <c r="A192" s="81" t="s">
        <v>101</v>
      </c>
      <c r="B192" s="52">
        <f>'DAY9'!H192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+(Table112[[#This Row],[OPENING ]]+Table112[[#This Row],[RECEIPTS]]+Table112[[#This Row],[RETURNS]])-(Table112[[#This Row],[EXCHANGED]]+Table112[[#This Row],[SALES]]+Table112[[#This Row],[ISSUES]])</f>
        <v>10.199999999999999</v>
      </c>
      <c r="I192" s="53">
        <v>0</v>
      </c>
      <c r="J192" s="58">
        <f t="shared" si="101"/>
        <v>-10.199999999999999</v>
      </c>
      <c r="K192" s="53">
        <f>+'DAY9'!K192+'DAY10'!C192</f>
        <v>0</v>
      </c>
      <c r="L192" s="54">
        <f>+'DAY9'!L192+'DAY10'!D192</f>
        <v>0</v>
      </c>
      <c r="M192" s="55">
        <f>+'DAY9'!M192+'DAY10'!E192</f>
        <v>0</v>
      </c>
      <c r="N192" s="52">
        <f>+'DAY9'!N192+'DAY10'!F192</f>
        <v>0</v>
      </c>
      <c r="O192" s="276">
        <f>+'DAY9'!O192+'DAY10'!G192</f>
        <v>0</v>
      </c>
      <c r="P192" s="53">
        <f t="shared" si="96"/>
        <v>0</v>
      </c>
      <c r="Q192" s="54">
        <f t="shared" si="97"/>
        <v>0</v>
      </c>
      <c r="R192" s="55">
        <f t="shared" si="98"/>
        <v>0</v>
      </c>
      <c r="S192" s="52">
        <f t="shared" si="99"/>
        <v>0</v>
      </c>
      <c r="T192" s="276">
        <f t="shared" si="100"/>
        <v>0</v>
      </c>
      <c r="U192" s="62">
        <f t="shared" si="88"/>
        <v>0</v>
      </c>
    </row>
    <row r="193" spans="1:21" x14ac:dyDescent="0.25">
      <c r="A193" s="109" t="s">
        <v>102</v>
      </c>
      <c r="B193" s="52">
        <f>'DAY9'!H193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+(Table112[[#This Row],[OPENING ]]+Table112[[#This Row],[RECEIPTS]]+Table112[[#This Row],[RETURNS]])-(Table112[[#This Row],[EXCHANGED]]+Table112[[#This Row],[SALES]]+Table112[[#This Row],[ISSUES]])</f>
        <v>0</v>
      </c>
      <c r="I193" s="53">
        <v>0</v>
      </c>
      <c r="J193" s="58">
        <f t="shared" si="101"/>
        <v>0</v>
      </c>
      <c r="K193" s="53">
        <f>+'DAY9'!K193+'DAY10'!C193</f>
        <v>0</v>
      </c>
      <c r="L193" s="54">
        <f>+'DAY9'!L193+'DAY10'!D193</f>
        <v>0</v>
      </c>
      <c r="M193" s="55">
        <f>+'DAY9'!M193+'DAY10'!E193</f>
        <v>0</v>
      </c>
      <c r="N193" s="52">
        <f>+'DAY9'!N193+'DAY10'!F193</f>
        <v>0</v>
      </c>
      <c r="O193" s="276">
        <f>+'DAY9'!O193+'DAY10'!G193</f>
        <v>0</v>
      </c>
      <c r="P193" s="53">
        <f t="shared" si="96"/>
        <v>0</v>
      </c>
      <c r="Q193" s="54">
        <f t="shared" si="97"/>
        <v>0</v>
      </c>
      <c r="R193" s="55">
        <f t="shared" si="98"/>
        <v>0</v>
      </c>
      <c r="S193" s="52">
        <f t="shared" si="99"/>
        <v>0</v>
      </c>
      <c r="T193" s="276">
        <f t="shared" si="100"/>
        <v>0</v>
      </c>
      <c r="U193" s="62">
        <f t="shared" si="88"/>
        <v>0</v>
      </c>
    </row>
    <row r="194" spans="1:21" x14ac:dyDescent="0.25">
      <c r="A194" s="318" t="s">
        <v>103</v>
      </c>
      <c r="B194" s="52">
        <f>'DAY9'!H194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+(Table112[[#This Row],[OPENING ]]+Table112[[#This Row],[RECEIPTS]]+Table112[[#This Row],[RETURNS]])-(Table112[[#This Row],[EXCHANGED]]+Table112[[#This Row],[SALES]]+Table112[[#This Row],[ISSUES]])</f>
        <v>855.4</v>
      </c>
      <c r="I194" s="53">
        <v>0</v>
      </c>
      <c r="J194" s="58">
        <f t="shared" si="101"/>
        <v>-855.4</v>
      </c>
      <c r="K194" s="53">
        <f>+'DAY9'!K194+'DAY10'!C194</f>
        <v>0</v>
      </c>
      <c r="L194" s="54">
        <f>+'DAY9'!L194+'DAY10'!D194</f>
        <v>0</v>
      </c>
      <c r="M194" s="55">
        <f>+'DAY9'!M194+'DAY10'!E194</f>
        <v>0</v>
      </c>
      <c r="N194" s="52">
        <f>+'DAY9'!N194+'DAY10'!F194</f>
        <v>0</v>
      </c>
      <c r="O194" s="276">
        <f>+'DAY9'!O194+'DAY10'!G194</f>
        <v>0</v>
      </c>
      <c r="P194" s="53">
        <f t="shared" si="96"/>
        <v>0</v>
      </c>
      <c r="Q194" s="54">
        <f t="shared" si="97"/>
        <v>0</v>
      </c>
      <c r="R194" s="55">
        <f t="shared" si="98"/>
        <v>0</v>
      </c>
      <c r="S194" s="52">
        <f t="shared" si="99"/>
        <v>0</v>
      </c>
      <c r="T194" s="276">
        <f t="shared" si="100"/>
        <v>0</v>
      </c>
      <c r="U194" s="62">
        <f t="shared" si="88"/>
        <v>0</v>
      </c>
    </row>
    <row r="195" spans="1:21" x14ac:dyDescent="0.25">
      <c r="A195" s="87" t="s">
        <v>247</v>
      </c>
      <c r="B195" s="52">
        <f>'DAY9'!H195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+(Table112[[#This Row],[OPENING ]]+Table112[[#This Row],[RECEIPTS]]+Table112[[#This Row],[RETURNS]])-(Table112[[#This Row],[EXCHANGED]]+Table112[[#This Row],[SALES]]+Table112[[#This Row],[ISSUES]])</f>
        <v>3516.4</v>
      </c>
      <c r="I195" s="53">
        <v>0</v>
      </c>
      <c r="J195" s="58">
        <f t="shared" si="101"/>
        <v>-3516.4</v>
      </c>
      <c r="K195" s="53">
        <f>+'DAY9'!K195+'DAY10'!C195</f>
        <v>0</v>
      </c>
      <c r="L195" s="54">
        <f>+'DAY9'!L195+'DAY10'!D195</f>
        <v>9.6</v>
      </c>
      <c r="M195" s="55">
        <f>+'DAY9'!M195+'DAY10'!E195</f>
        <v>0</v>
      </c>
      <c r="N195" s="52">
        <f>+'DAY9'!N195+'DAY10'!F195</f>
        <v>0</v>
      </c>
      <c r="O195" s="276">
        <f>+'DAY9'!O195+'DAY10'!G195</f>
        <v>0</v>
      </c>
      <c r="P195" s="53">
        <f t="shared" si="96"/>
        <v>0</v>
      </c>
      <c r="Q195" s="54">
        <f t="shared" si="97"/>
        <v>0.96</v>
      </c>
      <c r="R195" s="55">
        <f t="shared" si="98"/>
        <v>0</v>
      </c>
      <c r="S195" s="52">
        <f t="shared" si="99"/>
        <v>0</v>
      </c>
      <c r="T195" s="276">
        <f t="shared" si="100"/>
        <v>0</v>
      </c>
      <c r="U195" s="62">
        <f t="shared" si="88"/>
        <v>3662.916666666667</v>
      </c>
    </row>
    <row r="196" spans="1:21" x14ac:dyDescent="0.25">
      <c r="A196" s="87" t="s">
        <v>104</v>
      </c>
      <c r="B196" s="52">
        <f>'DAY9'!H196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+(Table112[[#This Row],[OPENING ]]+Table112[[#This Row],[RECEIPTS]]+Table112[[#This Row],[RETURNS]])-(Table112[[#This Row],[EXCHANGED]]+Table112[[#This Row],[SALES]]+Table112[[#This Row],[ISSUES]])</f>
        <v>200</v>
      </c>
      <c r="I196" s="53">
        <v>0</v>
      </c>
      <c r="J196" s="58">
        <f t="shared" si="101"/>
        <v>-200</v>
      </c>
      <c r="K196" s="53">
        <f>+'DAY9'!K196+'DAY10'!C196</f>
        <v>0</v>
      </c>
      <c r="L196" s="54">
        <f>+'DAY9'!L196+'DAY10'!D196</f>
        <v>0</v>
      </c>
      <c r="M196" s="55">
        <f>+'DAY9'!M196+'DAY10'!E196</f>
        <v>0</v>
      </c>
      <c r="N196" s="52">
        <f>+'DAY9'!N196+'DAY10'!F196</f>
        <v>0</v>
      </c>
      <c r="O196" s="276">
        <f>+'DAY9'!O196+'DAY10'!G196</f>
        <v>0</v>
      </c>
      <c r="P196" s="53">
        <f t="shared" si="96"/>
        <v>0</v>
      </c>
      <c r="Q196" s="54">
        <f t="shared" si="97"/>
        <v>0</v>
      </c>
      <c r="R196" s="55">
        <f t="shared" si="98"/>
        <v>0</v>
      </c>
      <c r="S196" s="52">
        <f t="shared" si="99"/>
        <v>0</v>
      </c>
      <c r="T196" s="276">
        <f t="shared" si="100"/>
        <v>0</v>
      </c>
      <c r="U196" s="62">
        <f t="shared" si="88"/>
        <v>0</v>
      </c>
    </row>
    <row r="197" spans="1:21" x14ac:dyDescent="0.25">
      <c r="A197" s="85" t="s">
        <v>118</v>
      </c>
      <c r="B197" s="52">
        <f>'DAY9'!H197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+(Table112[[#This Row],[OPENING ]]+Table112[[#This Row],[RECEIPTS]]+Table112[[#This Row],[RETURNS]])-(Table112[[#This Row],[EXCHANGED]]+Table112[[#This Row],[SALES]]+Table112[[#This Row],[ISSUES]])</f>
        <v>0</v>
      </c>
      <c r="I197" s="53">
        <v>0</v>
      </c>
      <c r="J197" s="58">
        <f t="shared" si="101"/>
        <v>0</v>
      </c>
      <c r="K197" s="53">
        <f>+'DAY9'!K197+'DAY10'!C197</f>
        <v>0</v>
      </c>
      <c r="L197" s="54">
        <f>+'DAY9'!L197+'DAY10'!D197</f>
        <v>0</v>
      </c>
      <c r="M197" s="55">
        <f>+'DAY9'!M197+'DAY10'!E197</f>
        <v>0</v>
      </c>
      <c r="N197" s="52">
        <f>+'DAY9'!N197+'DAY10'!F197</f>
        <v>0</v>
      </c>
      <c r="O197" s="276">
        <f>+'DAY9'!O197+'DAY10'!G197</f>
        <v>0</v>
      </c>
      <c r="P197" s="53">
        <f t="shared" si="96"/>
        <v>0</v>
      </c>
      <c r="Q197" s="54">
        <f t="shared" si="97"/>
        <v>0</v>
      </c>
      <c r="R197" s="55">
        <f t="shared" si="98"/>
        <v>0</v>
      </c>
      <c r="S197" s="52">
        <f t="shared" si="99"/>
        <v>0</v>
      </c>
      <c r="T197" s="276">
        <f t="shared" si="100"/>
        <v>0</v>
      </c>
      <c r="U197" s="62">
        <f t="shared" si="88"/>
        <v>0</v>
      </c>
    </row>
    <row r="198" spans="1:21" x14ac:dyDescent="0.25">
      <c r="A198" s="94" t="s">
        <v>119</v>
      </c>
      <c r="B198" s="52">
        <f>'DAY9'!H198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+(Table112[[#This Row],[OPENING ]]+Table112[[#This Row],[RECEIPTS]]+Table112[[#This Row],[RETURNS]])-(Table112[[#This Row],[EXCHANGED]]+Table112[[#This Row],[SALES]]+Table112[[#This Row],[ISSUES]])</f>
        <v>0</v>
      </c>
      <c r="I198" s="53">
        <v>0</v>
      </c>
      <c r="J198" s="58">
        <f t="shared" si="101"/>
        <v>0</v>
      </c>
      <c r="K198" s="53">
        <f>+'DAY9'!K198+'DAY10'!C198</f>
        <v>0</v>
      </c>
      <c r="L198" s="54">
        <f>+'DAY9'!L198+'DAY10'!D198</f>
        <v>0</v>
      </c>
      <c r="M198" s="55">
        <f>+'DAY9'!M198+'DAY10'!E198</f>
        <v>0</v>
      </c>
      <c r="N198" s="52">
        <f>+'DAY9'!N198+'DAY10'!F198</f>
        <v>0</v>
      </c>
      <c r="O198" s="276">
        <f>+'DAY9'!O198+'DAY10'!G198</f>
        <v>0</v>
      </c>
      <c r="P198" s="53">
        <f t="shared" si="96"/>
        <v>0</v>
      </c>
      <c r="Q198" s="54">
        <f t="shared" si="97"/>
        <v>0</v>
      </c>
      <c r="R198" s="55">
        <f t="shared" si="98"/>
        <v>0</v>
      </c>
      <c r="S198" s="52">
        <f t="shared" si="99"/>
        <v>0</v>
      </c>
      <c r="T198" s="276">
        <f t="shared" si="100"/>
        <v>0</v>
      </c>
      <c r="U198" s="62">
        <f t="shared" si="88"/>
        <v>0</v>
      </c>
    </row>
    <row r="199" spans="1:21" x14ac:dyDescent="0.25">
      <c r="A199" s="84" t="s">
        <v>145</v>
      </c>
      <c r="B199" s="52">
        <f>'DAY9'!H199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+(Table112[[#This Row],[OPENING ]]+Table112[[#This Row],[RECEIPTS]]+Table112[[#This Row],[RETURNS]])-(Table112[[#This Row],[EXCHANGED]]+Table112[[#This Row],[SALES]]+Table112[[#This Row],[ISSUES]])</f>
        <v>0</v>
      </c>
      <c r="I199" s="53">
        <v>0</v>
      </c>
      <c r="J199" s="58">
        <f t="shared" si="101"/>
        <v>0</v>
      </c>
      <c r="K199" s="53">
        <f>+'DAY9'!K199+'DAY10'!C199</f>
        <v>0</v>
      </c>
      <c r="L199" s="54">
        <f>+'DAY9'!L199+'DAY10'!D199</f>
        <v>0</v>
      </c>
      <c r="M199" s="55">
        <f>+'DAY9'!M199+'DAY10'!E199</f>
        <v>0</v>
      </c>
      <c r="N199" s="52">
        <f>+'DAY9'!N199+'DAY10'!F199</f>
        <v>0</v>
      </c>
      <c r="O199" s="276">
        <f>+'DAY9'!O199+'DAY10'!G199</f>
        <v>0</v>
      </c>
      <c r="P199" s="53">
        <f t="shared" si="96"/>
        <v>0</v>
      </c>
      <c r="Q199" s="54">
        <f t="shared" si="97"/>
        <v>0</v>
      </c>
      <c r="R199" s="55">
        <f t="shared" si="98"/>
        <v>0</v>
      </c>
      <c r="S199" s="52">
        <f t="shared" si="99"/>
        <v>0</v>
      </c>
      <c r="T199" s="276">
        <f t="shared" si="100"/>
        <v>0</v>
      </c>
      <c r="U199" s="62">
        <f t="shared" si="88"/>
        <v>0</v>
      </c>
    </row>
    <row r="200" spans="1:21" x14ac:dyDescent="0.25">
      <c r="A200" s="88" t="s">
        <v>218</v>
      </c>
      <c r="B200" s="52">
        <f>'DAY9'!H200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+(Table112[[#This Row],[OPENING ]]+Table112[[#This Row],[RECEIPTS]]+Table112[[#This Row],[RETURNS]])-(Table112[[#This Row],[EXCHANGED]]+Table112[[#This Row],[SALES]]+Table112[[#This Row],[ISSUES]])</f>
        <v>0</v>
      </c>
      <c r="I200" s="53">
        <v>0</v>
      </c>
      <c r="J200" s="58">
        <f t="shared" si="101"/>
        <v>0</v>
      </c>
      <c r="K200" s="53">
        <f>+'DAY9'!K200+'DAY10'!C200</f>
        <v>0</v>
      </c>
      <c r="L200" s="54">
        <f>+'DAY9'!L200+'DAY10'!D200</f>
        <v>0</v>
      </c>
      <c r="M200" s="55">
        <f>+'DAY9'!M200+'DAY10'!E200</f>
        <v>0</v>
      </c>
      <c r="N200" s="52">
        <f>+'DAY9'!N200+'DAY10'!F200</f>
        <v>0</v>
      </c>
      <c r="O200" s="276">
        <f>+'DAY9'!O200+'DAY10'!G200</f>
        <v>0</v>
      </c>
      <c r="P200" s="53">
        <f t="shared" si="96"/>
        <v>0</v>
      </c>
      <c r="Q200" s="54">
        <f t="shared" si="97"/>
        <v>0</v>
      </c>
      <c r="R200" s="55">
        <f t="shared" si="98"/>
        <v>0</v>
      </c>
      <c r="S200" s="52">
        <f t="shared" si="99"/>
        <v>0</v>
      </c>
      <c r="T200" s="276">
        <f t="shared" si="100"/>
        <v>0</v>
      </c>
      <c r="U200" s="62">
        <f t="shared" si="88"/>
        <v>0</v>
      </c>
    </row>
    <row r="201" spans="1:21" x14ac:dyDescent="0.25">
      <c r="A201" s="88" t="s">
        <v>219</v>
      </c>
      <c r="B201" s="52">
        <f>'DAY9'!H201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+(Table112[[#This Row],[OPENING ]]+Table112[[#This Row],[RECEIPTS]]+Table112[[#This Row],[RETURNS]])-(Table112[[#This Row],[EXCHANGED]]+Table112[[#This Row],[SALES]]+Table112[[#This Row],[ISSUES]])</f>
        <v>0</v>
      </c>
      <c r="I201" s="53">
        <v>0</v>
      </c>
      <c r="J201" s="58">
        <f t="shared" si="101"/>
        <v>0</v>
      </c>
      <c r="K201" s="53">
        <f>+'DAY9'!K201+'DAY10'!C201</f>
        <v>0</v>
      </c>
      <c r="L201" s="54">
        <f>+'DAY9'!L201+'DAY10'!D201</f>
        <v>0</v>
      </c>
      <c r="M201" s="55">
        <f>+'DAY9'!M201+'DAY10'!E201</f>
        <v>0</v>
      </c>
      <c r="N201" s="52">
        <f>+'DAY9'!N201+'DAY10'!F201</f>
        <v>0</v>
      </c>
      <c r="O201" s="276">
        <f>+'DAY9'!O201+'DAY10'!G201</f>
        <v>0</v>
      </c>
      <c r="P201" s="53">
        <f t="shared" si="96"/>
        <v>0</v>
      </c>
      <c r="Q201" s="54">
        <f t="shared" si="97"/>
        <v>0</v>
      </c>
      <c r="R201" s="55">
        <f t="shared" si="98"/>
        <v>0</v>
      </c>
      <c r="S201" s="52">
        <f t="shared" si="99"/>
        <v>0</v>
      </c>
      <c r="T201" s="276">
        <f t="shared" si="100"/>
        <v>0</v>
      </c>
      <c r="U201" s="62">
        <f t="shared" si="88"/>
        <v>0</v>
      </c>
    </row>
    <row r="202" spans="1:21" x14ac:dyDescent="0.25">
      <c r="A202" s="317" t="s">
        <v>234</v>
      </c>
      <c r="B202" s="52">
        <f>'DAY9'!H202</f>
        <v>0.19999999999999896</v>
      </c>
      <c r="C202" s="53">
        <v>0</v>
      </c>
      <c r="D202" s="54"/>
      <c r="E202" s="55">
        <v>0</v>
      </c>
      <c r="F202" s="52">
        <v>0</v>
      </c>
      <c r="G202" s="276">
        <v>0</v>
      </c>
      <c r="H202" s="54">
        <f>+(Table112[[#This Row],[OPENING ]]+Table112[[#This Row],[RECEIPTS]]+Table112[[#This Row],[RETURNS]])-(Table112[[#This Row],[EXCHANGED]]+Table112[[#This Row],[SALES]]+Table112[[#This Row],[ISSUES]])</f>
        <v>0.19999999999999896</v>
      </c>
      <c r="I202" s="53">
        <v>0</v>
      </c>
      <c r="J202" s="58">
        <f t="shared" si="101"/>
        <v>-0.19999999999999896</v>
      </c>
      <c r="K202" s="53">
        <f>+'DAY9'!K202+'DAY10'!C202</f>
        <v>0</v>
      </c>
      <c r="L202" s="54">
        <f>+'DAY9'!L202+'DAY10'!D202</f>
        <v>0</v>
      </c>
      <c r="M202" s="55">
        <f>+'DAY9'!M202+'DAY10'!E202</f>
        <v>0</v>
      </c>
      <c r="N202" s="52">
        <f>+'DAY9'!N202+'DAY10'!F202</f>
        <v>0</v>
      </c>
      <c r="O202" s="276">
        <f>+'DAY9'!O202+'DAY10'!G202</f>
        <v>11.08</v>
      </c>
      <c r="P202" s="53">
        <f t="shared" si="96"/>
        <v>0</v>
      </c>
      <c r="Q202" s="54">
        <f t="shared" si="97"/>
        <v>0</v>
      </c>
      <c r="R202" s="55">
        <f t="shared" si="98"/>
        <v>0</v>
      </c>
      <c r="S202" s="52">
        <f t="shared" si="99"/>
        <v>0</v>
      </c>
      <c r="T202" s="276">
        <f t="shared" si="100"/>
        <v>1.1080000000000001</v>
      </c>
      <c r="U202" s="62">
        <f t="shared" si="88"/>
        <v>0.18050541516245391</v>
      </c>
    </row>
    <row r="203" spans="1:21" x14ac:dyDescent="0.25">
      <c r="A203" s="319" t="s">
        <v>224</v>
      </c>
      <c r="B203" s="52">
        <f>'DAY9'!H203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+(Table112[[#This Row],[OPENING ]]+Table112[[#This Row],[RECEIPTS]]+Table112[[#This Row],[RETURNS]])-(Table112[[#This Row],[EXCHANGED]]+Table112[[#This Row],[SALES]]+Table112[[#This Row],[ISSUES]])</f>
        <v>3.4</v>
      </c>
      <c r="I203" s="53">
        <v>0</v>
      </c>
      <c r="J203" s="58">
        <f t="shared" si="101"/>
        <v>-3.4</v>
      </c>
      <c r="K203" s="53">
        <f>+'DAY9'!K203+'DAY10'!C203</f>
        <v>0</v>
      </c>
      <c r="L203" s="54">
        <f>+'DAY9'!L203+'DAY10'!D203</f>
        <v>0</v>
      </c>
      <c r="M203" s="55">
        <f>+'DAY9'!M203+'DAY10'!E203</f>
        <v>0</v>
      </c>
      <c r="N203" s="52">
        <f>+'DAY9'!N203+'DAY10'!F203</f>
        <v>0</v>
      </c>
      <c r="O203" s="276">
        <f>+'DAY9'!O203+'DAY10'!G203</f>
        <v>0</v>
      </c>
      <c r="P203" s="53">
        <f t="shared" si="96"/>
        <v>0</v>
      </c>
      <c r="Q203" s="54">
        <f t="shared" si="97"/>
        <v>0</v>
      </c>
      <c r="R203" s="55">
        <f t="shared" si="98"/>
        <v>0</v>
      </c>
      <c r="S203" s="52">
        <f t="shared" si="99"/>
        <v>0</v>
      </c>
      <c r="T203" s="276">
        <f t="shared" si="100"/>
        <v>0</v>
      </c>
      <c r="U203" s="62">
        <f t="shared" si="88"/>
        <v>0</v>
      </c>
    </row>
    <row r="204" spans="1:21" x14ac:dyDescent="0.25">
      <c r="A204" s="105" t="s">
        <v>237</v>
      </c>
      <c r="B204" s="52">
        <f>'DAY9'!H204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+(Table112[[#This Row],[OPENING ]]+Table112[[#This Row],[RECEIPTS]]+Table112[[#This Row],[RETURNS]])-(Table112[[#This Row],[EXCHANGED]]+Table112[[#This Row],[SALES]]+Table112[[#This Row],[ISSUES]])</f>
        <v>0</v>
      </c>
      <c r="I204" s="53">
        <v>0</v>
      </c>
      <c r="J204" s="58">
        <f t="shared" si="101"/>
        <v>0</v>
      </c>
      <c r="K204" s="53">
        <f>+'DAY9'!K204+'DAY10'!C204</f>
        <v>0</v>
      </c>
      <c r="L204" s="54">
        <f>+'DAY9'!L204+'DAY10'!D204</f>
        <v>0</v>
      </c>
      <c r="M204" s="55">
        <f>+'DAY9'!M204+'DAY10'!E204</f>
        <v>0</v>
      </c>
      <c r="N204" s="52">
        <f>+'DAY9'!N204+'DAY10'!F204</f>
        <v>0</v>
      </c>
      <c r="O204" s="276">
        <f>+'DAY9'!O204+'DAY10'!G204</f>
        <v>0</v>
      </c>
      <c r="P204" s="53">
        <f t="shared" si="96"/>
        <v>0</v>
      </c>
      <c r="Q204" s="54">
        <f t="shared" si="97"/>
        <v>0</v>
      </c>
      <c r="R204" s="55">
        <f t="shared" si="98"/>
        <v>0</v>
      </c>
      <c r="S204" s="52">
        <f t="shared" si="99"/>
        <v>0</v>
      </c>
      <c r="T204" s="276">
        <f t="shared" si="100"/>
        <v>0</v>
      </c>
      <c r="U204" s="62">
        <f t="shared" si="88"/>
        <v>0</v>
      </c>
    </row>
    <row r="205" spans="1:21" x14ac:dyDescent="0.25">
      <c r="A205" s="87" t="s">
        <v>238</v>
      </c>
      <c r="B205" s="52">
        <f>'DAY9'!H205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+(Table112[[#This Row],[OPENING ]]+Table112[[#This Row],[RECEIPTS]]+Table112[[#This Row],[RETURNS]])-(Table112[[#This Row],[EXCHANGED]]+Table112[[#This Row],[SALES]]+Table112[[#This Row],[ISSUES]])</f>
        <v>0</v>
      </c>
      <c r="I205" s="53">
        <v>0</v>
      </c>
      <c r="J205" s="58">
        <f t="shared" si="101"/>
        <v>0</v>
      </c>
      <c r="K205" s="53">
        <f>+'DAY9'!K205+'DAY10'!C205</f>
        <v>0</v>
      </c>
      <c r="L205" s="54">
        <f>+'DAY9'!L205+'DAY10'!D205</f>
        <v>0</v>
      </c>
      <c r="M205" s="55">
        <f>+'DAY9'!M205+'DAY10'!E205</f>
        <v>0</v>
      </c>
      <c r="N205" s="52">
        <f>+'DAY9'!N205+'DAY10'!F205</f>
        <v>0</v>
      </c>
      <c r="O205" s="276">
        <f>+'DAY9'!O205+'DAY10'!G205</f>
        <v>0</v>
      </c>
      <c r="P205" s="53">
        <f t="shared" si="96"/>
        <v>0</v>
      </c>
      <c r="Q205" s="54">
        <f t="shared" si="97"/>
        <v>0</v>
      </c>
      <c r="R205" s="55">
        <f t="shared" si="98"/>
        <v>0</v>
      </c>
      <c r="S205" s="52">
        <f t="shared" si="99"/>
        <v>0</v>
      </c>
      <c r="T205" s="276">
        <f t="shared" si="100"/>
        <v>0</v>
      </c>
      <c r="U205" s="62">
        <f t="shared" si="88"/>
        <v>0</v>
      </c>
    </row>
    <row r="206" spans="1:21" x14ac:dyDescent="0.25">
      <c r="A206" s="87" t="s">
        <v>239</v>
      </c>
      <c r="B206" s="52">
        <f>'DAY9'!H206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+(Table112[[#This Row],[OPENING ]]+Table112[[#This Row],[RECEIPTS]]+Table112[[#This Row],[RETURNS]])-(Table112[[#This Row],[EXCHANGED]]+Table112[[#This Row],[SALES]]+Table112[[#This Row],[ISSUES]])</f>
        <v>0</v>
      </c>
      <c r="I206" s="53">
        <v>0</v>
      </c>
      <c r="J206" s="58">
        <f t="shared" si="101"/>
        <v>0</v>
      </c>
      <c r="K206" s="53">
        <f>+'DAY9'!K206+'DAY10'!C206</f>
        <v>0</v>
      </c>
      <c r="L206" s="54">
        <f>+'DAY9'!L206+'DAY10'!D206</f>
        <v>0</v>
      </c>
      <c r="M206" s="55">
        <f>+'DAY9'!M206+'DAY10'!E206</f>
        <v>0</v>
      </c>
      <c r="N206" s="52">
        <f>+'DAY9'!N206+'DAY10'!F206</f>
        <v>0</v>
      </c>
      <c r="O206" s="276">
        <f>+'DAY9'!O206+'DAY10'!G206</f>
        <v>0</v>
      </c>
      <c r="P206" s="53">
        <f t="shared" si="96"/>
        <v>0</v>
      </c>
      <c r="Q206" s="54">
        <f t="shared" si="97"/>
        <v>0</v>
      </c>
      <c r="R206" s="55">
        <f t="shared" si="98"/>
        <v>0</v>
      </c>
      <c r="S206" s="52">
        <f t="shared" si="99"/>
        <v>0</v>
      </c>
      <c r="T206" s="276">
        <f t="shared" si="100"/>
        <v>0</v>
      </c>
      <c r="U206" s="62">
        <f t="shared" si="88"/>
        <v>0</v>
      </c>
    </row>
    <row r="207" spans="1:21" x14ac:dyDescent="0.25">
      <c r="A207" s="85" t="s">
        <v>242</v>
      </c>
      <c r="B207" s="52">
        <f>'DAY9'!H207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+(Table112[[#This Row],[OPENING ]]+Table112[[#This Row],[RECEIPTS]]+Table112[[#This Row],[RETURNS]])-(Table112[[#This Row],[EXCHANGED]]+Table112[[#This Row],[SALES]]+Table112[[#This Row],[ISSUES]])</f>
        <v>0</v>
      </c>
      <c r="I207" s="53">
        <v>0</v>
      </c>
      <c r="J207" s="58">
        <f t="shared" si="101"/>
        <v>0</v>
      </c>
      <c r="K207" s="53">
        <f>+'DAY9'!K207+'DAY10'!C207</f>
        <v>0</v>
      </c>
      <c r="L207" s="54">
        <f>+'DAY9'!L207+'DAY10'!D207</f>
        <v>0</v>
      </c>
      <c r="M207" s="55">
        <f>+'DAY9'!M207+'DAY10'!E207</f>
        <v>0</v>
      </c>
      <c r="N207" s="52">
        <f>+'DAY9'!N207+'DAY10'!F207</f>
        <v>0</v>
      </c>
      <c r="O207" s="276">
        <f>+'DAY9'!O207+'DAY10'!G207</f>
        <v>0</v>
      </c>
      <c r="P207" s="53">
        <f t="shared" si="96"/>
        <v>0</v>
      </c>
      <c r="Q207" s="54">
        <f t="shared" si="97"/>
        <v>0</v>
      </c>
      <c r="R207" s="55">
        <f t="shared" si="98"/>
        <v>0</v>
      </c>
      <c r="S207" s="52">
        <f t="shared" si="99"/>
        <v>0</v>
      </c>
      <c r="T207" s="276">
        <f t="shared" si="100"/>
        <v>0</v>
      </c>
      <c r="U207" s="62">
        <f t="shared" si="88"/>
        <v>0</v>
      </c>
    </row>
    <row r="208" spans="1:21" x14ac:dyDescent="0.25">
      <c r="A208" s="85" t="s">
        <v>250</v>
      </c>
      <c r="B208" s="52">
        <f>'DAY9'!H208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+(Table112[[#This Row],[OPENING ]]+Table112[[#This Row],[RECEIPTS]]+Table112[[#This Row],[RETURNS]])-(Table112[[#This Row],[EXCHANGED]]+Table112[[#This Row],[SALES]]+Table112[[#This Row],[ISSUES]])</f>
        <v>275</v>
      </c>
      <c r="I208" s="53">
        <v>0</v>
      </c>
      <c r="J208" s="58">
        <f t="shared" si="101"/>
        <v>-275</v>
      </c>
      <c r="K208" s="53">
        <f>+'DAY9'!K208+'DAY10'!C208</f>
        <v>500</v>
      </c>
      <c r="L208" s="54">
        <f>+'DAY9'!L208+'DAY10'!D208</f>
        <v>0</v>
      </c>
      <c r="M208" s="55">
        <f>+'DAY9'!M208+'DAY10'!E208</f>
        <v>0</v>
      </c>
      <c r="N208" s="52">
        <f>+'DAY9'!N208+'DAY10'!F208</f>
        <v>0</v>
      </c>
      <c r="O208" s="276">
        <f>+'DAY9'!O208+'DAY10'!G208</f>
        <v>525</v>
      </c>
      <c r="P208" s="53">
        <f t="shared" si="96"/>
        <v>50</v>
      </c>
      <c r="Q208" s="54">
        <f t="shared" si="97"/>
        <v>0</v>
      </c>
      <c r="R208" s="55">
        <f t="shared" si="98"/>
        <v>0</v>
      </c>
      <c r="S208" s="52">
        <f t="shared" si="99"/>
        <v>0</v>
      </c>
      <c r="T208" s="276">
        <f t="shared" si="100"/>
        <v>52.5</v>
      </c>
      <c r="U208" s="62">
        <f t="shared" si="88"/>
        <v>2.6829268292682928</v>
      </c>
    </row>
    <row r="209" spans="1:21" x14ac:dyDescent="0.25">
      <c r="A209" s="87" t="s">
        <v>251</v>
      </c>
      <c r="B209" s="52">
        <f>'DAY9'!H209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+(Table112[[#This Row],[OPENING ]]+Table112[[#This Row],[RECEIPTS]]+Table112[[#This Row],[RETURNS]])-(Table112[[#This Row],[EXCHANGED]]+Table112[[#This Row],[SALES]]+Table112[[#This Row],[ISSUES]])</f>
        <v>300</v>
      </c>
      <c r="I209" s="53">
        <v>0</v>
      </c>
      <c r="J209" s="58">
        <f t="shared" si="101"/>
        <v>-300</v>
      </c>
      <c r="K209" s="53">
        <f>+'DAY9'!K209+'DAY10'!C209</f>
        <v>800</v>
      </c>
      <c r="L209" s="54">
        <f>+'DAY9'!L209+'DAY10'!D209</f>
        <v>0</v>
      </c>
      <c r="M209" s="55">
        <f>+'DAY9'!M209+'DAY10'!E209</f>
        <v>0</v>
      </c>
      <c r="N209" s="52">
        <f>+'DAY9'!N209+'DAY10'!F209</f>
        <v>0</v>
      </c>
      <c r="O209" s="276">
        <f>+'DAY9'!O209+'DAY10'!G209</f>
        <v>639.20000000000005</v>
      </c>
      <c r="P209" s="53">
        <f t="shared" si="96"/>
        <v>80</v>
      </c>
      <c r="Q209" s="54">
        <f t="shared" si="97"/>
        <v>0</v>
      </c>
      <c r="R209" s="55">
        <f t="shared" si="98"/>
        <v>0</v>
      </c>
      <c r="S209" s="52">
        <f t="shared" si="99"/>
        <v>0</v>
      </c>
      <c r="T209" s="276">
        <f t="shared" si="100"/>
        <v>63.92</v>
      </c>
      <c r="U209" s="62">
        <f t="shared" si="88"/>
        <v>2.0844913841022787</v>
      </c>
    </row>
    <row r="210" spans="1:21" x14ac:dyDescent="0.25">
      <c r="A210" s="87"/>
      <c r="B210" s="52">
        <f>'DAY9'!H210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+(Table112[[#This Row],[OPENING ]]+Table112[[#This Row],[RECEIPTS]]+Table112[[#This Row],[RETURNS]])-(Table112[[#This Row],[EXCHANGED]]+Table112[[#This Row],[SALES]]+Table112[[#This Row],[ISSUES]])</f>
        <v>49</v>
      </c>
      <c r="I210" s="53">
        <v>0</v>
      </c>
      <c r="J210" s="58">
        <f t="shared" si="101"/>
        <v>-49</v>
      </c>
      <c r="K210" s="53">
        <f>+'DAY9'!K210+'DAY10'!C210</f>
        <v>50</v>
      </c>
      <c r="L210" s="54">
        <f>+'DAY9'!L210+'DAY10'!D210</f>
        <v>0</v>
      </c>
      <c r="M210" s="55">
        <f>+'DAY9'!M210+'DAY10'!E210</f>
        <v>0</v>
      </c>
      <c r="N210" s="52">
        <f>+'DAY9'!N210+'DAY10'!F210</f>
        <v>0</v>
      </c>
      <c r="O210" s="276">
        <f>+'DAY9'!O210+'DAY10'!G210</f>
        <v>1</v>
      </c>
      <c r="P210" s="53">
        <f t="shared" si="96"/>
        <v>5</v>
      </c>
      <c r="Q210" s="54">
        <f t="shared" si="97"/>
        <v>0</v>
      </c>
      <c r="R210" s="55">
        <f t="shared" si="98"/>
        <v>0</v>
      </c>
      <c r="S210" s="52">
        <f t="shared" si="99"/>
        <v>0</v>
      </c>
      <c r="T210" s="276">
        <f t="shared" si="100"/>
        <v>0.1</v>
      </c>
      <c r="U210" s="62">
        <f t="shared" ref="U210:U240" si="102">IFERROR(+H210/(P210+Q210+R210+S210+T210),0)</f>
        <v>9.6078431372549034</v>
      </c>
    </row>
    <row r="211" spans="1:21" x14ac:dyDescent="0.25">
      <c r="A211" s="87"/>
      <c r="B211" s="52">
        <f>'DAY9'!H211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+(Table112[[#This Row],[OPENING ]]+Table112[[#This Row],[RECEIPTS]]+Table112[[#This Row],[RETURNS]])-(Table112[[#This Row],[EXCHANGED]]+Table112[[#This Row],[SALES]]+Table112[[#This Row],[ISSUES]])</f>
        <v>0</v>
      </c>
      <c r="I211" s="53">
        <v>0</v>
      </c>
      <c r="J211" s="58">
        <f t="shared" si="101"/>
        <v>0</v>
      </c>
      <c r="K211" s="53">
        <f>+'DAY9'!K211+'DAY10'!C211</f>
        <v>0</v>
      </c>
      <c r="L211" s="54">
        <f>+'DAY9'!L211+'DAY10'!D211</f>
        <v>0</v>
      </c>
      <c r="M211" s="55">
        <f>+'DAY9'!M211+'DAY10'!E211</f>
        <v>0</v>
      </c>
      <c r="N211" s="52">
        <f>+'DAY9'!N211+'DAY10'!F211</f>
        <v>0</v>
      </c>
      <c r="O211" s="276">
        <f>+'DAY9'!O211+'DAY10'!G211</f>
        <v>0</v>
      </c>
      <c r="P211" s="53">
        <f t="shared" si="96"/>
        <v>0</v>
      </c>
      <c r="Q211" s="54">
        <f t="shared" si="97"/>
        <v>0</v>
      </c>
      <c r="R211" s="55">
        <f t="shared" si="98"/>
        <v>0</v>
      </c>
      <c r="S211" s="52">
        <f t="shared" si="99"/>
        <v>0</v>
      </c>
      <c r="T211" s="276">
        <f t="shared" si="100"/>
        <v>0</v>
      </c>
      <c r="U211" s="62">
        <f t="shared" si="102"/>
        <v>0</v>
      </c>
    </row>
    <row r="212" spans="1:21" x14ac:dyDescent="0.25">
      <c r="A212" s="87"/>
      <c r="B212" s="52">
        <f>'DAY9'!H212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+(Table112[[#This Row],[OPENING ]]+Table112[[#This Row],[RECEIPTS]]+Table112[[#This Row],[RETURNS]])-(Table112[[#This Row],[EXCHANGED]]+Table112[[#This Row],[SALES]]+Table112[[#This Row],[ISSUES]])</f>
        <v>0</v>
      </c>
      <c r="I212" s="53">
        <v>0</v>
      </c>
      <c r="J212" s="58">
        <f t="shared" si="101"/>
        <v>0</v>
      </c>
      <c r="K212" s="53">
        <f>+'DAY9'!K212+'DAY10'!C212</f>
        <v>0</v>
      </c>
      <c r="L212" s="54">
        <f>+'DAY9'!L212+'DAY10'!D212</f>
        <v>0</v>
      </c>
      <c r="M212" s="55">
        <f>+'DAY9'!M212+'DAY10'!E212</f>
        <v>0</v>
      </c>
      <c r="N212" s="52">
        <f>+'DAY9'!N212+'DAY10'!F212</f>
        <v>0</v>
      </c>
      <c r="O212" s="276">
        <f>+'DAY9'!O212+'DAY10'!G212</f>
        <v>0</v>
      </c>
      <c r="P212" s="53">
        <f t="shared" si="96"/>
        <v>0</v>
      </c>
      <c r="Q212" s="54">
        <f t="shared" si="97"/>
        <v>0</v>
      </c>
      <c r="R212" s="55">
        <f t="shared" si="98"/>
        <v>0</v>
      </c>
      <c r="S212" s="52">
        <f t="shared" si="99"/>
        <v>0</v>
      </c>
      <c r="T212" s="276">
        <f t="shared" si="100"/>
        <v>0</v>
      </c>
      <c r="U212" s="62">
        <f t="shared" si="102"/>
        <v>0</v>
      </c>
    </row>
    <row r="213" spans="1:21" ht="15.75" thickBot="1" x14ac:dyDescent="0.3">
      <c r="A213" s="179"/>
      <c r="B213" s="52">
        <f>'DAY9'!H213</f>
        <v>0</v>
      </c>
      <c r="C213" s="144">
        <v>0</v>
      </c>
      <c r="D213" s="145">
        <v>0</v>
      </c>
      <c r="E213" s="146">
        <v>0</v>
      </c>
      <c r="F213" s="143">
        <v>0</v>
      </c>
      <c r="G213" s="298">
        <v>0</v>
      </c>
      <c r="H213" s="54">
        <f>+(Table112[[#This Row],[OPENING ]]+Table112[[#This Row],[RECEIPTS]]+Table112[[#This Row],[RETURNS]])-(Table112[[#This Row],[EXCHANGED]]+Table112[[#This Row],[SALES]]+Table112[[#This Row],[ISSUES]])</f>
        <v>0</v>
      </c>
      <c r="I213" s="144">
        <v>0</v>
      </c>
      <c r="J213" s="148">
        <f t="shared" si="101"/>
        <v>0</v>
      </c>
      <c r="K213" s="53">
        <f>+'DAY9'!K213+'DAY10'!C213</f>
        <v>0</v>
      </c>
      <c r="L213" s="54">
        <f>+'DAY9'!L213+'DAY10'!D213</f>
        <v>0</v>
      </c>
      <c r="M213" s="55">
        <f>+'DAY9'!M213+'DAY10'!E213</f>
        <v>0</v>
      </c>
      <c r="N213" s="52">
        <f>+'DAY9'!N213+'DAY10'!F213</f>
        <v>0</v>
      </c>
      <c r="O213" s="276">
        <f>+'DAY9'!O213+'DAY10'!G213</f>
        <v>0</v>
      </c>
      <c r="P213" s="53">
        <f t="shared" si="96"/>
        <v>0</v>
      </c>
      <c r="Q213" s="54">
        <f t="shared" si="97"/>
        <v>0</v>
      </c>
      <c r="R213" s="55">
        <f t="shared" si="98"/>
        <v>0</v>
      </c>
      <c r="S213" s="52">
        <f t="shared" si="99"/>
        <v>0</v>
      </c>
      <c r="T213" s="276">
        <f t="shared" si="100"/>
        <v>0</v>
      </c>
      <c r="U213" s="167">
        <f t="shared" si="102"/>
        <v>0</v>
      </c>
    </row>
    <row r="214" spans="1:21" ht="17.25" thickBot="1" x14ac:dyDescent="0.35">
      <c r="A214" s="159" t="s">
        <v>54</v>
      </c>
      <c r="B214" s="160">
        <f t="shared" ref="B214:T214" si="103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103"/>
        <v>0</v>
      </c>
      <c r="H214" s="162">
        <f t="shared" si="103"/>
        <v>9750.84</v>
      </c>
      <c r="I214" s="161">
        <f t="shared" si="103"/>
        <v>0</v>
      </c>
      <c r="J214" s="165">
        <f>+I214-H214</f>
        <v>-9750.84</v>
      </c>
      <c r="K214" s="161">
        <f t="shared" si="103"/>
        <v>1375</v>
      </c>
      <c r="L214" s="174">
        <f t="shared" si="103"/>
        <v>9.6</v>
      </c>
      <c r="M214" s="163">
        <f t="shared" si="103"/>
        <v>0</v>
      </c>
      <c r="N214" s="160">
        <f t="shared" si="103"/>
        <v>0</v>
      </c>
      <c r="O214" s="277">
        <f t="shared" si="103"/>
        <v>1264.68</v>
      </c>
      <c r="P214" s="161">
        <f t="shared" si="103"/>
        <v>137.5</v>
      </c>
      <c r="Q214" s="162">
        <f t="shared" si="103"/>
        <v>0.96</v>
      </c>
      <c r="R214" s="163">
        <f t="shared" si="103"/>
        <v>0</v>
      </c>
      <c r="S214" s="160">
        <f t="shared" si="103"/>
        <v>0</v>
      </c>
      <c r="T214" s="277">
        <f t="shared" si="103"/>
        <v>126.46799999999999</v>
      </c>
      <c r="U214" s="166">
        <f t="shared" si="102"/>
        <v>36.805622659741516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'DAY9'!H217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+(Table112[[#This Row],[OPENING ]]+Table112[[#This Row],[RECEIPTS]]+Table112[[#This Row],[RETURNS]])-(Table112[[#This Row],[EXCHANGED]]+Table112[[#This Row],[SALES]]+Table112[[#This Row],[ISSUES]])</f>
        <v>2150</v>
      </c>
      <c r="I217" s="53">
        <v>0</v>
      </c>
      <c r="J217" s="58">
        <f t="shared" si="101"/>
        <v>-2150</v>
      </c>
      <c r="K217" s="53">
        <f>+'DAY9'!K217+'DAY10'!C217</f>
        <v>7975</v>
      </c>
      <c r="L217" s="54">
        <f>+'DAY9'!L217+'DAY10'!D217</f>
        <v>0</v>
      </c>
      <c r="M217" s="55">
        <f>+'DAY9'!M217+'DAY10'!E217</f>
        <v>0</v>
      </c>
      <c r="N217" s="52">
        <f>+'DAY9'!N217+'DAY10'!F217</f>
        <v>0</v>
      </c>
      <c r="O217" s="276">
        <f>+'DAY9'!O217+'DAY10'!G217</f>
        <v>5825</v>
      </c>
      <c r="P217" s="53">
        <f t="shared" ref="P217" si="104">+K217/10</f>
        <v>797.5</v>
      </c>
      <c r="Q217" s="54">
        <f t="shared" ref="Q217" si="105">+L217/10</f>
        <v>0</v>
      </c>
      <c r="R217" s="55">
        <f t="shared" ref="R217" si="106">+M217/10</f>
        <v>0</v>
      </c>
      <c r="S217" s="52">
        <f t="shared" ref="S217" si="107">+N217/10</f>
        <v>0</v>
      </c>
      <c r="T217" s="276">
        <f t="shared" ref="T217" si="108">+O217/10</f>
        <v>582.5</v>
      </c>
      <c r="U217" s="62">
        <f t="shared" si="102"/>
        <v>1.5579710144927537</v>
      </c>
    </row>
    <row r="218" spans="1:21" x14ac:dyDescent="0.25">
      <c r="A218" s="95" t="s">
        <v>240</v>
      </c>
      <c r="B218" s="52">
        <f>'DAY9'!H218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+(Table112[[#This Row],[OPENING ]]+Table112[[#This Row],[RECEIPTS]]+Table112[[#This Row],[RETURNS]])-(Table112[[#This Row],[EXCHANGED]]+Table112[[#This Row],[SALES]]+Table112[[#This Row],[ISSUES]])</f>
        <v>0</v>
      </c>
      <c r="I218" s="53">
        <v>0</v>
      </c>
      <c r="J218" s="58">
        <f t="shared" si="101"/>
        <v>0</v>
      </c>
      <c r="K218" s="53">
        <f>+'DAY9'!K218+'DAY10'!C218</f>
        <v>0</v>
      </c>
      <c r="L218" s="54">
        <f>+'DAY9'!L218+'DAY10'!D218</f>
        <v>0</v>
      </c>
      <c r="M218" s="55">
        <f>+'DAY9'!M218+'DAY10'!E218</f>
        <v>0</v>
      </c>
      <c r="N218" s="52">
        <f>+'DAY9'!N218+'DAY10'!F218</f>
        <v>0</v>
      </c>
      <c r="O218" s="276">
        <f>+'DAY9'!O218+'DAY10'!G218</f>
        <v>8675</v>
      </c>
      <c r="P218" s="53">
        <f t="shared" ref="P218:P237" si="109">+K218/10</f>
        <v>0</v>
      </c>
      <c r="Q218" s="54">
        <f t="shared" ref="Q218:Q237" si="110">+L218/10</f>
        <v>0</v>
      </c>
      <c r="R218" s="55">
        <f t="shared" ref="R218:R237" si="111">+M218/10</f>
        <v>0</v>
      </c>
      <c r="S218" s="52">
        <f t="shared" ref="S218:S237" si="112">+N218/10</f>
        <v>0</v>
      </c>
      <c r="T218" s="276">
        <f t="shared" ref="T218:T237" si="113">+O218/10</f>
        <v>867.5</v>
      </c>
      <c r="U218" s="62">
        <f t="shared" si="102"/>
        <v>0</v>
      </c>
    </row>
    <row r="219" spans="1:21" x14ac:dyDescent="0.25">
      <c r="A219" s="95" t="s">
        <v>57</v>
      </c>
      <c r="B219" s="52">
        <f>'DAY9'!H219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+(Table112[[#This Row],[OPENING ]]+Table112[[#This Row],[RECEIPTS]]+Table112[[#This Row],[RETURNS]])-(Table112[[#This Row],[EXCHANGED]]+Table112[[#This Row],[SALES]]+Table112[[#This Row],[ISSUES]])</f>
        <v>0</v>
      </c>
      <c r="I219" s="53">
        <v>0</v>
      </c>
      <c r="J219" s="58">
        <f t="shared" si="101"/>
        <v>0</v>
      </c>
      <c r="K219" s="53">
        <f>+'DAY9'!K219+'DAY10'!C219</f>
        <v>0</v>
      </c>
      <c r="L219" s="54">
        <f>+'DAY9'!L219+'DAY10'!D219</f>
        <v>0</v>
      </c>
      <c r="M219" s="55">
        <f>+'DAY9'!M219+'DAY10'!E219</f>
        <v>0</v>
      </c>
      <c r="N219" s="52">
        <f>+'DAY9'!N219+'DAY10'!F219</f>
        <v>0</v>
      </c>
      <c r="O219" s="276">
        <f>+'DAY9'!O219+'DAY10'!G219</f>
        <v>0</v>
      </c>
      <c r="P219" s="53">
        <f t="shared" si="109"/>
        <v>0</v>
      </c>
      <c r="Q219" s="54">
        <f t="shared" si="110"/>
        <v>0</v>
      </c>
      <c r="R219" s="55">
        <f t="shared" si="111"/>
        <v>0</v>
      </c>
      <c r="S219" s="52">
        <f t="shared" si="112"/>
        <v>0</v>
      </c>
      <c r="T219" s="276">
        <f t="shared" si="113"/>
        <v>0</v>
      </c>
      <c r="U219" s="62">
        <f t="shared" si="102"/>
        <v>0</v>
      </c>
    </row>
    <row r="220" spans="1:21" x14ac:dyDescent="0.25">
      <c r="A220" s="95" t="s">
        <v>58</v>
      </c>
      <c r="B220" s="52">
        <f>'DAY9'!H220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+(Table112[[#This Row],[OPENING ]]+Table112[[#This Row],[RECEIPTS]]+Table112[[#This Row],[RETURNS]])-(Table112[[#This Row],[EXCHANGED]]+Table112[[#This Row],[SALES]]+Table112[[#This Row],[ISSUES]])</f>
        <v>0</v>
      </c>
      <c r="I220" s="53">
        <v>0</v>
      </c>
      <c r="J220" s="58">
        <f t="shared" si="101"/>
        <v>0</v>
      </c>
      <c r="K220" s="53">
        <f>+'DAY9'!K220+'DAY10'!C220</f>
        <v>0</v>
      </c>
      <c r="L220" s="54">
        <f>+'DAY9'!L220+'DAY10'!D220</f>
        <v>0</v>
      </c>
      <c r="M220" s="55">
        <f>+'DAY9'!M220+'DAY10'!E220</f>
        <v>0</v>
      </c>
      <c r="N220" s="52">
        <f>+'DAY9'!N220+'DAY10'!F220</f>
        <v>0</v>
      </c>
      <c r="O220" s="276">
        <f>+'DAY9'!O220+'DAY10'!G220</f>
        <v>0</v>
      </c>
      <c r="P220" s="53">
        <f t="shared" si="109"/>
        <v>0</v>
      </c>
      <c r="Q220" s="54">
        <f t="shared" si="110"/>
        <v>0</v>
      </c>
      <c r="R220" s="55">
        <f t="shared" si="111"/>
        <v>0</v>
      </c>
      <c r="S220" s="52">
        <f t="shared" si="112"/>
        <v>0</v>
      </c>
      <c r="T220" s="276">
        <f t="shared" si="113"/>
        <v>0</v>
      </c>
      <c r="U220" s="62">
        <f t="shared" si="102"/>
        <v>0</v>
      </c>
    </row>
    <row r="221" spans="1:21" x14ac:dyDescent="0.25">
      <c r="A221" s="95" t="s">
        <v>59</v>
      </c>
      <c r="B221" s="52">
        <f>'DAY9'!H221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+(Table112[[#This Row],[OPENING ]]+Table112[[#This Row],[RECEIPTS]]+Table112[[#This Row],[RETURNS]])-(Table112[[#This Row],[EXCHANGED]]+Table112[[#This Row],[SALES]]+Table112[[#This Row],[ISSUES]])</f>
        <v>375</v>
      </c>
      <c r="I221" s="53">
        <v>0</v>
      </c>
      <c r="J221" s="58">
        <f t="shared" ref="J221:J238" si="114">+I221-H221</f>
        <v>-375</v>
      </c>
      <c r="K221" s="53">
        <f>+'DAY9'!K221+'DAY10'!C221</f>
        <v>1075</v>
      </c>
      <c r="L221" s="54">
        <f>+'DAY9'!L221+'DAY10'!D221</f>
        <v>0</v>
      </c>
      <c r="M221" s="55">
        <f>+'DAY9'!M221+'DAY10'!E221</f>
        <v>0</v>
      </c>
      <c r="N221" s="52">
        <f>+'DAY9'!N221+'DAY10'!F221</f>
        <v>0</v>
      </c>
      <c r="O221" s="276">
        <f>+'DAY9'!O221+'DAY10'!G221</f>
        <v>1225</v>
      </c>
      <c r="P221" s="53">
        <f t="shared" si="109"/>
        <v>107.5</v>
      </c>
      <c r="Q221" s="54">
        <f t="shared" si="110"/>
        <v>0</v>
      </c>
      <c r="R221" s="55">
        <f t="shared" si="111"/>
        <v>0</v>
      </c>
      <c r="S221" s="52">
        <f t="shared" si="112"/>
        <v>0</v>
      </c>
      <c r="T221" s="276">
        <f t="shared" si="113"/>
        <v>122.5</v>
      </c>
      <c r="U221" s="62">
        <f t="shared" si="102"/>
        <v>1.6304347826086956</v>
      </c>
    </row>
    <row r="222" spans="1:21" x14ac:dyDescent="0.25">
      <c r="A222" s="95" t="s">
        <v>60</v>
      </c>
      <c r="B222" s="52">
        <f>'DAY9'!H222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+(Table112[[#This Row],[OPENING ]]+Table112[[#This Row],[RECEIPTS]]+Table112[[#This Row],[RETURNS]])-(Table112[[#This Row],[EXCHANGED]]+Table112[[#This Row],[SALES]]+Table112[[#This Row],[ISSUES]])</f>
        <v>0</v>
      </c>
      <c r="I222" s="53">
        <v>0</v>
      </c>
      <c r="J222" s="58">
        <f t="shared" si="114"/>
        <v>0</v>
      </c>
      <c r="K222" s="53">
        <f>+'DAY9'!K222+'DAY10'!C222</f>
        <v>0</v>
      </c>
      <c r="L222" s="54">
        <f>+'DAY9'!L222+'DAY10'!D222</f>
        <v>0</v>
      </c>
      <c r="M222" s="55">
        <f>+'DAY9'!M222+'DAY10'!E222</f>
        <v>0</v>
      </c>
      <c r="N222" s="52">
        <f>+'DAY9'!N222+'DAY10'!F222</f>
        <v>0</v>
      </c>
      <c r="O222" s="276">
        <f>+'DAY9'!O222+'DAY10'!G222</f>
        <v>0</v>
      </c>
      <c r="P222" s="53">
        <f t="shared" si="109"/>
        <v>0</v>
      </c>
      <c r="Q222" s="54">
        <f t="shared" si="110"/>
        <v>0</v>
      </c>
      <c r="R222" s="55">
        <f t="shared" si="111"/>
        <v>0</v>
      </c>
      <c r="S222" s="52">
        <f t="shared" si="112"/>
        <v>0</v>
      </c>
      <c r="T222" s="276">
        <f t="shared" si="113"/>
        <v>0</v>
      </c>
      <c r="U222" s="62">
        <f t="shared" si="102"/>
        <v>0</v>
      </c>
    </row>
    <row r="223" spans="1:21" x14ac:dyDescent="0.25">
      <c r="A223" s="95" t="s">
        <v>61</v>
      </c>
      <c r="B223" s="52">
        <f>'DAY9'!H223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+(Table112[[#This Row],[OPENING ]]+Table112[[#This Row],[RECEIPTS]]+Table112[[#This Row],[RETURNS]])-(Table112[[#This Row],[EXCHANGED]]+Table112[[#This Row],[SALES]]+Table112[[#This Row],[ISSUES]])</f>
        <v>0</v>
      </c>
      <c r="I223" s="53">
        <v>0</v>
      </c>
      <c r="J223" s="58">
        <f t="shared" si="114"/>
        <v>0</v>
      </c>
      <c r="K223" s="53">
        <f>+'DAY9'!K223+'DAY10'!C223</f>
        <v>0</v>
      </c>
      <c r="L223" s="54">
        <f>+'DAY9'!L223+'DAY10'!D223</f>
        <v>0</v>
      </c>
      <c r="M223" s="55">
        <f>+'DAY9'!M223+'DAY10'!E223</f>
        <v>0</v>
      </c>
      <c r="N223" s="52">
        <f>+'DAY9'!N223+'DAY10'!F223</f>
        <v>0</v>
      </c>
      <c r="O223" s="276">
        <f>+'DAY9'!O223+'DAY10'!G223</f>
        <v>0</v>
      </c>
      <c r="P223" s="53">
        <f t="shared" si="109"/>
        <v>0</v>
      </c>
      <c r="Q223" s="54">
        <f t="shared" si="110"/>
        <v>0</v>
      </c>
      <c r="R223" s="55">
        <f t="shared" si="111"/>
        <v>0</v>
      </c>
      <c r="S223" s="52">
        <f t="shared" si="112"/>
        <v>0</v>
      </c>
      <c r="T223" s="276">
        <f t="shared" si="113"/>
        <v>0</v>
      </c>
      <c r="U223" s="62">
        <f t="shared" si="102"/>
        <v>0</v>
      </c>
    </row>
    <row r="224" spans="1:21" x14ac:dyDescent="0.25">
      <c r="A224" s="95" t="s">
        <v>241</v>
      </c>
      <c r="B224" s="52">
        <f>'DAY9'!H224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+(Table112[[#This Row],[OPENING ]]+Table112[[#This Row],[RECEIPTS]]+Table112[[#This Row],[RETURNS]])-(Table112[[#This Row],[EXCHANGED]]+Table112[[#This Row],[SALES]]+Table112[[#This Row],[ISSUES]])</f>
        <v>0</v>
      </c>
      <c r="I224" s="53">
        <v>0</v>
      </c>
      <c r="J224" s="58">
        <f t="shared" si="114"/>
        <v>0</v>
      </c>
      <c r="K224" s="53">
        <f>+'DAY9'!K224+'DAY10'!C224</f>
        <v>0</v>
      </c>
      <c r="L224" s="54">
        <f>+'DAY9'!L224+'DAY10'!D224</f>
        <v>0</v>
      </c>
      <c r="M224" s="55">
        <f>+'DAY9'!M224+'DAY10'!E224</f>
        <v>0</v>
      </c>
      <c r="N224" s="52">
        <f>+'DAY9'!N224+'DAY10'!F224</f>
        <v>0</v>
      </c>
      <c r="O224" s="276">
        <f>+'DAY9'!O224+'DAY10'!G224</f>
        <v>1200</v>
      </c>
      <c r="P224" s="53">
        <f t="shared" si="109"/>
        <v>0</v>
      </c>
      <c r="Q224" s="54">
        <f t="shared" si="110"/>
        <v>0</v>
      </c>
      <c r="R224" s="55">
        <f t="shared" si="111"/>
        <v>0</v>
      </c>
      <c r="S224" s="52">
        <f t="shared" si="112"/>
        <v>0</v>
      </c>
      <c r="T224" s="276">
        <f t="shared" si="113"/>
        <v>120</v>
      </c>
      <c r="U224" s="62">
        <f t="shared" si="102"/>
        <v>0</v>
      </c>
    </row>
    <row r="225" spans="1:21" x14ac:dyDescent="0.25">
      <c r="A225" s="95" t="s">
        <v>62</v>
      </c>
      <c r="B225" s="52">
        <f>'DAY9'!H225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+(Table112[[#This Row],[OPENING ]]+Table112[[#This Row],[RECEIPTS]]+Table112[[#This Row],[RETURNS]])-(Table112[[#This Row],[EXCHANGED]]+Table112[[#This Row],[SALES]]+Table112[[#This Row],[ISSUES]])</f>
        <v>0</v>
      </c>
      <c r="I225" s="53">
        <v>0</v>
      </c>
      <c r="J225" s="58">
        <f t="shared" si="114"/>
        <v>0</v>
      </c>
      <c r="K225" s="53">
        <f>+'DAY9'!K225+'DAY10'!C225</f>
        <v>0</v>
      </c>
      <c r="L225" s="54">
        <f>+'DAY9'!L225+'DAY10'!D225</f>
        <v>0</v>
      </c>
      <c r="M225" s="55">
        <f>+'DAY9'!M225+'DAY10'!E225</f>
        <v>0</v>
      </c>
      <c r="N225" s="52">
        <f>+'DAY9'!N225+'DAY10'!F225</f>
        <v>0</v>
      </c>
      <c r="O225" s="276">
        <f>+'DAY9'!O225+'DAY10'!G225</f>
        <v>0</v>
      </c>
      <c r="P225" s="53">
        <f t="shared" si="109"/>
        <v>0</v>
      </c>
      <c r="Q225" s="54">
        <f t="shared" si="110"/>
        <v>0</v>
      </c>
      <c r="R225" s="55">
        <f t="shared" si="111"/>
        <v>0</v>
      </c>
      <c r="S225" s="52">
        <f t="shared" si="112"/>
        <v>0</v>
      </c>
      <c r="T225" s="276">
        <f t="shared" si="113"/>
        <v>0</v>
      </c>
      <c r="U225" s="62">
        <f t="shared" si="102"/>
        <v>0</v>
      </c>
    </row>
    <row r="226" spans="1:21" x14ac:dyDescent="0.25">
      <c r="A226" s="95" t="s">
        <v>122</v>
      </c>
      <c r="B226" s="52">
        <f>'DAY9'!H226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+(Table112[[#This Row],[OPENING ]]+Table112[[#This Row],[RECEIPTS]]+Table112[[#This Row],[RETURNS]])-(Table112[[#This Row],[EXCHANGED]]+Table112[[#This Row],[SALES]]+Table112[[#This Row],[ISSUES]])</f>
        <v>0</v>
      </c>
      <c r="I226" s="53">
        <v>0</v>
      </c>
      <c r="J226" s="58">
        <f t="shared" si="114"/>
        <v>0</v>
      </c>
      <c r="K226" s="53">
        <f>+'DAY9'!K226+'DAY10'!C226</f>
        <v>0</v>
      </c>
      <c r="L226" s="54">
        <f>+'DAY9'!L226+'DAY10'!D226</f>
        <v>0</v>
      </c>
      <c r="M226" s="55">
        <f>+'DAY9'!M226+'DAY10'!E226</f>
        <v>0</v>
      </c>
      <c r="N226" s="52">
        <f>+'DAY9'!N226+'DAY10'!F226</f>
        <v>0</v>
      </c>
      <c r="O226" s="276">
        <f>+'DAY9'!O226+'DAY10'!G226</f>
        <v>0</v>
      </c>
      <c r="P226" s="53">
        <f t="shared" si="109"/>
        <v>0</v>
      </c>
      <c r="Q226" s="54">
        <f t="shared" si="110"/>
        <v>0</v>
      </c>
      <c r="R226" s="55">
        <f t="shared" si="111"/>
        <v>0</v>
      </c>
      <c r="S226" s="52">
        <f t="shared" si="112"/>
        <v>0</v>
      </c>
      <c r="T226" s="276">
        <f t="shared" si="113"/>
        <v>0</v>
      </c>
      <c r="U226" s="62">
        <f t="shared" si="102"/>
        <v>0</v>
      </c>
    </row>
    <row r="227" spans="1:21" x14ac:dyDescent="0.25">
      <c r="A227" s="95" t="s">
        <v>217</v>
      </c>
      <c r="B227" s="52">
        <f>'DAY9'!H227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+(Table112[[#This Row],[OPENING ]]+Table112[[#This Row],[RECEIPTS]]+Table112[[#This Row],[RETURNS]])-(Table112[[#This Row],[EXCHANGED]]+Table112[[#This Row],[SALES]]+Table112[[#This Row],[ISSUES]])</f>
        <v>0</v>
      </c>
      <c r="I227" s="53">
        <v>0</v>
      </c>
      <c r="J227" s="58">
        <f t="shared" si="114"/>
        <v>0</v>
      </c>
      <c r="K227" s="53">
        <f>+'DAY9'!K227+'DAY10'!C227</f>
        <v>0</v>
      </c>
      <c r="L227" s="54">
        <f>+'DAY9'!L227+'DAY10'!D227</f>
        <v>0</v>
      </c>
      <c r="M227" s="55">
        <f>+'DAY9'!M227+'DAY10'!E227</f>
        <v>0</v>
      </c>
      <c r="N227" s="52">
        <f>+'DAY9'!N227+'DAY10'!F227</f>
        <v>0</v>
      </c>
      <c r="O227" s="276">
        <f>+'DAY9'!O227+'DAY10'!G227</f>
        <v>0</v>
      </c>
      <c r="P227" s="53">
        <f t="shared" si="109"/>
        <v>0</v>
      </c>
      <c r="Q227" s="54">
        <f t="shared" si="110"/>
        <v>0</v>
      </c>
      <c r="R227" s="55">
        <f t="shared" si="111"/>
        <v>0</v>
      </c>
      <c r="S227" s="52">
        <f t="shared" si="112"/>
        <v>0</v>
      </c>
      <c r="T227" s="276">
        <f t="shared" si="113"/>
        <v>0</v>
      </c>
      <c r="U227" s="62">
        <f t="shared" si="102"/>
        <v>0</v>
      </c>
    </row>
    <row r="228" spans="1:21" x14ac:dyDescent="0.25">
      <c r="A228" s="95" t="s">
        <v>116</v>
      </c>
      <c r="B228" s="52">
        <f>'DAY9'!H228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+(Table112[[#This Row],[OPENING ]]+Table112[[#This Row],[RECEIPTS]]+Table112[[#This Row],[RETURNS]])-(Table112[[#This Row],[EXCHANGED]]+Table112[[#This Row],[SALES]]+Table112[[#This Row],[ISSUES]])</f>
        <v>0</v>
      </c>
      <c r="I228" s="53">
        <v>0</v>
      </c>
      <c r="J228" s="58">
        <f t="shared" si="114"/>
        <v>0</v>
      </c>
      <c r="K228" s="53">
        <f>+'DAY9'!K228+'DAY10'!C228</f>
        <v>0</v>
      </c>
      <c r="L228" s="54">
        <f>+'DAY9'!L228+'DAY10'!D228</f>
        <v>0</v>
      </c>
      <c r="M228" s="55">
        <f>+'DAY9'!M228+'DAY10'!E228</f>
        <v>0</v>
      </c>
      <c r="N228" s="52">
        <f>+'DAY9'!N228+'DAY10'!F228</f>
        <v>0</v>
      </c>
      <c r="O228" s="276">
        <f>+'DAY9'!O228+'DAY10'!G228</f>
        <v>0</v>
      </c>
      <c r="P228" s="53">
        <f t="shared" si="109"/>
        <v>0</v>
      </c>
      <c r="Q228" s="54">
        <f t="shared" si="110"/>
        <v>0</v>
      </c>
      <c r="R228" s="55">
        <f t="shared" si="111"/>
        <v>0</v>
      </c>
      <c r="S228" s="52">
        <f t="shared" si="112"/>
        <v>0</v>
      </c>
      <c r="T228" s="276">
        <f t="shared" si="113"/>
        <v>0</v>
      </c>
      <c r="U228" s="62">
        <f t="shared" si="102"/>
        <v>0</v>
      </c>
    </row>
    <row r="229" spans="1:21" x14ac:dyDescent="0.25">
      <c r="A229" s="95" t="s">
        <v>117</v>
      </c>
      <c r="B229" s="52">
        <f>'DAY9'!H229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+(Table112[[#This Row],[OPENING ]]+Table112[[#This Row],[RECEIPTS]]+Table112[[#This Row],[RETURNS]])-(Table112[[#This Row],[EXCHANGED]]+Table112[[#This Row],[SALES]]+Table112[[#This Row],[ISSUES]])</f>
        <v>0</v>
      </c>
      <c r="I229" s="53">
        <v>0</v>
      </c>
      <c r="J229" s="58">
        <f t="shared" si="114"/>
        <v>0</v>
      </c>
      <c r="K229" s="53">
        <f>+'DAY9'!K229+'DAY10'!C229</f>
        <v>0</v>
      </c>
      <c r="L229" s="54">
        <f>+'DAY9'!L229+'DAY10'!D229</f>
        <v>0</v>
      </c>
      <c r="M229" s="55">
        <f>+'DAY9'!M229+'DAY10'!E229</f>
        <v>0</v>
      </c>
      <c r="N229" s="52">
        <f>+'DAY9'!N229+'DAY10'!F229</f>
        <v>0</v>
      </c>
      <c r="O229" s="276">
        <f>+'DAY9'!O229+'DAY10'!G229</f>
        <v>0</v>
      </c>
      <c r="P229" s="53">
        <f t="shared" si="109"/>
        <v>0</v>
      </c>
      <c r="Q229" s="54">
        <f t="shared" si="110"/>
        <v>0</v>
      </c>
      <c r="R229" s="55">
        <f t="shared" si="111"/>
        <v>0</v>
      </c>
      <c r="S229" s="52">
        <f t="shared" si="112"/>
        <v>0</v>
      </c>
      <c r="T229" s="276">
        <f t="shared" si="113"/>
        <v>0</v>
      </c>
      <c r="U229" s="62">
        <f t="shared" si="102"/>
        <v>0</v>
      </c>
    </row>
    <row r="230" spans="1:21" x14ac:dyDescent="0.25">
      <c r="A230" s="95" t="s">
        <v>134</v>
      </c>
      <c r="B230" s="52">
        <f>'DAY9'!H230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+(Table112[[#This Row],[OPENING ]]+Table112[[#This Row],[RECEIPTS]]+Table112[[#This Row],[RETURNS]])-(Table112[[#This Row],[EXCHANGED]]+Table112[[#This Row],[SALES]]+Table112[[#This Row],[ISSUES]])</f>
        <v>0</v>
      </c>
      <c r="I230" s="53">
        <v>0</v>
      </c>
      <c r="J230" s="58">
        <f t="shared" si="114"/>
        <v>0</v>
      </c>
      <c r="K230" s="53">
        <f>+'DAY9'!K230+'DAY10'!C230</f>
        <v>0</v>
      </c>
      <c r="L230" s="54">
        <f>+'DAY9'!L230+'DAY10'!D230</f>
        <v>0</v>
      </c>
      <c r="M230" s="55">
        <f>+'DAY9'!M230+'DAY10'!E230</f>
        <v>0</v>
      </c>
      <c r="N230" s="52">
        <f>+'DAY9'!N230+'DAY10'!F230</f>
        <v>0</v>
      </c>
      <c r="O230" s="276">
        <f>+'DAY9'!O230+'DAY10'!G230</f>
        <v>0</v>
      </c>
      <c r="P230" s="53">
        <f t="shared" si="109"/>
        <v>0</v>
      </c>
      <c r="Q230" s="54">
        <f t="shared" si="110"/>
        <v>0</v>
      </c>
      <c r="R230" s="55">
        <f t="shared" si="111"/>
        <v>0</v>
      </c>
      <c r="S230" s="52">
        <f t="shared" si="112"/>
        <v>0</v>
      </c>
      <c r="T230" s="276">
        <f t="shared" si="113"/>
        <v>0</v>
      </c>
      <c r="U230" s="62">
        <f t="shared" si="102"/>
        <v>0</v>
      </c>
    </row>
    <row r="231" spans="1:21" x14ac:dyDescent="0.25">
      <c r="A231" s="95" t="s">
        <v>146</v>
      </c>
      <c r="B231" s="52">
        <f>'DAY9'!H231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+(Table112[[#This Row],[OPENING ]]+Table112[[#This Row],[RECEIPTS]]+Table112[[#This Row],[RETURNS]])-(Table112[[#This Row],[EXCHANGED]]+Table112[[#This Row],[SALES]]+Table112[[#This Row],[ISSUES]])</f>
        <v>0</v>
      </c>
      <c r="I231" s="53">
        <v>0</v>
      </c>
      <c r="J231" s="58">
        <f t="shared" si="114"/>
        <v>0</v>
      </c>
      <c r="K231" s="53">
        <f>+'DAY9'!K231+'DAY10'!C231</f>
        <v>0</v>
      </c>
      <c r="L231" s="54">
        <f>+'DAY9'!L231+'DAY10'!D231</f>
        <v>0</v>
      </c>
      <c r="M231" s="55">
        <f>+'DAY9'!M231+'DAY10'!E231</f>
        <v>0</v>
      </c>
      <c r="N231" s="52">
        <f>+'DAY9'!N231+'DAY10'!F231</f>
        <v>0</v>
      </c>
      <c r="O231" s="276">
        <f>+'DAY9'!O231+'DAY10'!G231</f>
        <v>0</v>
      </c>
      <c r="P231" s="53">
        <f t="shared" si="109"/>
        <v>0</v>
      </c>
      <c r="Q231" s="54">
        <f t="shared" si="110"/>
        <v>0</v>
      </c>
      <c r="R231" s="55">
        <f t="shared" si="111"/>
        <v>0</v>
      </c>
      <c r="S231" s="52">
        <f t="shared" si="112"/>
        <v>0</v>
      </c>
      <c r="T231" s="276">
        <f t="shared" si="113"/>
        <v>0</v>
      </c>
      <c r="U231" s="62">
        <f t="shared" si="102"/>
        <v>0</v>
      </c>
    </row>
    <row r="232" spans="1:21" x14ac:dyDescent="0.25">
      <c r="A232" s="95" t="s">
        <v>235</v>
      </c>
      <c r="B232" s="52">
        <f>'DAY9'!H232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+(Table112[[#This Row],[OPENING ]]+Table112[[#This Row],[RECEIPTS]]+Table112[[#This Row],[RETURNS]])-(Table112[[#This Row],[EXCHANGED]]+Table112[[#This Row],[SALES]]+Table112[[#This Row],[ISSUES]])</f>
        <v>8450</v>
      </c>
      <c r="I232" s="53">
        <v>0</v>
      </c>
      <c r="J232" s="58">
        <f t="shared" si="114"/>
        <v>-8450</v>
      </c>
      <c r="K232" s="53">
        <f>+'DAY9'!K232+'DAY10'!C232</f>
        <v>0</v>
      </c>
      <c r="L232" s="54">
        <f>+'DAY9'!L232+'DAY10'!D232</f>
        <v>0</v>
      </c>
      <c r="M232" s="55">
        <f>+'DAY9'!M232+'DAY10'!E232</f>
        <v>0</v>
      </c>
      <c r="N232" s="52">
        <f>+'DAY9'!N232+'DAY10'!F232</f>
        <v>0</v>
      </c>
      <c r="O232" s="276">
        <f>+'DAY9'!O232+'DAY10'!G232</f>
        <v>0</v>
      </c>
      <c r="P232" s="53">
        <f t="shared" si="109"/>
        <v>0</v>
      </c>
      <c r="Q232" s="54">
        <f t="shared" si="110"/>
        <v>0</v>
      </c>
      <c r="R232" s="55">
        <f t="shared" si="111"/>
        <v>0</v>
      </c>
      <c r="S232" s="52">
        <f t="shared" si="112"/>
        <v>0</v>
      </c>
      <c r="T232" s="276">
        <f t="shared" si="113"/>
        <v>0</v>
      </c>
      <c r="U232" s="62">
        <f t="shared" si="102"/>
        <v>0</v>
      </c>
    </row>
    <row r="233" spans="1:21" x14ac:dyDescent="0.25">
      <c r="A233" s="95" t="s">
        <v>213</v>
      </c>
      <c r="B233" s="52">
        <f>'DAY9'!H233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+(Table112[[#This Row],[OPENING ]]+Table112[[#This Row],[RECEIPTS]]+Table112[[#This Row],[RETURNS]])-(Table112[[#This Row],[EXCHANGED]]+Table112[[#This Row],[SALES]]+Table112[[#This Row],[ISSUES]])</f>
        <v>0</v>
      </c>
      <c r="I233" s="53">
        <v>0</v>
      </c>
      <c r="J233" s="58">
        <f t="shared" si="114"/>
        <v>0</v>
      </c>
      <c r="K233" s="53">
        <f>+'DAY9'!K233+'DAY10'!C233</f>
        <v>0</v>
      </c>
      <c r="L233" s="54">
        <f>+'DAY9'!L233+'DAY10'!D233</f>
        <v>0</v>
      </c>
      <c r="M233" s="55">
        <f>+'DAY9'!M233+'DAY10'!E233</f>
        <v>0</v>
      </c>
      <c r="N233" s="52">
        <f>+'DAY9'!N233+'DAY10'!F233</f>
        <v>0</v>
      </c>
      <c r="O233" s="276">
        <f>+'DAY9'!O233+'DAY10'!G233</f>
        <v>0</v>
      </c>
      <c r="P233" s="53">
        <f t="shared" si="109"/>
        <v>0</v>
      </c>
      <c r="Q233" s="54">
        <f t="shared" si="110"/>
        <v>0</v>
      </c>
      <c r="R233" s="55">
        <f t="shared" si="111"/>
        <v>0</v>
      </c>
      <c r="S233" s="52">
        <f t="shared" si="112"/>
        <v>0</v>
      </c>
      <c r="T233" s="276">
        <f t="shared" si="113"/>
        <v>0</v>
      </c>
      <c r="U233" s="62">
        <f t="shared" si="102"/>
        <v>0</v>
      </c>
    </row>
    <row r="234" spans="1:21" x14ac:dyDescent="0.25">
      <c r="A234" s="95" t="s">
        <v>248</v>
      </c>
      <c r="B234" s="52">
        <f>'DAY9'!H234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+(Table112[[#This Row],[OPENING ]]+Table112[[#This Row],[RECEIPTS]]+Table112[[#This Row],[RETURNS]])-(Table112[[#This Row],[EXCHANGED]]+Table112[[#This Row],[SALES]]+Table112[[#This Row],[ISSUES]])</f>
        <v>0</v>
      </c>
      <c r="I234" s="53">
        <v>0</v>
      </c>
      <c r="J234" s="58">
        <f t="shared" si="114"/>
        <v>0</v>
      </c>
      <c r="K234" s="53">
        <f>+'DAY9'!K234+'DAY10'!C234</f>
        <v>0</v>
      </c>
      <c r="L234" s="54">
        <f>+'DAY9'!L234+'DAY10'!D234</f>
        <v>0</v>
      </c>
      <c r="M234" s="55">
        <f>+'DAY9'!M234+'DAY10'!E234</f>
        <v>0</v>
      </c>
      <c r="N234" s="52">
        <f>+'DAY9'!N234+'DAY10'!F234</f>
        <v>0</v>
      </c>
      <c r="O234" s="276">
        <f>+'DAY9'!O234+'DAY10'!G234</f>
        <v>0</v>
      </c>
      <c r="P234" s="53">
        <f t="shared" si="109"/>
        <v>0</v>
      </c>
      <c r="Q234" s="54">
        <f t="shared" si="110"/>
        <v>0</v>
      </c>
      <c r="R234" s="55">
        <f t="shared" si="111"/>
        <v>0</v>
      </c>
      <c r="S234" s="52">
        <f t="shared" si="112"/>
        <v>0</v>
      </c>
      <c r="T234" s="276">
        <f t="shared" si="113"/>
        <v>0</v>
      </c>
      <c r="U234" s="62">
        <f t="shared" si="102"/>
        <v>0</v>
      </c>
    </row>
    <row r="235" spans="1:21" x14ac:dyDescent="0.25">
      <c r="A235" s="95" t="s">
        <v>254</v>
      </c>
      <c r="B235" s="52">
        <f>'DAY9'!H235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+(Table112[[#This Row],[OPENING ]]+Table112[[#This Row],[RECEIPTS]]+Table112[[#This Row],[RETURNS]])-(Table112[[#This Row],[EXCHANGED]]+Table112[[#This Row],[SALES]]+Table112[[#This Row],[ISSUES]])</f>
        <v>0</v>
      </c>
      <c r="I235" s="53">
        <v>0</v>
      </c>
      <c r="J235" s="58">
        <f t="shared" si="114"/>
        <v>0</v>
      </c>
      <c r="K235" s="53">
        <f>+'DAY9'!K235+'DAY10'!C235</f>
        <v>0</v>
      </c>
      <c r="L235" s="54">
        <f>+'DAY9'!L235+'DAY10'!D235</f>
        <v>0</v>
      </c>
      <c r="M235" s="55">
        <f>+'DAY9'!M235+'DAY10'!E235</f>
        <v>0</v>
      </c>
      <c r="N235" s="52">
        <f>+'DAY9'!N235+'DAY10'!F235</f>
        <v>0</v>
      </c>
      <c r="O235" s="276">
        <f>+'DAY9'!O235+'DAY10'!G235</f>
        <v>12625</v>
      </c>
      <c r="P235" s="53">
        <f t="shared" si="109"/>
        <v>0</v>
      </c>
      <c r="Q235" s="54">
        <f t="shared" si="110"/>
        <v>0</v>
      </c>
      <c r="R235" s="55">
        <f t="shared" si="111"/>
        <v>0</v>
      </c>
      <c r="S235" s="52">
        <f t="shared" si="112"/>
        <v>0</v>
      </c>
      <c r="T235" s="276">
        <f t="shared" si="113"/>
        <v>1262.5</v>
      </c>
      <c r="U235" s="62">
        <f t="shared" si="102"/>
        <v>0</v>
      </c>
    </row>
    <row r="236" spans="1:21" x14ac:dyDescent="0.25">
      <c r="A236" s="95" t="s">
        <v>63</v>
      </c>
      <c r="B236" s="52">
        <f>'DAY9'!H236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+(Table112[[#This Row],[OPENING ]]+Table112[[#This Row],[RECEIPTS]]+Table112[[#This Row],[RETURNS]])-(Table112[[#This Row],[EXCHANGED]]+Table112[[#This Row],[SALES]]+Table112[[#This Row],[ISSUES]])</f>
        <v>0</v>
      </c>
      <c r="I236" s="53">
        <v>0</v>
      </c>
      <c r="J236" s="58">
        <f t="shared" si="114"/>
        <v>0</v>
      </c>
      <c r="K236" s="53">
        <f>+'DAY9'!K236+'DAY10'!C236</f>
        <v>0</v>
      </c>
      <c r="L236" s="54">
        <f>+'DAY9'!L236+'DAY10'!D236</f>
        <v>0</v>
      </c>
      <c r="M236" s="55">
        <f>+'DAY9'!M236+'DAY10'!E236</f>
        <v>0</v>
      </c>
      <c r="N236" s="52">
        <f>+'DAY9'!N236+'DAY10'!F236</f>
        <v>0</v>
      </c>
      <c r="O236" s="276">
        <f>+'DAY9'!O236+'DAY10'!G236</f>
        <v>0</v>
      </c>
      <c r="P236" s="53">
        <f t="shared" si="109"/>
        <v>0</v>
      </c>
      <c r="Q236" s="54">
        <f t="shared" si="110"/>
        <v>0</v>
      </c>
      <c r="R236" s="55">
        <f t="shared" si="111"/>
        <v>0</v>
      </c>
      <c r="S236" s="52">
        <f t="shared" si="112"/>
        <v>0</v>
      </c>
      <c r="T236" s="276">
        <f t="shared" si="113"/>
        <v>0</v>
      </c>
      <c r="U236" s="62">
        <f t="shared" si="102"/>
        <v>0</v>
      </c>
    </row>
    <row r="237" spans="1:21" ht="15.75" thickBot="1" x14ac:dyDescent="0.3">
      <c r="A237" s="188" t="s">
        <v>121</v>
      </c>
      <c r="B237" s="52">
        <f>'DAY9'!H237</f>
        <v>1459.4</v>
      </c>
      <c r="C237" s="144">
        <v>0</v>
      </c>
      <c r="D237" s="145">
        <v>0</v>
      </c>
      <c r="E237" s="146">
        <v>0</v>
      </c>
      <c r="F237" s="143">
        <v>0</v>
      </c>
      <c r="G237" s="298">
        <v>0</v>
      </c>
      <c r="H237" s="54">
        <f>+(Table112[[#This Row],[OPENING ]]+Table112[[#This Row],[RECEIPTS]]+Table112[[#This Row],[RETURNS]])-(Table112[[#This Row],[EXCHANGED]]+Table112[[#This Row],[SALES]]+Table112[[#This Row],[ISSUES]])</f>
        <v>1459.4</v>
      </c>
      <c r="I237" s="144">
        <v>0</v>
      </c>
      <c r="J237" s="148">
        <f t="shared" si="114"/>
        <v>-1459.4</v>
      </c>
      <c r="K237" s="53">
        <f>+'DAY9'!K237+'DAY10'!C237</f>
        <v>0</v>
      </c>
      <c r="L237" s="54">
        <f>+'DAY9'!L237+'DAY10'!D237</f>
        <v>0</v>
      </c>
      <c r="M237" s="55">
        <f>+'DAY9'!M237+'DAY10'!E237</f>
        <v>0</v>
      </c>
      <c r="N237" s="52">
        <f>+'DAY9'!N237+'DAY10'!F237</f>
        <v>0</v>
      </c>
      <c r="O237" s="276">
        <f>+'DAY9'!O237+'DAY10'!G237</f>
        <v>0</v>
      </c>
      <c r="P237" s="53">
        <f t="shared" si="109"/>
        <v>0</v>
      </c>
      <c r="Q237" s="54">
        <f t="shared" si="110"/>
        <v>0</v>
      </c>
      <c r="R237" s="55">
        <f t="shared" si="111"/>
        <v>0</v>
      </c>
      <c r="S237" s="52">
        <f t="shared" si="112"/>
        <v>0</v>
      </c>
      <c r="T237" s="276">
        <f t="shared" si="113"/>
        <v>0</v>
      </c>
      <c r="U237" s="167">
        <f t="shared" si="102"/>
        <v>0</v>
      </c>
    </row>
    <row r="238" spans="1:21" ht="17.25" thickBot="1" x14ac:dyDescent="0.35">
      <c r="A238" s="159" t="s">
        <v>64</v>
      </c>
      <c r="B238" s="160">
        <f t="shared" ref="B238:T238" si="115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115"/>
        <v>0</v>
      </c>
      <c r="H238" s="162">
        <f t="shared" si="115"/>
        <v>12434.4</v>
      </c>
      <c r="I238" s="161">
        <f t="shared" si="115"/>
        <v>0</v>
      </c>
      <c r="J238" s="165">
        <f t="shared" si="114"/>
        <v>-12434.4</v>
      </c>
      <c r="K238" s="161">
        <f t="shared" si="115"/>
        <v>9050</v>
      </c>
      <c r="L238" s="162">
        <f t="shared" si="115"/>
        <v>0</v>
      </c>
      <c r="M238" s="163">
        <f t="shared" si="115"/>
        <v>0</v>
      </c>
      <c r="N238" s="160">
        <f t="shared" si="115"/>
        <v>0</v>
      </c>
      <c r="O238" s="277">
        <f t="shared" si="115"/>
        <v>29550</v>
      </c>
      <c r="P238" s="161">
        <f t="shared" si="115"/>
        <v>905</v>
      </c>
      <c r="Q238" s="162">
        <f t="shared" si="115"/>
        <v>0</v>
      </c>
      <c r="R238" s="163">
        <f t="shared" si="115"/>
        <v>0</v>
      </c>
      <c r="S238" s="160">
        <f t="shared" si="115"/>
        <v>0</v>
      </c>
      <c r="T238" s="277">
        <f t="shared" si="115"/>
        <v>2955</v>
      </c>
      <c r="U238" s="166">
        <f t="shared" si="102"/>
        <v>3.2213471502590671</v>
      </c>
    </row>
    <row r="239" spans="1:21" ht="15.75" thickBot="1" x14ac:dyDescent="0.3">
      <c r="A239" s="189"/>
      <c r="B239" s="196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2">
        <f t="shared" ref="B240:I240" si="116">+B238+B214+B150+B125+B114+B100+B80+B60+B40+B20</f>
        <v>126514.95999999999</v>
      </c>
      <c r="C240" s="181">
        <f t="shared" si="116"/>
        <v>0</v>
      </c>
      <c r="D240" s="183">
        <f t="shared" si="116"/>
        <v>0</v>
      </c>
      <c r="E240" s="184">
        <f t="shared" si="116"/>
        <v>0</v>
      </c>
      <c r="F240" s="182">
        <f t="shared" si="116"/>
        <v>0</v>
      </c>
      <c r="G240" s="281">
        <f t="shared" si="116"/>
        <v>0</v>
      </c>
      <c r="H240" s="183">
        <f t="shared" si="116"/>
        <v>126514.95999999999</v>
      </c>
      <c r="I240" s="181">
        <f t="shared" si="116"/>
        <v>0</v>
      </c>
      <c r="J240" s="186">
        <f>+I240-H240</f>
        <v>-126514.95999999999</v>
      </c>
      <c r="K240" s="181">
        <f t="shared" ref="K240:T240" si="117">+K238+K214+K150+K125+K114+K100+K80+K60+K40+K20</f>
        <v>78445</v>
      </c>
      <c r="L240" s="183">
        <f t="shared" si="117"/>
        <v>333.9</v>
      </c>
      <c r="M240" s="184">
        <f t="shared" si="117"/>
        <v>0</v>
      </c>
      <c r="N240" s="182">
        <f t="shared" si="117"/>
        <v>0</v>
      </c>
      <c r="O240" s="281">
        <f t="shared" si="117"/>
        <v>73058.680000000008</v>
      </c>
      <c r="P240" s="181">
        <f t="shared" si="117"/>
        <v>7844.5</v>
      </c>
      <c r="Q240" s="183">
        <f t="shared" si="117"/>
        <v>33.39</v>
      </c>
      <c r="R240" s="182">
        <f t="shared" si="117"/>
        <v>0</v>
      </c>
      <c r="S240" s="182">
        <f t="shared" si="117"/>
        <v>0</v>
      </c>
      <c r="T240" s="281">
        <f t="shared" si="117"/>
        <v>7305.8679999999995</v>
      </c>
      <c r="U240" s="187">
        <f t="shared" si="102"/>
        <v>8.3322560857463603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0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{D3FE8545-932A-42DE-ACED-F31EA1DD7382}</x14:id>
        </ext>
      </extLst>
    </cfRule>
  </conditionalFormatting>
  <conditionalFormatting sqref="I101:I113 I61:I99 I239 I1:I59 I152:I237 I241:I242 I115:I149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{DB796379-A6FA-4F1B-B0C7-FEE6A760B168}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{45FB695F-097C-4C5F-A937-59C878325C39}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{FCBCE568-F625-4389-A1CC-EE1C61986EDB}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{08E6D860-93EA-427A-BE92-911AA5F65D5C}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{739CC876-8A69-4639-9712-501E5CDC09C4}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{171E1C66-D94D-47BB-8CC8-488D24CCE486}</x14:id>
        </ext>
      </extLst>
    </cfRule>
  </conditionalFormatting>
  <pageMargins left="0.7" right="0.7" top="0.75" bottom="0.75" header="0.3" footer="0.3"/>
  <pageSetup orientation="portrait" r:id="rId1"/>
  <ignoredErrors>
    <ignoredError sqref="U3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FE8545-932A-42DE-ACED-F31EA1DD73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DB796379-A6FA-4F1B-B0C7-FEE6A760B16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I152:I237 I241:I242 I115:I149</xm:sqref>
        </x14:conditionalFormatting>
        <x14:conditionalFormatting xmlns:xm="http://schemas.microsoft.com/office/excel/2006/main">
          <x14:cfRule type="dataBar" id="{45FB695F-097C-4C5F-A937-59C878325C3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FCBCE568-F625-4389-A1CC-EE1C61986ED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08E6D860-93EA-427A-BE92-911AA5F65D5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739CC876-8A69-4639-9712-501E5CDC09C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171E1C66-D94D-47BB-8CC8-488D24CCE48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D26C-AEAD-4A3A-B771-2B9AFBBFFF34}">
  <dimension ref="A1:U269"/>
  <sheetViews>
    <sheetView workbookViewId="0">
      <selection activeCell="A2" sqref="A2:A237"/>
    </sheetView>
  </sheetViews>
  <sheetFormatPr defaultRowHeight="15" x14ac:dyDescent="0.25"/>
  <cols>
    <col min="1" max="1" width="44.7109375" customWidth="1"/>
    <col min="2" max="2" width="14.7109375" customWidth="1"/>
    <col min="3" max="3" width="11.5703125" customWidth="1"/>
    <col min="4" max="4" width="11.7109375" customWidth="1"/>
    <col min="5" max="5" width="8.28515625" customWidth="1"/>
    <col min="6" max="6" width="6.42578125" customWidth="1"/>
    <col min="7" max="7" width="10.42578125" style="285" customWidth="1"/>
    <col min="8" max="8" width="11.42578125" style="1" customWidth="1"/>
    <col min="9" max="9" width="11.5703125" style="2" customWidth="1"/>
    <col min="10" max="10" width="9.28515625" style="3" bestFit="1" customWidth="1"/>
    <col min="11" max="11" width="11" customWidth="1"/>
    <col min="12" max="12" width="9.5703125" customWidth="1"/>
    <col min="15" max="15" width="9.140625" style="285"/>
    <col min="20" max="20" width="9.140625" style="285"/>
  </cols>
  <sheetData>
    <row r="1" spans="1:21" ht="15.75" thickBot="1" x14ac:dyDescent="0.3">
      <c r="A1" s="12" t="s">
        <v>256</v>
      </c>
      <c r="B1" s="13"/>
      <c r="C1" s="14"/>
      <c r="D1" s="15"/>
      <c r="E1" s="16"/>
      <c r="F1" s="17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'DAY10'!H5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+(Table113[[#This Row],[OPENING ]]+Table113[[#This Row],[RECEIPTS]]+Table113[[#This Row],[RETURNS]])-(Table113[[#This Row],[EXCHANGED]]+Table113[[#This Row],[SALES]]+Table113[[#This Row],[ISSUES]])</f>
        <v>0</v>
      </c>
      <c r="I5" s="53">
        <v>0</v>
      </c>
      <c r="J5" s="58">
        <f t="shared" ref="J5:J76" si="0">+I5-H5</f>
        <v>0</v>
      </c>
      <c r="K5" s="53">
        <f>+'DAY10'!K5+'DAY11'!C5</f>
        <v>0</v>
      </c>
      <c r="L5" s="54">
        <f>+'DAY10'!L5+'DAY11'!D5</f>
        <v>0</v>
      </c>
      <c r="M5" s="55">
        <f>+'DAY10'!M5+'DAY11'!E5</f>
        <v>0</v>
      </c>
      <c r="N5" s="52">
        <f>+'DAY10'!N5+'DAY11'!F5</f>
        <v>0</v>
      </c>
      <c r="O5" s="276">
        <f>+'DAY10'!O5+'DAY11'!G5</f>
        <v>0</v>
      </c>
      <c r="P5" s="53">
        <f>+K5/11</f>
        <v>0</v>
      </c>
      <c r="Q5" s="54">
        <f>+L5/11</f>
        <v>0</v>
      </c>
      <c r="R5" s="55">
        <f>+M5/11</f>
        <v>0</v>
      </c>
      <c r="S5" s="52">
        <f>+N5/11</f>
        <v>0</v>
      </c>
      <c r="T5" s="276">
        <f>+O5/11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'DAY10'!H6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+(Table113[[#This Row],[OPENING ]]+Table113[[#This Row],[RECEIPTS]]+Table113[[#This Row],[RETURNS]])-(Table113[[#This Row],[EXCHANGED]]+Table113[[#This Row],[SALES]]+Table113[[#This Row],[ISSUES]])</f>
        <v>0</v>
      </c>
      <c r="I6" s="53">
        <v>0</v>
      </c>
      <c r="J6" s="58">
        <f t="shared" si="0"/>
        <v>0</v>
      </c>
      <c r="K6" s="53">
        <f>+'DAY10'!K6+'DAY11'!C6</f>
        <v>0</v>
      </c>
      <c r="L6" s="54">
        <f>+'DAY10'!L6+'DAY11'!D6</f>
        <v>0</v>
      </c>
      <c r="M6" s="55">
        <f>+'DAY10'!M6+'DAY11'!E6</f>
        <v>0</v>
      </c>
      <c r="N6" s="52">
        <f>+'DAY10'!N6+'DAY11'!F6</f>
        <v>0</v>
      </c>
      <c r="O6" s="276">
        <f>+'DAY10'!O6+'DAY11'!G6</f>
        <v>0</v>
      </c>
      <c r="P6" s="53">
        <f t="shared" ref="P6:P19" si="2">+K6/11</f>
        <v>0</v>
      </c>
      <c r="Q6" s="54">
        <f t="shared" ref="Q6:Q19" si="3">+L6/11</f>
        <v>0</v>
      </c>
      <c r="R6" s="55">
        <f t="shared" ref="R6:R19" si="4">+M6/11</f>
        <v>0</v>
      </c>
      <c r="S6" s="52">
        <f t="shared" ref="S6:S19" si="5">+N6/11</f>
        <v>0</v>
      </c>
      <c r="T6" s="276">
        <f t="shared" ref="T6:T19" si="6">+O6/11</f>
        <v>0</v>
      </c>
      <c r="U6" s="59">
        <f t="shared" si="1"/>
        <v>0</v>
      </c>
    </row>
    <row r="7" spans="1:21" x14ac:dyDescent="0.25">
      <c r="A7" s="51" t="s">
        <v>14</v>
      </c>
      <c r="B7" s="52">
        <f>'DAY10'!H7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+(Table113[[#This Row],[OPENING ]]+Table113[[#This Row],[RECEIPTS]]+Table113[[#This Row],[RETURNS]])-(Table113[[#This Row],[EXCHANGED]]+Table113[[#This Row],[SALES]]+Table113[[#This Row],[ISSUES]])</f>
        <v>0</v>
      </c>
      <c r="I7" s="53">
        <v>0</v>
      </c>
      <c r="J7" s="58">
        <f t="shared" si="0"/>
        <v>0</v>
      </c>
      <c r="K7" s="53">
        <f>+'DAY10'!K7+'DAY11'!C7</f>
        <v>0</v>
      </c>
      <c r="L7" s="54">
        <f>+'DAY10'!L7+'DAY11'!D7</f>
        <v>0</v>
      </c>
      <c r="M7" s="55">
        <f>+'DAY10'!M7+'DAY11'!E7</f>
        <v>0</v>
      </c>
      <c r="N7" s="52">
        <f>+'DAY10'!N7+'DAY11'!F7</f>
        <v>0</v>
      </c>
      <c r="O7" s="276">
        <f>+'DAY10'!O7+'DAY11'!G7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'DAY10'!H8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+(Table113[[#This Row],[OPENING ]]+Table113[[#This Row],[RECEIPTS]]+Table113[[#This Row],[RETURNS]])-(Table113[[#This Row],[EXCHANGED]]+Table113[[#This Row],[SALES]]+Table113[[#This Row],[ISSUES]])</f>
        <v>0</v>
      </c>
      <c r="I8" s="53">
        <v>0</v>
      </c>
      <c r="J8" s="58">
        <f t="shared" si="0"/>
        <v>0</v>
      </c>
      <c r="K8" s="53">
        <f>+'DAY10'!K8+'DAY11'!C8</f>
        <v>0</v>
      </c>
      <c r="L8" s="54">
        <f>+'DAY10'!L8+'DAY11'!D8</f>
        <v>0</v>
      </c>
      <c r="M8" s="55">
        <f>+'DAY10'!M8+'DAY11'!E8</f>
        <v>0</v>
      </c>
      <c r="N8" s="52">
        <f>+'DAY10'!N8+'DAY11'!F8</f>
        <v>0</v>
      </c>
      <c r="O8" s="276">
        <f>+'DAY10'!O8+'DAY11'!G8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'DAY10'!H9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+(Table113[[#This Row],[OPENING ]]+Table113[[#This Row],[RECEIPTS]]+Table113[[#This Row],[RETURNS]])-(Table113[[#This Row],[EXCHANGED]]+Table113[[#This Row],[SALES]]+Table113[[#This Row],[ISSUES]])</f>
        <v>0</v>
      </c>
      <c r="I9" s="53">
        <v>0</v>
      </c>
      <c r="J9" s="58">
        <f t="shared" si="0"/>
        <v>0</v>
      </c>
      <c r="K9" s="53">
        <f>+'DAY10'!K9+'DAY11'!C9</f>
        <v>0</v>
      </c>
      <c r="L9" s="54">
        <f>+'DAY10'!L9+'DAY11'!D9</f>
        <v>0</v>
      </c>
      <c r="M9" s="55">
        <f>+'DAY10'!M9+'DAY11'!E9</f>
        <v>0</v>
      </c>
      <c r="N9" s="52">
        <f>+'DAY10'!N9+'DAY11'!F9</f>
        <v>0</v>
      </c>
      <c r="O9" s="276">
        <f>+'DAY10'!O9+'DAY11'!G9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'DAY10'!H10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+(Table113[[#This Row],[OPENING ]]+Table113[[#This Row],[RECEIPTS]]+Table113[[#This Row],[RETURNS]])-(Table113[[#This Row],[EXCHANGED]]+Table113[[#This Row],[SALES]]+Table113[[#This Row],[ISSUES]])</f>
        <v>0</v>
      </c>
      <c r="I10" s="53">
        <v>0</v>
      </c>
      <c r="J10" s="58">
        <f t="shared" si="0"/>
        <v>0</v>
      </c>
      <c r="K10" s="53">
        <f>+'DAY10'!K10+'DAY11'!C10</f>
        <v>0</v>
      </c>
      <c r="L10" s="54">
        <f>+'DAY10'!L10+'DAY11'!D10</f>
        <v>0</v>
      </c>
      <c r="M10" s="55">
        <f>+'DAY10'!M10+'DAY11'!E10</f>
        <v>0</v>
      </c>
      <c r="N10" s="52">
        <f>+'DAY10'!N10+'DAY11'!F10</f>
        <v>0</v>
      </c>
      <c r="O10" s="276">
        <f>+'DAY10'!O10+'DAY11'!G10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'DAY10'!H11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+(Table113[[#This Row],[OPENING ]]+Table113[[#This Row],[RECEIPTS]]+Table113[[#This Row],[RETURNS]])-(Table113[[#This Row],[EXCHANGED]]+Table113[[#This Row],[SALES]]+Table113[[#This Row],[ISSUES]])</f>
        <v>0</v>
      </c>
      <c r="I11" s="53">
        <v>0</v>
      </c>
      <c r="J11" s="58">
        <f t="shared" si="0"/>
        <v>0</v>
      </c>
      <c r="K11" s="53">
        <f>+'DAY10'!K11+'DAY11'!C11</f>
        <v>0</v>
      </c>
      <c r="L11" s="54">
        <f>+'DAY10'!L11+'DAY11'!D11</f>
        <v>0</v>
      </c>
      <c r="M11" s="55">
        <f>+'DAY10'!M11+'DAY11'!E11</f>
        <v>0</v>
      </c>
      <c r="N11" s="52">
        <f>+'DAY10'!N11+'DAY11'!F11</f>
        <v>0</v>
      </c>
      <c r="O11" s="276">
        <f>+'DAY10'!O11+'DAY11'!G11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'DAY10'!H12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+(Table113[[#This Row],[OPENING ]]+Table113[[#This Row],[RECEIPTS]]+Table113[[#This Row],[RETURNS]])-(Table113[[#This Row],[EXCHANGED]]+Table113[[#This Row],[SALES]]+Table113[[#This Row],[ISSUES]])</f>
        <v>0</v>
      </c>
      <c r="I12" s="53">
        <v>0</v>
      </c>
      <c r="J12" s="58">
        <f t="shared" si="0"/>
        <v>0</v>
      </c>
      <c r="K12" s="53">
        <f>+'DAY10'!K12+'DAY11'!C12</f>
        <v>0</v>
      </c>
      <c r="L12" s="54">
        <f>+'DAY10'!L12+'DAY11'!D12</f>
        <v>0</v>
      </c>
      <c r="M12" s="55">
        <f>+'DAY10'!M12+'DAY11'!E12</f>
        <v>0</v>
      </c>
      <c r="N12" s="52">
        <f>+'DAY10'!N12+'DAY11'!F12</f>
        <v>0</v>
      </c>
      <c r="O12" s="276">
        <f>+'DAY10'!O12+'DAY11'!G12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'DAY10'!H13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+(Table113[[#This Row],[OPENING ]]+Table113[[#This Row],[RECEIPTS]]+Table113[[#This Row],[RETURNS]])-(Table113[[#This Row],[EXCHANGED]]+Table113[[#This Row],[SALES]]+Table113[[#This Row],[ISSUES]])</f>
        <v>140</v>
      </c>
      <c r="I13" s="53">
        <v>0</v>
      </c>
      <c r="J13" s="58">
        <f t="shared" si="0"/>
        <v>-140</v>
      </c>
      <c r="K13" s="53">
        <f>+'DAY10'!K13+'DAY11'!C13</f>
        <v>0</v>
      </c>
      <c r="L13" s="54">
        <f>+'DAY10'!L13+'DAY11'!D13</f>
        <v>0</v>
      </c>
      <c r="M13" s="55">
        <f>+'DAY10'!M13+'DAY11'!E13</f>
        <v>0</v>
      </c>
      <c r="N13" s="52">
        <f>+'DAY10'!N13+'DAY11'!F13</f>
        <v>0</v>
      </c>
      <c r="O13" s="276">
        <f>+'DAY10'!O13+'DAY11'!G13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'DAY10'!H14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+(Table113[[#This Row],[OPENING ]]+Table113[[#This Row],[RECEIPTS]]+Table113[[#This Row],[RETURNS]])-(Table113[[#This Row],[EXCHANGED]]+Table113[[#This Row],[SALES]]+Table113[[#This Row],[ISSUES]])</f>
        <v>0</v>
      </c>
      <c r="I14" s="53">
        <v>0</v>
      </c>
      <c r="J14" s="58">
        <f t="shared" si="0"/>
        <v>0</v>
      </c>
      <c r="K14" s="53">
        <f>+'DAY10'!K14+'DAY11'!C14</f>
        <v>0</v>
      </c>
      <c r="L14" s="54">
        <f>+'DAY10'!L14+'DAY11'!D14</f>
        <v>0</v>
      </c>
      <c r="M14" s="55">
        <f>+'DAY10'!M14+'DAY11'!E14</f>
        <v>0</v>
      </c>
      <c r="N14" s="52">
        <f>+'DAY10'!N14+'DAY11'!F14</f>
        <v>0</v>
      </c>
      <c r="O14" s="276">
        <f>+'DAY10'!O14+'DAY11'!G14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'DAY10'!H15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+(Table113[[#This Row],[OPENING ]]+Table113[[#This Row],[RECEIPTS]]+Table113[[#This Row],[RETURNS]])-(Table113[[#This Row],[EXCHANGED]]+Table113[[#This Row],[SALES]]+Table113[[#This Row],[ISSUES]])</f>
        <v>0</v>
      </c>
      <c r="I15" s="53">
        <v>0</v>
      </c>
      <c r="J15" s="58">
        <f t="shared" si="0"/>
        <v>0</v>
      </c>
      <c r="K15" s="53">
        <f>+'DAY10'!K15+'DAY11'!C15</f>
        <v>0</v>
      </c>
      <c r="L15" s="54">
        <f>+'DAY10'!L15+'DAY11'!D15</f>
        <v>0</v>
      </c>
      <c r="M15" s="55">
        <f>+'DAY10'!M15+'DAY11'!E15</f>
        <v>0</v>
      </c>
      <c r="N15" s="52">
        <f>+'DAY10'!N15+'DAY11'!F15</f>
        <v>0</v>
      </c>
      <c r="O15" s="276">
        <f>+'DAY10'!O15+'DAY11'!G15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'DAY10'!H16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+(Table113[[#This Row],[OPENING ]]+Table113[[#This Row],[RECEIPTS]]+Table113[[#This Row],[RETURNS]])-(Table113[[#This Row],[EXCHANGED]]+Table113[[#This Row],[SALES]]+Table113[[#This Row],[ISSUES]])</f>
        <v>13189.599999999999</v>
      </c>
      <c r="I16" s="53">
        <v>0</v>
      </c>
      <c r="J16" s="58">
        <f t="shared" si="0"/>
        <v>-13189.599999999999</v>
      </c>
      <c r="K16" s="53">
        <f>+'DAY10'!K16+'DAY11'!C16</f>
        <v>0</v>
      </c>
      <c r="L16" s="54">
        <f>+'DAY10'!L16+'DAY11'!D16</f>
        <v>0</v>
      </c>
      <c r="M16" s="55">
        <f>+'DAY10'!M16+'DAY11'!E16</f>
        <v>0</v>
      </c>
      <c r="N16" s="52">
        <f>+'DAY10'!N16+'DAY11'!F16</f>
        <v>0</v>
      </c>
      <c r="O16" s="276">
        <f>+'DAY10'!O16+'DAY11'!G16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551.18181818181813</v>
      </c>
      <c r="U16" s="59">
        <f t="shared" si="1"/>
        <v>23.929671779647038</v>
      </c>
    </row>
    <row r="17" spans="1:21" x14ac:dyDescent="0.25">
      <c r="A17" s="60"/>
      <c r="B17" s="52">
        <f>'DAY10'!H17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+(Table113[[#This Row],[OPENING ]]+Table113[[#This Row],[RECEIPTS]]+Table113[[#This Row],[RETURNS]])-(Table113[[#This Row],[EXCHANGED]]+Table113[[#This Row],[SALES]]+Table113[[#This Row],[ISSUES]])</f>
        <v>0</v>
      </c>
      <c r="I17" s="53"/>
      <c r="J17" s="58">
        <f t="shared" si="0"/>
        <v>0</v>
      </c>
      <c r="K17" s="53">
        <f>+'DAY10'!K17+'DAY11'!C17</f>
        <v>0</v>
      </c>
      <c r="L17" s="54">
        <f>+'DAY10'!L17+'DAY11'!D17</f>
        <v>0</v>
      </c>
      <c r="M17" s="55">
        <f>+'DAY10'!M17+'DAY11'!E17</f>
        <v>0</v>
      </c>
      <c r="N17" s="52">
        <f>+'DAY10'!N17+'DAY11'!F17</f>
        <v>0</v>
      </c>
      <c r="O17" s="276">
        <f>+'DAY10'!O17+'DAY11'!G17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'DAY10'!H18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+(Table113[[#This Row],[OPENING ]]+Table113[[#This Row],[RECEIPTS]]+Table113[[#This Row],[RETURNS]])-(Table113[[#This Row],[EXCHANGED]]+Table113[[#This Row],[SALES]]+Table113[[#This Row],[ISSUES]])</f>
        <v>0</v>
      </c>
      <c r="I18" s="53">
        <v>0</v>
      </c>
      <c r="J18" s="58">
        <f t="shared" si="0"/>
        <v>0</v>
      </c>
      <c r="K18" s="53">
        <f>+'DAY10'!K18+'DAY11'!C18</f>
        <v>0</v>
      </c>
      <c r="L18" s="54">
        <f>+'DAY10'!L18+'DAY11'!D18</f>
        <v>0</v>
      </c>
      <c r="M18" s="55">
        <f>+'DAY10'!M18+'DAY11'!E18</f>
        <v>0</v>
      </c>
      <c r="N18" s="52">
        <f>+'DAY10'!N18+'DAY11'!F18</f>
        <v>0</v>
      </c>
      <c r="O18" s="276">
        <f>+'DAY10'!O18+'DAY11'!G18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'DAY10'!H19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+(Table113[[#This Row],[OPENING ]]+Table113[[#This Row],[RECEIPTS]]+Table113[[#This Row],[RETURNS]])-(Table113[[#This Row],[EXCHANGED]]+Table113[[#This Row],[SALES]]+Table113[[#This Row],[ISSUES]])</f>
        <v>0</v>
      </c>
      <c r="I19" s="144">
        <v>0</v>
      </c>
      <c r="J19" s="148">
        <f t="shared" si="0"/>
        <v>0</v>
      </c>
      <c r="K19" s="53">
        <f>+'DAY10'!K19+'DAY11'!C19</f>
        <v>0</v>
      </c>
      <c r="L19" s="54">
        <f>+'DAY10'!L19+'DAY11'!D19</f>
        <v>0</v>
      </c>
      <c r="M19" s="55">
        <f>+'DAY10'!M19+'DAY11'!E19</f>
        <v>0</v>
      </c>
      <c r="N19" s="52">
        <f>+'DAY10'!N19+'DAY11'!F19</f>
        <v>0</v>
      </c>
      <c r="O19" s="276">
        <f>+'DAY10'!O19+'DAY11'!G19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>+I20-H20</f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551.18181818181813</v>
      </c>
      <c r="U20" s="166">
        <f t="shared" si="1"/>
        <v>24.183671449777339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'DAY10'!H23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+(Table113[[#This Row],[OPENING ]]+Table113[[#This Row],[RECEIPTS]]+Table113[[#This Row],[RETURNS]])-(Table113[[#This Row],[EXCHANGED]]+Table113[[#This Row],[SALES]]+Table113[[#This Row],[ISSUES]])</f>
        <v>0</v>
      </c>
      <c r="I23" s="53">
        <v>0</v>
      </c>
      <c r="J23" s="58">
        <f t="shared" si="0"/>
        <v>0</v>
      </c>
      <c r="K23" s="53">
        <f>+'DAY10'!K23+'DAY11'!C23</f>
        <v>0</v>
      </c>
      <c r="L23" s="54">
        <f>+'DAY10'!L23+'DAY11'!D23</f>
        <v>0</v>
      </c>
      <c r="M23" s="55">
        <f>+'DAY10'!M23+'DAY11'!E23</f>
        <v>0</v>
      </c>
      <c r="N23" s="52">
        <f>+'DAY10'!N23+'DAY11'!F23</f>
        <v>0</v>
      </c>
      <c r="O23" s="276">
        <f>+'DAY10'!O23+'DAY11'!G23</f>
        <v>0</v>
      </c>
      <c r="P23" s="53">
        <f t="shared" ref="P23" si="8">+K23/11</f>
        <v>0</v>
      </c>
      <c r="Q23" s="54">
        <f t="shared" ref="Q23" si="9">+L23/11</f>
        <v>0</v>
      </c>
      <c r="R23" s="55">
        <f t="shared" ref="R23" si="10">+M23/11</f>
        <v>0</v>
      </c>
      <c r="S23" s="52">
        <f t="shared" ref="S23" si="11">+N23/11</f>
        <v>0</v>
      </c>
      <c r="T23" s="276">
        <f t="shared" ref="T23" si="12">+O23/11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'DAY10'!H24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+(Table113[[#This Row],[OPENING ]]+Table113[[#This Row],[RECEIPTS]]+Table113[[#This Row],[RETURNS]])-(Table113[[#This Row],[EXCHANGED]]+Table113[[#This Row],[SALES]]+Table113[[#This Row],[ISSUES]])</f>
        <v>247.2</v>
      </c>
      <c r="I24" s="53">
        <v>0</v>
      </c>
      <c r="J24" s="58">
        <f t="shared" si="0"/>
        <v>-247.2</v>
      </c>
      <c r="K24" s="53">
        <f>+'DAY10'!K24+'DAY11'!C24</f>
        <v>0</v>
      </c>
      <c r="L24" s="54">
        <f>+'DAY10'!L24+'DAY11'!D24</f>
        <v>110.2</v>
      </c>
      <c r="M24" s="55">
        <f>+'DAY10'!M24+'DAY11'!E24</f>
        <v>0</v>
      </c>
      <c r="N24" s="52">
        <f>+'DAY10'!N24+'DAY11'!F24</f>
        <v>0</v>
      </c>
      <c r="O24" s="276">
        <f>+'DAY10'!O24+'DAY11'!G24</f>
        <v>2367</v>
      </c>
      <c r="P24" s="53">
        <f t="shared" ref="P24:P39" si="13">+K24/11</f>
        <v>0</v>
      </c>
      <c r="Q24" s="54">
        <f t="shared" ref="Q24:Q39" si="14">+L24/11</f>
        <v>10.018181818181818</v>
      </c>
      <c r="R24" s="55">
        <f t="shared" ref="R24:R39" si="15">+M24/11</f>
        <v>0</v>
      </c>
      <c r="S24" s="52">
        <f t="shared" ref="S24:S39" si="16">+N24/11</f>
        <v>0</v>
      </c>
      <c r="T24" s="276">
        <f t="shared" ref="T24:T39" si="17">+O24/11</f>
        <v>215.18181818181819</v>
      </c>
      <c r="U24" s="62">
        <f t="shared" si="1"/>
        <v>1.097690941385435</v>
      </c>
    </row>
    <row r="25" spans="1:21" x14ac:dyDescent="0.25">
      <c r="A25" s="336" t="s">
        <v>22</v>
      </c>
      <c r="B25" s="52">
        <f>'DAY10'!H25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+(Table113[[#This Row],[OPENING ]]+Table113[[#This Row],[RECEIPTS]]+Table113[[#This Row],[RETURNS]])-(Table113[[#This Row],[EXCHANGED]]+Table113[[#This Row],[SALES]]+Table113[[#This Row],[ISSUES]])</f>
        <v>0</v>
      </c>
      <c r="I25" s="53">
        <v>0</v>
      </c>
      <c r="J25" s="58">
        <f t="shared" si="0"/>
        <v>0</v>
      </c>
      <c r="K25" s="53">
        <f>+'DAY10'!K25+'DAY11'!C25</f>
        <v>0</v>
      </c>
      <c r="L25" s="54">
        <f>+'DAY10'!L25+'DAY11'!D25</f>
        <v>0</v>
      </c>
      <c r="M25" s="55">
        <f>+'DAY10'!M25+'DAY11'!E25</f>
        <v>0</v>
      </c>
      <c r="N25" s="52">
        <f>+'DAY10'!N25+'DAY11'!F25</f>
        <v>0</v>
      </c>
      <c r="O25" s="276">
        <f>+'DAY10'!O25+'DAY11'!G25</f>
        <v>0</v>
      </c>
      <c r="P25" s="53">
        <f t="shared" si="13"/>
        <v>0</v>
      </c>
      <c r="Q25" s="54">
        <f t="shared" si="14"/>
        <v>0</v>
      </c>
      <c r="R25" s="55">
        <f t="shared" si="15"/>
        <v>0</v>
      </c>
      <c r="S25" s="52">
        <f t="shared" si="16"/>
        <v>0</v>
      </c>
      <c r="T25" s="276">
        <f t="shared" si="17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'DAY10'!H26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+(Table113[[#This Row],[OPENING ]]+Table113[[#This Row],[RECEIPTS]]+Table113[[#This Row],[RETURNS]])-(Table113[[#This Row],[EXCHANGED]]+Table113[[#This Row],[SALES]]+Table113[[#This Row],[ISSUES]])</f>
        <v>0</v>
      </c>
      <c r="I26" s="53">
        <v>0</v>
      </c>
      <c r="J26" s="58">
        <f t="shared" si="0"/>
        <v>0</v>
      </c>
      <c r="K26" s="53">
        <f>+'DAY10'!K26+'DAY11'!C26</f>
        <v>0</v>
      </c>
      <c r="L26" s="54">
        <f>+'DAY10'!L26+'DAY11'!D26</f>
        <v>0</v>
      </c>
      <c r="M26" s="55">
        <f>+'DAY10'!M26+'DAY11'!E26</f>
        <v>0</v>
      </c>
      <c r="N26" s="52">
        <f>+'DAY10'!N26+'DAY11'!F26</f>
        <v>0</v>
      </c>
      <c r="O26" s="276">
        <f>+'DAY10'!O26+'DAY11'!G26</f>
        <v>0</v>
      </c>
      <c r="P26" s="53">
        <f t="shared" si="13"/>
        <v>0</v>
      </c>
      <c r="Q26" s="54">
        <f t="shared" si="14"/>
        <v>0</v>
      </c>
      <c r="R26" s="55">
        <f t="shared" si="15"/>
        <v>0</v>
      </c>
      <c r="S26" s="52">
        <f t="shared" si="16"/>
        <v>0</v>
      </c>
      <c r="T26" s="276">
        <f t="shared" si="17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'DAY10'!H27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+(Table113[[#This Row],[OPENING ]]+Table113[[#This Row],[RECEIPTS]]+Table113[[#This Row],[RETURNS]])-(Table113[[#This Row],[EXCHANGED]]+Table113[[#This Row],[SALES]]+Table113[[#This Row],[ISSUES]])</f>
        <v>0</v>
      </c>
      <c r="I27" s="53">
        <v>0</v>
      </c>
      <c r="J27" s="58">
        <f t="shared" si="0"/>
        <v>0</v>
      </c>
      <c r="K27" s="53">
        <f>+'DAY10'!K27+'DAY11'!C27</f>
        <v>0</v>
      </c>
      <c r="L27" s="54">
        <f>+'DAY10'!L27+'DAY11'!D27</f>
        <v>0</v>
      </c>
      <c r="M27" s="55">
        <f>+'DAY10'!M27+'DAY11'!E27</f>
        <v>0</v>
      </c>
      <c r="N27" s="52">
        <f>+'DAY10'!N27+'DAY11'!F27</f>
        <v>0</v>
      </c>
      <c r="O27" s="276">
        <f>+'DAY10'!O27+'DAY11'!G27</f>
        <v>0</v>
      </c>
      <c r="P27" s="53">
        <f t="shared" si="13"/>
        <v>0</v>
      </c>
      <c r="Q27" s="54">
        <f t="shared" si="14"/>
        <v>0</v>
      </c>
      <c r="R27" s="55">
        <f t="shared" si="15"/>
        <v>0</v>
      </c>
      <c r="S27" s="52">
        <f t="shared" si="16"/>
        <v>0</v>
      </c>
      <c r="T27" s="276">
        <f t="shared" si="17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'DAY10'!H28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+(Table113[[#This Row],[OPENING ]]+Table113[[#This Row],[RECEIPTS]]+Table113[[#This Row],[RETURNS]])-(Table113[[#This Row],[EXCHANGED]]+Table113[[#This Row],[SALES]]+Table113[[#This Row],[ISSUES]])</f>
        <v>0</v>
      </c>
      <c r="I28" s="53">
        <v>0</v>
      </c>
      <c r="J28" s="58">
        <f t="shared" si="0"/>
        <v>0</v>
      </c>
      <c r="K28" s="53">
        <f>+'DAY10'!K28+'DAY11'!C28</f>
        <v>0</v>
      </c>
      <c r="L28" s="54">
        <f>+'DAY10'!L28+'DAY11'!D28</f>
        <v>0</v>
      </c>
      <c r="M28" s="55">
        <f>+'DAY10'!M28+'DAY11'!E28</f>
        <v>0</v>
      </c>
      <c r="N28" s="52">
        <f>+'DAY10'!N28+'DAY11'!F28</f>
        <v>0</v>
      </c>
      <c r="O28" s="276">
        <f>+'DAY10'!O28+'DAY11'!G28</f>
        <v>0</v>
      </c>
      <c r="P28" s="53">
        <f t="shared" si="13"/>
        <v>0</v>
      </c>
      <c r="Q28" s="54">
        <f t="shared" si="14"/>
        <v>0</v>
      </c>
      <c r="R28" s="55">
        <f t="shared" si="15"/>
        <v>0</v>
      </c>
      <c r="S28" s="52">
        <f t="shared" si="16"/>
        <v>0</v>
      </c>
      <c r="T28" s="276">
        <f t="shared" si="17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'DAY10'!H29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+(Table113[[#This Row],[OPENING ]]+Table113[[#This Row],[RECEIPTS]]+Table113[[#This Row],[RETURNS]])-(Table113[[#This Row],[EXCHANGED]]+Table113[[#This Row],[SALES]]+Table113[[#This Row],[ISSUES]])</f>
        <v>0</v>
      </c>
      <c r="I29" s="53">
        <v>0</v>
      </c>
      <c r="J29" s="58">
        <f t="shared" si="0"/>
        <v>0</v>
      </c>
      <c r="K29" s="53">
        <f>+'DAY10'!K29+'DAY11'!C29</f>
        <v>0</v>
      </c>
      <c r="L29" s="54">
        <f>+'DAY10'!L29+'DAY11'!D29</f>
        <v>0</v>
      </c>
      <c r="M29" s="55">
        <f>+'DAY10'!M29+'DAY11'!E29</f>
        <v>0</v>
      </c>
      <c r="N29" s="52">
        <f>+'DAY10'!N29+'DAY11'!F29</f>
        <v>0</v>
      </c>
      <c r="O29" s="276">
        <f>+'DAY10'!O29+'DAY11'!G29</f>
        <v>0</v>
      </c>
      <c r="P29" s="53">
        <f t="shared" si="13"/>
        <v>0</v>
      </c>
      <c r="Q29" s="54">
        <f t="shared" si="14"/>
        <v>0</v>
      </c>
      <c r="R29" s="55">
        <f t="shared" si="15"/>
        <v>0</v>
      </c>
      <c r="S29" s="52">
        <f t="shared" si="16"/>
        <v>0</v>
      </c>
      <c r="T29" s="276">
        <f t="shared" si="17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'DAY10'!H30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+(Table113[[#This Row],[OPENING ]]+Table113[[#This Row],[RECEIPTS]]+Table113[[#This Row],[RETURNS]])-(Table113[[#This Row],[EXCHANGED]]+Table113[[#This Row],[SALES]]+Table113[[#This Row],[ISSUES]])</f>
        <v>0</v>
      </c>
      <c r="I30" s="53">
        <v>0</v>
      </c>
      <c r="J30" s="58">
        <f t="shared" si="0"/>
        <v>0</v>
      </c>
      <c r="K30" s="53">
        <f>+'DAY10'!K30+'DAY11'!C30</f>
        <v>0</v>
      </c>
      <c r="L30" s="54">
        <f>+'DAY10'!L30+'DAY11'!D30</f>
        <v>0</v>
      </c>
      <c r="M30" s="55">
        <f>+'DAY10'!M30+'DAY11'!E30</f>
        <v>0</v>
      </c>
      <c r="N30" s="52">
        <f>+'DAY10'!N30+'DAY11'!F30</f>
        <v>0</v>
      </c>
      <c r="O30" s="276">
        <f>+'DAY10'!O30+'DAY11'!G30</f>
        <v>0</v>
      </c>
      <c r="P30" s="53">
        <f t="shared" si="13"/>
        <v>0</v>
      </c>
      <c r="Q30" s="54">
        <f t="shared" si="14"/>
        <v>0</v>
      </c>
      <c r="R30" s="55">
        <f t="shared" si="15"/>
        <v>0</v>
      </c>
      <c r="S30" s="52">
        <f t="shared" si="16"/>
        <v>0</v>
      </c>
      <c r="T30" s="276">
        <f t="shared" si="17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'DAY10'!H31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+(Table113[[#This Row],[OPENING ]]+Table113[[#This Row],[RECEIPTS]]+Table113[[#This Row],[RETURNS]])-(Table113[[#This Row],[EXCHANGED]]+Table113[[#This Row],[SALES]]+Table113[[#This Row],[ISSUES]])</f>
        <v>0</v>
      </c>
      <c r="I31" s="53">
        <v>0</v>
      </c>
      <c r="J31" s="58">
        <f t="shared" si="0"/>
        <v>0</v>
      </c>
      <c r="K31" s="53">
        <f>+'DAY10'!K31+'DAY11'!C31</f>
        <v>0</v>
      </c>
      <c r="L31" s="54">
        <f>+'DAY10'!L31+'DAY11'!D31</f>
        <v>0</v>
      </c>
      <c r="M31" s="55">
        <f>+'DAY10'!M31+'DAY11'!E31</f>
        <v>0</v>
      </c>
      <c r="N31" s="52">
        <f>+'DAY10'!N31+'DAY11'!F31</f>
        <v>0</v>
      </c>
      <c r="O31" s="276">
        <f>+'DAY10'!O31+'DAY11'!G31</f>
        <v>0</v>
      </c>
      <c r="P31" s="53">
        <f t="shared" si="13"/>
        <v>0</v>
      </c>
      <c r="Q31" s="54">
        <f t="shared" si="14"/>
        <v>0</v>
      </c>
      <c r="R31" s="55">
        <f t="shared" si="15"/>
        <v>0</v>
      </c>
      <c r="S31" s="52">
        <f t="shared" si="16"/>
        <v>0</v>
      </c>
      <c r="T31" s="276">
        <f t="shared" si="17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'DAY10'!H32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+(Table113[[#This Row],[OPENING ]]+Table113[[#This Row],[RECEIPTS]]+Table113[[#This Row],[RETURNS]])-(Table113[[#This Row],[EXCHANGED]]+Table113[[#This Row],[SALES]]+Table113[[#This Row],[ISSUES]])</f>
        <v>0</v>
      </c>
      <c r="I32" s="53">
        <v>0</v>
      </c>
      <c r="J32" s="58">
        <f t="shared" si="0"/>
        <v>0</v>
      </c>
      <c r="K32" s="53">
        <f>+'DAY10'!K32+'DAY11'!C32</f>
        <v>0</v>
      </c>
      <c r="L32" s="54">
        <f>+'DAY10'!L32+'DAY11'!D32</f>
        <v>0</v>
      </c>
      <c r="M32" s="55">
        <f>+'DAY10'!M32+'DAY11'!E32</f>
        <v>0</v>
      </c>
      <c r="N32" s="52">
        <f>+'DAY10'!N32+'DAY11'!F32</f>
        <v>0</v>
      </c>
      <c r="O32" s="276">
        <f>+'DAY10'!O32+'DAY11'!G32</f>
        <v>0</v>
      </c>
      <c r="P32" s="53">
        <f t="shared" si="13"/>
        <v>0</v>
      </c>
      <c r="Q32" s="54">
        <f t="shared" si="14"/>
        <v>0</v>
      </c>
      <c r="R32" s="55">
        <f t="shared" si="15"/>
        <v>0</v>
      </c>
      <c r="S32" s="52">
        <f t="shared" si="16"/>
        <v>0</v>
      </c>
      <c r="T32" s="276">
        <f t="shared" si="17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'DAY10'!H33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+(Table113[[#This Row],[OPENING ]]+Table113[[#This Row],[RECEIPTS]]+Table113[[#This Row],[RETURNS]])-(Table113[[#This Row],[EXCHANGED]]+Table113[[#This Row],[SALES]]+Table113[[#This Row],[ISSUES]])</f>
        <v>0</v>
      </c>
      <c r="I33" s="53">
        <v>0</v>
      </c>
      <c r="J33" s="58">
        <f t="shared" si="0"/>
        <v>0</v>
      </c>
      <c r="K33" s="53">
        <f>+'DAY10'!K33+'DAY11'!C33</f>
        <v>0</v>
      </c>
      <c r="L33" s="54">
        <f>+'DAY10'!L33+'DAY11'!D33</f>
        <v>0</v>
      </c>
      <c r="M33" s="55">
        <f>+'DAY10'!M33+'DAY11'!E33</f>
        <v>0</v>
      </c>
      <c r="N33" s="52">
        <f>+'DAY10'!N33+'DAY11'!F33</f>
        <v>0</v>
      </c>
      <c r="O33" s="276">
        <f>+'DAY10'!O33+'DAY11'!G33</f>
        <v>0</v>
      </c>
      <c r="P33" s="53">
        <f t="shared" si="13"/>
        <v>0</v>
      </c>
      <c r="Q33" s="54">
        <f t="shared" si="14"/>
        <v>0</v>
      </c>
      <c r="R33" s="55">
        <f t="shared" si="15"/>
        <v>0</v>
      </c>
      <c r="S33" s="52">
        <f t="shared" si="16"/>
        <v>0</v>
      </c>
      <c r="T33" s="276">
        <f t="shared" si="17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'DAY10'!H34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+(Table113[[#This Row],[OPENING ]]+Table113[[#This Row],[RECEIPTS]]+Table113[[#This Row],[RETURNS]])-(Table113[[#This Row],[EXCHANGED]]+Table113[[#This Row],[SALES]]+Table113[[#This Row],[ISSUES]])</f>
        <v>44279.9</v>
      </c>
      <c r="I34" s="53">
        <v>0</v>
      </c>
      <c r="J34" s="58">
        <f t="shared" si="0"/>
        <v>-44279.9</v>
      </c>
      <c r="K34" s="53">
        <f>+'DAY10'!K34+'DAY11'!C34</f>
        <v>29625</v>
      </c>
      <c r="L34" s="54">
        <f>+'DAY10'!L34+'DAY11'!D34</f>
        <v>18</v>
      </c>
      <c r="M34" s="55">
        <f>+'DAY10'!M34+'DAY11'!E34</f>
        <v>0</v>
      </c>
      <c r="N34" s="52">
        <f>+'DAY10'!N34+'DAY11'!F34</f>
        <v>0</v>
      </c>
      <c r="O34" s="276">
        <f>+'DAY10'!O34+'DAY11'!G34</f>
        <v>9691.5</v>
      </c>
      <c r="P34" s="53">
        <f t="shared" si="13"/>
        <v>2693.181818181818</v>
      </c>
      <c r="Q34" s="54">
        <f t="shared" si="14"/>
        <v>1.6363636363636365</v>
      </c>
      <c r="R34" s="55">
        <f t="shared" si="15"/>
        <v>0</v>
      </c>
      <c r="S34" s="52">
        <f t="shared" si="16"/>
        <v>0</v>
      </c>
      <c r="T34" s="276">
        <f t="shared" si="17"/>
        <v>881.0454545454545</v>
      </c>
      <c r="U34" s="62">
        <f t="shared" si="1"/>
        <v>12.382994572194894</v>
      </c>
    </row>
    <row r="35" spans="1:21" x14ac:dyDescent="0.25">
      <c r="A35" s="336"/>
      <c r="B35" s="52">
        <f>'DAY10'!H35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+(Table113[[#This Row],[OPENING ]]+Table113[[#This Row],[RECEIPTS]]+Table113[[#This Row],[RETURNS]])-(Table113[[#This Row],[EXCHANGED]]+Table113[[#This Row],[SALES]]+Table113[[#This Row],[ISSUES]])</f>
        <v>5000</v>
      </c>
      <c r="I35" s="53">
        <v>0</v>
      </c>
      <c r="J35" s="58">
        <f>+I35-H35</f>
        <v>-5000</v>
      </c>
      <c r="K35" s="53">
        <f>+'DAY10'!K35+'DAY11'!C35</f>
        <v>5000</v>
      </c>
      <c r="L35" s="54">
        <f>+'DAY10'!L35+'DAY11'!D35</f>
        <v>0</v>
      </c>
      <c r="M35" s="55">
        <f>+'DAY10'!M35+'DAY11'!E35</f>
        <v>0</v>
      </c>
      <c r="N35" s="52">
        <f>+'DAY10'!N35+'DAY11'!F35</f>
        <v>0</v>
      </c>
      <c r="O35" s="276">
        <f>+'DAY10'!O35+'DAY11'!G35</f>
        <v>0</v>
      </c>
      <c r="P35" s="53">
        <f t="shared" si="13"/>
        <v>454.54545454545456</v>
      </c>
      <c r="Q35" s="54">
        <f t="shared" si="14"/>
        <v>0</v>
      </c>
      <c r="R35" s="55">
        <f t="shared" si="15"/>
        <v>0</v>
      </c>
      <c r="S35" s="52">
        <f t="shared" si="16"/>
        <v>0</v>
      </c>
      <c r="T35" s="276">
        <f t="shared" si="17"/>
        <v>0</v>
      </c>
      <c r="U35" s="62">
        <f t="shared" si="1"/>
        <v>11</v>
      </c>
    </row>
    <row r="36" spans="1:21" x14ac:dyDescent="0.25">
      <c r="A36" s="336"/>
      <c r="B36" s="52">
        <f>'DAY10'!H36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+(Table113[[#This Row],[OPENING ]]+Table113[[#This Row],[RECEIPTS]]+Table113[[#This Row],[RETURNS]])-(Table113[[#This Row],[EXCHANGED]]+Table113[[#This Row],[SALES]]+Table113[[#This Row],[ISSUES]])</f>
        <v>0</v>
      </c>
      <c r="I36" s="53">
        <v>0</v>
      </c>
      <c r="J36" s="58">
        <f>+I36-H36</f>
        <v>0</v>
      </c>
      <c r="K36" s="53">
        <f>+'DAY10'!K36+'DAY11'!C36</f>
        <v>0</v>
      </c>
      <c r="L36" s="54">
        <f>+'DAY10'!L36+'DAY11'!D36</f>
        <v>0</v>
      </c>
      <c r="M36" s="55">
        <f>+'DAY10'!M36+'DAY11'!E36</f>
        <v>0</v>
      </c>
      <c r="N36" s="52">
        <f>+'DAY10'!N36+'DAY11'!F36</f>
        <v>0</v>
      </c>
      <c r="O36" s="276">
        <f>+'DAY10'!O36+'DAY11'!G36</f>
        <v>0</v>
      </c>
      <c r="P36" s="53">
        <f t="shared" si="13"/>
        <v>0</v>
      </c>
      <c r="Q36" s="54">
        <f t="shared" si="14"/>
        <v>0</v>
      </c>
      <c r="R36" s="55">
        <f t="shared" si="15"/>
        <v>0</v>
      </c>
      <c r="S36" s="52">
        <f t="shared" si="16"/>
        <v>0</v>
      </c>
      <c r="T36" s="276">
        <f t="shared" si="17"/>
        <v>0</v>
      </c>
      <c r="U36" s="62">
        <f t="shared" si="1"/>
        <v>0</v>
      </c>
    </row>
    <row r="37" spans="1:21" x14ac:dyDescent="0.25">
      <c r="A37" s="336"/>
      <c r="B37" s="52">
        <f>'DAY10'!H37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+(Table113[[#This Row],[OPENING ]]+Table113[[#This Row],[RECEIPTS]]+Table113[[#This Row],[RETURNS]])-(Table113[[#This Row],[EXCHANGED]]+Table113[[#This Row],[SALES]]+Table113[[#This Row],[ISSUES]])</f>
        <v>0</v>
      </c>
      <c r="I37" s="53">
        <v>0</v>
      </c>
      <c r="J37" s="58">
        <f>+I37-H37</f>
        <v>0</v>
      </c>
      <c r="K37" s="53">
        <f>+'DAY10'!K37+'DAY11'!C37</f>
        <v>0</v>
      </c>
      <c r="L37" s="54">
        <f>+'DAY10'!L37+'DAY11'!D37</f>
        <v>0</v>
      </c>
      <c r="M37" s="55">
        <f>+'DAY10'!M37+'DAY11'!E37</f>
        <v>0</v>
      </c>
      <c r="N37" s="52">
        <f>+'DAY10'!N37+'DAY11'!F37</f>
        <v>0</v>
      </c>
      <c r="O37" s="276">
        <f>+'DAY10'!O37+'DAY11'!G37</f>
        <v>0</v>
      </c>
      <c r="P37" s="53">
        <f t="shared" si="13"/>
        <v>0</v>
      </c>
      <c r="Q37" s="54">
        <f t="shared" si="14"/>
        <v>0</v>
      </c>
      <c r="R37" s="55">
        <f t="shared" si="15"/>
        <v>0</v>
      </c>
      <c r="S37" s="52">
        <f t="shared" si="16"/>
        <v>0</v>
      </c>
      <c r="T37" s="276">
        <f t="shared" si="17"/>
        <v>0</v>
      </c>
      <c r="U37" s="62">
        <f t="shared" si="1"/>
        <v>0</v>
      </c>
    </row>
    <row r="38" spans="1:21" x14ac:dyDescent="0.25">
      <c r="A38" s="336"/>
      <c r="B38" s="52">
        <f>'DAY10'!H38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+(Table113[[#This Row],[OPENING ]]+Table113[[#This Row],[RECEIPTS]]+Table113[[#This Row],[RETURNS]])-(Table113[[#This Row],[EXCHANGED]]+Table113[[#This Row],[SALES]]+Table113[[#This Row],[ISSUES]])</f>
        <v>0</v>
      </c>
      <c r="I38" s="53">
        <v>0</v>
      </c>
      <c r="J38" s="58">
        <f>+I38-H38</f>
        <v>0</v>
      </c>
      <c r="K38" s="53">
        <f>+'DAY10'!K38+'DAY11'!C38</f>
        <v>0</v>
      </c>
      <c r="L38" s="54">
        <f>+'DAY10'!L38+'DAY11'!D38</f>
        <v>0</v>
      </c>
      <c r="M38" s="55">
        <f>+'DAY10'!M38+'DAY11'!E38</f>
        <v>0</v>
      </c>
      <c r="N38" s="52">
        <f>+'DAY10'!N38+'DAY11'!F38</f>
        <v>0</v>
      </c>
      <c r="O38" s="276">
        <f>+'DAY10'!O38+'DAY11'!G38</f>
        <v>0</v>
      </c>
      <c r="P38" s="53">
        <f t="shared" si="13"/>
        <v>0</v>
      </c>
      <c r="Q38" s="54">
        <f t="shared" si="14"/>
        <v>0</v>
      </c>
      <c r="R38" s="55">
        <f t="shared" si="15"/>
        <v>0</v>
      </c>
      <c r="S38" s="52">
        <f t="shared" si="16"/>
        <v>0</v>
      </c>
      <c r="T38" s="276">
        <f t="shared" si="17"/>
        <v>0</v>
      </c>
      <c r="U38" s="62">
        <f t="shared" si="1"/>
        <v>0</v>
      </c>
    </row>
    <row r="39" spans="1:21" ht="15.75" thickBot="1" x14ac:dyDescent="0.3">
      <c r="A39" s="337"/>
      <c r="B39" s="52">
        <f>'DAY10'!H39</f>
        <v>0</v>
      </c>
      <c r="C39" s="144">
        <v>0</v>
      </c>
      <c r="D39" s="145">
        <v>0</v>
      </c>
      <c r="E39" s="146">
        <v>0</v>
      </c>
      <c r="F39" s="143">
        <v>0</v>
      </c>
      <c r="G39" s="298">
        <v>0</v>
      </c>
      <c r="H39" s="54">
        <f>+(Table113[[#This Row],[OPENING ]]+Table113[[#This Row],[RECEIPTS]]+Table113[[#This Row],[RETURNS]])-(Table113[[#This Row],[EXCHANGED]]+Table113[[#This Row],[SALES]]+Table113[[#This Row],[ISSUES]])</f>
        <v>0</v>
      </c>
      <c r="I39" s="144">
        <v>0</v>
      </c>
      <c r="J39" s="148">
        <f t="shared" si="0"/>
        <v>0</v>
      </c>
      <c r="K39" s="53">
        <f>+'DAY10'!K39+'DAY11'!C39</f>
        <v>0</v>
      </c>
      <c r="L39" s="54">
        <f>+'DAY10'!L39+'DAY11'!D39</f>
        <v>0</v>
      </c>
      <c r="M39" s="55">
        <f>+'DAY10'!M39+'DAY11'!E39</f>
        <v>0</v>
      </c>
      <c r="N39" s="52">
        <f>+'DAY10'!N39+'DAY11'!F39</f>
        <v>0</v>
      </c>
      <c r="O39" s="276">
        <f>+'DAY10'!O39+'DAY11'!G39</f>
        <v>0</v>
      </c>
      <c r="P39" s="53">
        <f t="shared" si="13"/>
        <v>0</v>
      </c>
      <c r="Q39" s="54">
        <f t="shared" si="14"/>
        <v>0</v>
      </c>
      <c r="R39" s="55">
        <f t="shared" si="15"/>
        <v>0</v>
      </c>
      <c r="S39" s="52">
        <f t="shared" si="16"/>
        <v>0</v>
      </c>
      <c r="T39" s="276">
        <f t="shared" si="17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8">SUM(C23:C39)</f>
        <v>0</v>
      </c>
      <c r="D40" s="162">
        <f t="shared" si="18"/>
        <v>0</v>
      </c>
      <c r="E40" s="163">
        <f t="shared" si="18"/>
        <v>0</v>
      </c>
      <c r="F40" s="160">
        <f t="shared" si="18"/>
        <v>0</v>
      </c>
      <c r="G40" s="277">
        <f t="shared" si="18"/>
        <v>0</v>
      </c>
      <c r="H40" s="162">
        <f t="shared" si="18"/>
        <v>49527.1</v>
      </c>
      <c r="I40" s="161">
        <f t="shared" si="18"/>
        <v>0</v>
      </c>
      <c r="J40" s="165">
        <f>+I40-H40</f>
        <v>-49527.1</v>
      </c>
      <c r="K40" s="161">
        <f t="shared" si="18"/>
        <v>34625</v>
      </c>
      <c r="L40" s="162">
        <f t="shared" si="18"/>
        <v>128.19999999999999</v>
      </c>
      <c r="M40" s="163">
        <f t="shared" si="18"/>
        <v>0</v>
      </c>
      <c r="N40" s="161">
        <f t="shared" si="18"/>
        <v>0</v>
      </c>
      <c r="O40" s="277">
        <f t="shared" si="18"/>
        <v>12058.5</v>
      </c>
      <c r="P40" s="161">
        <f t="shared" si="18"/>
        <v>3147.7272727272725</v>
      </c>
      <c r="Q40" s="162">
        <f t="shared" si="18"/>
        <v>11.654545454545454</v>
      </c>
      <c r="R40" s="163">
        <f t="shared" si="18"/>
        <v>0</v>
      </c>
      <c r="S40" s="160">
        <f t="shared" si="18"/>
        <v>0</v>
      </c>
      <c r="T40" s="277">
        <f t="shared" si="18"/>
        <v>1096.2272727272727</v>
      </c>
      <c r="U40" s="166">
        <f t="shared" si="1"/>
        <v>11.638075523854079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'DAY10'!H43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+(Table113[[#This Row],[OPENING ]]+Table113[[#This Row],[RECEIPTS]]+Table113[[#This Row],[RETURNS]])-(Table113[[#This Row],[EXCHANGED]]+Table113[[#This Row],[SALES]]+Table113[[#This Row],[ISSUES]])</f>
        <v>0</v>
      </c>
      <c r="I43" s="53">
        <v>0</v>
      </c>
      <c r="J43" s="58">
        <f t="shared" si="0"/>
        <v>0</v>
      </c>
      <c r="K43" s="53">
        <f>+'DAY10'!K43+'DAY11'!C43</f>
        <v>0</v>
      </c>
      <c r="L43" s="54">
        <f>+'DAY10'!L43+'DAY11'!D43</f>
        <v>0</v>
      </c>
      <c r="M43" s="55">
        <f>+'DAY10'!M43+'DAY11'!E43</f>
        <v>0</v>
      </c>
      <c r="N43" s="52">
        <f>+'DAY10'!N43+'DAY11'!F43</f>
        <v>0</v>
      </c>
      <c r="O43" s="276">
        <f>+'DAY10'!O43+'DAY11'!G43</f>
        <v>46</v>
      </c>
      <c r="P43" s="53">
        <f t="shared" ref="P43" si="19">+K43/11</f>
        <v>0</v>
      </c>
      <c r="Q43" s="54">
        <f t="shared" ref="Q43" si="20">+L43/11</f>
        <v>0</v>
      </c>
      <c r="R43" s="55">
        <f t="shared" ref="R43" si="21">+M43/11</f>
        <v>0</v>
      </c>
      <c r="S43" s="52">
        <f t="shared" ref="S43" si="22">+N43/11</f>
        <v>0</v>
      </c>
      <c r="T43" s="276">
        <f t="shared" ref="T43" si="23">+O43/11</f>
        <v>4.1818181818181817</v>
      </c>
      <c r="U43" s="62">
        <f t="shared" si="1"/>
        <v>0</v>
      </c>
    </row>
    <row r="44" spans="1:21" x14ac:dyDescent="0.25">
      <c r="A44" s="71" t="s">
        <v>28</v>
      </c>
      <c r="B44" s="52">
        <f>'DAY10'!H44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+(Table113[[#This Row],[OPENING ]]+Table113[[#This Row],[RECEIPTS]]+Table113[[#This Row],[RETURNS]])-(Table113[[#This Row],[EXCHANGED]]+Table113[[#This Row],[SALES]]+Table113[[#This Row],[ISSUES]])</f>
        <v>0</v>
      </c>
      <c r="I44" s="53">
        <v>0</v>
      </c>
      <c r="J44" s="58">
        <f t="shared" si="0"/>
        <v>0</v>
      </c>
      <c r="K44" s="53">
        <f>+'DAY10'!K44+'DAY11'!C44</f>
        <v>0</v>
      </c>
      <c r="L44" s="54">
        <f>+'DAY10'!L44+'DAY11'!D44</f>
        <v>0</v>
      </c>
      <c r="M44" s="55">
        <f>+'DAY10'!M44+'DAY11'!E44</f>
        <v>0</v>
      </c>
      <c r="N44" s="52">
        <f>+'DAY10'!N44+'DAY11'!F44</f>
        <v>0</v>
      </c>
      <c r="O44" s="276">
        <f>+'DAY10'!O44+'DAY11'!G44</f>
        <v>0</v>
      </c>
      <c r="P44" s="53">
        <f t="shared" ref="P44:P59" si="24">+K44/11</f>
        <v>0</v>
      </c>
      <c r="Q44" s="54">
        <f t="shared" ref="Q44:Q59" si="25">+L44/11</f>
        <v>0</v>
      </c>
      <c r="R44" s="55">
        <f t="shared" ref="R44:R59" si="26">+M44/11</f>
        <v>0</v>
      </c>
      <c r="S44" s="52">
        <f t="shared" ref="S44:S59" si="27">+N44/11</f>
        <v>0</v>
      </c>
      <c r="T44" s="276">
        <f t="shared" ref="T44:T59" si="28">+O44/11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'DAY10'!H45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+(Table113[[#This Row],[OPENING ]]+Table113[[#This Row],[RECEIPTS]]+Table113[[#This Row],[RETURNS]])-(Table113[[#This Row],[EXCHANGED]]+Table113[[#This Row],[SALES]]+Table113[[#This Row],[ISSUES]])</f>
        <v>0</v>
      </c>
      <c r="I45" s="53">
        <v>0</v>
      </c>
      <c r="J45" s="58">
        <f t="shared" si="0"/>
        <v>0</v>
      </c>
      <c r="K45" s="53">
        <f>+'DAY10'!K45+'DAY11'!C45</f>
        <v>0</v>
      </c>
      <c r="L45" s="54">
        <f>+'DAY10'!L45+'DAY11'!D45</f>
        <v>0</v>
      </c>
      <c r="M45" s="55">
        <f>+'DAY10'!M45+'DAY11'!E45</f>
        <v>0</v>
      </c>
      <c r="N45" s="52">
        <f>+'DAY10'!N45+'DAY11'!F45</f>
        <v>0</v>
      </c>
      <c r="O45" s="276">
        <f>+'DAY10'!O45+'DAY11'!G45</f>
        <v>0</v>
      </c>
      <c r="P45" s="53">
        <f t="shared" si="24"/>
        <v>0</v>
      </c>
      <c r="Q45" s="54">
        <f t="shared" si="25"/>
        <v>0</v>
      </c>
      <c r="R45" s="55">
        <f t="shared" si="26"/>
        <v>0</v>
      </c>
      <c r="S45" s="52">
        <f t="shared" si="27"/>
        <v>0</v>
      </c>
      <c r="T45" s="276">
        <f t="shared" si="2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'DAY10'!H46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+(Table113[[#This Row],[OPENING ]]+Table113[[#This Row],[RECEIPTS]]+Table113[[#This Row],[RETURNS]])-(Table113[[#This Row],[EXCHANGED]]+Table113[[#This Row],[SALES]]+Table113[[#This Row],[ISSUES]])</f>
        <v>0</v>
      </c>
      <c r="I46" s="53">
        <v>0</v>
      </c>
      <c r="J46" s="58">
        <f t="shared" si="0"/>
        <v>0</v>
      </c>
      <c r="K46" s="53">
        <f>+'DAY10'!K46+'DAY11'!C46</f>
        <v>0</v>
      </c>
      <c r="L46" s="54">
        <f>+'DAY10'!L46+'DAY11'!D46</f>
        <v>0</v>
      </c>
      <c r="M46" s="55">
        <f>+'DAY10'!M46+'DAY11'!E46</f>
        <v>0</v>
      </c>
      <c r="N46" s="52">
        <f>+'DAY10'!N46+'DAY11'!F46</f>
        <v>0</v>
      </c>
      <c r="O46" s="276">
        <f>+'DAY10'!O46+'DAY11'!G46</f>
        <v>0</v>
      </c>
      <c r="P46" s="53">
        <f t="shared" si="24"/>
        <v>0</v>
      </c>
      <c r="Q46" s="54">
        <f t="shared" si="25"/>
        <v>0</v>
      </c>
      <c r="R46" s="55">
        <f t="shared" si="26"/>
        <v>0</v>
      </c>
      <c r="S46" s="52">
        <f t="shared" si="27"/>
        <v>0</v>
      </c>
      <c r="T46" s="276">
        <f t="shared" si="2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'DAY10'!H47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+(Table113[[#This Row],[OPENING ]]+Table113[[#This Row],[RECEIPTS]]+Table113[[#This Row],[RETURNS]])-(Table113[[#This Row],[EXCHANGED]]+Table113[[#This Row],[SALES]]+Table113[[#This Row],[ISSUES]])</f>
        <v>0</v>
      </c>
      <c r="I47" s="53">
        <v>0</v>
      </c>
      <c r="J47" s="58">
        <f t="shared" si="0"/>
        <v>0</v>
      </c>
      <c r="K47" s="53">
        <f>+'DAY10'!K47+'DAY11'!C47</f>
        <v>0</v>
      </c>
      <c r="L47" s="54">
        <f>+'DAY10'!L47+'DAY11'!D47</f>
        <v>0</v>
      </c>
      <c r="M47" s="55">
        <f>+'DAY10'!M47+'DAY11'!E47</f>
        <v>0</v>
      </c>
      <c r="N47" s="52">
        <f>+'DAY10'!N47+'DAY11'!F47</f>
        <v>0</v>
      </c>
      <c r="O47" s="276">
        <f>+'DAY10'!O47+'DAY11'!G47</f>
        <v>0</v>
      </c>
      <c r="P47" s="53">
        <f t="shared" si="24"/>
        <v>0</v>
      </c>
      <c r="Q47" s="54">
        <f t="shared" si="25"/>
        <v>0</v>
      </c>
      <c r="R47" s="55">
        <f t="shared" si="26"/>
        <v>0</v>
      </c>
      <c r="S47" s="52">
        <f t="shared" si="27"/>
        <v>0</v>
      </c>
      <c r="T47" s="276">
        <f t="shared" si="2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'DAY10'!H48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+(Table113[[#This Row],[OPENING ]]+Table113[[#This Row],[RECEIPTS]]+Table113[[#This Row],[RETURNS]])-(Table113[[#This Row],[EXCHANGED]]+Table113[[#This Row],[SALES]]+Table113[[#This Row],[ISSUES]])</f>
        <v>0</v>
      </c>
      <c r="I48" s="53">
        <v>0</v>
      </c>
      <c r="J48" s="58">
        <f t="shared" si="0"/>
        <v>0</v>
      </c>
      <c r="K48" s="53">
        <f>+'DAY10'!K48+'DAY11'!C48</f>
        <v>0</v>
      </c>
      <c r="L48" s="54">
        <f>+'DAY10'!L48+'DAY11'!D48</f>
        <v>0</v>
      </c>
      <c r="M48" s="55">
        <f>+'DAY10'!M48+'DAY11'!E48</f>
        <v>0</v>
      </c>
      <c r="N48" s="52">
        <f>+'DAY10'!N48+'DAY11'!F48</f>
        <v>0</v>
      </c>
      <c r="O48" s="276">
        <f>+'DAY10'!O48+'DAY11'!G48</f>
        <v>0</v>
      </c>
      <c r="P48" s="53">
        <f t="shared" si="24"/>
        <v>0</v>
      </c>
      <c r="Q48" s="54">
        <f t="shared" si="25"/>
        <v>0</v>
      </c>
      <c r="R48" s="55">
        <f t="shared" si="26"/>
        <v>0</v>
      </c>
      <c r="S48" s="52">
        <f t="shared" si="27"/>
        <v>0</v>
      </c>
      <c r="T48" s="276">
        <f t="shared" si="2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'DAY10'!H49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+(Table113[[#This Row],[OPENING ]]+Table113[[#This Row],[RECEIPTS]]+Table113[[#This Row],[RETURNS]])-(Table113[[#This Row],[EXCHANGED]]+Table113[[#This Row],[SALES]]+Table113[[#This Row],[ISSUES]])</f>
        <v>0</v>
      </c>
      <c r="I49" s="53">
        <v>0</v>
      </c>
      <c r="J49" s="58">
        <f t="shared" si="0"/>
        <v>0</v>
      </c>
      <c r="K49" s="53">
        <f>+'DAY10'!K49+'DAY11'!C49</f>
        <v>0</v>
      </c>
      <c r="L49" s="54">
        <f>+'DAY10'!L49+'DAY11'!D49</f>
        <v>0</v>
      </c>
      <c r="M49" s="55">
        <f>+'DAY10'!M49+'DAY11'!E49</f>
        <v>0</v>
      </c>
      <c r="N49" s="52">
        <f>+'DAY10'!N49+'DAY11'!F49</f>
        <v>0</v>
      </c>
      <c r="O49" s="276">
        <f>+'DAY10'!O49+'DAY11'!G49</f>
        <v>0</v>
      </c>
      <c r="P49" s="53">
        <f t="shared" si="24"/>
        <v>0</v>
      </c>
      <c r="Q49" s="54">
        <f t="shared" si="25"/>
        <v>0</v>
      </c>
      <c r="R49" s="55">
        <f t="shared" si="26"/>
        <v>0</v>
      </c>
      <c r="S49" s="52">
        <f t="shared" si="27"/>
        <v>0</v>
      </c>
      <c r="T49" s="276">
        <f t="shared" si="2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'DAY10'!H50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+(Table113[[#This Row],[OPENING ]]+Table113[[#This Row],[RECEIPTS]]+Table113[[#This Row],[RETURNS]])-(Table113[[#This Row],[EXCHANGED]]+Table113[[#This Row],[SALES]]+Table113[[#This Row],[ISSUES]])</f>
        <v>0</v>
      </c>
      <c r="I50" s="53">
        <v>0</v>
      </c>
      <c r="J50" s="58">
        <f t="shared" si="0"/>
        <v>0</v>
      </c>
      <c r="K50" s="53">
        <f>+'DAY10'!K50+'DAY11'!C50</f>
        <v>0</v>
      </c>
      <c r="L50" s="54">
        <f>+'DAY10'!L50+'DAY11'!D50</f>
        <v>0</v>
      </c>
      <c r="M50" s="55">
        <f>+'DAY10'!M50+'DAY11'!E50</f>
        <v>0</v>
      </c>
      <c r="N50" s="52">
        <f>+'DAY10'!N50+'DAY11'!F50</f>
        <v>0</v>
      </c>
      <c r="O50" s="276">
        <f>+'DAY10'!O50+'DAY11'!G50</f>
        <v>0</v>
      </c>
      <c r="P50" s="53">
        <f t="shared" si="24"/>
        <v>0</v>
      </c>
      <c r="Q50" s="54">
        <f t="shared" si="25"/>
        <v>0</v>
      </c>
      <c r="R50" s="55">
        <f t="shared" si="26"/>
        <v>0</v>
      </c>
      <c r="S50" s="52">
        <f t="shared" si="27"/>
        <v>0</v>
      </c>
      <c r="T50" s="276">
        <f t="shared" si="2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'DAY10'!H51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+(Table113[[#This Row],[OPENING ]]+Table113[[#This Row],[RECEIPTS]]+Table113[[#This Row],[RETURNS]])-(Table113[[#This Row],[EXCHANGED]]+Table113[[#This Row],[SALES]]+Table113[[#This Row],[ISSUES]])</f>
        <v>0</v>
      </c>
      <c r="I51" s="53">
        <v>0</v>
      </c>
      <c r="J51" s="58">
        <f t="shared" si="0"/>
        <v>0</v>
      </c>
      <c r="K51" s="53">
        <f>+'DAY10'!K51+'DAY11'!C51</f>
        <v>0</v>
      </c>
      <c r="L51" s="54">
        <f>+'DAY10'!L51+'DAY11'!D51</f>
        <v>0</v>
      </c>
      <c r="M51" s="55">
        <f>+'DAY10'!M51+'DAY11'!E51</f>
        <v>0</v>
      </c>
      <c r="N51" s="52">
        <f>+'DAY10'!N51+'DAY11'!F51</f>
        <v>0</v>
      </c>
      <c r="O51" s="276">
        <f>+'DAY10'!O51+'DAY11'!G51</f>
        <v>0</v>
      </c>
      <c r="P51" s="53">
        <f t="shared" si="24"/>
        <v>0</v>
      </c>
      <c r="Q51" s="54">
        <f t="shared" si="25"/>
        <v>0</v>
      </c>
      <c r="R51" s="55">
        <f t="shared" si="26"/>
        <v>0</v>
      </c>
      <c r="S51" s="52">
        <f t="shared" si="27"/>
        <v>0</v>
      </c>
      <c r="T51" s="276">
        <f t="shared" si="2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'DAY10'!H52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+(Table113[[#This Row],[OPENING ]]+Table113[[#This Row],[RECEIPTS]]+Table113[[#This Row],[RETURNS]])-(Table113[[#This Row],[EXCHANGED]]+Table113[[#This Row],[SALES]]+Table113[[#This Row],[ISSUES]])</f>
        <v>0</v>
      </c>
      <c r="I52" s="53">
        <v>0</v>
      </c>
      <c r="J52" s="58">
        <f t="shared" si="0"/>
        <v>0</v>
      </c>
      <c r="K52" s="53">
        <f>+'DAY10'!K52+'DAY11'!C52</f>
        <v>0</v>
      </c>
      <c r="L52" s="54">
        <f>+'DAY10'!L52+'DAY11'!D52</f>
        <v>0</v>
      </c>
      <c r="M52" s="55">
        <f>+'DAY10'!M52+'DAY11'!E52</f>
        <v>0</v>
      </c>
      <c r="N52" s="52">
        <f>+'DAY10'!N52+'DAY11'!F52</f>
        <v>0</v>
      </c>
      <c r="O52" s="276">
        <f>+'DAY10'!O52+'DAY11'!G52</f>
        <v>0</v>
      </c>
      <c r="P52" s="53">
        <f t="shared" si="24"/>
        <v>0</v>
      </c>
      <c r="Q52" s="54">
        <f t="shared" si="25"/>
        <v>0</v>
      </c>
      <c r="R52" s="55">
        <f t="shared" si="26"/>
        <v>0</v>
      </c>
      <c r="S52" s="52">
        <f t="shared" si="27"/>
        <v>0</v>
      </c>
      <c r="T52" s="276">
        <f t="shared" si="2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'DAY10'!H53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+(Table113[[#This Row],[OPENING ]]+Table113[[#This Row],[RECEIPTS]]+Table113[[#This Row],[RETURNS]])-(Table113[[#This Row],[EXCHANGED]]+Table113[[#This Row],[SALES]]+Table113[[#This Row],[ISSUES]])</f>
        <v>0</v>
      </c>
      <c r="I53" s="53">
        <v>0</v>
      </c>
      <c r="J53" s="58">
        <f t="shared" si="0"/>
        <v>0</v>
      </c>
      <c r="K53" s="53">
        <f>+'DAY10'!K53+'DAY11'!C53</f>
        <v>0</v>
      </c>
      <c r="L53" s="54">
        <f>+'DAY10'!L53+'DAY11'!D53</f>
        <v>0</v>
      </c>
      <c r="M53" s="55">
        <f>+'DAY10'!M53+'DAY11'!E53</f>
        <v>0</v>
      </c>
      <c r="N53" s="52">
        <f>+'DAY10'!N53+'DAY11'!F53</f>
        <v>0</v>
      </c>
      <c r="O53" s="276">
        <f>+'DAY10'!O53+'DAY11'!G53</f>
        <v>0</v>
      </c>
      <c r="P53" s="53">
        <f t="shared" si="24"/>
        <v>0</v>
      </c>
      <c r="Q53" s="54">
        <f t="shared" si="25"/>
        <v>0</v>
      </c>
      <c r="R53" s="55">
        <f t="shared" si="26"/>
        <v>0</v>
      </c>
      <c r="S53" s="52">
        <f t="shared" si="27"/>
        <v>0</v>
      </c>
      <c r="T53" s="276">
        <f t="shared" si="2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'DAY10'!H54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+(Table113[[#This Row],[OPENING ]]+Table113[[#This Row],[RECEIPTS]]+Table113[[#This Row],[RETURNS]])-(Table113[[#This Row],[EXCHANGED]]+Table113[[#This Row],[SALES]]+Table113[[#This Row],[ISSUES]])</f>
        <v>0</v>
      </c>
      <c r="I54" s="53">
        <v>8132</v>
      </c>
      <c r="J54" s="58">
        <f t="shared" si="0"/>
        <v>8132</v>
      </c>
      <c r="K54" s="53">
        <f>+'DAY10'!K54+'DAY11'!C54</f>
        <v>0</v>
      </c>
      <c r="L54" s="54">
        <f>+'DAY10'!L54+'DAY11'!D54</f>
        <v>0</v>
      </c>
      <c r="M54" s="55">
        <f>+'DAY10'!M54+'DAY11'!E54</f>
        <v>0</v>
      </c>
      <c r="N54" s="52">
        <f>+'DAY10'!N54+'DAY11'!F54</f>
        <v>0</v>
      </c>
      <c r="O54" s="276">
        <f>+'DAY10'!O54+'DAY11'!G54</f>
        <v>0</v>
      </c>
      <c r="P54" s="53">
        <f t="shared" si="24"/>
        <v>0</v>
      </c>
      <c r="Q54" s="54">
        <f t="shared" si="25"/>
        <v>0</v>
      </c>
      <c r="R54" s="55">
        <f t="shared" si="26"/>
        <v>0</v>
      </c>
      <c r="S54" s="52">
        <f t="shared" si="27"/>
        <v>0</v>
      </c>
      <c r="T54" s="276">
        <f t="shared" si="2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'DAY10'!H55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+(Table113[[#This Row],[OPENING ]]+Table113[[#This Row],[RECEIPTS]]+Table113[[#This Row],[RETURNS]])-(Table113[[#This Row],[EXCHANGED]]+Table113[[#This Row],[SALES]]+Table113[[#This Row],[ISSUES]])</f>
        <v>9994.3200000000015</v>
      </c>
      <c r="I55" s="53">
        <v>0</v>
      </c>
      <c r="J55" s="58">
        <f t="shared" si="0"/>
        <v>-9994.3200000000015</v>
      </c>
      <c r="K55" s="53">
        <f>+'DAY10'!K55+'DAY11'!C55</f>
        <v>18250</v>
      </c>
      <c r="L55" s="54">
        <f>+'DAY10'!L55+'DAY11'!D55</f>
        <v>72.599999999999994</v>
      </c>
      <c r="M55" s="55">
        <f>+'DAY10'!M55+'DAY11'!E55</f>
        <v>0</v>
      </c>
      <c r="N55" s="52">
        <f>+'DAY10'!N55+'DAY11'!F55</f>
        <v>0</v>
      </c>
      <c r="O55" s="276">
        <f>+'DAY10'!O55+'DAY11'!G55</f>
        <v>8337.7999999999993</v>
      </c>
      <c r="P55" s="53">
        <f t="shared" si="24"/>
        <v>1659.090909090909</v>
      </c>
      <c r="Q55" s="54">
        <f t="shared" si="25"/>
        <v>6.6</v>
      </c>
      <c r="R55" s="55">
        <f t="shared" si="26"/>
        <v>0</v>
      </c>
      <c r="S55" s="52">
        <f t="shared" si="27"/>
        <v>0</v>
      </c>
      <c r="T55" s="276">
        <f t="shared" si="28"/>
        <v>757.98181818181808</v>
      </c>
      <c r="U55" s="62">
        <f t="shared" si="1"/>
        <v>4.1236260521222494</v>
      </c>
    </row>
    <row r="56" spans="1:21" x14ac:dyDescent="0.25">
      <c r="A56" s="71" t="s">
        <v>227</v>
      </c>
      <c r="B56" s="52">
        <f>'DAY10'!H56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+(Table113[[#This Row],[OPENING ]]+Table113[[#This Row],[RECEIPTS]]+Table113[[#This Row],[RETURNS]])-(Table113[[#This Row],[EXCHANGED]]+Table113[[#This Row],[SALES]]+Table113[[#This Row],[ISSUES]])</f>
        <v>29.2</v>
      </c>
      <c r="I56" s="53">
        <v>0</v>
      </c>
      <c r="J56" s="58">
        <f t="shared" si="0"/>
        <v>-29.2</v>
      </c>
      <c r="K56" s="53">
        <f>+'DAY10'!K56+'DAY11'!C56</f>
        <v>0</v>
      </c>
      <c r="L56" s="54">
        <f>+'DAY10'!L56+'DAY11'!D56</f>
        <v>0</v>
      </c>
      <c r="M56" s="55">
        <f>+'DAY10'!M56+'DAY11'!E56</f>
        <v>0</v>
      </c>
      <c r="N56" s="52">
        <f>+'DAY10'!N56+'DAY11'!F56</f>
        <v>0</v>
      </c>
      <c r="O56" s="276">
        <f>+'DAY10'!O56+'DAY11'!G56</f>
        <v>0</v>
      </c>
      <c r="P56" s="53">
        <f t="shared" si="24"/>
        <v>0</v>
      </c>
      <c r="Q56" s="54">
        <f t="shared" si="25"/>
        <v>0</v>
      </c>
      <c r="R56" s="55">
        <f t="shared" si="26"/>
        <v>0</v>
      </c>
      <c r="S56" s="52">
        <f t="shared" si="27"/>
        <v>0</v>
      </c>
      <c r="T56" s="276">
        <f t="shared" si="28"/>
        <v>0</v>
      </c>
      <c r="U56" s="62">
        <f t="shared" si="1"/>
        <v>0</v>
      </c>
    </row>
    <row r="57" spans="1:21" x14ac:dyDescent="0.25">
      <c r="A57" s="71"/>
      <c r="B57" s="52">
        <f>'DAY10'!H57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+(Table113[[#This Row],[OPENING ]]+Table113[[#This Row],[RECEIPTS]]+Table113[[#This Row],[RETURNS]])-(Table113[[#This Row],[EXCHANGED]]+Table113[[#This Row],[SALES]]+Table113[[#This Row],[ISSUES]])</f>
        <v>0</v>
      </c>
      <c r="I57" s="53">
        <v>0</v>
      </c>
      <c r="J57" s="58">
        <f t="shared" si="0"/>
        <v>0</v>
      </c>
      <c r="K57" s="53">
        <f>+'DAY10'!K57+'DAY11'!C57</f>
        <v>0</v>
      </c>
      <c r="L57" s="54">
        <f>+'DAY10'!L57+'DAY11'!D57</f>
        <v>0</v>
      </c>
      <c r="M57" s="55">
        <f>+'DAY10'!M57+'DAY11'!E57</f>
        <v>0</v>
      </c>
      <c r="N57" s="52">
        <f>+'DAY10'!N57+'DAY11'!F57</f>
        <v>0</v>
      </c>
      <c r="O57" s="276">
        <f>+'DAY10'!O57+'DAY11'!G57</f>
        <v>0</v>
      </c>
      <c r="P57" s="53">
        <f t="shared" si="24"/>
        <v>0</v>
      </c>
      <c r="Q57" s="54">
        <f t="shared" si="25"/>
        <v>0</v>
      </c>
      <c r="R57" s="55">
        <f t="shared" si="26"/>
        <v>0</v>
      </c>
      <c r="S57" s="52">
        <f t="shared" si="27"/>
        <v>0</v>
      </c>
      <c r="T57" s="276">
        <f t="shared" si="28"/>
        <v>0</v>
      </c>
      <c r="U57" s="62">
        <f t="shared" si="1"/>
        <v>0</v>
      </c>
    </row>
    <row r="58" spans="1:21" x14ac:dyDescent="0.25">
      <c r="A58" s="71"/>
      <c r="B58" s="52">
        <f>'DAY10'!H58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+(Table113[[#This Row],[OPENING ]]+Table113[[#This Row],[RECEIPTS]]+Table113[[#This Row],[RETURNS]])-(Table113[[#This Row],[EXCHANGED]]+Table113[[#This Row],[SALES]]+Table113[[#This Row],[ISSUES]])</f>
        <v>0</v>
      </c>
      <c r="I58" s="53">
        <v>0</v>
      </c>
      <c r="J58" s="58">
        <f t="shared" si="0"/>
        <v>0</v>
      </c>
      <c r="K58" s="53">
        <f>+'DAY10'!K58+'DAY11'!C58</f>
        <v>0</v>
      </c>
      <c r="L58" s="54">
        <f>+'DAY10'!L58+'DAY11'!D58</f>
        <v>0</v>
      </c>
      <c r="M58" s="55">
        <f>+'DAY10'!M58+'DAY11'!E58</f>
        <v>0</v>
      </c>
      <c r="N58" s="52">
        <f>+'DAY10'!N58+'DAY11'!F58</f>
        <v>0</v>
      </c>
      <c r="O58" s="276">
        <f>+'DAY10'!O58+'DAY11'!G58</f>
        <v>0</v>
      </c>
      <c r="P58" s="53">
        <f t="shared" si="24"/>
        <v>0</v>
      </c>
      <c r="Q58" s="54">
        <f t="shared" si="25"/>
        <v>0</v>
      </c>
      <c r="R58" s="55">
        <f t="shared" si="26"/>
        <v>0</v>
      </c>
      <c r="S58" s="52">
        <f t="shared" si="27"/>
        <v>0</v>
      </c>
      <c r="T58" s="276">
        <f t="shared" si="28"/>
        <v>0</v>
      </c>
      <c r="U58" s="62">
        <f t="shared" si="1"/>
        <v>0</v>
      </c>
    </row>
    <row r="59" spans="1:21" ht="15.75" thickBot="1" x14ac:dyDescent="0.3">
      <c r="A59" s="172"/>
      <c r="B59" s="52">
        <f>'DAY10'!H59</f>
        <v>0</v>
      </c>
      <c r="C59" s="144">
        <v>0</v>
      </c>
      <c r="D59" s="145">
        <v>0</v>
      </c>
      <c r="E59" s="146">
        <v>0</v>
      </c>
      <c r="F59" s="143">
        <v>0</v>
      </c>
      <c r="G59" s="298">
        <v>0</v>
      </c>
      <c r="H59" s="54">
        <f>+(Table113[[#This Row],[OPENING ]]+Table113[[#This Row],[RECEIPTS]]+Table113[[#This Row],[RETURNS]])-(Table113[[#This Row],[EXCHANGED]]+Table113[[#This Row],[SALES]]+Table113[[#This Row],[ISSUES]])</f>
        <v>0</v>
      </c>
      <c r="I59" s="144">
        <v>0</v>
      </c>
      <c r="J59" s="148">
        <f t="shared" si="0"/>
        <v>0</v>
      </c>
      <c r="K59" s="53">
        <f>+'DAY10'!K59+'DAY11'!C59</f>
        <v>0</v>
      </c>
      <c r="L59" s="54">
        <f>+'DAY10'!L59+'DAY11'!D59</f>
        <v>0</v>
      </c>
      <c r="M59" s="55">
        <f>+'DAY10'!M59+'DAY11'!E59</f>
        <v>0</v>
      </c>
      <c r="N59" s="52">
        <f>+'DAY10'!N59+'DAY11'!F59</f>
        <v>0</v>
      </c>
      <c r="O59" s="276">
        <f>+'DAY10'!O59+'DAY11'!G59</f>
        <v>0</v>
      </c>
      <c r="P59" s="53">
        <f t="shared" si="24"/>
        <v>0</v>
      </c>
      <c r="Q59" s="54">
        <f t="shared" si="25"/>
        <v>0</v>
      </c>
      <c r="R59" s="55">
        <f t="shared" si="26"/>
        <v>0</v>
      </c>
      <c r="S59" s="52">
        <f t="shared" si="27"/>
        <v>0</v>
      </c>
      <c r="T59" s="276">
        <f t="shared" si="2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29">SUM(B43:B59)</f>
        <v>10023.520000000002</v>
      </c>
      <c r="C60" s="161">
        <f t="shared" si="29"/>
        <v>0</v>
      </c>
      <c r="D60" s="162">
        <f t="shared" si="29"/>
        <v>0</v>
      </c>
      <c r="E60" s="163">
        <f t="shared" si="29"/>
        <v>0</v>
      </c>
      <c r="F60" s="160">
        <f t="shared" si="29"/>
        <v>0</v>
      </c>
      <c r="G60" s="277">
        <f t="shared" si="29"/>
        <v>0</v>
      </c>
      <c r="H60" s="162">
        <f t="shared" si="29"/>
        <v>10023.520000000002</v>
      </c>
      <c r="I60" s="161">
        <f t="shared" si="29"/>
        <v>8132</v>
      </c>
      <c r="J60" s="165">
        <f>+I60-H60</f>
        <v>-1891.5200000000023</v>
      </c>
      <c r="K60" s="161">
        <f t="shared" si="29"/>
        <v>18250</v>
      </c>
      <c r="L60" s="162">
        <f t="shared" si="29"/>
        <v>72.599999999999994</v>
      </c>
      <c r="M60" s="163">
        <f t="shared" si="29"/>
        <v>0</v>
      </c>
      <c r="N60" s="160">
        <f t="shared" si="29"/>
        <v>0</v>
      </c>
      <c r="O60" s="277">
        <f t="shared" si="29"/>
        <v>8383.7999999999993</v>
      </c>
      <c r="P60" s="161">
        <f t="shared" si="29"/>
        <v>1659.090909090909</v>
      </c>
      <c r="Q60" s="162">
        <f t="shared" si="29"/>
        <v>6.6</v>
      </c>
      <c r="R60" s="163">
        <f t="shared" si="29"/>
        <v>0</v>
      </c>
      <c r="S60" s="160">
        <f t="shared" si="29"/>
        <v>0</v>
      </c>
      <c r="T60" s="277">
        <f t="shared" si="29"/>
        <v>762.16363636363621</v>
      </c>
      <c r="U60" s="166">
        <f t="shared" si="1"/>
        <v>4.1285504598148774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>
        <f t="shared" si="0"/>
        <v>0</v>
      </c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>
        <f t="shared" si="0"/>
        <v>0</v>
      </c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'DAY10'!H63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+(Table113[[#This Row],[OPENING ]]+Table113[[#This Row],[RECEIPTS]]+Table113[[#This Row],[RETURNS]])-(Table113[[#This Row],[EXCHANGED]]+Table113[[#This Row],[SALES]]+Table113[[#This Row],[ISSUES]])</f>
        <v>0</v>
      </c>
      <c r="I63" s="53">
        <v>0</v>
      </c>
      <c r="J63" s="58">
        <f t="shared" si="0"/>
        <v>0</v>
      </c>
      <c r="K63" s="53">
        <f>+'DAY10'!K63+'DAY11'!C63</f>
        <v>0</v>
      </c>
      <c r="L63" s="54">
        <f>+'DAY10'!L63+'DAY11'!D63</f>
        <v>0</v>
      </c>
      <c r="M63" s="55">
        <f>+'DAY10'!M63+'DAY11'!E63</f>
        <v>0</v>
      </c>
      <c r="N63" s="52">
        <f>+'DAY10'!N63+'DAY11'!F63</f>
        <v>0</v>
      </c>
      <c r="O63" s="276">
        <f>+'DAY10'!O63+'DAY11'!G63</f>
        <v>0</v>
      </c>
      <c r="P63" s="53">
        <f t="shared" ref="P63" si="30">+K63/11</f>
        <v>0</v>
      </c>
      <c r="Q63" s="54">
        <f t="shared" ref="Q63" si="31">+L63/11</f>
        <v>0</v>
      </c>
      <c r="R63" s="55">
        <f t="shared" ref="R63" si="32">+M63/11</f>
        <v>0</v>
      </c>
      <c r="S63" s="52">
        <f t="shared" ref="S63" si="33">+N63/11</f>
        <v>0</v>
      </c>
      <c r="T63" s="276">
        <f t="shared" ref="T63" si="34">+O63/11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'DAY10'!H64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+(Table113[[#This Row],[OPENING ]]+Table113[[#This Row],[RECEIPTS]]+Table113[[#This Row],[RETURNS]])-(Table113[[#This Row],[EXCHANGED]]+Table113[[#This Row],[SALES]]+Table113[[#This Row],[ISSUES]])</f>
        <v>0</v>
      </c>
      <c r="I64" s="53">
        <v>0</v>
      </c>
      <c r="J64" s="58">
        <f t="shared" si="0"/>
        <v>0</v>
      </c>
      <c r="K64" s="53">
        <f>+'DAY10'!K64+'DAY11'!C64</f>
        <v>0</v>
      </c>
      <c r="L64" s="54">
        <f>+'DAY10'!L64+'DAY11'!D64</f>
        <v>0</v>
      </c>
      <c r="M64" s="55">
        <f>+'DAY10'!M64+'DAY11'!E64</f>
        <v>0</v>
      </c>
      <c r="N64" s="52">
        <f>+'DAY10'!N64+'DAY11'!F64</f>
        <v>0</v>
      </c>
      <c r="O64" s="276">
        <f>+'DAY10'!O64+'DAY11'!G64</f>
        <v>0</v>
      </c>
      <c r="P64" s="53">
        <f t="shared" ref="P64:P79" si="35">+K64/11</f>
        <v>0</v>
      </c>
      <c r="Q64" s="54">
        <f t="shared" ref="Q64:Q79" si="36">+L64/11</f>
        <v>0</v>
      </c>
      <c r="R64" s="55">
        <f t="shared" ref="R64:R79" si="37">+M64/11</f>
        <v>0</v>
      </c>
      <c r="S64" s="52">
        <f t="shared" ref="S64:S79" si="38">+N64/11</f>
        <v>0</v>
      </c>
      <c r="T64" s="276">
        <f t="shared" ref="T64:T79" si="39">+O64/11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'DAY10'!H65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+(Table113[[#This Row],[OPENING ]]+Table113[[#This Row],[RECEIPTS]]+Table113[[#This Row],[RETURNS]])-(Table113[[#This Row],[EXCHANGED]]+Table113[[#This Row],[SALES]]+Table113[[#This Row],[ISSUES]])</f>
        <v>0</v>
      </c>
      <c r="I65" s="53">
        <v>0</v>
      </c>
      <c r="J65" s="58">
        <f t="shared" si="0"/>
        <v>0</v>
      </c>
      <c r="K65" s="53">
        <f>+'DAY10'!K65+'DAY11'!C65</f>
        <v>0</v>
      </c>
      <c r="L65" s="54">
        <f>+'DAY10'!L65+'DAY11'!D65</f>
        <v>0</v>
      </c>
      <c r="M65" s="55">
        <f>+'DAY10'!M65+'DAY11'!E65</f>
        <v>0</v>
      </c>
      <c r="N65" s="52">
        <f>+'DAY10'!N65+'DAY11'!F65</f>
        <v>0</v>
      </c>
      <c r="O65" s="276">
        <f>+'DAY10'!O65+'DAY11'!G65</f>
        <v>0</v>
      </c>
      <c r="P65" s="53">
        <f t="shared" si="35"/>
        <v>0</v>
      </c>
      <c r="Q65" s="54">
        <f t="shared" si="36"/>
        <v>0</v>
      </c>
      <c r="R65" s="55">
        <f t="shared" si="37"/>
        <v>0</v>
      </c>
      <c r="S65" s="52">
        <f t="shared" si="38"/>
        <v>0</v>
      </c>
      <c r="T65" s="276">
        <f t="shared" si="39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'DAY10'!H66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+(Table113[[#This Row],[OPENING ]]+Table113[[#This Row],[RECEIPTS]]+Table113[[#This Row],[RETURNS]])-(Table113[[#This Row],[EXCHANGED]]+Table113[[#This Row],[SALES]]+Table113[[#This Row],[ISSUES]])</f>
        <v>0</v>
      </c>
      <c r="I66" s="53">
        <v>0</v>
      </c>
      <c r="J66" s="58">
        <f t="shared" si="0"/>
        <v>0</v>
      </c>
      <c r="K66" s="53">
        <f>+'DAY10'!K66+'DAY11'!C66</f>
        <v>0</v>
      </c>
      <c r="L66" s="54">
        <f>+'DAY10'!L66+'DAY11'!D66</f>
        <v>0</v>
      </c>
      <c r="M66" s="55">
        <f>+'DAY10'!M66+'DAY11'!E66</f>
        <v>0</v>
      </c>
      <c r="N66" s="52">
        <f>+'DAY10'!N66+'DAY11'!F66</f>
        <v>0</v>
      </c>
      <c r="O66" s="276">
        <f>+'DAY10'!O66+'DAY11'!G66</f>
        <v>0</v>
      </c>
      <c r="P66" s="53">
        <f t="shared" si="35"/>
        <v>0</v>
      </c>
      <c r="Q66" s="54">
        <f t="shared" si="36"/>
        <v>0</v>
      </c>
      <c r="R66" s="55">
        <f t="shared" si="37"/>
        <v>0</v>
      </c>
      <c r="S66" s="52">
        <f t="shared" si="38"/>
        <v>0</v>
      </c>
      <c r="T66" s="276">
        <f t="shared" si="39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'DAY10'!H67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+(Table113[[#This Row],[OPENING ]]+Table113[[#This Row],[RECEIPTS]]+Table113[[#This Row],[RETURNS]])-(Table113[[#This Row],[EXCHANGED]]+Table113[[#This Row],[SALES]]+Table113[[#This Row],[ISSUES]])</f>
        <v>0</v>
      </c>
      <c r="I67" s="53">
        <v>0</v>
      </c>
      <c r="J67" s="58">
        <f t="shared" si="0"/>
        <v>0</v>
      </c>
      <c r="K67" s="53">
        <f>+'DAY10'!K67+'DAY11'!C67</f>
        <v>0</v>
      </c>
      <c r="L67" s="54">
        <f>+'DAY10'!L67+'DAY11'!D67</f>
        <v>0</v>
      </c>
      <c r="M67" s="55">
        <f>+'DAY10'!M67+'DAY11'!E67</f>
        <v>0</v>
      </c>
      <c r="N67" s="52">
        <f>+'DAY10'!N67+'DAY11'!F67</f>
        <v>0</v>
      </c>
      <c r="O67" s="276">
        <f>+'DAY10'!O67+'DAY11'!G67</f>
        <v>0</v>
      </c>
      <c r="P67" s="53">
        <f t="shared" si="35"/>
        <v>0</v>
      </c>
      <c r="Q67" s="54">
        <f t="shared" si="36"/>
        <v>0</v>
      </c>
      <c r="R67" s="55">
        <f t="shared" si="37"/>
        <v>0</v>
      </c>
      <c r="S67" s="52">
        <f t="shared" si="38"/>
        <v>0</v>
      </c>
      <c r="T67" s="276">
        <f t="shared" si="39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'DAY10'!H68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+(Table113[[#This Row],[OPENING ]]+Table113[[#This Row],[RECEIPTS]]+Table113[[#This Row],[RETURNS]])-(Table113[[#This Row],[EXCHANGED]]+Table113[[#This Row],[SALES]]+Table113[[#This Row],[ISSUES]])</f>
        <v>3388.4</v>
      </c>
      <c r="I68" s="53">
        <v>0</v>
      </c>
      <c r="J68" s="58">
        <f t="shared" si="0"/>
        <v>-3388.4</v>
      </c>
      <c r="K68" s="53">
        <f>+'DAY10'!K68+'DAY11'!C68</f>
        <v>800</v>
      </c>
      <c r="L68" s="54">
        <f>+'DAY10'!L68+'DAY11'!D68</f>
        <v>18.600000000000001</v>
      </c>
      <c r="M68" s="55">
        <f>+'DAY10'!M68+'DAY11'!E68</f>
        <v>0</v>
      </c>
      <c r="N68" s="52">
        <f>+'DAY10'!N68+'DAY11'!F68</f>
        <v>0</v>
      </c>
      <c r="O68" s="276">
        <f>+'DAY10'!O68+'DAY11'!G68</f>
        <v>590</v>
      </c>
      <c r="P68" s="53">
        <f t="shared" si="35"/>
        <v>72.727272727272734</v>
      </c>
      <c r="Q68" s="54">
        <f t="shared" si="36"/>
        <v>1.6909090909090911</v>
      </c>
      <c r="R68" s="55">
        <f t="shared" si="37"/>
        <v>0</v>
      </c>
      <c r="S68" s="52">
        <f t="shared" si="38"/>
        <v>0</v>
      </c>
      <c r="T68" s="276">
        <f t="shared" si="39"/>
        <v>53.636363636363633</v>
      </c>
      <c r="U68" s="62">
        <f t="shared" si="1"/>
        <v>26.460599176487293</v>
      </c>
    </row>
    <row r="69" spans="1:21" x14ac:dyDescent="0.25">
      <c r="A69" s="72" t="s">
        <v>41</v>
      </c>
      <c r="B69" s="52">
        <f>'DAY10'!H69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+(Table113[[#This Row],[OPENING ]]+Table113[[#This Row],[RECEIPTS]]+Table113[[#This Row],[RETURNS]])-(Table113[[#This Row],[EXCHANGED]]+Table113[[#This Row],[SALES]]+Table113[[#This Row],[ISSUES]])</f>
        <v>0</v>
      </c>
      <c r="I69" s="53">
        <v>0</v>
      </c>
      <c r="J69" s="58">
        <f t="shared" si="0"/>
        <v>0</v>
      </c>
      <c r="K69" s="53">
        <f>+'DAY10'!K69+'DAY11'!C69</f>
        <v>0</v>
      </c>
      <c r="L69" s="54">
        <f>+'DAY10'!L69+'DAY11'!D69</f>
        <v>0</v>
      </c>
      <c r="M69" s="55">
        <f>+'DAY10'!M69+'DAY11'!E69</f>
        <v>0</v>
      </c>
      <c r="N69" s="52">
        <f>+'DAY10'!N69+'DAY11'!F69</f>
        <v>0</v>
      </c>
      <c r="O69" s="276">
        <f>+'DAY10'!O69+'DAY11'!G69</f>
        <v>0</v>
      </c>
      <c r="P69" s="53">
        <f t="shared" si="35"/>
        <v>0</v>
      </c>
      <c r="Q69" s="54">
        <f t="shared" si="36"/>
        <v>0</v>
      </c>
      <c r="R69" s="55">
        <f t="shared" si="37"/>
        <v>0</v>
      </c>
      <c r="S69" s="52">
        <f t="shared" si="38"/>
        <v>0</v>
      </c>
      <c r="T69" s="276">
        <f t="shared" si="39"/>
        <v>0</v>
      </c>
      <c r="U69" s="62">
        <f t="shared" ref="U69:U132" si="40">IFERROR(+H69/(P69+Q69+R69+S69+T69),0)</f>
        <v>0</v>
      </c>
    </row>
    <row r="70" spans="1:21" x14ac:dyDescent="0.25">
      <c r="A70" s="72" t="s">
        <v>144</v>
      </c>
      <c r="B70" s="52">
        <f>'DAY10'!H70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+(Table113[[#This Row],[OPENING ]]+Table113[[#This Row],[RECEIPTS]]+Table113[[#This Row],[RETURNS]])-(Table113[[#This Row],[EXCHANGED]]+Table113[[#This Row],[SALES]]+Table113[[#This Row],[ISSUES]])</f>
        <v>0</v>
      </c>
      <c r="I70" s="53">
        <v>0</v>
      </c>
      <c r="J70" s="58">
        <f t="shared" si="0"/>
        <v>0</v>
      </c>
      <c r="K70" s="53">
        <f>+'DAY10'!K70+'DAY11'!C70</f>
        <v>0</v>
      </c>
      <c r="L70" s="54">
        <f>+'DAY10'!L70+'DAY11'!D70</f>
        <v>0</v>
      </c>
      <c r="M70" s="55">
        <f>+'DAY10'!M70+'DAY11'!E70</f>
        <v>0</v>
      </c>
      <c r="N70" s="52">
        <f>+'DAY10'!N70+'DAY11'!F70</f>
        <v>0</v>
      </c>
      <c r="O70" s="276">
        <f>+'DAY10'!O70+'DAY11'!G70</f>
        <v>0</v>
      </c>
      <c r="P70" s="53">
        <f t="shared" si="35"/>
        <v>0</v>
      </c>
      <c r="Q70" s="54">
        <f t="shared" si="36"/>
        <v>0</v>
      </c>
      <c r="R70" s="55">
        <f t="shared" si="37"/>
        <v>0</v>
      </c>
      <c r="S70" s="52">
        <f t="shared" si="38"/>
        <v>0</v>
      </c>
      <c r="T70" s="276">
        <f t="shared" si="39"/>
        <v>0</v>
      </c>
      <c r="U70" s="62">
        <f t="shared" si="40"/>
        <v>0</v>
      </c>
    </row>
    <row r="71" spans="1:21" x14ac:dyDescent="0.25">
      <c r="A71" s="72" t="s">
        <v>204</v>
      </c>
      <c r="B71" s="52">
        <f>'DAY10'!H71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+(Table113[[#This Row],[OPENING ]]+Table113[[#This Row],[RECEIPTS]]+Table113[[#This Row],[RETURNS]])-(Table113[[#This Row],[EXCHANGED]]+Table113[[#This Row],[SALES]]+Table113[[#This Row],[ISSUES]])</f>
        <v>0</v>
      </c>
      <c r="I71" s="53">
        <v>0</v>
      </c>
      <c r="J71" s="58">
        <f t="shared" si="0"/>
        <v>0</v>
      </c>
      <c r="K71" s="53">
        <f>+'DAY10'!K71+'DAY11'!C71</f>
        <v>0</v>
      </c>
      <c r="L71" s="54">
        <f>+'DAY10'!L71+'DAY11'!D71</f>
        <v>0</v>
      </c>
      <c r="M71" s="55">
        <f>+'DAY10'!M71+'DAY11'!E71</f>
        <v>0</v>
      </c>
      <c r="N71" s="52">
        <f>+'DAY10'!N71+'DAY11'!F71</f>
        <v>0</v>
      </c>
      <c r="O71" s="276">
        <f>+'DAY10'!O71+'DAY11'!G71</f>
        <v>0</v>
      </c>
      <c r="P71" s="53">
        <f t="shared" si="35"/>
        <v>0</v>
      </c>
      <c r="Q71" s="54">
        <f t="shared" si="36"/>
        <v>0</v>
      </c>
      <c r="R71" s="55">
        <f t="shared" si="37"/>
        <v>0</v>
      </c>
      <c r="S71" s="52">
        <f t="shared" si="38"/>
        <v>0</v>
      </c>
      <c r="T71" s="276">
        <f t="shared" si="39"/>
        <v>0</v>
      </c>
      <c r="U71" s="62">
        <f t="shared" si="40"/>
        <v>0</v>
      </c>
    </row>
    <row r="72" spans="1:21" x14ac:dyDescent="0.25">
      <c r="A72" s="72" t="s">
        <v>207</v>
      </c>
      <c r="B72" s="52">
        <f>'DAY10'!H72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+(Table113[[#This Row],[OPENING ]]+Table113[[#This Row],[RECEIPTS]]+Table113[[#This Row],[RETURNS]])-(Table113[[#This Row],[EXCHANGED]]+Table113[[#This Row],[SALES]]+Table113[[#This Row],[ISSUES]])</f>
        <v>0</v>
      </c>
      <c r="I72" s="53">
        <v>0</v>
      </c>
      <c r="J72" s="58">
        <f t="shared" si="0"/>
        <v>0</v>
      </c>
      <c r="K72" s="53">
        <f>+'DAY10'!K72+'DAY11'!C72</f>
        <v>0</v>
      </c>
      <c r="L72" s="54">
        <f>+'DAY10'!L72+'DAY11'!D72</f>
        <v>0</v>
      </c>
      <c r="M72" s="55">
        <f>+'DAY10'!M72+'DAY11'!E72</f>
        <v>0</v>
      </c>
      <c r="N72" s="52">
        <f>+'DAY10'!N72+'DAY11'!F72</f>
        <v>0</v>
      </c>
      <c r="O72" s="276">
        <f>+'DAY10'!O72+'DAY11'!G72</f>
        <v>0</v>
      </c>
      <c r="P72" s="53">
        <f t="shared" si="35"/>
        <v>0</v>
      </c>
      <c r="Q72" s="54">
        <f t="shared" si="36"/>
        <v>0</v>
      </c>
      <c r="R72" s="55">
        <f t="shared" si="37"/>
        <v>0</v>
      </c>
      <c r="S72" s="52">
        <f t="shared" si="38"/>
        <v>0</v>
      </c>
      <c r="T72" s="276">
        <f t="shared" si="39"/>
        <v>0</v>
      </c>
      <c r="U72" s="62">
        <f t="shared" si="40"/>
        <v>0</v>
      </c>
    </row>
    <row r="73" spans="1:21" x14ac:dyDescent="0.25">
      <c r="A73" s="72" t="s">
        <v>208</v>
      </c>
      <c r="B73" s="52">
        <f>'DAY10'!H73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+(Table113[[#This Row],[OPENING ]]+Table113[[#This Row],[RECEIPTS]]+Table113[[#This Row],[RETURNS]])-(Table113[[#This Row],[EXCHANGED]]+Table113[[#This Row],[SALES]]+Table113[[#This Row],[ISSUES]])</f>
        <v>0</v>
      </c>
      <c r="I73" s="53">
        <v>0</v>
      </c>
      <c r="J73" s="58">
        <f t="shared" si="0"/>
        <v>0</v>
      </c>
      <c r="K73" s="53">
        <f>+'DAY10'!K73+'DAY11'!C73</f>
        <v>0</v>
      </c>
      <c r="L73" s="54">
        <f>+'DAY10'!L73+'DAY11'!D73</f>
        <v>0</v>
      </c>
      <c r="M73" s="55">
        <f>+'DAY10'!M73+'DAY11'!E73</f>
        <v>0</v>
      </c>
      <c r="N73" s="52">
        <f>+'DAY10'!N73+'DAY11'!F73</f>
        <v>0</v>
      </c>
      <c r="O73" s="276">
        <f>+'DAY10'!O73+'DAY11'!G73</f>
        <v>0</v>
      </c>
      <c r="P73" s="53">
        <f t="shared" si="35"/>
        <v>0</v>
      </c>
      <c r="Q73" s="54">
        <f t="shared" si="36"/>
        <v>0</v>
      </c>
      <c r="R73" s="55">
        <f t="shared" si="37"/>
        <v>0</v>
      </c>
      <c r="S73" s="52">
        <f t="shared" si="38"/>
        <v>0</v>
      </c>
      <c r="T73" s="276">
        <f t="shared" si="39"/>
        <v>0</v>
      </c>
      <c r="U73" s="62">
        <f t="shared" si="40"/>
        <v>0</v>
      </c>
    </row>
    <row r="74" spans="1:21" x14ac:dyDescent="0.25">
      <c r="A74" s="72" t="s">
        <v>216</v>
      </c>
      <c r="B74" s="52">
        <f>'DAY10'!H74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+(Table113[[#This Row],[OPENING ]]+Table113[[#This Row],[RECEIPTS]]+Table113[[#This Row],[RETURNS]])-(Table113[[#This Row],[EXCHANGED]]+Table113[[#This Row],[SALES]]+Table113[[#This Row],[ISSUES]])</f>
        <v>0</v>
      </c>
      <c r="I74" s="53">
        <v>0</v>
      </c>
      <c r="J74" s="58">
        <f t="shared" si="0"/>
        <v>0</v>
      </c>
      <c r="K74" s="53">
        <f>+'DAY10'!K74+'DAY11'!C74</f>
        <v>0</v>
      </c>
      <c r="L74" s="54">
        <f>+'DAY10'!L74+'DAY11'!D74</f>
        <v>0</v>
      </c>
      <c r="M74" s="55">
        <f>+'DAY10'!M74+'DAY11'!E74</f>
        <v>0</v>
      </c>
      <c r="N74" s="52">
        <f>+'DAY10'!N74+'DAY11'!F74</f>
        <v>0</v>
      </c>
      <c r="O74" s="276">
        <f>+'DAY10'!O74+'DAY11'!G74</f>
        <v>0</v>
      </c>
      <c r="P74" s="53">
        <f t="shared" si="35"/>
        <v>0</v>
      </c>
      <c r="Q74" s="54">
        <f t="shared" si="36"/>
        <v>0</v>
      </c>
      <c r="R74" s="55">
        <f t="shared" si="37"/>
        <v>0</v>
      </c>
      <c r="S74" s="52">
        <f t="shared" si="38"/>
        <v>0</v>
      </c>
      <c r="T74" s="276">
        <f t="shared" si="39"/>
        <v>0</v>
      </c>
      <c r="U74" s="62">
        <f t="shared" si="40"/>
        <v>0</v>
      </c>
    </row>
    <row r="75" spans="1:21" x14ac:dyDescent="0.25">
      <c r="A75" s="72" t="s">
        <v>209</v>
      </c>
      <c r="B75" s="52">
        <f>'DAY10'!H75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+(Table113[[#This Row],[OPENING ]]+Table113[[#This Row],[RECEIPTS]]+Table113[[#This Row],[RETURNS]])-(Table113[[#This Row],[EXCHANGED]]+Table113[[#This Row],[SALES]]+Table113[[#This Row],[ISSUES]])</f>
        <v>0</v>
      </c>
      <c r="I75" s="53">
        <v>0</v>
      </c>
      <c r="J75" s="58">
        <f t="shared" si="0"/>
        <v>0</v>
      </c>
      <c r="K75" s="53">
        <f>+'DAY10'!K75+'DAY11'!C75</f>
        <v>0</v>
      </c>
      <c r="L75" s="54">
        <f>+'DAY10'!L75+'DAY11'!D75</f>
        <v>0</v>
      </c>
      <c r="M75" s="55">
        <f>+'DAY10'!M75+'DAY11'!E75</f>
        <v>0</v>
      </c>
      <c r="N75" s="52">
        <f>+'DAY10'!N75+'DAY11'!F75</f>
        <v>0</v>
      </c>
      <c r="O75" s="276">
        <f>+'DAY10'!O75+'DAY11'!G75</f>
        <v>0</v>
      </c>
      <c r="P75" s="53">
        <f t="shared" si="35"/>
        <v>0</v>
      </c>
      <c r="Q75" s="54">
        <f t="shared" si="36"/>
        <v>0</v>
      </c>
      <c r="R75" s="55">
        <f t="shared" si="37"/>
        <v>0</v>
      </c>
      <c r="S75" s="52">
        <f t="shared" si="38"/>
        <v>0</v>
      </c>
      <c r="T75" s="276">
        <f t="shared" si="39"/>
        <v>0</v>
      </c>
      <c r="U75" s="62">
        <f t="shared" si="40"/>
        <v>0</v>
      </c>
    </row>
    <row r="76" spans="1:21" x14ac:dyDescent="0.25">
      <c r="A76" s="72" t="s">
        <v>228</v>
      </c>
      <c r="B76" s="52">
        <f>'DAY10'!H76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+(Table113[[#This Row],[OPENING ]]+Table113[[#This Row],[RECEIPTS]]+Table113[[#This Row],[RETURNS]])-(Table113[[#This Row],[EXCHANGED]]+Table113[[#This Row],[SALES]]+Table113[[#This Row],[ISSUES]])</f>
        <v>0</v>
      </c>
      <c r="I76" s="53">
        <v>0</v>
      </c>
      <c r="J76" s="58">
        <f t="shared" si="0"/>
        <v>0</v>
      </c>
      <c r="K76" s="53">
        <f>+'DAY10'!K76+'DAY11'!C76</f>
        <v>0</v>
      </c>
      <c r="L76" s="54">
        <f>+'DAY10'!L76+'DAY11'!D76</f>
        <v>0</v>
      </c>
      <c r="M76" s="55">
        <f>+'DAY10'!M76+'DAY11'!E76</f>
        <v>0</v>
      </c>
      <c r="N76" s="52">
        <f>+'DAY10'!N76+'DAY11'!F76</f>
        <v>0</v>
      </c>
      <c r="O76" s="276">
        <f>+'DAY10'!O76+'DAY11'!G76</f>
        <v>0</v>
      </c>
      <c r="P76" s="53">
        <f t="shared" si="35"/>
        <v>0</v>
      </c>
      <c r="Q76" s="54">
        <f t="shared" si="36"/>
        <v>0</v>
      </c>
      <c r="R76" s="55">
        <f t="shared" si="37"/>
        <v>0</v>
      </c>
      <c r="S76" s="52">
        <f t="shared" si="38"/>
        <v>0</v>
      </c>
      <c r="T76" s="276">
        <f t="shared" si="39"/>
        <v>0</v>
      </c>
      <c r="U76" s="62">
        <f t="shared" si="40"/>
        <v>0</v>
      </c>
    </row>
    <row r="77" spans="1:21" x14ac:dyDescent="0.25">
      <c r="A77" s="72"/>
      <c r="B77" s="52">
        <f>'DAY10'!H77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+(Table113[[#This Row],[OPENING ]]+Table113[[#This Row],[RECEIPTS]]+Table113[[#This Row],[RETURNS]])-(Table113[[#This Row],[EXCHANGED]]+Table113[[#This Row],[SALES]]+Table113[[#This Row],[ISSUES]])</f>
        <v>0</v>
      </c>
      <c r="I77" s="53">
        <v>0</v>
      </c>
      <c r="J77" s="58">
        <f t="shared" ref="J77:J156" si="41">+I77-H77</f>
        <v>0</v>
      </c>
      <c r="K77" s="53">
        <f>+'DAY10'!K77+'DAY11'!C77</f>
        <v>0</v>
      </c>
      <c r="L77" s="54">
        <f>+'DAY10'!L77+'DAY11'!D77</f>
        <v>0</v>
      </c>
      <c r="M77" s="55">
        <f>+'DAY10'!M77+'DAY11'!E77</f>
        <v>0</v>
      </c>
      <c r="N77" s="52">
        <f>+'DAY10'!N77+'DAY11'!F77</f>
        <v>0</v>
      </c>
      <c r="O77" s="276">
        <f>+'DAY10'!O77+'DAY11'!G77</f>
        <v>0</v>
      </c>
      <c r="P77" s="53">
        <f t="shared" si="35"/>
        <v>0</v>
      </c>
      <c r="Q77" s="54">
        <f t="shared" si="36"/>
        <v>0</v>
      </c>
      <c r="R77" s="55">
        <f t="shared" si="37"/>
        <v>0</v>
      </c>
      <c r="S77" s="52">
        <f t="shared" si="38"/>
        <v>0</v>
      </c>
      <c r="T77" s="276">
        <f t="shared" si="39"/>
        <v>0</v>
      </c>
      <c r="U77" s="62">
        <f t="shared" si="40"/>
        <v>0</v>
      </c>
    </row>
    <row r="78" spans="1:21" x14ac:dyDescent="0.25">
      <c r="A78" s="60"/>
      <c r="B78" s="52">
        <f>'DAY10'!H78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+(Table113[[#This Row],[OPENING ]]+Table113[[#This Row],[RECEIPTS]]+Table113[[#This Row],[RETURNS]])-(Table113[[#This Row],[EXCHANGED]]+Table113[[#This Row],[SALES]]+Table113[[#This Row],[ISSUES]])</f>
        <v>0</v>
      </c>
      <c r="I78" s="53">
        <v>0</v>
      </c>
      <c r="J78" s="58">
        <f>+I78-H78</f>
        <v>0</v>
      </c>
      <c r="K78" s="53">
        <f>+'DAY10'!K78+'DAY11'!C78</f>
        <v>0</v>
      </c>
      <c r="L78" s="54">
        <f>+'DAY10'!L78+'DAY11'!D78</f>
        <v>0</v>
      </c>
      <c r="M78" s="55">
        <f>+'DAY10'!M78+'DAY11'!E78</f>
        <v>0</v>
      </c>
      <c r="N78" s="52">
        <f>+'DAY10'!N78+'DAY11'!F78</f>
        <v>0</v>
      </c>
      <c r="O78" s="276">
        <f>+'DAY10'!O78+'DAY11'!G78</f>
        <v>0</v>
      </c>
      <c r="P78" s="53">
        <f t="shared" si="35"/>
        <v>0</v>
      </c>
      <c r="Q78" s="54">
        <f t="shared" si="36"/>
        <v>0</v>
      </c>
      <c r="R78" s="55">
        <f t="shared" si="37"/>
        <v>0</v>
      </c>
      <c r="S78" s="52">
        <f t="shared" si="38"/>
        <v>0</v>
      </c>
      <c r="T78" s="276">
        <f t="shared" si="39"/>
        <v>0</v>
      </c>
      <c r="U78" s="62">
        <f t="shared" si="40"/>
        <v>0</v>
      </c>
    </row>
    <row r="79" spans="1:21" ht="15.75" thickBot="1" x14ac:dyDescent="0.3">
      <c r="A79" s="173"/>
      <c r="B79" s="52">
        <f>'DAY10'!H79</f>
        <v>0</v>
      </c>
      <c r="C79" s="144">
        <v>0</v>
      </c>
      <c r="D79" s="145">
        <v>0</v>
      </c>
      <c r="E79" s="146">
        <v>0</v>
      </c>
      <c r="F79" s="143">
        <v>0</v>
      </c>
      <c r="G79" s="298">
        <v>0</v>
      </c>
      <c r="H79" s="54">
        <f>+(Table113[[#This Row],[OPENING ]]+Table113[[#This Row],[RECEIPTS]]+Table113[[#This Row],[RETURNS]])-(Table113[[#This Row],[EXCHANGED]]+Table113[[#This Row],[SALES]]+Table113[[#This Row],[ISSUES]])</f>
        <v>0</v>
      </c>
      <c r="I79" s="144">
        <v>0</v>
      </c>
      <c r="J79" s="148">
        <f t="shared" si="41"/>
        <v>0</v>
      </c>
      <c r="K79" s="53">
        <f>+'DAY10'!K79+'DAY11'!C79</f>
        <v>0</v>
      </c>
      <c r="L79" s="54">
        <f>+'DAY10'!L79+'DAY11'!D79</f>
        <v>0</v>
      </c>
      <c r="M79" s="55">
        <f>+'DAY10'!M79+'DAY11'!E79</f>
        <v>0</v>
      </c>
      <c r="N79" s="52">
        <f>+'DAY10'!N79+'DAY11'!F79</f>
        <v>0</v>
      </c>
      <c r="O79" s="276">
        <f>+'DAY10'!O79+'DAY11'!G79</f>
        <v>0</v>
      </c>
      <c r="P79" s="53">
        <f t="shared" si="35"/>
        <v>0</v>
      </c>
      <c r="Q79" s="54">
        <f t="shared" si="36"/>
        <v>0</v>
      </c>
      <c r="R79" s="55">
        <f t="shared" si="37"/>
        <v>0</v>
      </c>
      <c r="S79" s="52">
        <f t="shared" si="38"/>
        <v>0</v>
      </c>
      <c r="T79" s="276">
        <f t="shared" si="39"/>
        <v>0</v>
      </c>
      <c r="U79" s="167">
        <f t="shared" si="40"/>
        <v>0</v>
      </c>
    </row>
    <row r="80" spans="1:21" ht="17.25" thickBot="1" x14ac:dyDescent="0.35">
      <c r="A80" s="159" t="s">
        <v>198</v>
      </c>
      <c r="B80" s="160">
        <f t="shared" ref="B80:T80" si="42">SUM(B63:B79)</f>
        <v>3388.4</v>
      </c>
      <c r="C80" s="161">
        <f t="shared" si="42"/>
        <v>0</v>
      </c>
      <c r="D80" s="162">
        <f t="shared" si="42"/>
        <v>0</v>
      </c>
      <c r="E80" s="163">
        <f t="shared" si="42"/>
        <v>0</v>
      </c>
      <c r="F80" s="160">
        <f t="shared" si="42"/>
        <v>0</v>
      </c>
      <c r="G80" s="277">
        <f t="shared" si="42"/>
        <v>0</v>
      </c>
      <c r="H80" s="162">
        <f t="shared" si="42"/>
        <v>3388.4</v>
      </c>
      <c r="I80" s="161">
        <f t="shared" si="42"/>
        <v>0</v>
      </c>
      <c r="J80" s="165">
        <f>+I80-H80</f>
        <v>-3388.4</v>
      </c>
      <c r="K80" s="161">
        <f t="shared" si="42"/>
        <v>800</v>
      </c>
      <c r="L80" s="174">
        <f t="shared" si="42"/>
        <v>18.600000000000001</v>
      </c>
      <c r="M80" s="163">
        <f t="shared" si="42"/>
        <v>0</v>
      </c>
      <c r="N80" s="160">
        <f t="shared" si="42"/>
        <v>0</v>
      </c>
      <c r="O80" s="277">
        <f t="shared" si="42"/>
        <v>590</v>
      </c>
      <c r="P80" s="161">
        <f t="shared" si="42"/>
        <v>72.727272727272734</v>
      </c>
      <c r="Q80" s="162">
        <f t="shared" si="42"/>
        <v>1.6909090909090911</v>
      </c>
      <c r="R80" s="163">
        <f t="shared" si="42"/>
        <v>0</v>
      </c>
      <c r="S80" s="160">
        <f t="shared" si="42"/>
        <v>0</v>
      </c>
      <c r="T80" s="277">
        <f t="shared" si="42"/>
        <v>53.636363636363633</v>
      </c>
      <c r="U80" s="166">
        <f t="shared" si="40"/>
        <v>26.460599176487293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'DAY10'!H83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+(Table113[[#This Row],[OPENING ]]+Table113[[#This Row],[RECEIPTS]]+Table113[[#This Row],[RETURNS]])-(Table113[[#This Row],[EXCHANGED]]+Table113[[#This Row],[SALES]]+Table113[[#This Row],[ISSUES]])</f>
        <v>0</v>
      </c>
      <c r="I83" s="53">
        <v>0</v>
      </c>
      <c r="J83" s="58">
        <f t="shared" si="41"/>
        <v>0</v>
      </c>
      <c r="K83" s="53">
        <f>+'DAY10'!K83+'DAY11'!C83</f>
        <v>0</v>
      </c>
      <c r="L83" s="54">
        <f>+'DAY10'!L83+'DAY11'!D83</f>
        <v>0</v>
      </c>
      <c r="M83" s="55">
        <f>+'DAY10'!M83+'DAY11'!E83</f>
        <v>0</v>
      </c>
      <c r="N83" s="52">
        <f>+'DAY10'!N83+'DAY11'!F83</f>
        <v>0</v>
      </c>
      <c r="O83" s="276">
        <f>+'DAY10'!O83+'DAY11'!G83</f>
        <v>0</v>
      </c>
      <c r="P83" s="53">
        <f t="shared" ref="P83" si="43">+K83/11</f>
        <v>0</v>
      </c>
      <c r="Q83" s="54">
        <f t="shared" ref="Q83" si="44">+L83/11</f>
        <v>0</v>
      </c>
      <c r="R83" s="55">
        <f t="shared" ref="R83" si="45">+M83/11</f>
        <v>0</v>
      </c>
      <c r="S83" s="52">
        <f t="shared" ref="S83" si="46">+N83/11</f>
        <v>0</v>
      </c>
      <c r="T83" s="276">
        <f t="shared" ref="T83" si="47">+O83/11</f>
        <v>0</v>
      </c>
      <c r="U83" s="62">
        <f t="shared" si="40"/>
        <v>0</v>
      </c>
    </row>
    <row r="84" spans="1:21" x14ac:dyDescent="0.25">
      <c r="A84" s="338" t="s">
        <v>170</v>
      </c>
      <c r="B84" s="52">
        <f>'DAY10'!H84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+(Table113[[#This Row],[OPENING ]]+Table113[[#This Row],[RECEIPTS]]+Table113[[#This Row],[RETURNS]])-(Table113[[#This Row],[EXCHANGED]]+Table113[[#This Row],[SALES]]+Table113[[#This Row],[ISSUES]])</f>
        <v>3504.6000000000004</v>
      </c>
      <c r="I84" s="53">
        <v>0</v>
      </c>
      <c r="J84" s="58">
        <f t="shared" si="41"/>
        <v>-3504.6000000000004</v>
      </c>
      <c r="K84" s="53">
        <f>+'DAY10'!K84+'DAY11'!C84</f>
        <v>8250</v>
      </c>
      <c r="L84" s="54">
        <f>+'DAY10'!L84+'DAY11'!D84</f>
        <v>96.6</v>
      </c>
      <c r="M84" s="55">
        <f>+'DAY10'!M84+'DAY11'!E84</f>
        <v>0</v>
      </c>
      <c r="N84" s="52">
        <f>+'DAY10'!N84+'DAY11'!F84</f>
        <v>0</v>
      </c>
      <c r="O84" s="276">
        <f>+'DAY10'!O84+'DAY11'!G84</f>
        <v>6877</v>
      </c>
      <c r="P84" s="53">
        <f t="shared" ref="P84:P99" si="48">+K84/11</f>
        <v>750</v>
      </c>
      <c r="Q84" s="54">
        <f t="shared" ref="Q84:Q99" si="49">+L84/11</f>
        <v>8.7818181818181813</v>
      </c>
      <c r="R84" s="55">
        <f t="shared" ref="R84:R99" si="50">+M84/11</f>
        <v>0</v>
      </c>
      <c r="S84" s="52">
        <f t="shared" ref="S84:S99" si="51">+N84/11</f>
        <v>0</v>
      </c>
      <c r="T84" s="276">
        <f t="shared" ref="T84:T99" si="52">+O84/11</f>
        <v>625.18181818181813</v>
      </c>
      <c r="U84" s="62">
        <f t="shared" si="40"/>
        <v>2.5322919677343076</v>
      </c>
    </row>
    <row r="85" spans="1:21" x14ac:dyDescent="0.25">
      <c r="A85" s="338" t="s">
        <v>162</v>
      </c>
      <c r="B85" s="52">
        <f>'DAY10'!H85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+(Table113[[#This Row],[OPENING ]]+Table113[[#This Row],[RECEIPTS]]+Table113[[#This Row],[RETURNS]])-(Table113[[#This Row],[EXCHANGED]]+Table113[[#This Row],[SALES]]+Table113[[#This Row],[ISSUES]])</f>
        <v>0</v>
      </c>
      <c r="I85" s="53">
        <v>0</v>
      </c>
      <c r="J85" s="58">
        <f t="shared" si="41"/>
        <v>0</v>
      </c>
      <c r="K85" s="53">
        <f>+'DAY10'!K85+'DAY11'!C85</f>
        <v>0</v>
      </c>
      <c r="L85" s="54">
        <f>+'DAY10'!L85+'DAY11'!D85</f>
        <v>0</v>
      </c>
      <c r="M85" s="55">
        <f>+'DAY10'!M85+'DAY11'!E85</f>
        <v>0</v>
      </c>
      <c r="N85" s="52">
        <f>+'DAY10'!N85+'DAY11'!F85</f>
        <v>0</v>
      </c>
      <c r="O85" s="276">
        <f>+'DAY10'!O85+'DAY11'!G85</f>
        <v>0</v>
      </c>
      <c r="P85" s="53">
        <f t="shared" si="48"/>
        <v>0</v>
      </c>
      <c r="Q85" s="54">
        <f t="shared" si="49"/>
        <v>0</v>
      </c>
      <c r="R85" s="55">
        <f t="shared" si="50"/>
        <v>0</v>
      </c>
      <c r="S85" s="52">
        <f t="shared" si="51"/>
        <v>0</v>
      </c>
      <c r="T85" s="276">
        <f t="shared" si="52"/>
        <v>0</v>
      </c>
      <c r="U85" s="62">
        <f t="shared" si="40"/>
        <v>0</v>
      </c>
    </row>
    <row r="86" spans="1:21" x14ac:dyDescent="0.25">
      <c r="A86" s="338" t="s">
        <v>135</v>
      </c>
      <c r="B86" s="52">
        <f>'DAY10'!H86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+(Table113[[#This Row],[OPENING ]]+Table113[[#This Row],[RECEIPTS]]+Table113[[#This Row],[RETURNS]])-(Table113[[#This Row],[EXCHANGED]]+Table113[[#This Row],[SALES]]+Table113[[#This Row],[ISSUES]])</f>
        <v>0</v>
      </c>
      <c r="I86" s="53">
        <v>0</v>
      </c>
      <c r="J86" s="58">
        <f t="shared" si="41"/>
        <v>0</v>
      </c>
      <c r="K86" s="53">
        <f>+'DAY10'!K86+'DAY11'!C86</f>
        <v>0</v>
      </c>
      <c r="L86" s="54">
        <f>+'DAY10'!L86+'DAY11'!D86</f>
        <v>0</v>
      </c>
      <c r="M86" s="55">
        <f>+'DAY10'!M86+'DAY11'!E86</f>
        <v>0</v>
      </c>
      <c r="N86" s="52">
        <f>+'DAY10'!N86+'DAY11'!F86</f>
        <v>0</v>
      </c>
      <c r="O86" s="276">
        <f>+'DAY10'!O86+'DAY11'!G86</f>
        <v>0</v>
      </c>
      <c r="P86" s="53">
        <f t="shared" si="48"/>
        <v>0</v>
      </c>
      <c r="Q86" s="54">
        <f t="shared" si="49"/>
        <v>0</v>
      </c>
      <c r="R86" s="55">
        <f t="shared" si="50"/>
        <v>0</v>
      </c>
      <c r="S86" s="52">
        <f t="shared" si="51"/>
        <v>0</v>
      </c>
      <c r="T86" s="276">
        <f t="shared" si="52"/>
        <v>0</v>
      </c>
      <c r="U86" s="62">
        <f t="shared" si="40"/>
        <v>0</v>
      </c>
    </row>
    <row r="87" spans="1:21" x14ac:dyDescent="0.25">
      <c r="A87" s="338" t="s">
        <v>136</v>
      </c>
      <c r="B87" s="52">
        <f>'DAY10'!H87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+(Table113[[#This Row],[OPENING ]]+Table113[[#This Row],[RECEIPTS]]+Table113[[#This Row],[RETURNS]])-(Table113[[#This Row],[EXCHANGED]]+Table113[[#This Row],[SALES]]+Table113[[#This Row],[ISSUES]])</f>
        <v>0</v>
      </c>
      <c r="I87" s="53">
        <v>0</v>
      </c>
      <c r="J87" s="58">
        <f t="shared" si="41"/>
        <v>0</v>
      </c>
      <c r="K87" s="53">
        <f>+'DAY10'!K87+'DAY11'!C87</f>
        <v>0</v>
      </c>
      <c r="L87" s="54">
        <f>+'DAY10'!L87+'DAY11'!D87</f>
        <v>0</v>
      </c>
      <c r="M87" s="55">
        <f>+'DAY10'!M87+'DAY11'!E87</f>
        <v>0</v>
      </c>
      <c r="N87" s="52">
        <f>+'DAY10'!N87+'DAY11'!F87</f>
        <v>0</v>
      </c>
      <c r="O87" s="276">
        <f>+'DAY10'!O87+'DAY11'!G87</f>
        <v>0</v>
      </c>
      <c r="P87" s="53">
        <f t="shared" si="48"/>
        <v>0</v>
      </c>
      <c r="Q87" s="54">
        <f t="shared" si="49"/>
        <v>0</v>
      </c>
      <c r="R87" s="55">
        <f t="shared" si="50"/>
        <v>0</v>
      </c>
      <c r="S87" s="52">
        <f t="shared" si="51"/>
        <v>0</v>
      </c>
      <c r="T87" s="276">
        <f t="shared" si="52"/>
        <v>0</v>
      </c>
      <c r="U87" s="62">
        <f t="shared" si="40"/>
        <v>0</v>
      </c>
    </row>
    <row r="88" spans="1:21" x14ac:dyDescent="0.25">
      <c r="A88" s="338" t="s">
        <v>120</v>
      </c>
      <c r="B88" s="52">
        <f>'DAY10'!H88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+(Table113[[#This Row],[OPENING ]]+Table113[[#This Row],[RECEIPTS]]+Table113[[#This Row],[RETURNS]])-(Table113[[#This Row],[EXCHANGED]]+Table113[[#This Row],[SALES]]+Table113[[#This Row],[ISSUES]])</f>
        <v>5</v>
      </c>
      <c r="I88" s="53">
        <v>0</v>
      </c>
      <c r="J88" s="58">
        <f t="shared" si="41"/>
        <v>-5</v>
      </c>
      <c r="K88" s="53">
        <f>+'DAY10'!K88+'DAY11'!C88</f>
        <v>0</v>
      </c>
      <c r="L88" s="54">
        <f>+'DAY10'!L88+'DAY11'!D88</f>
        <v>0</v>
      </c>
      <c r="M88" s="55">
        <f>+'DAY10'!M88+'DAY11'!E88</f>
        <v>0</v>
      </c>
      <c r="N88" s="52">
        <f>+'DAY10'!N88+'DAY11'!F88</f>
        <v>0</v>
      </c>
      <c r="O88" s="276">
        <f>+'DAY10'!O88+'DAY11'!G88</f>
        <v>0</v>
      </c>
      <c r="P88" s="53">
        <f t="shared" si="48"/>
        <v>0</v>
      </c>
      <c r="Q88" s="54">
        <f t="shared" si="49"/>
        <v>0</v>
      </c>
      <c r="R88" s="55">
        <f t="shared" si="50"/>
        <v>0</v>
      </c>
      <c r="S88" s="52">
        <f t="shared" si="51"/>
        <v>0</v>
      </c>
      <c r="T88" s="276">
        <f t="shared" si="52"/>
        <v>0</v>
      </c>
      <c r="U88" s="62">
        <f t="shared" si="40"/>
        <v>0</v>
      </c>
    </row>
    <row r="89" spans="1:21" x14ac:dyDescent="0.25">
      <c r="A89" s="338" t="s">
        <v>43</v>
      </c>
      <c r="B89" s="52">
        <f>'DAY10'!H89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+(Table113[[#This Row],[OPENING ]]+Table113[[#This Row],[RECEIPTS]]+Table113[[#This Row],[RETURNS]])-(Table113[[#This Row],[EXCHANGED]]+Table113[[#This Row],[SALES]]+Table113[[#This Row],[ISSUES]])</f>
        <v>0</v>
      </c>
      <c r="I89" s="53">
        <v>0</v>
      </c>
      <c r="J89" s="58">
        <f t="shared" si="41"/>
        <v>0</v>
      </c>
      <c r="K89" s="53">
        <f>+'DAY10'!K89+'DAY11'!C89</f>
        <v>0</v>
      </c>
      <c r="L89" s="54">
        <f>+'DAY10'!L89+'DAY11'!D89</f>
        <v>0</v>
      </c>
      <c r="M89" s="55">
        <f>+'DAY10'!M89+'DAY11'!E89</f>
        <v>0</v>
      </c>
      <c r="N89" s="52">
        <f>+'DAY10'!N89+'DAY11'!F89</f>
        <v>0</v>
      </c>
      <c r="O89" s="276">
        <f>+'DAY10'!O89+'DAY11'!G89</f>
        <v>0</v>
      </c>
      <c r="P89" s="53">
        <f t="shared" si="48"/>
        <v>0</v>
      </c>
      <c r="Q89" s="54">
        <f t="shared" si="49"/>
        <v>0</v>
      </c>
      <c r="R89" s="55">
        <f t="shared" si="50"/>
        <v>0</v>
      </c>
      <c r="S89" s="52">
        <f t="shared" si="51"/>
        <v>0</v>
      </c>
      <c r="T89" s="276">
        <f t="shared" si="52"/>
        <v>0</v>
      </c>
      <c r="U89" s="62">
        <f t="shared" si="40"/>
        <v>0</v>
      </c>
    </row>
    <row r="90" spans="1:21" x14ac:dyDescent="0.25">
      <c r="A90" s="338" t="s">
        <v>44</v>
      </c>
      <c r="B90" s="52">
        <f>'DAY10'!H90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+(Table113[[#This Row],[OPENING ]]+Table113[[#This Row],[RECEIPTS]]+Table113[[#This Row],[RETURNS]])-(Table113[[#This Row],[EXCHANGED]]+Table113[[#This Row],[SALES]]+Table113[[#This Row],[ISSUES]])</f>
        <v>0</v>
      </c>
      <c r="I90" s="53">
        <v>0</v>
      </c>
      <c r="J90" s="58">
        <f t="shared" si="41"/>
        <v>0</v>
      </c>
      <c r="K90" s="53">
        <f>+'DAY10'!K90+'DAY11'!C90</f>
        <v>0</v>
      </c>
      <c r="L90" s="54">
        <f>+'DAY10'!L90+'DAY11'!D90</f>
        <v>0</v>
      </c>
      <c r="M90" s="55">
        <f>+'DAY10'!M90+'DAY11'!E90</f>
        <v>0</v>
      </c>
      <c r="N90" s="52">
        <f>+'DAY10'!N90+'DAY11'!F90</f>
        <v>0</v>
      </c>
      <c r="O90" s="276">
        <f>+'DAY10'!O90+'DAY11'!G90</f>
        <v>0</v>
      </c>
      <c r="P90" s="53">
        <f t="shared" si="48"/>
        <v>0</v>
      </c>
      <c r="Q90" s="54">
        <f t="shared" si="49"/>
        <v>0</v>
      </c>
      <c r="R90" s="55">
        <f t="shared" si="50"/>
        <v>0</v>
      </c>
      <c r="S90" s="52">
        <f t="shared" si="51"/>
        <v>0</v>
      </c>
      <c r="T90" s="276">
        <f t="shared" si="52"/>
        <v>0</v>
      </c>
      <c r="U90" s="62">
        <f t="shared" si="40"/>
        <v>0</v>
      </c>
    </row>
    <row r="91" spans="1:21" x14ac:dyDescent="0.25">
      <c r="A91" s="338" t="s">
        <v>45</v>
      </c>
      <c r="B91" s="52">
        <f>'DAY10'!H91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+(Table113[[#This Row],[OPENING ]]+Table113[[#This Row],[RECEIPTS]]+Table113[[#This Row],[RETURNS]])-(Table113[[#This Row],[EXCHANGED]]+Table113[[#This Row],[SALES]]+Table113[[#This Row],[ISSUES]])</f>
        <v>0</v>
      </c>
      <c r="I91" s="53">
        <v>0</v>
      </c>
      <c r="J91" s="58">
        <f t="shared" si="41"/>
        <v>0</v>
      </c>
      <c r="K91" s="53">
        <f>+'DAY10'!K91+'DAY11'!C91</f>
        <v>0</v>
      </c>
      <c r="L91" s="54">
        <f>+'DAY10'!L91+'DAY11'!D91</f>
        <v>0</v>
      </c>
      <c r="M91" s="55">
        <f>+'DAY10'!M91+'DAY11'!E91</f>
        <v>0</v>
      </c>
      <c r="N91" s="52">
        <f>+'DAY10'!N91+'DAY11'!F91</f>
        <v>0</v>
      </c>
      <c r="O91" s="276">
        <f>+'DAY10'!O91+'DAY11'!G91</f>
        <v>0</v>
      </c>
      <c r="P91" s="53">
        <f t="shared" si="48"/>
        <v>0</v>
      </c>
      <c r="Q91" s="54">
        <f t="shared" si="49"/>
        <v>0</v>
      </c>
      <c r="R91" s="55">
        <f t="shared" si="50"/>
        <v>0</v>
      </c>
      <c r="S91" s="52">
        <f t="shared" si="51"/>
        <v>0</v>
      </c>
      <c r="T91" s="276">
        <f t="shared" si="52"/>
        <v>0</v>
      </c>
      <c r="U91" s="62">
        <f t="shared" si="40"/>
        <v>0</v>
      </c>
    </row>
    <row r="92" spans="1:21" x14ac:dyDescent="0.25">
      <c r="A92" s="338" t="s">
        <v>174</v>
      </c>
      <c r="B92" s="52">
        <f>'DAY10'!H92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+(Table113[[#This Row],[OPENING ]]+Table113[[#This Row],[RECEIPTS]]+Table113[[#This Row],[RETURNS]])-(Table113[[#This Row],[EXCHANGED]]+Table113[[#This Row],[SALES]]+Table113[[#This Row],[ISSUES]])</f>
        <v>0</v>
      </c>
      <c r="I92" s="53">
        <v>0</v>
      </c>
      <c r="J92" s="58">
        <f t="shared" si="41"/>
        <v>0</v>
      </c>
      <c r="K92" s="53">
        <f>+'DAY10'!K92+'DAY11'!C92</f>
        <v>0</v>
      </c>
      <c r="L92" s="54">
        <f>+'DAY10'!L92+'DAY11'!D92</f>
        <v>0</v>
      </c>
      <c r="M92" s="55">
        <f>+'DAY10'!M92+'DAY11'!E92</f>
        <v>0</v>
      </c>
      <c r="N92" s="52">
        <f>+'DAY10'!N92+'DAY11'!F92</f>
        <v>0</v>
      </c>
      <c r="O92" s="276">
        <f>+'DAY10'!O92+'DAY11'!G92</f>
        <v>0</v>
      </c>
      <c r="P92" s="53">
        <f t="shared" si="48"/>
        <v>0</v>
      </c>
      <c r="Q92" s="54">
        <f t="shared" si="49"/>
        <v>0</v>
      </c>
      <c r="R92" s="55">
        <f t="shared" si="50"/>
        <v>0</v>
      </c>
      <c r="S92" s="52">
        <f t="shared" si="51"/>
        <v>0</v>
      </c>
      <c r="T92" s="276">
        <f t="shared" si="52"/>
        <v>0</v>
      </c>
      <c r="U92" s="62">
        <f t="shared" si="40"/>
        <v>0</v>
      </c>
    </row>
    <row r="93" spans="1:21" x14ac:dyDescent="0.25">
      <c r="A93" s="338" t="s">
        <v>229</v>
      </c>
      <c r="B93" s="52">
        <f>'DAY10'!H93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+(Table113[[#This Row],[OPENING ]]+Table113[[#This Row],[RECEIPTS]]+Table113[[#This Row],[RETURNS]])-(Table113[[#This Row],[EXCHANGED]]+Table113[[#This Row],[SALES]]+Table113[[#This Row],[ISSUES]])</f>
        <v>0</v>
      </c>
      <c r="I93" s="53">
        <v>0</v>
      </c>
      <c r="J93" s="58">
        <f t="shared" si="41"/>
        <v>0</v>
      </c>
      <c r="K93" s="53">
        <f>+'DAY10'!K93+'DAY11'!C93</f>
        <v>0</v>
      </c>
      <c r="L93" s="54">
        <f>+'DAY10'!L93+'DAY11'!D93</f>
        <v>0</v>
      </c>
      <c r="M93" s="55">
        <f>+'DAY10'!M93+'DAY11'!E93</f>
        <v>0</v>
      </c>
      <c r="N93" s="52">
        <f>+'DAY10'!N93+'DAY11'!F93</f>
        <v>0</v>
      </c>
      <c r="O93" s="276">
        <f>+'DAY10'!O93+'DAY11'!G93</f>
        <v>0</v>
      </c>
      <c r="P93" s="53">
        <f t="shared" si="48"/>
        <v>0</v>
      </c>
      <c r="Q93" s="54">
        <f t="shared" si="49"/>
        <v>0</v>
      </c>
      <c r="R93" s="55">
        <f t="shared" si="50"/>
        <v>0</v>
      </c>
      <c r="S93" s="52">
        <f t="shared" si="51"/>
        <v>0</v>
      </c>
      <c r="T93" s="276">
        <f t="shared" si="52"/>
        <v>0</v>
      </c>
      <c r="U93" s="62">
        <f t="shared" si="40"/>
        <v>0</v>
      </c>
    </row>
    <row r="94" spans="1:21" x14ac:dyDescent="0.25">
      <c r="A94" s="338" t="s">
        <v>175</v>
      </c>
      <c r="B94" s="52">
        <f>'DAY10'!H94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+(Table113[[#This Row],[OPENING ]]+Table113[[#This Row],[RECEIPTS]]+Table113[[#This Row],[RETURNS]])-(Table113[[#This Row],[EXCHANGED]]+Table113[[#This Row],[SALES]]+Table113[[#This Row],[ISSUES]])</f>
        <v>0</v>
      </c>
      <c r="I94" s="53">
        <v>0</v>
      </c>
      <c r="J94" s="58">
        <f t="shared" si="41"/>
        <v>0</v>
      </c>
      <c r="K94" s="53">
        <f>+'DAY10'!K94+'DAY11'!C94</f>
        <v>0</v>
      </c>
      <c r="L94" s="54">
        <f>+'DAY10'!L94+'DAY11'!D94</f>
        <v>0</v>
      </c>
      <c r="M94" s="55">
        <f>+'DAY10'!M94+'DAY11'!E94</f>
        <v>0</v>
      </c>
      <c r="N94" s="52">
        <f>+'DAY10'!N94+'DAY11'!F94</f>
        <v>0</v>
      </c>
      <c r="O94" s="276">
        <f>+'DAY10'!O94+'DAY11'!G94</f>
        <v>0</v>
      </c>
      <c r="P94" s="53">
        <f t="shared" si="48"/>
        <v>0</v>
      </c>
      <c r="Q94" s="54">
        <f t="shared" si="49"/>
        <v>0</v>
      </c>
      <c r="R94" s="55">
        <f t="shared" si="50"/>
        <v>0</v>
      </c>
      <c r="S94" s="52">
        <f t="shared" si="51"/>
        <v>0</v>
      </c>
      <c r="T94" s="276">
        <f t="shared" si="52"/>
        <v>0</v>
      </c>
      <c r="U94" s="62">
        <f t="shared" si="40"/>
        <v>0</v>
      </c>
    </row>
    <row r="95" spans="1:21" x14ac:dyDescent="0.25">
      <c r="A95" s="338" t="s">
        <v>260</v>
      </c>
      <c r="B95" s="52">
        <f>'DAY10'!H95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+(Table113[[#This Row],[OPENING ]]+Table113[[#This Row],[RECEIPTS]]+Table113[[#This Row],[RETURNS]])-(Table113[[#This Row],[EXCHANGED]]+Table113[[#This Row],[SALES]]+Table113[[#This Row],[ISSUES]])</f>
        <v>25</v>
      </c>
      <c r="I95" s="53">
        <v>0</v>
      </c>
      <c r="J95" s="58">
        <f t="shared" si="41"/>
        <v>-25</v>
      </c>
      <c r="K95" s="53">
        <f>+'DAY10'!K95+'DAY11'!C95</f>
        <v>0</v>
      </c>
      <c r="L95" s="54">
        <f>+'DAY10'!L95+'DAY11'!D95</f>
        <v>0</v>
      </c>
      <c r="M95" s="55">
        <f>+'DAY10'!M95+'DAY11'!E95</f>
        <v>0</v>
      </c>
      <c r="N95" s="52">
        <f>+'DAY10'!N95+'DAY11'!F95</f>
        <v>0</v>
      </c>
      <c r="O95" s="276">
        <f>+'DAY10'!O95+'DAY11'!G95</f>
        <v>0</v>
      </c>
      <c r="P95" s="53">
        <f t="shared" si="48"/>
        <v>0</v>
      </c>
      <c r="Q95" s="54">
        <f t="shared" si="49"/>
        <v>0</v>
      </c>
      <c r="R95" s="55">
        <f t="shared" si="50"/>
        <v>0</v>
      </c>
      <c r="S95" s="52">
        <f t="shared" si="51"/>
        <v>0</v>
      </c>
      <c r="T95" s="276">
        <f t="shared" si="52"/>
        <v>0</v>
      </c>
      <c r="U95" s="62">
        <f t="shared" si="40"/>
        <v>0</v>
      </c>
    </row>
    <row r="96" spans="1:21" x14ac:dyDescent="0.25">
      <c r="A96" s="338" t="s">
        <v>244</v>
      </c>
      <c r="B96" s="52">
        <f>'DAY10'!H96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+(Table113[[#This Row],[OPENING ]]+Table113[[#This Row],[RECEIPTS]]+Table113[[#This Row],[RETURNS]])-(Table113[[#This Row],[EXCHANGED]]+Table113[[#This Row],[SALES]]+Table113[[#This Row],[ISSUES]])</f>
        <v>0</v>
      </c>
      <c r="I96" s="53">
        <v>0</v>
      </c>
      <c r="J96" s="58">
        <f t="shared" si="41"/>
        <v>0</v>
      </c>
      <c r="K96" s="53">
        <f>+'DAY10'!K96+'DAY11'!C96</f>
        <v>0</v>
      </c>
      <c r="L96" s="54">
        <f>+'DAY10'!L96+'DAY11'!D96</f>
        <v>0</v>
      </c>
      <c r="M96" s="55">
        <f>+'DAY10'!M96+'DAY11'!E96</f>
        <v>0</v>
      </c>
      <c r="N96" s="52">
        <f>+'DAY10'!N96+'DAY11'!F96</f>
        <v>0</v>
      </c>
      <c r="O96" s="276">
        <f>+'DAY10'!O96+'DAY11'!G96</f>
        <v>0</v>
      </c>
      <c r="P96" s="53">
        <f t="shared" si="48"/>
        <v>0</v>
      </c>
      <c r="Q96" s="54">
        <f t="shared" si="49"/>
        <v>0</v>
      </c>
      <c r="R96" s="55">
        <f t="shared" si="50"/>
        <v>0</v>
      </c>
      <c r="S96" s="52">
        <f t="shared" si="51"/>
        <v>0</v>
      </c>
      <c r="T96" s="276">
        <f t="shared" si="52"/>
        <v>0</v>
      </c>
      <c r="U96" s="62">
        <f t="shared" si="40"/>
        <v>0</v>
      </c>
    </row>
    <row r="97" spans="1:21" x14ac:dyDescent="0.25">
      <c r="A97" s="338" t="s">
        <v>245</v>
      </c>
      <c r="B97" s="52">
        <f>'DAY10'!H97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+(Table113[[#This Row],[OPENING ]]+Table113[[#This Row],[RECEIPTS]]+Table113[[#This Row],[RETURNS]])-(Table113[[#This Row],[EXCHANGED]]+Table113[[#This Row],[SALES]]+Table113[[#This Row],[ISSUES]])</f>
        <v>30.400000000000006</v>
      </c>
      <c r="I97" s="53">
        <v>0</v>
      </c>
      <c r="J97" s="58">
        <f t="shared" si="41"/>
        <v>-30.400000000000006</v>
      </c>
      <c r="K97" s="53">
        <f>+'DAY10'!K97+'DAY11'!C97</f>
        <v>0</v>
      </c>
      <c r="L97" s="54">
        <f>+'DAY10'!L97+'DAY11'!D97</f>
        <v>0</v>
      </c>
      <c r="M97" s="55">
        <f>+'DAY10'!M97+'DAY11'!E97</f>
        <v>0</v>
      </c>
      <c r="N97" s="52">
        <f>+'DAY10'!N97+'DAY11'!F97</f>
        <v>0</v>
      </c>
      <c r="O97" s="276">
        <f>+'DAY10'!O97+'DAY11'!G97</f>
        <v>155</v>
      </c>
      <c r="P97" s="53">
        <f t="shared" si="48"/>
        <v>0</v>
      </c>
      <c r="Q97" s="54">
        <f t="shared" si="49"/>
        <v>0</v>
      </c>
      <c r="R97" s="55">
        <f t="shared" si="50"/>
        <v>0</v>
      </c>
      <c r="S97" s="52">
        <f t="shared" si="51"/>
        <v>0</v>
      </c>
      <c r="T97" s="276">
        <f t="shared" si="52"/>
        <v>14.090909090909092</v>
      </c>
      <c r="U97" s="62">
        <f t="shared" si="40"/>
        <v>2.1574193548387099</v>
      </c>
    </row>
    <row r="98" spans="1:21" x14ac:dyDescent="0.25">
      <c r="A98" s="338"/>
      <c r="B98" s="52">
        <f>'DAY10'!H98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+(Table113[[#This Row],[OPENING ]]+Table113[[#This Row],[RECEIPTS]]+Table113[[#This Row],[RETURNS]])-(Table113[[#This Row],[EXCHANGED]]+Table113[[#This Row],[SALES]]+Table113[[#This Row],[ISSUES]])</f>
        <v>0</v>
      </c>
      <c r="I98" s="53">
        <v>0</v>
      </c>
      <c r="J98" s="58">
        <f t="shared" si="41"/>
        <v>0</v>
      </c>
      <c r="K98" s="53">
        <f>+'DAY10'!K98+'DAY11'!C98</f>
        <v>0</v>
      </c>
      <c r="L98" s="54">
        <f>+'DAY10'!L98+'DAY11'!D98</f>
        <v>0</v>
      </c>
      <c r="M98" s="55">
        <f>+'DAY10'!M98+'DAY11'!E98</f>
        <v>0</v>
      </c>
      <c r="N98" s="52">
        <f>+'DAY10'!N98+'DAY11'!F98</f>
        <v>0</v>
      </c>
      <c r="O98" s="276">
        <f>+'DAY10'!O98+'DAY11'!G98</f>
        <v>0</v>
      </c>
      <c r="P98" s="53">
        <f t="shared" si="48"/>
        <v>0</v>
      </c>
      <c r="Q98" s="54">
        <f t="shared" si="49"/>
        <v>0</v>
      </c>
      <c r="R98" s="55">
        <f t="shared" si="50"/>
        <v>0</v>
      </c>
      <c r="S98" s="52">
        <f t="shared" si="51"/>
        <v>0</v>
      </c>
      <c r="T98" s="276">
        <f t="shared" si="52"/>
        <v>0</v>
      </c>
      <c r="U98" s="62">
        <f t="shared" si="40"/>
        <v>0</v>
      </c>
    </row>
    <row r="99" spans="1:21" ht="15.75" thickBot="1" x14ac:dyDescent="0.3">
      <c r="A99" s="339"/>
      <c r="B99" s="52">
        <f>'DAY10'!H99</f>
        <v>0</v>
      </c>
      <c r="C99" s="144">
        <v>0</v>
      </c>
      <c r="D99" s="145">
        <v>0</v>
      </c>
      <c r="E99" s="146">
        <v>0</v>
      </c>
      <c r="F99" s="143">
        <v>0</v>
      </c>
      <c r="G99" s="298">
        <v>0</v>
      </c>
      <c r="H99" s="54">
        <f>+(Table113[[#This Row],[OPENING ]]+Table113[[#This Row],[RECEIPTS]]+Table113[[#This Row],[RETURNS]])-(Table113[[#This Row],[EXCHANGED]]+Table113[[#This Row],[SALES]]+Table113[[#This Row],[ISSUES]])</f>
        <v>0</v>
      </c>
      <c r="I99" s="144">
        <v>0</v>
      </c>
      <c r="J99" s="148">
        <f>+I99-H99</f>
        <v>0</v>
      </c>
      <c r="K99" s="53">
        <f>+'DAY10'!K99+'DAY11'!C99</f>
        <v>0</v>
      </c>
      <c r="L99" s="54">
        <f>+'DAY10'!L99+'DAY11'!D99</f>
        <v>0</v>
      </c>
      <c r="M99" s="55">
        <f>+'DAY10'!M99+'DAY11'!E99</f>
        <v>0</v>
      </c>
      <c r="N99" s="52">
        <f>+'DAY10'!N99+'DAY11'!F99</f>
        <v>0</v>
      </c>
      <c r="O99" s="276">
        <f>+'DAY10'!O99+'DAY11'!G99</f>
        <v>0</v>
      </c>
      <c r="P99" s="53">
        <f t="shared" si="48"/>
        <v>0</v>
      </c>
      <c r="Q99" s="54">
        <f t="shared" si="49"/>
        <v>0</v>
      </c>
      <c r="R99" s="55">
        <f t="shared" si="50"/>
        <v>0</v>
      </c>
      <c r="S99" s="52">
        <f t="shared" si="51"/>
        <v>0</v>
      </c>
      <c r="T99" s="276">
        <f t="shared" si="5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53">SUM(B83:B99)</f>
        <v>3565.0000000000005</v>
      </c>
      <c r="C100" s="161">
        <f t="shared" si="53"/>
        <v>0</v>
      </c>
      <c r="D100" s="162">
        <f t="shared" si="53"/>
        <v>0</v>
      </c>
      <c r="E100" s="163">
        <f t="shared" si="53"/>
        <v>0</v>
      </c>
      <c r="F100" s="160">
        <f t="shared" si="53"/>
        <v>0</v>
      </c>
      <c r="G100" s="277">
        <f t="shared" si="53"/>
        <v>0</v>
      </c>
      <c r="H100" s="162">
        <f t="shared" si="53"/>
        <v>3565.0000000000005</v>
      </c>
      <c r="I100" s="161">
        <f t="shared" si="53"/>
        <v>0</v>
      </c>
      <c r="J100" s="165">
        <f>+I100-H100</f>
        <v>-3565.0000000000005</v>
      </c>
      <c r="K100" s="161">
        <f t="shared" ref="K100:T100" si="54">SUM(K83:K99)</f>
        <v>8250</v>
      </c>
      <c r="L100" s="162">
        <f t="shared" si="54"/>
        <v>96.6</v>
      </c>
      <c r="M100" s="163">
        <f t="shared" si="54"/>
        <v>0</v>
      </c>
      <c r="N100" s="160">
        <f t="shared" si="54"/>
        <v>0</v>
      </c>
      <c r="O100" s="277">
        <f t="shared" si="54"/>
        <v>7032</v>
      </c>
      <c r="P100" s="161">
        <f t="shared" si="54"/>
        <v>750</v>
      </c>
      <c r="Q100" s="162">
        <f t="shared" si="54"/>
        <v>8.7818181818181813</v>
      </c>
      <c r="R100" s="163">
        <f t="shared" si="54"/>
        <v>0</v>
      </c>
      <c r="S100" s="160">
        <f t="shared" si="54"/>
        <v>0</v>
      </c>
      <c r="T100" s="277">
        <f t="shared" si="54"/>
        <v>639.27272727272725</v>
      </c>
      <c r="U100" s="166">
        <f t="shared" si="40"/>
        <v>2.5499720390672755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'DAY10'!H102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+(Table113[[#This Row],[OPENING ]]+Table113[[#This Row],[RECEIPTS]]+Table113[[#This Row],[RETURNS]])-(Table113[[#This Row],[EXCHANGED]]+Table113[[#This Row],[SALES]]+Table113[[#This Row],[ISSUES]])</f>
        <v>0</v>
      </c>
      <c r="I102" s="53">
        <v>0</v>
      </c>
      <c r="J102" s="58">
        <f t="shared" si="41"/>
        <v>0</v>
      </c>
      <c r="K102" s="53">
        <f>+'DAY10'!K102+'DAY11'!C102</f>
        <v>0</v>
      </c>
      <c r="L102" s="54">
        <f>+'DAY10'!L102+'DAY11'!D102</f>
        <v>0</v>
      </c>
      <c r="M102" s="55">
        <f>+'DAY10'!M102+'DAY11'!E102</f>
        <v>0</v>
      </c>
      <c r="N102" s="52">
        <f>+'DAY10'!N102+'DAY11'!F102</f>
        <v>0</v>
      </c>
      <c r="O102" s="276">
        <f>+'DAY10'!O102+'DAY11'!G102</f>
        <v>0</v>
      </c>
      <c r="P102" s="53">
        <f t="shared" ref="P102" si="55">+K102/11</f>
        <v>0</v>
      </c>
      <c r="Q102" s="54">
        <f t="shared" ref="Q102" si="56">+L102/11</f>
        <v>0</v>
      </c>
      <c r="R102" s="55">
        <f t="shared" ref="R102" si="57">+M102/11</f>
        <v>0</v>
      </c>
      <c r="S102" s="52">
        <f t="shared" ref="S102" si="58">+N102/11</f>
        <v>0</v>
      </c>
      <c r="T102" s="276">
        <f t="shared" ref="T102" si="59">+O102/11</f>
        <v>0</v>
      </c>
      <c r="U102" s="62">
        <f t="shared" si="40"/>
        <v>0</v>
      </c>
    </row>
    <row r="103" spans="1:21" x14ac:dyDescent="0.25">
      <c r="A103" s="340" t="s">
        <v>164</v>
      </c>
      <c r="B103" s="52">
        <f>'DAY10'!H103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+(Table113[[#This Row],[OPENING ]]+Table113[[#This Row],[RECEIPTS]]+Table113[[#This Row],[RETURNS]])-(Table113[[#This Row],[EXCHANGED]]+Table113[[#This Row],[SALES]]+Table113[[#This Row],[ISSUES]])</f>
        <v>0</v>
      </c>
      <c r="I103" s="53">
        <v>0</v>
      </c>
      <c r="J103" s="58">
        <f t="shared" si="41"/>
        <v>0</v>
      </c>
      <c r="K103" s="53">
        <f>+'DAY10'!K103+'DAY11'!C103</f>
        <v>0</v>
      </c>
      <c r="L103" s="54">
        <f>+'DAY10'!L103+'DAY11'!D103</f>
        <v>0</v>
      </c>
      <c r="M103" s="55">
        <f>+'DAY10'!M103+'DAY11'!E103</f>
        <v>0</v>
      </c>
      <c r="N103" s="52">
        <f>+'DAY10'!N103+'DAY11'!F103</f>
        <v>0</v>
      </c>
      <c r="O103" s="276">
        <f>+'DAY10'!O103+'DAY11'!G103</f>
        <v>0</v>
      </c>
      <c r="P103" s="53">
        <f t="shared" ref="P103:P113" si="60">+K103/11</f>
        <v>0</v>
      </c>
      <c r="Q103" s="54">
        <f t="shared" ref="Q103:Q113" si="61">+L103/11</f>
        <v>0</v>
      </c>
      <c r="R103" s="55">
        <f t="shared" ref="R103:R113" si="62">+M103/11</f>
        <v>0</v>
      </c>
      <c r="S103" s="52">
        <f t="shared" ref="S103:S113" si="63">+N103/11</f>
        <v>0</v>
      </c>
      <c r="T103" s="276">
        <f t="shared" ref="T103:T113" si="64">+O103/11</f>
        <v>0</v>
      </c>
      <c r="U103" s="62">
        <f t="shared" si="40"/>
        <v>0</v>
      </c>
    </row>
    <row r="104" spans="1:21" x14ac:dyDescent="0.25">
      <c r="A104" s="340" t="s">
        <v>114</v>
      </c>
      <c r="B104" s="52">
        <f>'DAY10'!H104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+(Table113[[#This Row],[OPENING ]]+Table113[[#This Row],[RECEIPTS]]+Table113[[#This Row],[RETURNS]])-(Table113[[#This Row],[EXCHANGED]]+Table113[[#This Row],[SALES]]+Table113[[#This Row],[ISSUES]])</f>
        <v>0</v>
      </c>
      <c r="I104" s="53">
        <v>0</v>
      </c>
      <c r="J104" s="58">
        <f t="shared" si="41"/>
        <v>0</v>
      </c>
      <c r="K104" s="53">
        <f>+'DAY10'!K104+'DAY11'!C104</f>
        <v>0</v>
      </c>
      <c r="L104" s="54">
        <f>+'DAY10'!L104+'DAY11'!D104</f>
        <v>0</v>
      </c>
      <c r="M104" s="55">
        <f>+'DAY10'!M104+'DAY11'!E104</f>
        <v>0</v>
      </c>
      <c r="N104" s="52">
        <f>+'DAY10'!N104+'DAY11'!F104</f>
        <v>0</v>
      </c>
      <c r="O104" s="276">
        <f>+'DAY10'!O104+'DAY11'!G104</f>
        <v>0</v>
      </c>
      <c r="P104" s="53">
        <f t="shared" si="60"/>
        <v>0</v>
      </c>
      <c r="Q104" s="54">
        <f t="shared" si="61"/>
        <v>0</v>
      </c>
      <c r="R104" s="55">
        <f t="shared" si="62"/>
        <v>0</v>
      </c>
      <c r="S104" s="52">
        <f t="shared" si="63"/>
        <v>0</v>
      </c>
      <c r="T104" s="276">
        <f t="shared" si="64"/>
        <v>0</v>
      </c>
      <c r="U104" s="62">
        <f t="shared" si="40"/>
        <v>0</v>
      </c>
    </row>
    <row r="105" spans="1:21" x14ac:dyDescent="0.25">
      <c r="A105" s="340" t="s">
        <v>113</v>
      </c>
      <c r="B105" s="52">
        <f>'DAY10'!H105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+(Table113[[#This Row],[OPENING ]]+Table113[[#This Row],[RECEIPTS]]+Table113[[#This Row],[RETURNS]])-(Table113[[#This Row],[EXCHANGED]]+Table113[[#This Row],[SALES]]+Table113[[#This Row],[ISSUES]])</f>
        <v>0</v>
      </c>
      <c r="I105" s="53">
        <v>0</v>
      </c>
      <c r="J105" s="58">
        <f t="shared" si="41"/>
        <v>0</v>
      </c>
      <c r="K105" s="53">
        <f>+'DAY10'!K105+'DAY11'!C105</f>
        <v>0</v>
      </c>
      <c r="L105" s="54">
        <f>+'DAY10'!L105+'DAY11'!D105</f>
        <v>0</v>
      </c>
      <c r="M105" s="55">
        <f>+'DAY10'!M105+'DAY11'!E105</f>
        <v>0</v>
      </c>
      <c r="N105" s="52">
        <f>+'DAY10'!N105+'DAY11'!F105</f>
        <v>0</v>
      </c>
      <c r="O105" s="276">
        <f>+'DAY10'!O105+'DAY11'!G105</f>
        <v>0</v>
      </c>
      <c r="P105" s="53">
        <f t="shared" si="60"/>
        <v>0</v>
      </c>
      <c r="Q105" s="54">
        <f t="shared" si="61"/>
        <v>0</v>
      </c>
      <c r="R105" s="55">
        <f t="shared" si="62"/>
        <v>0</v>
      </c>
      <c r="S105" s="52">
        <f t="shared" si="63"/>
        <v>0</v>
      </c>
      <c r="T105" s="276">
        <f t="shared" si="64"/>
        <v>0</v>
      </c>
      <c r="U105" s="62">
        <f t="shared" si="40"/>
        <v>0</v>
      </c>
    </row>
    <row r="106" spans="1:21" x14ac:dyDescent="0.25">
      <c r="A106" s="341" t="s">
        <v>171</v>
      </c>
      <c r="B106" s="52">
        <f>'DAY10'!H106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+(Table113[[#This Row],[OPENING ]]+Table113[[#This Row],[RECEIPTS]]+Table113[[#This Row],[RETURNS]])-(Table113[[#This Row],[EXCHANGED]]+Table113[[#This Row],[SALES]]+Table113[[#This Row],[ISSUES]])</f>
        <v>0</v>
      </c>
      <c r="I106" s="53">
        <v>0</v>
      </c>
      <c r="J106" s="58">
        <f t="shared" si="41"/>
        <v>0</v>
      </c>
      <c r="K106" s="53">
        <f>+'DAY10'!K106+'DAY11'!C106</f>
        <v>0</v>
      </c>
      <c r="L106" s="54">
        <f>+'DAY10'!L106+'DAY11'!D106</f>
        <v>0</v>
      </c>
      <c r="M106" s="55">
        <f>+'DAY10'!M106+'DAY11'!E106</f>
        <v>0</v>
      </c>
      <c r="N106" s="52">
        <f>+'DAY10'!N106+'DAY11'!F106</f>
        <v>0</v>
      </c>
      <c r="O106" s="276">
        <f>+'DAY10'!O106+'DAY11'!G106</f>
        <v>0</v>
      </c>
      <c r="P106" s="53">
        <f t="shared" si="60"/>
        <v>0</v>
      </c>
      <c r="Q106" s="54">
        <f t="shared" si="61"/>
        <v>0</v>
      </c>
      <c r="R106" s="55">
        <f t="shared" si="62"/>
        <v>0</v>
      </c>
      <c r="S106" s="52">
        <f t="shared" si="63"/>
        <v>0</v>
      </c>
      <c r="T106" s="276">
        <f t="shared" si="64"/>
        <v>0</v>
      </c>
      <c r="U106" s="62">
        <f t="shared" si="40"/>
        <v>0</v>
      </c>
    </row>
    <row r="107" spans="1:21" x14ac:dyDescent="0.25">
      <c r="A107" s="340" t="s">
        <v>261</v>
      </c>
      <c r="B107" s="52">
        <f>'DAY10'!H107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+(Table113[[#This Row],[OPENING ]]+Table113[[#This Row],[RECEIPTS]]+Table113[[#This Row],[RETURNS]])-(Table113[[#This Row],[EXCHANGED]]+Table113[[#This Row],[SALES]]+Table113[[#This Row],[ISSUES]])</f>
        <v>258.60000000000002</v>
      </c>
      <c r="I107" s="53">
        <v>0</v>
      </c>
      <c r="J107" s="58">
        <f t="shared" si="41"/>
        <v>-258.60000000000002</v>
      </c>
      <c r="K107" s="53">
        <f>+'DAY10'!K107+'DAY11'!C107</f>
        <v>0</v>
      </c>
      <c r="L107" s="54">
        <f>+'DAY10'!L107+'DAY11'!D107</f>
        <v>0</v>
      </c>
      <c r="M107" s="55">
        <f>+'DAY10'!M107+'DAY11'!E107</f>
        <v>0</v>
      </c>
      <c r="N107" s="52">
        <f>+'DAY10'!N107+'DAY11'!F107</f>
        <v>0</v>
      </c>
      <c r="O107" s="276">
        <f>+'DAY10'!O107+'DAY11'!G107</f>
        <v>0</v>
      </c>
      <c r="P107" s="53">
        <f t="shared" si="60"/>
        <v>0</v>
      </c>
      <c r="Q107" s="54">
        <f t="shared" si="61"/>
        <v>0</v>
      </c>
      <c r="R107" s="55">
        <f t="shared" si="62"/>
        <v>0</v>
      </c>
      <c r="S107" s="52">
        <f t="shared" si="63"/>
        <v>0</v>
      </c>
      <c r="T107" s="276">
        <f t="shared" si="64"/>
        <v>0</v>
      </c>
      <c r="U107" s="62">
        <f t="shared" si="40"/>
        <v>0</v>
      </c>
    </row>
    <row r="108" spans="1:21" x14ac:dyDescent="0.25">
      <c r="A108" s="342" t="s">
        <v>220</v>
      </c>
      <c r="B108" s="52">
        <f>'DAY10'!H108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+(Table113[[#This Row],[OPENING ]]+Table113[[#This Row],[RECEIPTS]]+Table113[[#This Row],[RETURNS]])-(Table113[[#This Row],[EXCHANGED]]+Table113[[#This Row],[SALES]]+Table113[[#This Row],[ISSUES]])</f>
        <v>9803.4</v>
      </c>
      <c r="I108" s="53">
        <v>0</v>
      </c>
      <c r="J108" s="58">
        <f t="shared" si="41"/>
        <v>-9803.4</v>
      </c>
      <c r="K108" s="53">
        <f>+'DAY10'!K108+'DAY11'!C108</f>
        <v>6075</v>
      </c>
      <c r="L108" s="54">
        <f>+'DAY10'!L108+'DAY11'!D108</f>
        <v>0</v>
      </c>
      <c r="M108" s="55">
        <f>+'DAY10'!M108+'DAY11'!E108</f>
        <v>0</v>
      </c>
      <c r="N108" s="52">
        <f>+'DAY10'!N108+'DAY11'!F108</f>
        <v>0</v>
      </c>
      <c r="O108" s="276">
        <f>+'DAY10'!O108+'DAY11'!G108</f>
        <v>3900</v>
      </c>
      <c r="P108" s="53">
        <f t="shared" si="60"/>
        <v>552.27272727272725</v>
      </c>
      <c r="Q108" s="54">
        <f t="shared" si="61"/>
        <v>0</v>
      </c>
      <c r="R108" s="55">
        <f t="shared" si="62"/>
        <v>0</v>
      </c>
      <c r="S108" s="52">
        <f t="shared" si="63"/>
        <v>0</v>
      </c>
      <c r="T108" s="276">
        <f t="shared" si="64"/>
        <v>354.54545454545456</v>
      </c>
      <c r="U108" s="62">
        <f t="shared" si="40"/>
        <v>10.810766917293233</v>
      </c>
    </row>
    <row r="109" spans="1:21" x14ac:dyDescent="0.25">
      <c r="A109" s="340"/>
      <c r="B109" s="52">
        <f>'DAY10'!H109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+(Table113[[#This Row],[OPENING ]]+Table113[[#This Row],[RECEIPTS]]+Table113[[#This Row],[RETURNS]])-(Table113[[#This Row],[EXCHANGED]]+Table113[[#This Row],[SALES]]+Table113[[#This Row],[ISSUES]])</f>
        <v>0</v>
      </c>
      <c r="I109" s="53">
        <v>0</v>
      </c>
      <c r="J109" s="58">
        <f t="shared" si="41"/>
        <v>0</v>
      </c>
      <c r="K109" s="53">
        <f>+'DAY10'!K109+'DAY11'!C109</f>
        <v>0</v>
      </c>
      <c r="L109" s="54">
        <f>+'DAY10'!L109+'DAY11'!D109</f>
        <v>0</v>
      </c>
      <c r="M109" s="55">
        <f>+'DAY10'!M109+'DAY11'!E109</f>
        <v>0</v>
      </c>
      <c r="N109" s="52">
        <f>+'DAY10'!N109+'DAY11'!F109</f>
        <v>0</v>
      </c>
      <c r="O109" s="276">
        <f>+'DAY10'!O109+'DAY11'!G109</f>
        <v>0</v>
      </c>
      <c r="P109" s="53">
        <f t="shared" si="60"/>
        <v>0</v>
      </c>
      <c r="Q109" s="54">
        <f t="shared" si="61"/>
        <v>0</v>
      </c>
      <c r="R109" s="55">
        <f t="shared" si="62"/>
        <v>0</v>
      </c>
      <c r="S109" s="52">
        <f t="shared" si="63"/>
        <v>0</v>
      </c>
      <c r="T109" s="276">
        <f t="shared" si="64"/>
        <v>0</v>
      </c>
      <c r="U109" s="62">
        <f t="shared" si="40"/>
        <v>0</v>
      </c>
    </row>
    <row r="110" spans="1:21" x14ac:dyDescent="0.25">
      <c r="A110" s="340"/>
      <c r="B110" s="52">
        <f>'DAY10'!H110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+(Table113[[#This Row],[OPENING ]]+Table113[[#This Row],[RECEIPTS]]+Table113[[#This Row],[RETURNS]])-(Table113[[#This Row],[EXCHANGED]]+Table113[[#This Row],[SALES]]+Table113[[#This Row],[ISSUES]])</f>
        <v>0</v>
      </c>
      <c r="I110" s="53">
        <v>0</v>
      </c>
      <c r="J110" s="58">
        <f t="shared" si="41"/>
        <v>0</v>
      </c>
      <c r="K110" s="53">
        <f>+'DAY10'!K110+'DAY11'!C110</f>
        <v>0</v>
      </c>
      <c r="L110" s="54">
        <f>+'DAY10'!L110+'DAY11'!D110</f>
        <v>0</v>
      </c>
      <c r="M110" s="55">
        <f>+'DAY10'!M110+'DAY11'!E110</f>
        <v>0</v>
      </c>
      <c r="N110" s="52">
        <f>+'DAY10'!N110+'DAY11'!F110</f>
        <v>0</v>
      </c>
      <c r="O110" s="276">
        <f>+'DAY10'!O110+'DAY11'!G110</f>
        <v>0</v>
      </c>
      <c r="P110" s="53">
        <f t="shared" si="60"/>
        <v>0</v>
      </c>
      <c r="Q110" s="54">
        <f t="shared" si="61"/>
        <v>0</v>
      </c>
      <c r="R110" s="55">
        <f t="shared" si="62"/>
        <v>0</v>
      </c>
      <c r="S110" s="52">
        <f t="shared" si="63"/>
        <v>0</v>
      </c>
      <c r="T110" s="276">
        <f t="shared" si="64"/>
        <v>0</v>
      </c>
      <c r="U110" s="62">
        <f t="shared" si="40"/>
        <v>0</v>
      </c>
    </row>
    <row r="111" spans="1:21" x14ac:dyDescent="0.25">
      <c r="A111" s="340"/>
      <c r="B111" s="52">
        <f>'DAY10'!H111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+(Table113[[#This Row],[OPENING ]]+Table113[[#This Row],[RECEIPTS]]+Table113[[#This Row],[RETURNS]])-(Table113[[#This Row],[EXCHANGED]]+Table113[[#This Row],[SALES]]+Table113[[#This Row],[ISSUES]])</f>
        <v>0</v>
      </c>
      <c r="I111" s="53">
        <v>0</v>
      </c>
      <c r="J111" s="58">
        <f t="shared" si="41"/>
        <v>0</v>
      </c>
      <c r="K111" s="53">
        <f>+'DAY10'!K111+'DAY11'!C111</f>
        <v>0</v>
      </c>
      <c r="L111" s="54">
        <f>+'DAY10'!L111+'DAY11'!D111</f>
        <v>0</v>
      </c>
      <c r="M111" s="55">
        <f>+'DAY10'!M111+'DAY11'!E111</f>
        <v>0</v>
      </c>
      <c r="N111" s="52">
        <f>+'DAY10'!N111+'DAY11'!F111</f>
        <v>0</v>
      </c>
      <c r="O111" s="276">
        <f>+'DAY10'!O111+'DAY11'!G111</f>
        <v>0</v>
      </c>
      <c r="P111" s="53">
        <f t="shared" si="60"/>
        <v>0</v>
      </c>
      <c r="Q111" s="54">
        <f t="shared" si="61"/>
        <v>0</v>
      </c>
      <c r="R111" s="55">
        <f t="shared" si="62"/>
        <v>0</v>
      </c>
      <c r="S111" s="52">
        <f t="shared" si="63"/>
        <v>0</v>
      </c>
      <c r="T111" s="276">
        <f t="shared" si="64"/>
        <v>0</v>
      </c>
      <c r="U111" s="62">
        <f t="shared" si="40"/>
        <v>0</v>
      </c>
    </row>
    <row r="112" spans="1:21" x14ac:dyDescent="0.25">
      <c r="A112" s="340"/>
      <c r="B112" s="52">
        <f>'DAY10'!H112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+(Table113[[#This Row],[OPENING ]]+Table113[[#This Row],[RECEIPTS]]+Table113[[#This Row],[RETURNS]])-(Table113[[#This Row],[EXCHANGED]]+Table113[[#This Row],[SALES]]+Table113[[#This Row],[ISSUES]])</f>
        <v>0</v>
      </c>
      <c r="I112" s="53">
        <v>0</v>
      </c>
      <c r="J112" s="58">
        <f t="shared" si="41"/>
        <v>0</v>
      </c>
      <c r="K112" s="53">
        <f>+'DAY10'!K112+'DAY11'!C112</f>
        <v>0</v>
      </c>
      <c r="L112" s="54">
        <f>+'DAY10'!L112+'DAY11'!D112</f>
        <v>0</v>
      </c>
      <c r="M112" s="55">
        <f>+'DAY10'!M112+'DAY11'!E112</f>
        <v>0</v>
      </c>
      <c r="N112" s="52">
        <f>+'DAY10'!N112+'DAY11'!F112</f>
        <v>0</v>
      </c>
      <c r="O112" s="276">
        <f>+'DAY10'!O112+'DAY11'!G112</f>
        <v>0</v>
      </c>
      <c r="P112" s="53">
        <f t="shared" si="60"/>
        <v>0</v>
      </c>
      <c r="Q112" s="54">
        <f t="shared" si="61"/>
        <v>0</v>
      </c>
      <c r="R112" s="55">
        <f t="shared" si="62"/>
        <v>0</v>
      </c>
      <c r="S112" s="52">
        <f t="shared" si="63"/>
        <v>0</v>
      </c>
      <c r="T112" s="276">
        <f t="shared" si="64"/>
        <v>0</v>
      </c>
      <c r="U112" s="62">
        <f t="shared" si="40"/>
        <v>0</v>
      </c>
    </row>
    <row r="113" spans="1:21" ht="15.75" thickBot="1" x14ac:dyDescent="0.3">
      <c r="A113" s="342" t="s">
        <v>126</v>
      </c>
      <c r="B113" s="52">
        <f>'DAY10'!H113</f>
        <v>0</v>
      </c>
      <c r="C113" s="144">
        <v>0</v>
      </c>
      <c r="D113" s="145">
        <v>0</v>
      </c>
      <c r="E113" s="146">
        <v>0</v>
      </c>
      <c r="F113" s="143">
        <v>0</v>
      </c>
      <c r="G113" s="298">
        <v>0</v>
      </c>
      <c r="H113" s="54">
        <f>+(Table113[[#This Row],[OPENING ]]+Table113[[#This Row],[RECEIPTS]]+Table113[[#This Row],[RETURNS]])-(Table113[[#This Row],[EXCHANGED]]+Table113[[#This Row],[SALES]]+Table113[[#This Row],[ISSUES]])</f>
        <v>0</v>
      </c>
      <c r="I113" s="144">
        <v>0</v>
      </c>
      <c r="J113" s="148">
        <f t="shared" si="41"/>
        <v>0</v>
      </c>
      <c r="K113" s="53">
        <f>+'DAY10'!K113+'DAY11'!C113</f>
        <v>0</v>
      </c>
      <c r="L113" s="54">
        <f>+'DAY10'!L113+'DAY11'!D113</f>
        <v>0</v>
      </c>
      <c r="M113" s="55">
        <f>+'DAY10'!M113+'DAY11'!E113</f>
        <v>0</v>
      </c>
      <c r="N113" s="52">
        <f>+'DAY10'!N113+'DAY11'!F113</f>
        <v>0</v>
      </c>
      <c r="O113" s="276">
        <f>+'DAY10'!O113+'DAY11'!G113</f>
        <v>0</v>
      </c>
      <c r="P113" s="53">
        <f t="shared" si="60"/>
        <v>0</v>
      </c>
      <c r="Q113" s="54">
        <f t="shared" si="61"/>
        <v>0</v>
      </c>
      <c r="R113" s="55">
        <f t="shared" si="62"/>
        <v>0</v>
      </c>
      <c r="S113" s="52">
        <f t="shared" si="63"/>
        <v>0</v>
      </c>
      <c r="T113" s="276">
        <f t="shared" si="64"/>
        <v>0</v>
      </c>
      <c r="U113" s="167">
        <f t="shared" si="40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65">SUM(C102:C113)</f>
        <v>0</v>
      </c>
      <c r="D114" s="162">
        <f t="shared" si="65"/>
        <v>0</v>
      </c>
      <c r="E114" s="163">
        <f t="shared" si="65"/>
        <v>0</v>
      </c>
      <c r="F114" s="160">
        <f t="shared" si="65"/>
        <v>0</v>
      </c>
      <c r="G114" s="277">
        <f t="shared" ref="G114:T114" si="66">SUM(G102:G113)</f>
        <v>0</v>
      </c>
      <c r="H114" s="162">
        <f t="shared" si="66"/>
        <v>10062</v>
      </c>
      <c r="I114" s="161">
        <f t="shared" si="66"/>
        <v>0</v>
      </c>
      <c r="J114" s="165">
        <f>+I114-H114</f>
        <v>-10062</v>
      </c>
      <c r="K114" s="161">
        <f t="shared" si="66"/>
        <v>6075</v>
      </c>
      <c r="L114" s="162">
        <f t="shared" si="66"/>
        <v>0</v>
      </c>
      <c r="M114" s="163">
        <f t="shared" si="66"/>
        <v>0</v>
      </c>
      <c r="N114" s="160">
        <f t="shared" si="66"/>
        <v>0</v>
      </c>
      <c r="O114" s="277">
        <f t="shared" si="66"/>
        <v>3900</v>
      </c>
      <c r="P114" s="161">
        <f t="shared" si="66"/>
        <v>552.27272727272725</v>
      </c>
      <c r="Q114" s="162">
        <f t="shared" si="66"/>
        <v>0</v>
      </c>
      <c r="R114" s="163">
        <f t="shared" si="66"/>
        <v>0</v>
      </c>
      <c r="S114" s="160">
        <f t="shared" si="66"/>
        <v>0</v>
      </c>
      <c r="T114" s="277">
        <f t="shared" si="66"/>
        <v>354.54545454545456</v>
      </c>
      <c r="U114" s="166">
        <f t="shared" si="40"/>
        <v>11.095939849624061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'DAY10'!H117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+(Table113[[#This Row],[OPENING ]]+Table113[[#This Row],[RECEIPTS]]+Table113[[#This Row],[RETURNS]])-(Table113[[#This Row],[EXCHANGED]]+Table113[[#This Row],[SALES]]+Table113[[#This Row],[ISSUES]])</f>
        <v>0</v>
      </c>
      <c r="I117" s="53">
        <v>0</v>
      </c>
      <c r="J117" s="58">
        <f t="shared" si="41"/>
        <v>0</v>
      </c>
      <c r="K117" s="53">
        <f>+'DAY10'!K117+'DAY11'!C117</f>
        <v>0</v>
      </c>
      <c r="L117" s="54">
        <f>+'DAY10'!L117+'DAY11'!D117</f>
        <v>0</v>
      </c>
      <c r="M117" s="55">
        <f>+'DAY10'!M117+'DAY11'!E117</f>
        <v>0</v>
      </c>
      <c r="N117" s="52">
        <f>+'DAY10'!N117+'DAY11'!F117</f>
        <v>0</v>
      </c>
      <c r="O117" s="276">
        <f>+'DAY10'!O117+'DAY11'!G117</f>
        <v>0</v>
      </c>
      <c r="P117" s="53">
        <f t="shared" ref="P117" si="67">+K117/11</f>
        <v>0</v>
      </c>
      <c r="Q117" s="54">
        <f t="shared" ref="Q117" si="68">+L117/11</f>
        <v>0</v>
      </c>
      <c r="R117" s="55">
        <f t="shared" ref="R117" si="69">+M117/11</f>
        <v>0</v>
      </c>
      <c r="S117" s="52">
        <f t="shared" ref="S117" si="70">+N117/11</f>
        <v>0</v>
      </c>
      <c r="T117" s="276">
        <f t="shared" ref="T117" si="71">+O117/11</f>
        <v>0</v>
      </c>
      <c r="U117" s="62">
        <f t="shared" si="40"/>
        <v>0</v>
      </c>
    </row>
    <row r="118" spans="1:21" x14ac:dyDescent="0.25">
      <c r="A118" s="78" t="s">
        <v>46</v>
      </c>
      <c r="B118" s="52">
        <f>'DAY10'!H118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+(Table113[[#This Row],[OPENING ]]+Table113[[#This Row],[RECEIPTS]]+Table113[[#This Row],[RETURNS]])-(Table113[[#This Row],[EXCHANGED]]+Table113[[#This Row],[SALES]]+Table113[[#This Row],[ISSUES]])</f>
        <v>0</v>
      </c>
      <c r="I118" s="53">
        <v>0</v>
      </c>
      <c r="J118" s="58">
        <f t="shared" si="41"/>
        <v>0</v>
      </c>
      <c r="K118" s="53">
        <f>+'DAY10'!K118+'DAY11'!C118</f>
        <v>0</v>
      </c>
      <c r="L118" s="54">
        <f>+'DAY10'!L118+'DAY11'!D118</f>
        <v>0</v>
      </c>
      <c r="M118" s="55">
        <f>+'DAY10'!M118+'DAY11'!E118</f>
        <v>0</v>
      </c>
      <c r="N118" s="52">
        <f>+'DAY10'!N118+'DAY11'!F118</f>
        <v>0</v>
      </c>
      <c r="O118" s="276">
        <f>+'DAY10'!O118+'DAY11'!G118</f>
        <v>0</v>
      </c>
      <c r="P118" s="53">
        <f t="shared" ref="P118:P124" si="72">+K118/11</f>
        <v>0</v>
      </c>
      <c r="Q118" s="54">
        <f t="shared" ref="Q118:Q124" si="73">+L118/11</f>
        <v>0</v>
      </c>
      <c r="R118" s="55">
        <f t="shared" ref="R118:R124" si="74">+M118/11</f>
        <v>0</v>
      </c>
      <c r="S118" s="52">
        <f t="shared" ref="S118:S124" si="75">+N118/11</f>
        <v>0</v>
      </c>
      <c r="T118" s="276">
        <f t="shared" ref="T118:T124" si="76">+O118/11</f>
        <v>0</v>
      </c>
      <c r="U118" s="62">
        <f t="shared" si="40"/>
        <v>0</v>
      </c>
    </row>
    <row r="119" spans="1:21" x14ac:dyDescent="0.25">
      <c r="A119" s="78"/>
      <c r="B119" s="52">
        <f>'DAY10'!H119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+(Table113[[#This Row],[OPENING ]]+Table113[[#This Row],[RECEIPTS]]+Table113[[#This Row],[RETURNS]])-(Table113[[#This Row],[EXCHANGED]]+Table113[[#This Row],[SALES]]+Table113[[#This Row],[ISSUES]])</f>
        <v>0</v>
      </c>
      <c r="I119" s="53">
        <v>0</v>
      </c>
      <c r="J119" s="58">
        <f t="shared" si="41"/>
        <v>0</v>
      </c>
      <c r="K119" s="53">
        <f>+'DAY10'!K119+'DAY11'!C119</f>
        <v>0</v>
      </c>
      <c r="L119" s="54">
        <f>+'DAY10'!L119+'DAY11'!D119</f>
        <v>0</v>
      </c>
      <c r="M119" s="55">
        <f>+'DAY10'!M119+'DAY11'!E119</f>
        <v>0</v>
      </c>
      <c r="N119" s="52">
        <f>+'DAY10'!N119+'DAY11'!F119</f>
        <v>0</v>
      </c>
      <c r="O119" s="276">
        <f>+'DAY10'!O119+'DAY11'!G119</f>
        <v>0</v>
      </c>
      <c r="P119" s="53">
        <f t="shared" si="72"/>
        <v>0</v>
      </c>
      <c r="Q119" s="54">
        <f t="shared" si="73"/>
        <v>0</v>
      </c>
      <c r="R119" s="55">
        <f t="shared" si="74"/>
        <v>0</v>
      </c>
      <c r="S119" s="52">
        <f t="shared" si="75"/>
        <v>0</v>
      </c>
      <c r="T119" s="276">
        <f t="shared" si="76"/>
        <v>0</v>
      </c>
      <c r="U119" s="62">
        <f t="shared" si="40"/>
        <v>0</v>
      </c>
    </row>
    <row r="120" spans="1:21" x14ac:dyDescent="0.25">
      <c r="A120" s="78" t="s">
        <v>230</v>
      </c>
      <c r="B120" s="52">
        <f>'DAY10'!H120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+(Table113[[#This Row],[OPENING ]]+Table113[[#This Row],[RECEIPTS]]+Table113[[#This Row],[RETURNS]])-(Table113[[#This Row],[EXCHANGED]]+Table113[[#This Row],[SALES]]+Table113[[#This Row],[ISSUES]])</f>
        <v>0</v>
      </c>
      <c r="I120" s="53">
        <v>0</v>
      </c>
      <c r="J120" s="58">
        <f t="shared" si="41"/>
        <v>0</v>
      </c>
      <c r="K120" s="53">
        <f>+'DAY10'!K120+'DAY11'!C120</f>
        <v>0</v>
      </c>
      <c r="L120" s="54">
        <f>+'DAY10'!L120+'DAY11'!D120</f>
        <v>0</v>
      </c>
      <c r="M120" s="55">
        <f>+'DAY10'!M120+'DAY11'!E120</f>
        <v>0</v>
      </c>
      <c r="N120" s="52">
        <f>+'DAY10'!N120+'DAY11'!F120</f>
        <v>0</v>
      </c>
      <c r="O120" s="276">
        <f>+'DAY10'!O120+'DAY11'!G120</f>
        <v>0</v>
      </c>
      <c r="P120" s="53">
        <f t="shared" si="72"/>
        <v>0</v>
      </c>
      <c r="Q120" s="54">
        <f t="shared" si="73"/>
        <v>0</v>
      </c>
      <c r="R120" s="55">
        <f t="shared" si="74"/>
        <v>0</v>
      </c>
      <c r="S120" s="52">
        <f t="shared" si="75"/>
        <v>0</v>
      </c>
      <c r="T120" s="276">
        <f t="shared" si="76"/>
        <v>0</v>
      </c>
      <c r="U120" s="62">
        <f t="shared" si="40"/>
        <v>0</v>
      </c>
    </row>
    <row r="121" spans="1:21" x14ac:dyDescent="0.25">
      <c r="A121" s="78" t="s">
        <v>231</v>
      </c>
      <c r="B121" s="52">
        <f>'DAY10'!H121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+(Table113[[#This Row],[OPENING ]]+Table113[[#This Row],[RECEIPTS]]+Table113[[#This Row],[RETURNS]])-(Table113[[#This Row],[EXCHANGED]]+Table113[[#This Row],[SALES]]+Table113[[#This Row],[ISSUES]])</f>
        <v>8486.7999999999993</v>
      </c>
      <c r="I121" s="53">
        <v>0</v>
      </c>
      <c r="J121" s="58">
        <f t="shared" si="41"/>
        <v>-8486.7999999999993</v>
      </c>
      <c r="K121" s="53">
        <f>+'DAY10'!K121+'DAY11'!C121</f>
        <v>0</v>
      </c>
      <c r="L121" s="54">
        <f>+'DAY10'!L121+'DAY11'!D121</f>
        <v>8.3000000000000007</v>
      </c>
      <c r="M121" s="55">
        <f>+'DAY10'!M121+'DAY11'!E121</f>
        <v>0</v>
      </c>
      <c r="N121" s="52">
        <f>+'DAY10'!N121+'DAY11'!F121</f>
        <v>0</v>
      </c>
      <c r="O121" s="276">
        <f>+'DAY10'!O121+'DAY11'!G121</f>
        <v>2209.9</v>
      </c>
      <c r="P121" s="53">
        <f t="shared" si="72"/>
        <v>0</v>
      </c>
      <c r="Q121" s="54">
        <f t="shared" si="73"/>
        <v>0.75454545454545463</v>
      </c>
      <c r="R121" s="55">
        <f t="shared" si="74"/>
        <v>0</v>
      </c>
      <c r="S121" s="52">
        <f t="shared" si="75"/>
        <v>0</v>
      </c>
      <c r="T121" s="276">
        <f t="shared" si="76"/>
        <v>200.9</v>
      </c>
      <c r="U121" s="62">
        <f t="shared" si="40"/>
        <v>42.085835362005227</v>
      </c>
    </row>
    <row r="122" spans="1:21" x14ac:dyDescent="0.25">
      <c r="A122" s="78" t="s">
        <v>232</v>
      </c>
      <c r="B122" s="52">
        <f>'DAY10'!H122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+(Table113[[#This Row],[OPENING ]]+Table113[[#This Row],[RECEIPTS]]+Table113[[#This Row],[RETURNS]])-(Table113[[#This Row],[EXCHANGED]]+Table113[[#This Row],[SALES]]+Table113[[#This Row],[ISSUES]])</f>
        <v>0</v>
      </c>
      <c r="I122" s="53">
        <v>0</v>
      </c>
      <c r="J122" s="58">
        <f t="shared" si="41"/>
        <v>0</v>
      </c>
      <c r="K122" s="53">
        <f>+'DAY10'!K122+'DAY11'!C122</f>
        <v>0</v>
      </c>
      <c r="L122" s="54">
        <f>+'DAY10'!L122+'DAY11'!D122</f>
        <v>0</v>
      </c>
      <c r="M122" s="55">
        <f>+'DAY10'!M122+'DAY11'!E122</f>
        <v>0</v>
      </c>
      <c r="N122" s="52">
        <f>+'DAY10'!N122+'DAY11'!F122</f>
        <v>0</v>
      </c>
      <c r="O122" s="276">
        <f>+'DAY10'!O122+'DAY11'!G122</f>
        <v>0</v>
      </c>
      <c r="P122" s="53">
        <f t="shared" si="72"/>
        <v>0</v>
      </c>
      <c r="Q122" s="54">
        <f t="shared" si="73"/>
        <v>0</v>
      </c>
      <c r="R122" s="55">
        <f t="shared" si="74"/>
        <v>0</v>
      </c>
      <c r="S122" s="52">
        <f t="shared" si="75"/>
        <v>0</v>
      </c>
      <c r="T122" s="276">
        <f t="shared" si="76"/>
        <v>0</v>
      </c>
      <c r="U122" s="62">
        <f t="shared" si="40"/>
        <v>0</v>
      </c>
    </row>
    <row r="123" spans="1:21" x14ac:dyDescent="0.25">
      <c r="A123" s="320" t="s">
        <v>246</v>
      </c>
      <c r="B123" s="52">
        <f>'DAY10'!H123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+(Table113[[#This Row],[OPENING ]]+Table113[[#This Row],[RECEIPTS]]+Table113[[#This Row],[RETURNS]])-(Table113[[#This Row],[EXCHANGED]]+Table113[[#This Row],[SALES]]+Table113[[#This Row],[ISSUES]])</f>
        <v>100</v>
      </c>
      <c r="I123" s="53">
        <v>0</v>
      </c>
      <c r="J123" s="58">
        <f t="shared" si="41"/>
        <v>-100</v>
      </c>
      <c r="K123" s="53">
        <f>+'DAY10'!K123+'DAY11'!C123</f>
        <v>0</v>
      </c>
      <c r="L123" s="54">
        <f>+'DAY10'!L123+'DAY11'!D123</f>
        <v>0</v>
      </c>
      <c r="M123" s="55">
        <f>+'DAY10'!M123+'DAY11'!E123</f>
        <v>0</v>
      </c>
      <c r="N123" s="52">
        <f>+'DAY10'!N123+'DAY11'!F123</f>
        <v>0</v>
      </c>
      <c r="O123" s="276">
        <f>+'DAY10'!O123+'DAY11'!G123</f>
        <v>0</v>
      </c>
      <c r="P123" s="53">
        <f t="shared" si="72"/>
        <v>0</v>
      </c>
      <c r="Q123" s="54">
        <f t="shared" si="73"/>
        <v>0</v>
      </c>
      <c r="R123" s="55">
        <f t="shared" si="74"/>
        <v>0</v>
      </c>
      <c r="S123" s="52">
        <f t="shared" si="75"/>
        <v>0</v>
      </c>
      <c r="T123" s="276">
        <f t="shared" si="76"/>
        <v>0</v>
      </c>
      <c r="U123" s="62">
        <f t="shared" si="40"/>
        <v>0</v>
      </c>
    </row>
    <row r="124" spans="1:21" ht="15.75" thickBot="1" x14ac:dyDescent="0.3">
      <c r="A124" s="177"/>
      <c r="B124" s="52">
        <f>'DAY10'!H124</f>
        <v>0</v>
      </c>
      <c r="C124" s="144">
        <v>0</v>
      </c>
      <c r="D124" s="145">
        <v>0</v>
      </c>
      <c r="E124" s="146">
        <v>0</v>
      </c>
      <c r="F124" s="143">
        <v>0</v>
      </c>
      <c r="G124" s="298">
        <v>0</v>
      </c>
      <c r="H124" s="54">
        <f>+(Table113[[#This Row],[OPENING ]]+Table113[[#This Row],[RECEIPTS]]+Table113[[#This Row],[RETURNS]])-(Table113[[#This Row],[EXCHANGED]]+Table113[[#This Row],[SALES]]+Table113[[#This Row],[ISSUES]])</f>
        <v>0</v>
      </c>
      <c r="I124" s="144">
        <v>0</v>
      </c>
      <c r="J124" s="148">
        <f t="shared" si="41"/>
        <v>0</v>
      </c>
      <c r="K124" s="53">
        <f>+'DAY10'!K124+'DAY11'!C124</f>
        <v>0</v>
      </c>
      <c r="L124" s="54">
        <f>+'DAY10'!L124+'DAY11'!D124</f>
        <v>0</v>
      </c>
      <c r="M124" s="55">
        <f>+'DAY10'!M124+'DAY11'!E124</f>
        <v>0</v>
      </c>
      <c r="N124" s="52">
        <f>+'DAY10'!N124+'DAY11'!F124</f>
        <v>0</v>
      </c>
      <c r="O124" s="276">
        <f>+'DAY10'!O124+'DAY11'!G124</f>
        <v>0</v>
      </c>
      <c r="P124" s="53">
        <f t="shared" si="72"/>
        <v>0</v>
      </c>
      <c r="Q124" s="54">
        <f t="shared" si="73"/>
        <v>0</v>
      </c>
      <c r="R124" s="55">
        <f t="shared" si="74"/>
        <v>0</v>
      </c>
      <c r="S124" s="52">
        <f t="shared" si="75"/>
        <v>0</v>
      </c>
      <c r="T124" s="276">
        <f t="shared" si="76"/>
        <v>0</v>
      </c>
      <c r="U124" s="167">
        <f t="shared" si="40"/>
        <v>0</v>
      </c>
    </row>
    <row r="125" spans="1:21" ht="17.25" thickBot="1" x14ac:dyDescent="0.35">
      <c r="A125" s="159" t="s">
        <v>196</v>
      </c>
      <c r="B125" s="160">
        <f t="shared" ref="B125:T125" si="77">SUM(B117:B124)</f>
        <v>8586.7999999999993</v>
      </c>
      <c r="C125" s="161">
        <f t="shared" si="77"/>
        <v>0</v>
      </c>
      <c r="D125" s="162">
        <f t="shared" si="77"/>
        <v>0</v>
      </c>
      <c r="E125" s="163">
        <f t="shared" si="77"/>
        <v>0</v>
      </c>
      <c r="F125" s="160">
        <f t="shared" si="77"/>
        <v>0</v>
      </c>
      <c r="G125" s="277">
        <f t="shared" si="77"/>
        <v>0</v>
      </c>
      <c r="H125" s="162">
        <f t="shared" si="77"/>
        <v>8586.7999999999993</v>
      </c>
      <c r="I125" s="161">
        <f t="shared" si="77"/>
        <v>0</v>
      </c>
      <c r="J125" s="165">
        <f>+I125-H125</f>
        <v>-8586.7999999999993</v>
      </c>
      <c r="K125" s="161">
        <f t="shared" si="77"/>
        <v>0</v>
      </c>
      <c r="L125" s="162">
        <f t="shared" si="77"/>
        <v>8.3000000000000007</v>
      </c>
      <c r="M125" s="163">
        <f t="shared" si="77"/>
        <v>0</v>
      </c>
      <c r="N125" s="160">
        <f t="shared" si="77"/>
        <v>0</v>
      </c>
      <c r="O125" s="277">
        <f t="shared" si="77"/>
        <v>2209.9</v>
      </c>
      <c r="P125" s="161">
        <f t="shared" si="77"/>
        <v>0</v>
      </c>
      <c r="Q125" s="162">
        <f t="shared" si="77"/>
        <v>0.75454545454545463</v>
      </c>
      <c r="R125" s="163">
        <f t="shared" si="77"/>
        <v>0</v>
      </c>
      <c r="S125" s="160">
        <f t="shared" si="77"/>
        <v>0</v>
      </c>
      <c r="T125" s="277">
        <f t="shared" si="77"/>
        <v>200.9</v>
      </c>
      <c r="U125" s="166">
        <f t="shared" si="40"/>
        <v>42.581732936615268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'DAY10'!H128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+(Table113[[#This Row],[OPENING ]]+Table113[[#This Row],[RECEIPTS]]+Table113[[#This Row],[RETURNS]])-(Table113[[#This Row],[EXCHANGED]]+Table113[[#This Row],[SALES]]+Table113[[#This Row],[ISSUES]])</f>
        <v>0</v>
      </c>
      <c r="I128" s="53">
        <v>0</v>
      </c>
      <c r="J128" s="58">
        <f t="shared" si="41"/>
        <v>0</v>
      </c>
      <c r="K128" s="53">
        <f>+'DAY10'!K128+'DAY11'!C128</f>
        <v>0</v>
      </c>
      <c r="L128" s="54">
        <f>+'DAY10'!L128+'DAY11'!D128</f>
        <v>0</v>
      </c>
      <c r="M128" s="55">
        <f>+'DAY10'!M128+'DAY11'!E128</f>
        <v>0</v>
      </c>
      <c r="N128" s="52">
        <f>+'DAY10'!N128+'DAY11'!F128</f>
        <v>0</v>
      </c>
      <c r="O128" s="276">
        <f>+'DAY10'!O128+'DAY11'!G128</f>
        <v>1017</v>
      </c>
      <c r="P128" s="53">
        <f t="shared" ref="P128" si="78">+K128/11</f>
        <v>0</v>
      </c>
      <c r="Q128" s="54">
        <f t="shared" ref="Q128" si="79">+L128/11</f>
        <v>0</v>
      </c>
      <c r="R128" s="55">
        <f t="shared" ref="R128" si="80">+M128/11</f>
        <v>0</v>
      </c>
      <c r="S128" s="52">
        <f t="shared" ref="S128" si="81">+N128/11</f>
        <v>0</v>
      </c>
      <c r="T128" s="276">
        <f t="shared" ref="T128" si="82">+O128/11</f>
        <v>92.454545454545453</v>
      </c>
      <c r="U128" s="62">
        <f t="shared" si="40"/>
        <v>0</v>
      </c>
    </row>
    <row r="129" spans="1:21" x14ac:dyDescent="0.25">
      <c r="A129" s="80" t="s">
        <v>48</v>
      </c>
      <c r="B129" s="52">
        <f>'DAY10'!H129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+(Table113[[#This Row],[OPENING ]]+Table113[[#This Row],[RECEIPTS]]+Table113[[#This Row],[RETURNS]])-(Table113[[#This Row],[EXCHANGED]]+Table113[[#This Row],[SALES]]+Table113[[#This Row],[ISSUES]])</f>
        <v>28</v>
      </c>
      <c r="I129" s="53">
        <v>0</v>
      </c>
      <c r="J129" s="58">
        <f t="shared" si="41"/>
        <v>-28</v>
      </c>
      <c r="K129" s="53">
        <f>+'DAY10'!K129+'DAY11'!C129</f>
        <v>0</v>
      </c>
      <c r="L129" s="54">
        <f>+'DAY10'!L129+'DAY11'!D129</f>
        <v>0</v>
      </c>
      <c r="M129" s="55">
        <f>+'DAY10'!M129+'DAY11'!E129</f>
        <v>0</v>
      </c>
      <c r="N129" s="52">
        <f>+'DAY10'!N129+'DAY11'!F129</f>
        <v>0</v>
      </c>
      <c r="O129" s="276">
        <f>+'DAY10'!O129+'DAY11'!G129</f>
        <v>0</v>
      </c>
      <c r="P129" s="53">
        <f t="shared" ref="P129:P149" si="83">+K129/11</f>
        <v>0</v>
      </c>
      <c r="Q129" s="54">
        <f t="shared" ref="Q129:Q149" si="84">+L129/11</f>
        <v>0</v>
      </c>
      <c r="R129" s="55">
        <f t="shared" ref="R129:R149" si="85">+M129/11</f>
        <v>0</v>
      </c>
      <c r="S129" s="52">
        <f t="shared" ref="S129:S149" si="86">+N129/11</f>
        <v>0</v>
      </c>
      <c r="T129" s="276">
        <f t="shared" ref="T129:T149" si="87">+O129/11</f>
        <v>0</v>
      </c>
      <c r="U129" s="62">
        <f t="shared" si="40"/>
        <v>0</v>
      </c>
    </row>
    <row r="130" spans="1:21" x14ac:dyDescent="0.25">
      <c r="A130" s="80" t="s">
        <v>49</v>
      </c>
      <c r="B130" s="52">
        <f>'DAY10'!H130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+(Table113[[#This Row],[OPENING ]]+Table113[[#This Row],[RECEIPTS]]+Table113[[#This Row],[RETURNS]])-(Table113[[#This Row],[EXCHANGED]]+Table113[[#This Row],[SALES]]+Table113[[#This Row],[ISSUES]])</f>
        <v>0</v>
      </c>
      <c r="I130" s="53">
        <v>0</v>
      </c>
      <c r="J130" s="58">
        <f t="shared" si="41"/>
        <v>0</v>
      </c>
      <c r="K130" s="53">
        <f>+'DAY10'!K130+'DAY11'!C130</f>
        <v>20</v>
      </c>
      <c r="L130" s="54">
        <f>+'DAY10'!L130+'DAY11'!D130</f>
        <v>0</v>
      </c>
      <c r="M130" s="55">
        <f>+'DAY10'!M130+'DAY11'!E130</f>
        <v>0</v>
      </c>
      <c r="N130" s="52">
        <f>+'DAY10'!N130+'DAY11'!F130</f>
        <v>0</v>
      </c>
      <c r="O130" s="276">
        <f>+'DAY10'!O130+'DAY11'!G130</f>
        <v>220</v>
      </c>
      <c r="P130" s="53">
        <f t="shared" si="83"/>
        <v>1.8181818181818181</v>
      </c>
      <c r="Q130" s="54">
        <f t="shared" si="84"/>
        <v>0</v>
      </c>
      <c r="R130" s="55">
        <f t="shared" si="85"/>
        <v>0</v>
      </c>
      <c r="S130" s="52">
        <f t="shared" si="86"/>
        <v>0</v>
      </c>
      <c r="T130" s="276">
        <f t="shared" si="87"/>
        <v>20</v>
      </c>
      <c r="U130" s="62">
        <f t="shared" si="40"/>
        <v>0</v>
      </c>
    </row>
    <row r="131" spans="1:21" x14ac:dyDescent="0.25">
      <c r="A131" s="80" t="s">
        <v>50</v>
      </c>
      <c r="B131" s="52">
        <f>'DAY10'!H131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+(Table113[[#This Row],[OPENING ]]+Table113[[#This Row],[RECEIPTS]]+Table113[[#This Row],[RETURNS]])-(Table113[[#This Row],[EXCHANGED]]+Table113[[#This Row],[SALES]]+Table113[[#This Row],[ISSUES]])</f>
        <v>43.900000000000006</v>
      </c>
      <c r="I131" s="53">
        <v>0</v>
      </c>
      <c r="J131" s="58">
        <f t="shared" si="41"/>
        <v>-43.900000000000006</v>
      </c>
      <c r="K131" s="53">
        <f>+'DAY10'!K131+'DAY11'!C131</f>
        <v>0</v>
      </c>
      <c r="L131" s="54">
        <f>+'DAY10'!L131+'DAY11'!D131</f>
        <v>0</v>
      </c>
      <c r="M131" s="55">
        <f>+'DAY10'!M131+'DAY11'!E131</f>
        <v>0</v>
      </c>
      <c r="N131" s="52">
        <f>+'DAY10'!N131+'DAY11'!F131</f>
        <v>0</v>
      </c>
      <c r="O131" s="276">
        <f>+'DAY10'!O131+'DAY11'!G131</f>
        <v>15.8</v>
      </c>
      <c r="P131" s="53">
        <f t="shared" si="83"/>
        <v>0</v>
      </c>
      <c r="Q131" s="54">
        <f t="shared" si="84"/>
        <v>0</v>
      </c>
      <c r="R131" s="55">
        <f t="shared" si="85"/>
        <v>0</v>
      </c>
      <c r="S131" s="52">
        <f t="shared" si="86"/>
        <v>0</v>
      </c>
      <c r="T131" s="276">
        <f t="shared" si="87"/>
        <v>1.4363636363636365</v>
      </c>
      <c r="U131" s="62">
        <f t="shared" si="40"/>
        <v>30.563291139240508</v>
      </c>
    </row>
    <row r="132" spans="1:21" x14ac:dyDescent="0.25">
      <c r="A132" s="80" t="s">
        <v>107</v>
      </c>
      <c r="B132" s="52">
        <f>'DAY10'!H132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+(Table113[[#This Row],[OPENING ]]+Table113[[#This Row],[RECEIPTS]]+Table113[[#This Row],[RETURNS]])-(Table113[[#This Row],[EXCHANGED]]+Table113[[#This Row],[SALES]]+Table113[[#This Row],[ISSUES]])</f>
        <v>0</v>
      </c>
      <c r="I132" s="53">
        <v>0</v>
      </c>
      <c r="J132" s="58">
        <f t="shared" si="41"/>
        <v>0</v>
      </c>
      <c r="K132" s="53">
        <f>+'DAY10'!K132+'DAY11'!C132</f>
        <v>0</v>
      </c>
      <c r="L132" s="54">
        <f>+'DAY10'!L132+'DAY11'!D132</f>
        <v>0</v>
      </c>
      <c r="M132" s="55">
        <f>+'DAY10'!M132+'DAY11'!E132</f>
        <v>0</v>
      </c>
      <c r="N132" s="52">
        <f>+'DAY10'!N132+'DAY11'!F132</f>
        <v>0</v>
      </c>
      <c r="O132" s="276">
        <f>+'DAY10'!O132+'DAY11'!G132</f>
        <v>0</v>
      </c>
      <c r="P132" s="53">
        <f t="shared" si="83"/>
        <v>0</v>
      </c>
      <c r="Q132" s="54">
        <f t="shared" si="84"/>
        <v>0</v>
      </c>
      <c r="R132" s="55">
        <f t="shared" si="85"/>
        <v>0</v>
      </c>
      <c r="S132" s="52">
        <f t="shared" si="86"/>
        <v>0</v>
      </c>
      <c r="T132" s="276">
        <f t="shared" si="87"/>
        <v>0</v>
      </c>
      <c r="U132" s="62">
        <f t="shared" si="40"/>
        <v>0</v>
      </c>
    </row>
    <row r="133" spans="1:21" x14ac:dyDescent="0.25">
      <c r="A133" s="80" t="s">
        <v>108</v>
      </c>
      <c r="B133" s="52">
        <f>'DAY10'!H133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+(Table113[[#This Row],[OPENING ]]+Table113[[#This Row],[RECEIPTS]]+Table113[[#This Row],[RETURNS]])-(Table113[[#This Row],[EXCHANGED]]+Table113[[#This Row],[SALES]]+Table113[[#This Row],[ISSUES]])</f>
        <v>5775.4</v>
      </c>
      <c r="I133" s="53">
        <v>0</v>
      </c>
      <c r="J133" s="58">
        <f t="shared" si="41"/>
        <v>-5775.4</v>
      </c>
      <c r="K133" s="53">
        <f>+'DAY10'!K133+'DAY11'!C133</f>
        <v>0</v>
      </c>
      <c r="L133" s="54">
        <f>+'DAY10'!L133+'DAY11'!D133</f>
        <v>0</v>
      </c>
      <c r="M133" s="55">
        <f>+'DAY10'!M133+'DAY11'!E133</f>
        <v>0</v>
      </c>
      <c r="N133" s="52">
        <f>+'DAY10'!N133+'DAY11'!F133</f>
        <v>0</v>
      </c>
      <c r="O133" s="276">
        <f>+'DAY10'!O133+'DAY11'!G133</f>
        <v>0</v>
      </c>
      <c r="P133" s="53">
        <f t="shared" si="83"/>
        <v>0</v>
      </c>
      <c r="Q133" s="54">
        <f t="shared" si="84"/>
        <v>0</v>
      </c>
      <c r="R133" s="55">
        <f t="shared" si="85"/>
        <v>0</v>
      </c>
      <c r="S133" s="52">
        <f t="shared" si="86"/>
        <v>0</v>
      </c>
      <c r="T133" s="276">
        <f t="shared" si="87"/>
        <v>0</v>
      </c>
      <c r="U133" s="62">
        <f t="shared" ref="U133:U209" si="88">IFERROR(+H133/(P133+Q133+R133+S133+T133),0)</f>
        <v>0</v>
      </c>
    </row>
    <row r="134" spans="1:21" x14ac:dyDescent="0.25">
      <c r="A134" s="85" t="s">
        <v>115</v>
      </c>
      <c r="B134" s="52">
        <f>'DAY10'!H134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+(Table113[[#This Row],[OPENING ]]+Table113[[#This Row],[RECEIPTS]]+Table113[[#This Row],[RETURNS]])-(Table113[[#This Row],[EXCHANGED]]+Table113[[#This Row],[SALES]]+Table113[[#This Row],[ISSUES]])</f>
        <v>0</v>
      </c>
      <c r="I134" s="53">
        <v>0</v>
      </c>
      <c r="J134" s="58">
        <f t="shared" si="41"/>
        <v>0</v>
      </c>
      <c r="K134" s="53">
        <f>+'DAY10'!K134+'DAY11'!C134</f>
        <v>0</v>
      </c>
      <c r="L134" s="54">
        <f>+'DAY10'!L134+'DAY11'!D134</f>
        <v>0</v>
      </c>
      <c r="M134" s="55">
        <f>+'DAY10'!M134+'DAY11'!E134</f>
        <v>0</v>
      </c>
      <c r="N134" s="52">
        <f>+'DAY10'!N134+'DAY11'!F134</f>
        <v>0</v>
      </c>
      <c r="O134" s="276">
        <f>+'DAY10'!O134+'DAY11'!G134</f>
        <v>0</v>
      </c>
      <c r="P134" s="53">
        <f t="shared" si="83"/>
        <v>0</v>
      </c>
      <c r="Q134" s="54">
        <f t="shared" si="84"/>
        <v>0</v>
      </c>
      <c r="R134" s="55">
        <f t="shared" si="85"/>
        <v>0</v>
      </c>
      <c r="S134" s="52">
        <f t="shared" si="86"/>
        <v>0</v>
      </c>
      <c r="T134" s="276">
        <f t="shared" si="87"/>
        <v>0</v>
      </c>
      <c r="U134" s="62">
        <f t="shared" si="88"/>
        <v>0</v>
      </c>
    </row>
    <row r="135" spans="1:21" x14ac:dyDescent="0.25">
      <c r="A135" s="80" t="s">
        <v>253</v>
      </c>
      <c r="B135" s="52">
        <f>'DAY10'!H135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+(Table113[[#This Row],[OPENING ]]+Table113[[#This Row],[RECEIPTS]]+Table113[[#This Row],[RETURNS]])-(Table113[[#This Row],[EXCHANGED]]+Table113[[#This Row],[SALES]]+Table113[[#This Row],[ISSUES]])</f>
        <v>0</v>
      </c>
      <c r="I135" s="53">
        <v>0</v>
      </c>
      <c r="J135" s="58">
        <f t="shared" si="41"/>
        <v>0</v>
      </c>
      <c r="K135" s="53">
        <f>+'DAY10'!K135+'DAY11'!C135</f>
        <v>0</v>
      </c>
      <c r="L135" s="54">
        <f>+'DAY10'!L135+'DAY11'!D135</f>
        <v>0</v>
      </c>
      <c r="M135" s="55">
        <f>+'DAY10'!M135+'DAY11'!E135</f>
        <v>0</v>
      </c>
      <c r="N135" s="52">
        <f>+'DAY10'!N135+'DAY11'!F135</f>
        <v>0</v>
      </c>
      <c r="O135" s="276">
        <f>+'DAY10'!O135+'DAY11'!G135</f>
        <v>754</v>
      </c>
      <c r="P135" s="53">
        <f t="shared" si="83"/>
        <v>0</v>
      </c>
      <c r="Q135" s="54">
        <f t="shared" si="84"/>
        <v>0</v>
      </c>
      <c r="R135" s="55">
        <f t="shared" si="85"/>
        <v>0</v>
      </c>
      <c r="S135" s="52">
        <f t="shared" si="86"/>
        <v>0</v>
      </c>
      <c r="T135" s="276">
        <f t="shared" si="87"/>
        <v>68.545454545454547</v>
      </c>
      <c r="U135" s="62">
        <f t="shared" si="88"/>
        <v>0</v>
      </c>
    </row>
    <row r="136" spans="1:21" x14ac:dyDescent="0.25">
      <c r="A136" s="80" t="s">
        <v>123</v>
      </c>
      <c r="B136" s="52">
        <f>'DAY10'!H136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+(Table113[[#This Row],[OPENING ]]+Table113[[#This Row],[RECEIPTS]]+Table113[[#This Row],[RETURNS]])-(Table113[[#This Row],[EXCHANGED]]+Table113[[#This Row],[SALES]]+Table113[[#This Row],[ISSUES]])</f>
        <v>0</v>
      </c>
      <c r="I136" s="53">
        <v>0</v>
      </c>
      <c r="J136" s="58">
        <f t="shared" si="41"/>
        <v>0</v>
      </c>
      <c r="K136" s="53">
        <f>+'DAY10'!K136+'DAY11'!C136</f>
        <v>0</v>
      </c>
      <c r="L136" s="54">
        <f>+'DAY10'!L136+'DAY11'!D136</f>
        <v>0</v>
      </c>
      <c r="M136" s="55">
        <f>+'DAY10'!M136+'DAY11'!E136</f>
        <v>0</v>
      </c>
      <c r="N136" s="52">
        <f>+'DAY10'!N136+'DAY11'!F136</f>
        <v>0</v>
      </c>
      <c r="O136" s="276">
        <f>+'DAY10'!O136+'DAY11'!G136</f>
        <v>0</v>
      </c>
      <c r="P136" s="53">
        <f t="shared" si="83"/>
        <v>0</v>
      </c>
      <c r="Q136" s="54">
        <f t="shared" si="84"/>
        <v>0</v>
      </c>
      <c r="R136" s="55">
        <f t="shared" si="85"/>
        <v>0</v>
      </c>
      <c r="S136" s="52">
        <f t="shared" si="86"/>
        <v>0</v>
      </c>
      <c r="T136" s="276">
        <f t="shared" si="87"/>
        <v>0</v>
      </c>
      <c r="U136" s="62">
        <f t="shared" si="88"/>
        <v>0</v>
      </c>
    </row>
    <row r="137" spans="1:21" x14ac:dyDescent="0.25">
      <c r="A137" s="80" t="s">
        <v>124</v>
      </c>
      <c r="B137" s="52">
        <f>'DAY10'!H137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+(Table113[[#This Row],[OPENING ]]+Table113[[#This Row],[RECEIPTS]]+Table113[[#This Row],[RETURNS]])-(Table113[[#This Row],[EXCHANGED]]+Table113[[#This Row],[SALES]]+Table113[[#This Row],[ISSUES]])</f>
        <v>0</v>
      </c>
      <c r="I137" s="53">
        <v>0</v>
      </c>
      <c r="J137" s="58">
        <f t="shared" si="41"/>
        <v>0</v>
      </c>
      <c r="K137" s="53">
        <f>+'DAY10'!K137+'DAY11'!C137</f>
        <v>0</v>
      </c>
      <c r="L137" s="54">
        <f>+'DAY10'!L137+'DAY11'!D137</f>
        <v>0</v>
      </c>
      <c r="M137" s="55">
        <f>+'DAY10'!M137+'DAY11'!E137</f>
        <v>0</v>
      </c>
      <c r="N137" s="52">
        <f>+'DAY10'!N137+'DAY11'!F137</f>
        <v>0</v>
      </c>
      <c r="O137" s="276">
        <f>+'DAY10'!O137+'DAY11'!G137</f>
        <v>0</v>
      </c>
      <c r="P137" s="53">
        <f t="shared" si="83"/>
        <v>0</v>
      </c>
      <c r="Q137" s="54">
        <f t="shared" si="84"/>
        <v>0</v>
      </c>
      <c r="R137" s="55">
        <f t="shared" si="85"/>
        <v>0</v>
      </c>
      <c r="S137" s="52">
        <f t="shared" si="86"/>
        <v>0</v>
      </c>
      <c r="T137" s="276">
        <f t="shared" si="87"/>
        <v>0</v>
      </c>
      <c r="U137" s="62">
        <f t="shared" si="88"/>
        <v>0</v>
      </c>
    </row>
    <row r="138" spans="1:21" x14ac:dyDescent="0.25">
      <c r="A138" s="80" t="s">
        <v>125</v>
      </c>
      <c r="B138" s="52">
        <f>'DAY10'!H138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+(Table113[[#This Row],[OPENING ]]+Table113[[#This Row],[RECEIPTS]]+Table113[[#This Row],[RETURNS]])-(Table113[[#This Row],[EXCHANGED]]+Table113[[#This Row],[SALES]]+Table113[[#This Row],[ISSUES]])</f>
        <v>0</v>
      </c>
      <c r="I138" s="53">
        <v>0</v>
      </c>
      <c r="J138" s="58">
        <f t="shared" si="41"/>
        <v>0</v>
      </c>
      <c r="K138" s="53">
        <f>+'DAY10'!K138+'DAY11'!C138</f>
        <v>0</v>
      </c>
      <c r="L138" s="54">
        <f>+'DAY10'!L138+'DAY11'!D138</f>
        <v>0</v>
      </c>
      <c r="M138" s="55">
        <f>+'DAY10'!M138+'DAY11'!E138</f>
        <v>0</v>
      </c>
      <c r="N138" s="52">
        <f>+'DAY10'!N138+'DAY11'!F138</f>
        <v>0</v>
      </c>
      <c r="O138" s="276">
        <f>+'DAY10'!O138+'DAY11'!G138</f>
        <v>0</v>
      </c>
      <c r="P138" s="53">
        <f t="shared" si="83"/>
        <v>0</v>
      </c>
      <c r="Q138" s="54">
        <f t="shared" si="84"/>
        <v>0</v>
      </c>
      <c r="R138" s="55">
        <f t="shared" si="85"/>
        <v>0</v>
      </c>
      <c r="S138" s="52">
        <f t="shared" si="86"/>
        <v>0</v>
      </c>
      <c r="T138" s="276">
        <f t="shared" si="87"/>
        <v>0</v>
      </c>
      <c r="U138" s="62">
        <f t="shared" si="88"/>
        <v>0</v>
      </c>
    </row>
    <row r="139" spans="1:21" x14ac:dyDescent="0.25">
      <c r="A139" s="80" t="s">
        <v>172</v>
      </c>
      <c r="B139" s="52">
        <f>'DAY10'!H139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+(Table113[[#This Row],[OPENING ]]+Table113[[#This Row],[RECEIPTS]]+Table113[[#This Row],[RETURNS]])-(Table113[[#This Row],[EXCHANGED]]+Table113[[#This Row],[SALES]]+Table113[[#This Row],[ISSUES]])</f>
        <v>0</v>
      </c>
      <c r="I139" s="53">
        <v>0</v>
      </c>
      <c r="J139" s="58">
        <f t="shared" si="41"/>
        <v>0</v>
      </c>
      <c r="K139" s="53">
        <f>+'DAY10'!K139+'DAY11'!C139</f>
        <v>0</v>
      </c>
      <c r="L139" s="54">
        <f>+'DAY10'!L139+'DAY11'!D139</f>
        <v>0</v>
      </c>
      <c r="M139" s="55">
        <f>+'DAY10'!M139+'DAY11'!E139</f>
        <v>0</v>
      </c>
      <c r="N139" s="52">
        <f>+'DAY10'!N139+'DAY11'!F139</f>
        <v>0</v>
      </c>
      <c r="O139" s="276">
        <f>+'DAY10'!O139+'DAY11'!G139</f>
        <v>0</v>
      </c>
      <c r="P139" s="53">
        <f t="shared" si="83"/>
        <v>0</v>
      </c>
      <c r="Q139" s="54">
        <f t="shared" si="84"/>
        <v>0</v>
      </c>
      <c r="R139" s="55">
        <f t="shared" si="85"/>
        <v>0</v>
      </c>
      <c r="S139" s="52">
        <f t="shared" si="86"/>
        <v>0</v>
      </c>
      <c r="T139" s="276">
        <f t="shared" si="87"/>
        <v>0</v>
      </c>
      <c r="U139" s="62">
        <f t="shared" si="88"/>
        <v>0</v>
      </c>
    </row>
    <row r="140" spans="1:21" x14ac:dyDescent="0.25">
      <c r="A140" s="80" t="s">
        <v>173</v>
      </c>
      <c r="B140" s="52">
        <f>'DAY10'!H140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+(Table113[[#This Row],[OPENING ]]+Table113[[#This Row],[RECEIPTS]]+Table113[[#This Row],[RETURNS]])-(Table113[[#This Row],[EXCHANGED]]+Table113[[#This Row],[SALES]]+Table113[[#This Row],[ISSUES]])</f>
        <v>0</v>
      </c>
      <c r="I140" s="53">
        <v>0</v>
      </c>
      <c r="J140" s="58">
        <f t="shared" si="41"/>
        <v>0</v>
      </c>
      <c r="K140" s="53">
        <f>+'DAY10'!K140+'DAY11'!C140</f>
        <v>0</v>
      </c>
      <c r="L140" s="54">
        <f>+'DAY10'!L140+'DAY11'!D140</f>
        <v>0</v>
      </c>
      <c r="M140" s="55">
        <f>+'DAY10'!M140+'DAY11'!E140</f>
        <v>0</v>
      </c>
      <c r="N140" s="52">
        <f>+'DAY10'!N140+'DAY11'!F140</f>
        <v>0</v>
      </c>
      <c r="O140" s="276">
        <f>+'DAY10'!O140+'DAY11'!G140</f>
        <v>0</v>
      </c>
      <c r="P140" s="53">
        <f t="shared" si="83"/>
        <v>0</v>
      </c>
      <c r="Q140" s="54">
        <f t="shared" si="84"/>
        <v>0</v>
      </c>
      <c r="R140" s="55">
        <f t="shared" si="85"/>
        <v>0</v>
      </c>
      <c r="S140" s="52">
        <f t="shared" si="86"/>
        <v>0</v>
      </c>
      <c r="T140" s="276">
        <f t="shared" si="87"/>
        <v>0</v>
      </c>
      <c r="U140" s="62">
        <f t="shared" si="88"/>
        <v>0</v>
      </c>
    </row>
    <row r="141" spans="1:21" x14ac:dyDescent="0.25">
      <c r="A141" s="80" t="s">
        <v>177</v>
      </c>
      <c r="B141" s="52">
        <f>'DAY10'!H141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+(Table113[[#This Row],[OPENING ]]+Table113[[#This Row],[RECEIPTS]]+Table113[[#This Row],[RETURNS]])-(Table113[[#This Row],[EXCHANGED]]+Table113[[#This Row],[SALES]]+Table113[[#This Row],[ISSUES]])</f>
        <v>0</v>
      </c>
      <c r="I141" s="53">
        <v>0</v>
      </c>
      <c r="J141" s="58">
        <f t="shared" si="41"/>
        <v>0</v>
      </c>
      <c r="K141" s="53">
        <f>+'DAY10'!K141+'DAY11'!C141</f>
        <v>0</v>
      </c>
      <c r="L141" s="54">
        <f>+'DAY10'!L141+'DAY11'!D141</f>
        <v>0</v>
      </c>
      <c r="M141" s="55">
        <f>+'DAY10'!M141+'DAY11'!E141</f>
        <v>0</v>
      </c>
      <c r="N141" s="52">
        <f>+'DAY10'!N141+'DAY11'!F141</f>
        <v>0</v>
      </c>
      <c r="O141" s="276">
        <f>+'DAY10'!O141+'DAY11'!G141</f>
        <v>0</v>
      </c>
      <c r="P141" s="53">
        <f t="shared" si="83"/>
        <v>0</v>
      </c>
      <c r="Q141" s="54">
        <f t="shared" si="84"/>
        <v>0</v>
      </c>
      <c r="R141" s="55">
        <f t="shared" si="85"/>
        <v>0</v>
      </c>
      <c r="S141" s="52">
        <f t="shared" si="86"/>
        <v>0</v>
      </c>
      <c r="T141" s="276">
        <f t="shared" si="87"/>
        <v>0</v>
      </c>
      <c r="U141" s="62">
        <f t="shared" si="88"/>
        <v>0</v>
      </c>
    </row>
    <row r="142" spans="1:21" x14ac:dyDescent="0.25">
      <c r="A142" s="80" t="s">
        <v>176</v>
      </c>
      <c r="B142" s="52">
        <f>'DAY10'!H142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+(Table113[[#This Row],[OPENING ]]+Table113[[#This Row],[RECEIPTS]]+Table113[[#This Row],[RETURNS]])-(Table113[[#This Row],[EXCHANGED]]+Table113[[#This Row],[SALES]]+Table113[[#This Row],[ISSUES]])</f>
        <v>0</v>
      </c>
      <c r="I142" s="53">
        <v>0</v>
      </c>
      <c r="J142" s="58">
        <f t="shared" si="41"/>
        <v>0</v>
      </c>
      <c r="K142" s="53">
        <f>+'DAY10'!K142+'DAY11'!C142</f>
        <v>0</v>
      </c>
      <c r="L142" s="54">
        <f>+'DAY10'!L142+'DAY11'!D142</f>
        <v>0</v>
      </c>
      <c r="M142" s="55">
        <f>+'DAY10'!M142+'DAY11'!E142</f>
        <v>0</v>
      </c>
      <c r="N142" s="52">
        <f>+'DAY10'!N142+'DAY11'!F142</f>
        <v>0</v>
      </c>
      <c r="O142" s="276">
        <f>+'DAY10'!O142+'DAY11'!G142</f>
        <v>0</v>
      </c>
      <c r="P142" s="53">
        <f t="shared" si="83"/>
        <v>0</v>
      </c>
      <c r="Q142" s="54">
        <f t="shared" si="84"/>
        <v>0</v>
      </c>
      <c r="R142" s="55">
        <f t="shared" si="85"/>
        <v>0</v>
      </c>
      <c r="S142" s="52">
        <f t="shared" si="86"/>
        <v>0</v>
      </c>
      <c r="T142" s="276">
        <f t="shared" si="87"/>
        <v>0</v>
      </c>
      <c r="U142" s="62">
        <f t="shared" si="88"/>
        <v>0</v>
      </c>
    </row>
    <row r="143" spans="1:21" x14ac:dyDescent="0.25">
      <c r="A143" s="80" t="s">
        <v>210</v>
      </c>
      <c r="B143" s="52">
        <f>'DAY10'!H143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+(Table113[[#This Row],[OPENING ]]+Table113[[#This Row],[RECEIPTS]]+Table113[[#This Row],[RETURNS]])-(Table113[[#This Row],[EXCHANGED]]+Table113[[#This Row],[SALES]]+Table113[[#This Row],[ISSUES]])</f>
        <v>0</v>
      </c>
      <c r="I143" s="53">
        <v>0</v>
      </c>
      <c r="J143" s="58">
        <f t="shared" si="41"/>
        <v>0</v>
      </c>
      <c r="K143" s="53">
        <f>+'DAY10'!K143+'DAY11'!C143</f>
        <v>0</v>
      </c>
      <c r="L143" s="54">
        <f>+'DAY10'!L143+'DAY11'!D143</f>
        <v>0</v>
      </c>
      <c r="M143" s="55">
        <f>+'DAY10'!M143+'DAY11'!E143</f>
        <v>0</v>
      </c>
      <c r="N143" s="52">
        <f>+'DAY10'!N143+'DAY11'!F143</f>
        <v>0</v>
      </c>
      <c r="O143" s="276">
        <f>+'DAY10'!O143+'DAY11'!G143</f>
        <v>0</v>
      </c>
      <c r="P143" s="53">
        <f t="shared" si="83"/>
        <v>0</v>
      </c>
      <c r="Q143" s="54">
        <f t="shared" si="84"/>
        <v>0</v>
      </c>
      <c r="R143" s="55">
        <f t="shared" si="85"/>
        <v>0</v>
      </c>
      <c r="S143" s="52">
        <f t="shared" si="86"/>
        <v>0</v>
      </c>
      <c r="T143" s="276">
        <f t="shared" si="87"/>
        <v>0</v>
      </c>
      <c r="U143" s="62">
        <f t="shared" si="88"/>
        <v>0</v>
      </c>
    </row>
    <row r="144" spans="1:21" x14ac:dyDescent="0.25">
      <c r="A144" s="80" t="s">
        <v>211</v>
      </c>
      <c r="B144" s="52">
        <f>'DAY10'!H144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+(Table113[[#This Row],[OPENING ]]+Table113[[#This Row],[RECEIPTS]]+Table113[[#This Row],[RETURNS]])-(Table113[[#This Row],[EXCHANGED]]+Table113[[#This Row],[SALES]]+Table113[[#This Row],[ISSUES]])</f>
        <v>0</v>
      </c>
      <c r="I144" s="53">
        <v>0</v>
      </c>
      <c r="J144" s="58">
        <f t="shared" si="41"/>
        <v>0</v>
      </c>
      <c r="K144" s="53">
        <f>+'DAY10'!K144+'DAY11'!C144</f>
        <v>0</v>
      </c>
      <c r="L144" s="54">
        <f>+'DAY10'!L144+'DAY11'!D144</f>
        <v>0</v>
      </c>
      <c r="M144" s="55">
        <f>+'DAY10'!M144+'DAY11'!E144</f>
        <v>0</v>
      </c>
      <c r="N144" s="52">
        <f>+'DAY10'!N144+'DAY11'!F144</f>
        <v>0</v>
      </c>
      <c r="O144" s="276">
        <f>+'DAY10'!O144+'DAY11'!G144</f>
        <v>0</v>
      </c>
      <c r="P144" s="53">
        <f t="shared" si="83"/>
        <v>0</v>
      </c>
      <c r="Q144" s="54">
        <f t="shared" si="84"/>
        <v>0</v>
      </c>
      <c r="R144" s="55">
        <f t="shared" si="85"/>
        <v>0</v>
      </c>
      <c r="S144" s="52">
        <f t="shared" si="86"/>
        <v>0</v>
      </c>
      <c r="T144" s="276">
        <f t="shared" si="87"/>
        <v>0</v>
      </c>
      <c r="U144" s="62">
        <f t="shared" si="88"/>
        <v>0</v>
      </c>
    </row>
    <row r="145" spans="1:21" x14ac:dyDescent="0.25">
      <c r="A145" s="80" t="s">
        <v>214</v>
      </c>
      <c r="B145" s="52">
        <f>'DAY10'!H145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+(Table113[[#This Row],[OPENING ]]+Table113[[#This Row],[RECEIPTS]]+Table113[[#This Row],[RETURNS]])-(Table113[[#This Row],[EXCHANGED]]+Table113[[#This Row],[SALES]]+Table113[[#This Row],[ISSUES]])</f>
        <v>0</v>
      </c>
      <c r="I145" s="53">
        <v>0</v>
      </c>
      <c r="J145" s="58">
        <f t="shared" si="41"/>
        <v>0</v>
      </c>
      <c r="K145" s="53">
        <f>+'DAY10'!K145+'DAY11'!C145</f>
        <v>0</v>
      </c>
      <c r="L145" s="54">
        <f>+'DAY10'!L145+'DAY11'!D145</f>
        <v>0</v>
      </c>
      <c r="M145" s="55">
        <f>+'DAY10'!M145+'DAY11'!E145</f>
        <v>0</v>
      </c>
      <c r="N145" s="52">
        <f>+'DAY10'!N145+'DAY11'!F145</f>
        <v>0</v>
      </c>
      <c r="O145" s="276">
        <f>+'DAY10'!O145+'DAY11'!G145</f>
        <v>0</v>
      </c>
      <c r="P145" s="53">
        <f t="shared" si="83"/>
        <v>0</v>
      </c>
      <c r="Q145" s="54">
        <f t="shared" si="84"/>
        <v>0</v>
      </c>
      <c r="R145" s="55">
        <f t="shared" si="85"/>
        <v>0</v>
      </c>
      <c r="S145" s="52">
        <f t="shared" si="86"/>
        <v>0</v>
      </c>
      <c r="T145" s="276">
        <f t="shared" si="87"/>
        <v>0</v>
      </c>
      <c r="U145" s="62">
        <f t="shared" si="88"/>
        <v>0</v>
      </c>
    </row>
    <row r="146" spans="1:21" x14ac:dyDescent="0.25">
      <c r="A146" s="80" t="s">
        <v>215</v>
      </c>
      <c r="B146" s="52">
        <f>'DAY10'!H146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+(Table113[[#This Row],[OPENING ]]+Table113[[#This Row],[RECEIPTS]]+Table113[[#This Row],[RETURNS]])-(Table113[[#This Row],[EXCHANGED]]+Table113[[#This Row],[SALES]]+Table113[[#This Row],[ISSUES]])</f>
        <v>0</v>
      </c>
      <c r="I146" s="53">
        <v>0</v>
      </c>
      <c r="J146" s="58">
        <f t="shared" si="41"/>
        <v>0</v>
      </c>
      <c r="K146" s="53">
        <f>+'DAY10'!K146+'DAY11'!C146</f>
        <v>0</v>
      </c>
      <c r="L146" s="54">
        <f>+'DAY10'!L146+'DAY11'!D146</f>
        <v>0</v>
      </c>
      <c r="M146" s="55">
        <f>+'DAY10'!M146+'DAY11'!E146</f>
        <v>0</v>
      </c>
      <c r="N146" s="52">
        <f>+'DAY10'!N146+'DAY11'!F146</f>
        <v>0</v>
      </c>
      <c r="O146" s="276">
        <f>+'DAY10'!O146+'DAY11'!G146</f>
        <v>0</v>
      </c>
      <c r="P146" s="53">
        <f t="shared" si="83"/>
        <v>0</v>
      </c>
      <c r="Q146" s="54">
        <f t="shared" si="84"/>
        <v>0</v>
      </c>
      <c r="R146" s="55">
        <f t="shared" si="85"/>
        <v>0</v>
      </c>
      <c r="S146" s="52">
        <f t="shared" si="86"/>
        <v>0</v>
      </c>
      <c r="T146" s="276">
        <f t="shared" si="87"/>
        <v>0</v>
      </c>
      <c r="U146" s="62">
        <f t="shared" si="88"/>
        <v>0</v>
      </c>
    </row>
    <row r="147" spans="1:21" x14ac:dyDescent="0.25">
      <c r="A147" s="80" t="s">
        <v>233</v>
      </c>
      <c r="B147" s="52">
        <f>'DAY10'!H147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+(Table113[[#This Row],[OPENING ]]+Table113[[#This Row],[RECEIPTS]]+Table113[[#This Row],[RETURNS]])-(Table113[[#This Row],[EXCHANGED]]+Table113[[#This Row],[SALES]]+Table113[[#This Row],[ISSUES]])</f>
        <v>0</v>
      </c>
      <c r="I147" s="53">
        <v>0</v>
      </c>
      <c r="J147" s="58">
        <f t="shared" si="41"/>
        <v>0</v>
      </c>
      <c r="K147" s="53">
        <f>+'DAY10'!K147+'DAY11'!C147</f>
        <v>0</v>
      </c>
      <c r="L147" s="54">
        <f>+'DAY10'!L147+'DAY11'!D147</f>
        <v>0</v>
      </c>
      <c r="M147" s="55">
        <f>+'DAY10'!M147+'DAY11'!E147</f>
        <v>0</v>
      </c>
      <c r="N147" s="52">
        <f>+'DAY10'!N147+'DAY11'!F147</f>
        <v>0</v>
      </c>
      <c r="O147" s="276">
        <f>+'DAY10'!O147+'DAY11'!G147</f>
        <v>0</v>
      </c>
      <c r="P147" s="53">
        <f t="shared" si="83"/>
        <v>0</v>
      </c>
      <c r="Q147" s="54">
        <f t="shared" si="84"/>
        <v>0</v>
      </c>
      <c r="R147" s="55">
        <f t="shared" si="85"/>
        <v>0</v>
      </c>
      <c r="S147" s="52">
        <f t="shared" si="86"/>
        <v>0</v>
      </c>
      <c r="T147" s="276">
        <f t="shared" si="87"/>
        <v>0</v>
      </c>
      <c r="U147" s="62">
        <f t="shared" si="88"/>
        <v>0</v>
      </c>
    </row>
    <row r="148" spans="1:21" x14ac:dyDescent="0.25">
      <c r="A148" s="80" t="s">
        <v>236</v>
      </c>
      <c r="B148" s="52">
        <f>'DAY10'!H148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+(Table113[[#This Row],[OPENING ]]+Table113[[#This Row],[RECEIPTS]]+Table113[[#This Row],[RETURNS]])-(Table113[[#This Row],[EXCHANGED]]+Table113[[#This Row],[SALES]]+Table113[[#This Row],[ISSUES]])</f>
        <v>0</v>
      </c>
      <c r="I148" s="53">
        <v>0</v>
      </c>
      <c r="J148" s="58">
        <f t="shared" si="41"/>
        <v>0</v>
      </c>
      <c r="K148" s="53">
        <f>+'DAY10'!K148+'DAY11'!C148</f>
        <v>0</v>
      </c>
      <c r="L148" s="54">
        <f>+'DAY10'!L148+'DAY11'!D148</f>
        <v>0</v>
      </c>
      <c r="M148" s="55">
        <f>+'DAY10'!M148+'DAY11'!E148</f>
        <v>0</v>
      </c>
      <c r="N148" s="52">
        <f>+'DAY10'!N148+'DAY11'!F148</f>
        <v>0</v>
      </c>
      <c r="O148" s="276">
        <f>+'DAY10'!O148+'DAY11'!G148</f>
        <v>0</v>
      </c>
      <c r="P148" s="53">
        <f t="shared" si="83"/>
        <v>0</v>
      </c>
      <c r="Q148" s="54">
        <f t="shared" si="84"/>
        <v>0</v>
      </c>
      <c r="R148" s="55">
        <f t="shared" si="85"/>
        <v>0</v>
      </c>
      <c r="S148" s="52">
        <f t="shared" si="86"/>
        <v>0</v>
      </c>
      <c r="T148" s="276">
        <f t="shared" si="87"/>
        <v>0</v>
      </c>
      <c r="U148" s="62">
        <f t="shared" si="88"/>
        <v>0</v>
      </c>
    </row>
    <row r="149" spans="1:21" ht="15.75" thickBot="1" x14ac:dyDescent="0.3">
      <c r="A149" s="142"/>
      <c r="B149" s="52">
        <f>'DAY10'!H149</f>
        <v>0</v>
      </c>
      <c r="C149" s="144">
        <v>0</v>
      </c>
      <c r="D149" s="145">
        <v>0</v>
      </c>
      <c r="E149" s="146">
        <v>0</v>
      </c>
      <c r="F149" s="143">
        <v>0</v>
      </c>
      <c r="G149" s="298">
        <v>0</v>
      </c>
      <c r="H149" s="54">
        <f>+(Table113[[#This Row],[OPENING ]]+Table113[[#This Row],[RECEIPTS]]+Table113[[#This Row],[RETURNS]])-(Table113[[#This Row],[EXCHANGED]]+Table113[[#This Row],[SALES]]+Table113[[#This Row],[ISSUES]])</f>
        <v>0</v>
      </c>
      <c r="I149" s="144">
        <v>0</v>
      </c>
      <c r="J149" s="148">
        <f t="shared" si="41"/>
        <v>0</v>
      </c>
      <c r="K149" s="53">
        <f>+'DAY10'!K149+'DAY11'!C149</f>
        <v>0</v>
      </c>
      <c r="L149" s="54">
        <f>+'DAY10'!L149+'DAY11'!D149</f>
        <v>0</v>
      </c>
      <c r="M149" s="55">
        <f>+'DAY10'!M149+'DAY11'!E149</f>
        <v>0</v>
      </c>
      <c r="N149" s="52">
        <f>+'DAY10'!N149+'DAY11'!F149</f>
        <v>0</v>
      </c>
      <c r="O149" s="276">
        <f>+'DAY10'!O149+'DAY11'!G149</f>
        <v>0</v>
      </c>
      <c r="P149" s="53">
        <f t="shared" si="83"/>
        <v>0</v>
      </c>
      <c r="Q149" s="54">
        <f t="shared" si="84"/>
        <v>0</v>
      </c>
      <c r="R149" s="55">
        <f t="shared" si="85"/>
        <v>0</v>
      </c>
      <c r="S149" s="52">
        <f t="shared" si="86"/>
        <v>0</v>
      </c>
      <c r="T149" s="276">
        <f t="shared" si="87"/>
        <v>0</v>
      </c>
      <c r="U149" s="167">
        <f t="shared" si="88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89">SUM(C128:C149)</f>
        <v>0</v>
      </c>
      <c r="D150" s="162">
        <f t="shared" si="89"/>
        <v>0</v>
      </c>
      <c r="E150" s="163">
        <f t="shared" si="89"/>
        <v>0</v>
      </c>
      <c r="F150" s="160">
        <f t="shared" si="89"/>
        <v>0</v>
      </c>
      <c r="G150" s="277">
        <f t="shared" ref="G150:T150" si="90">SUM(G128:G149)</f>
        <v>0</v>
      </c>
      <c r="H150" s="162">
        <f t="shared" si="90"/>
        <v>5847.2999999999993</v>
      </c>
      <c r="I150" s="161">
        <f t="shared" si="90"/>
        <v>0</v>
      </c>
      <c r="J150" s="165">
        <f>+I150-H150</f>
        <v>-5847.2999999999993</v>
      </c>
      <c r="K150" s="161">
        <f t="shared" si="90"/>
        <v>20</v>
      </c>
      <c r="L150" s="174">
        <f t="shared" si="90"/>
        <v>0</v>
      </c>
      <c r="M150" s="163">
        <f t="shared" si="90"/>
        <v>0</v>
      </c>
      <c r="N150" s="160">
        <f t="shared" si="90"/>
        <v>0</v>
      </c>
      <c r="O150" s="277">
        <f t="shared" si="90"/>
        <v>2006.8</v>
      </c>
      <c r="P150" s="161">
        <f t="shared" si="90"/>
        <v>1.8181818181818181</v>
      </c>
      <c r="Q150" s="162">
        <f t="shared" si="90"/>
        <v>0</v>
      </c>
      <c r="R150" s="163">
        <f t="shared" si="90"/>
        <v>0</v>
      </c>
      <c r="S150" s="160">
        <f t="shared" si="90"/>
        <v>0</v>
      </c>
      <c r="T150" s="277">
        <f t="shared" si="90"/>
        <v>182.43636363636364</v>
      </c>
      <c r="U150" s="166">
        <f t="shared" si="88"/>
        <v>31.734902309058612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'DAY10'!H153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+(Table113[[#This Row],[OPENING ]]+Table113[[#This Row],[RECEIPTS]]+Table113[[#This Row],[RETURNS]])-(Table113[[#This Row],[EXCHANGED]]+Table113[[#This Row],[SALES]]+Table113[[#This Row],[ISSUES]])</f>
        <v>0</v>
      </c>
      <c r="I153" s="53">
        <v>0</v>
      </c>
      <c r="J153" s="58">
        <f t="shared" si="41"/>
        <v>0</v>
      </c>
      <c r="K153" s="53">
        <f>+'DAY10'!K153+'DAY11'!C153</f>
        <v>0</v>
      </c>
      <c r="L153" s="54">
        <f>+'DAY10'!L153+'DAY11'!D153</f>
        <v>0</v>
      </c>
      <c r="M153" s="55">
        <f>+'DAY10'!M153+'DAY11'!E153</f>
        <v>0</v>
      </c>
      <c r="N153" s="52">
        <f>+'DAY10'!N153+'DAY11'!F153</f>
        <v>0</v>
      </c>
      <c r="O153" s="276">
        <f>+'DAY10'!O153+'DAY11'!G153</f>
        <v>0</v>
      </c>
      <c r="P153" s="53">
        <f t="shared" ref="P153" si="91">+K153/11</f>
        <v>0</v>
      </c>
      <c r="Q153" s="54">
        <f t="shared" ref="Q153" si="92">+L153/11</f>
        <v>0</v>
      </c>
      <c r="R153" s="55">
        <f t="shared" ref="R153" si="93">+M153/11</f>
        <v>0</v>
      </c>
      <c r="S153" s="52">
        <f t="shared" ref="S153" si="94">+N153/11</f>
        <v>0</v>
      </c>
      <c r="T153" s="276">
        <f t="shared" ref="T153" si="95">+O153/11</f>
        <v>0</v>
      </c>
      <c r="U153" s="62">
        <f t="shared" si="88"/>
        <v>0</v>
      </c>
    </row>
    <row r="154" spans="1:21" x14ac:dyDescent="0.25">
      <c r="A154" s="318" t="s">
        <v>67</v>
      </c>
      <c r="B154" s="52">
        <f>'DAY10'!H154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+(Table113[[#This Row],[OPENING ]]+Table113[[#This Row],[RECEIPTS]]+Table113[[#This Row],[RETURNS]])-(Table113[[#This Row],[EXCHANGED]]+Table113[[#This Row],[SALES]]+Table113[[#This Row],[ISSUES]])</f>
        <v>7.6</v>
      </c>
      <c r="I154" s="53">
        <v>0</v>
      </c>
      <c r="J154" s="58">
        <f t="shared" si="41"/>
        <v>-7.6</v>
      </c>
      <c r="K154" s="53">
        <f>+'DAY10'!K154+'DAY11'!C154</f>
        <v>0</v>
      </c>
      <c r="L154" s="54">
        <f>+'DAY10'!L154+'DAY11'!D154</f>
        <v>0</v>
      </c>
      <c r="M154" s="55">
        <f>+'DAY10'!M154+'DAY11'!E154</f>
        <v>0</v>
      </c>
      <c r="N154" s="52">
        <f>+'DAY10'!N154+'DAY11'!F154</f>
        <v>0</v>
      </c>
      <c r="O154" s="276">
        <f>+'DAY10'!O154+'DAY11'!G154</f>
        <v>0</v>
      </c>
      <c r="P154" s="53">
        <f t="shared" ref="P154:P213" si="96">+K154/11</f>
        <v>0</v>
      </c>
      <c r="Q154" s="54">
        <f t="shared" ref="Q154:Q213" si="97">+L154/11</f>
        <v>0</v>
      </c>
      <c r="R154" s="55">
        <f t="shared" ref="R154:R213" si="98">+M154/11</f>
        <v>0</v>
      </c>
      <c r="S154" s="52">
        <f t="shared" ref="S154:S213" si="99">+N154/11</f>
        <v>0</v>
      </c>
      <c r="T154" s="276">
        <f t="shared" ref="T154:T213" si="100">+O154/11</f>
        <v>0</v>
      </c>
      <c r="U154" s="62">
        <f t="shared" si="88"/>
        <v>0</v>
      </c>
    </row>
    <row r="155" spans="1:21" x14ac:dyDescent="0.25">
      <c r="A155" s="318" t="s">
        <v>68</v>
      </c>
      <c r="B155" s="52">
        <f>'DAY10'!H155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+(Table113[[#This Row],[OPENING ]]+Table113[[#This Row],[RECEIPTS]]+Table113[[#This Row],[RETURNS]])-(Table113[[#This Row],[EXCHANGED]]+Table113[[#This Row],[SALES]]+Table113[[#This Row],[ISSUES]])</f>
        <v>0</v>
      </c>
      <c r="I155" s="53">
        <v>0</v>
      </c>
      <c r="J155" s="58">
        <f t="shared" si="41"/>
        <v>0</v>
      </c>
      <c r="K155" s="53">
        <f>+'DAY10'!K155+'DAY11'!C155</f>
        <v>0</v>
      </c>
      <c r="L155" s="54">
        <f>+'DAY10'!L155+'DAY11'!D155</f>
        <v>0</v>
      </c>
      <c r="M155" s="55">
        <f>+'DAY10'!M155+'DAY11'!E155</f>
        <v>0</v>
      </c>
      <c r="N155" s="52">
        <f>+'DAY10'!N155+'DAY11'!F155</f>
        <v>0</v>
      </c>
      <c r="O155" s="276">
        <f>+'DAY10'!O155+'DAY11'!G155</f>
        <v>0</v>
      </c>
      <c r="P155" s="53">
        <f t="shared" si="96"/>
        <v>0</v>
      </c>
      <c r="Q155" s="54">
        <f t="shared" si="97"/>
        <v>0</v>
      </c>
      <c r="R155" s="55">
        <f t="shared" si="98"/>
        <v>0</v>
      </c>
      <c r="S155" s="52">
        <f t="shared" si="99"/>
        <v>0</v>
      </c>
      <c r="T155" s="276">
        <f t="shared" si="100"/>
        <v>0</v>
      </c>
      <c r="U155" s="62">
        <f t="shared" si="88"/>
        <v>0</v>
      </c>
    </row>
    <row r="156" spans="1:21" x14ac:dyDescent="0.25">
      <c r="A156" s="85" t="s">
        <v>69</v>
      </c>
      <c r="B156" s="52">
        <f>'DAY10'!H156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+(Table113[[#This Row],[OPENING ]]+Table113[[#This Row],[RECEIPTS]]+Table113[[#This Row],[RETURNS]])-(Table113[[#This Row],[EXCHANGED]]+Table113[[#This Row],[SALES]]+Table113[[#This Row],[ISSUES]])</f>
        <v>0</v>
      </c>
      <c r="I156" s="53">
        <v>0</v>
      </c>
      <c r="J156" s="58">
        <f t="shared" si="41"/>
        <v>0</v>
      </c>
      <c r="K156" s="53">
        <f>+'DAY10'!K156+'DAY11'!C156</f>
        <v>0</v>
      </c>
      <c r="L156" s="54">
        <f>+'DAY10'!L156+'DAY11'!D156</f>
        <v>0</v>
      </c>
      <c r="M156" s="55">
        <f>+'DAY10'!M156+'DAY11'!E156</f>
        <v>0</v>
      </c>
      <c r="N156" s="52">
        <f>+'DAY10'!N156+'DAY11'!F156</f>
        <v>0</v>
      </c>
      <c r="O156" s="276">
        <f>+'DAY10'!O156+'DAY11'!G156</f>
        <v>0</v>
      </c>
      <c r="P156" s="53">
        <f t="shared" si="96"/>
        <v>0</v>
      </c>
      <c r="Q156" s="54">
        <f t="shared" si="97"/>
        <v>0</v>
      </c>
      <c r="R156" s="55">
        <f t="shared" si="98"/>
        <v>0</v>
      </c>
      <c r="S156" s="52">
        <f t="shared" si="99"/>
        <v>0</v>
      </c>
      <c r="T156" s="276">
        <f t="shared" si="100"/>
        <v>0</v>
      </c>
      <c r="U156" s="62">
        <f t="shared" si="88"/>
        <v>0</v>
      </c>
    </row>
    <row r="157" spans="1:21" x14ac:dyDescent="0.25">
      <c r="A157" s="85" t="s">
        <v>70</v>
      </c>
      <c r="B157" s="52">
        <f>'DAY10'!H157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+(Table113[[#This Row],[OPENING ]]+Table113[[#This Row],[RECEIPTS]]+Table113[[#This Row],[RETURNS]])-(Table113[[#This Row],[EXCHANGED]]+Table113[[#This Row],[SALES]]+Table113[[#This Row],[ISSUES]])</f>
        <v>0</v>
      </c>
      <c r="I157" s="53">
        <v>0</v>
      </c>
      <c r="J157" s="58">
        <f t="shared" ref="J157:J220" si="101">+I157-H157</f>
        <v>0</v>
      </c>
      <c r="K157" s="53">
        <f>+'DAY10'!K157+'DAY11'!C157</f>
        <v>0</v>
      </c>
      <c r="L157" s="54">
        <f>+'DAY10'!L157+'DAY11'!D157</f>
        <v>0</v>
      </c>
      <c r="M157" s="55">
        <f>+'DAY10'!M157+'DAY11'!E157</f>
        <v>0</v>
      </c>
      <c r="N157" s="52">
        <f>+'DAY10'!N157+'DAY11'!F157</f>
        <v>0</v>
      </c>
      <c r="O157" s="276">
        <f>+'DAY10'!O157+'DAY11'!G157</f>
        <v>0</v>
      </c>
      <c r="P157" s="53">
        <f t="shared" si="96"/>
        <v>0</v>
      </c>
      <c r="Q157" s="54">
        <f t="shared" si="97"/>
        <v>0</v>
      </c>
      <c r="R157" s="55">
        <f t="shared" si="98"/>
        <v>0</v>
      </c>
      <c r="S157" s="52">
        <f t="shared" si="99"/>
        <v>0</v>
      </c>
      <c r="T157" s="276">
        <f t="shared" si="100"/>
        <v>0</v>
      </c>
      <c r="U157" s="62">
        <f t="shared" si="88"/>
        <v>0</v>
      </c>
    </row>
    <row r="158" spans="1:21" x14ac:dyDescent="0.25">
      <c r="A158" s="85" t="s">
        <v>71</v>
      </c>
      <c r="B158" s="52">
        <f>'DAY10'!H158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+(Table113[[#This Row],[OPENING ]]+Table113[[#This Row],[RECEIPTS]]+Table113[[#This Row],[RETURNS]])-(Table113[[#This Row],[EXCHANGED]]+Table113[[#This Row],[SALES]]+Table113[[#This Row],[ISSUES]])</f>
        <v>0</v>
      </c>
      <c r="I158" s="53">
        <v>0</v>
      </c>
      <c r="J158" s="58">
        <f t="shared" si="101"/>
        <v>0</v>
      </c>
      <c r="K158" s="53">
        <f>+'DAY10'!K158+'DAY11'!C158</f>
        <v>0</v>
      </c>
      <c r="L158" s="54">
        <f>+'DAY10'!L158+'DAY11'!D158</f>
        <v>0</v>
      </c>
      <c r="M158" s="55">
        <f>+'DAY10'!M158+'DAY11'!E158</f>
        <v>0</v>
      </c>
      <c r="N158" s="52">
        <f>+'DAY10'!N158+'DAY11'!F158</f>
        <v>0</v>
      </c>
      <c r="O158" s="276">
        <f>+'DAY10'!O158+'DAY11'!G158</f>
        <v>0</v>
      </c>
      <c r="P158" s="53">
        <f t="shared" si="96"/>
        <v>0</v>
      </c>
      <c r="Q158" s="54">
        <f t="shared" si="97"/>
        <v>0</v>
      </c>
      <c r="R158" s="55">
        <f t="shared" si="98"/>
        <v>0</v>
      </c>
      <c r="S158" s="52">
        <f t="shared" si="99"/>
        <v>0</v>
      </c>
      <c r="T158" s="276">
        <f t="shared" si="100"/>
        <v>0</v>
      </c>
      <c r="U158" s="62">
        <f t="shared" si="88"/>
        <v>0</v>
      </c>
    </row>
    <row r="159" spans="1:21" x14ac:dyDescent="0.25">
      <c r="A159" s="86" t="s">
        <v>72</v>
      </c>
      <c r="B159" s="52">
        <f>'DAY10'!H159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+(Table113[[#This Row],[OPENING ]]+Table113[[#This Row],[RECEIPTS]]+Table113[[#This Row],[RETURNS]])-(Table113[[#This Row],[EXCHANGED]]+Table113[[#This Row],[SALES]]+Table113[[#This Row],[ISSUES]])</f>
        <v>0</v>
      </c>
      <c r="I159" s="53">
        <v>0</v>
      </c>
      <c r="J159" s="58">
        <f t="shared" si="101"/>
        <v>0</v>
      </c>
      <c r="K159" s="53">
        <f>+'DAY10'!K159+'DAY11'!C159</f>
        <v>0</v>
      </c>
      <c r="L159" s="54">
        <f>+'DAY10'!L159+'DAY11'!D159</f>
        <v>0</v>
      </c>
      <c r="M159" s="55">
        <f>+'DAY10'!M159+'DAY11'!E159</f>
        <v>0</v>
      </c>
      <c r="N159" s="52">
        <f>+'DAY10'!N159+'DAY11'!F159</f>
        <v>0</v>
      </c>
      <c r="O159" s="276">
        <f>+'DAY10'!O159+'DAY11'!G159</f>
        <v>0</v>
      </c>
      <c r="P159" s="53">
        <f t="shared" si="96"/>
        <v>0</v>
      </c>
      <c r="Q159" s="54">
        <f t="shared" si="97"/>
        <v>0</v>
      </c>
      <c r="R159" s="55">
        <f t="shared" si="98"/>
        <v>0</v>
      </c>
      <c r="S159" s="52">
        <f t="shared" si="99"/>
        <v>0</v>
      </c>
      <c r="T159" s="276">
        <f t="shared" si="100"/>
        <v>0</v>
      </c>
      <c r="U159" s="62">
        <f t="shared" si="88"/>
        <v>0</v>
      </c>
    </row>
    <row r="160" spans="1:21" x14ac:dyDescent="0.25">
      <c r="A160" s="86" t="s">
        <v>73</v>
      </c>
      <c r="B160" s="52">
        <f>'DAY10'!H160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+(Table113[[#This Row],[OPENING ]]+Table113[[#This Row],[RECEIPTS]]+Table113[[#This Row],[RETURNS]])-(Table113[[#This Row],[EXCHANGED]]+Table113[[#This Row],[SALES]]+Table113[[#This Row],[ISSUES]])</f>
        <v>0</v>
      </c>
      <c r="I160" s="53">
        <v>0</v>
      </c>
      <c r="J160" s="58">
        <f t="shared" si="101"/>
        <v>0</v>
      </c>
      <c r="K160" s="53">
        <f>+'DAY10'!K160+'DAY11'!C160</f>
        <v>0</v>
      </c>
      <c r="L160" s="54">
        <f>+'DAY10'!L160+'DAY11'!D160</f>
        <v>0</v>
      </c>
      <c r="M160" s="55">
        <f>+'DAY10'!M160+'DAY11'!E160</f>
        <v>0</v>
      </c>
      <c r="N160" s="52">
        <f>+'DAY10'!N160+'DAY11'!F160</f>
        <v>0</v>
      </c>
      <c r="O160" s="276">
        <f>+'DAY10'!O160+'DAY11'!G160</f>
        <v>0</v>
      </c>
      <c r="P160" s="53">
        <f t="shared" si="96"/>
        <v>0</v>
      </c>
      <c r="Q160" s="54">
        <f t="shared" si="97"/>
        <v>0</v>
      </c>
      <c r="R160" s="55">
        <f t="shared" si="98"/>
        <v>0</v>
      </c>
      <c r="S160" s="52">
        <f t="shared" si="99"/>
        <v>0</v>
      </c>
      <c r="T160" s="276">
        <f t="shared" si="100"/>
        <v>0</v>
      </c>
      <c r="U160" s="62">
        <f t="shared" si="88"/>
        <v>0</v>
      </c>
    </row>
    <row r="161" spans="1:21" x14ac:dyDescent="0.25">
      <c r="A161" s="87" t="s">
        <v>74</v>
      </c>
      <c r="B161" s="52">
        <f>'DAY10'!H161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+(Table113[[#This Row],[OPENING ]]+Table113[[#This Row],[RECEIPTS]]+Table113[[#This Row],[RETURNS]])-(Table113[[#This Row],[EXCHANGED]]+Table113[[#This Row],[SALES]]+Table113[[#This Row],[ISSUES]])</f>
        <v>562</v>
      </c>
      <c r="I161" s="53">
        <v>0</v>
      </c>
      <c r="J161" s="58">
        <f>+I161-H161</f>
        <v>-562</v>
      </c>
      <c r="K161" s="53">
        <f>+'DAY10'!K161+'DAY11'!C161</f>
        <v>0</v>
      </c>
      <c r="L161" s="54">
        <f>+'DAY10'!L161+'DAY11'!D161</f>
        <v>0</v>
      </c>
      <c r="M161" s="55">
        <f>+'DAY10'!M161+'DAY11'!E161</f>
        <v>0</v>
      </c>
      <c r="N161" s="52">
        <f>+'DAY10'!N161+'DAY11'!F161</f>
        <v>0</v>
      </c>
      <c r="O161" s="276">
        <f>+'DAY10'!O161+'DAY11'!G161</f>
        <v>0</v>
      </c>
      <c r="P161" s="53">
        <f t="shared" si="96"/>
        <v>0</v>
      </c>
      <c r="Q161" s="54">
        <f t="shared" si="97"/>
        <v>0</v>
      </c>
      <c r="R161" s="55">
        <f t="shared" si="98"/>
        <v>0</v>
      </c>
      <c r="S161" s="52">
        <f t="shared" si="99"/>
        <v>0</v>
      </c>
      <c r="T161" s="276">
        <f t="shared" si="100"/>
        <v>0</v>
      </c>
      <c r="U161" s="62">
        <f t="shared" si="88"/>
        <v>0</v>
      </c>
    </row>
    <row r="162" spans="1:21" x14ac:dyDescent="0.25">
      <c r="A162" s="88" t="s">
        <v>75</v>
      </c>
      <c r="B162" s="52">
        <f>'DAY10'!H162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+(Table113[[#This Row],[OPENING ]]+Table113[[#This Row],[RECEIPTS]]+Table113[[#This Row],[RETURNS]])-(Table113[[#This Row],[EXCHANGED]]+Table113[[#This Row],[SALES]]+Table113[[#This Row],[ISSUES]])</f>
        <v>0</v>
      </c>
      <c r="I162" s="53">
        <v>0</v>
      </c>
      <c r="J162" s="58">
        <f t="shared" si="101"/>
        <v>0</v>
      </c>
      <c r="K162" s="53">
        <f>+'DAY10'!K162+'DAY11'!C162</f>
        <v>0</v>
      </c>
      <c r="L162" s="54">
        <f>+'DAY10'!L162+'DAY11'!D162</f>
        <v>0</v>
      </c>
      <c r="M162" s="55">
        <f>+'DAY10'!M162+'DAY11'!E162</f>
        <v>0</v>
      </c>
      <c r="N162" s="52">
        <f>+'DAY10'!N162+'DAY11'!F162</f>
        <v>0</v>
      </c>
      <c r="O162" s="276">
        <f>+'DAY10'!O162+'DAY11'!G162</f>
        <v>0</v>
      </c>
      <c r="P162" s="53">
        <f t="shared" si="96"/>
        <v>0</v>
      </c>
      <c r="Q162" s="54">
        <f t="shared" si="97"/>
        <v>0</v>
      </c>
      <c r="R162" s="55">
        <f t="shared" si="98"/>
        <v>0</v>
      </c>
      <c r="S162" s="52">
        <f t="shared" si="99"/>
        <v>0</v>
      </c>
      <c r="T162" s="276">
        <f t="shared" si="100"/>
        <v>0</v>
      </c>
      <c r="U162" s="62">
        <f t="shared" si="88"/>
        <v>0</v>
      </c>
    </row>
    <row r="163" spans="1:21" x14ac:dyDescent="0.25">
      <c r="A163" s="88" t="s">
        <v>76</v>
      </c>
      <c r="B163" s="52">
        <f>'DAY10'!H163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+(Table113[[#This Row],[OPENING ]]+Table113[[#This Row],[RECEIPTS]]+Table113[[#This Row],[RETURNS]])-(Table113[[#This Row],[EXCHANGED]]+Table113[[#This Row],[SALES]]+Table113[[#This Row],[ISSUES]])</f>
        <v>0</v>
      </c>
      <c r="I163" s="53">
        <v>0</v>
      </c>
      <c r="J163" s="58">
        <f t="shared" si="101"/>
        <v>0</v>
      </c>
      <c r="K163" s="53">
        <f>+'DAY10'!K163+'DAY11'!C163</f>
        <v>0</v>
      </c>
      <c r="L163" s="54">
        <f>+'DAY10'!L163+'DAY11'!D163</f>
        <v>0</v>
      </c>
      <c r="M163" s="55">
        <f>+'DAY10'!M163+'DAY11'!E163</f>
        <v>0</v>
      </c>
      <c r="N163" s="52">
        <f>+'DAY10'!N163+'DAY11'!F163</f>
        <v>0</v>
      </c>
      <c r="O163" s="276">
        <f>+'DAY10'!O163+'DAY11'!G163</f>
        <v>0</v>
      </c>
      <c r="P163" s="53">
        <f t="shared" si="96"/>
        <v>0</v>
      </c>
      <c r="Q163" s="54">
        <f t="shared" si="97"/>
        <v>0</v>
      </c>
      <c r="R163" s="55">
        <f t="shared" si="98"/>
        <v>0</v>
      </c>
      <c r="S163" s="52">
        <f t="shared" si="99"/>
        <v>0</v>
      </c>
      <c r="T163" s="276">
        <f t="shared" si="100"/>
        <v>0</v>
      </c>
      <c r="U163" s="62">
        <f t="shared" si="88"/>
        <v>0</v>
      </c>
    </row>
    <row r="164" spans="1:21" x14ac:dyDescent="0.25">
      <c r="A164" s="87" t="s">
        <v>77</v>
      </c>
      <c r="B164" s="52">
        <f>'DAY10'!H164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+(Table113[[#This Row],[OPENING ]]+Table113[[#This Row],[RECEIPTS]]+Table113[[#This Row],[RETURNS]])-(Table113[[#This Row],[EXCHANGED]]+Table113[[#This Row],[SALES]]+Table113[[#This Row],[ISSUES]])</f>
        <v>4</v>
      </c>
      <c r="I164" s="53">
        <v>0</v>
      </c>
      <c r="J164" s="58">
        <f t="shared" si="101"/>
        <v>-4</v>
      </c>
      <c r="K164" s="53">
        <f>+'DAY10'!K164+'DAY11'!C164</f>
        <v>0</v>
      </c>
      <c r="L164" s="54">
        <f>+'DAY10'!L164+'DAY11'!D164</f>
        <v>0</v>
      </c>
      <c r="M164" s="55">
        <f>+'DAY10'!M164+'DAY11'!E164</f>
        <v>0</v>
      </c>
      <c r="N164" s="52">
        <f>+'DAY10'!N164+'DAY11'!F164</f>
        <v>0</v>
      </c>
      <c r="O164" s="276">
        <f>+'DAY10'!O164+'DAY11'!G164</f>
        <v>0</v>
      </c>
      <c r="P164" s="53">
        <f t="shared" si="96"/>
        <v>0</v>
      </c>
      <c r="Q164" s="54">
        <f t="shared" si="97"/>
        <v>0</v>
      </c>
      <c r="R164" s="55">
        <f t="shared" si="98"/>
        <v>0</v>
      </c>
      <c r="S164" s="52">
        <f t="shared" si="99"/>
        <v>0</v>
      </c>
      <c r="T164" s="276">
        <f t="shared" si="100"/>
        <v>0</v>
      </c>
      <c r="U164" s="62">
        <f t="shared" si="88"/>
        <v>0</v>
      </c>
    </row>
    <row r="165" spans="1:21" x14ac:dyDescent="0.25">
      <c r="A165" s="109" t="s">
        <v>78</v>
      </c>
      <c r="B165" s="52">
        <f>'DAY10'!H165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+(Table113[[#This Row],[OPENING ]]+Table113[[#This Row],[RECEIPTS]]+Table113[[#This Row],[RETURNS]])-(Table113[[#This Row],[EXCHANGED]]+Table113[[#This Row],[SALES]]+Table113[[#This Row],[ISSUES]])</f>
        <v>0</v>
      </c>
      <c r="I165" s="53">
        <v>0</v>
      </c>
      <c r="J165" s="58">
        <f t="shared" si="101"/>
        <v>0</v>
      </c>
      <c r="K165" s="53">
        <f>+'DAY10'!K165+'DAY11'!C165</f>
        <v>0</v>
      </c>
      <c r="L165" s="54">
        <f>+'DAY10'!L165+'DAY11'!D165</f>
        <v>0</v>
      </c>
      <c r="M165" s="55">
        <f>+'DAY10'!M165+'DAY11'!E165</f>
        <v>0</v>
      </c>
      <c r="N165" s="52">
        <f>+'DAY10'!N165+'DAY11'!F165</f>
        <v>0</v>
      </c>
      <c r="O165" s="276">
        <f>+'DAY10'!O165+'DAY11'!G165</f>
        <v>0</v>
      </c>
      <c r="P165" s="53">
        <f t="shared" si="96"/>
        <v>0</v>
      </c>
      <c r="Q165" s="54">
        <f t="shared" si="97"/>
        <v>0</v>
      </c>
      <c r="R165" s="55">
        <f t="shared" si="98"/>
        <v>0</v>
      </c>
      <c r="S165" s="52">
        <f t="shared" si="99"/>
        <v>0</v>
      </c>
      <c r="T165" s="276">
        <f t="shared" si="100"/>
        <v>0</v>
      </c>
      <c r="U165" s="62">
        <f t="shared" si="88"/>
        <v>0</v>
      </c>
    </row>
    <row r="166" spans="1:21" x14ac:dyDescent="0.25">
      <c r="A166" s="109" t="s">
        <v>79</v>
      </c>
      <c r="B166" s="52">
        <f>'DAY10'!H166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+(Table113[[#This Row],[OPENING ]]+Table113[[#This Row],[RECEIPTS]]+Table113[[#This Row],[RETURNS]])-(Table113[[#This Row],[EXCHANGED]]+Table113[[#This Row],[SALES]]+Table113[[#This Row],[ISSUES]])</f>
        <v>0</v>
      </c>
      <c r="I166" s="53">
        <v>0</v>
      </c>
      <c r="J166" s="58">
        <f t="shared" si="101"/>
        <v>0</v>
      </c>
      <c r="K166" s="53">
        <f>+'DAY10'!K166+'DAY11'!C166</f>
        <v>0</v>
      </c>
      <c r="L166" s="54">
        <f>+'DAY10'!L166+'DAY11'!D166</f>
        <v>0</v>
      </c>
      <c r="M166" s="55">
        <f>+'DAY10'!M166+'DAY11'!E166</f>
        <v>0</v>
      </c>
      <c r="N166" s="52">
        <f>+'DAY10'!N166+'DAY11'!F166</f>
        <v>0</v>
      </c>
      <c r="O166" s="276">
        <f>+'DAY10'!O166+'DAY11'!G166</f>
        <v>0</v>
      </c>
      <c r="P166" s="53">
        <f t="shared" si="96"/>
        <v>0</v>
      </c>
      <c r="Q166" s="54">
        <f t="shared" si="97"/>
        <v>0</v>
      </c>
      <c r="R166" s="55">
        <f t="shared" si="98"/>
        <v>0</v>
      </c>
      <c r="S166" s="52">
        <f t="shared" si="99"/>
        <v>0</v>
      </c>
      <c r="T166" s="276">
        <f t="shared" si="100"/>
        <v>0</v>
      </c>
      <c r="U166" s="62">
        <f t="shared" si="88"/>
        <v>0</v>
      </c>
    </row>
    <row r="167" spans="1:21" x14ac:dyDescent="0.25">
      <c r="A167" s="109" t="s">
        <v>109</v>
      </c>
      <c r="B167" s="52">
        <f>'DAY10'!H167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+(Table113[[#This Row],[OPENING ]]+Table113[[#This Row],[RECEIPTS]]+Table113[[#This Row],[RETURNS]])-(Table113[[#This Row],[EXCHANGED]]+Table113[[#This Row],[SALES]]+Table113[[#This Row],[ISSUES]])</f>
        <v>317.2</v>
      </c>
      <c r="I167" s="53">
        <v>0</v>
      </c>
      <c r="J167" s="58">
        <f t="shared" si="101"/>
        <v>-317.2</v>
      </c>
      <c r="K167" s="53">
        <f>+'DAY10'!K167+'DAY11'!C167</f>
        <v>0</v>
      </c>
      <c r="L167" s="54">
        <f>+'DAY10'!L167+'DAY11'!D167</f>
        <v>0</v>
      </c>
      <c r="M167" s="55">
        <f>+'DAY10'!M167+'DAY11'!E167</f>
        <v>0</v>
      </c>
      <c r="N167" s="52">
        <f>+'DAY10'!N167+'DAY11'!F167</f>
        <v>0</v>
      </c>
      <c r="O167" s="276">
        <f>+'DAY10'!O167+'DAY11'!G167</f>
        <v>0</v>
      </c>
      <c r="P167" s="53">
        <f t="shared" si="96"/>
        <v>0</v>
      </c>
      <c r="Q167" s="54">
        <f t="shared" si="97"/>
        <v>0</v>
      </c>
      <c r="R167" s="55">
        <f t="shared" si="98"/>
        <v>0</v>
      </c>
      <c r="S167" s="52">
        <f t="shared" si="99"/>
        <v>0</v>
      </c>
      <c r="T167" s="276">
        <f t="shared" si="100"/>
        <v>0</v>
      </c>
      <c r="U167" s="62">
        <f t="shared" si="88"/>
        <v>0</v>
      </c>
    </row>
    <row r="168" spans="1:21" x14ac:dyDescent="0.25">
      <c r="A168" s="109" t="s">
        <v>110</v>
      </c>
      <c r="B168" s="52">
        <f>'DAY10'!H168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+(Table113[[#This Row],[OPENING ]]+Table113[[#This Row],[RECEIPTS]]+Table113[[#This Row],[RETURNS]])-(Table113[[#This Row],[EXCHANGED]]+Table113[[#This Row],[SALES]]+Table113[[#This Row],[ISSUES]])</f>
        <v>1254.2</v>
      </c>
      <c r="I168" s="53">
        <v>0</v>
      </c>
      <c r="J168" s="58">
        <f t="shared" si="101"/>
        <v>-1254.2</v>
      </c>
      <c r="K168" s="53">
        <f>+'DAY10'!K168+'DAY11'!C168</f>
        <v>0</v>
      </c>
      <c r="L168" s="54">
        <f>+'DAY10'!L168+'DAY11'!D168</f>
        <v>0</v>
      </c>
      <c r="M168" s="55">
        <f>+'DAY10'!M168+'DAY11'!E168</f>
        <v>0</v>
      </c>
      <c r="N168" s="52">
        <f>+'DAY10'!N168+'DAY11'!F168</f>
        <v>0</v>
      </c>
      <c r="O168" s="276">
        <f>+'DAY10'!O168+'DAY11'!G168</f>
        <v>0</v>
      </c>
      <c r="P168" s="53">
        <f t="shared" si="96"/>
        <v>0</v>
      </c>
      <c r="Q168" s="54">
        <f t="shared" si="97"/>
        <v>0</v>
      </c>
      <c r="R168" s="55">
        <f t="shared" si="98"/>
        <v>0</v>
      </c>
      <c r="S168" s="52">
        <f t="shared" si="99"/>
        <v>0</v>
      </c>
      <c r="T168" s="276">
        <f t="shared" si="100"/>
        <v>0</v>
      </c>
      <c r="U168" s="62">
        <f t="shared" si="88"/>
        <v>0</v>
      </c>
    </row>
    <row r="169" spans="1:21" x14ac:dyDescent="0.25">
      <c r="A169" s="109" t="s">
        <v>80</v>
      </c>
      <c r="B169" s="52">
        <f>'DAY10'!H169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+(Table113[[#This Row],[OPENING ]]+Table113[[#This Row],[RECEIPTS]]+Table113[[#This Row],[RETURNS]])-(Table113[[#This Row],[EXCHANGED]]+Table113[[#This Row],[SALES]]+Table113[[#This Row],[ISSUES]])</f>
        <v>0</v>
      </c>
      <c r="I169" s="53">
        <v>0</v>
      </c>
      <c r="J169" s="58">
        <f t="shared" si="101"/>
        <v>0</v>
      </c>
      <c r="K169" s="53">
        <f>+'DAY10'!K169+'DAY11'!C169</f>
        <v>0</v>
      </c>
      <c r="L169" s="54">
        <f>+'DAY10'!L169+'DAY11'!D169</f>
        <v>0</v>
      </c>
      <c r="M169" s="55">
        <f>+'DAY10'!M169+'DAY11'!E169</f>
        <v>0</v>
      </c>
      <c r="N169" s="52">
        <f>+'DAY10'!N169+'DAY11'!F169</f>
        <v>0</v>
      </c>
      <c r="O169" s="276">
        <f>+'DAY10'!O169+'DAY11'!G169</f>
        <v>0</v>
      </c>
      <c r="P169" s="53">
        <f t="shared" si="96"/>
        <v>0</v>
      </c>
      <c r="Q169" s="54">
        <f t="shared" si="97"/>
        <v>0</v>
      </c>
      <c r="R169" s="55">
        <f t="shared" si="98"/>
        <v>0</v>
      </c>
      <c r="S169" s="52">
        <f t="shared" si="99"/>
        <v>0</v>
      </c>
      <c r="T169" s="276">
        <f t="shared" si="100"/>
        <v>0</v>
      </c>
      <c r="U169" s="62">
        <f t="shared" si="88"/>
        <v>0</v>
      </c>
    </row>
    <row r="170" spans="1:21" x14ac:dyDescent="0.25">
      <c r="A170" s="109" t="s">
        <v>81</v>
      </c>
      <c r="B170" s="52">
        <f>'DAY10'!H170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+(Table113[[#This Row],[OPENING ]]+Table113[[#This Row],[RECEIPTS]]+Table113[[#This Row],[RETURNS]])-(Table113[[#This Row],[EXCHANGED]]+Table113[[#This Row],[SALES]]+Table113[[#This Row],[ISSUES]])</f>
        <v>0</v>
      </c>
      <c r="I170" s="53">
        <v>0</v>
      </c>
      <c r="J170" s="58">
        <f t="shared" si="101"/>
        <v>0</v>
      </c>
      <c r="K170" s="53">
        <f>+'DAY10'!K170+'DAY11'!C170</f>
        <v>0</v>
      </c>
      <c r="L170" s="54">
        <f>+'DAY10'!L170+'DAY11'!D170</f>
        <v>0</v>
      </c>
      <c r="M170" s="55">
        <f>+'DAY10'!M170+'DAY11'!E170</f>
        <v>0</v>
      </c>
      <c r="N170" s="52">
        <f>+'DAY10'!N170+'DAY11'!F170</f>
        <v>0</v>
      </c>
      <c r="O170" s="276">
        <f>+'DAY10'!O170+'DAY11'!G170</f>
        <v>0</v>
      </c>
      <c r="P170" s="53">
        <f t="shared" si="96"/>
        <v>0</v>
      </c>
      <c r="Q170" s="54">
        <f t="shared" si="97"/>
        <v>0</v>
      </c>
      <c r="R170" s="55">
        <f t="shared" si="98"/>
        <v>0</v>
      </c>
      <c r="S170" s="52">
        <f t="shared" si="99"/>
        <v>0</v>
      </c>
      <c r="T170" s="276">
        <f t="shared" si="100"/>
        <v>0</v>
      </c>
      <c r="U170" s="62">
        <f t="shared" si="88"/>
        <v>0</v>
      </c>
    </row>
    <row r="171" spans="1:21" x14ac:dyDescent="0.25">
      <c r="A171" s="89" t="s">
        <v>82</v>
      </c>
      <c r="B171" s="52">
        <f>'DAY10'!H171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+(Table113[[#This Row],[OPENING ]]+Table113[[#This Row],[RECEIPTS]]+Table113[[#This Row],[RETURNS]])-(Table113[[#This Row],[EXCHANGED]]+Table113[[#This Row],[SALES]]+Table113[[#This Row],[ISSUES]])</f>
        <v>0</v>
      </c>
      <c r="I171" s="53">
        <v>0</v>
      </c>
      <c r="J171" s="58">
        <f t="shared" si="101"/>
        <v>0</v>
      </c>
      <c r="K171" s="53">
        <f>+'DAY10'!K171+'DAY11'!C171</f>
        <v>0</v>
      </c>
      <c r="L171" s="54">
        <f>+'DAY10'!L171+'DAY11'!D171</f>
        <v>0</v>
      </c>
      <c r="M171" s="55">
        <f>+'DAY10'!M171+'DAY11'!E171</f>
        <v>0</v>
      </c>
      <c r="N171" s="52">
        <f>+'DAY10'!N171+'DAY11'!F171</f>
        <v>0</v>
      </c>
      <c r="O171" s="276">
        <f>+'DAY10'!O171+'DAY11'!G171</f>
        <v>0</v>
      </c>
      <c r="P171" s="53">
        <f t="shared" si="96"/>
        <v>0</v>
      </c>
      <c r="Q171" s="54">
        <f t="shared" si="97"/>
        <v>0</v>
      </c>
      <c r="R171" s="55">
        <f t="shared" si="98"/>
        <v>0</v>
      </c>
      <c r="S171" s="52">
        <f t="shared" si="99"/>
        <v>0</v>
      </c>
      <c r="T171" s="276">
        <f t="shared" si="100"/>
        <v>0</v>
      </c>
      <c r="U171" s="62">
        <f t="shared" si="88"/>
        <v>0</v>
      </c>
    </row>
    <row r="172" spans="1:21" x14ac:dyDescent="0.25">
      <c r="A172" s="90" t="s">
        <v>83</v>
      </c>
      <c r="B172" s="52">
        <f>'DAY10'!H172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+(Table113[[#This Row],[OPENING ]]+Table113[[#This Row],[RECEIPTS]]+Table113[[#This Row],[RETURNS]])-(Table113[[#This Row],[EXCHANGED]]+Table113[[#This Row],[SALES]]+Table113[[#This Row],[ISSUES]])</f>
        <v>504.2</v>
      </c>
      <c r="I172" s="53">
        <v>0</v>
      </c>
      <c r="J172" s="58">
        <f t="shared" si="101"/>
        <v>-504.2</v>
      </c>
      <c r="K172" s="53">
        <f>+'DAY10'!K172+'DAY11'!C172</f>
        <v>0</v>
      </c>
      <c r="L172" s="54">
        <f>+'DAY10'!L172+'DAY11'!D172</f>
        <v>0</v>
      </c>
      <c r="M172" s="55">
        <f>+'DAY10'!M172+'DAY11'!E172</f>
        <v>0</v>
      </c>
      <c r="N172" s="52">
        <f>+'DAY10'!N172+'DAY11'!F172</f>
        <v>0</v>
      </c>
      <c r="O172" s="276">
        <f>+'DAY10'!O172+'DAY11'!G172</f>
        <v>0</v>
      </c>
      <c r="P172" s="53">
        <f t="shared" si="96"/>
        <v>0</v>
      </c>
      <c r="Q172" s="54">
        <f t="shared" si="97"/>
        <v>0</v>
      </c>
      <c r="R172" s="55">
        <f t="shared" si="98"/>
        <v>0</v>
      </c>
      <c r="S172" s="52">
        <f t="shared" si="99"/>
        <v>0</v>
      </c>
      <c r="T172" s="276">
        <f t="shared" si="100"/>
        <v>0</v>
      </c>
      <c r="U172" s="62">
        <f t="shared" si="88"/>
        <v>0</v>
      </c>
    </row>
    <row r="173" spans="1:21" x14ac:dyDescent="0.25">
      <c r="A173" s="90" t="s">
        <v>86</v>
      </c>
      <c r="B173" s="52">
        <f>'DAY10'!H173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+(Table113[[#This Row],[OPENING ]]+Table113[[#This Row],[RECEIPTS]]+Table113[[#This Row],[RETURNS]])-(Table113[[#This Row],[EXCHANGED]]+Table113[[#This Row],[SALES]]+Table113[[#This Row],[ISSUES]])</f>
        <v>4.8</v>
      </c>
      <c r="I173" s="53">
        <v>0</v>
      </c>
      <c r="J173" s="58">
        <f t="shared" si="101"/>
        <v>-4.8</v>
      </c>
      <c r="K173" s="53">
        <f>+'DAY10'!K173+'DAY11'!C173</f>
        <v>0</v>
      </c>
      <c r="L173" s="54">
        <f>+'DAY10'!L173+'DAY11'!D173</f>
        <v>0</v>
      </c>
      <c r="M173" s="55">
        <f>+'DAY10'!M173+'DAY11'!E173</f>
        <v>0</v>
      </c>
      <c r="N173" s="52">
        <f>+'DAY10'!N173+'DAY11'!F173</f>
        <v>0</v>
      </c>
      <c r="O173" s="276">
        <f>+'DAY10'!O173+'DAY11'!G173</f>
        <v>0</v>
      </c>
      <c r="P173" s="53">
        <f t="shared" si="96"/>
        <v>0</v>
      </c>
      <c r="Q173" s="54">
        <f t="shared" si="97"/>
        <v>0</v>
      </c>
      <c r="R173" s="55">
        <f t="shared" si="98"/>
        <v>0</v>
      </c>
      <c r="S173" s="52">
        <f t="shared" si="99"/>
        <v>0</v>
      </c>
      <c r="T173" s="276">
        <f t="shared" si="100"/>
        <v>0</v>
      </c>
      <c r="U173" s="62">
        <f t="shared" si="88"/>
        <v>0</v>
      </c>
    </row>
    <row r="174" spans="1:21" x14ac:dyDescent="0.25">
      <c r="A174" s="94" t="s">
        <v>85</v>
      </c>
      <c r="B174" s="52">
        <f>'DAY10'!H174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+(Table113[[#This Row],[OPENING ]]+Table113[[#This Row],[RECEIPTS]]+Table113[[#This Row],[RETURNS]])-(Table113[[#This Row],[EXCHANGED]]+Table113[[#This Row],[SALES]]+Table113[[#This Row],[ISSUES]])</f>
        <v>800.8</v>
      </c>
      <c r="I174" s="53">
        <v>0</v>
      </c>
      <c r="J174" s="58">
        <f t="shared" si="101"/>
        <v>-800.8</v>
      </c>
      <c r="K174" s="53">
        <f>+'DAY10'!K174+'DAY11'!C174</f>
        <v>0</v>
      </c>
      <c r="L174" s="54">
        <f>+'DAY10'!L174+'DAY11'!D174</f>
        <v>0</v>
      </c>
      <c r="M174" s="55">
        <f>+'DAY10'!M174+'DAY11'!E174</f>
        <v>0</v>
      </c>
      <c r="N174" s="52">
        <f>+'DAY10'!N174+'DAY11'!F174</f>
        <v>0</v>
      </c>
      <c r="O174" s="276">
        <f>+'DAY10'!O174+'DAY11'!G174</f>
        <v>1.2</v>
      </c>
      <c r="P174" s="53">
        <f t="shared" si="96"/>
        <v>0</v>
      </c>
      <c r="Q174" s="54">
        <f t="shared" si="97"/>
        <v>0</v>
      </c>
      <c r="R174" s="55">
        <f t="shared" si="98"/>
        <v>0</v>
      </c>
      <c r="S174" s="52">
        <f t="shared" si="99"/>
        <v>0</v>
      </c>
      <c r="T174" s="276">
        <f t="shared" si="100"/>
        <v>0.10909090909090909</v>
      </c>
      <c r="U174" s="62">
        <f t="shared" si="88"/>
        <v>7340.666666666667</v>
      </c>
    </row>
    <row r="175" spans="1:21" x14ac:dyDescent="0.25">
      <c r="A175" s="90" t="s">
        <v>84</v>
      </c>
      <c r="B175" s="52">
        <f>'DAY10'!H175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+(Table113[[#This Row],[OPENING ]]+Table113[[#This Row],[RECEIPTS]]+Table113[[#This Row],[RETURNS]])-(Table113[[#This Row],[EXCHANGED]]+Table113[[#This Row],[SALES]]+Table113[[#This Row],[ISSUES]])</f>
        <v>0</v>
      </c>
      <c r="I175" s="53">
        <v>0</v>
      </c>
      <c r="J175" s="58">
        <f t="shared" si="101"/>
        <v>0</v>
      </c>
      <c r="K175" s="53">
        <f>+'DAY10'!K175+'DAY11'!C175</f>
        <v>0</v>
      </c>
      <c r="L175" s="54">
        <f>+'DAY10'!L175+'DAY11'!D175</f>
        <v>0</v>
      </c>
      <c r="M175" s="55">
        <f>+'DAY10'!M175+'DAY11'!E175</f>
        <v>0</v>
      </c>
      <c r="N175" s="52">
        <f>+'DAY10'!N175+'DAY11'!F175</f>
        <v>0</v>
      </c>
      <c r="O175" s="276">
        <f>+'DAY10'!O175+'DAY11'!G175</f>
        <v>0</v>
      </c>
      <c r="P175" s="53">
        <f t="shared" si="96"/>
        <v>0</v>
      </c>
      <c r="Q175" s="54">
        <f t="shared" si="97"/>
        <v>0</v>
      </c>
      <c r="R175" s="55">
        <f t="shared" si="98"/>
        <v>0</v>
      </c>
      <c r="S175" s="52">
        <f t="shared" si="99"/>
        <v>0</v>
      </c>
      <c r="T175" s="276">
        <f t="shared" si="100"/>
        <v>0</v>
      </c>
      <c r="U175" s="62">
        <f t="shared" si="88"/>
        <v>0</v>
      </c>
    </row>
    <row r="176" spans="1:21" x14ac:dyDescent="0.25">
      <c r="A176" s="318" t="s">
        <v>87</v>
      </c>
      <c r="B176" s="52">
        <f>'DAY10'!H176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+(Table113[[#This Row],[OPENING ]]+Table113[[#This Row],[RECEIPTS]]+Table113[[#This Row],[RETURNS]])-(Table113[[#This Row],[EXCHANGED]]+Table113[[#This Row],[SALES]]+Table113[[#This Row],[ISSUES]])</f>
        <v>0</v>
      </c>
      <c r="I176" s="53">
        <v>0</v>
      </c>
      <c r="J176" s="58">
        <f t="shared" si="101"/>
        <v>0</v>
      </c>
      <c r="K176" s="53">
        <f>+'DAY10'!K176+'DAY11'!C176</f>
        <v>0</v>
      </c>
      <c r="L176" s="54">
        <f>+'DAY10'!L176+'DAY11'!D176</f>
        <v>0</v>
      </c>
      <c r="M176" s="55">
        <f>+'DAY10'!M176+'DAY11'!E176</f>
        <v>0</v>
      </c>
      <c r="N176" s="52">
        <f>+'DAY10'!N176+'DAY11'!F176</f>
        <v>0</v>
      </c>
      <c r="O176" s="276">
        <f>+'DAY10'!O176+'DAY11'!G176</f>
        <v>0</v>
      </c>
      <c r="P176" s="53">
        <f t="shared" si="96"/>
        <v>0</v>
      </c>
      <c r="Q176" s="54">
        <f t="shared" si="97"/>
        <v>0</v>
      </c>
      <c r="R176" s="55">
        <f t="shared" si="98"/>
        <v>0</v>
      </c>
      <c r="S176" s="52">
        <f t="shared" si="99"/>
        <v>0</v>
      </c>
      <c r="T176" s="276">
        <f t="shared" si="100"/>
        <v>0</v>
      </c>
      <c r="U176" s="62">
        <f t="shared" si="88"/>
        <v>0</v>
      </c>
    </row>
    <row r="177" spans="1:21" x14ac:dyDescent="0.25">
      <c r="A177" s="318" t="s">
        <v>89</v>
      </c>
      <c r="B177" s="52">
        <f>'DAY10'!H177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+(Table113[[#This Row],[OPENING ]]+Table113[[#This Row],[RECEIPTS]]+Table113[[#This Row],[RETURNS]])-(Table113[[#This Row],[EXCHANGED]]+Table113[[#This Row],[SALES]]+Table113[[#This Row],[ISSUES]])</f>
        <v>17.8</v>
      </c>
      <c r="I177" s="53">
        <v>0</v>
      </c>
      <c r="J177" s="58">
        <f t="shared" si="101"/>
        <v>-17.8</v>
      </c>
      <c r="K177" s="53">
        <f>+'DAY10'!K177+'DAY11'!C177</f>
        <v>0</v>
      </c>
      <c r="L177" s="54">
        <f>+'DAY10'!L177+'DAY11'!D177</f>
        <v>0</v>
      </c>
      <c r="M177" s="55">
        <f>+'DAY10'!M177+'DAY11'!E177</f>
        <v>0</v>
      </c>
      <c r="N177" s="52">
        <f>+'DAY10'!N177+'DAY11'!F177</f>
        <v>0</v>
      </c>
      <c r="O177" s="276">
        <f>+'DAY10'!O177+'DAY11'!G177</f>
        <v>0</v>
      </c>
      <c r="P177" s="53">
        <f t="shared" si="96"/>
        <v>0</v>
      </c>
      <c r="Q177" s="54">
        <f t="shared" si="97"/>
        <v>0</v>
      </c>
      <c r="R177" s="55">
        <f t="shared" si="98"/>
        <v>0</v>
      </c>
      <c r="S177" s="52">
        <f t="shared" si="99"/>
        <v>0</v>
      </c>
      <c r="T177" s="276">
        <f t="shared" si="100"/>
        <v>0</v>
      </c>
      <c r="U177" s="62">
        <f t="shared" si="88"/>
        <v>0</v>
      </c>
    </row>
    <row r="178" spans="1:21" x14ac:dyDescent="0.25">
      <c r="A178" s="318" t="s">
        <v>88</v>
      </c>
      <c r="B178" s="52">
        <f>'DAY10'!H178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+(Table113[[#This Row],[OPENING ]]+Table113[[#This Row],[RECEIPTS]]+Table113[[#This Row],[RETURNS]])-(Table113[[#This Row],[EXCHANGED]]+Table113[[#This Row],[SALES]]+Table113[[#This Row],[ISSUES]])</f>
        <v>0</v>
      </c>
      <c r="I178" s="53">
        <v>0</v>
      </c>
      <c r="J178" s="58">
        <f t="shared" si="101"/>
        <v>0</v>
      </c>
      <c r="K178" s="53">
        <f>+'DAY10'!K178+'DAY11'!C178</f>
        <v>0</v>
      </c>
      <c r="L178" s="54">
        <f>+'DAY10'!L178+'DAY11'!D178</f>
        <v>0</v>
      </c>
      <c r="M178" s="55">
        <f>+'DAY10'!M178+'DAY11'!E178</f>
        <v>0</v>
      </c>
      <c r="N178" s="52">
        <f>+'DAY10'!N178+'DAY11'!F178</f>
        <v>0</v>
      </c>
      <c r="O178" s="276">
        <f>+'DAY10'!O178+'DAY11'!G178</f>
        <v>0</v>
      </c>
      <c r="P178" s="53">
        <f t="shared" si="96"/>
        <v>0</v>
      </c>
      <c r="Q178" s="54">
        <f t="shared" si="97"/>
        <v>0</v>
      </c>
      <c r="R178" s="55">
        <f t="shared" si="98"/>
        <v>0</v>
      </c>
      <c r="S178" s="52">
        <f t="shared" si="99"/>
        <v>0</v>
      </c>
      <c r="T178" s="276">
        <f t="shared" si="100"/>
        <v>0</v>
      </c>
      <c r="U178" s="62">
        <f t="shared" si="88"/>
        <v>0</v>
      </c>
    </row>
    <row r="179" spans="1:21" x14ac:dyDescent="0.25">
      <c r="A179" s="88" t="s">
        <v>90</v>
      </c>
      <c r="B179" s="52">
        <f>'DAY10'!H179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+(Table113[[#This Row],[OPENING ]]+Table113[[#This Row],[RECEIPTS]]+Table113[[#This Row],[RETURNS]])-(Table113[[#This Row],[EXCHANGED]]+Table113[[#This Row],[SALES]]+Table113[[#This Row],[ISSUES]])</f>
        <v>0</v>
      </c>
      <c r="I179" s="53">
        <v>0</v>
      </c>
      <c r="J179" s="58">
        <f t="shared" si="101"/>
        <v>0</v>
      </c>
      <c r="K179" s="53">
        <f>+'DAY10'!K179+'DAY11'!C179</f>
        <v>0</v>
      </c>
      <c r="L179" s="54">
        <f>+'DAY10'!L179+'DAY11'!D179</f>
        <v>0</v>
      </c>
      <c r="M179" s="55">
        <f>+'DAY10'!M179+'DAY11'!E179</f>
        <v>0</v>
      </c>
      <c r="N179" s="52">
        <f>+'DAY10'!N179+'DAY11'!F179</f>
        <v>0</v>
      </c>
      <c r="O179" s="276">
        <f>+'DAY10'!O179+'DAY11'!G179</f>
        <v>0</v>
      </c>
      <c r="P179" s="53">
        <f t="shared" si="96"/>
        <v>0</v>
      </c>
      <c r="Q179" s="54">
        <f t="shared" si="97"/>
        <v>0</v>
      </c>
      <c r="R179" s="55">
        <f t="shared" si="98"/>
        <v>0</v>
      </c>
      <c r="S179" s="52">
        <f t="shared" si="99"/>
        <v>0</v>
      </c>
      <c r="T179" s="276">
        <f t="shared" si="100"/>
        <v>0</v>
      </c>
      <c r="U179" s="62">
        <f t="shared" si="88"/>
        <v>0</v>
      </c>
    </row>
    <row r="180" spans="1:21" x14ac:dyDescent="0.25">
      <c r="A180" s="88" t="s">
        <v>91</v>
      </c>
      <c r="B180" s="52">
        <f>'DAY10'!H180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+(Table113[[#This Row],[OPENING ]]+Table113[[#This Row],[RECEIPTS]]+Table113[[#This Row],[RETURNS]])-(Table113[[#This Row],[EXCHANGED]]+Table113[[#This Row],[SALES]]+Table113[[#This Row],[ISSUES]])</f>
        <v>368.44</v>
      </c>
      <c r="I180" s="53">
        <v>0</v>
      </c>
      <c r="J180" s="58">
        <f t="shared" si="101"/>
        <v>-368.44</v>
      </c>
      <c r="K180" s="53">
        <f>+'DAY10'!K180+'DAY11'!C180</f>
        <v>0</v>
      </c>
      <c r="L180" s="54">
        <f>+'DAY10'!L180+'DAY11'!D180</f>
        <v>0</v>
      </c>
      <c r="M180" s="55">
        <f>+'DAY10'!M180+'DAY11'!E180</f>
        <v>0</v>
      </c>
      <c r="N180" s="52">
        <f>+'DAY10'!N180+'DAY11'!F180</f>
        <v>0</v>
      </c>
      <c r="O180" s="276">
        <f>+'DAY10'!O180+'DAY11'!G180</f>
        <v>87.2</v>
      </c>
      <c r="P180" s="53">
        <f t="shared" si="96"/>
        <v>0</v>
      </c>
      <c r="Q180" s="54">
        <f t="shared" si="97"/>
        <v>0</v>
      </c>
      <c r="R180" s="55">
        <f t="shared" si="98"/>
        <v>0</v>
      </c>
      <c r="S180" s="52">
        <f t="shared" si="99"/>
        <v>0</v>
      </c>
      <c r="T180" s="276">
        <f t="shared" si="100"/>
        <v>7.9272727272727277</v>
      </c>
      <c r="U180" s="62">
        <f t="shared" si="88"/>
        <v>46.477522935779817</v>
      </c>
    </row>
    <row r="181" spans="1:21" x14ac:dyDescent="0.25">
      <c r="A181" s="88" t="s">
        <v>92</v>
      </c>
      <c r="B181" s="52">
        <f>'DAY10'!H181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+(Table113[[#This Row],[OPENING ]]+Table113[[#This Row],[RECEIPTS]]+Table113[[#This Row],[RETURNS]])-(Table113[[#This Row],[EXCHANGED]]+Table113[[#This Row],[SALES]]+Table113[[#This Row],[ISSUES]])</f>
        <v>0</v>
      </c>
      <c r="I181" s="53">
        <v>0</v>
      </c>
      <c r="J181" s="58">
        <f t="shared" si="101"/>
        <v>0</v>
      </c>
      <c r="K181" s="53">
        <f>+'DAY10'!K181+'DAY11'!C181</f>
        <v>0</v>
      </c>
      <c r="L181" s="54">
        <f>+'DAY10'!L181+'DAY11'!D181</f>
        <v>0</v>
      </c>
      <c r="M181" s="55">
        <f>+'DAY10'!M181+'DAY11'!E181</f>
        <v>0</v>
      </c>
      <c r="N181" s="52">
        <f>+'DAY10'!N181+'DAY11'!F181</f>
        <v>0</v>
      </c>
      <c r="O181" s="276">
        <f>+'DAY10'!O181+'DAY11'!G181</f>
        <v>0</v>
      </c>
      <c r="P181" s="53">
        <f t="shared" si="96"/>
        <v>0</v>
      </c>
      <c r="Q181" s="54">
        <f t="shared" si="97"/>
        <v>0</v>
      </c>
      <c r="R181" s="55">
        <f t="shared" si="98"/>
        <v>0</v>
      </c>
      <c r="S181" s="52">
        <f t="shared" si="99"/>
        <v>0</v>
      </c>
      <c r="T181" s="276">
        <f t="shared" si="100"/>
        <v>0</v>
      </c>
      <c r="U181" s="62">
        <f t="shared" si="88"/>
        <v>0</v>
      </c>
    </row>
    <row r="182" spans="1:21" x14ac:dyDescent="0.25">
      <c r="A182" s="88" t="s">
        <v>111</v>
      </c>
      <c r="B182" s="52">
        <f>'DAY10'!H182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+(Table113[[#This Row],[OPENING ]]+Table113[[#This Row],[RECEIPTS]]+Table113[[#This Row],[RETURNS]])-(Table113[[#This Row],[EXCHANGED]]+Table113[[#This Row],[SALES]]+Table113[[#This Row],[ISSUES]])</f>
        <v>0</v>
      </c>
      <c r="I182" s="53">
        <v>0</v>
      </c>
      <c r="J182" s="58">
        <f t="shared" si="101"/>
        <v>0</v>
      </c>
      <c r="K182" s="53">
        <f>+'DAY10'!K182+'DAY11'!C182</f>
        <v>0</v>
      </c>
      <c r="L182" s="54">
        <f>+'DAY10'!L182+'DAY11'!D182</f>
        <v>0</v>
      </c>
      <c r="M182" s="55">
        <f>+'DAY10'!M182+'DAY11'!E182</f>
        <v>0</v>
      </c>
      <c r="N182" s="52">
        <f>+'DAY10'!N182+'DAY11'!F182</f>
        <v>0</v>
      </c>
      <c r="O182" s="276">
        <f>+'DAY10'!O182+'DAY11'!G182</f>
        <v>0</v>
      </c>
      <c r="P182" s="53">
        <f t="shared" si="96"/>
        <v>0</v>
      </c>
      <c r="Q182" s="54">
        <f t="shared" si="97"/>
        <v>0</v>
      </c>
      <c r="R182" s="55">
        <f t="shared" si="98"/>
        <v>0</v>
      </c>
      <c r="S182" s="52">
        <f t="shared" si="99"/>
        <v>0</v>
      </c>
      <c r="T182" s="276">
        <f t="shared" si="100"/>
        <v>0</v>
      </c>
      <c r="U182" s="62">
        <f t="shared" si="88"/>
        <v>0</v>
      </c>
    </row>
    <row r="183" spans="1:21" x14ac:dyDescent="0.25">
      <c r="A183" s="87" t="s">
        <v>53</v>
      </c>
      <c r="B183" s="52">
        <f>'DAY10'!H183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+(Table113[[#This Row],[OPENING ]]+Table113[[#This Row],[RECEIPTS]]+Table113[[#This Row],[RETURNS]])-(Table113[[#This Row],[EXCHANGED]]+Table113[[#This Row],[SALES]]+Table113[[#This Row],[ISSUES]])</f>
        <v>0</v>
      </c>
      <c r="I183" s="53">
        <v>0</v>
      </c>
      <c r="J183" s="58">
        <f t="shared" si="101"/>
        <v>0</v>
      </c>
      <c r="K183" s="53">
        <f>+'DAY10'!K183+'DAY11'!C183</f>
        <v>0</v>
      </c>
      <c r="L183" s="54">
        <f>+'DAY10'!L183+'DAY11'!D183</f>
        <v>0</v>
      </c>
      <c r="M183" s="55">
        <f>+'DAY10'!M183+'DAY11'!E183</f>
        <v>0</v>
      </c>
      <c r="N183" s="52">
        <f>+'DAY10'!N183+'DAY11'!F183</f>
        <v>0</v>
      </c>
      <c r="O183" s="276">
        <f>+'DAY10'!O183+'DAY11'!G183</f>
        <v>0</v>
      </c>
      <c r="P183" s="53">
        <f t="shared" si="96"/>
        <v>0</v>
      </c>
      <c r="Q183" s="54">
        <f t="shared" si="97"/>
        <v>0</v>
      </c>
      <c r="R183" s="55">
        <f t="shared" si="98"/>
        <v>0</v>
      </c>
      <c r="S183" s="52">
        <f t="shared" si="99"/>
        <v>0</v>
      </c>
      <c r="T183" s="276">
        <f t="shared" si="100"/>
        <v>0</v>
      </c>
      <c r="U183" s="62">
        <f t="shared" si="88"/>
        <v>0</v>
      </c>
    </row>
    <row r="184" spans="1:21" x14ac:dyDescent="0.25">
      <c r="A184" s="321" t="s">
        <v>93</v>
      </c>
      <c r="B184" s="52">
        <f>'DAY10'!H184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+(Table113[[#This Row],[OPENING ]]+Table113[[#This Row],[RECEIPTS]]+Table113[[#This Row],[RETURNS]])-(Table113[[#This Row],[EXCHANGED]]+Table113[[#This Row],[SALES]]+Table113[[#This Row],[ISSUES]])</f>
        <v>0</v>
      </c>
      <c r="I184" s="53">
        <v>0</v>
      </c>
      <c r="J184" s="58">
        <f t="shared" si="101"/>
        <v>0</v>
      </c>
      <c r="K184" s="53">
        <f>+'DAY10'!K184+'DAY11'!C184</f>
        <v>0</v>
      </c>
      <c r="L184" s="54">
        <f>+'DAY10'!L184+'DAY11'!D184</f>
        <v>0</v>
      </c>
      <c r="M184" s="55">
        <f>+'DAY10'!M184+'DAY11'!E184</f>
        <v>0</v>
      </c>
      <c r="N184" s="52">
        <f>+'DAY10'!N184+'DAY11'!F184</f>
        <v>0</v>
      </c>
      <c r="O184" s="276">
        <f>+'DAY10'!O184+'DAY11'!G184</f>
        <v>0</v>
      </c>
      <c r="P184" s="53">
        <f t="shared" si="96"/>
        <v>0</v>
      </c>
      <c r="Q184" s="54">
        <f t="shared" si="97"/>
        <v>0</v>
      </c>
      <c r="R184" s="55">
        <f t="shared" si="98"/>
        <v>0</v>
      </c>
      <c r="S184" s="52">
        <f t="shared" si="99"/>
        <v>0</v>
      </c>
      <c r="T184" s="276">
        <f t="shared" si="100"/>
        <v>0</v>
      </c>
      <c r="U184" s="62">
        <f t="shared" si="88"/>
        <v>0</v>
      </c>
    </row>
    <row r="185" spans="1:21" x14ac:dyDescent="0.25">
      <c r="A185" s="321" t="s">
        <v>94</v>
      </c>
      <c r="B185" s="52">
        <f>'DAY10'!H185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+(Table113[[#This Row],[OPENING ]]+Table113[[#This Row],[RECEIPTS]]+Table113[[#This Row],[RETURNS]])-(Table113[[#This Row],[EXCHANGED]]+Table113[[#This Row],[SALES]]+Table113[[#This Row],[ISSUES]])</f>
        <v>0</v>
      </c>
      <c r="I185" s="53">
        <v>0</v>
      </c>
      <c r="J185" s="58">
        <f t="shared" si="101"/>
        <v>0</v>
      </c>
      <c r="K185" s="53">
        <f>+'DAY10'!K185+'DAY11'!C185</f>
        <v>0</v>
      </c>
      <c r="L185" s="54">
        <f>+'DAY10'!L185+'DAY11'!D185</f>
        <v>0</v>
      </c>
      <c r="M185" s="55">
        <f>+'DAY10'!M185+'DAY11'!E185</f>
        <v>0</v>
      </c>
      <c r="N185" s="52">
        <f>+'DAY10'!N185+'DAY11'!F185</f>
        <v>0</v>
      </c>
      <c r="O185" s="276">
        <f>+'DAY10'!O185+'DAY11'!G185</f>
        <v>0</v>
      </c>
      <c r="P185" s="53">
        <f t="shared" si="96"/>
        <v>0</v>
      </c>
      <c r="Q185" s="54">
        <f t="shared" si="97"/>
        <v>0</v>
      </c>
      <c r="R185" s="55">
        <f t="shared" si="98"/>
        <v>0</v>
      </c>
      <c r="S185" s="52">
        <f t="shared" si="99"/>
        <v>0</v>
      </c>
      <c r="T185" s="276">
        <f t="shared" si="100"/>
        <v>0</v>
      </c>
      <c r="U185" s="62">
        <f t="shared" si="88"/>
        <v>0</v>
      </c>
    </row>
    <row r="186" spans="1:21" x14ac:dyDescent="0.25">
      <c r="A186" s="84" t="s">
        <v>97</v>
      </c>
      <c r="B186" s="52">
        <f>'DAY10'!H186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+(Table113[[#This Row],[OPENING ]]+Table113[[#This Row],[RECEIPTS]]+Table113[[#This Row],[RETURNS]])-(Table113[[#This Row],[EXCHANGED]]+Table113[[#This Row],[SALES]]+Table113[[#This Row],[ISSUES]])</f>
        <v>655.4</v>
      </c>
      <c r="I186" s="53">
        <v>0</v>
      </c>
      <c r="J186" s="58">
        <f t="shared" si="101"/>
        <v>-655.4</v>
      </c>
      <c r="K186" s="53">
        <f>+'DAY10'!K186+'DAY11'!C186</f>
        <v>0</v>
      </c>
      <c r="L186" s="54">
        <f>+'DAY10'!L186+'DAY11'!D186</f>
        <v>0</v>
      </c>
      <c r="M186" s="55">
        <f>+'DAY10'!M186+'DAY11'!E186</f>
        <v>0</v>
      </c>
      <c r="N186" s="52">
        <f>+'DAY10'!N186+'DAY11'!F186</f>
        <v>0</v>
      </c>
      <c r="O186" s="276">
        <f>+'DAY10'!O186+'DAY11'!G186</f>
        <v>0</v>
      </c>
      <c r="P186" s="53">
        <f t="shared" si="96"/>
        <v>0</v>
      </c>
      <c r="Q186" s="54">
        <f t="shared" si="97"/>
        <v>0</v>
      </c>
      <c r="R186" s="55">
        <f t="shared" si="98"/>
        <v>0</v>
      </c>
      <c r="S186" s="52">
        <f t="shared" si="99"/>
        <v>0</v>
      </c>
      <c r="T186" s="276">
        <f t="shared" si="100"/>
        <v>0</v>
      </c>
      <c r="U186" s="62">
        <f t="shared" si="88"/>
        <v>0</v>
      </c>
    </row>
    <row r="187" spans="1:21" x14ac:dyDescent="0.25">
      <c r="A187" s="84" t="s">
        <v>96</v>
      </c>
      <c r="B187" s="52">
        <f>'DAY10'!H187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+(Table113[[#This Row],[OPENING ]]+Table113[[#This Row],[RECEIPTS]]+Table113[[#This Row],[RETURNS]])-(Table113[[#This Row],[EXCHANGED]]+Table113[[#This Row],[SALES]]+Table113[[#This Row],[ISSUES]])</f>
        <v>0</v>
      </c>
      <c r="I187" s="53">
        <v>0</v>
      </c>
      <c r="J187" s="58">
        <f t="shared" si="101"/>
        <v>0</v>
      </c>
      <c r="K187" s="53">
        <f>+'DAY10'!K187+'DAY11'!C187</f>
        <v>0</v>
      </c>
      <c r="L187" s="54">
        <f>+'DAY10'!L187+'DAY11'!D187</f>
        <v>0</v>
      </c>
      <c r="M187" s="55">
        <f>+'DAY10'!M187+'DAY11'!E187</f>
        <v>0</v>
      </c>
      <c r="N187" s="52">
        <f>+'DAY10'!N187+'DAY11'!F187</f>
        <v>0</v>
      </c>
      <c r="O187" s="276">
        <f>+'DAY10'!O187+'DAY11'!G187</f>
        <v>0</v>
      </c>
      <c r="P187" s="53">
        <f t="shared" si="96"/>
        <v>0</v>
      </c>
      <c r="Q187" s="54">
        <f t="shared" si="97"/>
        <v>0</v>
      </c>
      <c r="R187" s="55">
        <f t="shared" si="98"/>
        <v>0</v>
      </c>
      <c r="S187" s="52">
        <f t="shared" si="99"/>
        <v>0</v>
      </c>
      <c r="T187" s="276">
        <f t="shared" si="100"/>
        <v>0</v>
      </c>
      <c r="U187" s="62">
        <f t="shared" si="88"/>
        <v>0</v>
      </c>
    </row>
    <row r="188" spans="1:21" x14ac:dyDescent="0.25">
      <c r="A188" s="84" t="s">
        <v>95</v>
      </c>
      <c r="B188" s="52">
        <f>'DAY10'!H188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+(Table113[[#This Row],[OPENING ]]+Table113[[#This Row],[RECEIPTS]]+Table113[[#This Row],[RETURNS]])-(Table113[[#This Row],[EXCHANGED]]+Table113[[#This Row],[SALES]]+Table113[[#This Row],[ISSUES]])</f>
        <v>9.8000000000000007</v>
      </c>
      <c r="I188" s="53">
        <v>0</v>
      </c>
      <c r="J188" s="58">
        <f t="shared" si="101"/>
        <v>-9.8000000000000007</v>
      </c>
      <c r="K188" s="53">
        <f>+'DAY10'!K188+'DAY11'!C188</f>
        <v>0</v>
      </c>
      <c r="L188" s="54">
        <f>+'DAY10'!L188+'DAY11'!D188</f>
        <v>0</v>
      </c>
      <c r="M188" s="55">
        <f>+'DAY10'!M188+'DAY11'!E188</f>
        <v>0</v>
      </c>
      <c r="N188" s="52">
        <f>+'DAY10'!N188+'DAY11'!F188</f>
        <v>0</v>
      </c>
      <c r="O188" s="276">
        <f>+'DAY10'!O188+'DAY11'!G188</f>
        <v>0</v>
      </c>
      <c r="P188" s="53">
        <f t="shared" si="96"/>
        <v>0</v>
      </c>
      <c r="Q188" s="54">
        <f t="shared" si="97"/>
        <v>0</v>
      </c>
      <c r="R188" s="55">
        <f t="shared" si="98"/>
        <v>0</v>
      </c>
      <c r="S188" s="52">
        <f t="shared" si="99"/>
        <v>0</v>
      </c>
      <c r="T188" s="276">
        <f t="shared" si="100"/>
        <v>0</v>
      </c>
      <c r="U188" s="62">
        <f t="shared" si="88"/>
        <v>0</v>
      </c>
    </row>
    <row r="189" spans="1:21" x14ac:dyDescent="0.25">
      <c r="A189" s="92" t="s">
        <v>98</v>
      </c>
      <c r="B189" s="52">
        <f>'DAY10'!H189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+(Table113[[#This Row],[OPENING ]]+Table113[[#This Row],[RECEIPTS]]+Table113[[#This Row],[RETURNS]])-(Table113[[#This Row],[EXCHANGED]]+Table113[[#This Row],[SALES]]+Table113[[#This Row],[ISSUES]])</f>
        <v>0</v>
      </c>
      <c r="I189" s="53">
        <v>0</v>
      </c>
      <c r="J189" s="58">
        <f t="shared" si="101"/>
        <v>0</v>
      </c>
      <c r="K189" s="53">
        <f>+'DAY10'!K189+'DAY11'!C189</f>
        <v>0</v>
      </c>
      <c r="L189" s="54">
        <f>+'DAY10'!L189+'DAY11'!D189</f>
        <v>0</v>
      </c>
      <c r="M189" s="55">
        <f>+'DAY10'!M189+'DAY11'!E189</f>
        <v>0</v>
      </c>
      <c r="N189" s="52">
        <f>+'DAY10'!N189+'DAY11'!F189</f>
        <v>0</v>
      </c>
      <c r="O189" s="276">
        <f>+'DAY10'!O189+'DAY11'!G189</f>
        <v>0</v>
      </c>
      <c r="P189" s="53">
        <f t="shared" si="96"/>
        <v>0</v>
      </c>
      <c r="Q189" s="54">
        <f t="shared" si="97"/>
        <v>0</v>
      </c>
      <c r="R189" s="55">
        <f t="shared" si="98"/>
        <v>0</v>
      </c>
      <c r="S189" s="52">
        <f t="shared" si="99"/>
        <v>0</v>
      </c>
      <c r="T189" s="276">
        <f t="shared" si="100"/>
        <v>0</v>
      </c>
      <c r="U189" s="62">
        <f t="shared" si="88"/>
        <v>0</v>
      </c>
    </row>
    <row r="190" spans="1:21" x14ac:dyDescent="0.25">
      <c r="A190" s="92" t="s">
        <v>99</v>
      </c>
      <c r="B190" s="52">
        <f>'DAY10'!H190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+(Table113[[#This Row],[OPENING ]]+Table113[[#This Row],[RECEIPTS]]+Table113[[#This Row],[RETURNS]])-(Table113[[#This Row],[EXCHANGED]]+Table113[[#This Row],[SALES]]+Table113[[#This Row],[ISSUES]])</f>
        <v>0</v>
      </c>
      <c r="I190" s="53">
        <v>0</v>
      </c>
      <c r="J190" s="58">
        <f t="shared" si="101"/>
        <v>0</v>
      </c>
      <c r="K190" s="53">
        <f>+'DAY10'!K190+'DAY11'!C190</f>
        <v>0</v>
      </c>
      <c r="L190" s="54">
        <f>+'DAY10'!L190+'DAY11'!D190</f>
        <v>0</v>
      </c>
      <c r="M190" s="55">
        <f>+'DAY10'!M190+'DAY11'!E190</f>
        <v>0</v>
      </c>
      <c r="N190" s="52">
        <f>+'DAY10'!N190+'DAY11'!F190</f>
        <v>0</v>
      </c>
      <c r="O190" s="276">
        <f>+'DAY10'!O190+'DAY11'!G190</f>
        <v>0</v>
      </c>
      <c r="P190" s="53">
        <f t="shared" si="96"/>
        <v>0</v>
      </c>
      <c r="Q190" s="54">
        <f t="shared" si="97"/>
        <v>0</v>
      </c>
      <c r="R190" s="55">
        <f t="shared" si="98"/>
        <v>0</v>
      </c>
      <c r="S190" s="52">
        <f t="shared" si="99"/>
        <v>0</v>
      </c>
      <c r="T190" s="276">
        <f t="shared" si="100"/>
        <v>0</v>
      </c>
      <c r="U190" s="62">
        <f t="shared" si="88"/>
        <v>0</v>
      </c>
    </row>
    <row r="191" spans="1:21" x14ac:dyDescent="0.25">
      <c r="A191" s="93" t="s">
        <v>100</v>
      </c>
      <c r="B191" s="52">
        <f>'DAY10'!H191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+(Table113[[#This Row],[OPENING ]]+Table113[[#This Row],[RECEIPTS]]+Table113[[#This Row],[RETURNS]])-(Table113[[#This Row],[EXCHANGED]]+Table113[[#This Row],[SALES]]+Table113[[#This Row],[ISSUES]])</f>
        <v>35</v>
      </c>
      <c r="I191" s="53">
        <v>0</v>
      </c>
      <c r="J191" s="58">
        <f t="shared" si="101"/>
        <v>-35</v>
      </c>
      <c r="K191" s="53">
        <f>+'DAY10'!K191+'DAY11'!C191</f>
        <v>25</v>
      </c>
      <c r="L191" s="54">
        <f>+'DAY10'!L191+'DAY11'!D191</f>
        <v>0</v>
      </c>
      <c r="M191" s="55">
        <f>+'DAY10'!M191+'DAY11'!E191</f>
        <v>0</v>
      </c>
      <c r="N191" s="52">
        <f>+'DAY10'!N191+'DAY11'!F191</f>
        <v>0</v>
      </c>
      <c r="O191" s="276">
        <f>+'DAY10'!O191+'DAY11'!G191</f>
        <v>0</v>
      </c>
      <c r="P191" s="53">
        <f t="shared" si="96"/>
        <v>2.2727272727272729</v>
      </c>
      <c r="Q191" s="54">
        <f t="shared" si="97"/>
        <v>0</v>
      </c>
      <c r="R191" s="55">
        <f t="shared" si="98"/>
        <v>0</v>
      </c>
      <c r="S191" s="52">
        <f t="shared" si="99"/>
        <v>0</v>
      </c>
      <c r="T191" s="276">
        <f t="shared" si="100"/>
        <v>0</v>
      </c>
      <c r="U191" s="62">
        <f t="shared" si="88"/>
        <v>15.399999999999999</v>
      </c>
    </row>
    <row r="192" spans="1:21" x14ac:dyDescent="0.25">
      <c r="A192" s="81" t="s">
        <v>101</v>
      </c>
      <c r="B192" s="52">
        <f>'DAY10'!H192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+(Table113[[#This Row],[OPENING ]]+Table113[[#This Row],[RECEIPTS]]+Table113[[#This Row],[RETURNS]])-(Table113[[#This Row],[EXCHANGED]]+Table113[[#This Row],[SALES]]+Table113[[#This Row],[ISSUES]])</f>
        <v>10.199999999999999</v>
      </c>
      <c r="I192" s="53">
        <v>0</v>
      </c>
      <c r="J192" s="58">
        <f t="shared" si="101"/>
        <v>-10.199999999999999</v>
      </c>
      <c r="K192" s="53">
        <f>+'DAY10'!K192+'DAY11'!C192</f>
        <v>0</v>
      </c>
      <c r="L192" s="54">
        <f>+'DAY10'!L192+'DAY11'!D192</f>
        <v>0</v>
      </c>
      <c r="M192" s="55">
        <f>+'DAY10'!M192+'DAY11'!E192</f>
        <v>0</v>
      </c>
      <c r="N192" s="52">
        <f>+'DAY10'!N192+'DAY11'!F192</f>
        <v>0</v>
      </c>
      <c r="O192" s="276">
        <f>+'DAY10'!O192+'DAY11'!G192</f>
        <v>0</v>
      </c>
      <c r="P192" s="53">
        <f t="shared" si="96"/>
        <v>0</v>
      </c>
      <c r="Q192" s="54">
        <f t="shared" si="97"/>
        <v>0</v>
      </c>
      <c r="R192" s="55">
        <f t="shared" si="98"/>
        <v>0</v>
      </c>
      <c r="S192" s="52">
        <f t="shared" si="99"/>
        <v>0</v>
      </c>
      <c r="T192" s="276">
        <f t="shared" si="100"/>
        <v>0</v>
      </c>
      <c r="U192" s="62">
        <f t="shared" si="88"/>
        <v>0</v>
      </c>
    </row>
    <row r="193" spans="1:21" x14ac:dyDescent="0.25">
      <c r="A193" s="109" t="s">
        <v>102</v>
      </c>
      <c r="B193" s="52">
        <f>'DAY10'!H193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+(Table113[[#This Row],[OPENING ]]+Table113[[#This Row],[RECEIPTS]]+Table113[[#This Row],[RETURNS]])-(Table113[[#This Row],[EXCHANGED]]+Table113[[#This Row],[SALES]]+Table113[[#This Row],[ISSUES]])</f>
        <v>0</v>
      </c>
      <c r="I193" s="53">
        <v>0</v>
      </c>
      <c r="J193" s="58">
        <f t="shared" si="101"/>
        <v>0</v>
      </c>
      <c r="K193" s="53">
        <f>+'DAY10'!K193+'DAY11'!C193</f>
        <v>0</v>
      </c>
      <c r="L193" s="54">
        <f>+'DAY10'!L193+'DAY11'!D193</f>
        <v>0</v>
      </c>
      <c r="M193" s="55">
        <f>+'DAY10'!M193+'DAY11'!E193</f>
        <v>0</v>
      </c>
      <c r="N193" s="52">
        <f>+'DAY10'!N193+'DAY11'!F193</f>
        <v>0</v>
      </c>
      <c r="O193" s="276">
        <f>+'DAY10'!O193+'DAY11'!G193</f>
        <v>0</v>
      </c>
      <c r="P193" s="53">
        <f t="shared" si="96"/>
        <v>0</v>
      </c>
      <c r="Q193" s="54">
        <f t="shared" si="97"/>
        <v>0</v>
      </c>
      <c r="R193" s="55">
        <f t="shared" si="98"/>
        <v>0</v>
      </c>
      <c r="S193" s="52">
        <f t="shared" si="99"/>
        <v>0</v>
      </c>
      <c r="T193" s="276">
        <f t="shared" si="100"/>
        <v>0</v>
      </c>
      <c r="U193" s="62">
        <f t="shared" si="88"/>
        <v>0</v>
      </c>
    </row>
    <row r="194" spans="1:21" x14ac:dyDescent="0.25">
      <c r="A194" s="318" t="s">
        <v>103</v>
      </c>
      <c r="B194" s="52">
        <f>'DAY10'!H194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+(Table113[[#This Row],[OPENING ]]+Table113[[#This Row],[RECEIPTS]]+Table113[[#This Row],[RETURNS]])-(Table113[[#This Row],[EXCHANGED]]+Table113[[#This Row],[SALES]]+Table113[[#This Row],[ISSUES]])</f>
        <v>855.4</v>
      </c>
      <c r="I194" s="53">
        <v>0</v>
      </c>
      <c r="J194" s="58">
        <f t="shared" si="101"/>
        <v>-855.4</v>
      </c>
      <c r="K194" s="53">
        <f>+'DAY10'!K194+'DAY11'!C194</f>
        <v>0</v>
      </c>
      <c r="L194" s="54">
        <f>+'DAY10'!L194+'DAY11'!D194</f>
        <v>0</v>
      </c>
      <c r="M194" s="55">
        <f>+'DAY10'!M194+'DAY11'!E194</f>
        <v>0</v>
      </c>
      <c r="N194" s="52">
        <f>+'DAY10'!N194+'DAY11'!F194</f>
        <v>0</v>
      </c>
      <c r="O194" s="276">
        <f>+'DAY10'!O194+'DAY11'!G194</f>
        <v>0</v>
      </c>
      <c r="P194" s="53">
        <f t="shared" si="96"/>
        <v>0</v>
      </c>
      <c r="Q194" s="54">
        <f t="shared" si="97"/>
        <v>0</v>
      </c>
      <c r="R194" s="55">
        <f t="shared" si="98"/>
        <v>0</v>
      </c>
      <c r="S194" s="52">
        <f t="shared" si="99"/>
        <v>0</v>
      </c>
      <c r="T194" s="276">
        <f t="shared" si="100"/>
        <v>0</v>
      </c>
      <c r="U194" s="62">
        <f t="shared" si="88"/>
        <v>0</v>
      </c>
    </row>
    <row r="195" spans="1:21" x14ac:dyDescent="0.25">
      <c r="A195" s="87" t="s">
        <v>247</v>
      </c>
      <c r="B195" s="52">
        <f>'DAY10'!H195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+(Table113[[#This Row],[OPENING ]]+Table113[[#This Row],[RECEIPTS]]+Table113[[#This Row],[RETURNS]])-(Table113[[#This Row],[EXCHANGED]]+Table113[[#This Row],[SALES]]+Table113[[#This Row],[ISSUES]])</f>
        <v>3516.4</v>
      </c>
      <c r="I195" s="53">
        <v>0</v>
      </c>
      <c r="J195" s="58">
        <f t="shared" si="101"/>
        <v>-3516.4</v>
      </c>
      <c r="K195" s="53">
        <f>+'DAY10'!K195+'DAY11'!C195</f>
        <v>0</v>
      </c>
      <c r="L195" s="54">
        <f>+'DAY10'!L195+'DAY11'!D195</f>
        <v>9.6</v>
      </c>
      <c r="M195" s="55">
        <f>+'DAY10'!M195+'DAY11'!E195</f>
        <v>0</v>
      </c>
      <c r="N195" s="52">
        <f>+'DAY10'!N195+'DAY11'!F195</f>
        <v>0</v>
      </c>
      <c r="O195" s="276">
        <f>+'DAY10'!O195+'DAY11'!G195</f>
        <v>0</v>
      </c>
      <c r="P195" s="53">
        <f t="shared" si="96"/>
        <v>0</v>
      </c>
      <c r="Q195" s="54">
        <f t="shared" si="97"/>
        <v>0.87272727272727268</v>
      </c>
      <c r="R195" s="55">
        <f t="shared" si="98"/>
        <v>0</v>
      </c>
      <c r="S195" s="52">
        <f t="shared" si="99"/>
        <v>0</v>
      </c>
      <c r="T195" s="276">
        <f t="shared" si="100"/>
        <v>0</v>
      </c>
      <c r="U195" s="62">
        <f t="shared" si="88"/>
        <v>4029.2083333333335</v>
      </c>
    </row>
    <row r="196" spans="1:21" x14ac:dyDescent="0.25">
      <c r="A196" s="87" t="s">
        <v>104</v>
      </c>
      <c r="B196" s="52">
        <f>'DAY10'!H196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+(Table113[[#This Row],[OPENING ]]+Table113[[#This Row],[RECEIPTS]]+Table113[[#This Row],[RETURNS]])-(Table113[[#This Row],[EXCHANGED]]+Table113[[#This Row],[SALES]]+Table113[[#This Row],[ISSUES]])</f>
        <v>200</v>
      </c>
      <c r="I196" s="53">
        <v>0</v>
      </c>
      <c r="J196" s="58">
        <f t="shared" si="101"/>
        <v>-200</v>
      </c>
      <c r="K196" s="53">
        <f>+'DAY10'!K196+'DAY11'!C196</f>
        <v>0</v>
      </c>
      <c r="L196" s="54">
        <f>+'DAY10'!L196+'DAY11'!D196</f>
        <v>0</v>
      </c>
      <c r="M196" s="55">
        <f>+'DAY10'!M196+'DAY11'!E196</f>
        <v>0</v>
      </c>
      <c r="N196" s="52">
        <f>+'DAY10'!N196+'DAY11'!F196</f>
        <v>0</v>
      </c>
      <c r="O196" s="276">
        <f>+'DAY10'!O196+'DAY11'!G196</f>
        <v>0</v>
      </c>
      <c r="P196" s="53">
        <f t="shared" si="96"/>
        <v>0</v>
      </c>
      <c r="Q196" s="54">
        <f t="shared" si="97"/>
        <v>0</v>
      </c>
      <c r="R196" s="55">
        <f t="shared" si="98"/>
        <v>0</v>
      </c>
      <c r="S196" s="52">
        <f t="shared" si="99"/>
        <v>0</v>
      </c>
      <c r="T196" s="276">
        <f t="shared" si="100"/>
        <v>0</v>
      </c>
      <c r="U196" s="62">
        <f t="shared" si="88"/>
        <v>0</v>
      </c>
    </row>
    <row r="197" spans="1:21" x14ac:dyDescent="0.25">
      <c r="A197" s="85" t="s">
        <v>118</v>
      </c>
      <c r="B197" s="52">
        <f>'DAY10'!H197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+(Table113[[#This Row],[OPENING ]]+Table113[[#This Row],[RECEIPTS]]+Table113[[#This Row],[RETURNS]])-(Table113[[#This Row],[EXCHANGED]]+Table113[[#This Row],[SALES]]+Table113[[#This Row],[ISSUES]])</f>
        <v>0</v>
      </c>
      <c r="I197" s="53">
        <v>0</v>
      </c>
      <c r="J197" s="58">
        <f t="shared" si="101"/>
        <v>0</v>
      </c>
      <c r="K197" s="53">
        <f>+'DAY10'!K197+'DAY11'!C197</f>
        <v>0</v>
      </c>
      <c r="L197" s="54">
        <f>+'DAY10'!L197+'DAY11'!D197</f>
        <v>0</v>
      </c>
      <c r="M197" s="55">
        <f>+'DAY10'!M197+'DAY11'!E197</f>
        <v>0</v>
      </c>
      <c r="N197" s="52">
        <f>+'DAY10'!N197+'DAY11'!F197</f>
        <v>0</v>
      </c>
      <c r="O197" s="276">
        <f>+'DAY10'!O197+'DAY11'!G197</f>
        <v>0</v>
      </c>
      <c r="P197" s="53">
        <f t="shared" si="96"/>
        <v>0</v>
      </c>
      <c r="Q197" s="54">
        <f t="shared" si="97"/>
        <v>0</v>
      </c>
      <c r="R197" s="55">
        <f t="shared" si="98"/>
        <v>0</v>
      </c>
      <c r="S197" s="52">
        <f t="shared" si="99"/>
        <v>0</v>
      </c>
      <c r="T197" s="276">
        <f t="shared" si="100"/>
        <v>0</v>
      </c>
      <c r="U197" s="62">
        <f t="shared" si="88"/>
        <v>0</v>
      </c>
    </row>
    <row r="198" spans="1:21" x14ac:dyDescent="0.25">
      <c r="A198" s="94" t="s">
        <v>119</v>
      </c>
      <c r="B198" s="52">
        <f>'DAY10'!H198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+(Table113[[#This Row],[OPENING ]]+Table113[[#This Row],[RECEIPTS]]+Table113[[#This Row],[RETURNS]])-(Table113[[#This Row],[EXCHANGED]]+Table113[[#This Row],[SALES]]+Table113[[#This Row],[ISSUES]])</f>
        <v>0</v>
      </c>
      <c r="I198" s="53">
        <v>0</v>
      </c>
      <c r="J198" s="58">
        <f t="shared" si="101"/>
        <v>0</v>
      </c>
      <c r="K198" s="53">
        <f>+'DAY10'!K198+'DAY11'!C198</f>
        <v>0</v>
      </c>
      <c r="L198" s="54">
        <f>+'DAY10'!L198+'DAY11'!D198</f>
        <v>0</v>
      </c>
      <c r="M198" s="55">
        <f>+'DAY10'!M198+'DAY11'!E198</f>
        <v>0</v>
      </c>
      <c r="N198" s="52">
        <f>+'DAY10'!N198+'DAY11'!F198</f>
        <v>0</v>
      </c>
      <c r="O198" s="276">
        <f>+'DAY10'!O198+'DAY11'!G198</f>
        <v>0</v>
      </c>
      <c r="P198" s="53">
        <f t="shared" si="96"/>
        <v>0</v>
      </c>
      <c r="Q198" s="54">
        <f t="shared" si="97"/>
        <v>0</v>
      </c>
      <c r="R198" s="55">
        <f t="shared" si="98"/>
        <v>0</v>
      </c>
      <c r="S198" s="52">
        <f t="shared" si="99"/>
        <v>0</v>
      </c>
      <c r="T198" s="276">
        <f t="shared" si="100"/>
        <v>0</v>
      </c>
      <c r="U198" s="62">
        <f t="shared" si="88"/>
        <v>0</v>
      </c>
    </row>
    <row r="199" spans="1:21" x14ac:dyDescent="0.25">
      <c r="A199" s="84" t="s">
        <v>145</v>
      </c>
      <c r="B199" s="52">
        <f>'DAY10'!H199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+(Table113[[#This Row],[OPENING ]]+Table113[[#This Row],[RECEIPTS]]+Table113[[#This Row],[RETURNS]])-(Table113[[#This Row],[EXCHANGED]]+Table113[[#This Row],[SALES]]+Table113[[#This Row],[ISSUES]])</f>
        <v>0</v>
      </c>
      <c r="I199" s="53">
        <v>0</v>
      </c>
      <c r="J199" s="58">
        <f t="shared" si="101"/>
        <v>0</v>
      </c>
      <c r="K199" s="53">
        <f>+'DAY10'!K199+'DAY11'!C199</f>
        <v>0</v>
      </c>
      <c r="L199" s="54">
        <f>+'DAY10'!L199+'DAY11'!D199</f>
        <v>0</v>
      </c>
      <c r="M199" s="55">
        <f>+'DAY10'!M199+'DAY11'!E199</f>
        <v>0</v>
      </c>
      <c r="N199" s="52">
        <f>+'DAY10'!N199+'DAY11'!F199</f>
        <v>0</v>
      </c>
      <c r="O199" s="276">
        <f>+'DAY10'!O199+'DAY11'!G199</f>
        <v>0</v>
      </c>
      <c r="P199" s="53">
        <f t="shared" si="96"/>
        <v>0</v>
      </c>
      <c r="Q199" s="54">
        <f t="shared" si="97"/>
        <v>0</v>
      </c>
      <c r="R199" s="55">
        <f t="shared" si="98"/>
        <v>0</v>
      </c>
      <c r="S199" s="52">
        <f t="shared" si="99"/>
        <v>0</v>
      </c>
      <c r="T199" s="276">
        <f t="shared" si="100"/>
        <v>0</v>
      </c>
      <c r="U199" s="62">
        <f t="shared" si="88"/>
        <v>0</v>
      </c>
    </row>
    <row r="200" spans="1:21" x14ac:dyDescent="0.25">
      <c r="A200" s="88" t="s">
        <v>218</v>
      </c>
      <c r="B200" s="52">
        <f>'DAY10'!H200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+(Table113[[#This Row],[OPENING ]]+Table113[[#This Row],[RECEIPTS]]+Table113[[#This Row],[RETURNS]])-(Table113[[#This Row],[EXCHANGED]]+Table113[[#This Row],[SALES]]+Table113[[#This Row],[ISSUES]])</f>
        <v>0</v>
      </c>
      <c r="I200" s="53">
        <v>0</v>
      </c>
      <c r="J200" s="58">
        <f t="shared" si="101"/>
        <v>0</v>
      </c>
      <c r="K200" s="53">
        <f>+'DAY10'!K200+'DAY11'!C200</f>
        <v>0</v>
      </c>
      <c r="L200" s="54">
        <f>+'DAY10'!L200+'DAY11'!D200</f>
        <v>0</v>
      </c>
      <c r="M200" s="55">
        <f>+'DAY10'!M200+'DAY11'!E200</f>
        <v>0</v>
      </c>
      <c r="N200" s="52">
        <f>+'DAY10'!N200+'DAY11'!F200</f>
        <v>0</v>
      </c>
      <c r="O200" s="276">
        <f>+'DAY10'!O200+'DAY11'!G200</f>
        <v>0</v>
      </c>
      <c r="P200" s="53">
        <f t="shared" si="96"/>
        <v>0</v>
      </c>
      <c r="Q200" s="54">
        <f t="shared" si="97"/>
        <v>0</v>
      </c>
      <c r="R200" s="55">
        <f t="shared" si="98"/>
        <v>0</v>
      </c>
      <c r="S200" s="52">
        <f t="shared" si="99"/>
        <v>0</v>
      </c>
      <c r="T200" s="276">
        <f t="shared" si="100"/>
        <v>0</v>
      </c>
      <c r="U200" s="62">
        <f t="shared" si="88"/>
        <v>0</v>
      </c>
    </row>
    <row r="201" spans="1:21" x14ac:dyDescent="0.25">
      <c r="A201" s="88" t="s">
        <v>219</v>
      </c>
      <c r="B201" s="52">
        <f>'DAY10'!H201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+(Table113[[#This Row],[OPENING ]]+Table113[[#This Row],[RECEIPTS]]+Table113[[#This Row],[RETURNS]])-(Table113[[#This Row],[EXCHANGED]]+Table113[[#This Row],[SALES]]+Table113[[#This Row],[ISSUES]])</f>
        <v>0</v>
      </c>
      <c r="I201" s="53">
        <v>0</v>
      </c>
      <c r="J201" s="58">
        <f>+I201-H201</f>
        <v>0</v>
      </c>
      <c r="K201" s="53">
        <f>+'DAY10'!K201+'DAY11'!C201</f>
        <v>0</v>
      </c>
      <c r="L201" s="54">
        <f>+'DAY10'!L201+'DAY11'!D201</f>
        <v>0</v>
      </c>
      <c r="M201" s="55">
        <f>+'DAY10'!M201+'DAY11'!E201</f>
        <v>0</v>
      </c>
      <c r="N201" s="52">
        <f>+'DAY10'!N201+'DAY11'!F201</f>
        <v>0</v>
      </c>
      <c r="O201" s="276">
        <f>+'DAY10'!O201+'DAY11'!G201</f>
        <v>0</v>
      </c>
      <c r="P201" s="53">
        <f t="shared" si="96"/>
        <v>0</v>
      </c>
      <c r="Q201" s="54">
        <f t="shared" si="97"/>
        <v>0</v>
      </c>
      <c r="R201" s="55">
        <f t="shared" si="98"/>
        <v>0</v>
      </c>
      <c r="S201" s="52">
        <f t="shared" si="99"/>
        <v>0</v>
      </c>
      <c r="T201" s="276">
        <f t="shared" si="100"/>
        <v>0</v>
      </c>
      <c r="U201" s="62">
        <f t="shared" si="88"/>
        <v>0</v>
      </c>
    </row>
    <row r="202" spans="1:21" x14ac:dyDescent="0.25">
      <c r="A202" s="317" t="s">
        <v>234</v>
      </c>
      <c r="B202" s="52">
        <f>'DAY10'!H202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+(Table113[[#This Row],[OPENING ]]+Table113[[#This Row],[RECEIPTS]]+Table113[[#This Row],[RETURNS]])-(Table113[[#This Row],[EXCHANGED]]+Table113[[#This Row],[SALES]]+Table113[[#This Row],[ISSUES]])</f>
        <v>0.19999999999999896</v>
      </c>
      <c r="I202" s="53">
        <v>0</v>
      </c>
      <c r="J202" s="58">
        <f t="shared" si="101"/>
        <v>-0.19999999999999896</v>
      </c>
      <c r="K202" s="53">
        <f>+'DAY10'!K202+'DAY11'!C202</f>
        <v>0</v>
      </c>
      <c r="L202" s="54">
        <f>+'DAY10'!L202+'DAY11'!D202</f>
        <v>0</v>
      </c>
      <c r="M202" s="55">
        <f>+'DAY10'!M202+'DAY11'!E202</f>
        <v>0</v>
      </c>
      <c r="N202" s="52">
        <f>+'DAY10'!N202+'DAY11'!F202</f>
        <v>0</v>
      </c>
      <c r="O202" s="276">
        <f>+'DAY10'!O202+'DAY11'!G202</f>
        <v>11.08</v>
      </c>
      <c r="P202" s="53">
        <f t="shared" si="96"/>
        <v>0</v>
      </c>
      <c r="Q202" s="54">
        <f t="shared" si="97"/>
        <v>0</v>
      </c>
      <c r="R202" s="55">
        <f t="shared" si="98"/>
        <v>0</v>
      </c>
      <c r="S202" s="52">
        <f t="shared" si="99"/>
        <v>0</v>
      </c>
      <c r="T202" s="276">
        <f t="shared" si="100"/>
        <v>1.0072727272727273</v>
      </c>
      <c r="U202" s="62">
        <f t="shared" si="88"/>
        <v>0.19855595667869932</v>
      </c>
    </row>
    <row r="203" spans="1:21" x14ac:dyDescent="0.25">
      <c r="A203" s="319" t="s">
        <v>224</v>
      </c>
      <c r="B203" s="52">
        <f>'DAY10'!H203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+(Table113[[#This Row],[OPENING ]]+Table113[[#This Row],[RECEIPTS]]+Table113[[#This Row],[RETURNS]])-(Table113[[#This Row],[EXCHANGED]]+Table113[[#This Row],[SALES]]+Table113[[#This Row],[ISSUES]])</f>
        <v>3.4</v>
      </c>
      <c r="I203" s="53">
        <v>0</v>
      </c>
      <c r="J203" s="58">
        <f t="shared" si="101"/>
        <v>-3.4</v>
      </c>
      <c r="K203" s="53">
        <f>+'DAY10'!K203+'DAY11'!C203</f>
        <v>0</v>
      </c>
      <c r="L203" s="54">
        <f>+'DAY10'!L203+'DAY11'!D203</f>
        <v>0</v>
      </c>
      <c r="M203" s="55">
        <f>+'DAY10'!M203+'DAY11'!E203</f>
        <v>0</v>
      </c>
      <c r="N203" s="52">
        <f>+'DAY10'!N203+'DAY11'!F203</f>
        <v>0</v>
      </c>
      <c r="O203" s="276">
        <f>+'DAY10'!O203+'DAY11'!G203</f>
        <v>0</v>
      </c>
      <c r="P203" s="53">
        <f t="shared" si="96"/>
        <v>0</v>
      </c>
      <c r="Q203" s="54">
        <f t="shared" si="97"/>
        <v>0</v>
      </c>
      <c r="R203" s="55">
        <f t="shared" si="98"/>
        <v>0</v>
      </c>
      <c r="S203" s="52">
        <f t="shared" si="99"/>
        <v>0</v>
      </c>
      <c r="T203" s="276">
        <f t="shared" si="100"/>
        <v>0</v>
      </c>
      <c r="U203" s="62">
        <f t="shared" si="88"/>
        <v>0</v>
      </c>
    </row>
    <row r="204" spans="1:21" x14ac:dyDescent="0.25">
      <c r="A204" s="105" t="s">
        <v>237</v>
      </c>
      <c r="B204" s="52">
        <f>'DAY10'!H204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+(Table113[[#This Row],[OPENING ]]+Table113[[#This Row],[RECEIPTS]]+Table113[[#This Row],[RETURNS]])-(Table113[[#This Row],[EXCHANGED]]+Table113[[#This Row],[SALES]]+Table113[[#This Row],[ISSUES]])</f>
        <v>0</v>
      </c>
      <c r="I204" s="53">
        <v>0</v>
      </c>
      <c r="J204" s="58">
        <f t="shared" si="101"/>
        <v>0</v>
      </c>
      <c r="K204" s="53">
        <f>+'DAY10'!K204+'DAY11'!C204</f>
        <v>0</v>
      </c>
      <c r="L204" s="54">
        <f>+'DAY10'!L204+'DAY11'!D204</f>
        <v>0</v>
      </c>
      <c r="M204" s="55">
        <f>+'DAY10'!M204+'DAY11'!E204</f>
        <v>0</v>
      </c>
      <c r="N204" s="52">
        <f>+'DAY10'!N204+'DAY11'!F204</f>
        <v>0</v>
      </c>
      <c r="O204" s="276">
        <f>+'DAY10'!O204+'DAY11'!G204</f>
        <v>0</v>
      </c>
      <c r="P204" s="53">
        <f t="shared" si="96"/>
        <v>0</v>
      </c>
      <c r="Q204" s="54">
        <f t="shared" si="97"/>
        <v>0</v>
      </c>
      <c r="R204" s="55">
        <f t="shared" si="98"/>
        <v>0</v>
      </c>
      <c r="S204" s="52">
        <f t="shared" si="99"/>
        <v>0</v>
      </c>
      <c r="T204" s="276">
        <f t="shared" si="100"/>
        <v>0</v>
      </c>
      <c r="U204" s="62">
        <f t="shared" si="88"/>
        <v>0</v>
      </c>
    </row>
    <row r="205" spans="1:21" x14ac:dyDescent="0.25">
      <c r="A205" s="87" t="s">
        <v>238</v>
      </c>
      <c r="B205" s="52">
        <f>'DAY10'!H205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+(Table113[[#This Row],[OPENING ]]+Table113[[#This Row],[RECEIPTS]]+Table113[[#This Row],[RETURNS]])-(Table113[[#This Row],[EXCHANGED]]+Table113[[#This Row],[SALES]]+Table113[[#This Row],[ISSUES]])</f>
        <v>0</v>
      </c>
      <c r="I205" s="53">
        <v>0</v>
      </c>
      <c r="J205" s="58">
        <f t="shared" si="101"/>
        <v>0</v>
      </c>
      <c r="K205" s="53">
        <f>+'DAY10'!K205+'DAY11'!C205</f>
        <v>0</v>
      </c>
      <c r="L205" s="54">
        <f>+'DAY10'!L205+'DAY11'!D205</f>
        <v>0</v>
      </c>
      <c r="M205" s="55">
        <f>+'DAY10'!M205+'DAY11'!E205</f>
        <v>0</v>
      </c>
      <c r="N205" s="52">
        <f>+'DAY10'!N205+'DAY11'!F205</f>
        <v>0</v>
      </c>
      <c r="O205" s="276">
        <f>+'DAY10'!O205+'DAY11'!G205</f>
        <v>0</v>
      </c>
      <c r="P205" s="53">
        <f t="shared" si="96"/>
        <v>0</v>
      </c>
      <c r="Q205" s="54">
        <f t="shared" si="97"/>
        <v>0</v>
      </c>
      <c r="R205" s="55">
        <f t="shared" si="98"/>
        <v>0</v>
      </c>
      <c r="S205" s="52">
        <f t="shared" si="99"/>
        <v>0</v>
      </c>
      <c r="T205" s="276">
        <f t="shared" si="100"/>
        <v>0</v>
      </c>
      <c r="U205" s="62">
        <f t="shared" si="88"/>
        <v>0</v>
      </c>
    </row>
    <row r="206" spans="1:21" x14ac:dyDescent="0.25">
      <c r="A206" s="87" t="s">
        <v>239</v>
      </c>
      <c r="B206" s="52">
        <f>'DAY10'!H206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+(Table113[[#This Row],[OPENING ]]+Table113[[#This Row],[RECEIPTS]]+Table113[[#This Row],[RETURNS]])-(Table113[[#This Row],[EXCHANGED]]+Table113[[#This Row],[SALES]]+Table113[[#This Row],[ISSUES]])</f>
        <v>0</v>
      </c>
      <c r="I206" s="53">
        <v>0</v>
      </c>
      <c r="J206" s="58">
        <f t="shared" si="101"/>
        <v>0</v>
      </c>
      <c r="K206" s="53">
        <f>+'DAY10'!K206+'DAY11'!C206</f>
        <v>0</v>
      </c>
      <c r="L206" s="54">
        <f>+'DAY10'!L206+'DAY11'!D206</f>
        <v>0</v>
      </c>
      <c r="M206" s="55">
        <f>+'DAY10'!M206+'DAY11'!E206</f>
        <v>0</v>
      </c>
      <c r="N206" s="52">
        <f>+'DAY10'!N206+'DAY11'!F206</f>
        <v>0</v>
      </c>
      <c r="O206" s="276">
        <f>+'DAY10'!O206+'DAY11'!G206</f>
        <v>0</v>
      </c>
      <c r="P206" s="53">
        <f t="shared" si="96"/>
        <v>0</v>
      </c>
      <c r="Q206" s="54">
        <f t="shared" si="97"/>
        <v>0</v>
      </c>
      <c r="R206" s="55">
        <f t="shared" si="98"/>
        <v>0</v>
      </c>
      <c r="S206" s="52">
        <f t="shared" si="99"/>
        <v>0</v>
      </c>
      <c r="T206" s="276">
        <f t="shared" si="100"/>
        <v>0</v>
      </c>
      <c r="U206" s="62">
        <f t="shared" si="88"/>
        <v>0</v>
      </c>
    </row>
    <row r="207" spans="1:21" x14ac:dyDescent="0.25">
      <c r="A207" s="85" t="s">
        <v>242</v>
      </c>
      <c r="B207" s="52">
        <f>'DAY10'!H207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+(Table113[[#This Row],[OPENING ]]+Table113[[#This Row],[RECEIPTS]]+Table113[[#This Row],[RETURNS]])-(Table113[[#This Row],[EXCHANGED]]+Table113[[#This Row],[SALES]]+Table113[[#This Row],[ISSUES]])</f>
        <v>0</v>
      </c>
      <c r="I207" s="53">
        <v>0</v>
      </c>
      <c r="J207" s="58">
        <f t="shared" si="101"/>
        <v>0</v>
      </c>
      <c r="K207" s="53">
        <f>+'DAY10'!K207+'DAY11'!C207</f>
        <v>0</v>
      </c>
      <c r="L207" s="54">
        <f>+'DAY10'!L207+'DAY11'!D207</f>
        <v>0</v>
      </c>
      <c r="M207" s="55">
        <f>+'DAY10'!M207+'DAY11'!E207</f>
        <v>0</v>
      </c>
      <c r="N207" s="52">
        <f>+'DAY10'!N207+'DAY11'!F207</f>
        <v>0</v>
      </c>
      <c r="O207" s="276">
        <f>+'DAY10'!O207+'DAY11'!G207</f>
        <v>0</v>
      </c>
      <c r="P207" s="53">
        <f t="shared" si="96"/>
        <v>0</v>
      </c>
      <c r="Q207" s="54">
        <f t="shared" si="97"/>
        <v>0</v>
      </c>
      <c r="R207" s="55">
        <f t="shared" si="98"/>
        <v>0</v>
      </c>
      <c r="S207" s="52">
        <f t="shared" si="99"/>
        <v>0</v>
      </c>
      <c r="T207" s="276">
        <f t="shared" si="100"/>
        <v>0</v>
      </c>
      <c r="U207" s="62">
        <f t="shared" si="88"/>
        <v>0</v>
      </c>
    </row>
    <row r="208" spans="1:21" x14ac:dyDescent="0.25">
      <c r="A208" s="85" t="s">
        <v>250</v>
      </c>
      <c r="B208" s="52">
        <f>'DAY10'!H208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+(Table113[[#This Row],[OPENING ]]+Table113[[#This Row],[RECEIPTS]]+Table113[[#This Row],[RETURNS]])-(Table113[[#This Row],[EXCHANGED]]+Table113[[#This Row],[SALES]]+Table113[[#This Row],[ISSUES]])</f>
        <v>275</v>
      </c>
      <c r="I208" s="53">
        <v>0</v>
      </c>
      <c r="J208" s="58">
        <f t="shared" si="101"/>
        <v>-275</v>
      </c>
      <c r="K208" s="53">
        <f>+'DAY10'!K208+'DAY11'!C208</f>
        <v>500</v>
      </c>
      <c r="L208" s="54">
        <f>+'DAY10'!L208+'DAY11'!D208</f>
        <v>0</v>
      </c>
      <c r="M208" s="55">
        <f>+'DAY10'!M208+'DAY11'!E208</f>
        <v>0</v>
      </c>
      <c r="N208" s="52">
        <f>+'DAY10'!N208+'DAY11'!F208</f>
        <v>0</v>
      </c>
      <c r="O208" s="276">
        <f>+'DAY10'!O208+'DAY11'!G208</f>
        <v>525</v>
      </c>
      <c r="P208" s="53">
        <f t="shared" si="96"/>
        <v>45.454545454545453</v>
      </c>
      <c r="Q208" s="54">
        <f t="shared" si="97"/>
        <v>0</v>
      </c>
      <c r="R208" s="55">
        <f t="shared" si="98"/>
        <v>0</v>
      </c>
      <c r="S208" s="52">
        <f t="shared" si="99"/>
        <v>0</v>
      </c>
      <c r="T208" s="276">
        <f t="shared" si="100"/>
        <v>47.727272727272727</v>
      </c>
      <c r="U208" s="62">
        <f t="shared" si="88"/>
        <v>2.9512195121951219</v>
      </c>
    </row>
    <row r="209" spans="1:21" x14ac:dyDescent="0.25">
      <c r="A209" s="87" t="s">
        <v>251</v>
      </c>
      <c r="B209" s="52">
        <f>'DAY10'!H209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+(Table113[[#This Row],[OPENING ]]+Table113[[#This Row],[RECEIPTS]]+Table113[[#This Row],[RETURNS]])-(Table113[[#This Row],[EXCHANGED]]+Table113[[#This Row],[SALES]]+Table113[[#This Row],[ISSUES]])</f>
        <v>300</v>
      </c>
      <c r="I209" s="53">
        <v>0</v>
      </c>
      <c r="J209" s="58">
        <f t="shared" si="101"/>
        <v>-300</v>
      </c>
      <c r="K209" s="53">
        <f>+'DAY10'!K209+'DAY11'!C209</f>
        <v>800</v>
      </c>
      <c r="L209" s="54">
        <f>+'DAY10'!L209+'DAY11'!D209</f>
        <v>0</v>
      </c>
      <c r="M209" s="55">
        <f>+'DAY10'!M209+'DAY11'!E209</f>
        <v>0</v>
      </c>
      <c r="N209" s="52">
        <f>+'DAY10'!N209+'DAY11'!F209</f>
        <v>0</v>
      </c>
      <c r="O209" s="276">
        <f>+'DAY10'!O209+'DAY11'!G209</f>
        <v>639.20000000000005</v>
      </c>
      <c r="P209" s="53">
        <f t="shared" si="96"/>
        <v>72.727272727272734</v>
      </c>
      <c r="Q209" s="54">
        <f t="shared" si="97"/>
        <v>0</v>
      </c>
      <c r="R209" s="55">
        <f t="shared" si="98"/>
        <v>0</v>
      </c>
      <c r="S209" s="52">
        <f t="shared" si="99"/>
        <v>0</v>
      </c>
      <c r="T209" s="276">
        <f t="shared" si="100"/>
        <v>58.109090909090916</v>
      </c>
      <c r="U209" s="62">
        <f t="shared" si="88"/>
        <v>2.2929405225125068</v>
      </c>
    </row>
    <row r="210" spans="1:21" x14ac:dyDescent="0.25">
      <c r="A210" s="87"/>
      <c r="B210" s="52">
        <f>'DAY10'!H210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+(Table113[[#This Row],[OPENING ]]+Table113[[#This Row],[RECEIPTS]]+Table113[[#This Row],[RETURNS]])-(Table113[[#This Row],[EXCHANGED]]+Table113[[#This Row],[SALES]]+Table113[[#This Row],[ISSUES]])</f>
        <v>49</v>
      </c>
      <c r="I210" s="53">
        <v>0</v>
      </c>
      <c r="J210" s="58">
        <f t="shared" si="101"/>
        <v>-49</v>
      </c>
      <c r="K210" s="53">
        <f>+'DAY10'!K210+'DAY11'!C210</f>
        <v>50</v>
      </c>
      <c r="L210" s="54">
        <f>+'DAY10'!L210+'DAY11'!D210</f>
        <v>0</v>
      </c>
      <c r="M210" s="55">
        <f>+'DAY10'!M210+'DAY11'!E210</f>
        <v>0</v>
      </c>
      <c r="N210" s="52">
        <f>+'DAY10'!N210+'DAY11'!F210</f>
        <v>0</v>
      </c>
      <c r="O210" s="276">
        <f>+'DAY10'!O210+'DAY11'!G210</f>
        <v>1</v>
      </c>
      <c r="P210" s="53">
        <f t="shared" si="96"/>
        <v>4.5454545454545459</v>
      </c>
      <c r="Q210" s="54">
        <f t="shared" si="97"/>
        <v>0</v>
      </c>
      <c r="R210" s="55">
        <f t="shared" si="98"/>
        <v>0</v>
      </c>
      <c r="S210" s="52">
        <f t="shared" si="99"/>
        <v>0</v>
      </c>
      <c r="T210" s="276">
        <f t="shared" si="100"/>
        <v>9.0909090909090912E-2</v>
      </c>
      <c r="U210" s="62">
        <f t="shared" ref="U210:U240" si="102">IFERROR(+H210/(P210+Q210+R210+S210+T210),0)</f>
        <v>10.568627450980392</v>
      </c>
    </row>
    <row r="211" spans="1:21" x14ac:dyDescent="0.25">
      <c r="A211" s="87"/>
      <c r="B211" s="52">
        <f>'DAY10'!H211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+(Table113[[#This Row],[OPENING ]]+Table113[[#This Row],[RECEIPTS]]+Table113[[#This Row],[RETURNS]])-(Table113[[#This Row],[EXCHANGED]]+Table113[[#This Row],[SALES]]+Table113[[#This Row],[ISSUES]])</f>
        <v>0</v>
      </c>
      <c r="I211" s="53">
        <v>0</v>
      </c>
      <c r="J211" s="58">
        <f t="shared" si="101"/>
        <v>0</v>
      </c>
      <c r="K211" s="53">
        <f>+'DAY10'!K211+'DAY11'!C211</f>
        <v>0</v>
      </c>
      <c r="L211" s="54">
        <f>+'DAY10'!L211+'DAY11'!D211</f>
        <v>0</v>
      </c>
      <c r="M211" s="55">
        <f>+'DAY10'!M211+'DAY11'!E211</f>
        <v>0</v>
      </c>
      <c r="N211" s="52">
        <f>+'DAY10'!N211+'DAY11'!F211</f>
        <v>0</v>
      </c>
      <c r="O211" s="276">
        <f>+'DAY10'!O211+'DAY11'!G211</f>
        <v>0</v>
      </c>
      <c r="P211" s="53">
        <f t="shared" si="96"/>
        <v>0</v>
      </c>
      <c r="Q211" s="54">
        <f t="shared" si="97"/>
        <v>0</v>
      </c>
      <c r="R211" s="55">
        <f t="shared" si="98"/>
        <v>0</v>
      </c>
      <c r="S211" s="52">
        <f t="shared" si="99"/>
        <v>0</v>
      </c>
      <c r="T211" s="276">
        <f t="shared" si="100"/>
        <v>0</v>
      </c>
      <c r="U211" s="62">
        <f t="shared" si="102"/>
        <v>0</v>
      </c>
    </row>
    <row r="212" spans="1:21" x14ac:dyDescent="0.25">
      <c r="A212" s="87"/>
      <c r="B212" s="52">
        <f>'DAY10'!H212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+(Table113[[#This Row],[OPENING ]]+Table113[[#This Row],[RECEIPTS]]+Table113[[#This Row],[RETURNS]])-(Table113[[#This Row],[EXCHANGED]]+Table113[[#This Row],[SALES]]+Table113[[#This Row],[ISSUES]])</f>
        <v>0</v>
      </c>
      <c r="I212" s="53">
        <v>0</v>
      </c>
      <c r="J212" s="58">
        <f t="shared" si="101"/>
        <v>0</v>
      </c>
      <c r="K212" s="53">
        <f>+'DAY10'!K212+'DAY11'!C212</f>
        <v>0</v>
      </c>
      <c r="L212" s="54">
        <f>+'DAY10'!L212+'DAY11'!D212</f>
        <v>0</v>
      </c>
      <c r="M212" s="55">
        <f>+'DAY10'!M212+'DAY11'!E212</f>
        <v>0</v>
      </c>
      <c r="N212" s="52">
        <f>+'DAY10'!N212+'DAY11'!F212</f>
        <v>0</v>
      </c>
      <c r="O212" s="276">
        <f>+'DAY10'!O212+'DAY11'!G212</f>
        <v>0</v>
      </c>
      <c r="P212" s="53">
        <f t="shared" si="96"/>
        <v>0</v>
      </c>
      <c r="Q212" s="54">
        <f t="shared" si="97"/>
        <v>0</v>
      </c>
      <c r="R212" s="55">
        <f t="shared" si="98"/>
        <v>0</v>
      </c>
      <c r="S212" s="52">
        <f t="shared" si="99"/>
        <v>0</v>
      </c>
      <c r="T212" s="276">
        <f t="shared" si="100"/>
        <v>0</v>
      </c>
      <c r="U212" s="62">
        <f t="shared" si="102"/>
        <v>0</v>
      </c>
    </row>
    <row r="213" spans="1:21" ht="15.75" thickBot="1" x14ac:dyDescent="0.3">
      <c r="A213" s="179"/>
      <c r="B213" s="52">
        <f>'DAY10'!H213</f>
        <v>0</v>
      </c>
      <c r="C213" s="144">
        <v>0</v>
      </c>
      <c r="D213" s="145">
        <v>0</v>
      </c>
      <c r="E213" s="146">
        <v>0</v>
      </c>
      <c r="F213" s="143">
        <v>0</v>
      </c>
      <c r="G213" s="298">
        <v>0</v>
      </c>
      <c r="H213" s="54">
        <f>+(Table113[[#This Row],[OPENING ]]+Table113[[#This Row],[RECEIPTS]]+Table113[[#This Row],[RETURNS]])-(Table113[[#This Row],[EXCHANGED]]+Table113[[#This Row],[SALES]]+Table113[[#This Row],[ISSUES]])</f>
        <v>0</v>
      </c>
      <c r="I213" s="144">
        <v>0</v>
      </c>
      <c r="J213" s="148">
        <f t="shared" si="101"/>
        <v>0</v>
      </c>
      <c r="K213" s="53">
        <f>+'DAY10'!K213+'DAY11'!C213</f>
        <v>0</v>
      </c>
      <c r="L213" s="54">
        <f>+'DAY10'!L213+'DAY11'!D213</f>
        <v>0</v>
      </c>
      <c r="M213" s="55">
        <f>+'DAY10'!M213+'DAY11'!E213</f>
        <v>0</v>
      </c>
      <c r="N213" s="52">
        <f>+'DAY10'!N213+'DAY11'!F213</f>
        <v>0</v>
      </c>
      <c r="O213" s="276">
        <f>+'DAY10'!O213+'DAY11'!G213</f>
        <v>0</v>
      </c>
      <c r="P213" s="53">
        <f t="shared" si="96"/>
        <v>0</v>
      </c>
      <c r="Q213" s="54">
        <f t="shared" si="97"/>
        <v>0</v>
      </c>
      <c r="R213" s="55">
        <f t="shared" si="98"/>
        <v>0</v>
      </c>
      <c r="S213" s="52">
        <f t="shared" si="99"/>
        <v>0</v>
      </c>
      <c r="T213" s="276">
        <f t="shared" si="100"/>
        <v>0</v>
      </c>
      <c r="U213" s="167">
        <f t="shared" si="102"/>
        <v>0</v>
      </c>
    </row>
    <row r="214" spans="1:21" ht="17.25" thickBot="1" x14ac:dyDescent="0.35">
      <c r="A214" s="159" t="s">
        <v>54</v>
      </c>
      <c r="B214" s="160">
        <f t="shared" ref="B214:T214" si="103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103"/>
        <v>0</v>
      </c>
      <c r="H214" s="162">
        <f t="shared" si="103"/>
        <v>9750.84</v>
      </c>
      <c r="I214" s="161">
        <f t="shared" si="103"/>
        <v>0</v>
      </c>
      <c r="J214" s="165">
        <f>+I214-H214</f>
        <v>-9750.84</v>
      </c>
      <c r="K214" s="161">
        <f t="shared" si="103"/>
        <v>1375</v>
      </c>
      <c r="L214" s="174">
        <f t="shared" si="103"/>
        <v>9.6</v>
      </c>
      <c r="M214" s="163">
        <f t="shared" si="103"/>
        <v>0</v>
      </c>
      <c r="N214" s="160">
        <f t="shared" si="103"/>
        <v>0</v>
      </c>
      <c r="O214" s="277">
        <f t="shared" si="103"/>
        <v>1264.68</v>
      </c>
      <c r="P214" s="161">
        <f t="shared" si="103"/>
        <v>125.00000000000001</v>
      </c>
      <c r="Q214" s="162">
        <f t="shared" si="103"/>
        <v>0.87272727272727268</v>
      </c>
      <c r="R214" s="163">
        <f t="shared" si="103"/>
        <v>0</v>
      </c>
      <c r="S214" s="160">
        <f t="shared" si="103"/>
        <v>0</v>
      </c>
      <c r="T214" s="277">
        <f t="shared" si="103"/>
        <v>114.9709090909091</v>
      </c>
      <c r="U214" s="166">
        <f t="shared" si="102"/>
        <v>40.486184925715662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'DAY10'!H217</f>
        <v>2150</v>
      </c>
      <c r="C217" s="53"/>
      <c r="D217" s="54">
        <v>0</v>
      </c>
      <c r="E217" s="55">
        <v>0</v>
      </c>
      <c r="F217" s="52">
        <v>0</v>
      </c>
      <c r="G217" s="276"/>
      <c r="H217" s="54">
        <f>+(Table113[[#This Row],[OPENING ]]+Table113[[#This Row],[RECEIPTS]]+Table113[[#This Row],[RETURNS]])-(Table113[[#This Row],[EXCHANGED]]+Table113[[#This Row],[SALES]]+Table113[[#This Row],[ISSUES]])</f>
        <v>2150</v>
      </c>
      <c r="I217" s="53"/>
      <c r="J217" s="58">
        <f t="shared" si="101"/>
        <v>-2150</v>
      </c>
      <c r="K217" s="53">
        <f>+'DAY10'!K217+'DAY11'!C217</f>
        <v>7975</v>
      </c>
      <c r="L217" s="54">
        <f>+'DAY10'!L217+'DAY11'!D217</f>
        <v>0</v>
      </c>
      <c r="M217" s="55">
        <f>+'DAY10'!M217+'DAY11'!E217</f>
        <v>0</v>
      </c>
      <c r="N217" s="52">
        <f>+'DAY10'!N217+'DAY11'!F217</f>
        <v>0</v>
      </c>
      <c r="O217" s="276">
        <f>+'DAY10'!O217+'DAY11'!G217</f>
        <v>5825</v>
      </c>
      <c r="P217" s="53">
        <f t="shared" ref="P217" si="104">+K217/11</f>
        <v>725</v>
      </c>
      <c r="Q217" s="54">
        <f t="shared" ref="Q217" si="105">+L217/11</f>
        <v>0</v>
      </c>
      <c r="R217" s="55">
        <f t="shared" ref="R217" si="106">+M217/11</f>
        <v>0</v>
      </c>
      <c r="S217" s="52">
        <f t="shared" ref="S217" si="107">+N217/11</f>
        <v>0</v>
      </c>
      <c r="T217" s="276">
        <f t="shared" ref="T217" si="108">+O217/11</f>
        <v>529.5454545454545</v>
      </c>
      <c r="U217" s="62">
        <f t="shared" si="102"/>
        <v>1.713768115942029</v>
      </c>
    </row>
    <row r="218" spans="1:21" x14ac:dyDescent="0.25">
      <c r="A218" s="95" t="s">
        <v>240</v>
      </c>
      <c r="B218" s="52">
        <f>'DAY10'!H218</f>
        <v>0</v>
      </c>
      <c r="C218" s="53"/>
      <c r="D218" s="54">
        <v>0</v>
      </c>
      <c r="E218" s="55">
        <v>0</v>
      </c>
      <c r="F218" s="52">
        <v>0</v>
      </c>
      <c r="G218" s="276"/>
      <c r="H218" s="54">
        <f>+(Table113[[#This Row],[OPENING ]]+Table113[[#This Row],[RECEIPTS]]+Table113[[#This Row],[RETURNS]])-(Table113[[#This Row],[EXCHANGED]]+Table113[[#This Row],[SALES]]+Table113[[#This Row],[ISSUES]])</f>
        <v>0</v>
      </c>
      <c r="I218" s="53"/>
      <c r="J218" s="58">
        <f t="shared" si="101"/>
        <v>0</v>
      </c>
      <c r="K218" s="53">
        <f>+'DAY10'!K218+'DAY11'!C218</f>
        <v>0</v>
      </c>
      <c r="L218" s="54">
        <f>+'DAY10'!L218+'DAY11'!D218</f>
        <v>0</v>
      </c>
      <c r="M218" s="55">
        <f>+'DAY10'!M218+'DAY11'!E218</f>
        <v>0</v>
      </c>
      <c r="N218" s="52">
        <f>+'DAY10'!N218+'DAY11'!F218</f>
        <v>0</v>
      </c>
      <c r="O218" s="276">
        <f>+'DAY10'!O218+'DAY11'!G218</f>
        <v>8675</v>
      </c>
      <c r="P218" s="53">
        <f t="shared" ref="P218:P237" si="109">+K218/11</f>
        <v>0</v>
      </c>
      <c r="Q218" s="54">
        <f t="shared" ref="Q218:Q237" si="110">+L218/11</f>
        <v>0</v>
      </c>
      <c r="R218" s="55">
        <f t="shared" ref="R218:R237" si="111">+M218/11</f>
        <v>0</v>
      </c>
      <c r="S218" s="52">
        <f t="shared" ref="S218:S237" si="112">+N218/11</f>
        <v>0</v>
      </c>
      <c r="T218" s="276">
        <f t="shared" ref="T218:T237" si="113">+O218/11</f>
        <v>788.63636363636363</v>
      </c>
      <c r="U218" s="62">
        <f t="shared" si="102"/>
        <v>0</v>
      </c>
    </row>
    <row r="219" spans="1:21" x14ac:dyDescent="0.25">
      <c r="A219" s="95" t="s">
        <v>57</v>
      </c>
      <c r="B219" s="52">
        <f>'DAY10'!H219</f>
        <v>0</v>
      </c>
      <c r="C219" s="53"/>
      <c r="D219" s="54">
        <v>0</v>
      </c>
      <c r="E219" s="55">
        <v>0</v>
      </c>
      <c r="F219" s="52">
        <v>0</v>
      </c>
      <c r="G219" s="276"/>
      <c r="H219" s="54">
        <f>+(Table113[[#This Row],[OPENING ]]+Table113[[#This Row],[RECEIPTS]]+Table113[[#This Row],[RETURNS]])-(Table113[[#This Row],[EXCHANGED]]+Table113[[#This Row],[SALES]]+Table113[[#This Row],[ISSUES]])</f>
        <v>0</v>
      </c>
      <c r="I219" s="53"/>
      <c r="J219" s="58">
        <f t="shared" si="101"/>
        <v>0</v>
      </c>
      <c r="K219" s="53">
        <f>+'DAY10'!K219+'DAY11'!C219</f>
        <v>0</v>
      </c>
      <c r="L219" s="54">
        <f>+'DAY10'!L219+'DAY11'!D219</f>
        <v>0</v>
      </c>
      <c r="M219" s="55">
        <f>+'DAY10'!M219+'DAY11'!E219</f>
        <v>0</v>
      </c>
      <c r="N219" s="52">
        <f>+'DAY10'!N219+'DAY11'!F219</f>
        <v>0</v>
      </c>
      <c r="O219" s="276">
        <f>+'DAY10'!O219+'DAY11'!G219</f>
        <v>0</v>
      </c>
      <c r="P219" s="53">
        <f t="shared" si="109"/>
        <v>0</v>
      </c>
      <c r="Q219" s="54">
        <f t="shared" si="110"/>
        <v>0</v>
      </c>
      <c r="R219" s="55">
        <f t="shared" si="111"/>
        <v>0</v>
      </c>
      <c r="S219" s="52">
        <f t="shared" si="112"/>
        <v>0</v>
      </c>
      <c r="T219" s="276">
        <f t="shared" si="113"/>
        <v>0</v>
      </c>
      <c r="U219" s="62">
        <f t="shared" si="102"/>
        <v>0</v>
      </c>
    </row>
    <row r="220" spans="1:21" x14ac:dyDescent="0.25">
      <c r="A220" s="95" t="s">
        <v>58</v>
      </c>
      <c r="B220" s="52">
        <f>'DAY10'!H220</f>
        <v>0</v>
      </c>
      <c r="C220" s="53"/>
      <c r="D220" s="54">
        <v>0</v>
      </c>
      <c r="E220" s="55">
        <v>0</v>
      </c>
      <c r="F220" s="52">
        <v>0</v>
      </c>
      <c r="G220" s="276"/>
      <c r="H220" s="54">
        <f>+(Table113[[#This Row],[OPENING ]]+Table113[[#This Row],[RECEIPTS]]+Table113[[#This Row],[RETURNS]])-(Table113[[#This Row],[EXCHANGED]]+Table113[[#This Row],[SALES]]+Table113[[#This Row],[ISSUES]])</f>
        <v>0</v>
      </c>
      <c r="I220" s="53"/>
      <c r="J220" s="58">
        <f t="shared" si="101"/>
        <v>0</v>
      </c>
      <c r="K220" s="53">
        <f>+'DAY10'!K220+'DAY11'!C220</f>
        <v>0</v>
      </c>
      <c r="L220" s="54">
        <f>+'DAY10'!L220+'DAY11'!D220</f>
        <v>0</v>
      </c>
      <c r="M220" s="55">
        <f>+'DAY10'!M220+'DAY11'!E220</f>
        <v>0</v>
      </c>
      <c r="N220" s="52">
        <f>+'DAY10'!N220+'DAY11'!F220</f>
        <v>0</v>
      </c>
      <c r="O220" s="276">
        <f>+'DAY10'!O220+'DAY11'!G220</f>
        <v>0</v>
      </c>
      <c r="P220" s="53">
        <f t="shared" si="109"/>
        <v>0</v>
      </c>
      <c r="Q220" s="54">
        <f t="shared" si="110"/>
        <v>0</v>
      </c>
      <c r="R220" s="55">
        <f t="shared" si="111"/>
        <v>0</v>
      </c>
      <c r="S220" s="52">
        <f t="shared" si="112"/>
        <v>0</v>
      </c>
      <c r="T220" s="276">
        <f t="shared" si="113"/>
        <v>0</v>
      </c>
      <c r="U220" s="62">
        <f t="shared" si="102"/>
        <v>0</v>
      </c>
    </row>
    <row r="221" spans="1:21" x14ac:dyDescent="0.25">
      <c r="A221" s="95" t="s">
        <v>59</v>
      </c>
      <c r="B221" s="52">
        <f>'DAY10'!H221</f>
        <v>375</v>
      </c>
      <c r="C221" s="53"/>
      <c r="D221" s="54">
        <v>0</v>
      </c>
      <c r="E221" s="55">
        <v>0</v>
      </c>
      <c r="F221" s="52">
        <v>0</v>
      </c>
      <c r="G221" s="276"/>
      <c r="H221" s="54">
        <f>+(Table113[[#This Row],[OPENING ]]+Table113[[#This Row],[RECEIPTS]]+Table113[[#This Row],[RETURNS]])-(Table113[[#This Row],[EXCHANGED]]+Table113[[#This Row],[SALES]]+Table113[[#This Row],[ISSUES]])</f>
        <v>375</v>
      </c>
      <c r="I221" s="53"/>
      <c r="J221" s="58">
        <f t="shared" ref="J221:J240" si="114">+I221-H221</f>
        <v>-375</v>
      </c>
      <c r="K221" s="53">
        <f>+'DAY10'!K221+'DAY11'!C221</f>
        <v>1075</v>
      </c>
      <c r="L221" s="54">
        <f>+'DAY10'!L221+'DAY11'!D221</f>
        <v>0</v>
      </c>
      <c r="M221" s="55">
        <f>+'DAY10'!M221+'DAY11'!E221</f>
        <v>0</v>
      </c>
      <c r="N221" s="52">
        <f>+'DAY10'!N221+'DAY11'!F221</f>
        <v>0</v>
      </c>
      <c r="O221" s="276">
        <f>+'DAY10'!O221+'DAY11'!G221</f>
        <v>1225</v>
      </c>
      <c r="P221" s="53">
        <f t="shared" si="109"/>
        <v>97.727272727272734</v>
      </c>
      <c r="Q221" s="54">
        <f t="shared" si="110"/>
        <v>0</v>
      </c>
      <c r="R221" s="55">
        <f t="shared" si="111"/>
        <v>0</v>
      </c>
      <c r="S221" s="52">
        <f t="shared" si="112"/>
        <v>0</v>
      </c>
      <c r="T221" s="276">
        <f t="shared" si="113"/>
        <v>111.36363636363636</v>
      </c>
      <c r="U221" s="62">
        <f t="shared" si="102"/>
        <v>1.7934782608695652</v>
      </c>
    </row>
    <row r="222" spans="1:21" x14ac:dyDescent="0.25">
      <c r="A222" s="95" t="s">
        <v>60</v>
      </c>
      <c r="B222" s="52">
        <f>'DAY10'!H222</f>
        <v>0</v>
      </c>
      <c r="C222" s="53"/>
      <c r="D222" s="54">
        <v>0</v>
      </c>
      <c r="E222" s="55">
        <v>0</v>
      </c>
      <c r="F222" s="52">
        <v>0</v>
      </c>
      <c r="G222" s="276"/>
      <c r="H222" s="54">
        <f>+(Table113[[#This Row],[OPENING ]]+Table113[[#This Row],[RECEIPTS]]+Table113[[#This Row],[RETURNS]])-(Table113[[#This Row],[EXCHANGED]]+Table113[[#This Row],[SALES]]+Table113[[#This Row],[ISSUES]])</f>
        <v>0</v>
      </c>
      <c r="I222" s="53"/>
      <c r="J222" s="58">
        <f t="shared" si="114"/>
        <v>0</v>
      </c>
      <c r="K222" s="53">
        <f>+'DAY10'!K222+'DAY11'!C222</f>
        <v>0</v>
      </c>
      <c r="L222" s="54">
        <f>+'DAY10'!L222+'DAY11'!D222</f>
        <v>0</v>
      </c>
      <c r="M222" s="55">
        <f>+'DAY10'!M222+'DAY11'!E222</f>
        <v>0</v>
      </c>
      <c r="N222" s="52">
        <f>+'DAY10'!N222+'DAY11'!F222</f>
        <v>0</v>
      </c>
      <c r="O222" s="276">
        <f>+'DAY10'!O222+'DAY11'!G222</f>
        <v>0</v>
      </c>
      <c r="P222" s="53">
        <f t="shared" si="109"/>
        <v>0</v>
      </c>
      <c r="Q222" s="54">
        <f t="shared" si="110"/>
        <v>0</v>
      </c>
      <c r="R222" s="55">
        <f t="shared" si="111"/>
        <v>0</v>
      </c>
      <c r="S222" s="52">
        <f t="shared" si="112"/>
        <v>0</v>
      </c>
      <c r="T222" s="276">
        <f t="shared" si="113"/>
        <v>0</v>
      </c>
      <c r="U222" s="62">
        <f t="shared" si="102"/>
        <v>0</v>
      </c>
    </row>
    <row r="223" spans="1:21" x14ac:dyDescent="0.25">
      <c r="A223" s="95" t="s">
        <v>61</v>
      </c>
      <c r="B223" s="52">
        <f>'DAY10'!H223</f>
        <v>0</v>
      </c>
      <c r="C223" s="53"/>
      <c r="D223" s="54">
        <v>0</v>
      </c>
      <c r="E223" s="55">
        <v>0</v>
      </c>
      <c r="F223" s="52">
        <v>0</v>
      </c>
      <c r="G223" s="276"/>
      <c r="H223" s="54">
        <f>+(Table113[[#This Row],[OPENING ]]+Table113[[#This Row],[RECEIPTS]]+Table113[[#This Row],[RETURNS]])-(Table113[[#This Row],[EXCHANGED]]+Table113[[#This Row],[SALES]]+Table113[[#This Row],[ISSUES]])</f>
        <v>0</v>
      </c>
      <c r="I223" s="53"/>
      <c r="J223" s="58">
        <f t="shared" si="114"/>
        <v>0</v>
      </c>
      <c r="K223" s="53">
        <f>+'DAY10'!K223+'DAY11'!C223</f>
        <v>0</v>
      </c>
      <c r="L223" s="54">
        <f>+'DAY10'!L223+'DAY11'!D223</f>
        <v>0</v>
      </c>
      <c r="M223" s="55">
        <f>+'DAY10'!M223+'DAY11'!E223</f>
        <v>0</v>
      </c>
      <c r="N223" s="52">
        <f>+'DAY10'!N223+'DAY11'!F223</f>
        <v>0</v>
      </c>
      <c r="O223" s="276">
        <f>+'DAY10'!O223+'DAY11'!G223</f>
        <v>0</v>
      </c>
      <c r="P223" s="53">
        <f t="shared" si="109"/>
        <v>0</v>
      </c>
      <c r="Q223" s="54">
        <f t="shared" si="110"/>
        <v>0</v>
      </c>
      <c r="R223" s="55">
        <f t="shared" si="111"/>
        <v>0</v>
      </c>
      <c r="S223" s="52">
        <f t="shared" si="112"/>
        <v>0</v>
      </c>
      <c r="T223" s="276">
        <f t="shared" si="113"/>
        <v>0</v>
      </c>
      <c r="U223" s="62">
        <f t="shared" si="102"/>
        <v>0</v>
      </c>
    </row>
    <row r="224" spans="1:21" x14ac:dyDescent="0.25">
      <c r="A224" s="95" t="s">
        <v>241</v>
      </c>
      <c r="B224" s="52">
        <f>'DAY10'!H224</f>
        <v>0</v>
      </c>
      <c r="C224" s="53"/>
      <c r="D224" s="54">
        <v>0</v>
      </c>
      <c r="E224" s="55">
        <v>0</v>
      </c>
      <c r="F224" s="52">
        <v>0</v>
      </c>
      <c r="G224" s="276"/>
      <c r="H224" s="54">
        <f>+(Table113[[#This Row],[OPENING ]]+Table113[[#This Row],[RECEIPTS]]+Table113[[#This Row],[RETURNS]])-(Table113[[#This Row],[EXCHANGED]]+Table113[[#This Row],[SALES]]+Table113[[#This Row],[ISSUES]])</f>
        <v>0</v>
      </c>
      <c r="I224" s="53"/>
      <c r="J224" s="58">
        <f t="shared" si="114"/>
        <v>0</v>
      </c>
      <c r="K224" s="53">
        <f>+'DAY10'!K224+'DAY11'!C224</f>
        <v>0</v>
      </c>
      <c r="L224" s="54">
        <f>+'DAY10'!L224+'DAY11'!D224</f>
        <v>0</v>
      </c>
      <c r="M224" s="55">
        <f>+'DAY10'!M224+'DAY11'!E224</f>
        <v>0</v>
      </c>
      <c r="N224" s="52">
        <f>+'DAY10'!N224+'DAY11'!F224</f>
        <v>0</v>
      </c>
      <c r="O224" s="276">
        <f>+'DAY10'!O224+'DAY11'!G224</f>
        <v>1200</v>
      </c>
      <c r="P224" s="53">
        <f t="shared" si="109"/>
        <v>0</v>
      </c>
      <c r="Q224" s="54">
        <f t="shared" si="110"/>
        <v>0</v>
      </c>
      <c r="R224" s="55">
        <f t="shared" si="111"/>
        <v>0</v>
      </c>
      <c r="S224" s="52">
        <f t="shared" si="112"/>
        <v>0</v>
      </c>
      <c r="T224" s="276">
        <f t="shared" si="113"/>
        <v>109.09090909090909</v>
      </c>
      <c r="U224" s="62">
        <f t="shared" si="102"/>
        <v>0</v>
      </c>
    </row>
    <row r="225" spans="1:21" x14ac:dyDescent="0.25">
      <c r="A225" s="95" t="s">
        <v>62</v>
      </c>
      <c r="B225" s="52">
        <f>'DAY10'!H225</f>
        <v>0</v>
      </c>
      <c r="C225" s="53"/>
      <c r="D225" s="54">
        <v>0</v>
      </c>
      <c r="E225" s="55">
        <v>0</v>
      </c>
      <c r="F225" s="52">
        <v>0</v>
      </c>
      <c r="G225" s="276"/>
      <c r="H225" s="54">
        <f>+(Table113[[#This Row],[OPENING ]]+Table113[[#This Row],[RECEIPTS]]+Table113[[#This Row],[RETURNS]])-(Table113[[#This Row],[EXCHANGED]]+Table113[[#This Row],[SALES]]+Table113[[#This Row],[ISSUES]])</f>
        <v>0</v>
      </c>
      <c r="I225" s="53"/>
      <c r="J225" s="58">
        <f t="shared" si="114"/>
        <v>0</v>
      </c>
      <c r="K225" s="53">
        <f>+'DAY10'!K225+'DAY11'!C225</f>
        <v>0</v>
      </c>
      <c r="L225" s="54">
        <f>+'DAY10'!L225+'DAY11'!D225</f>
        <v>0</v>
      </c>
      <c r="M225" s="55">
        <f>+'DAY10'!M225+'DAY11'!E225</f>
        <v>0</v>
      </c>
      <c r="N225" s="52">
        <f>+'DAY10'!N225+'DAY11'!F225</f>
        <v>0</v>
      </c>
      <c r="O225" s="276">
        <f>+'DAY10'!O225+'DAY11'!G225</f>
        <v>0</v>
      </c>
      <c r="P225" s="53">
        <f t="shared" si="109"/>
        <v>0</v>
      </c>
      <c r="Q225" s="54">
        <f t="shared" si="110"/>
        <v>0</v>
      </c>
      <c r="R225" s="55">
        <f t="shared" si="111"/>
        <v>0</v>
      </c>
      <c r="S225" s="52">
        <f t="shared" si="112"/>
        <v>0</v>
      </c>
      <c r="T225" s="276">
        <f t="shared" si="113"/>
        <v>0</v>
      </c>
      <c r="U225" s="62">
        <f t="shared" si="102"/>
        <v>0</v>
      </c>
    </row>
    <row r="226" spans="1:21" x14ac:dyDescent="0.25">
      <c r="A226" s="95" t="s">
        <v>122</v>
      </c>
      <c r="B226" s="52">
        <f>'DAY10'!H226</f>
        <v>0</v>
      </c>
      <c r="C226" s="53"/>
      <c r="D226" s="54">
        <v>0</v>
      </c>
      <c r="E226" s="55">
        <v>0</v>
      </c>
      <c r="F226" s="52">
        <v>0</v>
      </c>
      <c r="G226" s="276"/>
      <c r="H226" s="54">
        <f>+(Table113[[#This Row],[OPENING ]]+Table113[[#This Row],[RECEIPTS]]+Table113[[#This Row],[RETURNS]])-(Table113[[#This Row],[EXCHANGED]]+Table113[[#This Row],[SALES]]+Table113[[#This Row],[ISSUES]])</f>
        <v>0</v>
      </c>
      <c r="I226" s="53"/>
      <c r="J226" s="58">
        <f t="shared" si="114"/>
        <v>0</v>
      </c>
      <c r="K226" s="53">
        <f>+'DAY10'!K226+'DAY11'!C226</f>
        <v>0</v>
      </c>
      <c r="L226" s="54">
        <f>+'DAY10'!L226+'DAY11'!D226</f>
        <v>0</v>
      </c>
      <c r="M226" s="55">
        <f>+'DAY10'!M226+'DAY11'!E226</f>
        <v>0</v>
      </c>
      <c r="N226" s="52">
        <f>+'DAY10'!N226+'DAY11'!F226</f>
        <v>0</v>
      </c>
      <c r="O226" s="276">
        <f>+'DAY10'!O226+'DAY11'!G226</f>
        <v>0</v>
      </c>
      <c r="P226" s="53">
        <f t="shared" si="109"/>
        <v>0</v>
      </c>
      <c r="Q226" s="54">
        <f t="shared" si="110"/>
        <v>0</v>
      </c>
      <c r="R226" s="55">
        <f t="shared" si="111"/>
        <v>0</v>
      </c>
      <c r="S226" s="52">
        <f t="shared" si="112"/>
        <v>0</v>
      </c>
      <c r="T226" s="276">
        <f t="shared" si="113"/>
        <v>0</v>
      </c>
      <c r="U226" s="62">
        <f t="shared" si="102"/>
        <v>0</v>
      </c>
    </row>
    <row r="227" spans="1:21" x14ac:dyDescent="0.25">
      <c r="A227" s="95" t="s">
        <v>217</v>
      </c>
      <c r="B227" s="52">
        <f>'DAY10'!H227</f>
        <v>0</v>
      </c>
      <c r="C227" s="53"/>
      <c r="D227" s="54">
        <v>0</v>
      </c>
      <c r="E227" s="55">
        <v>0</v>
      </c>
      <c r="F227" s="52">
        <v>0</v>
      </c>
      <c r="G227" s="276"/>
      <c r="H227" s="54">
        <f>+(Table113[[#This Row],[OPENING ]]+Table113[[#This Row],[RECEIPTS]]+Table113[[#This Row],[RETURNS]])-(Table113[[#This Row],[EXCHANGED]]+Table113[[#This Row],[SALES]]+Table113[[#This Row],[ISSUES]])</f>
        <v>0</v>
      </c>
      <c r="I227" s="53"/>
      <c r="J227" s="58">
        <f t="shared" si="114"/>
        <v>0</v>
      </c>
      <c r="K227" s="53">
        <f>+'DAY10'!K227+'DAY11'!C227</f>
        <v>0</v>
      </c>
      <c r="L227" s="54">
        <f>+'DAY10'!L227+'DAY11'!D227</f>
        <v>0</v>
      </c>
      <c r="M227" s="55">
        <f>+'DAY10'!M227+'DAY11'!E227</f>
        <v>0</v>
      </c>
      <c r="N227" s="52">
        <f>+'DAY10'!N227+'DAY11'!F227</f>
        <v>0</v>
      </c>
      <c r="O227" s="276">
        <f>+'DAY10'!O227+'DAY11'!G227</f>
        <v>0</v>
      </c>
      <c r="P227" s="53">
        <f t="shared" si="109"/>
        <v>0</v>
      </c>
      <c r="Q227" s="54">
        <f t="shared" si="110"/>
        <v>0</v>
      </c>
      <c r="R227" s="55">
        <f t="shared" si="111"/>
        <v>0</v>
      </c>
      <c r="S227" s="52">
        <f t="shared" si="112"/>
        <v>0</v>
      </c>
      <c r="T227" s="276">
        <f t="shared" si="113"/>
        <v>0</v>
      </c>
      <c r="U227" s="62">
        <f t="shared" si="102"/>
        <v>0</v>
      </c>
    </row>
    <row r="228" spans="1:21" x14ac:dyDescent="0.25">
      <c r="A228" s="95" t="s">
        <v>116</v>
      </c>
      <c r="B228" s="52">
        <f>'DAY10'!H228</f>
        <v>0</v>
      </c>
      <c r="C228" s="53"/>
      <c r="D228" s="54">
        <v>0</v>
      </c>
      <c r="E228" s="55">
        <v>0</v>
      </c>
      <c r="F228" s="52">
        <v>0</v>
      </c>
      <c r="G228" s="276"/>
      <c r="H228" s="54">
        <f>+(Table113[[#This Row],[OPENING ]]+Table113[[#This Row],[RECEIPTS]]+Table113[[#This Row],[RETURNS]])-(Table113[[#This Row],[EXCHANGED]]+Table113[[#This Row],[SALES]]+Table113[[#This Row],[ISSUES]])</f>
        <v>0</v>
      </c>
      <c r="I228" s="53"/>
      <c r="J228" s="58">
        <f t="shared" si="114"/>
        <v>0</v>
      </c>
      <c r="K228" s="53">
        <f>+'DAY10'!K228+'DAY11'!C228</f>
        <v>0</v>
      </c>
      <c r="L228" s="54">
        <f>+'DAY10'!L228+'DAY11'!D228</f>
        <v>0</v>
      </c>
      <c r="M228" s="55">
        <f>+'DAY10'!M228+'DAY11'!E228</f>
        <v>0</v>
      </c>
      <c r="N228" s="52">
        <f>+'DAY10'!N228+'DAY11'!F228</f>
        <v>0</v>
      </c>
      <c r="O228" s="276">
        <f>+'DAY10'!O228+'DAY11'!G228</f>
        <v>0</v>
      </c>
      <c r="P228" s="53">
        <f t="shared" si="109"/>
        <v>0</v>
      </c>
      <c r="Q228" s="54">
        <f t="shared" si="110"/>
        <v>0</v>
      </c>
      <c r="R228" s="55">
        <f t="shared" si="111"/>
        <v>0</v>
      </c>
      <c r="S228" s="52">
        <f t="shared" si="112"/>
        <v>0</v>
      </c>
      <c r="T228" s="276">
        <f t="shared" si="113"/>
        <v>0</v>
      </c>
      <c r="U228" s="62">
        <f t="shared" si="102"/>
        <v>0</v>
      </c>
    </row>
    <row r="229" spans="1:21" x14ac:dyDescent="0.25">
      <c r="A229" s="95" t="s">
        <v>117</v>
      </c>
      <c r="B229" s="52">
        <f>'DAY10'!H229</f>
        <v>0</v>
      </c>
      <c r="C229" s="53"/>
      <c r="D229" s="54">
        <v>0</v>
      </c>
      <c r="E229" s="55">
        <v>0</v>
      </c>
      <c r="F229" s="52">
        <v>0</v>
      </c>
      <c r="G229" s="276"/>
      <c r="H229" s="54">
        <f>+(Table113[[#This Row],[OPENING ]]+Table113[[#This Row],[RECEIPTS]]+Table113[[#This Row],[RETURNS]])-(Table113[[#This Row],[EXCHANGED]]+Table113[[#This Row],[SALES]]+Table113[[#This Row],[ISSUES]])</f>
        <v>0</v>
      </c>
      <c r="I229" s="53"/>
      <c r="J229" s="58">
        <f t="shared" si="114"/>
        <v>0</v>
      </c>
      <c r="K229" s="53">
        <f>+'DAY10'!K229+'DAY11'!C229</f>
        <v>0</v>
      </c>
      <c r="L229" s="54">
        <f>+'DAY10'!L229+'DAY11'!D229</f>
        <v>0</v>
      </c>
      <c r="M229" s="55">
        <f>+'DAY10'!M229+'DAY11'!E229</f>
        <v>0</v>
      </c>
      <c r="N229" s="52">
        <f>+'DAY10'!N229+'DAY11'!F229</f>
        <v>0</v>
      </c>
      <c r="O229" s="276">
        <f>+'DAY10'!O229+'DAY11'!G229</f>
        <v>0</v>
      </c>
      <c r="P229" s="53">
        <f t="shared" si="109"/>
        <v>0</v>
      </c>
      <c r="Q229" s="54">
        <f t="shared" si="110"/>
        <v>0</v>
      </c>
      <c r="R229" s="55">
        <f t="shared" si="111"/>
        <v>0</v>
      </c>
      <c r="S229" s="52">
        <f t="shared" si="112"/>
        <v>0</v>
      </c>
      <c r="T229" s="276">
        <f t="shared" si="113"/>
        <v>0</v>
      </c>
      <c r="U229" s="62">
        <f t="shared" si="102"/>
        <v>0</v>
      </c>
    </row>
    <row r="230" spans="1:21" x14ac:dyDescent="0.25">
      <c r="A230" s="95" t="s">
        <v>134</v>
      </c>
      <c r="B230" s="52">
        <f>'DAY10'!H230</f>
        <v>0</v>
      </c>
      <c r="C230" s="53"/>
      <c r="D230" s="54">
        <v>0</v>
      </c>
      <c r="E230" s="55">
        <v>0</v>
      </c>
      <c r="F230" s="52">
        <v>0</v>
      </c>
      <c r="G230" s="276"/>
      <c r="H230" s="54">
        <f>+(Table113[[#This Row],[OPENING ]]+Table113[[#This Row],[RECEIPTS]]+Table113[[#This Row],[RETURNS]])-(Table113[[#This Row],[EXCHANGED]]+Table113[[#This Row],[SALES]]+Table113[[#This Row],[ISSUES]])</f>
        <v>0</v>
      </c>
      <c r="I230" s="53"/>
      <c r="J230" s="58">
        <f t="shared" si="114"/>
        <v>0</v>
      </c>
      <c r="K230" s="53">
        <f>+'DAY10'!K230+'DAY11'!C230</f>
        <v>0</v>
      </c>
      <c r="L230" s="54">
        <f>+'DAY10'!L230+'DAY11'!D230</f>
        <v>0</v>
      </c>
      <c r="M230" s="55">
        <f>+'DAY10'!M230+'DAY11'!E230</f>
        <v>0</v>
      </c>
      <c r="N230" s="52">
        <f>+'DAY10'!N230+'DAY11'!F230</f>
        <v>0</v>
      </c>
      <c r="O230" s="276">
        <f>+'DAY10'!O230+'DAY11'!G230</f>
        <v>0</v>
      </c>
      <c r="P230" s="53">
        <f t="shared" si="109"/>
        <v>0</v>
      </c>
      <c r="Q230" s="54">
        <f t="shared" si="110"/>
        <v>0</v>
      </c>
      <c r="R230" s="55">
        <f t="shared" si="111"/>
        <v>0</v>
      </c>
      <c r="S230" s="52">
        <f t="shared" si="112"/>
        <v>0</v>
      </c>
      <c r="T230" s="276">
        <f t="shared" si="113"/>
        <v>0</v>
      </c>
      <c r="U230" s="62">
        <f t="shared" si="102"/>
        <v>0</v>
      </c>
    </row>
    <row r="231" spans="1:21" x14ac:dyDescent="0.25">
      <c r="A231" s="95" t="s">
        <v>146</v>
      </c>
      <c r="B231" s="52">
        <f>'DAY10'!H231</f>
        <v>0</v>
      </c>
      <c r="C231" s="53"/>
      <c r="D231" s="54">
        <v>0</v>
      </c>
      <c r="E231" s="55">
        <v>0</v>
      </c>
      <c r="F231" s="52">
        <v>0</v>
      </c>
      <c r="G231" s="276"/>
      <c r="H231" s="54">
        <f>+(Table113[[#This Row],[OPENING ]]+Table113[[#This Row],[RECEIPTS]]+Table113[[#This Row],[RETURNS]])-(Table113[[#This Row],[EXCHANGED]]+Table113[[#This Row],[SALES]]+Table113[[#This Row],[ISSUES]])</f>
        <v>0</v>
      </c>
      <c r="I231" s="53"/>
      <c r="J231" s="58">
        <f t="shared" si="114"/>
        <v>0</v>
      </c>
      <c r="K231" s="53">
        <f>+'DAY10'!K231+'DAY11'!C231</f>
        <v>0</v>
      </c>
      <c r="L231" s="54">
        <f>+'DAY10'!L231+'DAY11'!D231</f>
        <v>0</v>
      </c>
      <c r="M231" s="55">
        <f>+'DAY10'!M231+'DAY11'!E231</f>
        <v>0</v>
      </c>
      <c r="N231" s="52">
        <f>+'DAY10'!N231+'DAY11'!F231</f>
        <v>0</v>
      </c>
      <c r="O231" s="276">
        <f>+'DAY10'!O231+'DAY11'!G231</f>
        <v>0</v>
      </c>
      <c r="P231" s="53">
        <f t="shared" si="109"/>
        <v>0</v>
      </c>
      <c r="Q231" s="54">
        <f t="shared" si="110"/>
        <v>0</v>
      </c>
      <c r="R231" s="55">
        <f t="shared" si="111"/>
        <v>0</v>
      </c>
      <c r="S231" s="52">
        <f t="shared" si="112"/>
        <v>0</v>
      </c>
      <c r="T231" s="276">
        <f t="shared" si="113"/>
        <v>0</v>
      </c>
      <c r="U231" s="62">
        <f t="shared" si="102"/>
        <v>0</v>
      </c>
    </row>
    <row r="232" spans="1:21" x14ac:dyDescent="0.25">
      <c r="A232" s="95" t="s">
        <v>235</v>
      </c>
      <c r="B232" s="52">
        <f>'DAY10'!H232</f>
        <v>8450</v>
      </c>
      <c r="C232" s="53"/>
      <c r="D232" s="54">
        <v>0</v>
      </c>
      <c r="E232" s="55">
        <v>0</v>
      </c>
      <c r="F232" s="52">
        <v>0</v>
      </c>
      <c r="G232" s="276"/>
      <c r="H232" s="54">
        <f>+(Table113[[#This Row],[OPENING ]]+Table113[[#This Row],[RECEIPTS]]+Table113[[#This Row],[RETURNS]])-(Table113[[#This Row],[EXCHANGED]]+Table113[[#This Row],[SALES]]+Table113[[#This Row],[ISSUES]])</f>
        <v>8450</v>
      </c>
      <c r="I232" s="53"/>
      <c r="J232" s="58">
        <f t="shared" si="114"/>
        <v>-8450</v>
      </c>
      <c r="K232" s="53">
        <f>+'DAY10'!K232+'DAY11'!C232</f>
        <v>0</v>
      </c>
      <c r="L232" s="54">
        <f>+'DAY10'!L232+'DAY11'!D232</f>
        <v>0</v>
      </c>
      <c r="M232" s="55">
        <f>+'DAY10'!M232+'DAY11'!E232</f>
        <v>0</v>
      </c>
      <c r="N232" s="52">
        <f>+'DAY10'!N232+'DAY11'!F232</f>
        <v>0</v>
      </c>
      <c r="O232" s="276">
        <f>+'DAY10'!O232+'DAY11'!G232</f>
        <v>0</v>
      </c>
      <c r="P232" s="53">
        <f t="shared" si="109"/>
        <v>0</v>
      </c>
      <c r="Q232" s="54">
        <f t="shared" si="110"/>
        <v>0</v>
      </c>
      <c r="R232" s="55">
        <f t="shared" si="111"/>
        <v>0</v>
      </c>
      <c r="S232" s="52">
        <f t="shared" si="112"/>
        <v>0</v>
      </c>
      <c r="T232" s="276">
        <f t="shared" si="113"/>
        <v>0</v>
      </c>
      <c r="U232" s="62">
        <f t="shared" si="102"/>
        <v>0</v>
      </c>
    </row>
    <row r="233" spans="1:21" x14ac:dyDescent="0.25">
      <c r="A233" s="95" t="s">
        <v>213</v>
      </c>
      <c r="B233" s="52">
        <f>'DAY10'!H233</f>
        <v>0</v>
      </c>
      <c r="C233" s="53"/>
      <c r="D233" s="54">
        <v>0</v>
      </c>
      <c r="E233" s="55">
        <v>0</v>
      </c>
      <c r="F233" s="52">
        <v>0</v>
      </c>
      <c r="G233" s="276"/>
      <c r="H233" s="54">
        <f>+(Table113[[#This Row],[OPENING ]]+Table113[[#This Row],[RECEIPTS]]+Table113[[#This Row],[RETURNS]])-(Table113[[#This Row],[EXCHANGED]]+Table113[[#This Row],[SALES]]+Table113[[#This Row],[ISSUES]])</f>
        <v>0</v>
      </c>
      <c r="I233" s="53"/>
      <c r="J233" s="58">
        <f t="shared" si="114"/>
        <v>0</v>
      </c>
      <c r="K233" s="53">
        <f>+'DAY10'!K233+'DAY11'!C233</f>
        <v>0</v>
      </c>
      <c r="L233" s="54">
        <f>+'DAY10'!L233+'DAY11'!D233</f>
        <v>0</v>
      </c>
      <c r="M233" s="55">
        <f>+'DAY10'!M233+'DAY11'!E233</f>
        <v>0</v>
      </c>
      <c r="N233" s="52">
        <f>+'DAY10'!N233+'DAY11'!F233</f>
        <v>0</v>
      </c>
      <c r="O233" s="276">
        <f>+'DAY10'!O233+'DAY11'!G233</f>
        <v>0</v>
      </c>
      <c r="P233" s="53">
        <f t="shared" si="109"/>
        <v>0</v>
      </c>
      <c r="Q233" s="54">
        <f t="shared" si="110"/>
        <v>0</v>
      </c>
      <c r="R233" s="55">
        <f t="shared" si="111"/>
        <v>0</v>
      </c>
      <c r="S233" s="52">
        <f t="shared" si="112"/>
        <v>0</v>
      </c>
      <c r="T233" s="276">
        <f t="shared" si="113"/>
        <v>0</v>
      </c>
      <c r="U233" s="62">
        <f t="shared" si="102"/>
        <v>0</v>
      </c>
    </row>
    <row r="234" spans="1:21" x14ac:dyDescent="0.25">
      <c r="A234" s="95" t="s">
        <v>248</v>
      </c>
      <c r="B234" s="52">
        <f>'DAY10'!H234</f>
        <v>0</v>
      </c>
      <c r="C234" s="53"/>
      <c r="D234" s="54">
        <v>0</v>
      </c>
      <c r="E234" s="55">
        <v>0</v>
      </c>
      <c r="F234" s="52">
        <v>0</v>
      </c>
      <c r="G234" s="276"/>
      <c r="H234" s="54">
        <f>+(Table113[[#This Row],[OPENING ]]+Table113[[#This Row],[RECEIPTS]]+Table113[[#This Row],[RETURNS]])-(Table113[[#This Row],[EXCHANGED]]+Table113[[#This Row],[SALES]]+Table113[[#This Row],[ISSUES]])</f>
        <v>0</v>
      </c>
      <c r="I234" s="53"/>
      <c r="J234" s="58">
        <f t="shared" si="114"/>
        <v>0</v>
      </c>
      <c r="K234" s="53">
        <f>+'DAY10'!K234+'DAY11'!C234</f>
        <v>0</v>
      </c>
      <c r="L234" s="54">
        <f>+'DAY10'!L234+'DAY11'!D234</f>
        <v>0</v>
      </c>
      <c r="M234" s="55">
        <f>+'DAY10'!M234+'DAY11'!E234</f>
        <v>0</v>
      </c>
      <c r="N234" s="52">
        <f>+'DAY10'!N234+'DAY11'!F234</f>
        <v>0</v>
      </c>
      <c r="O234" s="276">
        <f>+'DAY10'!O234+'DAY11'!G234</f>
        <v>0</v>
      </c>
      <c r="P234" s="53">
        <f t="shared" si="109"/>
        <v>0</v>
      </c>
      <c r="Q234" s="54">
        <f t="shared" si="110"/>
        <v>0</v>
      </c>
      <c r="R234" s="55">
        <f t="shared" si="111"/>
        <v>0</v>
      </c>
      <c r="S234" s="52">
        <f t="shared" si="112"/>
        <v>0</v>
      </c>
      <c r="T234" s="276">
        <f t="shared" si="113"/>
        <v>0</v>
      </c>
      <c r="U234" s="62">
        <f t="shared" si="102"/>
        <v>0</v>
      </c>
    </row>
    <row r="235" spans="1:21" x14ac:dyDescent="0.25">
      <c r="A235" s="95" t="s">
        <v>254</v>
      </c>
      <c r="B235" s="52">
        <f>'DAY10'!H235</f>
        <v>0</v>
      </c>
      <c r="C235" s="53"/>
      <c r="D235" s="54">
        <v>0</v>
      </c>
      <c r="E235" s="55">
        <v>0</v>
      </c>
      <c r="F235" s="52">
        <v>0</v>
      </c>
      <c r="G235" s="276"/>
      <c r="H235" s="54">
        <f>+(Table113[[#This Row],[OPENING ]]+Table113[[#This Row],[RECEIPTS]]+Table113[[#This Row],[RETURNS]])-(Table113[[#This Row],[EXCHANGED]]+Table113[[#This Row],[SALES]]+Table113[[#This Row],[ISSUES]])</f>
        <v>0</v>
      </c>
      <c r="I235" s="53"/>
      <c r="J235" s="58">
        <f t="shared" si="114"/>
        <v>0</v>
      </c>
      <c r="K235" s="53">
        <f>+'DAY10'!K235+'DAY11'!C235</f>
        <v>0</v>
      </c>
      <c r="L235" s="54">
        <f>+'DAY10'!L235+'DAY11'!D235</f>
        <v>0</v>
      </c>
      <c r="M235" s="55">
        <f>+'DAY10'!M235+'DAY11'!E235</f>
        <v>0</v>
      </c>
      <c r="N235" s="52">
        <f>+'DAY10'!N235+'DAY11'!F235</f>
        <v>0</v>
      </c>
      <c r="O235" s="276">
        <f>+'DAY10'!O235+'DAY11'!G235</f>
        <v>12625</v>
      </c>
      <c r="P235" s="53">
        <f t="shared" si="109"/>
        <v>0</v>
      </c>
      <c r="Q235" s="54">
        <f t="shared" si="110"/>
        <v>0</v>
      </c>
      <c r="R235" s="55">
        <f t="shared" si="111"/>
        <v>0</v>
      </c>
      <c r="S235" s="52">
        <f t="shared" si="112"/>
        <v>0</v>
      </c>
      <c r="T235" s="276">
        <f t="shared" si="113"/>
        <v>1147.7272727272727</v>
      </c>
      <c r="U235" s="62">
        <f t="shared" si="102"/>
        <v>0</v>
      </c>
    </row>
    <row r="236" spans="1:21" x14ac:dyDescent="0.25">
      <c r="A236" s="95" t="s">
        <v>63</v>
      </c>
      <c r="B236" s="52">
        <f>'DAY10'!H236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+(Table113[[#This Row],[OPENING ]]+Table113[[#This Row],[RECEIPTS]]+Table113[[#This Row],[RETURNS]])-(Table113[[#This Row],[EXCHANGED]]+Table113[[#This Row],[SALES]]+Table113[[#This Row],[ISSUES]])</f>
        <v>0</v>
      </c>
      <c r="I236" s="53"/>
      <c r="J236" s="58">
        <f t="shared" si="114"/>
        <v>0</v>
      </c>
      <c r="K236" s="53">
        <f>+'DAY10'!K236+'DAY11'!C236</f>
        <v>0</v>
      </c>
      <c r="L236" s="54">
        <f>+'DAY10'!L236+'DAY11'!D236</f>
        <v>0</v>
      </c>
      <c r="M236" s="55">
        <f>+'DAY10'!M236+'DAY11'!E236</f>
        <v>0</v>
      </c>
      <c r="N236" s="52">
        <f>+'DAY10'!N236+'DAY11'!F236</f>
        <v>0</v>
      </c>
      <c r="O236" s="276">
        <f>+'DAY10'!O236+'DAY11'!G236</f>
        <v>0</v>
      </c>
      <c r="P236" s="53">
        <f t="shared" si="109"/>
        <v>0</v>
      </c>
      <c r="Q236" s="54">
        <f t="shared" si="110"/>
        <v>0</v>
      </c>
      <c r="R236" s="55">
        <f t="shared" si="111"/>
        <v>0</v>
      </c>
      <c r="S236" s="52">
        <f t="shared" si="112"/>
        <v>0</v>
      </c>
      <c r="T236" s="276">
        <f t="shared" si="113"/>
        <v>0</v>
      </c>
      <c r="U236" s="62">
        <f t="shared" si="102"/>
        <v>0</v>
      </c>
    </row>
    <row r="237" spans="1:21" ht="15.75" thickBot="1" x14ac:dyDescent="0.3">
      <c r="A237" s="188" t="s">
        <v>121</v>
      </c>
      <c r="B237" s="52">
        <f>'DAY10'!H237</f>
        <v>1459.4</v>
      </c>
      <c r="C237" s="144">
        <v>0</v>
      </c>
      <c r="D237" s="145">
        <v>0</v>
      </c>
      <c r="E237" s="146">
        <v>0</v>
      </c>
      <c r="F237" s="143">
        <v>0</v>
      </c>
      <c r="G237" s="298">
        <v>0</v>
      </c>
      <c r="H237" s="54">
        <f>+(Table113[[#This Row],[OPENING ]]+Table113[[#This Row],[RECEIPTS]]+Table113[[#This Row],[RETURNS]])-(Table113[[#This Row],[EXCHANGED]]+Table113[[#This Row],[SALES]]+Table113[[#This Row],[ISSUES]])</f>
        <v>1459.4</v>
      </c>
      <c r="I237" s="144"/>
      <c r="J237" s="148">
        <f t="shared" si="114"/>
        <v>-1459.4</v>
      </c>
      <c r="K237" s="53">
        <f>+'DAY10'!K237+'DAY11'!C237</f>
        <v>0</v>
      </c>
      <c r="L237" s="54">
        <f>+'DAY10'!L237+'DAY11'!D237</f>
        <v>0</v>
      </c>
      <c r="M237" s="55">
        <f>+'DAY10'!M237+'DAY11'!E237</f>
        <v>0</v>
      </c>
      <c r="N237" s="52">
        <f>+'DAY10'!N237+'DAY11'!F237</f>
        <v>0</v>
      </c>
      <c r="O237" s="276">
        <f>+'DAY10'!O237+'DAY11'!G237</f>
        <v>0</v>
      </c>
      <c r="P237" s="53">
        <f t="shared" si="109"/>
        <v>0</v>
      </c>
      <c r="Q237" s="54">
        <f t="shared" si="110"/>
        <v>0</v>
      </c>
      <c r="R237" s="55">
        <f t="shared" si="111"/>
        <v>0</v>
      </c>
      <c r="S237" s="52">
        <f t="shared" si="112"/>
        <v>0</v>
      </c>
      <c r="T237" s="276">
        <f t="shared" si="113"/>
        <v>0</v>
      </c>
      <c r="U237" s="167">
        <f t="shared" si="102"/>
        <v>0</v>
      </c>
    </row>
    <row r="238" spans="1:21" ht="17.25" thickBot="1" x14ac:dyDescent="0.35">
      <c r="A238" s="159" t="s">
        <v>64</v>
      </c>
      <c r="B238" s="160">
        <f t="shared" ref="B238:T238" si="115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115"/>
        <v>0</v>
      </c>
      <c r="H238" s="162">
        <f t="shared" si="115"/>
        <v>12434.4</v>
      </c>
      <c r="I238" s="161">
        <f t="shared" si="115"/>
        <v>0</v>
      </c>
      <c r="J238" s="165">
        <f t="shared" si="114"/>
        <v>-12434.4</v>
      </c>
      <c r="K238" s="161">
        <f t="shared" si="115"/>
        <v>9050</v>
      </c>
      <c r="L238" s="162">
        <f t="shared" si="115"/>
        <v>0</v>
      </c>
      <c r="M238" s="163">
        <f t="shared" si="115"/>
        <v>0</v>
      </c>
      <c r="N238" s="160">
        <f t="shared" si="115"/>
        <v>0</v>
      </c>
      <c r="O238" s="277">
        <f t="shared" si="115"/>
        <v>29550</v>
      </c>
      <c r="P238" s="161">
        <f t="shared" si="115"/>
        <v>822.72727272727275</v>
      </c>
      <c r="Q238" s="162">
        <f t="shared" si="115"/>
        <v>0</v>
      </c>
      <c r="R238" s="163">
        <f t="shared" si="115"/>
        <v>0</v>
      </c>
      <c r="S238" s="160">
        <f t="shared" si="115"/>
        <v>0</v>
      </c>
      <c r="T238" s="277">
        <f t="shared" si="115"/>
        <v>2686.363636363636</v>
      </c>
      <c r="U238" s="166">
        <f t="shared" si="102"/>
        <v>3.5434818652849742</v>
      </c>
    </row>
    <row r="239" spans="1:21" ht="15.75" thickBot="1" x14ac:dyDescent="0.3">
      <c r="A239" s="189"/>
      <c r="B239" s="196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2">
        <f t="shared" ref="B240:I240" si="116">+B238+B214+B150+B125+B114+B100+B80+B60+B40+B20</f>
        <v>126514.95999999999</v>
      </c>
      <c r="C240" s="181">
        <f t="shared" si="116"/>
        <v>0</v>
      </c>
      <c r="D240" s="183">
        <f t="shared" si="116"/>
        <v>0</v>
      </c>
      <c r="E240" s="184">
        <f t="shared" si="116"/>
        <v>0</v>
      </c>
      <c r="F240" s="182">
        <f t="shared" si="116"/>
        <v>0</v>
      </c>
      <c r="G240" s="281">
        <f t="shared" si="116"/>
        <v>0</v>
      </c>
      <c r="H240" s="183">
        <f t="shared" si="116"/>
        <v>126514.95999999999</v>
      </c>
      <c r="I240" s="181">
        <f t="shared" si="116"/>
        <v>8132</v>
      </c>
      <c r="J240" s="186">
        <f t="shared" si="114"/>
        <v>-118382.95999999999</v>
      </c>
      <c r="K240" s="181">
        <f t="shared" ref="K240:T240" si="117">+K238+K214+K150+K125+K114+K100+K80+K60+K40+K20</f>
        <v>78445</v>
      </c>
      <c r="L240" s="183">
        <f t="shared" si="117"/>
        <v>333.9</v>
      </c>
      <c r="M240" s="184">
        <f t="shared" si="117"/>
        <v>0</v>
      </c>
      <c r="N240" s="182">
        <f t="shared" si="117"/>
        <v>0</v>
      </c>
      <c r="O240" s="281">
        <f t="shared" si="117"/>
        <v>73058.680000000008</v>
      </c>
      <c r="P240" s="181">
        <f t="shared" si="117"/>
        <v>7131.363636363636</v>
      </c>
      <c r="Q240" s="183">
        <f t="shared" si="117"/>
        <v>30.354545454545452</v>
      </c>
      <c r="R240" s="182">
        <f t="shared" si="117"/>
        <v>0</v>
      </c>
      <c r="S240" s="182">
        <f t="shared" si="117"/>
        <v>0</v>
      </c>
      <c r="T240" s="281">
        <f t="shared" si="117"/>
        <v>6641.6981818181821</v>
      </c>
      <c r="U240" s="187">
        <f t="shared" si="102"/>
        <v>9.1654816943209969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8132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0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/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/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8132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{F2EF5FDD-1B99-4E71-AF06-5F3DB76AB6AB}</x14:id>
        </ext>
      </extLst>
    </cfRule>
  </conditionalFormatting>
  <conditionalFormatting sqref="I101:I113 I61:I99 I239 I1:I59 I241:I242 I115:I149 I261:I268 I152:I237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{600D0EB4-F3B0-41A2-A0ED-44CE07399760}</x14:id>
        </ext>
      </extLst>
    </cfRule>
  </conditionalFormatting>
  <conditionalFormatting sqref="I243:I260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{C5A7A2F2-F9E9-4A21-95EC-5326A0918AEA}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{9B2112E4-DB26-40C1-A592-6212ABA2F379}</x14:id>
        </ext>
      </extLst>
    </cfRule>
  </conditionalFormatting>
  <pageMargins left="0.7" right="0.7" top="0.75" bottom="0.75" header="0.3" footer="0.3"/>
  <pageSetup orientation="portrait" r:id="rId1"/>
  <ignoredErrors>
    <ignoredError sqref="U3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EF5FDD-1B99-4E71-AF06-5F3DB76AB6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600D0EB4-F3B0-41A2-A0ED-44CE0739976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I241:I242 I115:I149 I261:I268 I152:I237</xm:sqref>
        </x14:conditionalFormatting>
        <x14:conditionalFormatting xmlns:xm="http://schemas.microsoft.com/office/excel/2006/main">
          <x14:cfRule type="dataBar" id="{C5A7A2F2-F9E9-4A21-95EC-5326A0918AE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9B2112E4-DB26-40C1-A592-6212ABA2F37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90BE-287A-428C-832D-591E0CB8960D}">
  <dimension ref="A1:U269"/>
  <sheetViews>
    <sheetView showGridLines="0" workbookViewId="0">
      <selection activeCell="A2" sqref="A2:A237"/>
    </sheetView>
  </sheetViews>
  <sheetFormatPr defaultRowHeight="15" x14ac:dyDescent="0.25"/>
  <cols>
    <col min="1" max="1" width="45.42578125" customWidth="1"/>
    <col min="2" max="2" width="14.140625" customWidth="1"/>
    <col min="3" max="4" width="9.28515625" bestFit="1" customWidth="1"/>
    <col min="5" max="5" width="13" customWidth="1"/>
    <col min="6" max="6" width="9.7109375" style="5" customWidth="1"/>
    <col min="7" max="7" width="10.7109375" style="285" customWidth="1"/>
    <col min="8" max="8" width="13.140625" style="1" customWidth="1"/>
    <col min="9" max="9" width="15.85546875" style="2" customWidth="1"/>
    <col min="10" max="10" width="9.28515625" style="3" bestFit="1" customWidth="1"/>
    <col min="11" max="11" width="11.5703125" customWidth="1"/>
    <col min="15" max="15" width="9.140625" style="285"/>
    <col min="20" max="20" width="9.140625" style="285"/>
  </cols>
  <sheetData>
    <row r="1" spans="1:21" ht="15.75" thickBot="1" x14ac:dyDescent="0.3">
      <c r="A1" s="12" t="s">
        <v>257</v>
      </c>
      <c r="B1" s="13"/>
      <c r="C1" s="14"/>
      <c r="D1" s="15"/>
      <c r="E1" s="16"/>
      <c r="F1" s="264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'DAY11'!H5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+(Table114[[#This Row],[OPENING ]]+Table114[[#This Row],[RECEIPTS]]+Table114[[#This Row],[RETURNS]])-(Table114[[#This Row],[EXCHANGED]]+Table114[[#This Row],[SALES]]+Table114[[#This Row],[ISSUES]])</f>
        <v>0</v>
      </c>
      <c r="I5" s="53">
        <v>0</v>
      </c>
      <c r="J5" s="58">
        <f t="shared" ref="J5:J76" si="0">+I5-H5</f>
        <v>0</v>
      </c>
      <c r="K5" s="53">
        <f>+'DAY11'!K5+'DAY12'!C5</f>
        <v>0</v>
      </c>
      <c r="L5" s="54">
        <f>+'DAY11'!L5+'DAY12'!D5</f>
        <v>0</v>
      </c>
      <c r="M5" s="55">
        <f>+'DAY11'!M5+'DAY12'!E5</f>
        <v>0</v>
      </c>
      <c r="N5" s="52">
        <f>+'DAY11'!N5+'DAY12'!F5</f>
        <v>0</v>
      </c>
      <c r="O5" s="276">
        <f>+'DAY11'!O5+'DAY12'!G5</f>
        <v>0</v>
      </c>
      <c r="P5" s="53">
        <f>+K5/12</f>
        <v>0</v>
      </c>
      <c r="Q5" s="54">
        <f>+L5/12</f>
        <v>0</v>
      </c>
      <c r="R5" s="55">
        <f>+M5/12</f>
        <v>0</v>
      </c>
      <c r="S5" s="52">
        <f>+N5/12</f>
        <v>0</v>
      </c>
      <c r="T5" s="276">
        <f>+O5/12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'DAY11'!H6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+(Table114[[#This Row],[OPENING ]]+Table114[[#This Row],[RECEIPTS]]+Table114[[#This Row],[RETURNS]])-(Table114[[#This Row],[EXCHANGED]]+Table114[[#This Row],[SALES]]+Table114[[#This Row],[ISSUES]])</f>
        <v>0</v>
      </c>
      <c r="I6" s="53">
        <v>0</v>
      </c>
      <c r="J6" s="58">
        <f t="shared" si="0"/>
        <v>0</v>
      </c>
      <c r="K6" s="53">
        <f>+'DAY11'!K6+'DAY12'!C6</f>
        <v>0</v>
      </c>
      <c r="L6" s="54">
        <f>+'DAY11'!L6+'DAY12'!D6</f>
        <v>0</v>
      </c>
      <c r="M6" s="55">
        <f>+'DAY11'!M6+'DAY12'!E6</f>
        <v>0</v>
      </c>
      <c r="N6" s="52">
        <f>+'DAY11'!N6+'DAY12'!F6</f>
        <v>0</v>
      </c>
      <c r="O6" s="276">
        <f>+'DAY11'!O6+'DAY12'!G6</f>
        <v>0</v>
      </c>
      <c r="P6" s="53">
        <f t="shared" ref="P6:P19" si="2">+K6/12</f>
        <v>0</v>
      </c>
      <c r="Q6" s="54">
        <f t="shared" ref="Q6:Q19" si="3">+L6/12</f>
        <v>0</v>
      </c>
      <c r="R6" s="55">
        <f t="shared" ref="R6:R19" si="4">+M6/12</f>
        <v>0</v>
      </c>
      <c r="S6" s="52">
        <f t="shared" ref="S6:S19" si="5">+N6/12</f>
        <v>0</v>
      </c>
      <c r="T6" s="276">
        <f t="shared" ref="T6:T19" si="6">+O6/12</f>
        <v>0</v>
      </c>
      <c r="U6" s="59">
        <f t="shared" si="1"/>
        <v>0</v>
      </c>
    </row>
    <row r="7" spans="1:21" x14ac:dyDescent="0.25">
      <c r="A7" s="51" t="s">
        <v>14</v>
      </c>
      <c r="B7" s="52">
        <f>'DAY11'!H7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+(Table114[[#This Row],[OPENING ]]+Table114[[#This Row],[RECEIPTS]]+Table114[[#This Row],[RETURNS]])-(Table114[[#This Row],[EXCHANGED]]+Table114[[#This Row],[SALES]]+Table114[[#This Row],[ISSUES]])</f>
        <v>0</v>
      </c>
      <c r="I7" s="53">
        <v>0</v>
      </c>
      <c r="J7" s="58">
        <f t="shared" si="0"/>
        <v>0</v>
      </c>
      <c r="K7" s="53">
        <f>+'DAY11'!K7+'DAY12'!C7</f>
        <v>0</v>
      </c>
      <c r="L7" s="54">
        <f>+'DAY11'!L7+'DAY12'!D7</f>
        <v>0</v>
      </c>
      <c r="M7" s="55">
        <f>+'DAY11'!M7+'DAY12'!E7</f>
        <v>0</v>
      </c>
      <c r="N7" s="52">
        <f>+'DAY11'!N7+'DAY12'!F7</f>
        <v>0</v>
      </c>
      <c r="O7" s="276">
        <f>+'DAY11'!O7+'DAY12'!G7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'DAY11'!H8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+(Table114[[#This Row],[OPENING ]]+Table114[[#This Row],[RECEIPTS]]+Table114[[#This Row],[RETURNS]])-(Table114[[#This Row],[EXCHANGED]]+Table114[[#This Row],[SALES]]+Table114[[#This Row],[ISSUES]])</f>
        <v>0</v>
      </c>
      <c r="I8" s="53">
        <v>0</v>
      </c>
      <c r="J8" s="58">
        <f t="shared" si="0"/>
        <v>0</v>
      </c>
      <c r="K8" s="53">
        <f>+'DAY11'!K8+'DAY12'!C8</f>
        <v>0</v>
      </c>
      <c r="L8" s="54">
        <f>+'DAY11'!L8+'DAY12'!D8</f>
        <v>0</v>
      </c>
      <c r="M8" s="55">
        <f>+'DAY11'!M8+'DAY12'!E8</f>
        <v>0</v>
      </c>
      <c r="N8" s="52">
        <f>+'DAY11'!N8+'DAY12'!F8</f>
        <v>0</v>
      </c>
      <c r="O8" s="276">
        <f>+'DAY11'!O8+'DAY12'!G8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'DAY11'!H9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+(Table114[[#This Row],[OPENING ]]+Table114[[#This Row],[RECEIPTS]]+Table114[[#This Row],[RETURNS]])-(Table114[[#This Row],[EXCHANGED]]+Table114[[#This Row],[SALES]]+Table114[[#This Row],[ISSUES]])</f>
        <v>0</v>
      </c>
      <c r="I9" s="53">
        <v>0</v>
      </c>
      <c r="J9" s="58">
        <f t="shared" si="0"/>
        <v>0</v>
      </c>
      <c r="K9" s="53">
        <f>+'DAY11'!K9+'DAY12'!C9</f>
        <v>0</v>
      </c>
      <c r="L9" s="54">
        <f>+'DAY11'!L9+'DAY12'!D9</f>
        <v>0</v>
      </c>
      <c r="M9" s="55">
        <f>+'DAY11'!M9+'DAY12'!E9</f>
        <v>0</v>
      </c>
      <c r="N9" s="52">
        <f>+'DAY11'!N9+'DAY12'!F9</f>
        <v>0</v>
      </c>
      <c r="O9" s="276">
        <f>+'DAY11'!O9+'DAY12'!G9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'DAY11'!H10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+(Table114[[#This Row],[OPENING ]]+Table114[[#This Row],[RECEIPTS]]+Table114[[#This Row],[RETURNS]])-(Table114[[#This Row],[EXCHANGED]]+Table114[[#This Row],[SALES]]+Table114[[#This Row],[ISSUES]])</f>
        <v>0</v>
      </c>
      <c r="I10" s="53">
        <v>0</v>
      </c>
      <c r="J10" s="58">
        <f t="shared" si="0"/>
        <v>0</v>
      </c>
      <c r="K10" s="53">
        <f>+'DAY11'!K10+'DAY12'!C10</f>
        <v>0</v>
      </c>
      <c r="L10" s="54">
        <f>+'DAY11'!L10+'DAY12'!D10</f>
        <v>0</v>
      </c>
      <c r="M10" s="55">
        <f>+'DAY11'!M10+'DAY12'!E10</f>
        <v>0</v>
      </c>
      <c r="N10" s="52">
        <f>+'DAY11'!N10+'DAY12'!F10</f>
        <v>0</v>
      </c>
      <c r="O10" s="276">
        <f>+'DAY11'!O10+'DAY12'!G10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'DAY11'!H11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+(Table114[[#This Row],[OPENING ]]+Table114[[#This Row],[RECEIPTS]]+Table114[[#This Row],[RETURNS]])-(Table114[[#This Row],[EXCHANGED]]+Table114[[#This Row],[SALES]]+Table114[[#This Row],[ISSUES]])</f>
        <v>0</v>
      </c>
      <c r="I11" s="53">
        <v>0</v>
      </c>
      <c r="J11" s="58">
        <f t="shared" si="0"/>
        <v>0</v>
      </c>
      <c r="K11" s="53">
        <f>+'DAY11'!K11+'DAY12'!C11</f>
        <v>0</v>
      </c>
      <c r="L11" s="54">
        <f>+'DAY11'!L11+'DAY12'!D11</f>
        <v>0</v>
      </c>
      <c r="M11" s="55">
        <f>+'DAY11'!M11+'DAY12'!E11</f>
        <v>0</v>
      </c>
      <c r="N11" s="52">
        <f>+'DAY11'!N11+'DAY12'!F11</f>
        <v>0</v>
      </c>
      <c r="O11" s="276">
        <f>+'DAY11'!O11+'DAY12'!G11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'DAY11'!H12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+(Table114[[#This Row],[OPENING ]]+Table114[[#This Row],[RECEIPTS]]+Table114[[#This Row],[RETURNS]])-(Table114[[#This Row],[EXCHANGED]]+Table114[[#This Row],[SALES]]+Table114[[#This Row],[ISSUES]])</f>
        <v>0</v>
      </c>
      <c r="I12" s="53">
        <v>0</v>
      </c>
      <c r="J12" s="58">
        <f t="shared" si="0"/>
        <v>0</v>
      </c>
      <c r="K12" s="53">
        <f>+'DAY11'!K12+'DAY12'!C12</f>
        <v>0</v>
      </c>
      <c r="L12" s="54">
        <f>+'DAY11'!L12+'DAY12'!D12</f>
        <v>0</v>
      </c>
      <c r="M12" s="55">
        <f>+'DAY11'!M12+'DAY12'!E12</f>
        <v>0</v>
      </c>
      <c r="N12" s="52">
        <f>+'DAY11'!N12+'DAY12'!F12</f>
        <v>0</v>
      </c>
      <c r="O12" s="276">
        <f>+'DAY11'!O12+'DAY12'!G12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'DAY11'!H13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+(Table114[[#This Row],[OPENING ]]+Table114[[#This Row],[RECEIPTS]]+Table114[[#This Row],[RETURNS]])-(Table114[[#This Row],[EXCHANGED]]+Table114[[#This Row],[SALES]]+Table114[[#This Row],[ISSUES]])</f>
        <v>140</v>
      </c>
      <c r="I13" s="53">
        <v>0</v>
      </c>
      <c r="J13" s="58">
        <f t="shared" si="0"/>
        <v>-140</v>
      </c>
      <c r="K13" s="53">
        <f>+'DAY11'!K13+'DAY12'!C13</f>
        <v>0</v>
      </c>
      <c r="L13" s="54">
        <f>+'DAY11'!L13+'DAY12'!D13</f>
        <v>0</v>
      </c>
      <c r="M13" s="55">
        <f>+'DAY11'!M13+'DAY12'!E13</f>
        <v>0</v>
      </c>
      <c r="N13" s="52">
        <f>+'DAY11'!N13+'DAY12'!F13</f>
        <v>0</v>
      </c>
      <c r="O13" s="276">
        <f>+'DAY11'!O13+'DAY12'!G13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'DAY11'!H14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+(Table114[[#This Row],[OPENING ]]+Table114[[#This Row],[RECEIPTS]]+Table114[[#This Row],[RETURNS]])-(Table114[[#This Row],[EXCHANGED]]+Table114[[#This Row],[SALES]]+Table114[[#This Row],[ISSUES]])</f>
        <v>0</v>
      </c>
      <c r="I14" s="53">
        <v>0</v>
      </c>
      <c r="J14" s="58">
        <f t="shared" si="0"/>
        <v>0</v>
      </c>
      <c r="K14" s="53">
        <f>+'DAY11'!K14+'DAY12'!C14</f>
        <v>0</v>
      </c>
      <c r="L14" s="54">
        <f>+'DAY11'!L14+'DAY12'!D14</f>
        <v>0</v>
      </c>
      <c r="M14" s="55">
        <f>+'DAY11'!M14+'DAY12'!E14</f>
        <v>0</v>
      </c>
      <c r="N14" s="52">
        <f>+'DAY11'!N14+'DAY12'!F14</f>
        <v>0</v>
      </c>
      <c r="O14" s="276">
        <f>+'DAY11'!O14+'DAY12'!G14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'DAY11'!H15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+(Table114[[#This Row],[OPENING ]]+Table114[[#This Row],[RECEIPTS]]+Table114[[#This Row],[RETURNS]])-(Table114[[#This Row],[EXCHANGED]]+Table114[[#This Row],[SALES]]+Table114[[#This Row],[ISSUES]])</f>
        <v>0</v>
      </c>
      <c r="I15" s="53">
        <v>0</v>
      </c>
      <c r="J15" s="58">
        <f t="shared" si="0"/>
        <v>0</v>
      </c>
      <c r="K15" s="53">
        <f>+'DAY11'!K15+'DAY12'!C15</f>
        <v>0</v>
      </c>
      <c r="L15" s="54">
        <f>+'DAY11'!L15+'DAY12'!D15</f>
        <v>0</v>
      </c>
      <c r="M15" s="55">
        <f>+'DAY11'!M15+'DAY12'!E15</f>
        <v>0</v>
      </c>
      <c r="N15" s="52">
        <f>+'DAY11'!N15+'DAY12'!F15</f>
        <v>0</v>
      </c>
      <c r="O15" s="276">
        <f>+'DAY11'!O15+'DAY12'!G15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'DAY11'!H16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+(Table114[[#This Row],[OPENING ]]+Table114[[#This Row],[RECEIPTS]]+Table114[[#This Row],[RETURNS]])-(Table114[[#This Row],[EXCHANGED]]+Table114[[#This Row],[SALES]]+Table114[[#This Row],[ISSUES]])</f>
        <v>13189.599999999999</v>
      </c>
      <c r="I16" s="53">
        <v>0</v>
      </c>
      <c r="J16" s="58">
        <f t="shared" si="0"/>
        <v>-13189.599999999999</v>
      </c>
      <c r="K16" s="53">
        <f>+'DAY11'!K16+'DAY12'!C16</f>
        <v>0</v>
      </c>
      <c r="L16" s="54">
        <f>+'DAY11'!L16+'DAY12'!D16</f>
        <v>0</v>
      </c>
      <c r="M16" s="55">
        <f>+'DAY11'!M16+'DAY12'!E16</f>
        <v>0</v>
      </c>
      <c r="N16" s="52">
        <f>+'DAY11'!N16+'DAY12'!F16</f>
        <v>0</v>
      </c>
      <c r="O16" s="276">
        <f>+'DAY11'!O16+'DAY12'!G16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505.25</v>
      </c>
      <c r="U16" s="59">
        <f t="shared" si="1"/>
        <v>26.105096486887678</v>
      </c>
    </row>
    <row r="17" spans="1:21" x14ac:dyDescent="0.25">
      <c r="A17" s="60"/>
      <c r="B17" s="52">
        <f>'DAY11'!H17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+(Table114[[#This Row],[OPENING ]]+Table114[[#This Row],[RECEIPTS]]+Table114[[#This Row],[RETURNS]])-(Table114[[#This Row],[EXCHANGED]]+Table114[[#This Row],[SALES]]+Table114[[#This Row],[ISSUES]])</f>
        <v>0</v>
      </c>
      <c r="I17" s="53">
        <v>0</v>
      </c>
      <c r="J17" s="58">
        <f t="shared" si="0"/>
        <v>0</v>
      </c>
      <c r="K17" s="53">
        <f>+'DAY11'!K17+'DAY12'!C17</f>
        <v>0</v>
      </c>
      <c r="L17" s="54">
        <f>+'DAY11'!L17+'DAY12'!D17</f>
        <v>0</v>
      </c>
      <c r="M17" s="55">
        <f>+'DAY11'!M17+'DAY12'!E17</f>
        <v>0</v>
      </c>
      <c r="N17" s="52">
        <f>+'DAY11'!N17+'DAY12'!F17</f>
        <v>0</v>
      </c>
      <c r="O17" s="276">
        <f>+'DAY11'!O17+'DAY12'!G17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'DAY11'!H18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+(Table114[[#This Row],[OPENING ]]+Table114[[#This Row],[RECEIPTS]]+Table114[[#This Row],[RETURNS]])-(Table114[[#This Row],[EXCHANGED]]+Table114[[#This Row],[SALES]]+Table114[[#This Row],[ISSUES]])</f>
        <v>0</v>
      </c>
      <c r="I18" s="53">
        <v>0</v>
      </c>
      <c r="J18" s="58">
        <f t="shared" si="0"/>
        <v>0</v>
      </c>
      <c r="K18" s="53">
        <f>+'DAY11'!K18+'DAY12'!C18</f>
        <v>0</v>
      </c>
      <c r="L18" s="54">
        <f>+'DAY11'!L18+'DAY12'!D18</f>
        <v>0</v>
      </c>
      <c r="M18" s="55">
        <f>+'DAY11'!M18+'DAY12'!E18</f>
        <v>0</v>
      </c>
      <c r="N18" s="52">
        <f>+'DAY11'!N18+'DAY12'!F18</f>
        <v>0</v>
      </c>
      <c r="O18" s="276">
        <f>+'DAY11'!O18+'DAY12'!G18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'DAY11'!H19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+(Table114[[#This Row],[OPENING ]]+Table114[[#This Row],[RECEIPTS]]+Table114[[#This Row],[RETURNS]])-(Table114[[#This Row],[EXCHANGED]]+Table114[[#This Row],[SALES]]+Table114[[#This Row],[ISSUES]])</f>
        <v>0</v>
      </c>
      <c r="I19" s="144">
        <v>0</v>
      </c>
      <c r="J19" s="148">
        <f t="shared" si="0"/>
        <v>0</v>
      </c>
      <c r="K19" s="53">
        <f>+'DAY11'!K19+'DAY12'!C19</f>
        <v>0</v>
      </c>
      <c r="L19" s="54">
        <f>+'DAY11'!L19+'DAY12'!D19</f>
        <v>0</v>
      </c>
      <c r="M19" s="55">
        <f>+'DAY11'!M19+'DAY12'!E19</f>
        <v>0</v>
      </c>
      <c r="N19" s="52">
        <f>+'DAY11'!N19+'DAY12'!F19</f>
        <v>0</v>
      </c>
      <c r="O19" s="276">
        <f>+'DAY11'!O19+'DAY12'!G19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 t="shared" si="7"/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505.25</v>
      </c>
      <c r="U20" s="166">
        <f t="shared" si="1"/>
        <v>26.38218703612073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'DAY11'!H23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+(Table114[[#This Row],[OPENING ]]+Table114[[#This Row],[RECEIPTS]]+Table114[[#This Row],[RETURNS]])-(Table114[[#This Row],[EXCHANGED]]+Table114[[#This Row],[SALES]]+Table114[[#This Row],[ISSUES]])</f>
        <v>0</v>
      </c>
      <c r="I23" s="53">
        <v>0</v>
      </c>
      <c r="J23" s="58">
        <f t="shared" si="0"/>
        <v>0</v>
      </c>
      <c r="K23" s="53">
        <f>+'DAY11'!K23+'DAY12'!C23</f>
        <v>0</v>
      </c>
      <c r="L23" s="54">
        <f>+'DAY11'!L23+'DAY12'!D23</f>
        <v>0</v>
      </c>
      <c r="M23" s="55">
        <f>+'DAY11'!M23+'DAY12'!E23</f>
        <v>0</v>
      </c>
      <c r="N23" s="52">
        <f>+'DAY11'!N23+'DAY12'!F23</f>
        <v>0</v>
      </c>
      <c r="O23" s="276">
        <f>+'DAY11'!O23+'DAY12'!G23</f>
        <v>0</v>
      </c>
      <c r="P23" s="53">
        <f>+K23/12</f>
        <v>0</v>
      </c>
      <c r="Q23" s="54">
        <f>+L23/12</f>
        <v>0</v>
      </c>
      <c r="R23" s="55">
        <f>+M23/12</f>
        <v>0</v>
      </c>
      <c r="S23" s="52">
        <f>+N23/12</f>
        <v>0</v>
      </c>
      <c r="T23" s="276">
        <f>+O23/12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'DAY11'!H24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+(Table114[[#This Row],[OPENING ]]+Table114[[#This Row],[RECEIPTS]]+Table114[[#This Row],[RETURNS]])-(Table114[[#This Row],[EXCHANGED]]+Table114[[#This Row],[SALES]]+Table114[[#This Row],[ISSUES]])</f>
        <v>247.2</v>
      </c>
      <c r="I24" s="53">
        <v>0</v>
      </c>
      <c r="J24" s="58">
        <f t="shared" si="0"/>
        <v>-247.2</v>
      </c>
      <c r="K24" s="53">
        <f>+'DAY11'!K24+'DAY12'!C24</f>
        <v>0</v>
      </c>
      <c r="L24" s="54">
        <f>+'DAY11'!L24+'DAY12'!D24</f>
        <v>110.2</v>
      </c>
      <c r="M24" s="55">
        <f>+'DAY11'!M24+'DAY12'!E24</f>
        <v>0</v>
      </c>
      <c r="N24" s="52">
        <f>+'DAY11'!N24+'DAY12'!F24</f>
        <v>0</v>
      </c>
      <c r="O24" s="276">
        <f>+'DAY11'!O24+'DAY12'!G24</f>
        <v>2367</v>
      </c>
      <c r="P24" s="53">
        <f t="shared" ref="P24:P39" si="8">+K24/12</f>
        <v>0</v>
      </c>
      <c r="Q24" s="54">
        <f t="shared" ref="Q24:Q39" si="9">+L24/12</f>
        <v>9.1833333333333336</v>
      </c>
      <c r="R24" s="55">
        <f t="shared" ref="R24:R39" si="10">+M24/12</f>
        <v>0</v>
      </c>
      <c r="S24" s="52">
        <f t="shared" ref="S24:S39" si="11">+N24/12</f>
        <v>0</v>
      </c>
      <c r="T24" s="276">
        <f t="shared" ref="T24:T39" si="12">+O24/12</f>
        <v>197.25</v>
      </c>
      <c r="U24" s="62">
        <f t="shared" si="1"/>
        <v>1.1974810269659293</v>
      </c>
    </row>
    <row r="25" spans="1:21" x14ac:dyDescent="0.25">
      <c r="A25" s="336" t="s">
        <v>22</v>
      </c>
      <c r="B25" s="52">
        <f>'DAY11'!H25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+(Table114[[#This Row],[OPENING ]]+Table114[[#This Row],[RECEIPTS]]+Table114[[#This Row],[RETURNS]])-(Table114[[#This Row],[EXCHANGED]]+Table114[[#This Row],[SALES]]+Table114[[#This Row],[ISSUES]])</f>
        <v>0</v>
      </c>
      <c r="I25" s="53">
        <v>0</v>
      </c>
      <c r="J25" s="58">
        <f t="shared" si="0"/>
        <v>0</v>
      </c>
      <c r="K25" s="53">
        <f>+'DAY11'!K25+'DAY12'!C25</f>
        <v>0</v>
      </c>
      <c r="L25" s="54">
        <f>+'DAY11'!L25+'DAY12'!D25</f>
        <v>0</v>
      </c>
      <c r="M25" s="55">
        <f>+'DAY11'!M25+'DAY12'!E25</f>
        <v>0</v>
      </c>
      <c r="N25" s="52">
        <f>+'DAY11'!N25+'DAY12'!F25</f>
        <v>0</v>
      </c>
      <c r="O25" s="276">
        <f>+'DAY11'!O25+'DAY12'!G25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276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'DAY11'!H26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+(Table114[[#This Row],[OPENING ]]+Table114[[#This Row],[RECEIPTS]]+Table114[[#This Row],[RETURNS]])-(Table114[[#This Row],[EXCHANGED]]+Table114[[#This Row],[SALES]]+Table114[[#This Row],[ISSUES]])</f>
        <v>0</v>
      </c>
      <c r="I26" s="53">
        <v>0</v>
      </c>
      <c r="J26" s="58">
        <f t="shared" si="0"/>
        <v>0</v>
      </c>
      <c r="K26" s="53">
        <f>+'DAY11'!K26+'DAY12'!C26</f>
        <v>0</v>
      </c>
      <c r="L26" s="54">
        <f>+'DAY11'!L26+'DAY12'!D26</f>
        <v>0</v>
      </c>
      <c r="M26" s="55">
        <f>+'DAY11'!M26+'DAY12'!E26</f>
        <v>0</v>
      </c>
      <c r="N26" s="52">
        <f>+'DAY11'!N26+'DAY12'!F26</f>
        <v>0</v>
      </c>
      <c r="O26" s="276">
        <f>+'DAY11'!O26+'DAY12'!G26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276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'DAY11'!H27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+(Table114[[#This Row],[OPENING ]]+Table114[[#This Row],[RECEIPTS]]+Table114[[#This Row],[RETURNS]])-(Table114[[#This Row],[EXCHANGED]]+Table114[[#This Row],[SALES]]+Table114[[#This Row],[ISSUES]])</f>
        <v>0</v>
      </c>
      <c r="I27" s="53">
        <v>0</v>
      </c>
      <c r="J27" s="58">
        <f t="shared" si="0"/>
        <v>0</v>
      </c>
      <c r="K27" s="53">
        <f>+'DAY11'!K27+'DAY12'!C27</f>
        <v>0</v>
      </c>
      <c r="L27" s="54">
        <f>+'DAY11'!L27+'DAY12'!D27</f>
        <v>0</v>
      </c>
      <c r="M27" s="55">
        <f>+'DAY11'!M27+'DAY12'!E27</f>
        <v>0</v>
      </c>
      <c r="N27" s="52">
        <f>+'DAY11'!N27+'DAY12'!F27</f>
        <v>0</v>
      </c>
      <c r="O27" s="276">
        <f>+'DAY11'!O27+'DAY12'!G27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276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'DAY11'!H28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+(Table114[[#This Row],[OPENING ]]+Table114[[#This Row],[RECEIPTS]]+Table114[[#This Row],[RETURNS]])-(Table114[[#This Row],[EXCHANGED]]+Table114[[#This Row],[SALES]]+Table114[[#This Row],[ISSUES]])</f>
        <v>0</v>
      </c>
      <c r="I28" s="53">
        <v>0</v>
      </c>
      <c r="J28" s="58">
        <f t="shared" si="0"/>
        <v>0</v>
      </c>
      <c r="K28" s="53">
        <f>+'DAY11'!K28+'DAY12'!C28</f>
        <v>0</v>
      </c>
      <c r="L28" s="54">
        <f>+'DAY11'!L28+'DAY12'!D28</f>
        <v>0</v>
      </c>
      <c r="M28" s="55">
        <f>+'DAY11'!M28+'DAY12'!E28</f>
        <v>0</v>
      </c>
      <c r="N28" s="52">
        <f>+'DAY11'!N28+'DAY12'!F28</f>
        <v>0</v>
      </c>
      <c r="O28" s="276">
        <f>+'DAY11'!O28+'DAY12'!G28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276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'DAY11'!H29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+(Table114[[#This Row],[OPENING ]]+Table114[[#This Row],[RECEIPTS]]+Table114[[#This Row],[RETURNS]])-(Table114[[#This Row],[EXCHANGED]]+Table114[[#This Row],[SALES]]+Table114[[#This Row],[ISSUES]])</f>
        <v>0</v>
      </c>
      <c r="I29" s="53">
        <v>0</v>
      </c>
      <c r="J29" s="58">
        <f t="shared" si="0"/>
        <v>0</v>
      </c>
      <c r="K29" s="53">
        <f>+'DAY11'!K29+'DAY12'!C29</f>
        <v>0</v>
      </c>
      <c r="L29" s="54">
        <f>+'DAY11'!L29+'DAY12'!D29</f>
        <v>0</v>
      </c>
      <c r="M29" s="55">
        <f>+'DAY11'!M29+'DAY12'!E29</f>
        <v>0</v>
      </c>
      <c r="N29" s="52">
        <f>+'DAY11'!N29+'DAY12'!F29</f>
        <v>0</v>
      </c>
      <c r="O29" s="276">
        <f>+'DAY11'!O29+'DAY12'!G29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276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'DAY11'!H30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+(Table114[[#This Row],[OPENING ]]+Table114[[#This Row],[RECEIPTS]]+Table114[[#This Row],[RETURNS]])-(Table114[[#This Row],[EXCHANGED]]+Table114[[#This Row],[SALES]]+Table114[[#This Row],[ISSUES]])</f>
        <v>0</v>
      </c>
      <c r="I30" s="53">
        <v>0</v>
      </c>
      <c r="J30" s="58">
        <f t="shared" si="0"/>
        <v>0</v>
      </c>
      <c r="K30" s="53">
        <f>+'DAY11'!K30+'DAY12'!C30</f>
        <v>0</v>
      </c>
      <c r="L30" s="54">
        <f>+'DAY11'!L30+'DAY12'!D30</f>
        <v>0</v>
      </c>
      <c r="M30" s="55">
        <f>+'DAY11'!M30+'DAY12'!E30</f>
        <v>0</v>
      </c>
      <c r="N30" s="52">
        <f>+'DAY11'!N30+'DAY12'!F30</f>
        <v>0</v>
      </c>
      <c r="O30" s="276">
        <f>+'DAY11'!O30+'DAY12'!G30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276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'DAY11'!H31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+(Table114[[#This Row],[OPENING ]]+Table114[[#This Row],[RECEIPTS]]+Table114[[#This Row],[RETURNS]])-(Table114[[#This Row],[EXCHANGED]]+Table114[[#This Row],[SALES]]+Table114[[#This Row],[ISSUES]])</f>
        <v>0</v>
      </c>
      <c r="I31" s="53">
        <v>0</v>
      </c>
      <c r="J31" s="58">
        <f t="shared" si="0"/>
        <v>0</v>
      </c>
      <c r="K31" s="53">
        <f>+'DAY11'!K31+'DAY12'!C31</f>
        <v>0</v>
      </c>
      <c r="L31" s="54">
        <f>+'DAY11'!L31+'DAY12'!D31</f>
        <v>0</v>
      </c>
      <c r="M31" s="55">
        <f>+'DAY11'!M31+'DAY12'!E31</f>
        <v>0</v>
      </c>
      <c r="N31" s="52">
        <f>+'DAY11'!N31+'DAY12'!F31</f>
        <v>0</v>
      </c>
      <c r="O31" s="276">
        <f>+'DAY11'!O31+'DAY12'!G31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276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'DAY11'!H32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+(Table114[[#This Row],[OPENING ]]+Table114[[#This Row],[RECEIPTS]]+Table114[[#This Row],[RETURNS]])-(Table114[[#This Row],[EXCHANGED]]+Table114[[#This Row],[SALES]]+Table114[[#This Row],[ISSUES]])</f>
        <v>0</v>
      </c>
      <c r="I32" s="53">
        <v>0</v>
      </c>
      <c r="J32" s="58">
        <f t="shared" si="0"/>
        <v>0</v>
      </c>
      <c r="K32" s="53">
        <f>+'DAY11'!K32+'DAY12'!C32</f>
        <v>0</v>
      </c>
      <c r="L32" s="54">
        <f>+'DAY11'!L32+'DAY12'!D32</f>
        <v>0</v>
      </c>
      <c r="M32" s="55">
        <f>+'DAY11'!M32+'DAY12'!E32</f>
        <v>0</v>
      </c>
      <c r="N32" s="52">
        <f>+'DAY11'!N32+'DAY12'!F32</f>
        <v>0</v>
      </c>
      <c r="O32" s="276">
        <f>+'DAY11'!O32+'DAY12'!G32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276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'DAY11'!H33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+(Table114[[#This Row],[OPENING ]]+Table114[[#This Row],[RECEIPTS]]+Table114[[#This Row],[RETURNS]])-(Table114[[#This Row],[EXCHANGED]]+Table114[[#This Row],[SALES]]+Table114[[#This Row],[ISSUES]])</f>
        <v>0</v>
      </c>
      <c r="I33" s="53">
        <v>0</v>
      </c>
      <c r="J33" s="58">
        <f t="shared" si="0"/>
        <v>0</v>
      </c>
      <c r="K33" s="53">
        <f>+'DAY11'!K33+'DAY12'!C33</f>
        <v>0</v>
      </c>
      <c r="L33" s="54">
        <f>+'DAY11'!L33+'DAY12'!D33</f>
        <v>0</v>
      </c>
      <c r="M33" s="55">
        <f>+'DAY11'!M33+'DAY12'!E33</f>
        <v>0</v>
      </c>
      <c r="N33" s="52">
        <f>+'DAY11'!N33+'DAY12'!F33</f>
        <v>0</v>
      </c>
      <c r="O33" s="276">
        <f>+'DAY11'!O33+'DAY12'!G33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276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'DAY11'!H34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+(Table114[[#This Row],[OPENING ]]+Table114[[#This Row],[RECEIPTS]]+Table114[[#This Row],[RETURNS]])-(Table114[[#This Row],[EXCHANGED]]+Table114[[#This Row],[SALES]]+Table114[[#This Row],[ISSUES]])</f>
        <v>44279.9</v>
      </c>
      <c r="I34" s="53">
        <v>0</v>
      </c>
      <c r="J34" s="58">
        <f t="shared" si="0"/>
        <v>-44279.9</v>
      </c>
      <c r="K34" s="53">
        <f>+'DAY11'!K34+'DAY12'!C34</f>
        <v>29625</v>
      </c>
      <c r="L34" s="54">
        <f>+'DAY11'!L34+'DAY12'!D34</f>
        <v>18</v>
      </c>
      <c r="M34" s="55">
        <f>+'DAY11'!M34+'DAY12'!E34</f>
        <v>0</v>
      </c>
      <c r="N34" s="52">
        <f>+'DAY11'!N34+'DAY12'!F34</f>
        <v>0</v>
      </c>
      <c r="O34" s="276">
        <f>+'DAY11'!O34+'DAY12'!G34</f>
        <v>9691.5</v>
      </c>
      <c r="P34" s="53">
        <f t="shared" si="8"/>
        <v>2468.75</v>
      </c>
      <c r="Q34" s="54">
        <f t="shared" si="9"/>
        <v>1.5</v>
      </c>
      <c r="R34" s="55">
        <f t="shared" si="10"/>
        <v>0</v>
      </c>
      <c r="S34" s="52">
        <f t="shared" si="11"/>
        <v>0</v>
      </c>
      <c r="T34" s="276">
        <f t="shared" si="12"/>
        <v>807.625</v>
      </c>
      <c r="U34" s="62">
        <f t="shared" si="1"/>
        <v>13.508721351485338</v>
      </c>
    </row>
    <row r="35" spans="1:21" x14ac:dyDescent="0.25">
      <c r="A35" s="336"/>
      <c r="B35" s="52">
        <f>'DAY11'!H35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+(Table114[[#This Row],[OPENING ]]+Table114[[#This Row],[RECEIPTS]]+Table114[[#This Row],[RETURNS]])-(Table114[[#This Row],[EXCHANGED]]+Table114[[#This Row],[SALES]]+Table114[[#This Row],[ISSUES]])</f>
        <v>5000</v>
      </c>
      <c r="I35" s="53">
        <v>0</v>
      </c>
      <c r="J35" s="58">
        <f>+I35-H35</f>
        <v>-5000</v>
      </c>
      <c r="K35" s="53">
        <f>+'DAY11'!K35+'DAY12'!C35</f>
        <v>5000</v>
      </c>
      <c r="L35" s="54">
        <f>+'DAY11'!L35+'DAY12'!D35</f>
        <v>0</v>
      </c>
      <c r="M35" s="55">
        <f>+'DAY11'!M35+'DAY12'!E35</f>
        <v>0</v>
      </c>
      <c r="N35" s="52">
        <f>+'DAY11'!N35+'DAY12'!F35</f>
        <v>0</v>
      </c>
      <c r="O35" s="276">
        <f>+'DAY11'!O35+'DAY12'!G35</f>
        <v>0</v>
      </c>
      <c r="P35" s="53">
        <f t="shared" si="8"/>
        <v>416.66666666666669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276">
        <f t="shared" si="12"/>
        <v>0</v>
      </c>
      <c r="U35" s="62">
        <f t="shared" si="1"/>
        <v>12</v>
      </c>
    </row>
    <row r="36" spans="1:21" x14ac:dyDescent="0.25">
      <c r="A36" s="336"/>
      <c r="B36" s="52">
        <f>'DAY11'!H36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+(Table114[[#This Row],[OPENING ]]+Table114[[#This Row],[RECEIPTS]]+Table114[[#This Row],[RETURNS]])-(Table114[[#This Row],[EXCHANGED]]+Table114[[#This Row],[SALES]]+Table114[[#This Row],[ISSUES]])</f>
        <v>0</v>
      </c>
      <c r="I36" s="53">
        <v>0</v>
      </c>
      <c r="J36" s="58">
        <f>+I36-H36</f>
        <v>0</v>
      </c>
      <c r="K36" s="53">
        <f>+'DAY11'!K36+'DAY12'!C36</f>
        <v>0</v>
      </c>
      <c r="L36" s="54">
        <f>+'DAY11'!L36+'DAY12'!D36</f>
        <v>0</v>
      </c>
      <c r="M36" s="55">
        <f>+'DAY11'!M36+'DAY12'!E36</f>
        <v>0</v>
      </c>
      <c r="N36" s="52">
        <f>+'DAY11'!N36+'DAY12'!F36</f>
        <v>0</v>
      </c>
      <c r="O36" s="276">
        <f>+'DAY11'!O36+'DAY12'!G36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276">
        <f t="shared" si="12"/>
        <v>0</v>
      </c>
      <c r="U36" s="62">
        <f t="shared" si="1"/>
        <v>0</v>
      </c>
    </row>
    <row r="37" spans="1:21" x14ac:dyDescent="0.25">
      <c r="A37" s="336"/>
      <c r="B37" s="52">
        <f>'DAY11'!H37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+(Table114[[#This Row],[OPENING ]]+Table114[[#This Row],[RECEIPTS]]+Table114[[#This Row],[RETURNS]])-(Table114[[#This Row],[EXCHANGED]]+Table114[[#This Row],[SALES]]+Table114[[#This Row],[ISSUES]])</f>
        <v>0</v>
      </c>
      <c r="I37" s="53">
        <v>0</v>
      </c>
      <c r="J37" s="58">
        <f>+I37-H37</f>
        <v>0</v>
      </c>
      <c r="K37" s="53">
        <f>+'DAY11'!K37+'DAY12'!C37</f>
        <v>0</v>
      </c>
      <c r="L37" s="54">
        <f>+'DAY11'!L37+'DAY12'!D37</f>
        <v>0</v>
      </c>
      <c r="M37" s="55">
        <f>+'DAY11'!M37+'DAY12'!E37</f>
        <v>0</v>
      </c>
      <c r="N37" s="52">
        <f>+'DAY11'!N37+'DAY12'!F37</f>
        <v>0</v>
      </c>
      <c r="O37" s="276">
        <f>+'DAY11'!O37+'DAY12'!G37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276">
        <f t="shared" si="12"/>
        <v>0</v>
      </c>
      <c r="U37" s="62">
        <f t="shared" si="1"/>
        <v>0</v>
      </c>
    </row>
    <row r="38" spans="1:21" x14ac:dyDescent="0.25">
      <c r="A38" s="336"/>
      <c r="B38" s="52">
        <f>'DAY11'!H38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+(Table114[[#This Row],[OPENING ]]+Table114[[#This Row],[RECEIPTS]]+Table114[[#This Row],[RETURNS]])-(Table114[[#This Row],[EXCHANGED]]+Table114[[#This Row],[SALES]]+Table114[[#This Row],[ISSUES]])</f>
        <v>0</v>
      </c>
      <c r="I38" s="53">
        <v>0</v>
      </c>
      <c r="J38" s="58">
        <f>+I38-H38</f>
        <v>0</v>
      </c>
      <c r="K38" s="53">
        <f>+'DAY11'!K38+'DAY12'!C38</f>
        <v>0</v>
      </c>
      <c r="L38" s="54">
        <f>+'DAY11'!L38+'DAY12'!D38</f>
        <v>0</v>
      </c>
      <c r="M38" s="55">
        <f>+'DAY11'!M38+'DAY12'!E38</f>
        <v>0</v>
      </c>
      <c r="N38" s="52">
        <f>+'DAY11'!N38+'DAY12'!F38</f>
        <v>0</v>
      </c>
      <c r="O38" s="276">
        <f>+'DAY11'!O38+'DAY12'!G38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276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'DAY11'!H39</f>
        <v>0</v>
      </c>
      <c r="C39" s="53">
        <v>0</v>
      </c>
      <c r="D39" s="54">
        <v>0</v>
      </c>
      <c r="E39" s="55">
        <v>0</v>
      </c>
      <c r="F39" s="52">
        <v>0</v>
      </c>
      <c r="G39" s="276">
        <v>0</v>
      </c>
      <c r="H39" s="54">
        <f>+(Table114[[#This Row],[OPENING ]]+Table114[[#This Row],[RECEIPTS]]+Table114[[#This Row],[RETURNS]])-(Table114[[#This Row],[EXCHANGED]]+Table114[[#This Row],[SALES]]+Table114[[#This Row],[ISSUES]])</f>
        <v>0</v>
      </c>
      <c r="I39" s="144">
        <v>0</v>
      </c>
      <c r="J39" s="148">
        <f t="shared" si="0"/>
        <v>0</v>
      </c>
      <c r="K39" s="53">
        <f>+'DAY11'!K39+'DAY12'!C39</f>
        <v>0</v>
      </c>
      <c r="L39" s="54">
        <f>+'DAY11'!L39+'DAY12'!D39</f>
        <v>0</v>
      </c>
      <c r="M39" s="55">
        <f>+'DAY11'!M39+'DAY12'!E39</f>
        <v>0</v>
      </c>
      <c r="N39" s="52">
        <f>+'DAY11'!N39+'DAY12'!F39</f>
        <v>0</v>
      </c>
      <c r="O39" s="276">
        <f>+'DAY11'!O39+'DAY12'!G39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276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0</v>
      </c>
      <c r="H40" s="162">
        <f t="shared" si="13"/>
        <v>49527.1</v>
      </c>
      <c r="I40" s="161">
        <f t="shared" si="13"/>
        <v>0</v>
      </c>
      <c r="J40" s="165">
        <f>SUM(J23:J39)</f>
        <v>-49527.1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12058.5</v>
      </c>
      <c r="P40" s="161">
        <f t="shared" si="13"/>
        <v>2885.4166666666665</v>
      </c>
      <c r="Q40" s="162">
        <f t="shared" si="13"/>
        <v>10.683333333333334</v>
      </c>
      <c r="R40" s="163">
        <f t="shared" si="13"/>
        <v>0</v>
      </c>
      <c r="S40" s="160">
        <f t="shared" si="13"/>
        <v>0</v>
      </c>
      <c r="T40" s="277">
        <f t="shared" si="13"/>
        <v>1004.875</v>
      </c>
      <c r="U40" s="166">
        <f t="shared" si="1"/>
        <v>12.696082389658995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'DAY11'!H43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+(Table114[[#This Row],[OPENING ]]+Table114[[#This Row],[RECEIPTS]]+Table114[[#This Row],[RETURNS]])-(Table114[[#This Row],[EXCHANGED]]+Table114[[#This Row],[SALES]]+Table114[[#This Row],[ISSUES]])</f>
        <v>0</v>
      </c>
      <c r="I43" s="53">
        <v>0</v>
      </c>
      <c r="J43" s="58">
        <f t="shared" si="0"/>
        <v>0</v>
      </c>
      <c r="K43" s="53">
        <f>+'DAY11'!K43+'DAY12'!C43</f>
        <v>0</v>
      </c>
      <c r="L43" s="54">
        <f>+'DAY11'!L43+'DAY12'!D43</f>
        <v>0</v>
      </c>
      <c r="M43" s="55">
        <f>+'DAY11'!M43+'DAY12'!E43</f>
        <v>0</v>
      </c>
      <c r="N43" s="52">
        <f>+'DAY11'!N43+'DAY12'!F43</f>
        <v>0</v>
      </c>
      <c r="O43" s="276">
        <f>+'DAY11'!O43+'DAY12'!G43</f>
        <v>46</v>
      </c>
      <c r="P43" s="53">
        <f>+K43/12</f>
        <v>0</v>
      </c>
      <c r="Q43" s="54">
        <f>+L43/12</f>
        <v>0</v>
      </c>
      <c r="R43" s="55">
        <f>+M43/12</f>
        <v>0</v>
      </c>
      <c r="S43" s="52">
        <f>+N43/12</f>
        <v>0</v>
      </c>
      <c r="T43" s="276">
        <f>+O43/12</f>
        <v>3.8333333333333335</v>
      </c>
      <c r="U43" s="62">
        <f t="shared" si="1"/>
        <v>0</v>
      </c>
    </row>
    <row r="44" spans="1:21" x14ac:dyDescent="0.25">
      <c r="A44" s="71" t="s">
        <v>28</v>
      </c>
      <c r="B44" s="52">
        <f>'DAY11'!H44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+(Table114[[#This Row],[OPENING ]]+Table114[[#This Row],[RECEIPTS]]+Table114[[#This Row],[RETURNS]])-(Table114[[#This Row],[EXCHANGED]]+Table114[[#This Row],[SALES]]+Table114[[#This Row],[ISSUES]])</f>
        <v>0</v>
      </c>
      <c r="I44" s="53">
        <v>0</v>
      </c>
      <c r="J44" s="58">
        <f t="shared" si="0"/>
        <v>0</v>
      </c>
      <c r="K44" s="53">
        <f>+'DAY11'!K44+'DAY12'!C44</f>
        <v>0</v>
      </c>
      <c r="L44" s="54">
        <f>+'DAY11'!L44+'DAY12'!D44</f>
        <v>0</v>
      </c>
      <c r="M44" s="55">
        <f>+'DAY11'!M44+'DAY12'!E44</f>
        <v>0</v>
      </c>
      <c r="N44" s="52">
        <f>+'DAY11'!N44+'DAY12'!F44</f>
        <v>0</v>
      </c>
      <c r="O44" s="276">
        <f>+'DAY11'!O44+'DAY12'!G44</f>
        <v>0</v>
      </c>
      <c r="P44" s="53">
        <f t="shared" ref="P44:P59" si="14">+K44/12</f>
        <v>0</v>
      </c>
      <c r="Q44" s="54">
        <f t="shared" ref="Q44:Q59" si="15">+L44/12</f>
        <v>0</v>
      </c>
      <c r="R44" s="55">
        <f t="shared" ref="R44:R59" si="16">+M44/12</f>
        <v>0</v>
      </c>
      <c r="S44" s="52">
        <f t="shared" ref="S44:S59" si="17">+N44/12</f>
        <v>0</v>
      </c>
      <c r="T44" s="276">
        <f t="shared" ref="T44:T59" si="18">+O44/12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'DAY11'!H45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+(Table114[[#This Row],[OPENING ]]+Table114[[#This Row],[RECEIPTS]]+Table114[[#This Row],[RETURNS]])-(Table114[[#This Row],[EXCHANGED]]+Table114[[#This Row],[SALES]]+Table114[[#This Row],[ISSUES]])</f>
        <v>0</v>
      </c>
      <c r="I45" s="53">
        <v>0</v>
      </c>
      <c r="J45" s="58">
        <f t="shared" si="0"/>
        <v>0</v>
      </c>
      <c r="K45" s="53">
        <f>+'DAY11'!K45+'DAY12'!C45</f>
        <v>0</v>
      </c>
      <c r="L45" s="54">
        <f>+'DAY11'!L45+'DAY12'!D45</f>
        <v>0</v>
      </c>
      <c r="M45" s="55">
        <f>+'DAY11'!M45+'DAY12'!E45</f>
        <v>0</v>
      </c>
      <c r="N45" s="52">
        <f>+'DAY11'!N45+'DAY12'!F45</f>
        <v>0</v>
      </c>
      <c r="O45" s="276">
        <f>+'DAY11'!O45+'DAY12'!G45</f>
        <v>0</v>
      </c>
      <c r="P45" s="53">
        <f t="shared" si="14"/>
        <v>0</v>
      </c>
      <c r="Q45" s="54">
        <f t="shared" si="15"/>
        <v>0</v>
      </c>
      <c r="R45" s="55">
        <f t="shared" si="16"/>
        <v>0</v>
      </c>
      <c r="S45" s="52">
        <f t="shared" si="17"/>
        <v>0</v>
      </c>
      <c r="T45" s="276">
        <f t="shared" si="1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'DAY11'!H46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+(Table114[[#This Row],[OPENING ]]+Table114[[#This Row],[RECEIPTS]]+Table114[[#This Row],[RETURNS]])-(Table114[[#This Row],[EXCHANGED]]+Table114[[#This Row],[SALES]]+Table114[[#This Row],[ISSUES]])</f>
        <v>0</v>
      </c>
      <c r="I46" s="53">
        <v>0</v>
      </c>
      <c r="J46" s="58">
        <f t="shared" si="0"/>
        <v>0</v>
      </c>
      <c r="K46" s="53">
        <f>+'DAY11'!K46+'DAY12'!C46</f>
        <v>0</v>
      </c>
      <c r="L46" s="54">
        <f>+'DAY11'!L46+'DAY12'!D46</f>
        <v>0</v>
      </c>
      <c r="M46" s="55">
        <f>+'DAY11'!M46+'DAY12'!E46</f>
        <v>0</v>
      </c>
      <c r="N46" s="52">
        <f>+'DAY11'!N46+'DAY12'!F46</f>
        <v>0</v>
      </c>
      <c r="O46" s="276">
        <f>+'DAY11'!O46+'DAY12'!G46</f>
        <v>0</v>
      </c>
      <c r="P46" s="53">
        <f t="shared" si="14"/>
        <v>0</v>
      </c>
      <c r="Q46" s="54">
        <f t="shared" si="15"/>
        <v>0</v>
      </c>
      <c r="R46" s="55">
        <f t="shared" si="16"/>
        <v>0</v>
      </c>
      <c r="S46" s="52">
        <f t="shared" si="17"/>
        <v>0</v>
      </c>
      <c r="T46" s="276">
        <f t="shared" si="1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'DAY11'!H47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+(Table114[[#This Row],[OPENING ]]+Table114[[#This Row],[RECEIPTS]]+Table114[[#This Row],[RETURNS]])-(Table114[[#This Row],[EXCHANGED]]+Table114[[#This Row],[SALES]]+Table114[[#This Row],[ISSUES]])</f>
        <v>0</v>
      </c>
      <c r="I47" s="53">
        <v>0</v>
      </c>
      <c r="J47" s="58">
        <f t="shared" si="0"/>
        <v>0</v>
      </c>
      <c r="K47" s="53">
        <f>+'DAY11'!K47+'DAY12'!C47</f>
        <v>0</v>
      </c>
      <c r="L47" s="54">
        <f>+'DAY11'!L47+'DAY12'!D47</f>
        <v>0</v>
      </c>
      <c r="M47" s="55">
        <f>+'DAY11'!M47+'DAY12'!E47</f>
        <v>0</v>
      </c>
      <c r="N47" s="52">
        <f>+'DAY11'!N47+'DAY12'!F47</f>
        <v>0</v>
      </c>
      <c r="O47" s="276">
        <f>+'DAY11'!O47+'DAY12'!G47</f>
        <v>0</v>
      </c>
      <c r="P47" s="53">
        <f t="shared" si="14"/>
        <v>0</v>
      </c>
      <c r="Q47" s="54">
        <f t="shared" si="15"/>
        <v>0</v>
      </c>
      <c r="R47" s="55">
        <f t="shared" si="16"/>
        <v>0</v>
      </c>
      <c r="S47" s="52">
        <f t="shared" si="17"/>
        <v>0</v>
      </c>
      <c r="T47" s="276">
        <f t="shared" si="1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'DAY11'!H48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+(Table114[[#This Row],[OPENING ]]+Table114[[#This Row],[RECEIPTS]]+Table114[[#This Row],[RETURNS]])-(Table114[[#This Row],[EXCHANGED]]+Table114[[#This Row],[SALES]]+Table114[[#This Row],[ISSUES]])</f>
        <v>0</v>
      </c>
      <c r="I48" s="53">
        <v>0</v>
      </c>
      <c r="J48" s="58">
        <f t="shared" si="0"/>
        <v>0</v>
      </c>
      <c r="K48" s="53">
        <f>+'DAY11'!K48+'DAY12'!C48</f>
        <v>0</v>
      </c>
      <c r="L48" s="54">
        <f>+'DAY11'!L48+'DAY12'!D48</f>
        <v>0</v>
      </c>
      <c r="M48" s="55">
        <f>+'DAY11'!M48+'DAY12'!E48</f>
        <v>0</v>
      </c>
      <c r="N48" s="52">
        <f>+'DAY11'!N48+'DAY12'!F48</f>
        <v>0</v>
      </c>
      <c r="O48" s="276">
        <f>+'DAY11'!O48+'DAY12'!G48</f>
        <v>0</v>
      </c>
      <c r="P48" s="53">
        <f t="shared" si="14"/>
        <v>0</v>
      </c>
      <c r="Q48" s="54">
        <f t="shared" si="15"/>
        <v>0</v>
      </c>
      <c r="R48" s="55">
        <f t="shared" si="16"/>
        <v>0</v>
      </c>
      <c r="S48" s="52">
        <f t="shared" si="17"/>
        <v>0</v>
      </c>
      <c r="T48" s="276">
        <f t="shared" si="1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'DAY11'!H49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+(Table114[[#This Row],[OPENING ]]+Table114[[#This Row],[RECEIPTS]]+Table114[[#This Row],[RETURNS]])-(Table114[[#This Row],[EXCHANGED]]+Table114[[#This Row],[SALES]]+Table114[[#This Row],[ISSUES]])</f>
        <v>0</v>
      </c>
      <c r="I49" s="53">
        <v>0</v>
      </c>
      <c r="J49" s="58">
        <f t="shared" si="0"/>
        <v>0</v>
      </c>
      <c r="K49" s="53">
        <f>+'DAY11'!K49+'DAY12'!C49</f>
        <v>0</v>
      </c>
      <c r="L49" s="54">
        <f>+'DAY11'!L49+'DAY12'!D49</f>
        <v>0</v>
      </c>
      <c r="M49" s="55">
        <f>+'DAY11'!M49+'DAY12'!E49</f>
        <v>0</v>
      </c>
      <c r="N49" s="52">
        <f>+'DAY11'!N49+'DAY12'!F49</f>
        <v>0</v>
      </c>
      <c r="O49" s="276">
        <f>+'DAY11'!O49+'DAY12'!G49</f>
        <v>0</v>
      </c>
      <c r="P49" s="53">
        <f t="shared" si="14"/>
        <v>0</v>
      </c>
      <c r="Q49" s="54">
        <f t="shared" si="15"/>
        <v>0</v>
      </c>
      <c r="R49" s="55">
        <f t="shared" si="16"/>
        <v>0</v>
      </c>
      <c r="S49" s="52">
        <f t="shared" si="17"/>
        <v>0</v>
      </c>
      <c r="T49" s="276">
        <f t="shared" si="1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'DAY11'!H50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+(Table114[[#This Row],[OPENING ]]+Table114[[#This Row],[RECEIPTS]]+Table114[[#This Row],[RETURNS]])-(Table114[[#This Row],[EXCHANGED]]+Table114[[#This Row],[SALES]]+Table114[[#This Row],[ISSUES]])</f>
        <v>0</v>
      </c>
      <c r="I50" s="53">
        <v>0</v>
      </c>
      <c r="J50" s="58">
        <f t="shared" si="0"/>
        <v>0</v>
      </c>
      <c r="K50" s="53">
        <f>+'DAY11'!K50+'DAY12'!C50</f>
        <v>0</v>
      </c>
      <c r="L50" s="54">
        <f>+'DAY11'!L50+'DAY12'!D50</f>
        <v>0</v>
      </c>
      <c r="M50" s="55">
        <f>+'DAY11'!M50+'DAY12'!E50</f>
        <v>0</v>
      </c>
      <c r="N50" s="52">
        <f>+'DAY11'!N50+'DAY12'!F50</f>
        <v>0</v>
      </c>
      <c r="O50" s="276">
        <f>+'DAY11'!O50+'DAY12'!G50</f>
        <v>0</v>
      </c>
      <c r="P50" s="53">
        <f t="shared" si="14"/>
        <v>0</v>
      </c>
      <c r="Q50" s="54">
        <f t="shared" si="15"/>
        <v>0</v>
      </c>
      <c r="R50" s="55">
        <f t="shared" si="16"/>
        <v>0</v>
      </c>
      <c r="S50" s="52">
        <f t="shared" si="17"/>
        <v>0</v>
      </c>
      <c r="T50" s="276">
        <f t="shared" si="1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'DAY11'!H51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+(Table114[[#This Row],[OPENING ]]+Table114[[#This Row],[RECEIPTS]]+Table114[[#This Row],[RETURNS]])-(Table114[[#This Row],[EXCHANGED]]+Table114[[#This Row],[SALES]]+Table114[[#This Row],[ISSUES]])</f>
        <v>0</v>
      </c>
      <c r="I51" s="53">
        <v>0</v>
      </c>
      <c r="J51" s="58">
        <f t="shared" si="0"/>
        <v>0</v>
      </c>
      <c r="K51" s="53">
        <f>+'DAY11'!K51+'DAY12'!C51</f>
        <v>0</v>
      </c>
      <c r="L51" s="54">
        <f>+'DAY11'!L51+'DAY12'!D51</f>
        <v>0</v>
      </c>
      <c r="M51" s="55">
        <f>+'DAY11'!M51+'DAY12'!E51</f>
        <v>0</v>
      </c>
      <c r="N51" s="52">
        <f>+'DAY11'!N51+'DAY12'!F51</f>
        <v>0</v>
      </c>
      <c r="O51" s="276">
        <f>+'DAY11'!O51+'DAY12'!G51</f>
        <v>0</v>
      </c>
      <c r="P51" s="53">
        <f t="shared" si="14"/>
        <v>0</v>
      </c>
      <c r="Q51" s="54">
        <f t="shared" si="15"/>
        <v>0</v>
      </c>
      <c r="R51" s="55">
        <f t="shared" si="16"/>
        <v>0</v>
      </c>
      <c r="S51" s="52">
        <f t="shared" si="17"/>
        <v>0</v>
      </c>
      <c r="T51" s="276">
        <f t="shared" si="1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'DAY11'!H52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+(Table114[[#This Row],[OPENING ]]+Table114[[#This Row],[RECEIPTS]]+Table114[[#This Row],[RETURNS]])-(Table114[[#This Row],[EXCHANGED]]+Table114[[#This Row],[SALES]]+Table114[[#This Row],[ISSUES]])</f>
        <v>0</v>
      </c>
      <c r="I52" s="53">
        <v>0</v>
      </c>
      <c r="J52" s="58">
        <f t="shared" si="0"/>
        <v>0</v>
      </c>
      <c r="K52" s="53">
        <f>+'DAY11'!K52+'DAY12'!C52</f>
        <v>0</v>
      </c>
      <c r="L52" s="54">
        <f>+'DAY11'!L52+'DAY12'!D52</f>
        <v>0</v>
      </c>
      <c r="M52" s="55">
        <f>+'DAY11'!M52+'DAY12'!E52</f>
        <v>0</v>
      </c>
      <c r="N52" s="52">
        <f>+'DAY11'!N52+'DAY12'!F52</f>
        <v>0</v>
      </c>
      <c r="O52" s="276">
        <f>+'DAY11'!O52+'DAY12'!G52</f>
        <v>0</v>
      </c>
      <c r="P52" s="53">
        <f t="shared" si="14"/>
        <v>0</v>
      </c>
      <c r="Q52" s="54">
        <f t="shared" si="15"/>
        <v>0</v>
      </c>
      <c r="R52" s="55">
        <f t="shared" si="16"/>
        <v>0</v>
      </c>
      <c r="S52" s="52">
        <f t="shared" si="17"/>
        <v>0</v>
      </c>
      <c r="T52" s="276">
        <f t="shared" si="1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'DAY11'!H53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+(Table114[[#This Row],[OPENING ]]+Table114[[#This Row],[RECEIPTS]]+Table114[[#This Row],[RETURNS]])-(Table114[[#This Row],[EXCHANGED]]+Table114[[#This Row],[SALES]]+Table114[[#This Row],[ISSUES]])</f>
        <v>0</v>
      </c>
      <c r="I53" s="53">
        <v>0</v>
      </c>
      <c r="J53" s="58">
        <f t="shared" si="0"/>
        <v>0</v>
      </c>
      <c r="K53" s="53">
        <f>+'DAY11'!K53+'DAY12'!C53</f>
        <v>0</v>
      </c>
      <c r="L53" s="54">
        <f>+'DAY11'!L53+'DAY12'!D53</f>
        <v>0</v>
      </c>
      <c r="M53" s="55">
        <f>+'DAY11'!M53+'DAY12'!E53</f>
        <v>0</v>
      </c>
      <c r="N53" s="52">
        <f>+'DAY11'!N53+'DAY12'!F53</f>
        <v>0</v>
      </c>
      <c r="O53" s="276">
        <f>+'DAY11'!O53+'DAY12'!G53</f>
        <v>0</v>
      </c>
      <c r="P53" s="53">
        <f t="shared" si="14"/>
        <v>0</v>
      </c>
      <c r="Q53" s="54">
        <f t="shared" si="15"/>
        <v>0</v>
      </c>
      <c r="R53" s="55">
        <f t="shared" si="16"/>
        <v>0</v>
      </c>
      <c r="S53" s="52">
        <f t="shared" si="17"/>
        <v>0</v>
      </c>
      <c r="T53" s="276">
        <f t="shared" si="1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'DAY11'!H54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+(Table114[[#This Row],[OPENING ]]+Table114[[#This Row],[RECEIPTS]]+Table114[[#This Row],[RETURNS]])-(Table114[[#This Row],[EXCHANGED]]+Table114[[#This Row],[SALES]]+Table114[[#This Row],[ISSUES]])</f>
        <v>0</v>
      </c>
      <c r="I54" s="53">
        <v>0</v>
      </c>
      <c r="J54" s="58">
        <f t="shared" si="0"/>
        <v>0</v>
      </c>
      <c r="K54" s="53">
        <f>+'DAY11'!K54+'DAY12'!C54</f>
        <v>0</v>
      </c>
      <c r="L54" s="54">
        <f>+'DAY11'!L54+'DAY12'!D54</f>
        <v>0</v>
      </c>
      <c r="M54" s="55">
        <f>+'DAY11'!M54+'DAY12'!E54</f>
        <v>0</v>
      </c>
      <c r="N54" s="52">
        <f>+'DAY11'!N54+'DAY12'!F54</f>
        <v>0</v>
      </c>
      <c r="O54" s="276">
        <f>+'DAY11'!O54+'DAY12'!G54</f>
        <v>0</v>
      </c>
      <c r="P54" s="53">
        <f t="shared" si="14"/>
        <v>0</v>
      </c>
      <c r="Q54" s="54">
        <f t="shared" si="15"/>
        <v>0</v>
      </c>
      <c r="R54" s="55">
        <f t="shared" si="16"/>
        <v>0</v>
      </c>
      <c r="S54" s="52">
        <f t="shared" si="17"/>
        <v>0</v>
      </c>
      <c r="T54" s="276">
        <f t="shared" si="1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'DAY11'!H55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+(Table114[[#This Row],[OPENING ]]+Table114[[#This Row],[RECEIPTS]]+Table114[[#This Row],[RETURNS]])-(Table114[[#This Row],[EXCHANGED]]+Table114[[#This Row],[SALES]]+Table114[[#This Row],[ISSUES]])</f>
        <v>9994.3200000000015</v>
      </c>
      <c r="I55" s="53">
        <v>0</v>
      </c>
      <c r="J55" s="58">
        <f t="shared" si="0"/>
        <v>-9994.3200000000015</v>
      </c>
      <c r="K55" s="53">
        <f>+'DAY11'!K55+'DAY12'!C55</f>
        <v>18250</v>
      </c>
      <c r="L55" s="54">
        <f>+'DAY11'!L55+'DAY12'!D55</f>
        <v>72.599999999999994</v>
      </c>
      <c r="M55" s="55">
        <f>+'DAY11'!M55+'DAY12'!E55</f>
        <v>0</v>
      </c>
      <c r="N55" s="52">
        <f>+'DAY11'!N55+'DAY12'!F55</f>
        <v>0</v>
      </c>
      <c r="O55" s="276">
        <f>+'DAY11'!O55+'DAY12'!G55</f>
        <v>8337.7999999999993</v>
      </c>
      <c r="P55" s="53">
        <f t="shared" si="14"/>
        <v>1520.8333333333333</v>
      </c>
      <c r="Q55" s="54">
        <f t="shared" si="15"/>
        <v>6.05</v>
      </c>
      <c r="R55" s="55">
        <f t="shared" si="16"/>
        <v>0</v>
      </c>
      <c r="S55" s="52">
        <f t="shared" si="17"/>
        <v>0</v>
      </c>
      <c r="T55" s="276">
        <f t="shared" si="18"/>
        <v>694.81666666666661</v>
      </c>
      <c r="U55" s="62">
        <f t="shared" si="1"/>
        <v>4.4985011477697272</v>
      </c>
    </row>
    <row r="56" spans="1:21" x14ac:dyDescent="0.25">
      <c r="A56" s="71" t="s">
        <v>227</v>
      </c>
      <c r="B56" s="52">
        <f>'DAY11'!H56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+(Table114[[#This Row],[OPENING ]]+Table114[[#This Row],[RECEIPTS]]+Table114[[#This Row],[RETURNS]])-(Table114[[#This Row],[EXCHANGED]]+Table114[[#This Row],[SALES]]+Table114[[#This Row],[ISSUES]])</f>
        <v>29.2</v>
      </c>
      <c r="I56" s="53">
        <v>0</v>
      </c>
      <c r="J56" s="58">
        <f t="shared" si="0"/>
        <v>-29.2</v>
      </c>
      <c r="K56" s="53">
        <f>+'DAY11'!K56+'DAY12'!C56</f>
        <v>0</v>
      </c>
      <c r="L56" s="54">
        <f>+'DAY11'!L56+'DAY12'!D56</f>
        <v>0</v>
      </c>
      <c r="M56" s="55">
        <f>+'DAY11'!M56+'DAY12'!E56</f>
        <v>0</v>
      </c>
      <c r="N56" s="52">
        <f>+'DAY11'!N56+'DAY12'!F56</f>
        <v>0</v>
      </c>
      <c r="O56" s="276">
        <f>+'DAY11'!O56+'DAY12'!G56</f>
        <v>0</v>
      </c>
      <c r="P56" s="53">
        <f t="shared" si="14"/>
        <v>0</v>
      </c>
      <c r="Q56" s="54">
        <f t="shared" si="15"/>
        <v>0</v>
      </c>
      <c r="R56" s="55">
        <f t="shared" si="16"/>
        <v>0</v>
      </c>
      <c r="S56" s="52">
        <f t="shared" si="17"/>
        <v>0</v>
      </c>
      <c r="T56" s="276">
        <f t="shared" si="18"/>
        <v>0</v>
      </c>
      <c r="U56" s="62">
        <f t="shared" si="1"/>
        <v>0</v>
      </c>
    </row>
    <row r="57" spans="1:21" x14ac:dyDescent="0.25">
      <c r="A57" s="71"/>
      <c r="B57" s="52">
        <f>'DAY11'!H57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+(Table114[[#This Row],[OPENING ]]+Table114[[#This Row],[RECEIPTS]]+Table114[[#This Row],[RETURNS]])-(Table114[[#This Row],[EXCHANGED]]+Table114[[#This Row],[SALES]]+Table114[[#This Row],[ISSUES]])</f>
        <v>0</v>
      </c>
      <c r="I57" s="53">
        <v>0</v>
      </c>
      <c r="J57" s="58">
        <f t="shared" si="0"/>
        <v>0</v>
      </c>
      <c r="K57" s="53">
        <f>+'DAY11'!K57+'DAY12'!C57</f>
        <v>0</v>
      </c>
      <c r="L57" s="54">
        <f>+'DAY11'!L57+'DAY12'!D57</f>
        <v>0</v>
      </c>
      <c r="M57" s="55">
        <f>+'DAY11'!M57+'DAY12'!E57</f>
        <v>0</v>
      </c>
      <c r="N57" s="52">
        <f>+'DAY11'!N57+'DAY12'!F57</f>
        <v>0</v>
      </c>
      <c r="O57" s="276">
        <f>+'DAY11'!O57+'DAY12'!G57</f>
        <v>0</v>
      </c>
      <c r="P57" s="53">
        <f t="shared" si="14"/>
        <v>0</v>
      </c>
      <c r="Q57" s="54">
        <f t="shared" si="15"/>
        <v>0</v>
      </c>
      <c r="R57" s="55">
        <f t="shared" si="16"/>
        <v>0</v>
      </c>
      <c r="S57" s="52">
        <f t="shared" si="17"/>
        <v>0</v>
      </c>
      <c r="T57" s="276">
        <f t="shared" si="18"/>
        <v>0</v>
      </c>
      <c r="U57" s="62">
        <f t="shared" si="1"/>
        <v>0</v>
      </c>
    </row>
    <row r="58" spans="1:21" x14ac:dyDescent="0.25">
      <c r="A58" s="71"/>
      <c r="B58" s="52">
        <f>'DAY11'!H58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+(Table114[[#This Row],[OPENING ]]+Table114[[#This Row],[RECEIPTS]]+Table114[[#This Row],[RETURNS]])-(Table114[[#This Row],[EXCHANGED]]+Table114[[#This Row],[SALES]]+Table114[[#This Row],[ISSUES]])</f>
        <v>0</v>
      </c>
      <c r="I58" s="53">
        <v>0</v>
      </c>
      <c r="J58" s="58">
        <f t="shared" si="0"/>
        <v>0</v>
      </c>
      <c r="K58" s="53">
        <f>+'DAY11'!K58+'DAY12'!C58</f>
        <v>0</v>
      </c>
      <c r="L58" s="54">
        <f>+'DAY11'!L58+'DAY12'!D58</f>
        <v>0</v>
      </c>
      <c r="M58" s="55">
        <f>+'DAY11'!M58+'DAY12'!E58</f>
        <v>0</v>
      </c>
      <c r="N58" s="52">
        <f>+'DAY11'!N58+'DAY12'!F58</f>
        <v>0</v>
      </c>
      <c r="O58" s="276">
        <f>+'DAY11'!O58+'DAY12'!G58</f>
        <v>0</v>
      </c>
      <c r="P58" s="53">
        <f t="shared" si="14"/>
        <v>0</v>
      </c>
      <c r="Q58" s="54">
        <f t="shared" si="15"/>
        <v>0</v>
      </c>
      <c r="R58" s="55">
        <f t="shared" si="16"/>
        <v>0</v>
      </c>
      <c r="S58" s="52">
        <f t="shared" si="17"/>
        <v>0</v>
      </c>
      <c r="T58" s="276">
        <f t="shared" si="18"/>
        <v>0</v>
      </c>
      <c r="U58" s="62">
        <f t="shared" si="1"/>
        <v>0</v>
      </c>
    </row>
    <row r="59" spans="1:21" ht="15.75" thickBot="1" x14ac:dyDescent="0.3">
      <c r="A59" s="172"/>
      <c r="B59" s="52">
        <f>'DAY11'!H59</f>
        <v>0</v>
      </c>
      <c r="C59" s="53">
        <v>0</v>
      </c>
      <c r="D59" s="54">
        <v>0</v>
      </c>
      <c r="E59" s="55">
        <v>0</v>
      </c>
      <c r="F59" s="52">
        <v>0</v>
      </c>
      <c r="G59" s="276">
        <v>0</v>
      </c>
      <c r="H59" s="54">
        <f>+(Table114[[#This Row],[OPENING ]]+Table114[[#This Row],[RECEIPTS]]+Table114[[#This Row],[RETURNS]])-(Table114[[#This Row],[EXCHANGED]]+Table114[[#This Row],[SALES]]+Table114[[#This Row],[ISSUES]])</f>
        <v>0</v>
      </c>
      <c r="I59" s="144">
        <v>0</v>
      </c>
      <c r="J59" s="148">
        <f t="shared" si="0"/>
        <v>0</v>
      </c>
      <c r="K59" s="53">
        <f>+'DAY11'!K59+'DAY12'!C59</f>
        <v>0</v>
      </c>
      <c r="L59" s="54">
        <f>+'DAY11'!L59+'DAY12'!D59</f>
        <v>0</v>
      </c>
      <c r="M59" s="55">
        <f>+'DAY11'!M59+'DAY12'!E59</f>
        <v>0</v>
      </c>
      <c r="N59" s="52">
        <f>+'DAY11'!N59+'DAY12'!F59</f>
        <v>0</v>
      </c>
      <c r="O59" s="276">
        <f>+'DAY11'!O59+'DAY12'!G59</f>
        <v>0</v>
      </c>
      <c r="P59" s="53">
        <f t="shared" si="14"/>
        <v>0</v>
      </c>
      <c r="Q59" s="54">
        <f t="shared" si="15"/>
        <v>0</v>
      </c>
      <c r="R59" s="55">
        <f t="shared" si="16"/>
        <v>0</v>
      </c>
      <c r="S59" s="52">
        <f t="shared" si="17"/>
        <v>0</v>
      </c>
      <c r="T59" s="276">
        <f t="shared" si="1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19">SUM(B43:B59)</f>
        <v>10023.520000000002</v>
      </c>
      <c r="C60" s="161">
        <f t="shared" si="19"/>
        <v>0</v>
      </c>
      <c r="D60" s="162">
        <f t="shared" si="19"/>
        <v>0</v>
      </c>
      <c r="E60" s="163">
        <f t="shared" si="19"/>
        <v>0</v>
      </c>
      <c r="F60" s="160">
        <f t="shared" si="19"/>
        <v>0</v>
      </c>
      <c r="G60" s="277">
        <f t="shared" si="19"/>
        <v>0</v>
      </c>
      <c r="H60" s="162">
        <f t="shared" si="19"/>
        <v>10023.520000000002</v>
      </c>
      <c r="I60" s="161">
        <f t="shared" si="19"/>
        <v>0</v>
      </c>
      <c r="J60" s="165">
        <f t="shared" si="19"/>
        <v>-10023.520000000002</v>
      </c>
      <c r="K60" s="161">
        <f t="shared" si="19"/>
        <v>18250</v>
      </c>
      <c r="L60" s="162">
        <f t="shared" si="19"/>
        <v>72.599999999999994</v>
      </c>
      <c r="M60" s="163">
        <f t="shared" si="19"/>
        <v>0</v>
      </c>
      <c r="N60" s="160">
        <f t="shared" si="19"/>
        <v>0</v>
      </c>
      <c r="O60" s="277">
        <f t="shared" si="19"/>
        <v>8383.7999999999993</v>
      </c>
      <c r="P60" s="161">
        <f t="shared" si="19"/>
        <v>1520.8333333333333</v>
      </c>
      <c r="Q60" s="162">
        <f t="shared" si="19"/>
        <v>6.05</v>
      </c>
      <c r="R60" s="163">
        <f t="shared" si="19"/>
        <v>0</v>
      </c>
      <c r="S60" s="160">
        <f t="shared" si="19"/>
        <v>0</v>
      </c>
      <c r="T60" s="277">
        <f t="shared" si="19"/>
        <v>698.65</v>
      </c>
      <c r="U60" s="166">
        <f t="shared" si="1"/>
        <v>4.5038732288889562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'DAY11'!H63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+(Table114[[#This Row],[OPENING ]]+Table114[[#This Row],[RECEIPTS]]+Table114[[#This Row],[RETURNS]])-(Table114[[#This Row],[EXCHANGED]]+Table114[[#This Row],[SALES]]+Table114[[#This Row],[ISSUES]])</f>
        <v>0</v>
      </c>
      <c r="I63" s="53">
        <v>0</v>
      </c>
      <c r="J63" s="58">
        <f t="shared" si="0"/>
        <v>0</v>
      </c>
      <c r="K63" s="53">
        <f>+'DAY11'!K63+'DAY12'!C63</f>
        <v>0</v>
      </c>
      <c r="L63" s="54">
        <f>+'DAY11'!L63+'DAY12'!D63</f>
        <v>0</v>
      </c>
      <c r="M63" s="55">
        <f>+'DAY11'!M63+'DAY12'!E63</f>
        <v>0</v>
      </c>
      <c r="N63" s="52">
        <f>+'DAY11'!N63+'DAY12'!F63</f>
        <v>0</v>
      </c>
      <c r="O63" s="276">
        <f>+'DAY11'!O63+'DAY12'!G63</f>
        <v>0</v>
      </c>
      <c r="P63" s="53">
        <f>+K63/12</f>
        <v>0</v>
      </c>
      <c r="Q63" s="54">
        <f>+L63/12</f>
        <v>0</v>
      </c>
      <c r="R63" s="55">
        <f>+M63/12</f>
        <v>0</v>
      </c>
      <c r="S63" s="52">
        <f>+N63/12</f>
        <v>0</v>
      </c>
      <c r="T63" s="276">
        <f>+O63/12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'DAY11'!H64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+(Table114[[#This Row],[OPENING ]]+Table114[[#This Row],[RECEIPTS]]+Table114[[#This Row],[RETURNS]])-(Table114[[#This Row],[EXCHANGED]]+Table114[[#This Row],[SALES]]+Table114[[#This Row],[ISSUES]])</f>
        <v>0</v>
      </c>
      <c r="I64" s="53">
        <v>0</v>
      </c>
      <c r="J64" s="58">
        <f t="shared" si="0"/>
        <v>0</v>
      </c>
      <c r="K64" s="53">
        <f>+'DAY11'!K64+'DAY12'!C64</f>
        <v>0</v>
      </c>
      <c r="L64" s="54">
        <f>+'DAY11'!L64+'DAY12'!D64</f>
        <v>0</v>
      </c>
      <c r="M64" s="55">
        <f>+'DAY11'!M64+'DAY12'!E64</f>
        <v>0</v>
      </c>
      <c r="N64" s="52">
        <f>+'DAY11'!N64+'DAY12'!F64</f>
        <v>0</v>
      </c>
      <c r="O64" s="276">
        <f>+'DAY11'!O64+'DAY12'!G64</f>
        <v>0</v>
      </c>
      <c r="P64" s="53">
        <f t="shared" ref="P64:P79" si="20">+K64/12</f>
        <v>0</v>
      </c>
      <c r="Q64" s="54">
        <f t="shared" ref="Q64:Q79" si="21">+L64/12</f>
        <v>0</v>
      </c>
      <c r="R64" s="55">
        <f t="shared" ref="R64:R79" si="22">+M64/12</f>
        <v>0</v>
      </c>
      <c r="S64" s="52">
        <f t="shared" ref="S64:S79" si="23">+N64/12</f>
        <v>0</v>
      </c>
      <c r="T64" s="276">
        <f t="shared" ref="T64:T79" si="24">+O64/12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'DAY11'!H65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+(Table114[[#This Row],[OPENING ]]+Table114[[#This Row],[RECEIPTS]]+Table114[[#This Row],[RETURNS]])-(Table114[[#This Row],[EXCHANGED]]+Table114[[#This Row],[SALES]]+Table114[[#This Row],[ISSUES]])</f>
        <v>0</v>
      </c>
      <c r="I65" s="53">
        <v>0</v>
      </c>
      <c r="J65" s="58">
        <f t="shared" si="0"/>
        <v>0</v>
      </c>
      <c r="K65" s="53">
        <f>+'DAY11'!K65+'DAY12'!C65</f>
        <v>0</v>
      </c>
      <c r="L65" s="54">
        <f>+'DAY11'!L65+'DAY12'!D65</f>
        <v>0</v>
      </c>
      <c r="M65" s="55">
        <f>+'DAY11'!M65+'DAY12'!E65</f>
        <v>0</v>
      </c>
      <c r="N65" s="52">
        <f>+'DAY11'!N65+'DAY12'!F65</f>
        <v>0</v>
      </c>
      <c r="O65" s="276">
        <f>+'DAY11'!O65+'DAY12'!G65</f>
        <v>0</v>
      </c>
      <c r="P65" s="53">
        <f t="shared" si="20"/>
        <v>0</v>
      </c>
      <c r="Q65" s="54">
        <f t="shared" si="21"/>
        <v>0</v>
      </c>
      <c r="R65" s="55">
        <f t="shared" si="22"/>
        <v>0</v>
      </c>
      <c r="S65" s="52">
        <f t="shared" si="23"/>
        <v>0</v>
      </c>
      <c r="T65" s="276">
        <f t="shared" si="24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'DAY11'!H66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+(Table114[[#This Row],[OPENING ]]+Table114[[#This Row],[RECEIPTS]]+Table114[[#This Row],[RETURNS]])-(Table114[[#This Row],[EXCHANGED]]+Table114[[#This Row],[SALES]]+Table114[[#This Row],[ISSUES]])</f>
        <v>0</v>
      </c>
      <c r="I66" s="53">
        <v>0</v>
      </c>
      <c r="J66" s="58">
        <f t="shared" si="0"/>
        <v>0</v>
      </c>
      <c r="K66" s="53">
        <f>+'DAY11'!K66+'DAY12'!C66</f>
        <v>0</v>
      </c>
      <c r="L66" s="54">
        <f>+'DAY11'!L66+'DAY12'!D66</f>
        <v>0</v>
      </c>
      <c r="M66" s="55">
        <f>+'DAY11'!M66+'DAY12'!E66</f>
        <v>0</v>
      </c>
      <c r="N66" s="52">
        <f>+'DAY11'!N66+'DAY12'!F66</f>
        <v>0</v>
      </c>
      <c r="O66" s="276">
        <f>+'DAY11'!O66+'DAY12'!G66</f>
        <v>0</v>
      </c>
      <c r="P66" s="53">
        <f t="shared" si="20"/>
        <v>0</v>
      </c>
      <c r="Q66" s="54">
        <f t="shared" si="21"/>
        <v>0</v>
      </c>
      <c r="R66" s="55">
        <f t="shared" si="22"/>
        <v>0</v>
      </c>
      <c r="S66" s="52">
        <f t="shared" si="23"/>
        <v>0</v>
      </c>
      <c r="T66" s="276">
        <f t="shared" si="24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'DAY11'!H67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+(Table114[[#This Row],[OPENING ]]+Table114[[#This Row],[RECEIPTS]]+Table114[[#This Row],[RETURNS]])-(Table114[[#This Row],[EXCHANGED]]+Table114[[#This Row],[SALES]]+Table114[[#This Row],[ISSUES]])</f>
        <v>0</v>
      </c>
      <c r="I67" s="53">
        <v>0</v>
      </c>
      <c r="J67" s="58">
        <f t="shared" si="0"/>
        <v>0</v>
      </c>
      <c r="K67" s="53">
        <f>+'DAY11'!K67+'DAY12'!C67</f>
        <v>0</v>
      </c>
      <c r="L67" s="54">
        <f>+'DAY11'!L67+'DAY12'!D67</f>
        <v>0</v>
      </c>
      <c r="M67" s="55">
        <f>+'DAY11'!M67+'DAY12'!E67</f>
        <v>0</v>
      </c>
      <c r="N67" s="52">
        <f>+'DAY11'!N67+'DAY12'!F67</f>
        <v>0</v>
      </c>
      <c r="O67" s="276">
        <f>+'DAY11'!O67+'DAY12'!G67</f>
        <v>0</v>
      </c>
      <c r="P67" s="53">
        <f t="shared" si="20"/>
        <v>0</v>
      </c>
      <c r="Q67" s="54">
        <f t="shared" si="21"/>
        <v>0</v>
      </c>
      <c r="R67" s="55">
        <f t="shared" si="22"/>
        <v>0</v>
      </c>
      <c r="S67" s="52">
        <f t="shared" si="23"/>
        <v>0</v>
      </c>
      <c r="T67" s="276">
        <f t="shared" si="24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'DAY11'!H68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+(Table114[[#This Row],[OPENING ]]+Table114[[#This Row],[RECEIPTS]]+Table114[[#This Row],[RETURNS]])-(Table114[[#This Row],[EXCHANGED]]+Table114[[#This Row],[SALES]]+Table114[[#This Row],[ISSUES]])</f>
        <v>3388.4</v>
      </c>
      <c r="I68" s="53">
        <v>0</v>
      </c>
      <c r="J68" s="58">
        <f t="shared" si="0"/>
        <v>-3388.4</v>
      </c>
      <c r="K68" s="53">
        <f>+'DAY11'!K68+'DAY12'!C68</f>
        <v>800</v>
      </c>
      <c r="L68" s="54">
        <f>+'DAY11'!L68+'DAY12'!D68</f>
        <v>18.600000000000001</v>
      </c>
      <c r="M68" s="55">
        <f>+'DAY11'!M68+'DAY12'!E68</f>
        <v>0</v>
      </c>
      <c r="N68" s="52">
        <f>+'DAY11'!N68+'DAY12'!F68</f>
        <v>0</v>
      </c>
      <c r="O68" s="276">
        <f>+'DAY11'!O68+'DAY12'!G68</f>
        <v>590</v>
      </c>
      <c r="P68" s="53">
        <f t="shared" si="20"/>
        <v>66.666666666666671</v>
      </c>
      <c r="Q68" s="54">
        <f t="shared" si="21"/>
        <v>1.55</v>
      </c>
      <c r="R68" s="55">
        <f t="shared" si="22"/>
        <v>0</v>
      </c>
      <c r="S68" s="52">
        <f t="shared" si="23"/>
        <v>0</v>
      </c>
      <c r="T68" s="276">
        <f t="shared" si="24"/>
        <v>49.166666666666664</v>
      </c>
      <c r="U68" s="62">
        <f t="shared" si="1"/>
        <v>28.866108192531595</v>
      </c>
    </row>
    <row r="69" spans="1:21" x14ac:dyDescent="0.25">
      <c r="A69" s="72" t="s">
        <v>41</v>
      </c>
      <c r="B69" s="52">
        <f>'DAY11'!H69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+(Table114[[#This Row],[OPENING ]]+Table114[[#This Row],[RECEIPTS]]+Table114[[#This Row],[RETURNS]])-(Table114[[#This Row],[EXCHANGED]]+Table114[[#This Row],[SALES]]+Table114[[#This Row],[ISSUES]])</f>
        <v>0</v>
      </c>
      <c r="I69" s="53">
        <v>0</v>
      </c>
      <c r="J69" s="58">
        <f t="shared" si="0"/>
        <v>0</v>
      </c>
      <c r="K69" s="53">
        <f>+'DAY11'!K69+'DAY12'!C69</f>
        <v>0</v>
      </c>
      <c r="L69" s="54">
        <f>+'DAY11'!L69+'DAY12'!D69</f>
        <v>0</v>
      </c>
      <c r="M69" s="55">
        <f>+'DAY11'!M69+'DAY12'!E69</f>
        <v>0</v>
      </c>
      <c r="N69" s="52">
        <f>+'DAY11'!N69+'DAY12'!F69</f>
        <v>0</v>
      </c>
      <c r="O69" s="276">
        <f>+'DAY11'!O69+'DAY12'!G69</f>
        <v>0</v>
      </c>
      <c r="P69" s="53">
        <f t="shared" si="20"/>
        <v>0</v>
      </c>
      <c r="Q69" s="54">
        <f t="shared" si="21"/>
        <v>0</v>
      </c>
      <c r="R69" s="55">
        <f t="shared" si="22"/>
        <v>0</v>
      </c>
      <c r="S69" s="52">
        <f t="shared" si="23"/>
        <v>0</v>
      </c>
      <c r="T69" s="276">
        <f t="shared" si="24"/>
        <v>0</v>
      </c>
      <c r="U69" s="62">
        <f t="shared" ref="U69:U132" si="25">IFERROR(+H69/(P69+Q69+R69+S69+T69),0)</f>
        <v>0</v>
      </c>
    </row>
    <row r="70" spans="1:21" x14ac:dyDescent="0.25">
      <c r="A70" s="72" t="s">
        <v>144</v>
      </c>
      <c r="B70" s="52">
        <f>'DAY11'!H70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+(Table114[[#This Row],[OPENING ]]+Table114[[#This Row],[RECEIPTS]]+Table114[[#This Row],[RETURNS]])-(Table114[[#This Row],[EXCHANGED]]+Table114[[#This Row],[SALES]]+Table114[[#This Row],[ISSUES]])</f>
        <v>0</v>
      </c>
      <c r="I70" s="53">
        <v>0</v>
      </c>
      <c r="J70" s="58">
        <f t="shared" si="0"/>
        <v>0</v>
      </c>
      <c r="K70" s="53">
        <f>+'DAY11'!K70+'DAY12'!C70</f>
        <v>0</v>
      </c>
      <c r="L70" s="54">
        <f>+'DAY11'!L70+'DAY12'!D70</f>
        <v>0</v>
      </c>
      <c r="M70" s="55">
        <f>+'DAY11'!M70+'DAY12'!E70</f>
        <v>0</v>
      </c>
      <c r="N70" s="52">
        <f>+'DAY11'!N70+'DAY12'!F70</f>
        <v>0</v>
      </c>
      <c r="O70" s="276">
        <f>+'DAY11'!O70+'DAY12'!G70</f>
        <v>0</v>
      </c>
      <c r="P70" s="53">
        <f t="shared" si="20"/>
        <v>0</v>
      </c>
      <c r="Q70" s="54">
        <f t="shared" si="21"/>
        <v>0</v>
      </c>
      <c r="R70" s="55">
        <f t="shared" si="22"/>
        <v>0</v>
      </c>
      <c r="S70" s="52">
        <f t="shared" si="23"/>
        <v>0</v>
      </c>
      <c r="T70" s="276">
        <f t="shared" si="24"/>
        <v>0</v>
      </c>
      <c r="U70" s="62">
        <f t="shared" si="25"/>
        <v>0</v>
      </c>
    </row>
    <row r="71" spans="1:21" x14ac:dyDescent="0.25">
      <c r="A71" s="72" t="s">
        <v>204</v>
      </c>
      <c r="B71" s="52">
        <f>'DAY11'!H71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+(Table114[[#This Row],[OPENING ]]+Table114[[#This Row],[RECEIPTS]]+Table114[[#This Row],[RETURNS]])-(Table114[[#This Row],[EXCHANGED]]+Table114[[#This Row],[SALES]]+Table114[[#This Row],[ISSUES]])</f>
        <v>0</v>
      </c>
      <c r="I71" s="53">
        <v>0</v>
      </c>
      <c r="J71" s="58">
        <f t="shared" si="0"/>
        <v>0</v>
      </c>
      <c r="K71" s="53">
        <f>+'DAY11'!K71+'DAY12'!C71</f>
        <v>0</v>
      </c>
      <c r="L71" s="54">
        <f>+'DAY11'!L71+'DAY12'!D71</f>
        <v>0</v>
      </c>
      <c r="M71" s="55">
        <f>+'DAY11'!M71+'DAY12'!E71</f>
        <v>0</v>
      </c>
      <c r="N71" s="52">
        <f>+'DAY11'!N71+'DAY12'!F71</f>
        <v>0</v>
      </c>
      <c r="O71" s="276">
        <f>+'DAY11'!O71+'DAY12'!G71</f>
        <v>0</v>
      </c>
      <c r="P71" s="53">
        <f t="shared" si="20"/>
        <v>0</v>
      </c>
      <c r="Q71" s="54">
        <f t="shared" si="21"/>
        <v>0</v>
      </c>
      <c r="R71" s="55">
        <f t="shared" si="22"/>
        <v>0</v>
      </c>
      <c r="S71" s="52">
        <f t="shared" si="23"/>
        <v>0</v>
      </c>
      <c r="T71" s="276">
        <f t="shared" si="24"/>
        <v>0</v>
      </c>
      <c r="U71" s="62">
        <f t="shared" si="25"/>
        <v>0</v>
      </c>
    </row>
    <row r="72" spans="1:21" x14ac:dyDescent="0.25">
      <c r="A72" s="72" t="s">
        <v>207</v>
      </c>
      <c r="B72" s="52">
        <f>'DAY11'!H72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+(Table114[[#This Row],[OPENING ]]+Table114[[#This Row],[RECEIPTS]]+Table114[[#This Row],[RETURNS]])-(Table114[[#This Row],[EXCHANGED]]+Table114[[#This Row],[SALES]]+Table114[[#This Row],[ISSUES]])</f>
        <v>0</v>
      </c>
      <c r="I72" s="53">
        <v>0</v>
      </c>
      <c r="J72" s="58">
        <f t="shared" si="0"/>
        <v>0</v>
      </c>
      <c r="K72" s="53">
        <f>+'DAY11'!K72+'DAY12'!C72</f>
        <v>0</v>
      </c>
      <c r="L72" s="54">
        <f>+'DAY11'!L72+'DAY12'!D72</f>
        <v>0</v>
      </c>
      <c r="M72" s="55">
        <f>+'DAY11'!M72+'DAY12'!E72</f>
        <v>0</v>
      </c>
      <c r="N72" s="52">
        <f>+'DAY11'!N72+'DAY12'!F72</f>
        <v>0</v>
      </c>
      <c r="O72" s="276">
        <f>+'DAY11'!O72+'DAY12'!G72</f>
        <v>0</v>
      </c>
      <c r="P72" s="53">
        <f t="shared" si="20"/>
        <v>0</v>
      </c>
      <c r="Q72" s="54">
        <f t="shared" si="21"/>
        <v>0</v>
      </c>
      <c r="R72" s="55">
        <f t="shared" si="22"/>
        <v>0</v>
      </c>
      <c r="S72" s="52">
        <f t="shared" si="23"/>
        <v>0</v>
      </c>
      <c r="T72" s="276">
        <f t="shared" si="24"/>
        <v>0</v>
      </c>
      <c r="U72" s="62">
        <f t="shared" si="25"/>
        <v>0</v>
      </c>
    </row>
    <row r="73" spans="1:21" x14ac:dyDescent="0.25">
      <c r="A73" s="72" t="s">
        <v>208</v>
      </c>
      <c r="B73" s="52">
        <f>'DAY11'!H73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+(Table114[[#This Row],[OPENING ]]+Table114[[#This Row],[RECEIPTS]]+Table114[[#This Row],[RETURNS]])-(Table114[[#This Row],[EXCHANGED]]+Table114[[#This Row],[SALES]]+Table114[[#This Row],[ISSUES]])</f>
        <v>0</v>
      </c>
      <c r="I73" s="53">
        <v>0</v>
      </c>
      <c r="J73" s="58">
        <f t="shared" si="0"/>
        <v>0</v>
      </c>
      <c r="K73" s="53">
        <f>+'DAY11'!K73+'DAY12'!C73</f>
        <v>0</v>
      </c>
      <c r="L73" s="54">
        <f>+'DAY11'!L73+'DAY12'!D73</f>
        <v>0</v>
      </c>
      <c r="M73" s="55">
        <f>+'DAY11'!M73+'DAY12'!E73</f>
        <v>0</v>
      </c>
      <c r="N73" s="52">
        <f>+'DAY11'!N73+'DAY12'!F73</f>
        <v>0</v>
      </c>
      <c r="O73" s="276">
        <f>+'DAY11'!O73+'DAY12'!G73</f>
        <v>0</v>
      </c>
      <c r="P73" s="53">
        <f t="shared" si="20"/>
        <v>0</v>
      </c>
      <c r="Q73" s="54">
        <f t="shared" si="21"/>
        <v>0</v>
      </c>
      <c r="R73" s="55">
        <f t="shared" si="22"/>
        <v>0</v>
      </c>
      <c r="S73" s="52">
        <f t="shared" si="23"/>
        <v>0</v>
      </c>
      <c r="T73" s="276">
        <f t="shared" si="24"/>
        <v>0</v>
      </c>
      <c r="U73" s="62">
        <f t="shared" si="25"/>
        <v>0</v>
      </c>
    </row>
    <row r="74" spans="1:21" x14ac:dyDescent="0.25">
      <c r="A74" s="72" t="s">
        <v>216</v>
      </c>
      <c r="B74" s="52">
        <f>'DAY11'!H74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+(Table114[[#This Row],[OPENING ]]+Table114[[#This Row],[RECEIPTS]]+Table114[[#This Row],[RETURNS]])-(Table114[[#This Row],[EXCHANGED]]+Table114[[#This Row],[SALES]]+Table114[[#This Row],[ISSUES]])</f>
        <v>0</v>
      </c>
      <c r="I74" s="53">
        <v>0</v>
      </c>
      <c r="J74" s="58">
        <f t="shared" si="0"/>
        <v>0</v>
      </c>
      <c r="K74" s="53">
        <f>+'DAY11'!K74+'DAY12'!C74</f>
        <v>0</v>
      </c>
      <c r="L74" s="54">
        <f>+'DAY11'!L74+'DAY12'!D74</f>
        <v>0</v>
      </c>
      <c r="M74" s="55">
        <f>+'DAY11'!M74+'DAY12'!E74</f>
        <v>0</v>
      </c>
      <c r="N74" s="52">
        <f>+'DAY11'!N74+'DAY12'!F74</f>
        <v>0</v>
      </c>
      <c r="O74" s="276">
        <f>+'DAY11'!O74+'DAY12'!G74</f>
        <v>0</v>
      </c>
      <c r="P74" s="53">
        <f t="shared" si="20"/>
        <v>0</v>
      </c>
      <c r="Q74" s="54">
        <f t="shared" si="21"/>
        <v>0</v>
      </c>
      <c r="R74" s="55">
        <f t="shared" si="22"/>
        <v>0</v>
      </c>
      <c r="S74" s="52">
        <f t="shared" si="23"/>
        <v>0</v>
      </c>
      <c r="T74" s="276">
        <f t="shared" si="24"/>
        <v>0</v>
      </c>
      <c r="U74" s="62">
        <f t="shared" si="25"/>
        <v>0</v>
      </c>
    </row>
    <row r="75" spans="1:21" x14ac:dyDescent="0.25">
      <c r="A75" s="72" t="s">
        <v>209</v>
      </c>
      <c r="B75" s="52">
        <f>'DAY11'!H75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+(Table114[[#This Row],[OPENING ]]+Table114[[#This Row],[RECEIPTS]]+Table114[[#This Row],[RETURNS]])-(Table114[[#This Row],[EXCHANGED]]+Table114[[#This Row],[SALES]]+Table114[[#This Row],[ISSUES]])</f>
        <v>0</v>
      </c>
      <c r="I75" s="53">
        <v>0</v>
      </c>
      <c r="J75" s="58">
        <f t="shared" si="0"/>
        <v>0</v>
      </c>
      <c r="K75" s="53">
        <f>+'DAY11'!K75+'DAY12'!C75</f>
        <v>0</v>
      </c>
      <c r="L75" s="54">
        <f>+'DAY11'!L75+'DAY12'!D75</f>
        <v>0</v>
      </c>
      <c r="M75" s="55">
        <f>+'DAY11'!M75+'DAY12'!E75</f>
        <v>0</v>
      </c>
      <c r="N75" s="52">
        <f>+'DAY11'!N75+'DAY12'!F75</f>
        <v>0</v>
      </c>
      <c r="O75" s="276">
        <f>+'DAY11'!O75+'DAY12'!G75</f>
        <v>0</v>
      </c>
      <c r="P75" s="53">
        <f t="shared" si="20"/>
        <v>0</v>
      </c>
      <c r="Q75" s="54">
        <f t="shared" si="21"/>
        <v>0</v>
      </c>
      <c r="R75" s="55">
        <f t="shared" si="22"/>
        <v>0</v>
      </c>
      <c r="S75" s="52">
        <f t="shared" si="23"/>
        <v>0</v>
      </c>
      <c r="T75" s="276">
        <f t="shared" si="24"/>
        <v>0</v>
      </c>
      <c r="U75" s="62">
        <f t="shared" si="25"/>
        <v>0</v>
      </c>
    </row>
    <row r="76" spans="1:21" x14ac:dyDescent="0.25">
      <c r="A76" s="72" t="s">
        <v>228</v>
      </c>
      <c r="B76" s="52">
        <f>'DAY11'!H76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+(Table114[[#This Row],[OPENING ]]+Table114[[#This Row],[RECEIPTS]]+Table114[[#This Row],[RETURNS]])-(Table114[[#This Row],[EXCHANGED]]+Table114[[#This Row],[SALES]]+Table114[[#This Row],[ISSUES]])</f>
        <v>0</v>
      </c>
      <c r="I76" s="53">
        <v>0</v>
      </c>
      <c r="J76" s="58">
        <f t="shared" si="0"/>
        <v>0</v>
      </c>
      <c r="K76" s="53">
        <f>+'DAY11'!K76+'DAY12'!C76</f>
        <v>0</v>
      </c>
      <c r="L76" s="54">
        <f>+'DAY11'!L76+'DAY12'!D76</f>
        <v>0</v>
      </c>
      <c r="M76" s="55">
        <f>+'DAY11'!M76+'DAY12'!E76</f>
        <v>0</v>
      </c>
      <c r="N76" s="52">
        <f>+'DAY11'!N76+'DAY12'!F76</f>
        <v>0</v>
      </c>
      <c r="O76" s="276">
        <f>+'DAY11'!O76+'DAY12'!G76</f>
        <v>0</v>
      </c>
      <c r="P76" s="53">
        <f t="shared" si="20"/>
        <v>0</v>
      </c>
      <c r="Q76" s="54">
        <f t="shared" si="21"/>
        <v>0</v>
      </c>
      <c r="R76" s="55">
        <f t="shared" si="22"/>
        <v>0</v>
      </c>
      <c r="S76" s="52">
        <f t="shared" si="23"/>
        <v>0</v>
      </c>
      <c r="T76" s="276">
        <f t="shared" si="24"/>
        <v>0</v>
      </c>
      <c r="U76" s="62">
        <f t="shared" si="25"/>
        <v>0</v>
      </c>
    </row>
    <row r="77" spans="1:21" x14ac:dyDescent="0.25">
      <c r="A77" s="72"/>
      <c r="B77" s="52">
        <f>'DAY11'!H77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+(Table114[[#This Row],[OPENING ]]+Table114[[#This Row],[RECEIPTS]]+Table114[[#This Row],[RETURNS]])-(Table114[[#This Row],[EXCHANGED]]+Table114[[#This Row],[SALES]]+Table114[[#This Row],[ISSUES]])</f>
        <v>0</v>
      </c>
      <c r="I77" s="53">
        <v>0</v>
      </c>
      <c r="J77" s="58">
        <f t="shared" ref="J77:J156" si="26">+I77-H77</f>
        <v>0</v>
      </c>
      <c r="K77" s="53">
        <f>+'DAY11'!K77+'DAY12'!C77</f>
        <v>0</v>
      </c>
      <c r="L77" s="54">
        <f>+'DAY11'!L77+'DAY12'!D77</f>
        <v>0</v>
      </c>
      <c r="M77" s="55">
        <f>+'DAY11'!M77+'DAY12'!E77</f>
        <v>0</v>
      </c>
      <c r="N77" s="52">
        <f>+'DAY11'!N77+'DAY12'!F77</f>
        <v>0</v>
      </c>
      <c r="O77" s="276">
        <f>+'DAY11'!O77+'DAY12'!G77</f>
        <v>0</v>
      </c>
      <c r="P77" s="53">
        <f t="shared" si="20"/>
        <v>0</v>
      </c>
      <c r="Q77" s="54">
        <f t="shared" si="21"/>
        <v>0</v>
      </c>
      <c r="R77" s="55">
        <f t="shared" si="22"/>
        <v>0</v>
      </c>
      <c r="S77" s="52">
        <f t="shared" si="23"/>
        <v>0</v>
      </c>
      <c r="T77" s="276">
        <f t="shared" si="24"/>
        <v>0</v>
      </c>
      <c r="U77" s="62">
        <f t="shared" si="25"/>
        <v>0</v>
      </c>
    </row>
    <row r="78" spans="1:21" x14ac:dyDescent="0.25">
      <c r="A78" s="60"/>
      <c r="B78" s="52">
        <f>'DAY11'!H78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+(Table114[[#This Row],[OPENING ]]+Table114[[#This Row],[RECEIPTS]]+Table114[[#This Row],[RETURNS]])-(Table114[[#This Row],[EXCHANGED]]+Table114[[#This Row],[SALES]]+Table114[[#This Row],[ISSUES]])</f>
        <v>0</v>
      </c>
      <c r="I78" s="53">
        <v>0</v>
      </c>
      <c r="J78" s="58">
        <f>+I78-H78</f>
        <v>0</v>
      </c>
      <c r="K78" s="53">
        <f>+'DAY11'!K78+'DAY12'!C78</f>
        <v>0</v>
      </c>
      <c r="L78" s="54">
        <f>+'DAY11'!L78+'DAY12'!D78</f>
        <v>0</v>
      </c>
      <c r="M78" s="55">
        <f>+'DAY11'!M78+'DAY12'!E78</f>
        <v>0</v>
      </c>
      <c r="N78" s="52">
        <f>+'DAY11'!N78+'DAY12'!F78</f>
        <v>0</v>
      </c>
      <c r="O78" s="276">
        <f>+'DAY11'!O78+'DAY12'!G78</f>
        <v>0</v>
      </c>
      <c r="P78" s="53">
        <f t="shared" si="20"/>
        <v>0</v>
      </c>
      <c r="Q78" s="54">
        <f t="shared" si="21"/>
        <v>0</v>
      </c>
      <c r="R78" s="55">
        <f t="shared" si="22"/>
        <v>0</v>
      </c>
      <c r="S78" s="52">
        <f t="shared" si="23"/>
        <v>0</v>
      </c>
      <c r="T78" s="276">
        <f t="shared" si="24"/>
        <v>0</v>
      </c>
      <c r="U78" s="62">
        <f t="shared" si="25"/>
        <v>0</v>
      </c>
    </row>
    <row r="79" spans="1:21" ht="15.75" thickBot="1" x14ac:dyDescent="0.3">
      <c r="A79" s="173"/>
      <c r="B79" s="52">
        <f>'DAY11'!H79</f>
        <v>0</v>
      </c>
      <c r="C79" s="53">
        <v>0</v>
      </c>
      <c r="D79" s="54">
        <v>0</v>
      </c>
      <c r="E79" s="55">
        <v>0</v>
      </c>
      <c r="F79" s="52">
        <v>0</v>
      </c>
      <c r="G79" s="276">
        <v>0</v>
      </c>
      <c r="H79" s="54">
        <f>+(Table114[[#This Row],[OPENING ]]+Table114[[#This Row],[RECEIPTS]]+Table114[[#This Row],[RETURNS]])-(Table114[[#This Row],[EXCHANGED]]+Table114[[#This Row],[SALES]]+Table114[[#This Row],[ISSUES]])</f>
        <v>0</v>
      </c>
      <c r="I79" s="144">
        <v>0</v>
      </c>
      <c r="J79" s="148">
        <f t="shared" si="26"/>
        <v>0</v>
      </c>
      <c r="K79" s="53">
        <f>+'DAY11'!K79+'DAY12'!C79</f>
        <v>0</v>
      </c>
      <c r="L79" s="54">
        <f>+'DAY11'!L79+'DAY12'!D79</f>
        <v>0</v>
      </c>
      <c r="M79" s="55">
        <f>+'DAY11'!M79+'DAY12'!E79</f>
        <v>0</v>
      </c>
      <c r="N79" s="52">
        <f>+'DAY11'!N79+'DAY12'!F79</f>
        <v>0</v>
      </c>
      <c r="O79" s="276">
        <f>+'DAY11'!O79+'DAY12'!G79</f>
        <v>0</v>
      </c>
      <c r="P79" s="53">
        <f t="shared" si="20"/>
        <v>0</v>
      </c>
      <c r="Q79" s="54">
        <f t="shared" si="21"/>
        <v>0</v>
      </c>
      <c r="R79" s="55">
        <f t="shared" si="22"/>
        <v>0</v>
      </c>
      <c r="S79" s="52">
        <f t="shared" si="23"/>
        <v>0</v>
      </c>
      <c r="T79" s="276">
        <f t="shared" si="24"/>
        <v>0</v>
      </c>
      <c r="U79" s="167">
        <f t="shared" si="25"/>
        <v>0</v>
      </c>
    </row>
    <row r="80" spans="1:21" ht="17.25" thickBot="1" x14ac:dyDescent="0.35">
      <c r="A80" s="159" t="s">
        <v>198</v>
      </c>
      <c r="B80" s="160">
        <f t="shared" ref="B80:T80" si="27">SUM(B63:B79)</f>
        <v>3388.4</v>
      </c>
      <c r="C80" s="161">
        <f t="shared" si="27"/>
        <v>0</v>
      </c>
      <c r="D80" s="162">
        <f t="shared" si="27"/>
        <v>0</v>
      </c>
      <c r="E80" s="163">
        <f t="shared" si="27"/>
        <v>0</v>
      </c>
      <c r="F80" s="160">
        <f t="shared" si="27"/>
        <v>0</v>
      </c>
      <c r="G80" s="277">
        <f t="shared" si="27"/>
        <v>0</v>
      </c>
      <c r="H80" s="162">
        <f t="shared" si="27"/>
        <v>3388.4</v>
      </c>
      <c r="I80" s="161">
        <f t="shared" si="27"/>
        <v>0</v>
      </c>
      <c r="J80" s="165">
        <f>SUM(J63:J79)</f>
        <v>-3388.4</v>
      </c>
      <c r="K80" s="161">
        <f t="shared" si="27"/>
        <v>800</v>
      </c>
      <c r="L80" s="174">
        <f t="shared" si="27"/>
        <v>18.600000000000001</v>
      </c>
      <c r="M80" s="163">
        <f t="shared" si="27"/>
        <v>0</v>
      </c>
      <c r="N80" s="160">
        <f t="shared" si="27"/>
        <v>0</v>
      </c>
      <c r="O80" s="277">
        <f t="shared" si="27"/>
        <v>590</v>
      </c>
      <c r="P80" s="161">
        <f t="shared" si="27"/>
        <v>66.666666666666671</v>
      </c>
      <c r="Q80" s="162">
        <f t="shared" si="27"/>
        <v>1.55</v>
      </c>
      <c r="R80" s="163">
        <f t="shared" si="27"/>
        <v>0</v>
      </c>
      <c r="S80" s="160">
        <f t="shared" si="27"/>
        <v>0</v>
      </c>
      <c r="T80" s="277">
        <f t="shared" si="27"/>
        <v>49.166666666666664</v>
      </c>
      <c r="U80" s="166">
        <f t="shared" si="25"/>
        <v>28.866108192531595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'DAY11'!H83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+(Table114[[#This Row],[OPENING ]]+Table114[[#This Row],[RECEIPTS]]+Table114[[#This Row],[RETURNS]])-(Table114[[#This Row],[EXCHANGED]]+Table114[[#This Row],[SALES]]+Table114[[#This Row],[ISSUES]])</f>
        <v>0</v>
      </c>
      <c r="I83" s="53"/>
      <c r="J83" s="58">
        <f t="shared" si="26"/>
        <v>0</v>
      </c>
      <c r="K83" s="53">
        <f>+'DAY11'!K83+'DAY12'!C83</f>
        <v>0</v>
      </c>
      <c r="L83" s="54">
        <f>+'DAY11'!L83+'DAY12'!D83</f>
        <v>0</v>
      </c>
      <c r="M83" s="55">
        <f>+'DAY11'!M83+'DAY12'!E83</f>
        <v>0</v>
      </c>
      <c r="N83" s="52">
        <f>+'DAY11'!N83+'DAY12'!F83</f>
        <v>0</v>
      </c>
      <c r="O83" s="276">
        <f>+'DAY11'!O83+'DAY12'!G83</f>
        <v>0</v>
      </c>
      <c r="P83" s="53">
        <f>+K83/12</f>
        <v>0</v>
      </c>
      <c r="Q83" s="54">
        <f>+L83/12</f>
        <v>0</v>
      </c>
      <c r="R83" s="55">
        <f>+M83/12</f>
        <v>0</v>
      </c>
      <c r="S83" s="52">
        <f>+N83/12</f>
        <v>0</v>
      </c>
      <c r="T83" s="276">
        <f>+O83/12</f>
        <v>0</v>
      </c>
      <c r="U83" s="62">
        <f t="shared" si="25"/>
        <v>0</v>
      </c>
    </row>
    <row r="84" spans="1:21" x14ac:dyDescent="0.25">
      <c r="A84" s="338" t="s">
        <v>170</v>
      </c>
      <c r="B84" s="52">
        <f>'DAY11'!H84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+(Table114[[#This Row],[OPENING ]]+Table114[[#This Row],[RECEIPTS]]+Table114[[#This Row],[RETURNS]])-(Table114[[#This Row],[EXCHANGED]]+Table114[[#This Row],[SALES]]+Table114[[#This Row],[ISSUES]])</f>
        <v>3504.6000000000004</v>
      </c>
      <c r="I84" s="53">
        <v>0</v>
      </c>
      <c r="J84" s="58">
        <f t="shared" si="26"/>
        <v>-3504.6000000000004</v>
      </c>
      <c r="K84" s="53">
        <f>+'DAY11'!K84+'DAY12'!C84</f>
        <v>8250</v>
      </c>
      <c r="L84" s="54">
        <f>+'DAY11'!L84+'DAY12'!D84</f>
        <v>96.6</v>
      </c>
      <c r="M84" s="55">
        <f>+'DAY11'!M84+'DAY12'!E84</f>
        <v>0</v>
      </c>
      <c r="N84" s="52">
        <f>+'DAY11'!N84+'DAY12'!F84</f>
        <v>0</v>
      </c>
      <c r="O84" s="276">
        <f>+'DAY11'!O84+'DAY12'!G84</f>
        <v>6877</v>
      </c>
      <c r="P84" s="53">
        <f t="shared" ref="P84:P99" si="28">+K84/12</f>
        <v>687.5</v>
      </c>
      <c r="Q84" s="54">
        <f t="shared" ref="Q84:Q99" si="29">+L84/12</f>
        <v>8.0499999999999989</v>
      </c>
      <c r="R84" s="55">
        <f t="shared" ref="R84:R99" si="30">+M84/12</f>
        <v>0</v>
      </c>
      <c r="S84" s="52">
        <f t="shared" ref="S84:S99" si="31">+N84/12</f>
        <v>0</v>
      </c>
      <c r="T84" s="276">
        <f t="shared" ref="T84:T99" si="32">+O84/12</f>
        <v>573.08333333333337</v>
      </c>
      <c r="U84" s="62">
        <f t="shared" si="25"/>
        <v>2.7625003284374268</v>
      </c>
    </row>
    <row r="85" spans="1:21" x14ac:dyDescent="0.25">
      <c r="A85" s="338" t="s">
        <v>162</v>
      </c>
      <c r="B85" s="52">
        <f>'DAY11'!H85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+(Table114[[#This Row],[OPENING ]]+Table114[[#This Row],[RECEIPTS]]+Table114[[#This Row],[RETURNS]])-(Table114[[#This Row],[EXCHANGED]]+Table114[[#This Row],[SALES]]+Table114[[#This Row],[ISSUES]])</f>
        <v>0</v>
      </c>
      <c r="I85" s="53">
        <v>0</v>
      </c>
      <c r="J85" s="58">
        <f t="shared" si="26"/>
        <v>0</v>
      </c>
      <c r="K85" s="53">
        <f>+'DAY11'!K85+'DAY12'!C85</f>
        <v>0</v>
      </c>
      <c r="L85" s="54">
        <f>+'DAY11'!L85+'DAY12'!D85</f>
        <v>0</v>
      </c>
      <c r="M85" s="55">
        <f>+'DAY11'!M85+'DAY12'!E85</f>
        <v>0</v>
      </c>
      <c r="N85" s="52">
        <f>+'DAY11'!N85+'DAY12'!F85</f>
        <v>0</v>
      </c>
      <c r="O85" s="276">
        <f>+'DAY11'!O85+'DAY12'!G85</f>
        <v>0</v>
      </c>
      <c r="P85" s="53">
        <f t="shared" si="28"/>
        <v>0</v>
      </c>
      <c r="Q85" s="54">
        <f t="shared" si="29"/>
        <v>0</v>
      </c>
      <c r="R85" s="55">
        <f t="shared" si="30"/>
        <v>0</v>
      </c>
      <c r="S85" s="52">
        <f t="shared" si="31"/>
        <v>0</v>
      </c>
      <c r="T85" s="276">
        <f t="shared" si="32"/>
        <v>0</v>
      </c>
      <c r="U85" s="62">
        <f t="shared" si="25"/>
        <v>0</v>
      </c>
    </row>
    <row r="86" spans="1:21" x14ac:dyDescent="0.25">
      <c r="A86" s="338" t="s">
        <v>135</v>
      </c>
      <c r="B86" s="52">
        <f>'DAY11'!H86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+(Table114[[#This Row],[OPENING ]]+Table114[[#This Row],[RECEIPTS]]+Table114[[#This Row],[RETURNS]])-(Table114[[#This Row],[EXCHANGED]]+Table114[[#This Row],[SALES]]+Table114[[#This Row],[ISSUES]])</f>
        <v>0</v>
      </c>
      <c r="I86" s="53">
        <v>0</v>
      </c>
      <c r="J86" s="58">
        <f t="shared" si="26"/>
        <v>0</v>
      </c>
      <c r="K86" s="53">
        <f>+'DAY11'!K86+'DAY12'!C86</f>
        <v>0</v>
      </c>
      <c r="L86" s="54">
        <f>+'DAY11'!L86+'DAY12'!D86</f>
        <v>0</v>
      </c>
      <c r="M86" s="55">
        <f>+'DAY11'!M86+'DAY12'!E86</f>
        <v>0</v>
      </c>
      <c r="N86" s="52">
        <f>+'DAY11'!N86+'DAY12'!F86</f>
        <v>0</v>
      </c>
      <c r="O86" s="276">
        <f>+'DAY11'!O86+'DAY12'!G86</f>
        <v>0</v>
      </c>
      <c r="P86" s="53">
        <f t="shared" si="28"/>
        <v>0</v>
      </c>
      <c r="Q86" s="54">
        <f t="shared" si="29"/>
        <v>0</v>
      </c>
      <c r="R86" s="55">
        <f t="shared" si="30"/>
        <v>0</v>
      </c>
      <c r="S86" s="52">
        <f t="shared" si="31"/>
        <v>0</v>
      </c>
      <c r="T86" s="276">
        <f t="shared" si="32"/>
        <v>0</v>
      </c>
      <c r="U86" s="62">
        <f t="shared" si="25"/>
        <v>0</v>
      </c>
    </row>
    <row r="87" spans="1:21" x14ac:dyDescent="0.25">
      <c r="A87" s="338" t="s">
        <v>136</v>
      </c>
      <c r="B87" s="52">
        <f>'DAY11'!H87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+(Table114[[#This Row],[OPENING ]]+Table114[[#This Row],[RECEIPTS]]+Table114[[#This Row],[RETURNS]])-(Table114[[#This Row],[EXCHANGED]]+Table114[[#This Row],[SALES]]+Table114[[#This Row],[ISSUES]])</f>
        <v>0</v>
      </c>
      <c r="I87" s="53">
        <v>0</v>
      </c>
      <c r="J87" s="58">
        <f t="shared" si="26"/>
        <v>0</v>
      </c>
      <c r="K87" s="53">
        <f>+'DAY11'!K87+'DAY12'!C87</f>
        <v>0</v>
      </c>
      <c r="L87" s="54">
        <f>+'DAY11'!L87+'DAY12'!D87</f>
        <v>0</v>
      </c>
      <c r="M87" s="55">
        <f>+'DAY11'!M87+'DAY12'!E87</f>
        <v>0</v>
      </c>
      <c r="N87" s="52">
        <f>+'DAY11'!N87+'DAY12'!F87</f>
        <v>0</v>
      </c>
      <c r="O87" s="276">
        <f>+'DAY11'!O87+'DAY12'!G87</f>
        <v>0</v>
      </c>
      <c r="P87" s="53">
        <f t="shared" si="28"/>
        <v>0</v>
      </c>
      <c r="Q87" s="54">
        <f t="shared" si="29"/>
        <v>0</v>
      </c>
      <c r="R87" s="55">
        <f t="shared" si="30"/>
        <v>0</v>
      </c>
      <c r="S87" s="52">
        <f t="shared" si="31"/>
        <v>0</v>
      </c>
      <c r="T87" s="276">
        <f t="shared" si="32"/>
        <v>0</v>
      </c>
      <c r="U87" s="62">
        <f t="shared" si="25"/>
        <v>0</v>
      </c>
    </row>
    <row r="88" spans="1:21" x14ac:dyDescent="0.25">
      <c r="A88" s="338" t="s">
        <v>120</v>
      </c>
      <c r="B88" s="52">
        <f>'DAY11'!H88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+(Table114[[#This Row],[OPENING ]]+Table114[[#This Row],[RECEIPTS]]+Table114[[#This Row],[RETURNS]])-(Table114[[#This Row],[EXCHANGED]]+Table114[[#This Row],[SALES]]+Table114[[#This Row],[ISSUES]])</f>
        <v>5</v>
      </c>
      <c r="I88" s="53">
        <v>0</v>
      </c>
      <c r="J88" s="58">
        <f t="shared" si="26"/>
        <v>-5</v>
      </c>
      <c r="K88" s="53">
        <f>+'DAY11'!K88+'DAY12'!C88</f>
        <v>0</v>
      </c>
      <c r="L88" s="54">
        <f>+'DAY11'!L88+'DAY12'!D88</f>
        <v>0</v>
      </c>
      <c r="M88" s="55">
        <f>+'DAY11'!M88+'DAY12'!E88</f>
        <v>0</v>
      </c>
      <c r="N88" s="52">
        <f>+'DAY11'!N88+'DAY12'!F88</f>
        <v>0</v>
      </c>
      <c r="O88" s="276">
        <f>+'DAY11'!O88+'DAY12'!G88</f>
        <v>0</v>
      </c>
      <c r="P88" s="53">
        <f t="shared" si="28"/>
        <v>0</v>
      </c>
      <c r="Q88" s="54">
        <f t="shared" si="29"/>
        <v>0</v>
      </c>
      <c r="R88" s="55">
        <f t="shared" si="30"/>
        <v>0</v>
      </c>
      <c r="S88" s="52">
        <f t="shared" si="31"/>
        <v>0</v>
      </c>
      <c r="T88" s="276">
        <f t="shared" si="32"/>
        <v>0</v>
      </c>
      <c r="U88" s="62">
        <f t="shared" si="25"/>
        <v>0</v>
      </c>
    </row>
    <row r="89" spans="1:21" x14ac:dyDescent="0.25">
      <c r="A89" s="338" t="s">
        <v>43</v>
      </c>
      <c r="B89" s="52">
        <f>'DAY11'!H89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+(Table114[[#This Row],[OPENING ]]+Table114[[#This Row],[RECEIPTS]]+Table114[[#This Row],[RETURNS]])-(Table114[[#This Row],[EXCHANGED]]+Table114[[#This Row],[SALES]]+Table114[[#This Row],[ISSUES]])</f>
        <v>0</v>
      </c>
      <c r="I89" s="53">
        <v>0</v>
      </c>
      <c r="J89" s="58">
        <f t="shared" si="26"/>
        <v>0</v>
      </c>
      <c r="K89" s="53">
        <f>+'DAY11'!K89+'DAY12'!C89</f>
        <v>0</v>
      </c>
      <c r="L89" s="54">
        <f>+'DAY11'!L89+'DAY12'!D89</f>
        <v>0</v>
      </c>
      <c r="M89" s="55">
        <f>+'DAY11'!M89+'DAY12'!E89</f>
        <v>0</v>
      </c>
      <c r="N89" s="52">
        <f>+'DAY11'!N89+'DAY12'!F89</f>
        <v>0</v>
      </c>
      <c r="O89" s="276">
        <f>+'DAY11'!O89+'DAY12'!G89</f>
        <v>0</v>
      </c>
      <c r="P89" s="53">
        <f t="shared" si="28"/>
        <v>0</v>
      </c>
      <c r="Q89" s="54">
        <f t="shared" si="29"/>
        <v>0</v>
      </c>
      <c r="R89" s="55">
        <f t="shared" si="30"/>
        <v>0</v>
      </c>
      <c r="S89" s="52">
        <f t="shared" si="31"/>
        <v>0</v>
      </c>
      <c r="T89" s="276">
        <f t="shared" si="32"/>
        <v>0</v>
      </c>
      <c r="U89" s="62">
        <f t="shared" si="25"/>
        <v>0</v>
      </c>
    </row>
    <row r="90" spans="1:21" x14ac:dyDescent="0.25">
      <c r="A90" s="338" t="s">
        <v>44</v>
      </c>
      <c r="B90" s="52">
        <f>'DAY11'!H90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+(Table114[[#This Row],[OPENING ]]+Table114[[#This Row],[RECEIPTS]]+Table114[[#This Row],[RETURNS]])-(Table114[[#This Row],[EXCHANGED]]+Table114[[#This Row],[SALES]]+Table114[[#This Row],[ISSUES]])</f>
        <v>0</v>
      </c>
      <c r="I90" s="53">
        <v>0</v>
      </c>
      <c r="J90" s="58">
        <f t="shared" si="26"/>
        <v>0</v>
      </c>
      <c r="K90" s="53">
        <f>+'DAY11'!K90+'DAY12'!C90</f>
        <v>0</v>
      </c>
      <c r="L90" s="54">
        <f>+'DAY11'!L90+'DAY12'!D90</f>
        <v>0</v>
      </c>
      <c r="M90" s="55">
        <f>+'DAY11'!M90+'DAY12'!E90</f>
        <v>0</v>
      </c>
      <c r="N90" s="52">
        <f>+'DAY11'!N90+'DAY12'!F90</f>
        <v>0</v>
      </c>
      <c r="O90" s="276">
        <f>+'DAY11'!O90+'DAY12'!G90</f>
        <v>0</v>
      </c>
      <c r="P90" s="53">
        <f t="shared" si="28"/>
        <v>0</v>
      </c>
      <c r="Q90" s="54">
        <f t="shared" si="29"/>
        <v>0</v>
      </c>
      <c r="R90" s="55">
        <f t="shared" si="30"/>
        <v>0</v>
      </c>
      <c r="S90" s="52">
        <f t="shared" si="31"/>
        <v>0</v>
      </c>
      <c r="T90" s="276">
        <f t="shared" si="32"/>
        <v>0</v>
      </c>
      <c r="U90" s="62">
        <f t="shared" si="25"/>
        <v>0</v>
      </c>
    </row>
    <row r="91" spans="1:21" x14ac:dyDescent="0.25">
      <c r="A91" s="338" t="s">
        <v>45</v>
      </c>
      <c r="B91" s="52">
        <f>'DAY11'!H91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+(Table114[[#This Row],[OPENING ]]+Table114[[#This Row],[RECEIPTS]]+Table114[[#This Row],[RETURNS]])-(Table114[[#This Row],[EXCHANGED]]+Table114[[#This Row],[SALES]]+Table114[[#This Row],[ISSUES]])</f>
        <v>0</v>
      </c>
      <c r="I91" s="53">
        <v>0</v>
      </c>
      <c r="J91" s="58">
        <f t="shared" si="26"/>
        <v>0</v>
      </c>
      <c r="K91" s="53">
        <f>+'DAY11'!K91+'DAY12'!C91</f>
        <v>0</v>
      </c>
      <c r="L91" s="54">
        <f>+'DAY11'!L91+'DAY12'!D91</f>
        <v>0</v>
      </c>
      <c r="M91" s="55">
        <f>+'DAY11'!M91+'DAY12'!E91</f>
        <v>0</v>
      </c>
      <c r="N91" s="52">
        <f>+'DAY11'!N91+'DAY12'!F91</f>
        <v>0</v>
      </c>
      <c r="O91" s="276">
        <f>+'DAY11'!O91+'DAY12'!G91</f>
        <v>0</v>
      </c>
      <c r="P91" s="53">
        <f t="shared" si="28"/>
        <v>0</v>
      </c>
      <c r="Q91" s="54">
        <f t="shared" si="29"/>
        <v>0</v>
      </c>
      <c r="R91" s="55">
        <f t="shared" si="30"/>
        <v>0</v>
      </c>
      <c r="S91" s="52">
        <f t="shared" si="31"/>
        <v>0</v>
      </c>
      <c r="T91" s="276">
        <f t="shared" si="32"/>
        <v>0</v>
      </c>
      <c r="U91" s="62">
        <f t="shared" si="25"/>
        <v>0</v>
      </c>
    </row>
    <row r="92" spans="1:21" x14ac:dyDescent="0.25">
      <c r="A92" s="338" t="s">
        <v>174</v>
      </c>
      <c r="B92" s="52">
        <f>'DAY11'!H92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+(Table114[[#This Row],[OPENING ]]+Table114[[#This Row],[RECEIPTS]]+Table114[[#This Row],[RETURNS]])-(Table114[[#This Row],[EXCHANGED]]+Table114[[#This Row],[SALES]]+Table114[[#This Row],[ISSUES]])</f>
        <v>0</v>
      </c>
      <c r="I92" s="53">
        <v>0</v>
      </c>
      <c r="J92" s="58">
        <f t="shared" si="26"/>
        <v>0</v>
      </c>
      <c r="K92" s="53">
        <f>+'DAY11'!K92+'DAY12'!C92</f>
        <v>0</v>
      </c>
      <c r="L92" s="54">
        <f>+'DAY11'!L92+'DAY12'!D92</f>
        <v>0</v>
      </c>
      <c r="M92" s="55">
        <f>+'DAY11'!M92+'DAY12'!E92</f>
        <v>0</v>
      </c>
      <c r="N92" s="52">
        <f>+'DAY11'!N92+'DAY12'!F92</f>
        <v>0</v>
      </c>
      <c r="O92" s="276">
        <f>+'DAY11'!O92+'DAY12'!G92</f>
        <v>0</v>
      </c>
      <c r="P92" s="53">
        <f t="shared" si="28"/>
        <v>0</v>
      </c>
      <c r="Q92" s="54">
        <f t="shared" si="29"/>
        <v>0</v>
      </c>
      <c r="R92" s="55">
        <f t="shared" si="30"/>
        <v>0</v>
      </c>
      <c r="S92" s="52">
        <f t="shared" si="31"/>
        <v>0</v>
      </c>
      <c r="T92" s="276">
        <f t="shared" si="32"/>
        <v>0</v>
      </c>
      <c r="U92" s="62">
        <f t="shared" si="25"/>
        <v>0</v>
      </c>
    </row>
    <row r="93" spans="1:21" x14ac:dyDescent="0.25">
      <c r="A93" s="338" t="s">
        <v>229</v>
      </c>
      <c r="B93" s="52">
        <f>'DAY11'!H93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+(Table114[[#This Row],[OPENING ]]+Table114[[#This Row],[RECEIPTS]]+Table114[[#This Row],[RETURNS]])-(Table114[[#This Row],[EXCHANGED]]+Table114[[#This Row],[SALES]]+Table114[[#This Row],[ISSUES]])</f>
        <v>0</v>
      </c>
      <c r="I93" s="53">
        <v>0</v>
      </c>
      <c r="J93" s="58">
        <f t="shared" si="26"/>
        <v>0</v>
      </c>
      <c r="K93" s="53">
        <f>+'DAY11'!K93+'DAY12'!C93</f>
        <v>0</v>
      </c>
      <c r="L93" s="54">
        <f>+'DAY11'!L93+'DAY12'!D93</f>
        <v>0</v>
      </c>
      <c r="M93" s="55">
        <f>+'DAY11'!M93+'DAY12'!E93</f>
        <v>0</v>
      </c>
      <c r="N93" s="52">
        <f>+'DAY11'!N93+'DAY12'!F93</f>
        <v>0</v>
      </c>
      <c r="O93" s="276">
        <f>+'DAY11'!O93+'DAY12'!G93</f>
        <v>0</v>
      </c>
      <c r="P93" s="53">
        <f t="shared" si="28"/>
        <v>0</v>
      </c>
      <c r="Q93" s="54">
        <f t="shared" si="29"/>
        <v>0</v>
      </c>
      <c r="R93" s="55">
        <f t="shared" si="30"/>
        <v>0</v>
      </c>
      <c r="S93" s="52">
        <f t="shared" si="31"/>
        <v>0</v>
      </c>
      <c r="T93" s="276">
        <f t="shared" si="32"/>
        <v>0</v>
      </c>
      <c r="U93" s="62">
        <f t="shared" si="25"/>
        <v>0</v>
      </c>
    </row>
    <row r="94" spans="1:21" x14ac:dyDescent="0.25">
      <c r="A94" s="338" t="s">
        <v>175</v>
      </c>
      <c r="B94" s="52">
        <f>'DAY11'!H94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+(Table114[[#This Row],[OPENING ]]+Table114[[#This Row],[RECEIPTS]]+Table114[[#This Row],[RETURNS]])-(Table114[[#This Row],[EXCHANGED]]+Table114[[#This Row],[SALES]]+Table114[[#This Row],[ISSUES]])</f>
        <v>0</v>
      </c>
      <c r="I94" s="53">
        <v>0</v>
      </c>
      <c r="J94" s="58">
        <f t="shared" si="26"/>
        <v>0</v>
      </c>
      <c r="K94" s="53">
        <f>+'DAY11'!K94+'DAY12'!C94</f>
        <v>0</v>
      </c>
      <c r="L94" s="54">
        <f>+'DAY11'!L94+'DAY12'!D94</f>
        <v>0</v>
      </c>
      <c r="M94" s="55">
        <f>+'DAY11'!M94+'DAY12'!E94</f>
        <v>0</v>
      </c>
      <c r="N94" s="52">
        <f>+'DAY11'!N94+'DAY12'!F94</f>
        <v>0</v>
      </c>
      <c r="O94" s="276">
        <f>+'DAY11'!O94+'DAY12'!G94</f>
        <v>0</v>
      </c>
      <c r="P94" s="53">
        <f t="shared" si="28"/>
        <v>0</v>
      </c>
      <c r="Q94" s="54">
        <f t="shared" si="29"/>
        <v>0</v>
      </c>
      <c r="R94" s="55">
        <f t="shared" si="30"/>
        <v>0</v>
      </c>
      <c r="S94" s="52">
        <f t="shared" si="31"/>
        <v>0</v>
      </c>
      <c r="T94" s="276">
        <f t="shared" si="32"/>
        <v>0</v>
      </c>
      <c r="U94" s="62">
        <f t="shared" si="25"/>
        <v>0</v>
      </c>
    </row>
    <row r="95" spans="1:21" x14ac:dyDescent="0.25">
      <c r="A95" s="338" t="s">
        <v>260</v>
      </c>
      <c r="B95" s="52">
        <f>'DAY11'!H95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+(Table114[[#This Row],[OPENING ]]+Table114[[#This Row],[RECEIPTS]]+Table114[[#This Row],[RETURNS]])-(Table114[[#This Row],[EXCHANGED]]+Table114[[#This Row],[SALES]]+Table114[[#This Row],[ISSUES]])</f>
        <v>25</v>
      </c>
      <c r="I95" s="53">
        <v>0</v>
      </c>
      <c r="J95" s="58">
        <f t="shared" si="26"/>
        <v>-25</v>
      </c>
      <c r="K95" s="53">
        <f>+'DAY11'!K95+'DAY12'!C95</f>
        <v>0</v>
      </c>
      <c r="L95" s="54">
        <f>+'DAY11'!L95+'DAY12'!D95</f>
        <v>0</v>
      </c>
      <c r="M95" s="55">
        <f>+'DAY11'!M95+'DAY12'!E95</f>
        <v>0</v>
      </c>
      <c r="N95" s="52">
        <f>+'DAY11'!N95+'DAY12'!F95</f>
        <v>0</v>
      </c>
      <c r="O95" s="276">
        <f>+'DAY11'!O95+'DAY12'!G95</f>
        <v>0</v>
      </c>
      <c r="P95" s="53">
        <f t="shared" si="28"/>
        <v>0</v>
      </c>
      <c r="Q95" s="54">
        <f t="shared" si="29"/>
        <v>0</v>
      </c>
      <c r="R95" s="55">
        <f t="shared" si="30"/>
        <v>0</v>
      </c>
      <c r="S95" s="52">
        <f t="shared" si="31"/>
        <v>0</v>
      </c>
      <c r="T95" s="276">
        <f t="shared" si="32"/>
        <v>0</v>
      </c>
      <c r="U95" s="62">
        <f t="shared" si="25"/>
        <v>0</v>
      </c>
    </row>
    <row r="96" spans="1:21" x14ac:dyDescent="0.25">
      <c r="A96" s="338" t="s">
        <v>244</v>
      </c>
      <c r="B96" s="52">
        <f>'DAY11'!H96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+(Table114[[#This Row],[OPENING ]]+Table114[[#This Row],[RECEIPTS]]+Table114[[#This Row],[RETURNS]])-(Table114[[#This Row],[EXCHANGED]]+Table114[[#This Row],[SALES]]+Table114[[#This Row],[ISSUES]])</f>
        <v>0</v>
      </c>
      <c r="I96" s="53">
        <v>0</v>
      </c>
      <c r="J96" s="58">
        <f t="shared" si="26"/>
        <v>0</v>
      </c>
      <c r="K96" s="53">
        <f>+'DAY11'!K96+'DAY12'!C96</f>
        <v>0</v>
      </c>
      <c r="L96" s="54">
        <f>+'DAY11'!L96+'DAY12'!D96</f>
        <v>0</v>
      </c>
      <c r="M96" s="55">
        <f>+'DAY11'!M96+'DAY12'!E96</f>
        <v>0</v>
      </c>
      <c r="N96" s="52">
        <f>+'DAY11'!N96+'DAY12'!F96</f>
        <v>0</v>
      </c>
      <c r="O96" s="276">
        <f>+'DAY11'!O96+'DAY12'!G96</f>
        <v>0</v>
      </c>
      <c r="P96" s="53">
        <f t="shared" si="28"/>
        <v>0</v>
      </c>
      <c r="Q96" s="54">
        <f t="shared" si="29"/>
        <v>0</v>
      </c>
      <c r="R96" s="55">
        <f t="shared" si="30"/>
        <v>0</v>
      </c>
      <c r="S96" s="52">
        <f t="shared" si="31"/>
        <v>0</v>
      </c>
      <c r="T96" s="276">
        <f t="shared" si="32"/>
        <v>0</v>
      </c>
      <c r="U96" s="62">
        <f t="shared" si="25"/>
        <v>0</v>
      </c>
    </row>
    <row r="97" spans="1:21" x14ac:dyDescent="0.25">
      <c r="A97" s="338" t="s">
        <v>245</v>
      </c>
      <c r="B97" s="52">
        <f>'DAY11'!H97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+(Table114[[#This Row],[OPENING ]]+Table114[[#This Row],[RECEIPTS]]+Table114[[#This Row],[RETURNS]])-(Table114[[#This Row],[EXCHANGED]]+Table114[[#This Row],[SALES]]+Table114[[#This Row],[ISSUES]])</f>
        <v>30.400000000000006</v>
      </c>
      <c r="I97" s="53">
        <v>0</v>
      </c>
      <c r="J97" s="58">
        <f t="shared" si="26"/>
        <v>-30.400000000000006</v>
      </c>
      <c r="K97" s="53">
        <f>+'DAY11'!K97+'DAY12'!C97</f>
        <v>0</v>
      </c>
      <c r="L97" s="54">
        <f>+'DAY11'!L97+'DAY12'!D97</f>
        <v>0</v>
      </c>
      <c r="M97" s="55">
        <f>+'DAY11'!M97+'DAY12'!E97</f>
        <v>0</v>
      </c>
      <c r="N97" s="52">
        <f>+'DAY11'!N97+'DAY12'!F97</f>
        <v>0</v>
      </c>
      <c r="O97" s="276">
        <f>+'DAY11'!O97+'DAY12'!G97</f>
        <v>155</v>
      </c>
      <c r="P97" s="53">
        <f t="shared" si="28"/>
        <v>0</v>
      </c>
      <c r="Q97" s="54">
        <f t="shared" si="29"/>
        <v>0</v>
      </c>
      <c r="R97" s="55">
        <f t="shared" si="30"/>
        <v>0</v>
      </c>
      <c r="S97" s="52">
        <f t="shared" si="31"/>
        <v>0</v>
      </c>
      <c r="T97" s="276">
        <f t="shared" si="32"/>
        <v>12.916666666666666</v>
      </c>
      <c r="U97" s="62">
        <f t="shared" si="25"/>
        <v>2.3535483870967746</v>
      </c>
    </row>
    <row r="98" spans="1:21" x14ac:dyDescent="0.25">
      <c r="A98" s="338"/>
      <c r="B98" s="52">
        <f>'DAY11'!H98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+(Table114[[#This Row],[OPENING ]]+Table114[[#This Row],[RECEIPTS]]+Table114[[#This Row],[RETURNS]])-(Table114[[#This Row],[EXCHANGED]]+Table114[[#This Row],[SALES]]+Table114[[#This Row],[ISSUES]])</f>
        <v>0</v>
      </c>
      <c r="I98" s="53">
        <v>0</v>
      </c>
      <c r="J98" s="58">
        <f t="shared" si="26"/>
        <v>0</v>
      </c>
      <c r="K98" s="53">
        <f>+'DAY11'!K98+'DAY12'!C98</f>
        <v>0</v>
      </c>
      <c r="L98" s="54">
        <f>+'DAY11'!L98+'DAY12'!D98</f>
        <v>0</v>
      </c>
      <c r="M98" s="55">
        <f>+'DAY11'!M98+'DAY12'!E98</f>
        <v>0</v>
      </c>
      <c r="N98" s="52">
        <f>+'DAY11'!N98+'DAY12'!F98</f>
        <v>0</v>
      </c>
      <c r="O98" s="276">
        <f>+'DAY11'!O98+'DAY12'!G98</f>
        <v>0</v>
      </c>
      <c r="P98" s="53">
        <f t="shared" si="28"/>
        <v>0</v>
      </c>
      <c r="Q98" s="54">
        <f t="shared" si="29"/>
        <v>0</v>
      </c>
      <c r="R98" s="55">
        <f t="shared" si="30"/>
        <v>0</v>
      </c>
      <c r="S98" s="52">
        <f t="shared" si="31"/>
        <v>0</v>
      </c>
      <c r="T98" s="276">
        <f t="shared" si="32"/>
        <v>0</v>
      </c>
      <c r="U98" s="62">
        <f t="shared" si="25"/>
        <v>0</v>
      </c>
    </row>
    <row r="99" spans="1:21" ht="15.75" thickBot="1" x14ac:dyDescent="0.3">
      <c r="A99" s="339"/>
      <c r="B99" s="52">
        <f>'DAY11'!H99</f>
        <v>0</v>
      </c>
      <c r="C99" s="53">
        <v>0</v>
      </c>
      <c r="D99" s="54">
        <v>0</v>
      </c>
      <c r="E99" s="55">
        <v>0</v>
      </c>
      <c r="F99" s="52">
        <v>0</v>
      </c>
      <c r="G99" s="276">
        <v>0</v>
      </c>
      <c r="H99" s="54">
        <f>+(Table114[[#This Row],[OPENING ]]+Table114[[#This Row],[RECEIPTS]]+Table114[[#This Row],[RETURNS]])-(Table114[[#This Row],[EXCHANGED]]+Table114[[#This Row],[SALES]]+Table114[[#This Row],[ISSUES]])</f>
        <v>0</v>
      </c>
      <c r="I99" s="144">
        <v>0</v>
      </c>
      <c r="J99" s="148">
        <f>+I99-H99</f>
        <v>0</v>
      </c>
      <c r="K99" s="53">
        <f>+'DAY11'!K99+'DAY12'!C99</f>
        <v>0</v>
      </c>
      <c r="L99" s="54">
        <f>+'DAY11'!L99+'DAY12'!D99</f>
        <v>0</v>
      </c>
      <c r="M99" s="55">
        <f>+'DAY11'!M99+'DAY12'!E99</f>
        <v>0</v>
      </c>
      <c r="N99" s="52">
        <f>+'DAY11'!N99+'DAY12'!F99</f>
        <v>0</v>
      </c>
      <c r="O99" s="276">
        <f>+'DAY11'!O99+'DAY12'!G99</f>
        <v>0</v>
      </c>
      <c r="P99" s="53">
        <f t="shared" si="28"/>
        <v>0</v>
      </c>
      <c r="Q99" s="54">
        <f t="shared" si="29"/>
        <v>0</v>
      </c>
      <c r="R99" s="55">
        <f t="shared" si="30"/>
        <v>0</v>
      </c>
      <c r="S99" s="52">
        <f t="shared" si="31"/>
        <v>0</v>
      </c>
      <c r="T99" s="276">
        <f t="shared" si="3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3">SUM(B83:B99)</f>
        <v>3565.0000000000005</v>
      </c>
      <c r="C100" s="161">
        <f t="shared" si="33"/>
        <v>0</v>
      </c>
      <c r="D100" s="162">
        <f t="shared" si="33"/>
        <v>0</v>
      </c>
      <c r="E100" s="163">
        <f t="shared" si="33"/>
        <v>0</v>
      </c>
      <c r="F100" s="160">
        <f t="shared" si="33"/>
        <v>0</v>
      </c>
      <c r="G100" s="277">
        <f t="shared" si="33"/>
        <v>0</v>
      </c>
      <c r="H100" s="162">
        <f t="shared" si="33"/>
        <v>3565.0000000000005</v>
      </c>
      <c r="I100" s="161">
        <f t="shared" si="33"/>
        <v>0</v>
      </c>
      <c r="J100" s="161">
        <f t="shared" ref="J100:T100" si="34">SUM(J83:J99)</f>
        <v>-3565.0000000000005</v>
      </c>
      <c r="K100" s="161">
        <f t="shared" si="34"/>
        <v>8250</v>
      </c>
      <c r="L100" s="161">
        <f t="shared" si="34"/>
        <v>96.6</v>
      </c>
      <c r="M100" s="163">
        <f t="shared" si="34"/>
        <v>0</v>
      </c>
      <c r="N100" s="160">
        <f t="shared" si="34"/>
        <v>0</v>
      </c>
      <c r="O100" s="277">
        <f t="shared" si="34"/>
        <v>7032</v>
      </c>
      <c r="P100" s="161">
        <f t="shared" si="34"/>
        <v>687.5</v>
      </c>
      <c r="Q100" s="162">
        <f t="shared" si="34"/>
        <v>8.0499999999999989</v>
      </c>
      <c r="R100" s="163">
        <f t="shared" si="34"/>
        <v>0</v>
      </c>
      <c r="S100" s="160">
        <f t="shared" si="34"/>
        <v>0</v>
      </c>
      <c r="T100" s="277">
        <f t="shared" si="34"/>
        <v>586</v>
      </c>
      <c r="U100" s="166">
        <f t="shared" si="25"/>
        <v>2.7817876789824827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'DAY11'!H102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+(Table114[[#This Row],[OPENING ]]+Table114[[#This Row],[RECEIPTS]]+Table114[[#This Row],[RETURNS]])-(Table114[[#This Row],[EXCHANGED]]+Table114[[#This Row],[SALES]]+Table114[[#This Row],[ISSUES]])</f>
        <v>0</v>
      </c>
      <c r="I102" s="53">
        <v>0</v>
      </c>
      <c r="J102" s="58">
        <f t="shared" si="26"/>
        <v>0</v>
      </c>
      <c r="K102" s="53">
        <f>+'DAY11'!K102+'DAY12'!C102</f>
        <v>0</v>
      </c>
      <c r="L102" s="54">
        <f>+'DAY11'!L102+'DAY12'!D102</f>
        <v>0</v>
      </c>
      <c r="M102" s="55">
        <f>+'DAY11'!M102+'DAY12'!E102</f>
        <v>0</v>
      </c>
      <c r="N102" s="52">
        <f>+'DAY11'!N102+'DAY12'!F102</f>
        <v>0</v>
      </c>
      <c r="O102" s="276">
        <f>+'DAY11'!O102+'DAY12'!G102</f>
        <v>0</v>
      </c>
      <c r="P102" s="53">
        <f>+K102/12</f>
        <v>0</v>
      </c>
      <c r="Q102" s="54">
        <f>+L102/12</f>
        <v>0</v>
      </c>
      <c r="R102" s="55">
        <f>+M102/12</f>
        <v>0</v>
      </c>
      <c r="S102" s="52">
        <f>+N102/12</f>
        <v>0</v>
      </c>
      <c r="T102" s="276">
        <f>+O102/12</f>
        <v>0</v>
      </c>
      <c r="U102" s="62">
        <f t="shared" si="25"/>
        <v>0</v>
      </c>
    </row>
    <row r="103" spans="1:21" x14ac:dyDescent="0.25">
      <c r="A103" s="340" t="s">
        <v>164</v>
      </c>
      <c r="B103" s="52">
        <f>'DAY11'!H103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+(Table114[[#This Row],[OPENING ]]+Table114[[#This Row],[RECEIPTS]]+Table114[[#This Row],[RETURNS]])-(Table114[[#This Row],[EXCHANGED]]+Table114[[#This Row],[SALES]]+Table114[[#This Row],[ISSUES]])</f>
        <v>0</v>
      </c>
      <c r="I103" s="53">
        <v>0</v>
      </c>
      <c r="J103" s="58">
        <f t="shared" si="26"/>
        <v>0</v>
      </c>
      <c r="K103" s="53">
        <f>+'DAY11'!K103+'DAY12'!C103</f>
        <v>0</v>
      </c>
      <c r="L103" s="54">
        <f>+'DAY11'!L103+'DAY12'!D103</f>
        <v>0</v>
      </c>
      <c r="M103" s="55">
        <f>+'DAY11'!M103+'DAY12'!E103</f>
        <v>0</v>
      </c>
      <c r="N103" s="52">
        <f>+'DAY11'!N103+'DAY12'!F103</f>
        <v>0</v>
      </c>
      <c r="O103" s="276">
        <f>+'DAY11'!O103+'DAY12'!G103</f>
        <v>0</v>
      </c>
      <c r="P103" s="53">
        <f t="shared" ref="P103:P113" si="35">+K103/12</f>
        <v>0</v>
      </c>
      <c r="Q103" s="54">
        <f t="shared" ref="Q103:Q113" si="36">+L103/12</f>
        <v>0</v>
      </c>
      <c r="R103" s="55">
        <f t="shared" ref="R103:R113" si="37">+M103/12</f>
        <v>0</v>
      </c>
      <c r="S103" s="52">
        <f t="shared" ref="S103:S113" si="38">+N103/12</f>
        <v>0</v>
      </c>
      <c r="T103" s="276">
        <f t="shared" ref="T103:T113" si="39">+O103/12</f>
        <v>0</v>
      </c>
      <c r="U103" s="62">
        <f t="shared" si="25"/>
        <v>0</v>
      </c>
    </row>
    <row r="104" spans="1:21" x14ac:dyDescent="0.25">
      <c r="A104" s="340" t="s">
        <v>114</v>
      </c>
      <c r="B104" s="52">
        <f>'DAY11'!H104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+(Table114[[#This Row],[OPENING ]]+Table114[[#This Row],[RECEIPTS]]+Table114[[#This Row],[RETURNS]])-(Table114[[#This Row],[EXCHANGED]]+Table114[[#This Row],[SALES]]+Table114[[#This Row],[ISSUES]])</f>
        <v>0</v>
      </c>
      <c r="I104" s="53">
        <v>0</v>
      </c>
      <c r="J104" s="58">
        <f t="shared" si="26"/>
        <v>0</v>
      </c>
      <c r="K104" s="53">
        <f>+'DAY11'!K104+'DAY12'!C104</f>
        <v>0</v>
      </c>
      <c r="L104" s="54">
        <f>+'DAY11'!L104+'DAY12'!D104</f>
        <v>0</v>
      </c>
      <c r="M104" s="55">
        <f>+'DAY11'!M104+'DAY12'!E104</f>
        <v>0</v>
      </c>
      <c r="N104" s="52">
        <f>+'DAY11'!N104+'DAY12'!F104</f>
        <v>0</v>
      </c>
      <c r="O104" s="276">
        <f>+'DAY11'!O104+'DAY12'!G104</f>
        <v>0</v>
      </c>
      <c r="P104" s="53">
        <f t="shared" si="35"/>
        <v>0</v>
      </c>
      <c r="Q104" s="54">
        <f t="shared" si="36"/>
        <v>0</v>
      </c>
      <c r="R104" s="55">
        <f t="shared" si="37"/>
        <v>0</v>
      </c>
      <c r="S104" s="52">
        <f t="shared" si="38"/>
        <v>0</v>
      </c>
      <c r="T104" s="276">
        <f t="shared" si="39"/>
        <v>0</v>
      </c>
      <c r="U104" s="62">
        <f t="shared" si="25"/>
        <v>0</v>
      </c>
    </row>
    <row r="105" spans="1:21" x14ac:dyDescent="0.25">
      <c r="A105" s="340" t="s">
        <v>113</v>
      </c>
      <c r="B105" s="52">
        <f>'DAY11'!H105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+(Table114[[#This Row],[OPENING ]]+Table114[[#This Row],[RECEIPTS]]+Table114[[#This Row],[RETURNS]])-(Table114[[#This Row],[EXCHANGED]]+Table114[[#This Row],[SALES]]+Table114[[#This Row],[ISSUES]])</f>
        <v>0</v>
      </c>
      <c r="I105" s="53">
        <v>0</v>
      </c>
      <c r="J105" s="58">
        <f t="shared" si="26"/>
        <v>0</v>
      </c>
      <c r="K105" s="53">
        <f>+'DAY11'!K105+'DAY12'!C105</f>
        <v>0</v>
      </c>
      <c r="L105" s="54">
        <f>+'DAY11'!L105+'DAY12'!D105</f>
        <v>0</v>
      </c>
      <c r="M105" s="55">
        <f>+'DAY11'!M105+'DAY12'!E105</f>
        <v>0</v>
      </c>
      <c r="N105" s="52">
        <f>+'DAY11'!N105+'DAY12'!F105</f>
        <v>0</v>
      </c>
      <c r="O105" s="276">
        <f>+'DAY11'!O105+'DAY12'!G105</f>
        <v>0</v>
      </c>
      <c r="P105" s="53">
        <f t="shared" si="35"/>
        <v>0</v>
      </c>
      <c r="Q105" s="54">
        <f t="shared" si="36"/>
        <v>0</v>
      </c>
      <c r="R105" s="55">
        <f t="shared" si="37"/>
        <v>0</v>
      </c>
      <c r="S105" s="52">
        <f t="shared" si="38"/>
        <v>0</v>
      </c>
      <c r="T105" s="276">
        <f t="shared" si="39"/>
        <v>0</v>
      </c>
      <c r="U105" s="62">
        <f t="shared" si="25"/>
        <v>0</v>
      </c>
    </row>
    <row r="106" spans="1:21" x14ac:dyDescent="0.25">
      <c r="A106" s="341" t="s">
        <v>171</v>
      </c>
      <c r="B106" s="52">
        <f>'DAY11'!H106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+(Table114[[#This Row],[OPENING ]]+Table114[[#This Row],[RECEIPTS]]+Table114[[#This Row],[RETURNS]])-(Table114[[#This Row],[EXCHANGED]]+Table114[[#This Row],[SALES]]+Table114[[#This Row],[ISSUES]])</f>
        <v>0</v>
      </c>
      <c r="I106" s="53">
        <v>0</v>
      </c>
      <c r="J106" s="58">
        <f t="shared" si="26"/>
        <v>0</v>
      </c>
      <c r="K106" s="53">
        <f>+'DAY11'!K106+'DAY12'!C106</f>
        <v>0</v>
      </c>
      <c r="L106" s="54">
        <f>+'DAY11'!L106+'DAY12'!D106</f>
        <v>0</v>
      </c>
      <c r="M106" s="55">
        <f>+'DAY11'!M106+'DAY12'!E106</f>
        <v>0</v>
      </c>
      <c r="N106" s="52">
        <f>+'DAY11'!N106+'DAY12'!F106</f>
        <v>0</v>
      </c>
      <c r="O106" s="276">
        <f>+'DAY11'!O106+'DAY12'!G106</f>
        <v>0</v>
      </c>
      <c r="P106" s="53">
        <f t="shared" si="35"/>
        <v>0</v>
      </c>
      <c r="Q106" s="54">
        <f t="shared" si="36"/>
        <v>0</v>
      </c>
      <c r="R106" s="55">
        <f t="shared" si="37"/>
        <v>0</v>
      </c>
      <c r="S106" s="52">
        <f t="shared" si="38"/>
        <v>0</v>
      </c>
      <c r="T106" s="276">
        <f t="shared" si="39"/>
        <v>0</v>
      </c>
      <c r="U106" s="62">
        <f t="shared" si="25"/>
        <v>0</v>
      </c>
    </row>
    <row r="107" spans="1:21" x14ac:dyDescent="0.25">
      <c r="A107" s="340" t="s">
        <v>261</v>
      </c>
      <c r="B107" s="52">
        <f>'DAY11'!H107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+(Table114[[#This Row],[OPENING ]]+Table114[[#This Row],[RECEIPTS]]+Table114[[#This Row],[RETURNS]])-(Table114[[#This Row],[EXCHANGED]]+Table114[[#This Row],[SALES]]+Table114[[#This Row],[ISSUES]])</f>
        <v>258.60000000000002</v>
      </c>
      <c r="I107" s="53">
        <v>0</v>
      </c>
      <c r="J107" s="58">
        <f t="shared" si="26"/>
        <v>-258.60000000000002</v>
      </c>
      <c r="K107" s="53">
        <f>+'DAY11'!K107+'DAY12'!C107</f>
        <v>0</v>
      </c>
      <c r="L107" s="54">
        <f>+'DAY11'!L107+'DAY12'!D107</f>
        <v>0</v>
      </c>
      <c r="M107" s="55">
        <f>+'DAY11'!M107+'DAY12'!E107</f>
        <v>0</v>
      </c>
      <c r="N107" s="52">
        <f>+'DAY11'!N107+'DAY12'!F107</f>
        <v>0</v>
      </c>
      <c r="O107" s="276">
        <f>+'DAY11'!O107+'DAY12'!G107</f>
        <v>0</v>
      </c>
      <c r="P107" s="53">
        <f t="shared" si="35"/>
        <v>0</v>
      </c>
      <c r="Q107" s="54">
        <f t="shared" si="36"/>
        <v>0</v>
      </c>
      <c r="R107" s="55">
        <f t="shared" si="37"/>
        <v>0</v>
      </c>
      <c r="S107" s="52">
        <f t="shared" si="38"/>
        <v>0</v>
      </c>
      <c r="T107" s="276">
        <f t="shared" si="39"/>
        <v>0</v>
      </c>
      <c r="U107" s="62">
        <f t="shared" si="25"/>
        <v>0</v>
      </c>
    </row>
    <row r="108" spans="1:21" x14ac:dyDescent="0.25">
      <c r="A108" s="342" t="s">
        <v>220</v>
      </c>
      <c r="B108" s="52">
        <f>'DAY11'!H108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+(Table114[[#This Row],[OPENING ]]+Table114[[#This Row],[RECEIPTS]]+Table114[[#This Row],[RETURNS]])-(Table114[[#This Row],[EXCHANGED]]+Table114[[#This Row],[SALES]]+Table114[[#This Row],[ISSUES]])</f>
        <v>9803.4</v>
      </c>
      <c r="I108" s="53">
        <v>0</v>
      </c>
      <c r="J108" s="58">
        <f t="shared" si="26"/>
        <v>-9803.4</v>
      </c>
      <c r="K108" s="53">
        <f>+'DAY11'!K108+'DAY12'!C108</f>
        <v>6075</v>
      </c>
      <c r="L108" s="54">
        <f>+'DAY11'!L108+'DAY12'!D108</f>
        <v>0</v>
      </c>
      <c r="M108" s="55">
        <f>+'DAY11'!M108+'DAY12'!E108</f>
        <v>0</v>
      </c>
      <c r="N108" s="52">
        <f>+'DAY11'!N108+'DAY12'!F108</f>
        <v>0</v>
      </c>
      <c r="O108" s="276">
        <f>+'DAY11'!O108+'DAY12'!G108</f>
        <v>3900</v>
      </c>
      <c r="P108" s="53">
        <f t="shared" si="35"/>
        <v>506.25</v>
      </c>
      <c r="Q108" s="54">
        <f t="shared" si="36"/>
        <v>0</v>
      </c>
      <c r="R108" s="55">
        <f t="shared" si="37"/>
        <v>0</v>
      </c>
      <c r="S108" s="52">
        <f t="shared" si="38"/>
        <v>0</v>
      </c>
      <c r="T108" s="276">
        <f t="shared" si="39"/>
        <v>325</v>
      </c>
      <c r="U108" s="62">
        <f t="shared" si="25"/>
        <v>11.793563909774436</v>
      </c>
    </row>
    <row r="109" spans="1:21" x14ac:dyDescent="0.25">
      <c r="A109" s="340"/>
      <c r="B109" s="52">
        <f>'DAY11'!H109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+(Table114[[#This Row],[OPENING ]]+Table114[[#This Row],[RECEIPTS]]+Table114[[#This Row],[RETURNS]])-(Table114[[#This Row],[EXCHANGED]]+Table114[[#This Row],[SALES]]+Table114[[#This Row],[ISSUES]])</f>
        <v>0</v>
      </c>
      <c r="I109" s="53">
        <v>0</v>
      </c>
      <c r="J109" s="58">
        <f t="shared" si="26"/>
        <v>0</v>
      </c>
      <c r="K109" s="53">
        <f>+'DAY11'!K109+'DAY12'!C109</f>
        <v>0</v>
      </c>
      <c r="L109" s="54">
        <f>+'DAY11'!L109+'DAY12'!D109</f>
        <v>0</v>
      </c>
      <c r="M109" s="55">
        <f>+'DAY11'!M109+'DAY12'!E109</f>
        <v>0</v>
      </c>
      <c r="N109" s="52">
        <f>+'DAY11'!N109+'DAY12'!F109</f>
        <v>0</v>
      </c>
      <c r="O109" s="276">
        <f>+'DAY11'!O109+'DAY12'!G109</f>
        <v>0</v>
      </c>
      <c r="P109" s="53">
        <f t="shared" si="35"/>
        <v>0</v>
      </c>
      <c r="Q109" s="54">
        <f t="shared" si="36"/>
        <v>0</v>
      </c>
      <c r="R109" s="55">
        <f t="shared" si="37"/>
        <v>0</v>
      </c>
      <c r="S109" s="52">
        <f t="shared" si="38"/>
        <v>0</v>
      </c>
      <c r="T109" s="276">
        <f t="shared" si="39"/>
        <v>0</v>
      </c>
      <c r="U109" s="62">
        <f t="shared" si="25"/>
        <v>0</v>
      </c>
    </row>
    <row r="110" spans="1:21" x14ac:dyDescent="0.25">
      <c r="A110" s="340"/>
      <c r="B110" s="52">
        <f>'DAY11'!H110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+(Table114[[#This Row],[OPENING ]]+Table114[[#This Row],[RECEIPTS]]+Table114[[#This Row],[RETURNS]])-(Table114[[#This Row],[EXCHANGED]]+Table114[[#This Row],[SALES]]+Table114[[#This Row],[ISSUES]])</f>
        <v>0</v>
      </c>
      <c r="I110" s="53">
        <v>0</v>
      </c>
      <c r="J110" s="58">
        <f t="shared" si="26"/>
        <v>0</v>
      </c>
      <c r="K110" s="53">
        <f>+'DAY11'!K110+'DAY12'!C110</f>
        <v>0</v>
      </c>
      <c r="L110" s="54">
        <f>+'DAY11'!L110+'DAY12'!D110</f>
        <v>0</v>
      </c>
      <c r="M110" s="55">
        <f>+'DAY11'!M110+'DAY12'!E110</f>
        <v>0</v>
      </c>
      <c r="N110" s="52">
        <f>+'DAY11'!N110+'DAY12'!F110</f>
        <v>0</v>
      </c>
      <c r="O110" s="276">
        <f>+'DAY11'!O110+'DAY12'!G110</f>
        <v>0</v>
      </c>
      <c r="P110" s="53">
        <f t="shared" si="35"/>
        <v>0</v>
      </c>
      <c r="Q110" s="54">
        <f t="shared" si="36"/>
        <v>0</v>
      </c>
      <c r="R110" s="55">
        <f t="shared" si="37"/>
        <v>0</v>
      </c>
      <c r="S110" s="52">
        <f t="shared" si="38"/>
        <v>0</v>
      </c>
      <c r="T110" s="276">
        <f t="shared" si="39"/>
        <v>0</v>
      </c>
      <c r="U110" s="62">
        <f t="shared" si="25"/>
        <v>0</v>
      </c>
    </row>
    <row r="111" spans="1:21" x14ac:dyDescent="0.25">
      <c r="A111" s="340"/>
      <c r="B111" s="52">
        <f>'DAY11'!H111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+(Table114[[#This Row],[OPENING ]]+Table114[[#This Row],[RECEIPTS]]+Table114[[#This Row],[RETURNS]])-(Table114[[#This Row],[EXCHANGED]]+Table114[[#This Row],[SALES]]+Table114[[#This Row],[ISSUES]])</f>
        <v>0</v>
      </c>
      <c r="I111" s="53">
        <v>0</v>
      </c>
      <c r="J111" s="58">
        <f t="shared" si="26"/>
        <v>0</v>
      </c>
      <c r="K111" s="53">
        <f>+'DAY11'!K111+'DAY12'!C111</f>
        <v>0</v>
      </c>
      <c r="L111" s="54">
        <f>+'DAY11'!L111+'DAY12'!D111</f>
        <v>0</v>
      </c>
      <c r="M111" s="55">
        <f>+'DAY11'!M111+'DAY12'!E111</f>
        <v>0</v>
      </c>
      <c r="N111" s="52">
        <f>+'DAY11'!N111+'DAY12'!F111</f>
        <v>0</v>
      </c>
      <c r="O111" s="276">
        <f>+'DAY11'!O111+'DAY12'!G111</f>
        <v>0</v>
      </c>
      <c r="P111" s="53">
        <f t="shared" si="35"/>
        <v>0</v>
      </c>
      <c r="Q111" s="54">
        <f t="shared" si="36"/>
        <v>0</v>
      </c>
      <c r="R111" s="55">
        <f t="shared" si="37"/>
        <v>0</v>
      </c>
      <c r="S111" s="52">
        <f t="shared" si="38"/>
        <v>0</v>
      </c>
      <c r="T111" s="276">
        <f t="shared" si="39"/>
        <v>0</v>
      </c>
      <c r="U111" s="62">
        <f t="shared" si="25"/>
        <v>0</v>
      </c>
    </row>
    <row r="112" spans="1:21" x14ac:dyDescent="0.25">
      <c r="A112" s="340"/>
      <c r="B112" s="52">
        <f>'DAY11'!H112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+(Table114[[#This Row],[OPENING ]]+Table114[[#This Row],[RECEIPTS]]+Table114[[#This Row],[RETURNS]])-(Table114[[#This Row],[EXCHANGED]]+Table114[[#This Row],[SALES]]+Table114[[#This Row],[ISSUES]])</f>
        <v>0</v>
      </c>
      <c r="I112" s="53">
        <v>0</v>
      </c>
      <c r="J112" s="58">
        <f t="shared" si="26"/>
        <v>0</v>
      </c>
      <c r="K112" s="53">
        <f>+'DAY11'!K112+'DAY12'!C112</f>
        <v>0</v>
      </c>
      <c r="L112" s="54">
        <f>+'DAY11'!L112+'DAY12'!D112</f>
        <v>0</v>
      </c>
      <c r="M112" s="55">
        <f>+'DAY11'!M112+'DAY12'!E112</f>
        <v>0</v>
      </c>
      <c r="N112" s="52">
        <f>+'DAY11'!N112+'DAY12'!F112</f>
        <v>0</v>
      </c>
      <c r="O112" s="276">
        <f>+'DAY11'!O112+'DAY12'!G112</f>
        <v>0</v>
      </c>
      <c r="P112" s="53">
        <f t="shared" si="35"/>
        <v>0</v>
      </c>
      <c r="Q112" s="54">
        <f t="shared" si="36"/>
        <v>0</v>
      </c>
      <c r="R112" s="55">
        <f t="shared" si="37"/>
        <v>0</v>
      </c>
      <c r="S112" s="52">
        <f t="shared" si="38"/>
        <v>0</v>
      </c>
      <c r="T112" s="276">
        <f t="shared" si="39"/>
        <v>0</v>
      </c>
      <c r="U112" s="62">
        <f t="shared" si="25"/>
        <v>0</v>
      </c>
    </row>
    <row r="113" spans="1:21" ht="15.75" thickBot="1" x14ac:dyDescent="0.3">
      <c r="A113" s="342" t="s">
        <v>126</v>
      </c>
      <c r="B113" s="52">
        <f>'DAY11'!H113</f>
        <v>0</v>
      </c>
      <c r="C113" s="53">
        <v>0</v>
      </c>
      <c r="D113" s="54">
        <v>0</v>
      </c>
      <c r="E113" s="55">
        <v>0</v>
      </c>
      <c r="F113" s="52">
        <v>0</v>
      </c>
      <c r="G113" s="276">
        <v>0</v>
      </c>
      <c r="H113" s="54">
        <f>+(Table114[[#This Row],[OPENING ]]+Table114[[#This Row],[RECEIPTS]]+Table114[[#This Row],[RETURNS]])-(Table114[[#This Row],[EXCHANGED]]+Table114[[#This Row],[SALES]]+Table114[[#This Row],[ISSUES]])</f>
        <v>0</v>
      </c>
      <c r="I113" s="144">
        <v>0</v>
      </c>
      <c r="J113" s="148">
        <f t="shared" si="26"/>
        <v>0</v>
      </c>
      <c r="K113" s="53">
        <f>+'DAY11'!K113+'DAY12'!C113</f>
        <v>0</v>
      </c>
      <c r="L113" s="54">
        <f>+'DAY11'!L113+'DAY12'!D113</f>
        <v>0</v>
      </c>
      <c r="M113" s="55">
        <f>+'DAY11'!M113+'DAY12'!E113</f>
        <v>0</v>
      </c>
      <c r="N113" s="52">
        <f>+'DAY11'!N113+'DAY12'!F113</f>
        <v>0</v>
      </c>
      <c r="O113" s="276">
        <f>+'DAY11'!O113+'DAY12'!G113</f>
        <v>0</v>
      </c>
      <c r="P113" s="53">
        <f t="shared" si="35"/>
        <v>0</v>
      </c>
      <c r="Q113" s="54">
        <f t="shared" si="36"/>
        <v>0</v>
      </c>
      <c r="R113" s="55">
        <f t="shared" si="37"/>
        <v>0</v>
      </c>
      <c r="S113" s="52">
        <f t="shared" si="38"/>
        <v>0</v>
      </c>
      <c r="T113" s="276">
        <f t="shared" si="39"/>
        <v>0</v>
      </c>
      <c r="U113" s="167">
        <f t="shared" si="25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40">SUM(C102:C113)</f>
        <v>0</v>
      </c>
      <c r="D114" s="162">
        <f t="shared" si="40"/>
        <v>0</v>
      </c>
      <c r="E114" s="163">
        <f t="shared" si="40"/>
        <v>0</v>
      </c>
      <c r="F114" s="160">
        <f t="shared" si="40"/>
        <v>0</v>
      </c>
      <c r="G114" s="277">
        <f t="shared" ref="G114:T114" si="41">SUM(G102:G113)</f>
        <v>0</v>
      </c>
      <c r="H114" s="162">
        <f t="shared" si="41"/>
        <v>10062</v>
      </c>
      <c r="I114" s="161">
        <f t="shared" si="41"/>
        <v>0</v>
      </c>
      <c r="J114" s="165">
        <f>SUM(J102:J113)</f>
        <v>-10062</v>
      </c>
      <c r="K114" s="161">
        <f t="shared" si="41"/>
        <v>6075</v>
      </c>
      <c r="L114" s="162">
        <f t="shared" si="41"/>
        <v>0</v>
      </c>
      <c r="M114" s="163">
        <f t="shared" si="41"/>
        <v>0</v>
      </c>
      <c r="N114" s="160">
        <f t="shared" si="41"/>
        <v>0</v>
      </c>
      <c r="O114" s="277">
        <f t="shared" si="41"/>
        <v>3900</v>
      </c>
      <c r="P114" s="161">
        <f t="shared" si="41"/>
        <v>506.25</v>
      </c>
      <c r="Q114" s="162">
        <f t="shared" si="41"/>
        <v>0</v>
      </c>
      <c r="R114" s="163">
        <f t="shared" si="41"/>
        <v>0</v>
      </c>
      <c r="S114" s="160">
        <f t="shared" si="41"/>
        <v>0</v>
      </c>
      <c r="T114" s="277">
        <f t="shared" si="41"/>
        <v>325</v>
      </c>
      <c r="U114" s="166">
        <f t="shared" si="25"/>
        <v>12.104661654135338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'DAY11'!H117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+(Table114[[#This Row],[OPENING ]]+Table114[[#This Row],[RECEIPTS]]+Table114[[#This Row],[RETURNS]])-(Table114[[#This Row],[EXCHANGED]]+Table114[[#This Row],[SALES]]+Table114[[#This Row],[ISSUES]])</f>
        <v>0</v>
      </c>
      <c r="I117" s="53">
        <v>0</v>
      </c>
      <c r="J117" s="58">
        <f t="shared" si="26"/>
        <v>0</v>
      </c>
      <c r="K117" s="53">
        <f>+'DAY11'!K117+'DAY12'!C117</f>
        <v>0</v>
      </c>
      <c r="L117" s="54">
        <f>+'DAY11'!L117+'DAY12'!D117</f>
        <v>0</v>
      </c>
      <c r="M117" s="55">
        <f>+'DAY11'!M117+'DAY12'!E117</f>
        <v>0</v>
      </c>
      <c r="N117" s="52">
        <f>+'DAY11'!N117+'DAY12'!F117</f>
        <v>0</v>
      </c>
      <c r="O117" s="276">
        <f>+'DAY11'!O117+'DAY12'!G117</f>
        <v>0</v>
      </c>
      <c r="P117" s="53">
        <f>+K117/12</f>
        <v>0</v>
      </c>
      <c r="Q117" s="54">
        <f>+L117/12</f>
        <v>0</v>
      </c>
      <c r="R117" s="55">
        <f>+M117/12</f>
        <v>0</v>
      </c>
      <c r="S117" s="52">
        <f>+N117/12</f>
        <v>0</v>
      </c>
      <c r="T117" s="276">
        <f>+O117/12</f>
        <v>0</v>
      </c>
      <c r="U117" s="62">
        <f t="shared" si="25"/>
        <v>0</v>
      </c>
    </row>
    <row r="118" spans="1:21" x14ac:dyDescent="0.25">
      <c r="A118" s="78" t="s">
        <v>46</v>
      </c>
      <c r="B118" s="52">
        <f>'DAY11'!H118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+(Table114[[#This Row],[OPENING ]]+Table114[[#This Row],[RECEIPTS]]+Table114[[#This Row],[RETURNS]])-(Table114[[#This Row],[EXCHANGED]]+Table114[[#This Row],[SALES]]+Table114[[#This Row],[ISSUES]])</f>
        <v>0</v>
      </c>
      <c r="I118" s="53">
        <v>0</v>
      </c>
      <c r="J118" s="58">
        <f t="shared" si="26"/>
        <v>0</v>
      </c>
      <c r="K118" s="53">
        <f>+'DAY11'!K118+'DAY12'!C118</f>
        <v>0</v>
      </c>
      <c r="L118" s="54">
        <f>+'DAY11'!L118+'DAY12'!D118</f>
        <v>0</v>
      </c>
      <c r="M118" s="55">
        <f>+'DAY11'!M118+'DAY12'!E118</f>
        <v>0</v>
      </c>
      <c r="N118" s="52">
        <f>+'DAY11'!N118+'DAY12'!F118</f>
        <v>0</v>
      </c>
      <c r="O118" s="276">
        <f>+'DAY11'!O118+'DAY12'!G118</f>
        <v>0</v>
      </c>
      <c r="P118" s="53">
        <f t="shared" ref="P118:P124" si="42">+K118/12</f>
        <v>0</v>
      </c>
      <c r="Q118" s="54">
        <f t="shared" ref="Q118:Q124" si="43">+L118/12</f>
        <v>0</v>
      </c>
      <c r="R118" s="55">
        <f t="shared" ref="R118:R124" si="44">+M118/12</f>
        <v>0</v>
      </c>
      <c r="S118" s="52">
        <f t="shared" ref="S118:S124" si="45">+N118/12</f>
        <v>0</v>
      </c>
      <c r="T118" s="276">
        <f t="shared" ref="T118:T124" si="46">+O118/12</f>
        <v>0</v>
      </c>
      <c r="U118" s="62">
        <f t="shared" si="25"/>
        <v>0</v>
      </c>
    </row>
    <row r="119" spans="1:21" x14ac:dyDescent="0.25">
      <c r="A119" s="78"/>
      <c r="B119" s="52">
        <f>'DAY11'!H119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+(Table114[[#This Row],[OPENING ]]+Table114[[#This Row],[RECEIPTS]]+Table114[[#This Row],[RETURNS]])-(Table114[[#This Row],[EXCHANGED]]+Table114[[#This Row],[SALES]]+Table114[[#This Row],[ISSUES]])</f>
        <v>0</v>
      </c>
      <c r="I119" s="53">
        <v>0</v>
      </c>
      <c r="J119" s="58">
        <f t="shared" si="26"/>
        <v>0</v>
      </c>
      <c r="K119" s="53">
        <f>+'DAY11'!K119+'DAY12'!C119</f>
        <v>0</v>
      </c>
      <c r="L119" s="54">
        <f>+'DAY11'!L119+'DAY12'!D119</f>
        <v>0</v>
      </c>
      <c r="M119" s="55">
        <f>+'DAY11'!M119+'DAY12'!E119</f>
        <v>0</v>
      </c>
      <c r="N119" s="52">
        <f>+'DAY11'!N119+'DAY12'!F119</f>
        <v>0</v>
      </c>
      <c r="O119" s="276">
        <f>+'DAY11'!O119+'DAY12'!G119</f>
        <v>0</v>
      </c>
      <c r="P119" s="53">
        <f t="shared" si="42"/>
        <v>0</v>
      </c>
      <c r="Q119" s="54">
        <f t="shared" si="43"/>
        <v>0</v>
      </c>
      <c r="R119" s="55">
        <f t="shared" si="44"/>
        <v>0</v>
      </c>
      <c r="S119" s="52">
        <f t="shared" si="45"/>
        <v>0</v>
      </c>
      <c r="T119" s="276">
        <f t="shared" si="46"/>
        <v>0</v>
      </c>
      <c r="U119" s="62">
        <f t="shared" si="25"/>
        <v>0</v>
      </c>
    </row>
    <row r="120" spans="1:21" x14ac:dyDescent="0.25">
      <c r="A120" s="78" t="s">
        <v>230</v>
      </c>
      <c r="B120" s="52">
        <f>'DAY11'!H120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+(Table114[[#This Row],[OPENING ]]+Table114[[#This Row],[RECEIPTS]]+Table114[[#This Row],[RETURNS]])-(Table114[[#This Row],[EXCHANGED]]+Table114[[#This Row],[SALES]]+Table114[[#This Row],[ISSUES]])</f>
        <v>0</v>
      </c>
      <c r="I120" s="53">
        <v>0</v>
      </c>
      <c r="J120" s="58">
        <f t="shared" si="26"/>
        <v>0</v>
      </c>
      <c r="K120" s="53">
        <f>+'DAY11'!K120+'DAY12'!C120</f>
        <v>0</v>
      </c>
      <c r="L120" s="54">
        <f>+'DAY11'!L120+'DAY12'!D120</f>
        <v>0</v>
      </c>
      <c r="M120" s="55">
        <f>+'DAY11'!M120+'DAY12'!E120</f>
        <v>0</v>
      </c>
      <c r="N120" s="52">
        <f>+'DAY11'!N120+'DAY12'!F120</f>
        <v>0</v>
      </c>
      <c r="O120" s="276">
        <f>+'DAY11'!O120+'DAY12'!G120</f>
        <v>0</v>
      </c>
      <c r="P120" s="53">
        <f t="shared" si="42"/>
        <v>0</v>
      </c>
      <c r="Q120" s="54">
        <f t="shared" si="43"/>
        <v>0</v>
      </c>
      <c r="R120" s="55">
        <f t="shared" si="44"/>
        <v>0</v>
      </c>
      <c r="S120" s="52">
        <f t="shared" si="45"/>
        <v>0</v>
      </c>
      <c r="T120" s="276">
        <f t="shared" si="46"/>
        <v>0</v>
      </c>
      <c r="U120" s="62">
        <f t="shared" si="25"/>
        <v>0</v>
      </c>
    </row>
    <row r="121" spans="1:21" x14ac:dyDescent="0.25">
      <c r="A121" s="78" t="s">
        <v>231</v>
      </c>
      <c r="B121" s="52">
        <f>'DAY11'!H121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+(Table114[[#This Row],[OPENING ]]+Table114[[#This Row],[RECEIPTS]]+Table114[[#This Row],[RETURNS]])-(Table114[[#This Row],[EXCHANGED]]+Table114[[#This Row],[SALES]]+Table114[[#This Row],[ISSUES]])</f>
        <v>8486.7999999999993</v>
      </c>
      <c r="I121" s="53">
        <v>0</v>
      </c>
      <c r="J121" s="58">
        <f t="shared" si="26"/>
        <v>-8486.7999999999993</v>
      </c>
      <c r="K121" s="53">
        <f>+'DAY11'!K121+'DAY12'!C121</f>
        <v>0</v>
      </c>
      <c r="L121" s="54">
        <f>+'DAY11'!L121+'DAY12'!D121</f>
        <v>8.3000000000000007</v>
      </c>
      <c r="M121" s="55">
        <f>+'DAY11'!M121+'DAY12'!E121</f>
        <v>0</v>
      </c>
      <c r="N121" s="52">
        <f>+'DAY11'!N121+'DAY12'!F121</f>
        <v>0</v>
      </c>
      <c r="O121" s="276">
        <f>+'DAY11'!O121+'DAY12'!G121</f>
        <v>2209.9</v>
      </c>
      <c r="P121" s="53">
        <f t="shared" si="42"/>
        <v>0</v>
      </c>
      <c r="Q121" s="54">
        <f t="shared" si="43"/>
        <v>0.69166666666666676</v>
      </c>
      <c r="R121" s="55">
        <f t="shared" si="44"/>
        <v>0</v>
      </c>
      <c r="S121" s="52">
        <f t="shared" si="45"/>
        <v>0</v>
      </c>
      <c r="T121" s="276">
        <f t="shared" si="46"/>
        <v>184.15833333333333</v>
      </c>
      <c r="U121" s="62">
        <f t="shared" si="25"/>
        <v>45.911820394914791</v>
      </c>
    </row>
    <row r="122" spans="1:21" x14ac:dyDescent="0.25">
      <c r="A122" s="78" t="s">
        <v>232</v>
      </c>
      <c r="B122" s="52">
        <f>'DAY11'!H122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+(Table114[[#This Row],[OPENING ]]+Table114[[#This Row],[RECEIPTS]]+Table114[[#This Row],[RETURNS]])-(Table114[[#This Row],[EXCHANGED]]+Table114[[#This Row],[SALES]]+Table114[[#This Row],[ISSUES]])</f>
        <v>0</v>
      </c>
      <c r="I122" s="53">
        <v>0</v>
      </c>
      <c r="J122" s="58">
        <f t="shared" si="26"/>
        <v>0</v>
      </c>
      <c r="K122" s="53">
        <f>+'DAY11'!K122+'DAY12'!C122</f>
        <v>0</v>
      </c>
      <c r="L122" s="54">
        <f>+'DAY11'!L122+'DAY12'!D122</f>
        <v>0</v>
      </c>
      <c r="M122" s="55">
        <f>+'DAY11'!M122+'DAY12'!E122</f>
        <v>0</v>
      </c>
      <c r="N122" s="52">
        <f>+'DAY11'!N122+'DAY12'!F122</f>
        <v>0</v>
      </c>
      <c r="O122" s="276">
        <f>+'DAY11'!O122+'DAY12'!G122</f>
        <v>0</v>
      </c>
      <c r="P122" s="53">
        <f t="shared" si="42"/>
        <v>0</v>
      </c>
      <c r="Q122" s="54">
        <f t="shared" si="43"/>
        <v>0</v>
      </c>
      <c r="R122" s="55">
        <f t="shared" si="44"/>
        <v>0</v>
      </c>
      <c r="S122" s="52">
        <f t="shared" si="45"/>
        <v>0</v>
      </c>
      <c r="T122" s="276">
        <f t="shared" si="46"/>
        <v>0</v>
      </c>
      <c r="U122" s="62">
        <f t="shared" si="25"/>
        <v>0</v>
      </c>
    </row>
    <row r="123" spans="1:21" x14ac:dyDescent="0.25">
      <c r="A123" s="320" t="s">
        <v>246</v>
      </c>
      <c r="B123" s="52">
        <f>'DAY11'!H123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+(Table114[[#This Row],[OPENING ]]+Table114[[#This Row],[RECEIPTS]]+Table114[[#This Row],[RETURNS]])-(Table114[[#This Row],[EXCHANGED]]+Table114[[#This Row],[SALES]]+Table114[[#This Row],[ISSUES]])</f>
        <v>100</v>
      </c>
      <c r="I123" s="53">
        <v>0</v>
      </c>
      <c r="J123" s="58">
        <f t="shared" si="26"/>
        <v>-100</v>
      </c>
      <c r="K123" s="53">
        <f>+'DAY11'!K123+'DAY12'!C123</f>
        <v>0</v>
      </c>
      <c r="L123" s="54">
        <f>+'DAY11'!L123+'DAY12'!D123</f>
        <v>0</v>
      </c>
      <c r="M123" s="55">
        <f>+'DAY11'!M123+'DAY12'!E123</f>
        <v>0</v>
      </c>
      <c r="N123" s="52">
        <f>+'DAY11'!N123+'DAY12'!F123</f>
        <v>0</v>
      </c>
      <c r="O123" s="276">
        <f>+'DAY11'!O123+'DAY12'!G123</f>
        <v>0</v>
      </c>
      <c r="P123" s="53">
        <f t="shared" si="42"/>
        <v>0</v>
      </c>
      <c r="Q123" s="54">
        <f t="shared" si="43"/>
        <v>0</v>
      </c>
      <c r="R123" s="55">
        <f t="shared" si="44"/>
        <v>0</v>
      </c>
      <c r="S123" s="52">
        <f t="shared" si="45"/>
        <v>0</v>
      </c>
      <c r="T123" s="276">
        <f t="shared" si="46"/>
        <v>0</v>
      </c>
      <c r="U123" s="62">
        <f t="shared" si="25"/>
        <v>0</v>
      </c>
    </row>
    <row r="124" spans="1:21" ht="15.75" thickBot="1" x14ac:dyDescent="0.3">
      <c r="A124" s="177"/>
      <c r="B124" s="52">
        <f>'DAY11'!H124</f>
        <v>0</v>
      </c>
      <c r="C124" s="53">
        <v>0</v>
      </c>
      <c r="D124" s="54">
        <v>0</v>
      </c>
      <c r="E124" s="55">
        <v>0</v>
      </c>
      <c r="F124" s="52">
        <v>0</v>
      </c>
      <c r="G124" s="276">
        <v>0</v>
      </c>
      <c r="H124" s="54">
        <f>+(Table114[[#This Row],[OPENING ]]+Table114[[#This Row],[RECEIPTS]]+Table114[[#This Row],[RETURNS]])-(Table114[[#This Row],[EXCHANGED]]+Table114[[#This Row],[SALES]]+Table114[[#This Row],[ISSUES]])</f>
        <v>0</v>
      </c>
      <c r="I124" s="144">
        <v>0</v>
      </c>
      <c r="J124" s="148">
        <f t="shared" si="26"/>
        <v>0</v>
      </c>
      <c r="K124" s="53">
        <f>+'DAY11'!K124+'DAY12'!C124</f>
        <v>0</v>
      </c>
      <c r="L124" s="54">
        <f>+'DAY11'!L124+'DAY12'!D124</f>
        <v>0</v>
      </c>
      <c r="M124" s="55">
        <f>+'DAY11'!M124+'DAY12'!E124</f>
        <v>0</v>
      </c>
      <c r="N124" s="52">
        <f>+'DAY11'!N124+'DAY12'!F124</f>
        <v>0</v>
      </c>
      <c r="O124" s="276">
        <f>+'DAY11'!O124+'DAY12'!G124</f>
        <v>0</v>
      </c>
      <c r="P124" s="53">
        <f t="shared" si="42"/>
        <v>0</v>
      </c>
      <c r="Q124" s="54">
        <f t="shared" si="43"/>
        <v>0</v>
      </c>
      <c r="R124" s="55">
        <f t="shared" si="44"/>
        <v>0</v>
      </c>
      <c r="S124" s="52">
        <f t="shared" si="45"/>
        <v>0</v>
      </c>
      <c r="T124" s="276">
        <f t="shared" si="46"/>
        <v>0</v>
      </c>
      <c r="U124" s="167">
        <f t="shared" si="25"/>
        <v>0</v>
      </c>
    </row>
    <row r="125" spans="1:21" ht="17.25" thickBot="1" x14ac:dyDescent="0.35">
      <c r="A125" s="159" t="s">
        <v>196</v>
      </c>
      <c r="B125" s="160">
        <f t="shared" ref="B125:T125" si="47">SUM(B117:B124)</f>
        <v>8586.7999999999993</v>
      </c>
      <c r="C125" s="161">
        <f t="shared" si="47"/>
        <v>0</v>
      </c>
      <c r="D125" s="162">
        <f t="shared" si="47"/>
        <v>0</v>
      </c>
      <c r="E125" s="163">
        <f t="shared" si="47"/>
        <v>0</v>
      </c>
      <c r="F125" s="160">
        <f t="shared" si="47"/>
        <v>0</v>
      </c>
      <c r="G125" s="277">
        <f t="shared" si="47"/>
        <v>0</v>
      </c>
      <c r="H125" s="162">
        <f t="shared" si="47"/>
        <v>8586.7999999999993</v>
      </c>
      <c r="I125" s="161">
        <f t="shared" si="47"/>
        <v>0</v>
      </c>
      <c r="J125" s="165">
        <f>SUM(J117:J124)</f>
        <v>-8586.7999999999993</v>
      </c>
      <c r="K125" s="161">
        <f t="shared" si="47"/>
        <v>0</v>
      </c>
      <c r="L125" s="162">
        <f t="shared" si="47"/>
        <v>8.3000000000000007</v>
      </c>
      <c r="M125" s="163">
        <f t="shared" si="47"/>
        <v>0</v>
      </c>
      <c r="N125" s="160">
        <f t="shared" si="47"/>
        <v>0</v>
      </c>
      <c r="O125" s="277">
        <f t="shared" si="47"/>
        <v>2209.9</v>
      </c>
      <c r="P125" s="161">
        <f t="shared" si="47"/>
        <v>0</v>
      </c>
      <c r="Q125" s="162">
        <f t="shared" si="47"/>
        <v>0.69166666666666676</v>
      </c>
      <c r="R125" s="163">
        <f t="shared" si="47"/>
        <v>0</v>
      </c>
      <c r="S125" s="160">
        <f t="shared" si="47"/>
        <v>0</v>
      </c>
      <c r="T125" s="277">
        <f t="shared" si="47"/>
        <v>184.15833333333333</v>
      </c>
      <c r="U125" s="166">
        <f t="shared" si="25"/>
        <v>46.452799567216658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'DAY11'!H128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+(Table114[[#This Row],[OPENING ]]+Table114[[#This Row],[RECEIPTS]]+Table114[[#This Row],[RETURNS]])-(Table114[[#This Row],[EXCHANGED]]+Table114[[#This Row],[SALES]]+Table114[[#This Row],[ISSUES]])</f>
        <v>0</v>
      </c>
      <c r="I128" s="53">
        <v>0</v>
      </c>
      <c r="J128" s="58">
        <f t="shared" si="26"/>
        <v>0</v>
      </c>
      <c r="K128" s="53">
        <f>+'DAY11'!K128+'DAY12'!C128</f>
        <v>0</v>
      </c>
      <c r="L128" s="54">
        <f>+'DAY11'!L128+'DAY12'!D128</f>
        <v>0</v>
      </c>
      <c r="M128" s="55">
        <f>+'DAY11'!M128+'DAY12'!E128</f>
        <v>0</v>
      </c>
      <c r="N128" s="52">
        <f>+'DAY11'!N128+'DAY12'!F128</f>
        <v>0</v>
      </c>
      <c r="O128" s="276">
        <f>+'DAY11'!O128+'DAY12'!G128</f>
        <v>1017</v>
      </c>
      <c r="P128" s="53">
        <f>+K128/12</f>
        <v>0</v>
      </c>
      <c r="Q128" s="54">
        <f>+L128/12</f>
        <v>0</v>
      </c>
      <c r="R128" s="55">
        <f>+M128/12</f>
        <v>0</v>
      </c>
      <c r="S128" s="52">
        <f>+N128/12</f>
        <v>0</v>
      </c>
      <c r="T128" s="276">
        <f>+O128/12</f>
        <v>84.75</v>
      </c>
      <c r="U128" s="62">
        <f t="shared" si="25"/>
        <v>0</v>
      </c>
    </row>
    <row r="129" spans="1:21" x14ac:dyDescent="0.25">
      <c r="A129" s="80" t="s">
        <v>48</v>
      </c>
      <c r="B129" s="52">
        <f>'DAY11'!H129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+(Table114[[#This Row],[OPENING ]]+Table114[[#This Row],[RECEIPTS]]+Table114[[#This Row],[RETURNS]])-(Table114[[#This Row],[EXCHANGED]]+Table114[[#This Row],[SALES]]+Table114[[#This Row],[ISSUES]])</f>
        <v>28</v>
      </c>
      <c r="I129" s="53">
        <v>0</v>
      </c>
      <c r="J129" s="58">
        <f t="shared" si="26"/>
        <v>-28</v>
      </c>
      <c r="K129" s="53">
        <f>+'DAY11'!K129+'DAY12'!C129</f>
        <v>0</v>
      </c>
      <c r="L129" s="54">
        <f>+'DAY11'!L129+'DAY12'!D129</f>
        <v>0</v>
      </c>
      <c r="M129" s="55">
        <f>+'DAY11'!M129+'DAY12'!E129</f>
        <v>0</v>
      </c>
      <c r="N129" s="52">
        <f>+'DAY11'!N129+'DAY12'!F129</f>
        <v>0</v>
      </c>
      <c r="O129" s="276">
        <f>+'DAY11'!O129+'DAY12'!G129</f>
        <v>0</v>
      </c>
      <c r="P129" s="53">
        <f t="shared" ref="P129:P149" si="48">+K129/12</f>
        <v>0</v>
      </c>
      <c r="Q129" s="54">
        <f t="shared" ref="Q129:Q149" si="49">+L129/12</f>
        <v>0</v>
      </c>
      <c r="R129" s="55">
        <f t="shared" ref="R129:R149" si="50">+M129/12</f>
        <v>0</v>
      </c>
      <c r="S129" s="52">
        <f t="shared" ref="S129:S149" si="51">+N129/12</f>
        <v>0</v>
      </c>
      <c r="T129" s="276">
        <f t="shared" ref="T129:T149" si="52">+O129/12</f>
        <v>0</v>
      </c>
      <c r="U129" s="62">
        <f t="shared" si="25"/>
        <v>0</v>
      </c>
    </row>
    <row r="130" spans="1:21" x14ac:dyDescent="0.25">
      <c r="A130" s="80" t="s">
        <v>49</v>
      </c>
      <c r="B130" s="52">
        <f>'DAY11'!H130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+(Table114[[#This Row],[OPENING ]]+Table114[[#This Row],[RECEIPTS]]+Table114[[#This Row],[RETURNS]])-(Table114[[#This Row],[EXCHANGED]]+Table114[[#This Row],[SALES]]+Table114[[#This Row],[ISSUES]])</f>
        <v>0</v>
      </c>
      <c r="I130" s="53">
        <v>0</v>
      </c>
      <c r="J130" s="58">
        <f t="shared" si="26"/>
        <v>0</v>
      </c>
      <c r="K130" s="53">
        <f>+'DAY11'!K130+'DAY12'!C130</f>
        <v>20</v>
      </c>
      <c r="L130" s="54">
        <f>+'DAY11'!L130+'DAY12'!D130</f>
        <v>0</v>
      </c>
      <c r="M130" s="55">
        <f>+'DAY11'!M130+'DAY12'!E130</f>
        <v>0</v>
      </c>
      <c r="N130" s="52">
        <f>+'DAY11'!N130+'DAY12'!F130</f>
        <v>0</v>
      </c>
      <c r="O130" s="276">
        <f>+'DAY11'!O130+'DAY12'!G130</f>
        <v>220</v>
      </c>
      <c r="P130" s="53">
        <f t="shared" si="48"/>
        <v>1.6666666666666667</v>
      </c>
      <c r="Q130" s="54">
        <f t="shared" si="49"/>
        <v>0</v>
      </c>
      <c r="R130" s="55">
        <f t="shared" si="50"/>
        <v>0</v>
      </c>
      <c r="S130" s="52">
        <f t="shared" si="51"/>
        <v>0</v>
      </c>
      <c r="T130" s="276">
        <f t="shared" si="52"/>
        <v>18.333333333333332</v>
      </c>
      <c r="U130" s="62">
        <f t="shared" si="25"/>
        <v>0</v>
      </c>
    </row>
    <row r="131" spans="1:21" x14ac:dyDescent="0.25">
      <c r="A131" s="80" t="s">
        <v>50</v>
      </c>
      <c r="B131" s="52">
        <f>'DAY11'!H131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+(Table114[[#This Row],[OPENING ]]+Table114[[#This Row],[RECEIPTS]]+Table114[[#This Row],[RETURNS]])-(Table114[[#This Row],[EXCHANGED]]+Table114[[#This Row],[SALES]]+Table114[[#This Row],[ISSUES]])</f>
        <v>43.900000000000006</v>
      </c>
      <c r="I131" s="53">
        <v>0</v>
      </c>
      <c r="J131" s="58">
        <f t="shared" si="26"/>
        <v>-43.900000000000006</v>
      </c>
      <c r="K131" s="53">
        <f>+'DAY11'!K131+'DAY12'!C131</f>
        <v>0</v>
      </c>
      <c r="L131" s="54">
        <f>+'DAY11'!L131+'DAY12'!D131</f>
        <v>0</v>
      </c>
      <c r="M131" s="55">
        <f>+'DAY11'!M131+'DAY12'!E131</f>
        <v>0</v>
      </c>
      <c r="N131" s="52">
        <f>+'DAY11'!N131+'DAY12'!F131</f>
        <v>0</v>
      </c>
      <c r="O131" s="276">
        <f>+'DAY11'!O131+'DAY12'!G131</f>
        <v>15.8</v>
      </c>
      <c r="P131" s="53">
        <f t="shared" si="48"/>
        <v>0</v>
      </c>
      <c r="Q131" s="54">
        <f t="shared" si="49"/>
        <v>0</v>
      </c>
      <c r="R131" s="55">
        <f t="shared" si="50"/>
        <v>0</v>
      </c>
      <c r="S131" s="52">
        <f t="shared" si="51"/>
        <v>0</v>
      </c>
      <c r="T131" s="276">
        <f t="shared" si="52"/>
        <v>1.3166666666666667</v>
      </c>
      <c r="U131" s="62">
        <f t="shared" si="25"/>
        <v>33.341772151898738</v>
      </c>
    </row>
    <row r="132" spans="1:21" x14ac:dyDescent="0.25">
      <c r="A132" s="80" t="s">
        <v>107</v>
      </c>
      <c r="B132" s="52">
        <f>'DAY11'!H132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+(Table114[[#This Row],[OPENING ]]+Table114[[#This Row],[RECEIPTS]]+Table114[[#This Row],[RETURNS]])-(Table114[[#This Row],[EXCHANGED]]+Table114[[#This Row],[SALES]]+Table114[[#This Row],[ISSUES]])</f>
        <v>0</v>
      </c>
      <c r="I132" s="53">
        <v>0</v>
      </c>
      <c r="J132" s="58">
        <f t="shared" si="26"/>
        <v>0</v>
      </c>
      <c r="K132" s="53">
        <f>+'DAY11'!K132+'DAY12'!C132</f>
        <v>0</v>
      </c>
      <c r="L132" s="54">
        <f>+'DAY11'!L132+'DAY12'!D132</f>
        <v>0</v>
      </c>
      <c r="M132" s="55">
        <f>+'DAY11'!M132+'DAY12'!E132</f>
        <v>0</v>
      </c>
      <c r="N132" s="52">
        <f>+'DAY11'!N132+'DAY12'!F132</f>
        <v>0</v>
      </c>
      <c r="O132" s="276">
        <f>+'DAY11'!O132+'DAY12'!G132</f>
        <v>0</v>
      </c>
      <c r="P132" s="53">
        <f t="shared" si="48"/>
        <v>0</v>
      </c>
      <c r="Q132" s="54">
        <f t="shared" si="49"/>
        <v>0</v>
      </c>
      <c r="R132" s="55">
        <f t="shared" si="50"/>
        <v>0</v>
      </c>
      <c r="S132" s="52">
        <f t="shared" si="51"/>
        <v>0</v>
      </c>
      <c r="T132" s="276">
        <f t="shared" si="52"/>
        <v>0</v>
      </c>
      <c r="U132" s="62">
        <f t="shared" si="25"/>
        <v>0</v>
      </c>
    </row>
    <row r="133" spans="1:21" x14ac:dyDescent="0.25">
      <c r="A133" s="80" t="s">
        <v>108</v>
      </c>
      <c r="B133" s="52">
        <f>'DAY11'!H133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+(Table114[[#This Row],[OPENING ]]+Table114[[#This Row],[RECEIPTS]]+Table114[[#This Row],[RETURNS]])-(Table114[[#This Row],[EXCHANGED]]+Table114[[#This Row],[SALES]]+Table114[[#This Row],[ISSUES]])</f>
        <v>5775.4</v>
      </c>
      <c r="I133" s="53">
        <v>0</v>
      </c>
      <c r="J133" s="58">
        <f t="shared" si="26"/>
        <v>-5775.4</v>
      </c>
      <c r="K133" s="53">
        <f>+'DAY11'!K133+'DAY12'!C133</f>
        <v>0</v>
      </c>
      <c r="L133" s="54">
        <f>+'DAY11'!L133+'DAY12'!D133</f>
        <v>0</v>
      </c>
      <c r="M133" s="55">
        <f>+'DAY11'!M133+'DAY12'!E133</f>
        <v>0</v>
      </c>
      <c r="N133" s="52">
        <f>+'DAY11'!N133+'DAY12'!F133</f>
        <v>0</v>
      </c>
      <c r="O133" s="276">
        <f>+'DAY11'!O133+'DAY12'!G133</f>
        <v>0</v>
      </c>
      <c r="P133" s="53">
        <f t="shared" si="48"/>
        <v>0</v>
      </c>
      <c r="Q133" s="54">
        <f t="shared" si="49"/>
        <v>0</v>
      </c>
      <c r="R133" s="55">
        <f t="shared" si="50"/>
        <v>0</v>
      </c>
      <c r="S133" s="52">
        <f t="shared" si="51"/>
        <v>0</v>
      </c>
      <c r="T133" s="276">
        <f t="shared" si="52"/>
        <v>0</v>
      </c>
      <c r="U133" s="62">
        <f t="shared" ref="U133:U209" si="53">IFERROR(+H133/(P133+Q133+R133+S133+T133),0)</f>
        <v>0</v>
      </c>
    </row>
    <row r="134" spans="1:21" x14ac:dyDescent="0.25">
      <c r="A134" s="85" t="s">
        <v>115</v>
      </c>
      <c r="B134" s="52">
        <f>'DAY11'!H134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+(Table114[[#This Row],[OPENING ]]+Table114[[#This Row],[RECEIPTS]]+Table114[[#This Row],[RETURNS]])-(Table114[[#This Row],[EXCHANGED]]+Table114[[#This Row],[SALES]]+Table114[[#This Row],[ISSUES]])</f>
        <v>0</v>
      </c>
      <c r="I134" s="53">
        <v>0</v>
      </c>
      <c r="J134" s="58">
        <f t="shared" si="26"/>
        <v>0</v>
      </c>
      <c r="K134" s="53">
        <f>+'DAY11'!K134+'DAY12'!C134</f>
        <v>0</v>
      </c>
      <c r="L134" s="54">
        <f>+'DAY11'!L134+'DAY12'!D134</f>
        <v>0</v>
      </c>
      <c r="M134" s="55">
        <f>+'DAY11'!M134+'DAY12'!E134</f>
        <v>0</v>
      </c>
      <c r="N134" s="52">
        <f>+'DAY11'!N134+'DAY12'!F134</f>
        <v>0</v>
      </c>
      <c r="O134" s="276">
        <f>+'DAY11'!O134+'DAY12'!G134</f>
        <v>0</v>
      </c>
      <c r="P134" s="53">
        <f t="shared" si="48"/>
        <v>0</v>
      </c>
      <c r="Q134" s="54">
        <f t="shared" si="49"/>
        <v>0</v>
      </c>
      <c r="R134" s="55">
        <f t="shared" si="50"/>
        <v>0</v>
      </c>
      <c r="S134" s="52">
        <f t="shared" si="51"/>
        <v>0</v>
      </c>
      <c r="T134" s="276">
        <f t="shared" si="52"/>
        <v>0</v>
      </c>
      <c r="U134" s="62">
        <f t="shared" si="53"/>
        <v>0</v>
      </c>
    </row>
    <row r="135" spans="1:21" x14ac:dyDescent="0.25">
      <c r="A135" s="80" t="s">
        <v>253</v>
      </c>
      <c r="B135" s="52">
        <f>'DAY11'!H135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+(Table114[[#This Row],[OPENING ]]+Table114[[#This Row],[RECEIPTS]]+Table114[[#This Row],[RETURNS]])-(Table114[[#This Row],[EXCHANGED]]+Table114[[#This Row],[SALES]]+Table114[[#This Row],[ISSUES]])</f>
        <v>0</v>
      </c>
      <c r="I135" s="53">
        <v>0</v>
      </c>
      <c r="J135" s="58">
        <f t="shared" si="26"/>
        <v>0</v>
      </c>
      <c r="K135" s="53">
        <f>+'DAY11'!K135+'DAY12'!C135</f>
        <v>0</v>
      </c>
      <c r="L135" s="54">
        <f>+'DAY11'!L135+'DAY12'!D135</f>
        <v>0</v>
      </c>
      <c r="M135" s="55">
        <f>+'DAY11'!M135+'DAY12'!E135</f>
        <v>0</v>
      </c>
      <c r="N135" s="52">
        <f>+'DAY11'!N135+'DAY12'!F135</f>
        <v>0</v>
      </c>
      <c r="O135" s="276">
        <f>+'DAY11'!O135+'DAY12'!G135</f>
        <v>754</v>
      </c>
      <c r="P135" s="53">
        <f t="shared" si="48"/>
        <v>0</v>
      </c>
      <c r="Q135" s="54">
        <f t="shared" si="49"/>
        <v>0</v>
      </c>
      <c r="R135" s="55">
        <f t="shared" si="50"/>
        <v>0</v>
      </c>
      <c r="S135" s="52">
        <f t="shared" si="51"/>
        <v>0</v>
      </c>
      <c r="T135" s="276">
        <f t="shared" si="52"/>
        <v>62.833333333333336</v>
      </c>
      <c r="U135" s="62">
        <f t="shared" si="53"/>
        <v>0</v>
      </c>
    </row>
    <row r="136" spans="1:21" x14ac:dyDescent="0.25">
      <c r="A136" s="80" t="s">
        <v>123</v>
      </c>
      <c r="B136" s="52">
        <f>'DAY11'!H136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+(Table114[[#This Row],[OPENING ]]+Table114[[#This Row],[RECEIPTS]]+Table114[[#This Row],[RETURNS]])-(Table114[[#This Row],[EXCHANGED]]+Table114[[#This Row],[SALES]]+Table114[[#This Row],[ISSUES]])</f>
        <v>0</v>
      </c>
      <c r="I136" s="53">
        <v>0</v>
      </c>
      <c r="J136" s="58">
        <f t="shared" si="26"/>
        <v>0</v>
      </c>
      <c r="K136" s="53">
        <f>+'DAY11'!K136+'DAY12'!C136</f>
        <v>0</v>
      </c>
      <c r="L136" s="54">
        <f>+'DAY11'!L136+'DAY12'!D136</f>
        <v>0</v>
      </c>
      <c r="M136" s="55">
        <f>+'DAY11'!M136+'DAY12'!E136</f>
        <v>0</v>
      </c>
      <c r="N136" s="52">
        <f>+'DAY11'!N136+'DAY12'!F136</f>
        <v>0</v>
      </c>
      <c r="O136" s="276">
        <f>+'DAY11'!O136+'DAY12'!G136</f>
        <v>0</v>
      </c>
      <c r="P136" s="53">
        <f t="shared" si="48"/>
        <v>0</v>
      </c>
      <c r="Q136" s="54">
        <f t="shared" si="49"/>
        <v>0</v>
      </c>
      <c r="R136" s="55">
        <f t="shared" si="50"/>
        <v>0</v>
      </c>
      <c r="S136" s="52">
        <f t="shared" si="51"/>
        <v>0</v>
      </c>
      <c r="T136" s="276">
        <f t="shared" si="52"/>
        <v>0</v>
      </c>
      <c r="U136" s="62">
        <f t="shared" si="53"/>
        <v>0</v>
      </c>
    </row>
    <row r="137" spans="1:21" x14ac:dyDescent="0.25">
      <c r="A137" s="80" t="s">
        <v>124</v>
      </c>
      <c r="B137" s="52">
        <f>'DAY11'!H137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+(Table114[[#This Row],[OPENING ]]+Table114[[#This Row],[RECEIPTS]]+Table114[[#This Row],[RETURNS]])-(Table114[[#This Row],[EXCHANGED]]+Table114[[#This Row],[SALES]]+Table114[[#This Row],[ISSUES]])</f>
        <v>0</v>
      </c>
      <c r="I137" s="53">
        <v>0</v>
      </c>
      <c r="J137" s="58">
        <f t="shared" si="26"/>
        <v>0</v>
      </c>
      <c r="K137" s="53">
        <f>+'DAY11'!K137+'DAY12'!C137</f>
        <v>0</v>
      </c>
      <c r="L137" s="54">
        <f>+'DAY11'!L137+'DAY12'!D137</f>
        <v>0</v>
      </c>
      <c r="M137" s="55">
        <f>+'DAY11'!M137+'DAY12'!E137</f>
        <v>0</v>
      </c>
      <c r="N137" s="52">
        <f>+'DAY11'!N137+'DAY12'!F137</f>
        <v>0</v>
      </c>
      <c r="O137" s="276">
        <f>+'DAY11'!O137+'DAY12'!G137</f>
        <v>0</v>
      </c>
      <c r="P137" s="53">
        <f t="shared" si="48"/>
        <v>0</v>
      </c>
      <c r="Q137" s="54">
        <f t="shared" si="49"/>
        <v>0</v>
      </c>
      <c r="R137" s="55">
        <f t="shared" si="50"/>
        <v>0</v>
      </c>
      <c r="S137" s="52">
        <f t="shared" si="51"/>
        <v>0</v>
      </c>
      <c r="T137" s="276">
        <f t="shared" si="52"/>
        <v>0</v>
      </c>
      <c r="U137" s="62">
        <f t="shared" si="53"/>
        <v>0</v>
      </c>
    </row>
    <row r="138" spans="1:21" x14ac:dyDescent="0.25">
      <c r="A138" s="80" t="s">
        <v>125</v>
      </c>
      <c r="B138" s="52">
        <f>'DAY11'!H138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+(Table114[[#This Row],[OPENING ]]+Table114[[#This Row],[RECEIPTS]]+Table114[[#This Row],[RETURNS]])-(Table114[[#This Row],[EXCHANGED]]+Table114[[#This Row],[SALES]]+Table114[[#This Row],[ISSUES]])</f>
        <v>0</v>
      </c>
      <c r="I138" s="53">
        <v>0</v>
      </c>
      <c r="J138" s="58">
        <f t="shared" si="26"/>
        <v>0</v>
      </c>
      <c r="K138" s="53">
        <f>+'DAY11'!K138+'DAY12'!C138</f>
        <v>0</v>
      </c>
      <c r="L138" s="54">
        <f>+'DAY11'!L138+'DAY12'!D138</f>
        <v>0</v>
      </c>
      <c r="M138" s="55">
        <f>+'DAY11'!M138+'DAY12'!E138</f>
        <v>0</v>
      </c>
      <c r="N138" s="52">
        <f>+'DAY11'!N138+'DAY12'!F138</f>
        <v>0</v>
      </c>
      <c r="O138" s="276">
        <f>+'DAY11'!O138+'DAY12'!G138</f>
        <v>0</v>
      </c>
      <c r="P138" s="53">
        <f t="shared" si="48"/>
        <v>0</v>
      </c>
      <c r="Q138" s="54">
        <f t="shared" si="49"/>
        <v>0</v>
      </c>
      <c r="R138" s="55">
        <f t="shared" si="50"/>
        <v>0</v>
      </c>
      <c r="S138" s="52">
        <f t="shared" si="51"/>
        <v>0</v>
      </c>
      <c r="T138" s="276">
        <f t="shared" si="52"/>
        <v>0</v>
      </c>
      <c r="U138" s="62">
        <f t="shared" si="53"/>
        <v>0</v>
      </c>
    </row>
    <row r="139" spans="1:21" x14ac:dyDescent="0.25">
      <c r="A139" s="80" t="s">
        <v>172</v>
      </c>
      <c r="B139" s="52">
        <f>'DAY11'!H139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+(Table114[[#This Row],[OPENING ]]+Table114[[#This Row],[RECEIPTS]]+Table114[[#This Row],[RETURNS]])-(Table114[[#This Row],[EXCHANGED]]+Table114[[#This Row],[SALES]]+Table114[[#This Row],[ISSUES]])</f>
        <v>0</v>
      </c>
      <c r="I139" s="53">
        <v>0</v>
      </c>
      <c r="J139" s="58">
        <f t="shared" si="26"/>
        <v>0</v>
      </c>
      <c r="K139" s="53">
        <f>+'DAY11'!K139+'DAY12'!C139</f>
        <v>0</v>
      </c>
      <c r="L139" s="54">
        <f>+'DAY11'!L139+'DAY12'!D139</f>
        <v>0</v>
      </c>
      <c r="M139" s="55">
        <f>+'DAY11'!M139+'DAY12'!E139</f>
        <v>0</v>
      </c>
      <c r="N139" s="52">
        <f>+'DAY11'!N139+'DAY12'!F139</f>
        <v>0</v>
      </c>
      <c r="O139" s="276">
        <f>+'DAY11'!O139+'DAY12'!G139</f>
        <v>0</v>
      </c>
      <c r="P139" s="53">
        <f t="shared" si="48"/>
        <v>0</v>
      </c>
      <c r="Q139" s="54">
        <f t="shared" si="49"/>
        <v>0</v>
      </c>
      <c r="R139" s="55">
        <f t="shared" si="50"/>
        <v>0</v>
      </c>
      <c r="S139" s="52">
        <f t="shared" si="51"/>
        <v>0</v>
      </c>
      <c r="T139" s="276">
        <f t="shared" si="52"/>
        <v>0</v>
      </c>
      <c r="U139" s="62">
        <f t="shared" si="53"/>
        <v>0</v>
      </c>
    </row>
    <row r="140" spans="1:21" x14ac:dyDescent="0.25">
      <c r="A140" s="80" t="s">
        <v>173</v>
      </c>
      <c r="B140" s="52">
        <f>'DAY11'!H140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+(Table114[[#This Row],[OPENING ]]+Table114[[#This Row],[RECEIPTS]]+Table114[[#This Row],[RETURNS]])-(Table114[[#This Row],[EXCHANGED]]+Table114[[#This Row],[SALES]]+Table114[[#This Row],[ISSUES]])</f>
        <v>0</v>
      </c>
      <c r="I140" s="53">
        <v>0</v>
      </c>
      <c r="J140" s="58">
        <f t="shared" si="26"/>
        <v>0</v>
      </c>
      <c r="K140" s="53">
        <f>+'DAY11'!K140+'DAY12'!C140</f>
        <v>0</v>
      </c>
      <c r="L140" s="54">
        <f>+'DAY11'!L140+'DAY12'!D140</f>
        <v>0</v>
      </c>
      <c r="M140" s="55">
        <f>+'DAY11'!M140+'DAY12'!E140</f>
        <v>0</v>
      </c>
      <c r="N140" s="52">
        <f>+'DAY11'!N140+'DAY12'!F140</f>
        <v>0</v>
      </c>
      <c r="O140" s="276">
        <f>+'DAY11'!O140+'DAY12'!G140</f>
        <v>0</v>
      </c>
      <c r="P140" s="53">
        <f t="shared" si="48"/>
        <v>0</v>
      </c>
      <c r="Q140" s="54">
        <f t="shared" si="49"/>
        <v>0</v>
      </c>
      <c r="R140" s="55">
        <f t="shared" si="50"/>
        <v>0</v>
      </c>
      <c r="S140" s="52">
        <f t="shared" si="51"/>
        <v>0</v>
      </c>
      <c r="T140" s="276">
        <f t="shared" si="52"/>
        <v>0</v>
      </c>
      <c r="U140" s="62">
        <f t="shared" si="53"/>
        <v>0</v>
      </c>
    </row>
    <row r="141" spans="1:21" x14ac:dyDescent="0.25">
      <c r="A141" s="80" t="s">
        <v>177</v>
      </c>
      <c r="B141" s="52">
        <f>'DAY11'!H141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+(Table114[[#This Row],[OPENING ]]+Table114[[#This Row],[RECEIPTS]]+Table114[[#This Row],[RETURNS]])-(Table114[[#This Row],[EXCHANGED]]+Table114[[#This Row],[SALES]]+Table114[[#This Row],[ISSUES]])</f>
        <v>0</v>
      </c>
      <c r="I141" s="53">
        <v>0</v>
      </c>
      <c r="J141" s="58">
        <f t="shared" si="26"/>
        <v>0</v>
      </c>
      <c r="K141" s="53">
        <f>+'DAY11'!K141+'DAY12'!C141</f>
        <v>0</v>
      </c>
      <c r="L141" s="54">
        <f>+'DAY11'!L141+'DAY12'!D141</f>
        <v>0</v>
      </c>
      <c r="M141" s="55">
        <f>+'DAY11'!M141+'DAY12'!E141</f>
        <v>0</v>
      </c>
      <c r="N141" s="52">
        <f>+'DAY11'!N141+'DAY12'!F141</f>
        <v>0</v>
      </c>
      <c r="O141" s="276">
        <f>+'DAY11'!O141+'DAY12'!G141</f>
        <v>0</v>
      </c>
      <c r="P141" s="53">
        <f t="shared" si="48"/>
        <v>0</v>
      </c>
      <c r="Q141" s="54">
        <f t="shared" si="49"/>
        <v>0</v>
      </c>
      <c r="R141" s="55">
        <f t="shared" si="50"/>
        <v>0</v>
      </c>
      <c r="S141" s="52">
        <f t="shared" si="51"/>
        <v>0</v>
      </c>
      <c r="T141" s="276">
        <f t="shared" si="52"/>
        <v>0</v>
      </c>
      <c r="U141" s="62">
        <f t="shared" si="53"/>
        <v>0</v>
      </c>
    </row>
    <row r="142" spans="1:21" x14ac:dyDescent="0.25">
      <c r="A142" s="80" t="s">
        <v>176</v>
      </c>
      <c r="B142" s="52">
        <f>'DAY11'!H142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+(Table114[[#This Row],[OPENING ]]+Table114[[#This Row],[RECEIPTS]]+Table114[[#This Row],[RETURNS]])-(Table114[[#This Row],[EXCHANGED]]+Table114[[#This Row],[SALES]]+Table114[[#This Row],[ISSUES]])</f>
        <v>0</v>
      </c>
      <c r="I142" s="53">
        <v>0</v>
      </c>
      <c r="J142" s="58">
        <f t="shared" si="26"/>
        <v>0</v>
      </c>
      <c r="K142" s="53">
        <f>+'DAY11'!K142+'DAY12'!C142</f>
        <v>0</v>
      </c>
      <c r="L142" s="54">
        <f>+'DAY11'!L142+'DAY12'!D142</f>
        <v>0</v>
      </c>
      <c r="M142" s="55">
        <f>+'DAY11'!M142+'DAY12'!E142</f>
        <v>0</v>
      </c>
      <c r="N142" s="52">
        <f>+'DAY11'!N142+'DAY12'!F142</f>
        <v>0</v>
      </c>
      <c r="O142" s="276">
        <f>+'DAY11'!O142+'DAY12'!G142</f>
        <v>0</v>
      </c>
      <c r="P142" s="53">
        <f t="shared" si="48"/>
        <v>0</v>
      </c>
      <c r="Q142" s="54">
        <f t="shared" si="49"/>
        <v>0</v>
      </c>
      <c r="R142" s="55">
        <f t="shared" si="50"/>
        <v>0</v>
      </c>
      <c r="S142" s="52">
        <f t="shared" si="51"/>
        <v>0</v>
      </c>
      <c r="T142" s="276">
        <f t="shared" si="52"/>
        <v>0</v>
      </c>
      <c r="U142" s="62">
        <f t="shared" si="53"/>
        <v>0</v>
      </c>
    </row>
    <row r="143" spans="1:21" x14ac:dyDescent="0.25">
      <c r="A143" s="80" t="s">
        <v>210</v>
      </c>
      <c r="B143" s="52">
        <f>'DAY11'!H143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+(Table114[[#This Row],[OPENING ]]+Table114[[#This Row],[RECEIPTS]]+Table114[[#This Row],[RETURNS]])-(Table114[[#This Row],[EXCHANGED]]+Table114[[#This Row],[SALES]]+Table114[[#This Row],[ISSUES]])</f>
        <v>0</v>
      </c>
      <c r="I143" s="53">
        <v>0</v>
      </c>
      <c r="J143" s="58">
        <f t="shared" si="26"/>
        <v>0</v>
      </c>
      <c r="K143" s="53">
        <f>+'DAY11'!K143+'DAY12'!C143</f>
        <v>0</v>
      </c>
      <c r="L143" s="54">
        <f>+'DAY11'!L143+'DAY12'!D143</f>
        <v>0</v>
      </c>
      <c r="M143" s="55">
        <f>+'DAY11'!M143+'DAY12'!E143</f>
        <v>0</v>
      </c>
      <c r="N143" s="52">
        <f>+'DAY11'!N143+'DAY12'!F143</f>
        <v>0</v>
      </c>
      <c r="O143" s="276">
        <f>+'DAY11'!O143+'DAY12'!G143</f>
        <v>0</v>
      </c>
      <c r="P143" s="53">
        <f t="shared" si="48"/>
        <v>0</v>
      </c>
      <c r="Q143" s="54">
        <f t="shared" si="49"/>
        <v>0</v>
      </c>
      <c r="R143" s="55">
        <f t="shared" si="50"/>
        <v>0</v>
      </c>
      <c r="S143" s="52">
        <f t="shared" si="51"/>
        <v>0</v>
      </c>
      <c r="T143" s="276">
        <f t="shared" si="52"/>
        <v>0</v>
      </c>
      <c r="U143" s="62">
        <f t="shared" si="53"/>
        <v>0</v>
      </c>
    </row>
    <row r="144" spans="1:21" x14ac:dyDescent="0.25">
      <c r="A144" s="80" t="s">
        <v>211</v>
      </c>
      <c r="B144" s="52">
        <f>'DAY11'!H144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+(Table114[[#This Row],[OPENING ]]+Table114[[#This Row],[RECEIPTS]]+Table114[[#This Row],[RETURNS]])-(Table114[[#This Row],[EXCHANGED]]+Table114[[#This Row],[SALES]]+Table114[[#This Row],[ISSUES]])</f>
        <v>0</v>
      </c>
      <c r="I144" s="53">
        <v>0</v>
      </c>
      <c r="J144" s="58">
        <f t="shared" si="26"/>
        <v>0</v>
      </c>
      <c r="K144" s="53">
        <f>+'DAY11'!K144+'DAY12'!C144</f>
        <v>0</v>
      </c>
      <c r="L144" s="54">
        <f>+'DAY11'!L144+'DAY12'!D144</f>
        <v>0</v>
      </c>
      <c r="M144" s="55">
        <f>+'DAY11'!M144+'DAY12'!E144</f>
        <v>0</v>
      </c>
      <c r="N144" s="52">
        <f>+'DAY11'!N144+'DAY12'!F144</f>
        <v>0</v>
      </c>
      <c r="O144" s="276">
        <f>+'DAY11'!O144+'DAY12'!G144</f>
        <v>0</v>
      </c>
      <c r="P144" s="53">
        <f t="shared" si="48"/>
        <v>0</v>
      </c>
      <c r="Q144" s="54">
        <f t="shared" si="49"/>
        <v>0</v>
      </c>
      <c r="R144" s="55">
        <f t="shared" si="50"/>
        <v>0</v>
      </c>
      <c r="S144" s="52">
        <f t="shared" si="51"/>
        <v>0</v>
      </c>
      <c r="T144" s="276">
        <f t="shared" si="52"/>
        <v>0</v>
      </c>
      <c r="U144" s="62">
        <f t="shared" si="53"/>
        <v>0</v>
      </c>
    </row>
    <row r="145" spans="1:21" x14ac:dyDescent="0.25">
      <c r="A145" s="80" t="s">
        <v>214</v>
      </c>
      <c r="B145" s="52">
        <f>'DAY11'!H145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+(Table114[[#This Row],[OPENING ]]+Table114[[#This Row],[RECEIPTS]]+Table114[[#This Row],[RETURNS]])-(Table114[[#This Row],[EXCHANGED]]+Table114[[#This Row],[SALES]]+Table114[[#This Row],[ISSUES]])</f>
        <v>0</v>
      </c>
      <c r="I145" s="53">
        <v>0</v>
      </c>
      <c r="J145" s="58">
        <f t="shared" si="26"/>
        <v>0</v>
      </c>
      <c r="K145" s="53">
        <f>+'DAY11'!K145+'DAY12'!C145</f>
        <v>0</v>
      </c>
      <c r="L145" s="54">
        <f>+'DAY11'!L145+'DAY12'!D145</f>
        <v>0</v>
      </c>
      <c r="M145" s="55">
        <f>+'DAY11'!M145+'DAY12'!E145</f>
        <v>0</v>
      </c>
      <c r="N145" s="52">
        <f>+'DAY11'!N145+'DAY12'!F145</f>
        <v>0</v>
      </c>
      <c r="O145" s="276">
        <f>+'DAY11'!O145+'DAY12'!G145</f>
        <v>0</v>
      </c>
      <c r="P145" s="53">
        <f t="shared" si="48"/>
        <v>0</v>
      </c>
      <c r="Q145" s="54">
        <f t="shared" si="49"/>
        <v>0</v>
      </c>
      <c r="R145" s="55">
        <f t="shared" si="50"/>
        <v>0</v>
      </c>
      <c r="S145" s="52">
        <f t="shared" si="51"/>
        <v>0</v>
      </c>
      <c r="T145" s="276">
        <f t="shared" si="52"/>
        <v>0</v>
      </c>
      <c r="U145" s="62">
        <f t="shared" si="53"/>
        <v>0</v>
      </c>
    </row>
    <row r="146" spans="1:21" x14ac:dyDescent="0.25">
      <c r="A146" s="80" t="s">
        <v>215</v>
      </c>
      <c r="B146" s="52">
        <f>'DAY11'!H146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+(Table114[[#This Row],[OPENING ]]+Table114[[#This Row],[RECEIPTS]]+Table114[[#This Row],[RETURNS]])-(Table114[[#This Row],[EXCHANGED]]+Table114[[#This Row],[SALES]]+Table114[[#This Row],[ISSUES]])</f>
        <v>0</v>
      </c>
      <c r="I146" s="53">
        <v>0</v>
      </c>
      <c r="J146" s="58">
        <f t="shared" si="26"/>
        <v>0</v>
      </c>
      <c r="K146" s="53">
        <f>+'DAY11'!K146+'DAY12'!C146</f>
        <v>0</v>
      </c>
      <c r="L146" s="54">
        <f>+'DAY11'!L146+'DAY12'!D146</f>
        <v>0</v>
      </c>
      <c r="M146" s="55">
        <f>+'DAY11'!M146+'DAY12'!E146</f>
        <v>0</v>
      </c>
      <c r="N146" s="52">
        <f>+'DAY11'!N146+'DAY12'!F146</f>
        <v>0</v>
      </c>
      <c r="O146" s="276">
        <f>+'DAY11'!O146+'DAY12'!G146</f>
        <v>0</v>
      </c>
      <c r="P146" s="53">
        <f t="shared" si="48"/>
        <v>0</v>
      </c>
      <c r="Q146" s="54">
        <f t="shared" si="49"/>
        <v>0</v>
      </c>
      <c r="R146" s="55">
        <f t="shared" si="50"/>
        <v>0</v>
      </c>
      <c r="S146" s="52">
        <f t="shared" si="51"/>
        <v>0</v>
      </c>
      <c r="T146" s="276">
        <f t="shared" si="52"/>
        <v>0</v>
      </c>
      <c r="U146" s="62">
        <f t="shared" si="53"/>
        <v>0</v>
      </c>
    </row>
    <row r="147" spans="1:21" x14ac:dyDescent="0.25">
      <c r="A147" s="80" t="s">
        <v>233</v>
      </c>
      <c r="B147" s="52">
        <f>'DAY11'!H147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+(Table114[[#This Row],[OPENING ]]+Table114[[#This Row],[RECEIPTS]]+Table114[[#This Row],[RETURNS]])-(Table114[[#This Row],[EXCHANGED]]+Table114[[#This Row],[SALES]]+Table114[[#This Row],[ISSUES]])</f>
        <v>0</v>
      </c>
      <c r="I147" s="53">
        <v>0</v>
      </c>
      <c r="J147" s="58">
        <f t="shared" si="26"/>
        <v>0</v>
      </c>
      <c r="K147" s="53">
        <f>+'DAY11'!K147+'DAY12'!C147</f>
        <v>0</v>
      </c>
      <c r="L147" s="54">
        <f>+'DAY11'!L147+'DAY12'!D147</f>
        <v>0</v>
      </c>
      <c r="M147" s="55">
        <f>+'DAY11'!M147+'DAY12'!E147</f>
        <v>0</v>
      </c>
      <c r="N147" s="52">
        <f>+'DAY11'!N147+'DAY12'!F147</f>
        <v>0</v>
      </c>
      <c r="O147" s="276">
        <f>+'DAY11'!O147+'DAY12'!G147</f>
        <v>0</v>
      </c>
      <c r="P147" s="53">
        <f t="shared" si="48"/>
        <v>0</v>
      </c>
      <c r="Q147" s="54">
        <f t="shared" si="49"/>
        <v>0</v>
      </c>
      <c r="R147" s="55">
        <f t="shared" si="50"/>
        <v>0</v>
      </c>
      <c r="S147" s="52">
        <f t="shared" si="51"/>
        <v>0</v>
      </c>
      <c r="T147" s="276">
        <f t="shared" si="52"/>
        <v>0</v>
      </c>
      <c r="U147" s="62">
        <f t="shared" si="53"/>
        <v>0</v>
      </c>
    </row>
    <row r="148" spans="1:21" x14ac:dyDescent="0.25">
      <c r="A148" s="80" t="s">
        <v>236</v>
      </c>
      <c r="B148" s="52">
        <f>'DAY11'!H148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+(Table114[[#This Row],[OPENING ]]+Table114[[#This Row],[RECEIPTS]]+Table114[[#This Row],[RETURNS]])-(Table114[[#This Row],[EXCHANGED]]+Table114[[#This Row],[SALES]]+Table114[[#This Row],[ISSUES]])</f>
        <v>0</v>
      </c>
      <c r="I148" s="53">
        <v>0</v>
      </c>
      <c r="J148" s="58">
        <f t="shared" si="26"/>
        <v>0</v>
      </c>
      <c r="K148" s="53">
        <f>+'DAY11'!K148+'DAY12'!C148</f>
        <v>0</v>
      </c>
      <c r="L148" s="54">
        <f>+'DAY11'!L148+'DAY12'!D148</f>
        <v>0</v>
      </c>
      <c r="M148" s="55">
        <f>+'DAY11'!M148+'DAY12'!E148</f>
        <v>0</v>
      </c>
      <c r="N148" s="52">
        <f>+'DAY11'!N148+'DAY12'!F148</f>
        <v>0</v>
      </c>
      <c r="O148" s="276">
        <f>+'DAY11'!O148+'DAY12'!G148</f>
        <v>0</v>
      </c>
      <c r="P148" s="53">
        <f t="shared" si="48"/>
        <v>0</v>
      </c>
      <c r="Q148" s="54">
        <f t="shared" si="49"/>
        <v>0</v>
      </c>
      <c r="R148" s="55">
        <f t="shared" si="50"/>
        <v>0</v>
      </c>
      <c r="S148" s="52">
        <f t="shared" si="51"/>
        <v>0</v>
      </c>
      <c r="T148" s="276">
        <f t="shared" si="52"/>
        <v>0</v>
      </c>
      <c r="U148" s="62">
        <f t="shared" si="53"/>
        <v>0</v>
      </c>
    </row>
    <row r="149" spans="1:21" ht="15.75" thickBot="1" x14ac:dyDescent="0.3">
      <c r="A149" s="142"/>
      <c r="B149" s="52">
        <f>'DAY11'!H149</f>
        <v>0</v>
      </c>
      <c r="C149" s="53">
        <v>0</v>
      </c>
      <c r="D149" s="54">
        <v>0</v>
      </c>
      <c r="E149" s="55">
        <v>0</v>
      </c>
      <c r="F149" s="52">
        <v>0</v>
      </c>
      <c r="G149" s="276">
        <v>0</v>
      </c>
      <c r="H149" s="54">
        <f>+(Table114[[#This Row],[OPENING ]]+Table114[[#This Row],[RECEIPTS]]+Table114[[#This Row],[RETURNS]])-(Table114[[#This Row],[EXCHANGED]]+Table114[[#This Row],[SALES]]+Table114[[#This Row],[ISSUES]])</f>
        <v>0</v>
      </c>
      <c r="I149" s="144">
        <v>0</v>
      </c>
      <c r="J149" s="148">
        <f t="shared" si="26"/>
        <v>0</v>
      </c>
      <c r="K149" s="53">
        <f>+'DAY11'!K149+'DAY12'!C149</f>
        <v>0</v>
      </c>
      <c r="L149" s="54">
        <f>+'DAY11'!L149+'DAY12'!D149</f>
        <v>0</v>
      </c>
      <c r="M149" s="55">
        <f>+'DAY11'!M149+'DAY12'!E149</f>
        <v>0</v>
      </c>
      <c r="N149" s="52">
        <f>+'DAY11'!N149+'DAY12'!F149</f>
        <v>0</v>
      </c>
      <c r="O149" s="276">
        <f>+'DAY11'!O149+'DAY12'!G149</f>
        <v>0</v>
      </c>
      <c r="P149" s="53">
        <f t="shared" si="48"/>
        <v>0</v>
      </c>
      <c r="Q149" s="54">
        <f t="shared" si="49"/>
        <v>0</v>
      </c>
      <c r="R149" s="55">
        <f t="shared" si="50"/>
        <v>0</v>
      </c>
      <c r="S149" s="52">
        <f t="shared" si="51"/>
        <v>0</v>
      </c>
      <c r="T149" s="276">
        <f t="shared" si="52"/>
        <v>0</v>
      </c>
      <c r="U149" s="167">
        <f t="shared" si="53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54">SUM(C128:C149)</f>
        <v>0</v>
      </c>
      <c r="D150" s="162">
        <f t="shared" si="54"/>
        <v>0</v>
      </c>
      <c r="E150" s="163">
        <f t="shared" si="54"/>
        <v>0</v>
      </c>
      <c r="F150" s="160">
        <f t="shared" si="54"/>
        <v>0</v>
      </c>
      <c r="G150" s="277">
        <f t="shared" ref="G150:T150" si="55">SUM(G128:G149)</f>
        <v>0</v>
      </c>
      <c r="H150" s="162">
        <f t="shared" si="55"/>
        <v>5847.2999999999993</v>
      </c>
      <c r="I150" s="161">
        <f t="shared" si="55"/>
        <v>0</v>
      </c>
      <c r="J150" s="165">
        <f t="shared" si="55"/>
        <v>-5847.2999999999993</v>
      </c>
      <c r="K150" s="161">
        <f t="shared" si="55"/>
        <v>20</v>
      </c>
      <c r="L150" s="174">
        <f t="shared" si="55"/>
        <v>0</v>
      </c>
      <c r="M150" s="163">
        <f t="shared" si="55"/>
        <v>0</v>
      </c>
      <c r="N150" s="160">
        <f t="shared" si="55"/>
        <v>0</v>
      </c>
      <c r="O150" s="277">
        <f t="shared" si="55"/>
        <v>2006.8</v>
      </c>
      <c r="P150" s="161">
        <f t="shared" si="55"/>
        <v>1.6666666666666667</v>
      </c>
      <c r="Q150" s="162">
        <f t="shared" si="55"/>
        <v>0</v>
      </c>
      <c r="R150" s="163">
        <f t="shared" si="55"/>
        <v>0</v>
      </c>
      <c r="S150" s="160">
        <f t="shared" si="55"/>
        <v>0</v>
      </c>
      <c r="T150" s="277">
        <f t="shared" si="55"/>
        <v>167.23333333333332</v>
      </c>
      <c r="U150" s="166">
        <f t="shared" si="53"/>
        <v>34.619893428063946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'DAY11'!H153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+(Table114[[#This Row],[OPENING ]]+Table114[[#This Row],[RECEIPTS]]+Table114[[#This Row],[RETURNS]])-(Table114[[#This Row],[EXCHANGED]]+Table114[[#This Row],[SALES]]+Table114[[#This Row],[ISSUES]])</f>
        <v>0</v>
      </c>
      <c r="I153" s="53">
        <v>0</v>
      </c>
      <c r="J153" s="58">
        <f t="shared" si="26"/>
        <v>0</v>
      </c>
      <c r="K153" s="53">
        <f>+'DAY11'!K153+'DAY12'!C153</f>
        <v>0</v>
      </c>
      <c r="L153" s="54">
        <f>+'DAY11'!L153+'DAY12'!D153</f>
        <v>0</v>
      </c>
      <c r="M153" s="55">
        <f>+'DAY11'!M153+'DAY12'!E153</f>
        <v>0</v>
      </c>
      <c r="N153" s="52">
        <f>+'DAY11'!N153+'DAY12'!F153</f>
        <v>0</v>
      </c>
      <c r="O153" s="276">
        <f>+'DAY11'!O153+'DAY12'!G153</f>
        <v>0</v>
      </c>
      <c r="P153" s="53">
        <f>+K153/12</f>
        <v>0</v>
      </c>
      <c r="Q153" s="54">
        <f>+L153/12</f>
        <v>0</v>
      </c>
      <c r="R153" s="55">
        <f>+M153/12</f>
        <v>0</v>
      </c>
      <c r="S153" s="52">
        <f>+N153/12</f>
        <v>0</v>
      </c>
      <c r="T153" s="276">
        <f>+O153/12</f>
        <v>0</v>
      </c>
      <c r="U153" s="62">
        <f t="shared" si="53"/>
        <v>0</v>
      </c>
    </row>
    <row r="154" spans="1:21" x14ac:dyDescent="0.25">
      <c r="A154" s="318" t="s">
        <v>67</v>
      </c>
      <c r="B154" s="52">
        <f>'DAY11'!H154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+(Table114[[#This Row],[OPENING ]]+Table114[[#This Row],[RECEIPTS]]+Table114[[#This Row],[RETURNS]])-(Table114[[#This Row],[EXCHANGED]]+Table114[[#This Row],[SALES]]+Table114[[#This Row],[ISSUES]])</f>
        <v>7.6</v>
      </c>
      <c r="I154" s="53">
        <v>0</v>
      </c>
      <c r="J154" s="58">
        <f t="shared" si="26"/>
        <v>-7.6</v>
      </c>
      <c r="K154" s="53">
        <f>+'DAY11'!K154+'DAY12'!C154</f>
        <v>0</v>
      </c>
      <c r="L154" s="54">
        <f>+'DAY11'!L154+'DAY12'!D154</f>
        <v>0</v>
      </c>
      <c r="M154" s="55">
        <f>+'DAY11'!M154+'DAY12'!E154</f>
        <v>0</v>
      </c>
      <c r="N154" s="52">
        <f>+'DAY11'!N154+'DAY12'!F154</f>
        <v>0</v>
      </c>
      <c r="O154" s="276">
        <f>+'DAY11'!O154+'DAY12'!G154</f>
        <v>0</v>
      </c>
      <c r="P154" s="53">
        <f t="shared" ref="P154:P213" si="56">+K154/12</f>
        <v>0</v>
      </c>
      <c r="Q154" s="54">
        <f t="shared" ref="Q154:Q213" si="57">+L154/12</f>
        <v>0</v>
      </c>
      <c r="R154" s="55">
        <f t="shared" ref="R154:R213" si="58">+M154/12</f>
        <v>0</v>
      </c>
      <c r="S154" s="52">
        <f t="shared" ref="S154:S213" si="59">+N154/12</f>
        <v>0</v>
      </c>
      <c r="T154" s="276">
        <f t="shared" ref="T154:T213" si="60">+O154/12</f>
        <v>0</v>
      </c>
      <c r="U154" s="62">
        <f t="shared" si="53"/>
        <v>0</v>
      </c>
    </row>
    <row r="155" spans="1:21" x14ac:dyDescent="0.25">
      <c r="A155" s="318" t="s">
        <v>68</v>
      </c>
      <c r="B155" s="52">
        <f>'DAY11'!H155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+(Table114[[#This Row],[OPENING ]]+Table114[[#This Row],[RECEIPTS]]+Table114[[#This Row],[RETURNS]])-(Table114[[#This Row],[EXCHANGED]]+Table114[[#This Row],[SALES]]+Table114[[#This Row],[ISSUES]])</f>
        <v>0</v>
      </c>
      <c r="I155" s="53">
        <v>0</v>
      </c>
      <c r="J155" s="58">
        <f t="shared" si="26"/>
        <v>0</v>
      </c>
      <c r="K155" s="53">
        <f>+'DAY11'!K155+'DAY12'!C155</f>
        <v>0</v>
      </c>
      <c r="L155" s="54">
        <f>+'DAY11'!L155+'DAY12'!D155</f>
        <v>0</v>
      </c>
      <c r="M155" s="55">
        <f>+'DAY11'!M155+'DAY12'!E155</f>
        <v>0</v>
      </c>
      <c r="N155" s="52">
        <f>+'DAY11'!N155+'DAY12'!F155</f>
        <v>0</v>
      </c>
      <c r="O155" s="276">
        <f>+'DAY11'!O155+'DAY12'!G155</f>
        <v>0</v>
      </c>
      <c r="P155" s="53">
        <f t="shared" si="56"/>
        <v>0</v>
      </c>
      <c r="Q155" s="54">
        <f t="shared" si="57"/>
        <v>0</v>
      </c>
      <c r="R155" s="55">
        <f t="shared" si="58"/>
        <v>0</v>
      </c>
      <c r="S155" s="52">
        <f t="shared" si="59"/>
        <v>0</v>
      </c>
      <c r="T155" s="276">
        <f t="shared" si="60"/>
        <v>0</v>
      </c>
      <c r="U155" s="62">
        <f t="shared" si="53"/>
        <v>0</v>
      </c>
    </row>
    <row r="156" spans="1:21" x14ac:dyDescent="0.25">
      <c r="A156" s="85" t="s">
        <v>69</v>
      </c>
      <c r="B156" s="52">
        <f>'DAY11'!H156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+(Table114[[#This Row],[OPENING ]]+Table114[[#This Row],[RECEIPTS]]+Table114[[#This Row],[RETURNS]])-(Table114[[#This Row],[EXCHANGED]]+Table114[[#This Row],[SALES]]+Table114[[#This Row],[ISSUES]])</f>
        <v>0</v>
      </c>
      <c r="I156" s="53">
        <v>0</v>
      </c>
      <c r="J156" s="58">
        <f t="shared" si="26"/>
        <v>0</v>
      </c>
      <c r="K156" s="53">
        <f>+'DAY11'!K156+'DAY12'!C156</f>
        <v>0</v>
      </c>
      <c r="L156" s="54">
        <f>+'DAY11'!L156+'DAY12'!D156</f>
        <v>0</v>
      </c>
      <c r="M156" s="55">
        <f>+'DAY11'!M156+'DAY12'!E156</f>
        <v>0</v>
      </c>
      <c r="N156" s="52">
        <f>+'DAY11'!N156+'DAY12'!F156</f>
        <v>0</v>
      </c>
      <c r="O156" s="276">
        <f>+'DAY11'!O156+'DAY12'!G156</f>
        <v>0</v>
      </c>
      <c r="P156" s="53">
        <f t="shared" si="56"/>
        <v>0</v>
      </c>
      <c r="Q156" s="54">
        <f t="shared" si="57"/>
        <v>0</v>
      </c>
      <c r="R156" s="55">
        <f t="shared" si="58"/>
        <v>0</v>
      </c>
      <c r="S156" s="52">
        <f t="shared" si="59"/>
        <v>0</v>
      </c>
      <c r="T156" s="276">
        <f t="shared" si="60"/>
        <v>0</v>
      </c>
      <c r="U156" s="62">
        <f t="shared" si="53"/>
        <v>0</v>
      </c>
    </row>
    <row r="157" spans="1:21" x14ac:dyDescent="0.25">
      <c r="A157" s="85" t="s">
        <v>70</v>
      </c>
      <c r="B157" s="52">
        <f>'DAY11'!H157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+(Table114[[#This Row],[OPENING ]]+Table114[[#This Row],[RECEIPTS]]+Table114[[#This Row],[RETURNS]])-(Table114[[#This Row],[EXCHANGED]]+Table114[[#This Row],[SALES]]+Table114[[#This Row],[ISSUES]])</f>
        <v>0</v>
      </c>
      <c r="I157" s="53">
        <v>0</v>
      </c>
      <c r="J157" s="58">
        <f t="shared" ref="J157:J220" si="61">+I157-H157</f>
        <v>0</v>
      </c>
      <c r="K157" s="53">
        <f>+'DAY11'!K157+'DAY12'!C157</f>
        <v>0</v>
      </c>
      <c r="L157" s="54">
        <f>+'DAY11'!L157+'DAY12'!D157</f>
        <v>0</v>
      </c>
      <c r="M157" s="55">
        <f>+'DAY11'!M157+'DAY12'!E157</f>
        <v>0</v>
      </c>
      <c r="N157" s="52">
        <f>+'DAY11'!N157+'DAY12'!F157</f>
        <v>0</v>
      </c>
      <c r="O157" s="276">
        <f>+'DAY11'!O157+'DAY12'!G157</f>
        <v>0</v>
      </c>
      <c r="P157" s="53">
        <f t="shared" si="56"/>
        <v>0</v>
      </c>
      <c r="Q157" s="54">
        <f t="shared" si="57"/>
        <v>0</v>
      </c>
      <c r="R157" s="55">
        <f t="shared" si="58"/>
        <v>0</v>
      </c>
      <c r="S157" s="52">
        <f t="shared" si="59"/>
        <v>0</v>
      </c>
      <c r="T157" s="276">
        <f t="shared" si="60"/>
        <v>0</v>
      </c>
      <c r="U157" s="62">
        <f t="shared" si="53"/>
        <v>0</v>
      </c>
    </row>
    <row r="158" spans="1:21" x14ac:dyDescent="0.25">
      <c r="A158" s="85" t="s">
        <v>71</v>
      </c>
      <c r="B158" s="52">
        <f>'DAY11'!H158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+(Table114[[#This Row],[OPENING ]]+Table114[[#This Row],[RECEIPTS]]+Table114[[#This Row],[RETURNS]])-(Table114[[#This Row],[EXCHANGED]]+Table114[[#This Row],[SALES]]+Table114[[#This Row],[ISSUES]])</f>
        <v>0</v>
      </c>
      <c r="I158" s="53">
        <v>0</v>
      </c>
      <c r="J158" s="58">
        <f t="shared" si="61"/>
        <v>0</v>
      </c>
      <c r="K158" s="53">
        <f>+'DAY11'!K158+'DAY12'!C158</f>
        <v>0</v>
      </c>
      <c r="L158" s="54">
        <f>+'DAY11'!L158+'DAY12'!D158</f>
        <v>0</v>
      </c>
      <c r="M158" s="55">
        <f>+'DAY11'!M158+'DAY12'!E158</f>
        <v>0</v>
      </c>
      <c r="N158" s="52">
        <f>+'DAY11'!N158+'DAY12'!F158</f>
        <v>0</v>
      </c>
      <c r="O158" s="276">
        <f>+'DAY11'!O158+'DAY12'!G158</f>
        <v>0</v>
      </c>
      <c r="P158" s="53">
        <f t="shared" si="56"/>
        <v>0</v>
      </c>
      <c r="Q158" s="54">
        <f t="shared" si="57"/>
        <v>0</v>
      </c>
      <c r="R158" s="55">
        <f t="shared" si="58"/>
        <v>0</v>
      </c>
      <c r="S158" s="52">
        <f t="shared" si="59"/>
        <v>0</v>
      </c>
      <c r="T158" s="276">
        <f t="shared" si="60"/>
        <v>0</v>
      </c>
      <c r="U158" s="62">
        <f t="shared" si="53"/>
        <v>0</v>
      </c>
    </row>
    <row r="159" spans="1:21" x14ac:dyDescent="0.25">
      <c r="A159" s="86" t="s">
        <v>72</v>
      </c>
      <c r="B159" s="52">
        <f>'DAY11'!H159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+(Table114[[#This Row],[OPENING ]]+Table114[[#This Row],[RECEIPTS]]+Table114[[#This Row],[RETURNS]])-(Table114[[#This Row],[EXCHANGED]]+Table114[[#This Row],[SALES]]+Table114[[#This Row],[ISSUES]])</f>
        <v>0</v>
      </c>
      <c r="I159" s="53">
        <v>0</v>
      </c>
      <c r="J159" s="58">
        <f t="shared" si="61"/>
        <v>0</v>
      </c>
      <c r="K159" s="53">
        <f>+'DAY11'!K159+'DAY12'!C159</f>
        <v>0</v>
      </c>
      <c r="L159" s="54">
        <f>+'DAY11'!L159+'DAY12'!D159</f>
        <v>0</v>
      </c>
      <c r="M159" s="55">
        <f>+'DAY11'!M159+'DAY12'!E159</f>
        <v>0</v>
      </c>
      <c r="N159" s="52">
        <f>+'DAY11'!N159+'DAY12'!F159</f>
        <v>0</v>
      </c>
      <c r="O159" s="276">
        <f>+'DAY11'!O159+'DAY12'!G159</f>
        <v>0</v>
      </c>
      <c r="P159" s="53">
        <f t="shared" si="56"/>
        <v>0</v>
      </c>
      <c r="Q159" s="54">
        <f t="shared" si="57"/>
        <v>0</v>
      </c>
      <c r="R159" s="55">
        <f t="shared" si="58"/>
        <v>0</v>
      </c>
      <c r="S159" s="52">
        <f t="shared" si="59"/>
        <v>0</v>
      </c>
      <c r="T159" s="276">
        <f t="shared" si="60"/>
        <v>0</v>
      </c>
      <c r="U159" s="62">
        <f t="shared" si="53"/>
        <v>0</v>
      </c>
    </row>
    <row r="160" spans="1:21" x14ac:dyDescent="0.25">
      <c r="A160" s="86" t="s">
        <v>73</v>
      </c>
      <c r="B160" s="52">
        <f>'DAY11'!H160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+(Table114[[#This Row],[OPENING ]]+Table114[[#This Row],[RECEIPTS]]+Table114[[#This Row],[RETURNS]])-(Table114[[#This Row],[EXCHANGED]]+Table114[[#This Row],[SALES]]+Table114[[#This Row],[ISSUES]])</f>
        <v>0</v>
      </c>
      <c r="I160" s="53">
        <v>0</v>
      </c>
      <c r="J160" s="58">
        <f t="shared" si="61"/>
        <v>0</v>
      </c>
      <c r="K160" s="53">
        <f>+'DAY11'!K160+'DAY12'!C160</f>
        <v>0</v>
      </c>
      <c r="L160" s="54">
        <f>+'DAY11'!L160+'DAY12'!D160</f>
        <v>0</v>
      </c>
      <c r="M160" s="55">
        <f>+'DAY11'!M160+'DAY12'!E160</f>
        <v>0</v>
      </c>
      <c r="N160" s="52">
        <f>+'DAY11'!N160+'DAY12'!F160</f>
        <v>0</v>
      </c>
      <c r="O160" s="276">
        <f>+'DAY11'!O160+'DAY12'!G160</f>
        <v>0</v>
      </c>
      <c r="P160" s="53">
        <f t="shared" si="56"/>
        <v>0</v>
      </c>
      <c r="Q160" s="54">
        <f t="shared" si="57"/>
        <v>0</v>
      </c>
      <c r="R160" s="55">
        <f t="shared" si="58"/>
        <v>0</v>
      </c>
      <c r="S160" s="52">
        <f t="shared" si="59"/>
        <v>0</v>
      </c>
      <c r="T160" s="276">
        <f t="shared" si="60"/>
        <v>0</v>
      </c>
      <c r="U160" s="62">
        <f t="shared" si="53"/>
        <v>0</v>
      </c>
    </row>
    <row r="161" spans="1:21" x14ac:dyDescent="0.25">
      <c r="A161" s="87" t="s">
        <v>74</v>
      </c>
      <c r="B161" s="52">
        <f>'DAY11'!H161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+(Table114[[#This Row],[OPENING ]]+Table114[[#This Row],[RECEIPTS]]+Table114[[#This Row],[RETURNS]])-(Table114[[#This Row],[EXCHANGED]]+Table114[[#This Row],[SALES]]+Table114[[#This Row],[ISSUES]])</f>
        <v>562</v>
      </c>
      <c r="I161" s="53">
        <v>0</v>
      </c>
      <c r="J161" s="58">
        <f>+I161-H161</f>
        <v>-562</v>
      </c>
      <c r="K161" s="53">
        <f>+'DAY11'!K161+'DAY12'!C161</f>
        <v>0</v>
      </c>
      <c r="L161" s="54">
        <f>+'DAY11'!L161+'DAY12'!D161</f>
        <v>0</v>
      </c>
      <c r="M161" s="55">
        <f>+'DAY11'!M161+'DAY12'!E161</f>
        <v>0</v>
      </c>
      <c r="N161" s="52">
        <f>+'DAY11'!N161+'DAY12'!F161</f>
        <v>0</v>
      </c>
      <c r="O161" s="276">
        <f>+'DAY11'!O161+'DAY12'!G161</f>
        <v>0</v>
      </c>
      <c r="P161" s="53">
        <f t="shared" si="56"/>
        <v>0</v>
      </c>
      <c r="Q161" s="54">
        <f t="shared" si="57"/>
        <v>0</v>
      </c>
      <c r="R161" s="55">
        <f t="shared" si="58"/>
        <v>0</v>
      </c>
      <c r="S161" s="52">
        <f t="shared" si="59"/>
        <v>0</v>
      </c>
      <c r="T161" s="276">
        <f t="shared" si="60"/>
        <v>0</v>
      </c>
      <c r="U161" s="62">
        <f t="shared" si="53"/>
        <v>0</v>
      </c>
    </row>
    <row r="162" spans="1:21" x14ac:dyDescent="0.25">
      <c r="A162" s="88" t="s">
        <v>75</v>
      </c>
      <c r="B162" s="52">
        <f>'DAY11'!H162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+(Table114[[#This Row],[OPENING ]]+Table114[[#This Row],[RECEIPTS]]+Table114[[#This Row],[RETURNS]])-(Table114[[#This Row],[EXCHANGED]]+Table114[[#This Row],[SALES]]+Table114[[#This Row],[ISSUES]])</f>
        <v>0</v>
      </c>
      <c r="I162" s="53">
        <v>0</v>
      </c>
      <c r="J162" s="58">
        <f t="shared" si="61"/>
        <v>0</v>
      </c>
      <c r="K162" s="53">
        <f>+'DAY11'!K162+'DAY12'!C162</f>
        <v>0</v>
      </c>
      <c r="L162" s="54">
        <f>+'DAY11'!L162+'DAY12'!D162</f>
        <v>0</v>
      </c>
      <c r="M162" s="55">
        <f>+'DAY11'!M162+'DAY12'!E162</f>
        <v>0</v>
      </c>
      <c r="N162" s="52">
        <f>+'DAY11'!N162+'DAY12'!F162</f>
        <v>0</v>
      </c>
      <c r="O162" s="276">
        <f>+'DAY11'!O162+'DAY12'!G162</f>
        <v>0</v>
      </c>
      <c r="P162" s="53">
        <f t="shared" si="56"/>
        <v>0</v>
      </c>
      <c r="Q162" s="54">
        <f t="shared" si="57"/>
        <v>0</v>
      </c>
      <c r="R162" s="55">
        <f t="shared" si="58"/>
        <v>0</v>
      </c>
      <c r="S162" s="52">
        <f t="shared" si="59"/>
        <v>0</v>
      </c>
      <c r="T162" s="276">
        <f t="shared" si="60"/>
        <v>0</v>
      </c>
      <c r="U162" s="62">
        <f t="shared" si="53"/>
        <v>0</v>
      </c>
    </row>
    <row r="163" spans="1:21" x14ac:dyDescent="0.25">
      <c r="A163" s="88" t="s">
        <v>76</v>
      </c>
      <c r="B163" s="52">
        <f>'DAY11'!H163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+(Table114[[#This Row],[OPENING ]]+Table114[[#This Row],[RECEIPTS]]+Table114[[#This Row],[RETURNS]])-(Table114[[#This Row],[EXCHANGED]]+Table114[[#This Row],[SALES]]+Table114[[#This Row],[ISSUES]])</f>
        <v>0</v>
      </c>
      <c r="I163" s="53">
        <v>0</v>
      </c>
      <c r="J163" s="58">
        <f t="shared" si="61"/>
        <v>0</v>
      </c>
      <c r="K163" s="53">
        <f>+'DAY11'!K163+'DAY12'!C163</f>
        <v>0</v>
      </c>
      <c r="L163" s="54">
        <f>+'DAY11'!L163+'DAY12'!D163</f>
        <v>0</v>
      </c>
      <c r="M163" s="55">
        <f>+'DAY11'!M163+'DAY12'!E163</f>
        <v>0</v>
      </c>
      <c r="N163" s="52">
        <f>+'DAY11'!N163+'DAY12'!F163</f>
        <v>0</v>
      </c>
      <c r="O163" s="276">
        <f>+'DAY11'!O163+'DAY12'!G163</f>
        <v>0</v>
      </c>
      <c r="P163" s="53">
        <f t="shared" si="56"/>
        <v>0</v>
      </c>
      <c r="Q163" s="54">
        <f t="shared" si="57"/>
        <v>0</v>
      </c>
      <c r="R163" s="55">
        <f t="shared" si="58"/>
        <v>0</v>
      </c>
      <c r="S163" s="52">
        <f t="shared" si="59"/>
        <v>0</v>
      </c>
      <c r="T163" s="276">
        <f t="shared" si="60"/>
        <v>0</v>
      </c>
      <c r="U163" s="62">
        <f t="shared" si="53"/>
        <v>0</v>
      </c>
    </row>
    <row r="164" spans="1:21" x14ac:dyDescent="0.25">
      <c r="A164" s="87" t="s">
        <v>77</v>
      </c>
      <c r="B164" s="52">
        <f>'DAY11'!H164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+(Table114[[#This Row],[OPENING ]]+Table114[[#This Row],[RECEIPTS]]+Table114[[#This Row],[RETURNS]])-(Table114[[#This Row],[EXCHANGED]]+Table114[[#This Row],[SALES]]+Table114[[#This Row],[ISSUES]])</f>
        <v>4</v>
      </c>
      <c r="I164" s="53">
        <v>0</v>
      </c>
      <c r="J164" s="58">
        <f t="shared" si="61"/>
        <v>-4</v>
      </c>
      <c r="K164" s="53">
        <f>+'DAY11'!K164+'DAY12'!C164</f>
        <v>0</v>
      </c>
      <c r="L164" s="54">
        <f>+'DAY11'!L164+'DAY12'!D164</f>
        <v>0</v>
      </c>
      <c r="M164" s="55">
        <f>+'DAY11'!M164+'DAY12'!E164</f>
        <v>0</v>
      </c>
      <c r="N164" s="52">
        <f>+'DAY11'!N164+'DAY12'!F164</f>
        <v>0</v>
      </c>
      <c r="O164" s="276">
        <f>+'DAY11'!O164+'DAY12'!G164</f>
        <v>0</v>
      </c>
      <c r="P164" s="53">
        <f t="shared" si="56"/>
        <v>0</v>
      </c>
      <c r="Q164" s="54">
        <f t="shared" si="57"/>
        <v>0</v>
      </c>
      <c r="R164" s="55">
        <f t="shared" si="58"/>
        <v>0</v>
      </c>
      <c r="S164" s="52">
        <f t="shared" si="59"/>
        <v>0</v>
      </c>
      <c r="T164" s="276">
        <f t="shared" si="60"/>
        <v>0</v>
      </c>
      <c r="U164" s="62">
        <f t="shared" si="53"/>
        <v>0</v>
      </c>
    </row>
    <row r="165" spans="1:21" x14ac:dyDescent="0.25">
      <c r="A165" s="109" t="s">
        <v>78</v>
      </c>
      <c r="B165" s="52">
        <f>'DAY11'!H165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+(Table114[[#This Row],[OPENING ]]+Table114[[#This Row],[RECEIPTS]]+Table114[[#This Row],[RETURNS]])-(Table114[[#This Row],[EXCHANGED]]+Table114[[#This Row],[SALES]]+Table114[[#This Row],[ISSUES]])</f>
        <v>0</v>
      </c>
      <c r="I165" s="53">
        <v>0</v>
      </c>
      <c r="J165" s="58">
        <f t="shared" si="61"/>
        <v>0</v>
      </c>
      <c r="K165" s="53">
        <f>+'DAY11'!K165+'DAY12'!C165</f>
        <v>0</v>
      </c>
      <c r="L165" s="54">
        <f>+'DAY11'!L165+'DAY12'!D165</f>
        <v>0</v>
      </c>
      <c r="M165" s="55">
        <f>+'DAY11'!M165+'DAY12'!E165</f>
        <v>0</v>
      </c>
      <c r="N165" s="52">
        <f>+'DAY11'!N165+'DAY12'!F165</f>
        <v>0</v>
      </c>
      <c r="O165" s="276">
        <f>+'DAY11'!O165+'DAY12'!G165</f>
        <v>0</v>
      </c>
      <c r="P165" s="53">
        <f t="shared" si="56"/>
        <v>0</v>
      </c>
      <c r="Q165" s="54">
        <f t="shared" si="57"/>
        <v>0</v>
      </c>
      <c r="R165" s="55">
        <f t="shared" si="58"/>
        <v>0</v>
      </c>
      <c r="S165" s="52">
        <f t="shared" si="59"/>
        <v>0</v>
      </c>
      <c r="T165" s="276">
        <f t="shared" si="60"/>
        <v>0</v>
      </c>
      <c r="U165" s="62">
        <f t="shared" si="53"/>
        <v>0</v>
      </c>
    </row>
    <row r="166" spans="1:21" x14ac:dyDescent="0.25">
      <c r="A166" s="109" t="s">
        <v>79</v>
      </c>
      <c r="B166" s="52">
        <f>'DAY11'!H166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+(Table114[[#This Row],[OPENING ]]+Table114[[#This Row],[RECEIPTS]]+Table114[[#This Row],[RETURNS]])-(Table114[[#This Row],[EXCHANGED]]+Table114[[#This Row],[SALES]]+Table114[[#This Row],[ISSUES]])</f>
        <v>0</v>
      </c>
      <c r="I166" s="53">
        <v>0</v>
      </c>
      <c r="J166" s="58">
        <f t="shared" si="61"/>
        <v>0</v>
      </c>
      <c r="K166" s="53">
        <f>+'DAY11'!K166+'DAY12'!C166</f>
        <v>0</v>
      </c>
      <c r="L166" s="54">
        <f>+'DAY11'!L166+'DAY12'!D166</f>
        <v>0</v>
      </c>
      <c r="M166" s="55">
        <f>+'DAY11'!M166+'DAY12'!E166</f>
        <v>0</v>
      </c>
      <c r="N166" s="52">
        <f>+'DAY11'!N166+'DAY12'!F166</f>
        <v>0</v>
      </c>
      <c r="O166" s="276">
        <f>+'DAY11'!O166+'DAY12'!G166</f>
        <v>0</v>
      </c>
      <c r="P166" s="53">
        <f t="shared" si="56"/>
        <v>0</v>
      </c>
      <c r="Q166" s="54">
        <f t="shared" si="57"/>
        <v>0</v>
      </c>
      <c r="R166" s="55">
        <f t="shared" si="58"/>
        <v>0</v>
      </c>
      <c r="S166" s="52">
        <f t="shared" si="59"/>
        <v>0</v>
      </c>
      <c r="T166" s="276">
        <f t="shared" si="60"/>
        <v>0</v>
      </c>
      <c r="U166" s="62">
        <f t="shared" si="53"/>
        <v>0</v>
      </c>
    </row>
    <row r="167" spans="1:21" x14ac:dyDescent="0.25">
      <c r="A167" s="109" t="s">
        <v>109</v>
      </c>
      <c r="B167" s="52">
        <f>'DAY11'!H167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+(Table114[[#This Row],[OPENING ]]+Table114[[#This Row],[RECEIPTS]]+Table114[[#This Row],[RETURNS]])-(Table114[[#This Row],[EXCHANGED]]+Table114[[#This Row],[SALES]]+Table114[[#This Row],[ISSUES]])</f>
        <v>317.2</v>
      </c>
      <c r="I167" s="53">
        <v>0</v>
      </c>
      <c r="J167" s="58">
        <f t="shared" si="61"/>
        <v>-317.2</v>
      </c>
      <c r="K167" s="53">
        <f>+'DAY11'!K167+'DAY12'!C167</f>
        <v>0</v>
      </c>
      <c r="L167" s="54">
        <f>+'DAY11'!L167+'DAY12'!D167</f>
        <v>0</v>
      </c>
      <c r="M167" s="55">
        <f>+'DAY11'!M167+'DAY12'!E167</f>
        <v>0</v>
      </c>
      <c r="N167" s="52">
        <f>+'DAY11'!N167+'DAY12'!F167</f>
        <v>0</v>
      </c>
      <c r="O167" s="276">
        <f>+'DAY11'!O167+'DAY12'!G167</f>
        <v>0</v>
      </c>
      <c r="P167" s="53">
        <f t="shared" si="56"/>
        <v>0</v>
      </c>
      <c r="Q167" s="54">
        <f t="shared" si="57"/>
        <v>0</v>
      </c>
      <c r="R167" s="55">
        <f t="shared" si="58"/>
        <v>0</v>
      </c>
      <c r="S167" s="52">
        <f t="shared" si="59"/>
        <v>0</v>
      </c>
      <c r="T167" s="276">
        <f t="shared" si="60"/>
        <v>0</v>
      </c>
      <c r="U167" s="62">
        <f t="shared" si="53"/>
        <v>0</v>
      </c>
    </row>
    <row r="168" spans="1:21" x14ac:dyDescent="0.25">
      <c r="A168" s="109" t="s">
        <v>110</v>
      </c>
      <c r="B168" s="52">
        <f>'DAY11'!H168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+(Table114[[#This Row],[OPENING ]]+Table114[[#This Row],[RECEIPTS]]+Table114[[#This Row],[RETURNS]])-(Table114[[#This Row],[EXCHANGED]]+Table114[[#This Row],[SALES]]+Table114[[#This Row],[ISSUES]])</f>
        <v>1254.2</v>
      </c>
      <c r="I168" s="53">
        <v>0</v>
      </c>
      <c r="J168" s="58">
        <f t="shared" si="61"/>
        <v>-1254.2</v>
      </c>
      <c r="K168" s="53">
        <f>+'DAY11'!K168+'DAY12'!C168</f>
        <v>0</v>
      </c>
      <c r="L168" s="54">
        <f>+'DAY11'!L168+'DAY12'!D168</f>
        <v>0</v>
      </c>
      <c r="M168" s="55">
        <f>+'DAY11'!M168+'DAY12'!E168</f>
        <v>0</v>
      </c>
      <c r="N168" s="52">
        <f>+'DAY11'!N168+'DAY12'!F168</f>
        <v>0</v>
      </c>
      <c r="O168" s="276">
        <f>+'DAY11'!O168+'DAY12'!G168</f>
        <v>0</v>
      </c>
      <c r="P168" s="53">
        <f t="shared" si="56"/>
        <v>0</v>
      </c>
      <c r="Q168" s="54">
        <f t="shared" si="57"/>
        <v>0</v>
      </c>
      <c r="R168" s="55">
        <f t="shared" si="58"/>
        <v>0</v>
      </c>
      <c r="S168" s="52">
        <f t="shared" si="59"/>
        <v>0</v>
      </c>
      <c r="T168" s="276">
        <f t="shared" si="60"/>
        <v>0</v>
      </c>
      <c r="U168" s="62">
        <f t="shared" si="53"/>
        <v>0</v>
      </c>
    </row>
    <row r="169" spans="1:21" x14ac:dyDescent="0.25">
      <c r="A169" s="109" t="s">
        <v>80</v>
      </c>
      <c r="B169" s="52">
        <f>'DAY11'!H169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+(Table114[[#This Row],[OPENING ]]+Table114[[#This Row],[RECEIPTS]]+Table114[[#This Row],[RETURNS]])-(Table114[[#This Row],[EXCHANGED]]+Table114[[#This Row],[SALES]]+Table114[[#This Row],[ISSUES]])</f>
        <v>0</v>
      </c>
      <c r="I169" s="53">
        <v>0</v>
      </c>
      <c r="J169" s="58">
        <f t="shared" si="61"/>
        <v>0</v>
      </c>
      <c r="K169" s="53">
        <f>+'DAY11'!K169+'DAY12'!C169</f>
        <v>0</v>
      </c>
      <c r="L169" s="54">
        <f>+'DAY11'!L169+'DAY12'!D169</f>
        <v>0</v>
      </c>
      <c r="M169" s="55">
        <f>+'DAY11'!M169+'DAY12'!E169</f>
        <v>0</v>
      </c>
      <c r="N169" s="52">
        <f>+'DAY11'!N169+'DAY12'!F169</f>
        <v>0</v>
      </c>
      <c r="O169" s="276">
        <f>+'DAY11'!O169+'DAY12'!G169</f>
        <v>0</v>
      </c>
      <c r="P169" s="53">
        <f t="shared" si="56"/>
        <v>0</v>
      </c>
      <c r="Q169" s="54">
        <f t="shared" si="57"/>
        <v>0</v>
      </c>
      <c r="R169" s="55">
        <f t="shared" si="58"/>
        <v>0</v>
      </c>
      <c r="S169" s="52">
        <f t="shared" si="59"/>
        <v>0</v>
      </c>
      <c r="T169" s="276">
        <f t="shared" si="60"/>
        <v>0</v>
      </c>
      <c r="U169" s="62">
        <f t="shared" si="53"/>
        <v>0</v>
      </c>
    </row>
    <row r="170" spans="1:21" x14ac:dyDescent="0.25">
      <c r="A170" s="109" t="s">
        <v>81</v>
      </c>
      <c r="B170" s="52">
        <f>'DAY11'!H170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+(Table114[[#This Row],[OPENING ]]+Table114[[#This Row],[RECEIPTS]]+Table114[[#This Row],[RETURNS]])-(Table114[[#This Row],[EXCHANGED]]+Table114[[#This Row],[SALES]]+Table114[[#This Row],[ISSUES]])</f>
        <v>0</v>
      </c>
      <c r="I170" s="53">
        <v>0</v>
      </c>
      <c r="J170" s="58">
        <f t="shared" si="61"/>
        <v>0</v>
      </c>
      <c r="K170" s="53">
        <f>+'DAY11'!K170+'DAY12'!C170</f>
        <v>0</v>
      </c>
      <c r="L170" s="54">
        <f>+'DAY11'!L170+'DAY12'!D170</f>
        <v>0</v>
      </c>
      <c r="M170" s="55">
        <f>+'DAY11'!M170+'DAY12'!E170</f>
        <v>0</v>
      </c>
      <c r="N170" s="52">
        <f>+'DAY11'!N170+'DAY12'!F170</f>
        <v>0</v>
      </c>
      <c r="O170" s="276">
        <f>+'DAY11'!O170+'DAY12'!G170</f>
        <v>0</v>
      </c>
      <c r="P170" s="53">
        <f t="shared" si="56"/>
        <v>0</v>
      </c>
      <c r="Q170" s="54">
        <f t="shared" si="57"/>
        <v>0</v>
      </c>
      <c r="R170" s="55">
        <f t="shared" si="58"/>
        <v>0</v>
      </c>
      <c r="S170" s="52">
        <f t="shared" si="59"/>
        <v>0</v>
      </c>
      <c r="T170" s="276">
        <f t="shared" si="60"/>
        <v>0</v>
      </c>
      <c r="U170" s="62">
        <f t="shared" si="53"/>
        <v>0</v>
      </c>
    </row>
    <row r="171" spans="1:21" x14ac:dyDescent="0.25">
      <c r="A171" s="89" t="s">
        <v>82</v>
      </c>
      <c r="B171" s="52">
        <f>'DAY11'!H171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+(Table114[[#This Row],[OPENING ]]+Table114[[#This Row],[RECEIPTS]]+Table114[[#This Row],[RETURNS]])-(Table114[[#This Row],[EXCHANGED]]+Table114[[#This Row],[SALES]]+Table114[[#This Row],[ISSUES]])</f>
        <v>0</v>
      </c>
      <c r="I171" s="53">
        <v>0</v>
      </c>
      <c r="J171" s="58">
        <f t="shared" si="61"/>
        <v>0</v>
      </c>
      <c r="K171" s="53">
        <f>+'DAY11'!K171+'DAY12'!C171</f>
        <v>0</v>
      </c>
      <c r="L171" s="54">
        <f>+'DAY11'!L171+'DAY12'!D171</f>
        <v>0</v>
      </c>
      <c r="M171" s="55">
        <f>+'DAY11'!M171+'DAY12'!E171</f>
        <v>0</v>
      </c>
      <c r="N171" s="52">
        <f>+'DAY11'!N171+'DAY12'!F171</f>
        <v>0</v>
      </c>
      <c r="O171" s="276">
        <f>+'DAY11'!O171+'DAY12'!G171</f>
        <v>0</v>
      </c>
      <c r="P171" s="53">
        <f t="shared" si="56"/>
        <v>0</v>
      </c>
      <c r="Q171" s="54">
        <f t="shared" si="57"/>
        <v>0</v>
      </c>
      <c r="R171" s="55">
        <f t="shared" si="58"/>
        <v>0</v>
      </c>
      <c r="S171" s="52">
        <f t="shared" si="59"/>
        <v>0</v>
      </c>
      <c r="T171" s="276">
        <f t="shared" si="60"/>
        <v>0</v>
      </c>
      <c r="U171" s="62">
        <f t="shared" si="53"/>
        <v>0</v>
      </c>
    </row>
    <row r="172" spans="1:21" x14ac:dyDescent="0.25">
      <c r="A172" s="90" t="s">
        <v>83</v>
      </c>
      <c r="B172" s="52">
        <f>'DAY11'!H172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+(Table114[[#This Row],[OPENING ]]+Table114[[#This Row],[RECEIPTS]]+Table114[[#This Row],[RETURNS]])-(Table114[[#This Row],[EXCHANGED]]+Table114[[#This Row],[SALES]]+Table114[[#This Row],[ISSUES]])</f>
        <v>504.2</v>
      </c>
      <c r="I172" s="53">
        <v>0</v>
      </c>
      <c r="J172" s="58">
        <f t="shared" si="61"/>
        <v>-504.2</v>
      </c>
      <c r="K172" s="53">
        <f>+'DAY11'!K172+'DAY12'!C172</f>
        <v>0</v>
      </c>
      <c r="L172" s="54">
        <f>+'DAY11'!L172+'DAY12'!D172</f>
        <v>0</v>
      </c>
      <c r="M172" s="55">
        <f>+'DAY11'!M172+'DAY12'!E172</f>
        <v>0</v>
      </c>
      <c r="N172" s="52">
        <f>+'DAY11'!N172+'DAY12'!F172</f>
        <v>0</v>
      </c>
      <c r="O172" s="276">
        <f>+'DAY11'!O172+'DAY12'!G172</f>
        <v>0</v>
      </c>
      <c r="P172" s="53">
        <f t="shared" si="56"/>
        <v>0</v>
      </c>
      <c r="Q172" s="54">
        <f t="shared" si="57"/>
        <v>0</v>
      </c>
      <c r="R172" s="55">
        <f t="shared" si="58"/>
        <v>0</v>
      </c>
      <c r="S172" s="52">
        <f t="shared" si="59"/>
        <v>0</v>
      </c>
      <c r="T172" s="276">
        <f t="shared" si="60"/>
        <v>0</v>
      </c>
      <c r="U172" s="62">
        <f t="shared" si="53"/>
        <v>0</v>
      </c>
    </row>
    <row r="173" spans="1:21" x14ac:dyDescent="0.25">
      <c r="A173" s="90" t="s">
        <v>86</v>
      </c>
      <c r="B173" s="52">
        <f>'DAY11'!H173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+(Table114[[#This Row],[OPENING ]]+Table114[[#This Row],[RECEIPTS]]+Table114[[#This Row],[RETURNS]])-(Table114[[#This Row],[EXCHANGED]]+Table114[[#This Row],[SALES]]+Table114[[#This Row],[ISSUES]])</f>
        <v>4.8</v>
      </c>
      <c r="I173" s="53">
        <v>0</v>
      </c>
      <c r="J173" s="58">
        <f t="shared" si="61"/>
        <v>-4.8</v>
      </c>
      <c r="K173" s="53">
        <f>+'DAY11'!K173+'DAY12'!C173</f>
        <v>0</v>
      </c>
      <c r="L173" s="54">
        <f>+'DAY11'!L173+'DAY12'!D173</f>
        <v>0</v>
      </c>
      <c r="M173" s="55">
        <f>+'DAY11'!M173+'DAY12'!E173</f>
        <v>0</v>
      </c>
      <c r="N173" s="52">
        <f>+'DAY11'!N173+'DAY12'!F173</f>
        <v>0</v>
      </c>
      <c r="O173" s="276">
        <f>+'DAY11'!O173+'DAY12'!G173</f>
        <v>0</v>
      </c>
      <c r="P173" s="53">
        <f t="shared" si="56"/>
        <v>0</v>
      </c>
      <c r="Q173" s="54">
        <f t="shared" si="57"/>
        <v>0</v>
      </c>
      <c r="R173" s="55">
        <f t="shared" si="58"/>
        <v>0</v>
      </c>
      <c r="S173" s="52">
        <f t="shared" si="59"/>
        <v>0</v>
      </c>
      <c r="T173" s="276">
        <f t="shared" si="60"/>
        <v>0</v>
      </c>
      <c r="U173" s="62">
        <f t="shared" si="53"/>
        <v>0</v>
      </c>
    </row>
    <row r="174" spans="1:21" x14ac:dyDescent="0.25">
      <c r="A174" s="94" t="s">
        <v>85</v>
      </c>
      <c r="B174" s="52">
        <f>'DAY11'!H174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+(Table114[[#This Row],[OPENING ]]+Table114[[#This Row],[RECEIPTS]]+Table114[[#This Row],[RETURNS]])-(Table114[[#This Row],[EXCHANGED]]+Table114[[#This Row],[SALES]]+Table114[[#This Row],[ISSUES]])</f>
        <v>800.8</v>
      </c>
      <c r="I174" s="53">
        <v>0</v>
      </c>
      <c r="J174" s="58">
        <f t="shared" si="61"/>
        <v>-800.8</v>
      </c>
      <c r="K174" s="53">
        <f>+'DAY11'!K174+'DAY12'!C174</f>
        <v>0</v>
      </c>
      <c r="L174" s="54">
        <f>+'DAY11'!L174+'DAY12'!D174</f>
        <v>0</v>
      </c>
      <c r="M174" s="55">
        <f>+'DAY11'!M174+'DAY12'!E174</f>
        <v>0</v>
      </c>
      <c r="N174" s="52">
        <f>+'DAY11'!N174+'DAY12'!F174</f>
        <v>0</v>
      </c>
      <c r="O174" s="276">
        <f>+'DAY11'!O174+'DAY12'!G174</f>
        <v>1.2</v>
      </c>
      <c r="P174" s="53">
        <f t="shared" si="56"/>
        <v>0</v>
      </c>
      <c r="Q174" s="54">
        <f t="shared" si="57"/>
        <v>0</v>
      </c>
      <c r="R174" s="55">
        <f t="shared" si="58"/>
        <v>0</v>
      </c>
      <c r="S174" s="52">
        <f t="shared" si="59"/>
        <v>0</v>
      </c>
      <c r="T174" s="276">
        <f t="shared" si="60"/>
        <v>9.9999999999999992E-2</v>
      </c>
      <c r="U174" s="62">
        <f t="shared" si="53"/>
        <v>8008</v>
      </c>
    </row>
    <row r="175" spans="1:21" x14ac:dyDescent="0.25">
      <c r="A175" s="90" t="s">
        <v>84</v>
      </c>
      <c r="B175" s="52">
        <f>'DAY11'!H175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+(Table114[[#This Row],[OPENING ]]+Table114[[#This Row],[RECEIPTS]]+Table114[[#This Row],[RETURNS]])-(Table114[[#This Row],[EXCHANGED]]+Table114[[#This Row],[SALES]]+Table114[[#This Row],[ISSUES]])</f>
        <v>0</v>
      </c>
      <c r="I175" s="53">
        <v>0</v>
      </c>
      <c r="J175" s="58">
        <f t="shared" si="61"/>
        <v>0</v>
      </c>
      <c r="K175" s="53">
        <f>+'DAY11'!K175+'DAY12'!C175</f>
        <v>0</v>
      </c>
      <c r="L175" s="54">
        <f>+'DAY11'!L175+'DAY12'!D175</f>
        <v>0</v>
      </c>
      <c r="M175" s="55">
        <f>+'DAY11'!M175+'DAY12'!E175</f>
        <v>0</v>
      </c>
      <c r="N175" s="52">
        <f>+'DAY11'!N175+'DAY12'!F175</f>
        <v>0</v>
      </c>
      <c r="O175" s="276">
        <f>+'DAY11'!O175+'DAY12'!G175</f>
        <v>0</v>
      </c>
      <c r="P175" s="53">
        <f t="shared" si="56"/>
        <v>0</v>
      </c>
      <c r="Q175" s="54">
        <f t="shared" si="57"/>
        <v>0</v>
      </c>
      <c r="R175" s="55">
        <f t="shared" si="58"/>
        <v>0</v>
      </c>
      <c r="S175" s="52">
        <f t="shared" si="59"/>
        <v>0</v>
      </c>
      <c r="T175" s="276">
        <f t="shared" si="60"/>
        <v>0</v>
      </c>
      <c r="U175" s="62">
        <f t="shared" si="53"/>
        <v>0</v>
      </c>
    </row>
    <row r="176" spans="1:21" x14ac:dyDescent="0.25">
      <c r="A176" s="318" t="s">
        <v>87</v>
      </c>
      <c r="B176" s="52">
        <f>'DAY11'!H176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+(Table114[[#This Row],[OPENING ]]+Table114[[#This Row],[RECEIPTS]]+Table114[[#This Row],[RETURNS]])-(Table114[[#This Row],[EXCHANGED]]+Table114[[#This Row],[SALES]]+Table114[[#This Row],[ISSUES]])</f>
        <v>0</v>
      </c>
      <c r="I176" s="53">
        <v>0</v>
      </c>
      <c r="J176" s="58">
        <f t="shared" si="61"/>
        <v>0</v>
      </c>
      <c r="K176" s="53">
        <f>+'DAY11'!K176+'DAY12'!C176</f>
        <v>0</v>
      </c>
      <c r="L176" s="54">
        <f>+'DAY11'!L176+'DAY12'!D176</f>
        <v>0</v>
      </c>
      <c r="M176" s="55">
        <f>+'DAY11'!M176+'DAY12'!E176</f>
        <v>0</v>
      </c>
      <c r="N176" s="52">
        <f>+'DAY11'!N176+'DAY12'!F176</f>
        <v>0</v>
      </c>
      <c r="O176" s="276">
        <f>+'DAY11'!O176+'DAY12'!G176</f>
        <v>0</v>
      </c>
      <c r="P176" s="53">
        <f t="shared" si="56"/>
        <v>0</v>
      </c>
      <c r="Q176" s="54">
        <f t="shared" si="57"/>
        <v>0</v>
      </c>
      <c r="R176" s="55">
        <f t="shared" si="58"/>
        <v>0</v>
      </c>
      <c r="S176" s="52">
        <f t="shared" si="59"/>
        <v>0</v>
      </c>
      <c r="T176" s="276">
        <f t="shared" si="60"/>
        <v>0</v>
      </c>
      <c r="U176" s="62">
        <f t="shared" si="53"/>
        <v>0</v>
      </c>
    </row>
    <row r="177" spans="1:21" x14ac:dyDescent="0.25">
      <c r="A177" s="318" t="s">
        <v>89</v>
      </c>
      <c r="B177" s="52">
        <f>'DAY11'!H177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+(Table114[[#This Row],[OPENING ]]+Table114[[#This Row],[RECEIPTS]]+Table114[[#This Row],[RETURNS]])-(Table114[[#This Row],[EXCHANGED]]+Table114[[#This Row],[SALES]]+Table114[[#This Row],[ISSUES]])</f>
        <v>17.8</v>
      </c>
      <c r="I177" s="53">
        <v>0</v>
      </c>
      <c r="J177" s="58">
        <f t="shared" si="61"/>
        <v>-17.8</v>
      </c>
      <c r="K177" s="53">
        <f>+'DAY11'!K177+'DAY12'!C177</f>
        <v>0</v>
      </c>
      <c r="L177" s="54">
        <f>+'DAY11'!L177+'DAY12'!D177</f>
        <v>0</v>
      </c>
      <c r="M177" s="55">
        <f>+'DAY11'!M177+'DAY12'!E177</f>
        <v>0</v>
      </c>
      <c r="N177" s="52">
        <f>+'DAY11'!N177+'DAY12'!F177</f>
        <v>0</v>
      </c>
      <c r="O177" s="276">
        <f>+'DAY11'!O177+'DAY12'!G177</f>
        <v>0</v>
      </c>
      <c r="P177" s="53">
        <f t="shared" si="56"/>
        <v>0</v>
      </c>
      <c r="Q177" s="54">
        <f t="shared" si="57"/>
        <v>0</v>
      </c>
      <c r="R177" s="55">
        <f t="shared" si="58"/>
        <v>0</v>
      </c>
      <c r="S177" s="52">
        <f t="shared" si="59"/>
        <v>0</v>
      </c>
      <c r="T177" s="276">
        <f t="shared" si="60"/>
        <v>0</v>
      </c>
      <c r="U177" s="62">
        <f t="shared" si="53"/>
        <v>0</v>
      </c>
    </row>
    <row r="178" spans="1:21" x14ac:dyDescent="0.25">
      <c r="A178" s="318" t="s">
        <v>88</v>
      </c>
      <c r="B178" s="52">
        <f>'DAY11'!H178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+(Table114[[#This Row],[OPENING ]]+Table114[[#This Row],[RECEIPTS]]+Table114[[#This Row],[RETURNS]])-(Table114[[#This Row],[EXCHANGED]]+Table114[[#This Row],[SALES]]+Table114[[#This Row],[ISSUES]])</f>
        <v>0</v>
      </c>
      <c r="I178" s="53">
        <v>0</v>
      </c>
      <c r="J178" s="58">
        <f t="shared" si="61"/>
        <v>0</v>
      </c>
      <c r="K178" s="53">
        <f>+'DAY11'!K178+'DAY12'!C178</f>
        <v>0</v>
      </c>
      <c r="L178" s="54">
        <f>+'DAY11'!L178+'DAY12'!D178</f>
        <v>0</v>
      </c>
      <c r="M178" s="55">
        <f>+'DAY11'!M178+'DAY12'!E178</f>
        <v>0</v>
      </c>
      <c r="N178" s="52">
        <f>+'DAY11'!N178+'DAY12'!F178</f>
        <v>0</v>
      </c>
      <c r="O178" s="276">
        <f>+'DAY11'!O178+'DAY12'!G178</f>
        <v>0</v>
      </c>
      <c r="P178" s="53">
        <f t="shared" si="56"/>
        <v>0</v>
      </c>
      <c r="Q178" s="54">
        <f t="shared" si="57"/>
        <v>0</v>
      </c>
      <c r="R178" s="55">
        <f t="shared" si="58"/>
        <v>0</v>
      </c>
      <c r="S178" s="52">
        <f t="shared" si="59"/>
        <v>0</v>
      </c>
      <c r="T178" s="276">
        <f t="shared" si="60"/>
        <v>0</v>
      </c>
      <c r="U178" s="62">
        <f t="shared" si="53"/>
        <v>0</v>
      </c>
    </row>
    <row r="179" spans="1:21" x14ac:dyDescent="0.25">
      <c r="A179" s="88" t="s">
        <v>90</v>
      </c>
      <c r="B179" s="52">
        <f>'DAY11'!H179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+(Table114[[#This Row],[OPENING ]]+Table114[[#This Row],[RECEIPTS]]+Table114[[#This Row],[RETURNS]])-(Table114[[#This Row],[EXCHANGED]]+Table114[[#This Row],[SALES]]+Table114[[#This Row],[ISSUES]])</f>
        <v>0</v>
      </c>
      <c r="I179" s="53">
        <v>0</v>
      </c>
      <c r="J179" s="58">
        <f t="shared" si="61"/>
        <v>0</v>
      </c>
      <c r="K179" s="53">
        <f>+'DAY11'!K179+'DAY12'!C179</f>
        <v>0</v>
      </c>
      <c r="L179" s="54">
        <f>+'DAY11'!L179+'DAY12'!D179</f>
        <v>0</v>
      </c>
      <c r="M179" s="55">
        <f>+'DAY11'!M179+'DAY12'!E179</f>
        <v>0</v>
      </c>
      <c r="N179" s="52">
        <f>+'DAY11'!N179+'DAY12'!F179</f>
        <v>0</v>
      </c>
      <c r="O179" s="276">
        <f>+'DAY11'!O179+'DAY12'!G179</f>
        <v>0</v>
      </c>
      <c r="P179" s="53">
        <f t="shared" si="56"/>
        <v>0</v>
      </c>
      <c r="Q179" s="54">
        <f t="shared" si="57"/>
        <v>0</v>
      </c>
      <c r="R179" s="55">
        <f t="shared" si="58"/>
        <v>0</v>
      </c>
      <c r="S179" s="52">
        <f t="shared" si="59"/>
        <v>0</v>
      </c>
      <c r="T179" s="276">
        <f t="shared" si="60"/>
        <v>0</v>
      </c>
      <c r="U179" s="62">
        <f t="shared" si="53"/>
        <v>0</v>
      </c>
    </row>
    <row r="180" spans="1:21" x14ac:dyDescent="0.25">
      <c r="A180" s="88" t="s">
        <v>91</v>
      </c>
      <c r="B180" s="52">
        <f>'DAY11'!H180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+(Table114[[#This Row],[OPENING ]]+Table114[[#This Row],[RECEIPTS]]+Table114[[#This Row],[RETURNS]])-(Table114[[#This Row],[EXCHANGED]]+Table114[[#This Row],[SALES]]+Table114[[#This Row],[ISSUES]])</f>
        <v>368.44</v>
      </c>
      <c r="I180" s="53">
        <v>0</v>
      </c>
      <c r="J180" s="58">
        <f t="shared" si="61"/>
        <v>-368.44</v>
      </c>
      <c r="K180" s="53">
        <f>+'DAY11'!K180+'DAY12'!C180</f>
        <v>0</v>
      </c>
      <c r="L180" s="54">
        <f>+'DAY11'!L180+'DAY12'!D180</f>
        <v>0</v>
      </c>
      <c r="M180" s="55">
        <f>+'DAY11'!M180+'DAY12'!E180</f>
        <v>0</v>
      </c>
      <c r="N180" s="52">
        <f>+'DAY11'!N180+'DAY12'!F180</f>
        <v>0</v>
      </c>
      <c r="O180" s="276">
        <f>+'DAY11'!O180+'DAY12'!G180</f>
        <v>87.2</v>
      </c>
      <c r="P180" s="53">
        <f t="shared" si="56"/>
        <v>0</v>
      </c>
      <c r="Q180" s="54">
        <f t="shared" si="57"/>
        <v>0</v>
      </c>
      <c r="R180" s="55">
        <f t="shared" si="58"/>
        <v>0</v>
      </c>
      <c r="S180" s="52">
        <f t="shared" si="59"/>
        <v>0</v>
      </c>
      <c r="T180" s="276">
        <f t="shared" si="60"/>
        <v>7.2666666666666666</v>
      </c>
      <c r="U180" s="62">
        <f t="shared" si="53"/>
        <v>50.70275229357798</v>
      </c>
    </row>
    <row r="181" spans="1:21" x14ac:dyDescent="0.25">
      <c r="A181" s="88" t="s">
        <v>92</v>
      </c>
      <c r="B181" s="52">
        <f>'DAY11'!H181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+(Table114[[#This Row],[OPENING ]]+Table114[[#This Row],[RECEIPTS]]+Table114[[#This Row],[RETURNS]])-(Table114[[#This Row],[EXCHANGED]]+Table114[[#This Row],[SALES]]+Table114[[#This Row],[ISSUES]])</f>
        <v>0</v>
      </c>
      <c r="I181" s="53">
        <v>0</v>
      </c>
      <c r="J181" s="58">
        <f t="shared" si="61"/>
        <v>0</v>
      </c>
      <c r="K181" s="53">
        <f>+'DAY11'!K181+'DAY12'!C181</f>
        <v>0</v>
      </c>
      <c r="L181" s="54">
        <f>+'DAY11'!L181+'DAY12'!D181</f>
        <v>0</v>
      </c>
      <c r="M181" s="55">
        <f>+'DAY11'!M181+'DAY12'!E181</f>
        <v>0</v>
      </c>
      <c r="N181" s="52">
        <f>+'DAY11'!N181+'DAY12'!F181</f>
        <v>0</v>
      </c>
      <c r="O181" s="276">
        <f>+'DAY11'!O181+'DAY12'!G181</f>
        <v>0</v>
      </c>
      <c r="P181" s="53">
        <f t="shared" si="56"/>
        <v>0</v>
      </c>
      <c r="Q181" s="54">
        <f t="shared" si="57"/>
        <v>0</v>
      </c>
      <c r="R181" s="55">
        <f t="shared" si="58"/>
        <v>0</v>
      </c>
      <c r="S181" s="52">
        <f t="shared" si="59"/>
        <v>0</v>
      </c>
      <c r="T181" s="276">
        <f t="shared" si="60"/>
        <v>0</v>
      </c>
      <c r="U181" s="62">
        <f t="shared" si="53"/>
        <v>0</v>
      </c>
    </row>
    <row r="182" spans="1:21" x14ac:dyDescent="0.25">
      <c r="A182" s="88" t="s">
        <v>111</v>
      </c>
      <c r="B182" s="52">
        <f>'DAY11'!H182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+(Table114[[#This Row],[OPENING ]]+Table114[[#This Row],[RECEIPTS]]+Table114[[#This Row],[RETURNS]])-(Table114[[#This Row],[EXCHANGED]]+Table114[[#This Row],[SALES]]+Table114[[#This Row],[ISSUES]])</f>
        <v>0</v>
      </c>
      <c r="I182" s="53">
        <v>0</v>
      </c>
      <c r="J182" s="58">
        <f t="shared" si="61"/>
        <v>0</v>
      </c>
      <c r="K182" s="53">
        <f>+'DAY11'!K182+'DAY12'!C182</f>
        <v>0</v>
      </c>
      <c r="L182" s="54">
        <f>+'DAY11'!L182+'DAY12'!D182</f>
        <v>0</v>
      </c>
      <c r="M182" s="55">
        <f>+'DAY11'!M182+'DAY12'!E182</f>
        <v>0</v>
      </c>
      <c r="N182" s="52">
        <f>+'DAY11'!N182+'DAY12'!F182</f>
        <v>0</v>
      </c>
      <c r="O182" s="276">
        <f>+'DAY11'!O182+'DAY12'!G182</f>
        <v>0</v>
      </c>
      <c r="P182" s="53">
        <f t="shared" si="56"/>
        <v>0</v>
      </c>
      <c r="Q182" s="54">
        <f t="shared" si="57"/>
        <v>0</v>
      </c>
      <c r="R182" s="55">
        <f t="shared" si="58"/>
        <v>0</v>
      </c>
      <c r="S182" s="52">
        <f t="shared" si="59"/>
        <v>0</v>
      </c>
      <c r="T182" s="276">
        <f t="shared" si="60"/>
        <v>0</v>
      </c>
      <c r="U182" s="62">
        <f t="shared" si="53"/>
        <v>0</v>
      </c>
    </row>
    <row r="183" spans="1:21" x14ac:dyDescent="0.25">
      <c r="A183" s="87" t="s">
        <v>53</v>
      </c>
      <c r="B183" s="52">
        <f>'DAY11'!H183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+(Table114[[#This Row],[OPENING ]]+Table114[[#This Row],[RECEIPTS]]+Table114[[#This Row],[RETURNS]])-(Table114[[#This Row],[EXCHANGED]]+Table114[[#This Row],[SALES]]+Table114[[#This Row],[ISSUES]])</f>
        <v>0</v>
      </c>
      <c r="I183" s="53">
        <v>0</v>
      </c>
      <c r="J183" s="58">
        <f t="shared" si="61"/>
        <v>0</v>
      </c>
      <c r="K183" s="53">
        <f>+'DAY11'!K183+'DAY12'!C183</f>
        <v>0</v>
      </c>
      <c r="L183" s="54">
        <f>+'DAY11'!L183+'DAY12'!D183</f>
        <v>0</v>
      </c>
      <c r="M183" s="55">
        <f>+'DAY11'!M183+'DAY12'!E183</f>
        <v>0</v>
      </c>
      <c r="N183" s="52">
        <f>+'DAY11'!N183+'DAY12'!F183</f>
        <v>0</v>
      </c>
      <c r="O183" s="276">
        <f>+'DAY11'!O183+'DAY12'!G183</f>
        <v>0</v>
      </c>
      <c r="P183" s="53">
        <f t="shared" si="56"/>
        <v>0</v>
      </c>
      <c r="Q183" s="54">
        <f t="shared" si="57"/>
        <v>0</v>
      </c>
      <c r="R183" s="55">
        <f t="shared" si="58"/>
        <v>0</v>
      </c>
      <c r="S183" s="52">
        <f t="shared" si="59"/>
        <v>0</v>
      </c>
      <c r="T183" s="276">
        <f t="shared" si="60"/>
        <v>0</v>
      </c>
      <c r="U183" s="62">
        <f t="shared" si="53"/>
        <v>0</v>
      </c>
    </row>
    <row r="184" spans="1:21" x14ac:dyDescent="0.25">
      <c r="A184" s="321" t="s">
        <v>93</v>
      </c>
      <c r="B184" s="52">
        <f>'DAY11'!H184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+(Table114[[#This Row],[OPENING ]]+Table114[[#This Row],[RECEIPTS]]+Table114[[#This Row],[RETURNS]])-(Table114[[#This Row],[EXCHANGED]]+Table114[[#This Row],[SALES]]+Table114[[#This Row],[ISSUES]])</f>
        <v>0</v>
      </c>
      <c r="I184" s="53">
        <v>0</v>
      </c>
      <c r="J184" s="58">
        <f t="shared" si="61"/>
        <v>0</v>
      </c>
      <c r="K184" s="53">
        <f>+'DAY11'!K184+'DAY12'!C184</f>
        <v>0</v>
      </c>
      <c r="L184" s="54">
        <f>+'DAY11'!L184+'DAY12'!D184</f>
        <v>0</v>
      </c>
      <c r="M184" s="55">
        <f>+'DAY11'!M184+'DAY12'!E184</f>
        <v>0</v>
      </c>
      <c r="N184" s="52">
        <f>+'DAY11'!N184+'DAY12'!F184</f>
        <v>0</v>
      </c>
      <c r="O184" s="276">
        <f>+'DAY11'!O184+'DAY12'!G184</f>
        <v>0</v>
      </c>
      <c r="P184" s="53">
        <f t="shared" si="56"/>
        <v>0</v>
      </c>
      <c r="Q184" s="54">
        <f t="shared" si="57"/>
        <v>0</v>
      </c>
      <c r="R184" s="55">
        <f t="shared" si="58"/>
        <v>0</v>
      </c>
      <c r="S184" s="52">
        <f t="shared" si="59"/>
        <v>0</v>
      </c>
      <c r="T184" s="276">
        <f t="shared" si="60"/>
        <v>0</v>
      </c>
      <c r="U184" s="62">
        <f t="shared" si="53"/>
        <v>0</v>
      </c>
    </row>
    <row r="185" spans="1:21" x14ac:dyDescent="0.25">
      <c r="A185" s="321" t="s">
        <v>94</v>
      </c>
      <c r="B185" s="52">
        <f>'DAY11'!H185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+(Table114[[#This Row],[OPENING ]]+Table114[[#This Row],[RECEIPTS]]+Table114[[#This Row],[RETURNS]])-(Table114[[#This Row],[EXCHANGED]]+Table114[[#This Row],[SALES]]+Table114[[#This Row],[ISSUES]])</f>
        <v>0</v>
      </c>
      <c r="I185" s="53">
        <v>0</v>
      </c>
      <c r="J185" s="58">
        <f t="shared" si="61"/>
        <v>0</v>
      </c>
      <c r="K185" s="53">
        <f>+'DAY11'!K185+'DAY12'!C185</f>
        <v>0</v>
      </c>
      <c r="L185" s="54">
        <f>+'DAY11'!L185+'DAY12'!D185</f>
        <v>0</v>
      </c>
      <c r="M185" s="55">
        <f>+'DAY11'!M185+'DAY12'!E185</f>
        <v>0</v>
      </c>
      <c r="N185" s="52">
        <f>+'DAY11'!N185+'DAY12'!F185</f>
        <v>0</v>
      </c>
      <c r="O185" s="276">
        <f>+'DAY11'!O185+'DAY12'!G185</f>
        <v>0</v>
      </c>
      <c r="P185" s="53">
        <f t="shared" si="56"/>
        <v>0</v>
      </c>
      <c r="Q185" s="54">
        <f t="shared" si="57"/>
        <v>0</v>
      </c>
      <c r="R185" s="55">
        <f t="shared" si="58"/>
        <v>0</v>
      </c>
      <c r="S185" s="52">
        <f t="shared" si="59"/>
        <v>0</v>
      </c>
      <c r="T185" s="276">
        <f t="shared" si="60"/>
        <v>0</v>
      </c>
      <c r="U185" s="62">
        <f t="shared" si="53"/>
        <v>0</v>
      </c>
    </row>
    <row r="186" spans="1:21" x14ac:dyDescent="0.25">
      <c r="A186" s="84" t="s">
        <v>97</v>
      </c>
      <c r="B186" s="52">
        <f>'DAY11'!H186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+(Table114[[#This Row],[OPENING ]]+Table114[[#This Row],[RECEIPTS]]+Table114[[#This Row],[RETURNS]])-(Table114[[#This Row],[EXCHANGED]]+Table114[[#This Row],[SALES]]+Table114[[#This Row],[ISSUES]])</f>
        <v>655.4</v>
      </c>
      <c r="I186" s="53">
        <v>0</v>
      </c>
      <c r="J186" s="58">
        <f t="shared" si="61"/>
        <v>-655.4</v>
      </c>
      <c r="K186" s="53">
        <f>+'DAY11'!K186+'DAY12'!C186</f>
        <v>0</v>
      </c>
      <c r="L186" s="54">
        <f>+'DAY11'!L186+'DAY12'!D186</f>
        <v>0</v>
      </c>
      <c r="M186" s="55">
        <f>+'DAY11'!M186+'DAY12'!E186</f>
        <v>0</v>
      </c>
      <c r="N186" s="52">
        <f>+'DAY11'!N186+'DAY12'!F186</f>
        <v>0</v>
      </c>
      <c r="O186" s="276">
        <f>+'DAY11'!O186+'DAY12'!G186</f>
        <v>0</v>
      </c>
      <c r="P186" s="53">
        <f t="shared" si="56"/>
        <v>0</v>
      </c>
      <c r="Q186" s="54">
        <f t="shared" si="57"/>
        <v>0</v>
      </c>
      <c r="R186" s="55">
        <f t="shared" si="58"/>
        <v>0</v>
      </c>
      <c r="S186" s="52">
        <f t="shared" si="59"/>
        <v>0</v>
      </c>
      <c r="T186" s="276">
        <f t="shared" si="60"/>
        <v>0</v>
      </c>
      <c r="U186" s="62">
        <f t="shared" si="53"/>
        <v>0</v>
      </c>
    </row>
    <row r="187" spans="1:21" x14ac:dyDescent="0.25">
      <c r="A187" s="84" t="s">
        <v>96</v>
      </c>
      <c r="B187" s="52">
        <f>'DAY11'!H187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+(Table114[[#This Row],[OPENING ]]+Table114[[#This Row],[RECEIPTS]]+Table114[[#This Row],[RETURNS]])-(Table114[[#This Row],[EXCHANGED]]+Table114[[#This Row],[SALES]]+Table114[[#This Row],[ISSUES]])</f>
        <v>0</v>
      </c>
      <c r="I187" s="53">
        <v>0</v>
      </c>
      <c r="J187" s="58">
        <f t="shared" si="61"/>
        <v>0</v>
      </c>
      <c r="K187" s="53">
        <f>+'DAY11'!K187+'DAY12'!C187</f>
        <v>0</v>
      </c>
      <c r="L187" s="54">
        <f>+'DAY11'!L187+'DAY12'!D187</f>
        <v>0</v>
      </c>
      <c r="M187" s="55">
        <f>+'DAY11'!M187+'DAY12'!E187</f>
        <v>0</v>
      </c>
      <c r="N187" s="52">
        <f>+'DAY11'!N187+'DAY12'!F187</f>
        <v>0</v>
      </c>
      <c r="O187" s="276">
        <f>+'DAY11'!O187+'DAY12'!G187</f>
        <v>0</v>
      </c>
      <c r="P187" s="53">
        <f t="shared" si="56"/>
        <v>0</v>
      </c>
      <c r="Q187" s="54">
        <f t="shared" si="57"/>
        <v>0</v>
      </c>
      <c r="R187" s="55">
        <f t="shared" si="58"/>
        <v>0</v>
      </c>
      <c r="S187" s="52">
        <f t="shared" si="59"/>
        <v>0</v>
      </c>
      <c r="T187" s="276">
        <f t="shared" si="60"/>
        <v>0</v>
      </c>
      <c r="U187" s="62">
        <f t="shared" si="53"/>
        <v>0</v>
      </c>
    </row>
    <row r="188" spans="1:21" x14ac:dyDescent="0.25">
      <c r="A188" s="84" t="s">
        <v>95</v>
      </c>
      <c r="B188" s="52">
        <f>'DAY11'!H188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+(Table114[[#This Row],[OPENING ]]+Table114[[#This Row],[RECEIPTS]]+Table114[[#This Row],[RETURNS]])-(Table114[[#This Row],[EXCHANGED]]+Table114[[#This Row],[SALES]]+Table114[[#This Row],[ISSUES]])</f>
        <v>9.8000000000000007</v>
      </c>
      <c r="I188" s="53">
        <v>0</v>
      </c>
      <c r="J188" s="58">
        <f t="shared" si="61"/>
        <v>-9.8000000000000007</v>
      </c>
      <c r="K188" s="53">
        <f>+'DAY11'!K188+'DAY12'!C188</f>
        <v>0</v>
      </c>
      <c r="L188" s="54">
        <f>+'DAY11'!L188+'DAY12'!D188</f>
        <v>0</v>
      </c>
      <c r="M188" s="55">
        <f>+'DAY11'!M188+'DAY12'!E188</f>
        <v>0</v>
      </c>
      <c r="N188" s="52">
        <f>+'DAY11'!N188+'DAY12'!F188</f>
        <v>0</v>
      </c>
      <c r="O188" s="276">
        <f>+'DAY11'!O188+'DAY12'!G188</f>
        <v>0</v>
      </c>
      <c r="P188" s="53">
        <f t="shared" si="56"/>
        <v>0</v>
      </c>
      <c r="Q188" s="54">
        <f t="shared" si="57"/>
        <v>0</v>
      </c>
      <c r="R188" s="55">
        <f t="shared" si="58"/>
        <v>0</v>
      </c>
      <c r="S188" s="52">
        <f t="shared" si="59"/>
        <v>0</v>
      </c>
      <c r="T188" s="276">
        <f t="shared" si="60"/>
        <v>0</v>
      </c>
      <c r="U188" s="62">
        <f t="shared" si="53"/>
        <v>0</v>
      </c>
    </row>
    <row r="189" spans="1:21" x14ac:dyDescent="0.25">
      <c r="A189" s="92" t="s">
        <v>98</v>
      </c>
      <c r="B189" s="52">
        <f>'DAY11'!H189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+(Table114[[#This Row],[OPENING ]]+Table114[[#This Row],[RECEIPTS]]+Table114[[#This Row],[RETURNS]])-(Table114[[#This Row],[EXCHANGED]]+Table114[[#This Row],[SALES]]+Table114[[#This Row],[ISSUES]])</f>
        <v>0</v>
      </c>
      <c r="I189" s="53">
        <v>0</v>
      </c>
      <c r="J189" s="58">
        <f t="shared" si="61"/>
        <v>0</v>
      </c>
      <c r="K189" s="53">
        <f>+'DAY11'!K189+'DAY12'!C189</f>
        <v>0</v>
      </c>
      <c r="L189" s="54">
        <f>+'DAY11'!L189+'DAY12'!D189</f>
        <v>0</v>
      </c>
      <c r="M189" s="55">
        <f>+'DAY11'!M189+'DAY12'!E189</f>
        <v>0</v>
      </c>
      <c r="N189" s="52">
        <f>+'DAY11'!N189+'DAY12'!F189</f>
        <v>0</v>
      </c>
      <c r="O189" s="276">
        <f>+'DAY11'!O189+'DAY12'!G189</f>
        <v>0</v>
      </c>
      <c r="P189" s="53">
        <f t="shared" si="56"/>
        <v>0</v>
      </c>
      <c r="Q189" s="54">
        <f t="shared" si="57"/>
        <v>0</v>
      </c>
      <c r="R189" s="55">
        <f t="shared" si="58"/>
        <v>0</v>
      </c>
      <c r="S189" s="52">
        <f t="shared" si="59"/>
        <v>0</v>
      </c>
      <c r="T189" s="276">
        <f t="shared" si="60"/>
        <v>0</v>
      </c>
      <c r="U189" s="62">
        <f t="shared" si="53"/>
        <v>0</v>
      </c>
    </row>
    <row r="190" spans="1:21" x14ac:dyDescent="0.25">
      <c r="A190" s="92" t="s">
        <v>99</v>
      </c>
      <c r="B190" s="52">
        <f>'DAY11'!H190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+(Table114[[#This Row],[OPENING ]]+Table114[[#This Row],[RECEIPTS]]+Table114[[#This Row],[RETURNS]])-(Table114[[#This Row],[EXCHANGED]]+Table114[[#This Row],[SALES]]+Table114[[#This Row],[ISSUES]])</f>
        <v>0</v>
      </c>
      <c r="I190" s="53">
        <v>0</v>
      </c>
      <c r="J190" s="58">
        <f t="shared" si="61"/>
        <v>0</v>
      </c>
      <c r="K190" s="53">
        <f>+'DAY11'!K190+'DAY12'!C190</f>
        <v>0</v>
      </c>
      <c r="L190" s="54">
        <f>+'DAY11'!L190+'DAY12'!D190</f>
        <v>0</v>
      </c>
      <c r="M190" s="55">
        <f>+'DAY11'!M190+'DAY12'!E190</f>
        <v>0</v>
      </c>
      <c r="N190" s="52">
        <f>+'DAY11'!N190+'DAY12'!F190</f>
        <v>0</v>
      </c>
      <c r="O190" s="276">
        <f>+'DAY11'!O190+'DAY12'!G190</f>
        <v>0</v>
      </c>
      <c r="P190" s="53">
        <f t="shared" si="56"/>
        <v>0</v>
      </c>
      <c r="Q190" s="54">
        <f t="shared" si="57"/>
        <v>0</v>
      </c>
      <c r="R190" s="55">
        <f t="shared" si="58"/>
        <v>0</v>
      </c>
      <c r="S190" s="52">
        <f t="shared" si="59"/>
        <v>0</v>
      </c>
      <c r="T190" s="276">
        <f t="shared" si="60"/>
        <v>0</v>
      </c>
      <c r="U190" s="62">
        <f t="shared" si="53"/>
        <v>0</v>
      </c>
    </row>
    <row r="191" spans="1:21" x14ac:dyDescent="0.25">
      <c r="A191" s="93" t="s">
        <v>100</v>
      </c>
      <c r="B191" s="52">
        <f>'DAY11'!H191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+(Table114[[#This Row],[OPENING ]]+Table114[[#This Row],[RECEIPTS]]+Table114[[#This Row],[RETURNS]])-(Table114[[#This Row],[EXCHANGED]]+Table114[[#This Row],[SALES]]+Table114[[#This Row],[ISSUES]])</f>
        <v>35</v>
      </c>
      <c r="I191" s="53">
        <v>0</v>
      </c>
      <c r="J191" s="58">
        <f t="shared" si="61"/>
        <v>-35</v>
      </c>
      <c r="K191" s="53">
        <f>+'DAY11'!K191+'DAY12'!C191</f>
        <v>25</v>
      </c>
      <c r="L191" s="54">
        <f>+'DAY11'!L191+'DAY12'!D191</f>
        <v>0</v>
      </c>
      <c r="M191" s="55">
        <f>+'DAY11'!M191+'DAY12'!E191</f>
        <v>0</v>
      </c>
      <c r="N191" s="52">
        <f>+'DAY11'!N191+'DAY12'!F191</f>
        <v>0</v>
      </c>
      <c r="O191" s="276">
        <f>+'DAY11'!O191+'DAY12'!G191</f>
        <v>0</v>
      </c>
      <c r="P191" s="53">
        <f t="shared" si="56"/>
        <v>2.0833333333333335</v>
      </c>
      <c r="Q191" s="54">
        <f t="shared" si="57"/>
        <v>0</v>
      </c>
      <c r="R191" s="55">
        <f t="shared" si="58"/>
        <v>0</v>
      </c>
      <c r="S191" s="52">
        <f t="shared" si="59"/>
        <v>0</v>
      </c>
      <c r="T191" s="276">
        <f t="shared" si="60"/>
        <v>0</v>
      </c>
      <c r="U191" s="62">
        <f t="shared" si="53"/>
        <v>16.799999999999997</v>
      </c>
    </row>
    <row r="192" spans="1:21" x14ac:dyDescent="0.25">
      <c r="A192" s="81" t="s">
        <v>101</v>
      </c>
      <c r="B192" s="52">
        <f>'DAY11'!H192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+(Table114[[#This Row],[OPENING ]]+Table114[[#This Row],[RECEIPTS]]+Table114[[#This Row],[RETURNS]])-(Table114[[#This Row],[EXCHANGED]]+Table114[[#This Row],[SALES]]+Table114[[#This Row],[ISSUES]])</f>
        <v>10.199999999999999</v>
      </c>
      <c r="I192" s="53">
        <v>0</v>
      </c>
      <c r="J192" s="58">
        <f t="shared" si="61"/>
        <v>-10.199999999999999</v>
      </c>
      <c r="K192" s="53">
        <f>+'DAY11'!K192+'DAY12'!C192</f>
        <v>0</v>
      </c>
      <c r="L192" s="54">
        <f>+'DAY11'!L192+'DAY12'!D192</f>
        <v>0</v>
      </c>
      <c r="M192" s="55">
        <f>+'DAY11'!M192+'DAY12'!E192</f>
        <v>0</v>
      </c>
      <c r="N192" s="52">
        <f>+'DAY11'!N192+'DAY12'!F192</f>
        <v>0</v>
      </c>
      <c r="O192" s="276">
        <f>+'DAY11'!O192+'DAY12'!G192</f>
        <v>0</v>
      </c>
      <c r="P192" s="53">
        <f t="shared" si="56"/>
        <v>0</v>
      </c>
      <c r="Q192" s="54">
        <f t="shared" si="57"/>
        <v>0</v>
      </c>
      <c r="R192" s="55">
        <f t="shared" si="58"/>
        <v>0</v>
      </c>
      <c r="S192" s="52">
        <f t="shared" si="59"/>
        <v>0</v>
      </c>
      <c r="T192" s="276">
        <f t="shared" si="60"/>
        <v>0</v>
      </c>
      <c r="U192" s="62">
        <f t="shared" si="53"/>
        <v>0</v>
      </c>
    </row>
    <row r="193" spans="1:21" x14ac:dyDescent="0.25">
      <c r="A193" s="109" t="s">
        <v>102</v>
      </c>
      <c r="B193" s="52">
        <f>'DAY11'!H193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+(Table114[[#This Row],[OPENING ]]+Table114[[#This Row],[RECEIPTS]]+Table114[[#This Row],[RETURNS]])-(Table114[[#This Row],[EXCHANGED]]+Table114[[#This Row],[SALES]]+Table114[[#This Row],[ISSUES]])</f>
        <v>0</v>
      </c>
      <c r="I193" s="53">
        <v>0</v>
      </c>
      <c r="J193" s="58">
        <f t="shared" si="61"/>
        <v>0</v>
      </c>
      <c r="K193" s="53">
        <f>+'DAY11'!K193+'DAY12'!C193</f>
        <v>0</v>
      </c>
      <c r="L193" s="54">
        <f>+'DAY11'!L193+'DAY12'!D193</f>
        <v>0</v>
      </c>
      <c r="M193" s="55">
        <f>+'DAY11'!M193+'DAY12'!E193</f>
        <v>0</v>
      </c>
      <c r="N193" s="52">
        <f>+'DAY11'!N193+'DAY12'!F193</f>
        <v>0</v>
      </c>
      <c r="O193" s="276">
        <f>+'DAY11'!O193+'DAY12'!G193</f>
        <v>0</v>
      </c>
      <c r="P193" s="53">
        <f t="shared" si="56"/>
        <v>0</v>
      </c>
      <c r="Q193" s="54">
        <f t="shared" si="57"/>
        <v>0</v>
      </c>
      <c r="R193" s="55">
        <f t="shared" si="58"/>
        <v>0</v>
      </c>
      <c r="S193" s="52">
        <f t="shared" si="59"/>
        <v>0</v>
      </c>
      <c r="T193" s="276">
        <f t="shared" si="60"/>
        <v>0</v>
      </c>
      <c r="U193" s="62">
        <f t="shared" si="53"/>
        <v>0</v>
      </c>
    </row>
    <row r="194" spans="1:21" x14ac:dyDescent="0.25">
      <c r="A194" s="318" t="s">
        <v>103</v>
      </c>
      <c r="B194" s="52">
        <f>'DAY11'!H194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+(Table114[[#This Row],[OPENING ]]+Table114[[#This Row],[RECEIPTS]]+Table114[[#This Row],[RETURNS]])-(Table114[[#This Row],[EXCHANGED]]+Table114[[#This Row],[SALES]]+Table114[[#This Row],[ISSUES]])</f>
        <v>855.4</v>
      </c>
      <c r="I194" s="53">
        <v>0</v>
      </c>
      <c r="J194" s="58">
        <f t="shared" si="61"/>
        <v>-855.4</v>
      </c>
      <c r="K194" s="53">
        <f>+'DAY11'!K194+'DAY12'!C194</f>
        <v>0</v>
      </c>
      <c r="L194" s="54">
        <f>+'DAY11'!L194+'DAY12'!D194</f>
        <v>0</v>
      </c>
      <c r="M194" s="55">
        <f>+'DAY11'!M194+'DAY12'!E194</f>
        <v>0</v>
      </c>
      <c r="N194" s="52">
        <f>+'DAY11'!N194+'DAY12'!F194</f>
        <v>0</v>
      </c>
      <c r="O194" s="276">
        <f>+'DAY11'!O194+'DAY12'!G194</f>
        <v>0</v>
      </c>
      <c r="P194" s="53">
        <f t="shared" si="56"/>
        <v>0</v>
      </c>
      <c r="Q194" s="54">
        <f t="shared" si="57"/>
        <v>0</v>
      </c>
      <c r="R194" s="55">
        <f t="shared" si="58"/>
        <v>0</v>
      </c>
      <c r="S194" s="52">
        <f t="shared" si="59"/>
        <v>0</v>
      </c>
      <c r="T194" s="276">
        <f t="shared" si="60"/>
        <v>0</v>
      </c>
      <c r="U194" s="62">
        <f t="shared" si="53"/>
        <v>0</v>
      </c>
    </row>
    <row r="195" spans="1:21" x14ac:dyDescent="0.25">
      <c r="A195" s="87" t="s">
        <v>247</v>
      </c>
      <c r="B195" s="52">
        <f>'DAY11'!H195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+(Table114[[#This Row],[OPENING ]]+Table114[[#This Row],[RECEIPTS]]+Table114[[#This Row],[RETURNS]])-(Table114[[#This Row],[EXCHANGED]]+Table114[[#This Row],[SALES]]+Table114[[#This Row],[ISSUES]])</f>
        <v>3516.4</v>
      </c>
      <c r="I195" s="53">
        <v>0</v>
      </c>
      <c r="J195" s="58">
        <f t="shared" si="61"/>
        <v>-3516.4</v>
      </c>
      <c r="K195" s="53">
        <f>+'DAY11'!K195+'DAY12'!C195</f>
        <v>0</v>
      </c>
      <c r="L195" s="54">
        <f>+'DAY11'!L195+'DAY12'!D195</f>
        <v>9.6</v>
      </c>
      <c r="M195" s="55">
        <f>+'DAY11'!M195+'DAY12'!E195</f>
        <v>0</v>
      </c>
      <c r="N195" s="52">
        <f>+'DAY11'!N195+'DAY12'!F195</f>
        <v>0</v>
      </c>
      <c r="O195" s="276">
        <f>+'DAY11'!O195+'DAY12'!G195</f>
        <v>0</v>
      </c>
      <c r="P195" s="53">
        <f t="shared" si="56"/>
        <v>0</v>
      </c>
      <c r="Q195" s="54">
        <f t="shared" si="57"/>
        <v>0.79999999999999993</v>
      </c>
      <c r="R195" s="55">
        <f t="shared" si="58"/>
        <v>0</v>
      </c>
      <c r="S195" s="52">
        <f t="shared" si="59"/>
        <v>0</v>
      </c>
      <c r="T195" s="276">
        <f t="shared" si="60"/>
        <v>0</v>
      </c>
      <c r="U195" s="62">
        <f t="shared" si="53"/>
        <v>4395.5000000000009</v>
      </c>
    </row>
    <row r="196" spans="1:21" x14ac:dyDescent="0.25">
      <c r="A196" s="87" t="s">
        <v>104</v>
      </c>
      <c r="B196" s="52">
        <f>'DAY11'!H196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+(Table114[[#This Row],[OPENING ]]+Table114[[#This Row],[RECEIPTS]]+Table114[[#This Row],[RETURNS]])-(Table114[[#This Row],[EXCHANGED]]+Table114[[#This Row],[SALES]]+Table114[[#This Row],[ISSUES]])</f>
        <v>200</v>
      </c>
      <c r="I196" s="53">
        <v>0</v>
      </c>
      <c r="J196" s="58">
        <f t="shared" si="61"/>
        <v>-200</v>
      </c>
      <c r="K196" s="53">
        <f>+'DAY11'!K196+'DAY12'!C196</f>
        <v>0</v>
      </c>
      <c r="L196" s="54">
        <f>+'DAY11'!L196+'DAY12'!D196</f>
        <v>0</v>
      </c>
      <c r="M196" s="55">
        <f>+'DAY11'!M196+'DAY12'!E196</f>
        <v>0</v>
      </c>
      <c r="N196" s="52">
        <f>+'DAY11'!N196+'DAY12'!F196</f>
        <v>0</v>
      </c>
      <c r="O196" s="276">
        <f>+'DAY11'!O196+'DAY12'!G196</f>
        <v>0</v>
      </c>
      <c r="P196" s="53">
        <f t="shared" si="56"/>
        <v>0</v>
      </c>
      <c r="Q196" s="54">
        <f t="shared" si="57"/>
        <v>0</v>
      </c>
      <c r="R196" s="55">
        <f t="shared" si="58"/>
        <v>0</v>
      </c>
      <c r="S196" s="52">
        <f t="shared" si="59"/>
        <v>0</v>
      </c>
      <c r="T196" s="276">
        <f t="shared" si="60"/>
        <v>0</v>
      </c>
      <c r="U196" s="62">
        <f t="shared" si="53"/>
        <v>0</v>
      </c>
    </row>
    <row r="197" spans="1:21" x14ac:dyDescent="0.25">
      <c r="A197" s="85" t="s">
        <v>118</v>
      </c>
      <c r="B197" s="52">
        <f>'DAY11'!H197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+(Table114[[#This Row],[OPENING ]]+Table114[[#This Row],[RECEIPTS]]+Table114[[#This Row],[RETURNS]])-(Table114[[#This Row],[EXCHANGED]]+Table114[[#This Row],[SALES]]+Table114[[#This Row],[ISSUES]])</f>
        <v>0</v>
      </c>
      <c r="I197" s="53">
        <v>0</v>
      </c>
      <c r="J197" s="58">
        <f t="shared" si="61"/>
        <v>0</v>
      </c>
      <c r="K197" s="53">
        <f>+'DAY11'!K197+'DAY12'!C197</f>
        <v>0</v>
      </c>
      <c r="L197" s="54">
        <f>+'DAY11'!L197+'DAY12'!D197</f>
        <v>0</v>
      </c>
      <c r="M197" s="55">
        <f>+'DAY11'!M197+'DAY12'!E197</f>
        <v>0</v>
      </c>
      <c r="N197" s="52">
        <f>+'DAY11'!N197+'DAY12'!F197</f>
        <v>0</v>
      </c>
      <c r="O197" s="276">
        <f>+'DAY11'!O197+'DAY12'!G197</f>
        <v>0</v>
      </c>
      <c r="P197" s="53">
        <f t="shared" si="56"/>
        <v>0</v>
      </c>
      <c r="Q197" s="54">
        <f t="shared" si="57"/>
        <v>0</v>
      </c>
      <c r="R197" s="55">
        <f t="shared" si="58"/>
        <v>0</v>
      </c>
      <c r="S197" s="52">
        <f t="shared" si="59"/>
        <v>0</v>
      </c>
      <c r="T197" s="276">
        <f t="shared" si="60"/>
        <v>0</v>
      </c>
      <c r="U197" s="62">
        <f t="shared" si="53"/>
        <v>0</v>
      </c>
    </row>
    <row r="198" spans="1:21" x14ac:dyDescent="0.25">
      <c r="A198" s="94" t="s">
        <v>119</v>
      </c>
      <c r="B198" s="52">
        <f>'DAY11'!H198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+(Table114[[#This Row],[OPENING ]]+Table114[[#This Row],[RECEIPTS]]+Table114[[#This Row],[RETURNS]])-(Table114[[#This Row],[EXCHANGED]]+Table114[[#This Row],[SALES]]+Table114[[#This Row],[ISSUES]])</f>
        <v>0</v>
      </c>
      <c r="I198" s="53">
        <v>0</v>
      </c>
      <c r="J198" s="58">
        <f t="shared" si="61"/>
        <v>0</v>
      </c>
      <c r="K198" s="53">
        <f>+'DAY11'!K198+'DAY12'!C198</f>
        <v>0</v>
      </c>
      <c r="L198" s="54">
        <f>+'DAY11'!L198+'DAY12'!D198</f>
        <v>0</v>
      </c>
      <c r="M198" s="55">
        <f>+'DAY11'!M198+'DAY12'!E198</f>
        <v>0</v>
      </c>
      <c r="N198" s="52">
        <f>+'DAY11'!N198+'DAY12'!F198</f>
        <v>0</v>
      </c>
      <c r="O198" s="276">
        <f>+'DAY11'!O198+'DAY12'!G198</f>
        <v>0</v>
      </c>
      <c r="P198" s="53">
        <f t="shared" si="56"/>
        <v>0</v>
      </c>
      <c r="Q198" s="54">
        <f t="shared" si="57"/>
        <v>0</v>
      </c>
      <c r="R198" s="55">
        <f t="shared" si="58"/>
        <v>0</v>
      </c>
      <c r="S198" s="52">
        <f t="shared" si="59"/>
        <v>0</v>
      </c>
      <c r="T198" s="276">
        <f t="shared" si="60"/>
        <v>0</v>
      </c>
      <c r="U198" s="62">
        <f t="shared" si="53"/>
        <v>0</v>
      </c>
    </row>
    <row r="199" spans="1:21" x14ac:dyDescent="0.25">
      <c r="A199" s="84" t="s">
        <v>145</v>
      </c>
      <c r="B199" s="52">
        <f>'DAY11'!H199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+(Table114[[#This Row],[OPENING ]]+Table114[[#This Row],[RECEIPTS]]+Table114[[#This Row],[RETURNS]])-(Table114[[#This Row],[EXCHANGED]]+Table114[[#This Row],[SALES]]+Table114[[#This Row],[ISSUES]])</f>
        <v>0</v>
      </c>
      <c r="I199" s="53">
        <v>0</v>
      </c>
      <c r="J199" s="58">
        <f t="shared" si="61"/>
        <v>0</v>
      </c>
      <c r="K199" s="53">
        <f>+'DAY11'!K199+'DAY12'!C199</f>
        <v>0</v>
      </c>
      <c r="L199" s="54">
        <f>+'DAY11'!L199+'DAY12'!D199</f>
        <v>0</v>
      </c>
      <c r="M199" s="55">
        <f>+'DAY11'!M199+'DAY12'!E199</f>
        <v>0</v>
      </c>
      <c r="N199" s="52">
        <f>+'DAY11'!N199+'DAY12'!F199</f>
        <v>0</v>
      </c>
      <c r="O199" s="276">
        <f>+'DAY11'!O199+'DAY12'!G199</f>
        <v>0</v>
      </c>
      <c r="P199" s="53">
        <f t="shared" si="56"/>
        <v>0</v>
      </c>
      <c r="Q199" s="54">
        <f t="shared" si="57"/>
        <v>0</v>
      </c>
      <c r="R199" s="55">
        <f t="shared" si="58"/>
        <v>0</v>
      </c>
      <c r="S199" s="52">
        <f t="shared" si="59"/>
        <v>0</v>
      </c>
      <c r="T199" s="276">
        <f t="shared" si="60"/>
        <v>0</v>
      </c>
      <c r="U199" s="62">
        <f t="shared" si="53"/>
        <v>0</v>
      </c>
    </row>
    <row r="200" spans="1:21" x14ac:dyDescent="0.25">
      <c r="A200" s="88" t="s">
        <v>218</v>
      </c>
      <c r="B200" s="52">
        <f>'DAY11'!H200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+(Table114[[#This Row],[OPENING ]]+Table114[[#This Row],[RECEIPTS]]+Table114[[#This Row],[RETURNS]])-(Table114[[#This Row],[EXCHANGED]]+Table114[[#This Row],[SALES]]+Table114[[#This Row],[ISSUES]])</f>
        <v>0</v>
      </c>
      <c r="I200" s="53">
        <v>0</v>
      </c>
      <c r="J200" s="58">
        <f t="shared" si="61"/>
        <v>0</v>
      </c>
      <c r="K200" s="53">
        <f>+'DAY11'!K200+'DAY12'!C200</f>
        <v>0</v>
      </c>
      <c r="L200" s="54">
        <f>+'DAY11'!L200+'DAY12'!D200</f>
        <v>0</v>
      </c>
      <c r="M200" s="55">
        <f>+'DAY11'!M200+'DAY12'!E200</f>
        <v>0</v>
      </c>
      <c r="N200" s="52">
        <f>+'DAY11'!N200+'DAY12'!F200</f>
        <v>0</v>
      </c>
      <c r="O200" s="276">
        <f>+'DAY11'!O200+'DAY12'!G200</f>
        <v>0</v>
      </c>
      <c r="P200" s="53">
        <f t="shared" si="56"/>
        <v>0</v>
      </c>
      <c r="Q200" s="54">
        <f t="shared" si="57"/>
        <v>0</v>
      </c>
      <c r="R200" s="55">
        <f t="shared" si="58"/>
        <v>0</v>
      </c>
      <c r="S200" s="52">
        <f t="shared" si="59"/>
        <v>0</v>
      </c>
      <c r="T200" s="276">
        <f t="shared" si="60"/>
        <v>0</v>
      </c>
      <c r="U200" s="62">
        <f t="shared" si="53"/>
        <v>0</v>
      </c>
    </row>
    <row r="201" spans="1:21" x14ac:dyDescent="0.25">
      <c r="A201" s="88" t="s">
        <v>219</v>
      </c>
      <c r="B201" s="52">
        <f>'DAY11'!H201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+(Table114[[#This Row],[OPENING ]]+Table114[[#This Row],[RECEIPTS]]+Table114[[#This Row],[RETURNS]])-(Table114[[#This Row],[EXCHANGED]]+Table114[[#This Row],[SALES]]+Table114[[#This Row],[ISSUES]])</f>
        <v>0</v>
      </c>
      <c r="I201" s="53">
        <v>0</v>
      </c>
      <c r="J201" s="58">
        <f t="shared" si="61"/>
        <v>0</v>
      </c>
      <c r="K201" s="53">
        <f>+'DAY11'!K201+'DAY12'!C201</f>
        <v>0</v>
      </c>
      <c r="L201" s="54">
        <f>+'DAY11'!L201+'DAY12'!D201</f>
        <v>0</v>
      </c>
      <c r="M201" s="55">
        <f>+'DAY11'!M201+'DAY12'!E201</f>
        <v>0</v>
      </c>
      <c r="N201" s="52">
        <f>+'DAY11'!N201+'DAY12'!F201</f>
        <v>0</v>
      </c>
      <c r="O201" s="276">
        <f>+'DAY11'!O201+'DAY12'!G201</f>
        <v>0</v>
      </c>
      <c r="P201" s="53">
        <f t="shared" si="56"/>
        <v>0</v>
      </c>
      <c r="Q201" s="54">
        <f t="shared" si="57"/>
        <v>0</v>
      </c>
      <c r="R201" s="55">
        <f t="shared" si="58"/>
        <v>0</v>
      </c>
      <c r="S201" s="52">
        <f t="shared" si="59"/>
        <v>0</v>
      </c>
      <c r="T201" s="276">
        <f t="shared" si="60"/>
        <v>0</v>
      </c>
      <c r="U201" s="62">
        <f t="shared" si="53"/>
        <v>0</v>
      </c>
    </row>
    <row r="202" spans="1:21" x14ac:dyDescent="0.25">
      <c r="A202" s="317" t="s">
        <v>234</v>
      </c>
      <c r="B202" s="52">
        <f>'DAY11'!H202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+(Table114[[#This Row],[OPENING ]]+Table114[[#This Row],[RECEIPTS]]+Table114[[#This Row],[RETURNS]])-(Table114[[#This Row],[EXCHANGED]]+Table114[[#This Row],[SALES]]+Table114[[#This Row],[ISSUES]])</f>
        <v>0.19999999999999896</v>
      </c>
      <c r="I202" s="53">
        <v>0</v>
      </c>
      <c r="J202" s="58">
        <f t="shared" si="61"/>
        <v>-0.19999999999999896</v>
      </c>
      <c r="K202" s="53">
        <f>+'DAY11'!K202+'DAY12'!C202</f>
        <v>0</v>
      </c>
      <c r="L202" s="54">
        <f>+'DAY11'!L202+'DAY12'!D202</f>
        <v>0</v>
      </c>
      <c r="M202" s="55">
        <f>+'DAY11'!M202+'DAY12'!E202</f>
        <v>0</v>
      </c>
      <c r="N202" s="52">
        <f>+'DAY11'!N202+'DAY12'!F202</f>
        <v>0</v>
      </c>
      <c r="O202" s="276">
        <f>+'DAY11'!O202+'DAY12'!G202</f>
        <v>11.08</v>
      </c>
      <c r="P202" s="53">
        <f t="shared" si="56"/>
        <v>0</v>
      </c>
      <c r="Q202" s="54">
        <f t="shared" si="57"/>
        <v>0</v>
      </c>
      <c r="R202" s="55">
        <f t="shared" si="58"/>
        <v>0</v>
      </c>
      <c r="S202" s="52">
        <f t="shared" si="59"/>
        <v>0</v>
      </c>
      <c r="T202" s="276">
        <f t="shared" si="60"/>
        <v>0.92333333333333334</v>
      </c>
      <c r="U202" s="62">
        <f t="shared" si="53"/>
        <v>0.21660649819494471</v>
      </c>
    </row>
    <row r="203" spans="1:21" x14ac:dyDescent="0.25">
      <c r="A203" s="319" t="s">
        <v>224</v>
      </c>
      <c r="B203" s="52">
        <f>'DAY11'!H203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+(Table114[[#This Row],[OPENING ]]+Table114[[#This Row],[RECEIPTS]]+Table114[[#This Row],[RETURNS]])-(Table114[[#This Row],[EXCHANGED]]+Table114[[#This Row],[SALES]]+Table114[[#This Row],[ISSUES]])</f>
        <v>3.4</v>
      </c>
      <c r="I203" s="53">
        <v>0</v>
      </c>
      <c r="J203" s="58">
        <f t="shared" si="61"/>
        <v>-3.4</v>
      </c>
      <c r="K203" s="53">
        <f>+'DAY11'!K203+'DAY12'!C203</f>
        <v>0</v>
      </c>
      <c r="L203" s="54">
        <f>+'DAY11'!L203+'DAY12'!D203</f>
        <v>0</v>
      </c>
      <c r="M203" s="55">
        <f>+'DAY11'!M203+'DAY12'!E203</f>
        <v>0</v>
      </c>
      <c r="N203" s="52">
        <f>+'DAY11'!N203+'DAY12'!F203</f>
        <v>0</v>
      </c>
      <c r="O203" s="276">
        <f>+'DAY11'!O203+'DAY12'!G203</f>
        <v>0</v>
      </c>
      <c r="P203" s="53">
        <f t="shared" si="56"/>
        <v>0</v>
      </c>
      <c r="Q203" s="54">
        <f t="shared" si="57"/>
        <v>0</v>
      </c>
      <c r="R203" s="55">
        <f t="shared" si="58"/>
        <v>0</v>
      </c>
      <c r="S203" s="52">
        <f t="shared" si="59"/>
        <v>0</v>
      </c>
      <c r="T203" s="276">
        <f t="shared" si="60"/>
        <v>0</v>
      </c>
      <c r="U203" s="62">
        <f t="shared" si="53"/>
        <v>0</v>
      </c>
    </row>
    <row r="204" spans="1:21" x14ac:dyDescent="0.25">
      <c r="A204" s="105" t="s">
        <v>237</v>
      </c>
      <c r="B204" s="52">
        <f>'DAY11'!H204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+(Table114[[#This Row],[OPENING ]]+Table114[[#This Row],[RECEIPTS]]+Table114[[#This Row],[RETURNS]])-(Table114[[#This Row],[EXCHANGED]]+Table114[[#This Row],[SALES]]+Table114[[#This Row],[ISSUES]])</f>
        <v>0</v>
      </c>
      <c r="I204" s="53">
        <v>0</v>
      </c>
      <c r="J204" s="58">
        <f t="shared" si="61"/>
        <v>0</v>
      </c>
      <c r="K204" s="53">
        <f>+'DAY11'!K204+'DAY12'!C204</f>
        <v>0</v>
      </c>
      <c r="L204" s="54">
        <f>+'DAY11'!L204+'DAY12'!D204</f>
        <v>0</v>
      </c>
      <c r="M204" s="55">
        <f>+'DAY11'!M204+'DAY12'!E204</f>
        <v>0</v>
      </c>
      <c r="N204" s="52">
        <f>+'DAY11'!N204+'DAY12'!F204</f>
        <v>0</v>
      </c>
      <c r="O204" s="276">
        <f>+'DAY11'!O204+'DAY12'!G204</f>
        <v>0</v>
      </c>
      <c r="P204" s="53">
        <f t="shared" si="56"/>
        <v>0</v>
      </c>
      <c r="Q204" s="54">
        <f t="shared" si="57"/>
        <v>0</v>
      </c>
      <c r="R204" s="55">
        <f t="shared" si="58"/>
        <v>0</v>
      </c>
      <c r="S204" s="52">
        <f t="shared" si="59"/>
        <v>0</v>
      </c>
      <c r="T204" s="276">
        <f t="shared" si="60"/>
        <v>0</v>
      </c>
      <c r="U204" s="62">
        <f t="shared" si="53"/>
        <v>0</v>
      </c>
    </row>
    <row r="205" spans="1:21" x14ac:dyDescent="0.25">
      <c r="A205" s="87" t="s">
        <v>238</v>
      </c>
      <c r="B205" s="52">
        <f>'DAY11'!H205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+(Table114[[#This Row],[OPENING ]]+Table114[[#This Row],[RECEIPTS]]+Table114[[#This Row],[RETURNS]])-(Table114[[#This Row],[EXCHANGED]]+Table114[[#This Row],[SALES]]+Table114[[#This Row],[ISSUES]])</f>
        <v>0</v>
      </c>
      <c r="I205" s="53">
        <v>0</v>
      </c>
      <c r="J205" s="58">
        <f t="shared" si="61"/>
        <v>0</v>
      </c>
      <c r="K205" s="53">
        <f>+'DAY11'!K205+'DAY12'!C205</f>
        <v>0</v>
      </c>
      <c r="L205" s="54">
        <f>+'DAY11'!L205+'DAY12'!D205</f>
        <v>0</v>
      </c>
      <c r="M205" s="55">
        <f>+'DAY11'!M205+'DAY12'!E205</f>
        <v>0</v>
      </c>
      <c r="N205" s="52">
        <f>+'DAY11'!N205+'DAY12'!F205</f>
        <v>0</v>
      </c>
      <c r="O205" s="276">
        <f>+'DAY11'!O205+'DAY12'!G205</f>
        <v>0</v>
      </c>
      <c r="P205" s="53">
        <f t="shared" si="56"/>
        <v>0</v>
      </c>
      <c r="Q205" s="54">
        <f t="shared" si="57"/>
        <v>0</v>
      </c>
      <c r="R205" s="55">
        <f t="shared" si="58"/>
        <v>0</v>
      </c>
      <c r="S205" s="52">
        <f t="shared" si="59"/>
        <v>0</v>
      </c>
      <c r="T205" s="276">
        <f t="shared" si="60"/>
        <v>0</v>
      </c>
      <c r="U205" s="62">
        <f t="shared" si="53"/>
        <v>0</v>
      </c>
    </row>
    <row r="206" spans="1:21" x14ac:dyDescent="0.25">
      <c r="A206" s="87" t="s">
        <v>239</v>
      </c>
      <c r="B206" s="52">
        <f>'DAY11'!H206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+(Table114[[#This Row],[OPENING ]]+Table114[[#This Row],[RECEIPTS]]+Table114[[#This Row],[RETURNS]])-(Table114[[#This Row],[EXCHANGED]]+Table114[[#This Row],[SALES]]+Table114[[#This Row],[ISSUES]])</f>
        <v>0</v>
      </c>
      <c r="I206" s="53">
        <v>0</v>
      </c>
      <c r="J206" s="58">
        <f t="shared" si="61"/>
        <v>0</v>
      </c>
      <c r="K206" s="53">
        <f>+'DAY11'!K206+'DAY12'!C206</f>
        <v>0</v>
      </c>
      <c r="L206" s="54">
        <f>+'DAY11'!L206+'DAY12'!D206</f>
        <v>0</v>
      </c>
      <c r="M206" s="55">
        <f>+'DAY11'!M206+'DAY12'!E206</f>
        <v>0</v>
      </c>
      <c r="N206" s="52">
        <f>+'DAY11'!N206+'DAY12'!F206</f>
        <v>0</v>
      </c>
      <c r="O206" s="276">
        <f>+'DAY11'!O206+'DAY12'!G206</f>
        <v>0</v>
      </c>
      <c r="P206" s="53">
        <f t="shared" si="56"/>
        <v>0</v>
      </c>
      <c r="Q206" s="54">
        <f t="shared" si="57"/>
        <v>0</v>
      </c>
      <c r="R206" s="55">
        <f t="shared" si="58"/>
        <v>0</v>
      </c>
      <c r="S206" s="52">
        <f t="shared" si="59"/>
        <v>0</v>
      </c>
      <c r="T206" s="276">
        <f t="shared" si="60"/>
        <v>0</v>
      </c>
      <c r="U206" s="62">
        <f t="shared" si="53"/>
        <v>0</v>
      </c>
    </row>
    <row r="207" spans="1:21" x14ac:dyDescent="0.25">
      <c r="A207" s="85" t="s">
        <v>242</v>
      </c>
      <c r="B207" s="52">
        <f>'DAY11'!H207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+(Table114[[#This Row],[OPENING ]]+Table114[[#This Row],[RECEIPTS]]+Table114[[#This Row],[RETURNS]])-(Table114[[#This Row],[EXCHANGED]]+Table114[[#This Row],[SALES]]+Table114[[#This Row],[ISSUES]])</f>
        <v>0</v>
      </c>
      <c r="I207" s="53">
        <v>0</v>
      </c>
      <c r="J207" s="58">
        <f t="shared" si="61"/>
        <v>0</v>
      </c>
      <c r="K207" s="53">
        <f>+'DAY11'!K207+'DAY12'!C207</f>
        <v>0</v>
      </c>
      <c r="L207" s="54">
        <f>+'DAY11'!L207+'DAY12'!D207</f>
        <v>0</v>
      </c>
      <c r="M207" s="55">
        <f>+'DAY11'!M207+'DAY12'!E207</f>
        <v>0</v>
      </c>
      <c r="N207" s="52">
        <f>+'DAY11'!N207+'DAY12'!F207</f>
        <v>0</v>
      </c>
      <c r="O207" s="276">
        <f>+'DAY11'!O207+'DAY12'!G207</f>
        <v>0</v>
      </c>
      <c r="P207" s="53">
        <f t="shared" si="56"/>
        <v>0</v>
      </c>
      <c r="Q207" s="54">
        <f t="shared" si="57"/>
        <v>0</v>
      </c>
      <c r="R207" s="55">
        <f t="shared" si="58"/>
        <v>0</v>
      </c>
      <c r="S207" s="52">
        <f t="shared" si="59"/>
        <v>0</v>
      </c>
      <c r="T207" s="276">
        <f t="shared" si="60"/>
        <v>0</v>
      </c>
      <c r="U207" s="62">
        <f t="shared" si="53"/>
        <v>0</v>
      </c>
    </row>
    <row r="208" spans="1:21" x14ac:dyDescent="0.25">
      <c r="A208" s="85" t="s">
        <v>250</v>
      </c>
      <c r="B208" s="52">
        <f>'DAY11'!H208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+(Table114[[#This Row],[OPENING ]]+Table114[[#This Row],[RECEIPTS]]+Table114[[#This Row],[RETURNS]])-(Table114[[#This Row],[EXCHANGED]]+Table114[[#This Row],[SALES]]+Table114[[#This Row],[ISSUES]])</f>
        <v>275</v>
      </c>
      <c r="I208" s="53">
        <v>0</v>
      </c>
      <c r="J208" s="58">
        <f t="shared" si="61"/>
        <v>-275</v>
      </c>
      <c r="K208" s="53">
        <f>+'DAY11'!K208+'DAY12'!C208</f>
        <v>500</v>
      </c>
      <c r="L208" s="54">
        <f>+'DAY11'!L208+'DAY12'!D208</f>
        <v>0</v>
      </c>
      <c r="M208" s="55">
        <f>+'DAY11'!M208+'DAY12'!E208</f>
        <v>0</v>
      </c>
      <c r="N208" s="52">
        <f>+'DAY11'!N208+'DAY12'!F208</f>
        <v>0</v>
      </c>
      <c r="O208" s="276">
        <f>+'DAY11'!O208+'DAY12'!G208</f>
        <v>525</v>
      </c>
      <c r="P208" s="53">
        <f t="shared" si="56"/>
        <v>41.666666666666664</v>
      </c>
      <c r="Q208" s="54">
        <f t="shared" si="57"/>
        <v>0</v>
      </c>
      <c r="R208" s="55">
        <f t="shared" si="58"/>
        <v>0</v>
      </c>
      <c r="S208" s="52">
        <f t="shared" si="59"/>
        <v>0</v>
      </c>
      <c r="T208" s="276">
        <f t="shared" si="60"/>
        <v>43.75</v>
      </c>
      <c r="U208" s="62">
        <f t="shared" si="53"/>
        <v>3.2195121951219514</v>
      </c>
    </row>
    <row r="209" spans="1:21" x14ac:dyDescent="0.25">
      <c r="A209" s="87" t="s">
        <v>251</v>
      </c>
      <c r="B209" s="52">
        <f>'DAY11'!H209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+(Table114[[#This Row],[OPENING ]]+Table114[[#This Row],[RECEIPTS]]+Table114[[#This Row],[RETURNS]])-(Table114[[#This Row],[EXCHANGED]]+Table114[[#This Row],[SALES]]+Table114[[#This Row],[ISSUES]])</f>
        <v>300</v>
      </c>
      <c r="I209" s="53">
        <v>0</v>
      </c>
      <c r="J209" s="58">
        <f t="shared" si="61"/>
        <v>-300</v>
      </c>
      <c r="K209" s="53">
        <f>+'DAY11'!K209+'DAY12'!C209</f>
        <v>800</v>
      </c>
      <c r="L209" s="54">
        <f>+'DAY11'!L209+'DAY12'!D209</f>
        <v>0</v>
      </c>
      <c r="M209" s="55">
        <f>+'DAY11'!M209+'DAY12'!E209</f>
        <v>0</v>
      </c>
      <c r="N209" s="52">
        <f>+'DAY11'!N209+'DAY12'!F209</f>
        <v>0</v>
      </c>
      <c r="O209" s="276">
        <f>+'DAY11'!O209+'DAY12'!G209</f>
        <v>639.20000000000005</v>
      </c>
      <c r="P209" s="53">
        <f t="shared" si="56"/>
        <v>66.666666666666671</v>
      </c>
      <c r="Q209" s="54">
        <f t="shared" si="57"/>
        <v>0</v>
      </c>
      <c r="R209" s="55">
        <f t="shared" si="58"/>
        <v>0</v>
      </c>
      <c r="S209" s="52">
        <f t="shared" si="59"/>
        <v>0</v>
      </c>
      <c r="T209" s="276">
        <f t="shared" si="60"/>
        <v>53.266666666666673</v>
      </c>
      <c r="U209" s="62">
        <f t="shared" si="53"/>
        <v>2.5013896609227348</v>
      </c>
    </row>
    <row r="210" spans="1:21" x14ac:dyDescent="0.25">
      <c r="A210" s="87"/>
      <c r="B210" s="52">
        <f>'DAY11'!H210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+(Table114[[#This Row],[OPENING ]]+Table114[[#This Row],[RECEIPTS]]+Table114[[#This Row],[RETURNS]])-(Table114[[#This Row],[EXCHANGED]]+Table114[[#This Row],[SALES]]+Table114[[#This Row],[ISSUES]])</f>
        <v>49</v>
      </c>
      <c r="I210" s="53">
        <v>0</v>
      </c>
      <c r="J210" s="58">
        <f t="shared" si="61"/>
        <v>-49</v>
      </c>
      <c r="K210" s="53">
        <f>+'DAY11'!K210+'DAY12'!C210</f>
        <v>50</v>
      </c>
      <c r="L210" s="54">
        <f>+'DAY11'!L210+'DAY12'!D210</f>
        <v>0</v>
      </c>
      <c r="M210" s="55">
        <f>+'DAY11'!M210+'DAY12'!E210</f>
        <v>0</v>
      </c>
      <c r="N210" s="52">
        <f>+'DAY11'!N210+'DAY12'!F210</f>
        <v>0</v>
      </c>
      <c r="O210" s="276">
        <f>+'DAY11'!O210+'DAY12'!G210</f>
        <v>1</v>
      </c>
      <c r="P210" s="53">
        <f t="shared" si="56"/>
        <v>4.166666666666667</v>
      </c>
      <c r="Q210" s="54">
        <f t="shared" si="57"/>
        <v>0</v>
      </c>
      <c r="R210" s="55">
        <f t="shared" si="58"/>
        <v>0</v>
      </c>
      <c r="S210" s="52">
        <f t="shared" si="59"/>
        <v>0</v>
      </c>
      <c r="T210" s="276">
        <f t="shared" si="60"/>
        <v>8.3333333333333329E-2</v>
      </c>
      <c r="U210" s="62">
        <f t="shared" ref="U210:U240" si="62">IFERROR(+H210/(P210+Q210+R210+S210+T210),0)</f>
        <v>11.529411764705882</v>
      </c>
    </row>
    <row r="211" spans="1:21" x14ac:dyDescent="0.25">
      <c r="A211" s="87"/>
      <c r="B211" s="52">
        <f>'DAY11'!H211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+(Table114[[#This Row],[OPENING ]]+Table114[[#This Row],[RECEIPTS]]+Table114[[#This Row],[RETURNS]])-(Table114[[#This Row],[EXCHANGED]]+Table114[[#This Row],[SALES]]+Table114[[#This Row],[ISSUES]])</f>
        <v>0</v>
      </c>
      <c r="I211" s="53">
        <v>0</v>
      </c>
      <c r="J211" s="58">
        <f t="shared" si="61"/>
        <v>0</v>
      </c>
      <c r="K211" s="53">
        <f>+'DAY11'!K211+'DAY12'!C211</f>
        <v>0</v>
      </c>
      <c r="L211" s="54">
        <f>+'DAY11'!L211+'DAY12'!D211</f>
        <v>0</v>
      </c>
      <c r="M211" s="55">
        <f>+'DAY11'!M211+'DAY12'!E211</f>
        <v>0</v>
      </c>
      <c r="N211" s="52">
        <f>+'DAY11'!N211+'DAY12'!F211</f>
        <v>0</v>
      </c>
      <c r="O211" s="276">
        <f>+'DAY11'!O211+'DAY12'!G211</f>
        <v>0</v>
      </c>
      <c r="P211" s="53">
        <f t="shared" si="56"/>
        <v>0</v>
      </c>
      <c r="Q211" s="54">
        <f t="shared" si="57"/>
        <v>0</v>
      </c>
      <c r="R211" s="55">
        <f t="shared" si="58"/>
        <v>0</v>
      </c>
      <c r="S211" s="52">
        <f t="shared" si="59"/>
        <v>0</v>
      </c>
      <c r="T211" s="276">
        <f t="shared" si="60"/>
        <v>0</v>
      </c>
      <c r="U211" s="62">
        <f t="shared" si="62"/>
        <v>0</v>
      </c>
    </row>
    <row r="212" spans="1:21" x14ac:dyDescent="0.25">
      <c r="A212" s="87"/>
      <c r="B212" s="52">
        <f>'DAY11'!H212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+(Table114[[#This Row],[OPENING ]]+Table114[[#This Row],[RECEIPTS]]+Table114[[#This Row],[RETURNS]])-(Table114[[#This Row],[EXCHANGED]]+Table114[[#This Row],[SALES]]+Table114[[#This Row],[ISSUES]])</f>
        <v>0</v>
      </c>
      <c r="I212" s="53">
        <v>0</v>
      </c>
      <c r="J212" s="58">
        <f t="shared" si="61"/>
        <v>0</v>
      </c>
      <c r="K212" s="53">
        <f>+'DAY11'!K212+'DAY12'!C212</f>
        <v>0</v>
      </c>
      <c r="L212" s="54">
        <f>+'DAY11'!L212+'DAY12'!D212</f>
        <v>0</v>
      </c>
      <c r="M212" s="55">
        <f>+'DAY11'!M212+'DAY12'!E212</f>
        <v>0</v>
      </c>
      <c r="N212" s="52">
        <f>+'DAY11'!N212+'DAY12'!F212</f>
        <v>0</v>
      </c>
      <c r="O212" s="276">
        <f>+'DAY11'!O212+'DAY12'!G212</f>
        <v>0</v>
      </c>
      <c r="P212" s="53">
        <f t="shared" si="56"/>
        <v>0</v>
      </c>
      <c r="Q212" s="54">
        <f t="shared" si="57"/>
        <v>0</v>
      </c>
      <c r="R212" s="55">
        <f t="shared" si="58"/>
        <v>0</v>
      </c>
      <c r="S212" s="52">
        <f t="shared" si="59"/>
        <v>0</v>
      </c>
      <c r="T212" s="276">
        <f t="shared" si="60"/>
        <v>0</v>
      </c>
      <c r="U212" s="62">
        <f t="shared" si="62"/>
        <v>0</v>
      </c>
    </row>
    <row r="213" spans="1:21" ht="15.75" thickBot="1" x14ac:dyDescent="0.3">
      <c r="A213" s="179"/>
      <c r="B213" s="52">
        <f>'DAY11'!H213</f>
        <v>0</v>
      </c>
      <c r="C213" s="53">
        <v>0</v>
      </c>
      <c r="D213" s="54">
        <v>0</v>
      </c>
      <c r="E213" s="55">
        <v>0</v>
      </c>
      <c r="F213" s="52">
        <v>0</v>
      </c>
      <c r="G213" s="276">
        <v>0</v>
      </c>
      <c r="H213" s="54">
        <f>+(Table114[[#This Row],[OPENING ]]+Table114[[#This Row],[RECEIPTS]]+Table114[[#This Row],[RETURNS]])-(Table114[[#This Row],[EXCHANGED]]+Table114[[#This Row],[SALES]]+Table114[[#This Row],[ISSUES]])</f>
        <v>0</v>
      </c>
      <c r="I213" s="144">
        <v>0</v>
      </c>
      <c r="J213" s="148">
        <f t="shared" si="61"/>
        <v>0</v>
      </c>
      <c r="K213" s="53">
        <f>+'DAY11'!K213+'DAY12'!C213</f>
        <v>0</v>
      </c>
      <c r="L213" s="54">
        <f>+'DAY11'!L213+'DAY12'!D213</f>
        <v>0</v>
      </c>
      <c r="M213" s="55">
        <f>+'DAY11'!M213+'DAY12'!E213</f>
        <v>0</v>
      </c>
      <c r="N213" s="52">
        <f>+'DAY11'!N213+'DAY12'!F213</f>
        <v>0</v>
      </c>
      <c r="O213" s="276">
        <f>+'DAY11'!O213+'DAY12'!G213</f>
        <v>0</v>
      </c>
      <c r="P213" s="53">
        <f t="shared" si="56"/>
        <v>0</v>
      </c>
      <c r="Q213" s="54">
        <f t="shared" si="57"/>
        <v>0</v>
      </c>
      <c r="R213" s="55">
        <f t="shared" si="58"/>
        <v>0</v>
      </c>
      <c r="S213" s="52">
        <f t="shared" si="59"/>
        <v>0</v>
      </c>
      <c r="T213" s="276">
        <f t="shared" si="60"/>
        <v>0</v>
      </c>
      <c r="U213" s="167">
        <f t="shared" si="62"/>
        <v>0</v>
      </c>
    </row>
    <row r="214" spans="1:21" ht="17.25" thickBot="1" x14ac:dyDescent="0.35">
      <c r="A214" s="159" t="s">
        <v>54</v>
      </c>
      <c r="B214" s="160">
        <f t="shared" ref="B214:T214" si="63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63"/>
        <v>0</v>
      </c>
      <c r="H214" s="162">
        <f t="shared" si="63"/>
        <v>9750.84</v>
      </c>
      <c r="I214" s="161">
        <f t="shared" si="63"/>
        <v>0</v>
      </c>
      <c r="J214" s="165">
        <f>SUM(J153:J213)</f>
        <v>-9750.84</v>
      </c>
      <c r="K214" s="161">
        <f t="shared" si="63"/>
        <v>1375</v>
      </c>
      <c r="L214" s="174">
        <f t="shared" si="63"/>
        <v>9.6</v>
      </c>
      <c r="M214" s="163">
        <f t="shared" si="63"/>
        <v>0</v>
      </c>
      <c r="N214" s="160">
        <f t="shared" si="63"/>
        <v>0</v>
      </c>
      <c r="O214" s="277">
        <f t="shared" si="63"/>
        <v>1264.68</v>
      </c>
      <c r="P214" s="161">
        <f t="shared" si="63"/>
        <v>114.58333333333334</v>
      </c>
      <c r="Q214" s="162">
        <f t="shared" si="63"/>
        <v>0.79999999999999993</v>
      </c>
      <c r="R214" s="163">
        <f t="shared" si="63"/>
        <v>0</v>
      </c>
      <c r="S214" s="160">
        <f t="shared" si="63"/>
        <v>0</v>
      </c>
      <c r="T214" s="277">
        <f t="shared" si="63"/>
        <v>105.39</v>
      </c>
      <c r="U214" s="166">
        <f t="shared" si="62"/>
        <v>44.166747191689815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'DAY11'!H217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+(Table114[[#This Row],[OPENING ]]+Table114[[#This Row],[RECEIPTS]]+Table114[[#This Row],[RETURNS]])-(Table114[[#This Row],[EXCHANGED]]+Table114[[#This Row],[SALES]]+Table114[[#This Row],[ISSUES]])</f>
        <v>2150</v>
      </c>
      <c r="I217" s="53">
        <v>0</v>
      </c>
      <c r="J217" s="58">
        <f t="shared" si="61"/>
        <v>-2150</v>
      </c>
      <c r="K217" s="53">
        <f>+'DAY11'!K217+'DAY12'!C217</f>
        <v>7975</v>
      </c>
      <c r="L217" s="54">
        <f>+'DAY11'!L217+'DAY12'!D217</f>
        <v>0</v>
      </c>
      <c r="M217" s="55">
        <f>+'DAY11'!M217+'DAY12'!E217</f>
        <v>0</v>
      </c>
      <c r="N217" s="52">
        <f>+'DAY11'!N217+'DAY12'!F217</f>
        <v>0</v>
      </c>
      <c r="O217" s="276">
        <f>+'DAY11'!O217+'DAY12'!G217</f>
        <v>5825</v>
      </c>
      <c r="P217" s="53">
        <f>+K217/12</f>
        <v>664.58333333333337</v>
      </c>
      <c r="Q217" s="54">
        <f>+L217/12</f>
        <v>0</v>
      </c>
      <c r="R217" s="55">
        <f>+M217/12</f>
        <v>0</v>
      </c>
      <c r="S217" s="52">
        <f>+N217/12</f>
        <v>0</v>
      </c>
      <c r="T217" s="276">
        <f>+O217/12</f>
        <v>485.41666666666669</v>
      </c>
      <c r="U217" s="62">
        <f t="shared" si="62"/>
        <v>1.8695652173913044</v>
      </c>
    </row>
    <row r="218" spans="1:21" x14ac:dyDescent="0.25">
      <c r="A218" s="95" t="s">
        <v>240</v>
      </c>
      <c r="B218" s="52">
        <f>'DAY11'!H218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+(Table114[[#This Row],[OPENING ]]+Table114[[#This Row],[RECEIPTS]]+Table114[[#This Row],[RETURNS]])-(Table114[[#This Row],[EXCHANGED]]+Table114[[#This Row],[SALES]]+Table114[[#This Row],[ISSUES]])</f>
        <v>0</v>
      </c>
      <c r="I218" s="53">
        <v>0</v>
      </c>
      <c r="J218" s="58">
        <f t="shared" si="61"/>
        <v>0</v>
      </c>
      <c r="K218" s="53">
        <f>+'DAY11'!K218+'DAY12'!C218</f>
        <v>0</v>
      </c>
      <c r="L218" s="54">
        <f>+'DAY11'!L218+'DAY12'!D218</f>
        <v>0</v>
      </c>
      <c r="M218" s="55">
        <f>+'DAY11'!M218+'DAY12'!E218</f>
        <v>0</v>
      </c>
      <c r="N218" s="52">
        <f>+'DAY11'!N218+'DAY12'!F218</f>
        <v>0</v>
      </c>
      <c r="O218" s="276">
        <f>+'DAY11'!O218+'DAY12'!G218</f>
        <v>8675</v>
      </c>
      <c r="P218" s="53">
        <f t="shared" ref="P218:P237" si="64">+K218/12</f>
        <v>0</v>
      </c>
      <c r="Q218" s="54">
        <f t="shared" ref="Q218:Q237" si="65">+L218/12</f>
        <v>0</v>
      </c>
      <c r="R218" s="55">
        <f t="shared" ref="R218:R237" si="66">+M218/12</f>
        <v>0</v>
      </c>
      <c r="S218" s="52">
        <f t="shared" ref="S218:S237" si="67">+N218/12</f>
        <v>0</v>
      </c>
      <c r="T218" s="276">
        <f t="shared" ref="T218:T237" si="68">+O218/12</f>
        <v>722.91666666666663</v>
      </c>
      <c r="U218" s="62">
        <f t="shared" si="62"/>
        <v>0</v>
      </c>
    </row>
    <row r="219" spans="1:21" x14ac:dyDescent="0.25">
      <c r="A219" s="95" t="s">
        <v>57</v>
      </c>
      <c r="B219" s="52">
        <f>'DAY11'!H219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+(Table114[[#This Row],[OPENING ]]+Table114[[#This Row],[RECEIPTS]]+Table114[[#This Row],[RETURNS]])-(Table114[[#This Row],[EXCHANGED]]+Table114[[#This Row],[SALES]]+Table114[[#This Row],[ISSUES]])</f>
        <v>0</v>
      </c>
      <c r="I219" s="53">
        <v>0</v>
      </c>
      <c r="J219" s="58">
        <f t="shared" si="61"/>
        <v>0</v>
      </c>
      <c r="K219" s="53">
        <f>+'DAY11'!K219+'DAY12'!C219</f>
        <v>0</v>
      </c>
      <c r="L219" s="54">
        <f>+'DAY11'!L219+'DAY12'!D219</f>
        <v>0</v>
      </c>
      <c r="M219" s="55">
        <f>+'DAY11'!M219+'DAY12'!E219</f>
        <v>0</v>
      </c>
      <c r="N219" s="52">
        <f>+'DAY11'!N219+'DAY12'!F219</f>
        <v>0</v>
      </c>
      <c r="O219" s="276">
        <f>+'DAY11'!O219+'DAY12'!G219</f>
        <v>0</v>
      </c>
      <c r="P219" s="53">
        <f t="shared" si="64"/>
        <v>0</v>
      </c>
      <c r="Q219" s="54">
        <f t="shared" si="65"/>
        <v>0</v>
      </c>
      <c r="R219" s="55">
        <f t="shared" si="66"/>
        <v>0</v>
      </c>
      <c r="S219" s="52">
        <f t="shared" si="67"/>
        <v>0</v>
      </c>
      <c r="T219" s="276">
        <f t="shared" si="68"/>
        <v>0</v>
      </c>
      <c r="U219" s="62">
        <f t="shared" si="62"/>
        <v>0</v>
      </c>
    </row>
    <row r="220" spans="1:21" x14ac:dyDescent="0.25">
      <c r="A220" s="95" t="s">
        <v>58</v>
      </c>
      <c r="B220" s="52">
        <f>'DAY11'!H220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+(Table114[[#This Row],[OPENING ]]+Table114[[#This Row],[RECEIPTS]]+Table114[[#This Row],[RETURNS]])-(Table114[[#This Row],[EXCHANGED]]+Table114[[#This Row],[SALES]]+Table114[[#This Row],[ISSUES]])</f>
        <v>0</v>
      </c>
      <c r="I220" s="53">
        <v>0</v>
      </c>
      <c r="J220" s="58">
        <f t="shared" si="61"/>
        <v>0</v>
      </c>
      <c r="K220" s="53">
        <f>+'DAY11'!K220+'DAY12'!C220</f>
        <v>0</v>
      </c>
      <c r="L220" s="54">
        <f>+'DAY11'!L220+'DAY12'!D220</f>
        <v>0</v>
      </c>
      <c r="M220" s="55">
        <f>+'DAY11'!M220+'DAY12'!E220</f>
        <v>0</v>
      </c>
      <c r="N220" s="52">
        <f>+'DAY11'!N220+'DAY12'!F220</f>
        <v>0</v>
      </c>
      <c r="O220" s="276">
        <f>+'DAY11'!O220+'DAY12'!G220</f>
        <v>0</v>
      </c>
      <c r="P220" s="53">
        <f t="shared" si="64"/>
        <v>0</v>
      </c>
      <c r="Q220" s="54">
        <f t="shared" si="65"/>
        <v>0</v>
      </c>
      <c r="R220" s="55">
        <f t="shared" si="66"/>
        <v>0</v>
      </c>
      <c r="S220" s="52">
        <f t="shared" si="67"/>
        <v>0</v>
      </c>
      <c r="T220" s="276">
        <f t="shared" si="68"/>
        <v>0</v>
      </c>
      <c r="U220" s="62">
        <f t="shared" si="62"/>
        <v>0</v>
      </c>
    </row>
    <row r="221" spans="1:21" x14ac:dyDescent="0.25">
      <c r="A221" s="95" t="s">
        <v>59</v>
      </c>
      <c r="B221" s="52">
        <f>'DAY11'!H221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+(Table114[[#This Row],[OPENING ]]+Table114[[#This Row],[RECEIPTS]]+Table114[[#This Row],[RETURNS]])-(Table114[[#This Row],[EXCHANGED]]+Table114[[#This Row],[SALES]]+Table114[[#This Row],[ISSUES]])</f>
        <v>375</v>
      </c>
      <c r="I221" s="53">
        <v>0</v>
      </c>
      <c r="J221" s="58">
        <f t="shared" ref="J221:J240" si="69">+I221-H221</f>
        <v>-375</v>
      </c>
      <c r="K221" s="53">
        <f>+'DAY11'!K221+'DAY12'!C221</f>
        <v>1075</v>
      </c>
      <c r="L221" s="54">
        <f>+'DAY11'!L221+'DAY12'!D221</f>
        <v>0</v>
      </c>
      <c r="M221" s="55">
        <f>+'DAY11'!M221+'DAY12'!E221</f>
        <v>0</v>
      </c>
      <c r="N221" s="52">
        <f>+'DAY11'!N221+'DAY12'!F221</f>
        <v>0</v>
      </c>
      <c r="O221" s="276">
        <f>+'DAY11'!O221+'DAY12'!G221</f>
        <v>1225</v>
      </c>
      <c r="P221" s="53">
        <f t="shared" si="64"/>
        <v>89.583333333333329</v>
      </c>
      <c r="Q221" s="54">
        <f t="shared" si="65"/>
        <v>0</v>
      </c>
      <c r="R221" s="55">
        <f t="shared" si="66"/>
        <v>0</v>
      </c>
      <c r="S221" s="52">
        <f t="shared" si="67"/>
        <v>0</v>
      </c>
      <c r="T221" s="276">
        <f t="shared" si="68"/>
        <v>102.08333333333333</v>
      </c>
      <c r="U221" s="62">
        <f t="shared" si="62"/>
        <v>1.9565217391304348</v>
      </c>
    </row>
    <row r="222" spans="1:21" x14ac:dyDescent="0.25">
      <c r="A222" s="95" t="s">
        <v>60</v>
      </c>
      <c r="B222" s="52">
        <f>'DAY11'!H222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+(Table114[[#This Row],[OPENING ]]+Table114[[#This Row],[RECEIPTS]]+Table114[[#This Row],[RETURNS]])-(Table114[[#This Row],[EXCHANGED]]+Table114[[#This Row],[SALES]]+Table114[[#This Row],[ISSUES]])</f>
        <v>0</v>
      </c>
      <c r="I222" s="53">
        <v>0</v>
      </c>
      <c r="J222" s="58">
        <f t="shared" si="69"/>
        <v>0</v>
      </c>
      <c r="K222" s="53">
        <f>+'DAY11'!K222+'DAY12'!C222</f>
        <v>0</v>
      </c>
      <c r="L222" s="54">
        <f>+'DAY11'!L222+'DAY12'!D222</f>
        <v>0</v>
      </c>
      <c r="M222" s="55">
        <f>+'DAY11'!M222+'DAY12'!E222</f>
        <v>0</v>
      </c>
      <c r="N222" s="52">
        <f>+'DAY11'!N222+'DAY12'!F222</f>
        <v>0</v>
      </c>
      <c r="O222" s="276">
        <f>+'DAY11'!O222+'DAY12'!G222</f>
        <v>0</v>
      </c>
      <c r="P222" s="53">
        <f t="shared" si="64"/>
        <v>0</v>
      </c>
      <c r="Q222" s="54">
        <f t="shared" si="65"/>
        <v>0</v>
      </c>
      <c r="R222" s="55">
        <f t="shared" si="66"/>
        <v>0</v>
      </c>
      <c r="S222" s="52">
        <f t="shared" si="67"/>
        <v>0</v>
      </c>
      <c r="T222" s="276">
        <f t="shared" si="68"/>
        <v>0</v>
      </c>
      <c r="U222" s="62">
        <f t="shared" si="62"/>
        <v>0</v>
      </c>
    </row>
    <row r="223" spans="1:21" x14ac:dyDescent="0.25">
      <c r="A223" s="95" t="s">
        <v>61</v>
      </c>
      <c r="B223" s="52">
        <f>'DAY11'!H223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+(Table114[[#This Row],[OPENING ]]+Table114[[#This Row],[RECEIPTS]]+Table114[[#This Row],[RETURNS]])-(Table114[[#This Row],[EXCHANGED]]+Table114[[#This Row],[SALES]]+Table114[[#This Row],[ISSUES]])</f>
        <v>0</v>
      </c>
      <c r="I223" s="53">
        <v>0</v>
      </c>
      <c r="J223" s="58">
        <f t="shared" si="69"/>
        <v>0</v>
      </c>
      <c r="K223" s="53">
        <f>+'DAY11'!K223+'DAY12'!C223</f>
        <v>0</v>
      </c>
      <c r="L223" s="54">
        <f>+'DAY11'!L223+'DAY12'!D223</f>
        <v>0</v>
      </c>
      <c r="M223" s="55">
        <f>+'DAY11'!M223+'DAY12'!E223</f>
        <v>0</v>
      </c>
      <c r="N223" s="52">
        <f>+'DAY11'!N223+'DAY12'!F223</f>
        <v>0</v>
      </c>
      <c r="O223" s="276">
        <f>+'DAY11'!O223+'DAY12'!G223</f>
        <v>0</v>
      </c>
      <c r="P223" s="53">
        <f t="shared" si="64"/>
        <v>0</v>
      </c>
      <c r="Q223" s="54">
        <f t="shared" si="65"/>
        <v>0</v>
      </c>
      <c r="R223" s="55">
        <f t="shared" si="66"/>
        <v>0</v>
      </c>
      <c r="S223" s="52">
        <f t="shared" si="67"/>
        <v>0</v>
      </c>
      <c r="T223" s="276">
        <f t="shared" si="68"/>
        <v>0</v>
      </c>
      <c r="U223" s="62">
        <f t="shared" si="62"/>
        <v>0</v>
      </c>
    </row>
    <row r="224" spans="1:21" x14ac:dyDescent="0.25">
      <c r="A224" s="95" t="s">
        <v>241</v>
      </c>
      <c r="B224" s="52">
        <f>'DAY11'!H224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+(Table114[[#This Row],[OPENING ]]+Table114[[#This Row],[RECEIPTS]]+Table114[[#This Row],[RETURNS]])-(Table114[[#This Row],[EXCHANGED]]+Table114[[#This Row],[SALES]]+Table114[[#This Row],[ISSUES]])</f>
        <v>0</v>
      </c>
      <c r="I224" s="53">
        <v>0</v>
      </c>
      <c r="J224" s="58">
        <f t="shared" si="69"/>
        <v>0</v>
      </c>
      <c r="K224" s="53">
        <f>+'DAY11'!K224+'DAY12'!C224</f>
        <v>0</v>
      </c>
      <c r="L224" s="54">
        <f>+'DAY11'!L224+'DAY12'!D224</f>
        <v>0</v>
      </c>
      <c r="M224" s="55">
        <f>+'DAY11'!M224+'DAY12'!E224</f>
        <v>0</v>
      </c>
      <c r="N224" s="52">
        <f>+'DAY11'!N224+'DAY12'!F224</f>
        <v>0</v>
      </c>
      <c r="O224" s="276">
        <f>+'DAY11'!O224+'DAY12'!G224</f>
        <v>1200</v>
      </c>
      <c r="P224" s="53">
        <f t="shared" si="64"/>
        <v>0</v>
      </c>
      <c r="Q224" s="54">
        <f t="shared" si="65"/>
        <v>0</v>
      </c>
      <c r="R224" s="55">
        <f t="shared" si="66"/>
        <v>0</v>
      </c>
      <c r="S224" s="52">
        <f t="shared" si="67"/>
        <v>0</v>
      </c>
      <c r="T224" s="276">
        <f t="shared" si="68"/>
        <v>100</v>
      </c>
      <c r="U224" s="62">
        <f t="shared" si="62"/>
        <v>0</v>
      </c>
    </row>
    <row r="225" spans="1:21" x14ac:dyDescent="0.25">
      <c r="A225" s="95" t="s">
        <v>62</v>
      </c>
      <c r="B225" s="52">
        <f>'DAY11'!H225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+(Table114[[#This Row],[OPENING ]]+Table114[[#This Row],[RECEIPTS]]+Table114[[#This Row],[RETURNS]])-(Table114[[#This Row],[EXCHANGED]]+Table114[[#This Row],[SALES]]+Table114[[#This Row],[ISSUES]])</f>
        <v>0</v>
      </c>
      <c r="I225" s="53">
        <v>0</v>
      </c>
      <c r="J225" s="58">
        <f t="shared" si="69"/>
        <v>0</v>
      </c>
      <c r="K225" s="53">
        <f>+'DAY11'!K225+'DAY12'!C225</f>
        <v>0</v>
      </c>
      <c r="L225" s="54">
        <f>+'DAY11'!L225+'DAY12'!D225</f>
        <v>0</v>
      </c>
      <c r="M225" s="55">
        <f>+'DAY11'!M225+'DAY12'!E225</f>
        <v>0</v>
      </c>
      <c r="N225" s="52">
        <f>+'DAY11'!N225+'DAY12'!F225</f>
        <v>0</v>
      </c>
      <c r="O225" s="276">
        <f>+'DAY11'!O225+'DAY12'!G225</f>
        <v>0</v>
      </c>
      <c r="P225" s="53">
        <f t="shared" si="64"/>
        <v>0</v>
      </c>
      <c r="Q225" s="54">
        <f t="shared" si="65"/>
        <v>0</v>
      </c>
      <c r="R225" s="55">
        <f t="shared" si="66"/>
        <v>0</v>
      </c>
      <c r="S225" s="52">
        <f t="shared" si="67"/>
        <v>0</v>
      </c>
      <c r="T225" s="276">
        <f t="shared" si="68"/>
        <v>0</v>
      </c>
      <c r="U225" s="62">
        <f t="shared" si="62"/>
        <v>0</v>
      </c>
    </row>
    <row r="226" spans="1:21" x14ac:dyDescent="0.25">
      <c r="A226" s="95" t="s">
        <v>122</v>
      </c>
      <c r="B226" s="52">
        <f>'DAY11'!H226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+(Table114[[#This Row],[OPENING ]]+Table114[[#This Row],[RECEIPTS]]+Table114[[#This Row],[RETURNS]])-(Table114[[#This Row],[EXCHANGED]]+Table114[[#This Row],[SALES]]+Table114[[#This Row],[ISSUES]])</f>
        <v>0</v>
      </c>
      <c r="I226" s="53">
        <v>0</v>
      </c>
      <c r="J226" s="58">
        <f t="shared" si="69"/>
        <v>0</v>
      </c>
      <c r="K226" s="53">
        <f>+'DAY11'!K226+'DAY12'!C226</f>
        <v>0</v>
      </c>
      <c r="L226" s="54">
        <f>+'DAY11'!L226+'DAY12'!D226</f>
        <v>0</v>
      </c>
      <c r="M226" s="55">
        <f>+'DAY11'!M226+'DAY12'!E226</f>
        <v>0</v>
      </c>
      <c r="N226" s="52">
        <f>+'DAY11'!N226+'DAY12'!F226</f>
        <v>0</v>
      </c>
      <c r="O226" s="276">
        <f>+'DAY11'!O226+'DAY12'!G226</f>
        <v>0</v>
      </c>
      <c r="P226" s="53">
        <f t="shared" si="64"/>
        <v>0</v>
      </c>
      <c r="Q226" s="54">
        <f t="shared" si="65"/>
        <v>0</v>
      </c>
      <c r="R226" s="55">
        <f t="shared" si="66"/>
        <v>0</v>
      </c>
      <c r="S226" s="52">
        <f t="shared" si="67"/>
        <v>0</v>
      </c>
      <c r="T226" s="276">
        <f t="shared" si="68"/>
        <v>0</v>
      </c>
      <c r="U226" s="62">
        <f t="shared" si="62"/>
        <v>0</v>
      </c>
    </row>
    <row r="227" spans="1:21" x14ac:dyDescent="0.25">
      <c r="A227" s="95" t="s">
        <v>217</v>
      </c>
      <c r="B227" s="52">
        <f>'DAY11'!H227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+(Table114[[#This Row],[OPENING ]]+Table114[[#This Row],[RECEIPTS]]+Table114[[#This Row],[RETURNS]])-(Table114[[#This Row],[EXCHANGED]]+Table114[[#This Row],[SALES]]+Table114[[#This Row],[ISSUES]])</f>
        <v>0</v>
      </c>
      <c r="I227" s="53">
        <v>0</v>
      </c>
      <c r="J227" s="58">
        <f t="shared" si="69"/>
        <v>0</v>
      </c>
      <c r="K227" s="53">
        <f>+'DAY11'!K227+'DAY12'!C227</f>
        <v>0</v>
      </c>
      <c r="L227" s="54">
        <f>+'DAY11'!L227+'DAY12'!D227</f>
        <v>0</v>
      </c>
      <c r="M227" s="55">
        <f>+'DAY11'!M227+'DAY12'!E227</f>
        <v>0</v>
      </c>
      <c r="N227" s="52">
        <f>+'DAY11'!N227+'DAY12'!F227</f>
        <v>0</v>
      </c>
      <c r="O227" s="276">
        <f>+'DAY11'!O227+'DAY12'!G227</f>
        <v>0</v>
      </c>
      <c r="P227" s="53">
        <f t="shared" si="64"/>
        <v>0</v>
      </c>
      <c r="Q227" s="54">
        <f t="shared" si="65"/>
        <v>0</v>
      </c>
      <c r="R227" s="55">
        <f t="shared" si="66"/>
        <v>0</v>
      </c>
      <c r="S227" s="52">
        <f t="shared" si="67"/>
        <v>0</v>
      </c>
      <c r="T227" s="276">
        <f t="shared" si="68"/>
        <v>0</v>
      </c>
      <c r="U227" s="62">
        <f t="shared" si="62"/>
        <v>0</v>
      </c>
    </row>
    <row r="228" spans="1:21" x14ac:dyDescent="0.25">
      <c r="A228" s="95" t="s">
        <v>116</v>
      </c>
      <c r="B228" s="52">
        <f>'DAY11'!H228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+(Table114[[#This Row],[OPENING ]]+Table114[[#This Row],[RECEIPTS]]+Table114[[#This Row],[RETURNS]])-(Table114[[#This Row],[EXCHANGED]]+Table114[[#This Row],[SALES]]+Table114[[#This Row],[ISSUES]])</f>
        <v>0</v>
      </c>
      <c r="I228" s="53">
        <v>0</v>
      </c>
      <c r="J228" s="58">
        <f t="shared" si="69"/>
        <v>0</v>
      </c>
      <c r="K228" s="53">
        <f>+'DAY11'!K228+'DAY12'!C228</f>
        <v>0</v>
      </c>
      <c r="L228" s="54">
        <f>+'DAY11'!L228+'DAY12'!D228</f>
        <v>0</v>
      </c>
      <c r="M228" s="55">
        <f>+'DAY11'!M228+'DAY12'!E228</f>
        <v>0</v>
      </c>
      <c r="N228" s="52">
        <f>+'DAY11'!N228+'DAY12'!F228</f>
        <v>0</v>
      </c>
      <c r="O228" s="276">
        <f>+'DAY11'!O228+'DAY12'!G228</f>
        <v>0</v>
      </c>
      <c r="P228" s="53">
        <f t="shared" si="64"/>
        <v>0</v>
      </c>
      <c r="Q228" s="54">
        <f t="shared" si="65"/>
        <v>0</v>
      </c>
      <c r="R228" s="55">
        <f t="shared" si="66"/>
        <v>0</v>
      </c>
      <c r="S228" s="52">
        <f t="shared" si="67"/>
        <v>0</v>
      </c>
      <c r="T228" s="276">
        <f t="shared" si="68"/>
        <v>0</v>
      </c>
      <c r="U228" s="62">
        <f t="shared" si="62"/>
        <v>0</v>
      </c>
    </row>
    <row r="229" spans="1:21" x14ac:dyDescent="0.25">
      <c r="A229" s="95" t="s">
        <v>117</v>
      </c>
      <c r="B229" s="52">
        <f>'DAY11'!H229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+(Table114[[#This Row],[OPENING ]]+Table114[[#This Row],[RECEIPTS]]+Table114[[#This Row],[RETURNS]])-(Table114[[#This Row],[EXCHANGED]]+Table114[[#This Row],[SALES]]+Table114[[#This Row],[ISSUES]])</f>
        <v>0</v>
      </c>
      <c r="I229" s="53">
        <v>0</v>
      </c>
      <c r="J229" s="58">
        <f t="shared" si="69"/>
        <v>0</v>
      </c>
      <c r="K229" s="53">
        <f>+'DAY11'!K229+'DAY12'!C229</f>
        <v>0</v>
      </c>
      <c r="L229" s="54">
        <f>+'DAY11'!L229+'DAY12'!D229</f>
        <v>0</v>
      </c>
      <c r="M229" s="55">
        <f>+'DAY11'!M229+'DAY12'!E229</f>
        <v>0</v>
      </c>
      <c r="N229" s="52">
        <f>+'DAY11'!N229+'DAY12'!F229</f>
        <v>0</v>
      </c>
      <c r="O229" s="276">
        <f>+'DAY11'!O229+'DAY12'!G229</f>
        <v>0</v>
      </c>
      <c r="P229" s="53">
        <f t="shared" si="64"/>
        <v>0</v>
      </c>
      <c r="Q229" s="54">
        <f t="shared" si="65"/>
        <v>0</v>
      </c>
      <c r="R229" s="55">
        <f t="shared" si="66"/>
        <v>0</v>
      </c>
      <c r="S229" s="52">
        <f t="shared" si="67"/>
        <v>0</v>
      </c>
      <c r="T229" s="276">
        <f t="shared" si="68"/>
        <v>0</v>
      </c>
      <c r="U229" s="62">
        <f t="shared" si="62"/>
        <v>0</v>
      </c>
    </row>
    <row r="230" spans="1:21" x14ac:dyDescent="0.25">
      <c r="A230" s="95" t="s">
        <v>134</v>
      </c>
      <c r="B230" s="52">
        <f>'DAY11'!H230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+(Table114[[#This Row],[OPENING ]]+Table114[[#This Row],[RECEIPTS]]+Table114[[#This Row],[RETURNS]])-(Table114[[#This Row],[EXCHANGED]]+Table114[[#This Row],[SALES]]+Table114[[#This Row],[ISSUES]])</f>
        <v>0</v>
      </c>
      <c r="I230" s="53">
        <v>0</v>
      </c>
      <c r="J230" s="58">
        <f t="shared" si="69"/>
        <v>0</v>
      </c>
      <c r="K230" s="53">
        <f>+'DAY11'!K230+'DAY12'!C230</f>
        <v>0</v>
      </c>
      <c r="L230" s="54">
        <f>+'DAY11'!L230+'DAY12'!D230</f>
        <v>0</v>
      </c>
      <c r="M230" s="55">
        <f>+'DAY11'!M230+'DAY12'!E230</f>
        <v>0</v>
      </c>
      <c r="N230" s="52">
        <f>+'DAY11'!N230+'DAY12'!F230</f>
        <v>0</v>
      </c>
      <c r="O230" s="276">
        <f>+'DAY11'!O230+'DAY12'!G230</f>
        <v>0</v>
      </c>
      <c r="P230" s="53">
        <f t="shared" si="64"/>
        <v>0</v>
      </c>
      <c r="Q230" s="54">
        <f t="shared" si="65"/>
        <v>0</v>
      </c>
      <c r="R230" s="55">
        <f t="shared" si="66"/>
        <v>0</v>
      </c>
      <c r="S230" s="52">
        <f t="shared" si="67"/>
        <v>0</v>
      </c>
      <c r="T230" s="276">
        <f t="shared" si="68"/>
        <v>0</v>
      </c>
      <c r="U230" s="62">
        <f t="shared" si="62"/>
        <v>0</v>
      </c>
    </row>
    <row r="231" spans="1:21" x14ac:dyDescent="0.25">
      <c r="A231" s="95" t="s">
        <v>146</v>
      </c>
      <c r="B231" s="52">
        <f>'DAY11'!H231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+(Table114[[#This Row],[OPENING ]]+Table114[[#This Row],[RECEIPTS]]+Table114[[#This Row],[RETURNS]])-(Table114[[#This Row],[EXCHANGED]]+Table114[[#This Row],[SALES]]+Table114[[#This Row],[ISSUES]])</f>
        <v>0</v>
      </c>
      <c r="I231" s="53">
        <v>0</v>
      </c>
      <c r="J231" s="58">
        <f t="shared" si="69"/>
        <v>0</v>
      </c>
      <c r="K231" s="53">
        <f>+'DAY11'!K231+'DAY12'!C231</f>
        <v>0</v>
      </c>
      <c r="L231" s="54">
        <f>+'DAY11'!L231+'DAY12'!D231</f>
        <v>0</v>
      </c>
      <c r="M231" s="55">
        <f>+'DAY11'!M231+'DAY12'!E231</f>
        <v>0</v>
      </c>
      <c r="N231" s="52">
        <f>+'DAY11'!N231+'DAY12'!F231</f>
        <v>0</v>
      </c>
      <c r="O231" s="276">
        <f>+'DAY11'!O231+'DAY12'!G231</f>
        <v>0</v>
      </c>
      <c r="P231" s="53">
        <f t="shared" si="64"/>
        <v>0</v>
      </c>
      <c r="Q231" s="54">
        <f t="shared" si="65"/>
        <v>0</v>
      </c>
      <c r="R231" s="55">
        <f t="shared" si="66"/>
        <v>0</v>
      </c>
      <c r="S231" s="52">
        <f t="shared" si="67"/>
        <v>0</v>
      </c>
      <c r="T231" s="276">
        <f t="shared" si="68"/>
        <v>0</v>
      </c>
      <c r="U231" s="62">
        <f t="shared" si="62"/>
        <v>0</v>
      </c>
    </row>
    <row r="232" spans="1:21" x14ac:dyDescent="0.25">
      <c r="A232" s="95" t="s">
        <v>235</v>
      </c>
      <c r="B232" s="52">
        <f>'DAY11'!H232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+(Table114[[#This Row],[OPENING ]]+Table114[[#This Row],[RECEIPTS]]+Table114[[#This Row],[RETURNS]])-(Table114[[#This Row],[EXCHANGED]]+Table114[[#This Row],[SALES]]+Table114[[#This Row],[ISSUES]])</f>
        <v>8450</v>
      </c>
      <c r="I232" s="53">
        <v>0</v>
      </c>
      <c r="J232" s="58">
        <f t="shared" si="69"/>
        <v>-8450</v>
      </c>
      <c r="K232" s="53">
        <f>+'DAY11'!K232+'DAY12'!C232</f>
        <v>0</v>
      </c>
      <c r="L232" s="54">
        <f>+'DAY11'!L232+'DAY12'!D232</f>
        <v>0</v>
      </c>
      <c r="M232" s="55">
        <f>+'DAY11'!M232+'DAY12'!E232</f>
        <v>0</v>
      </c>
      <c r="N232" s="52">
        <f>+'DAY11'!N232+'DAY12'!F232</f>
        <v>0</v>
      </c>
      <c r="O232" s="276">
        <f>+'DAY11'!O232+'DAY12'!G232</f>
        <v>0</v>
      </c>
      <c r="P232" s="53">
        <f t="shared" si="64"/>
        <v>0</v>
      </c>
      <c r="Q232" s="54">
        <f t="shared" si="65"/>
        <v>0</v>
      </c>
      <c r="R232" s="55">
        <f t="shared" si="66"/>
        <v>0</v>
      </c>
      <c r="S232" s="52">
        <f t="shared" si="67"/>
        <v>0</v>
      </c>
      <c r="T232" s="276">
        <f t="shared" si="68"/>
        <v>0</v>
      </c>
      <c r="U232" s="62">
        <f t="shared" si="62"/>
        <v>0</v>
      </c>
    </row>
    <row r="233" spans="1:21" x14ac:dyDescent="0.25">
      <c r="A233" s="95" t="s">
        <v>213</v>
      </c>
      <c r="B233" s="52">
        <f>'DAY11'!H233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+(Table114[[#This Row],[OPENING ]]+Table114[[#This Row],[RECEIPTS]]+Table114[[#This Row],[RETURNS]])-(Table114[[#This Row],[EXCHANGED]]+Table114[[#This Row],[SALES]]+Table114[[#This Row],[ISSUES]])</f>
        <v>0</v>
      </c>
      <c r="I233" s="53">
        <v>0</v>
      </c>
      <c r="J233" s="58">
        <f t="shared" si="69"/>
        <v>0</v>
      </c>
      <c r="K233" s="53">
        <f>+'DAY11'!K233+'DAY12'!C233</f>
        <v>0</v>
      </c>
      <c r="L233" s="54">
        <f>+'DAY11'!L233+'DAY12'!D233</f>
        <v>0</v>
      </c>
      <c r="M233" s="55">
        <f>+'DAY11'!M233+'DAY12'!E233</f>
        <v>0</v>
      </c>
      <c r="N233" s="52">
        <f>+'DAY11'!N233+'DAY12'!F233</f>
        <v>0</v>
      </c>
      <c r="O233" s="276">
        <f>+'DAY11'!O233+'DAY12'!G233</f>
        <v>0</v>
      </c>
      <c r="P233" s="53">
        <f t="shared" si="64"/>
        <v>0</v>
      </c>
      <c r="Q233" s="54">
        <f t="shared" si="65"/>
        <v>0</v>
      </c>
      <c r="R233" s="55">
        <f t="shared" si="66"/>
        <v>0</v>
      </c>
      <c r="S233" s="52">
        <f t="shared" si="67"/>
        <v>0</v>
      </c>
      <c r="T233" s="276">
        <f t="shared" si="68"/>
        <v>0</v>
      </c>
      <c r="U233" s="62">
        <f t="shared" si="62"/>
        <v>0</v>
      </c>
    </row>
    <row r="234" spans="1:21" x14ac:dyDescent="0.25">
      <c r="A234" s="95" t="s">
        <v>248</v>
      </c>
      <c r="B234" s="52">
        <f>'DAY11'!H234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+(Table114[[#This Row],[OPENING ]]+Table114[[#This Row],[RECEIPTS]]+Table114[[#This Row],[RETURNS]])-(Table114[[#This Row],[EXCHANGED]]+Table114[[#This Row],[SALES]]+Table114[[#This Row],[ISSUES]])</f>
        <v>0</v>
      </c>
      <c r="I234" s="53">
        <v>0</v>
      </c>
      <c r="J234" s="58">
        <f t="shared" si="69"/>
        <v>0</v>
      </c>
      <c r="K234" s="53">
        <f>+'DAY11'!K234+'DAY12'!C234</f>
        <v>0</v>
      </c>
      <c r="L234" s="54">
        <f>+'DAY11'!L234+'DAY12'!D234</f>
        <v>0</v>
      </c>
      <c r="M234" s="55">
        <f>+'DAY11'!M234+'DAY12'!E234</f>
        <v>0</v>
      </c>
      <c r="N234" s="52">
        <f>+'DAY11'!N234+'DAY12'!F234</f>
        <v>0</v>
      </c>
      <c r="O234" s="276">
        <f>+'DAY11'!O234+'DAY12'!G234</f>
        <v>0</v>
      </c>
      <c r="P234" s="53">
        <f t="shared" si="64"/>
        <v>0</v>
      </c>
      <c r="Q234" s="54">
        <f t="shared" si="65"/>
        <v>0</v>
      </c>
      <c r="R234" s="55">
        <f t="shared" si="66"/>
        <v>0</v>
      </c>
      <c r="S234" s="52">
        <f t="shared" si="67"/>
        <v>0</v>
      </c>
      <c r="T234" s="276">
        <f t="shared" si="68"/>
        <v>0</v>
      </c>
      <c r="U234" s="62">
        <f t="shared" si="62"/>
        <v>0</v>
      </c>
    </row>
    <row r="235" spans="1:21" x14ac:dyDescent="0.25">
      <c r="A235" s="95" t="s">
        <v>254</v>
      </c>
      <c r="B235" s="52">
        <f>'DAY11'!H235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+(Table114[[#This Row],[OPENING ]]+Table114[[#This Row],[RECEIPTS]]+Table114[[#This Row],[RETURNS]])-(Table114[[#This Row],[EXCHANGED]]+Table114[[#This Row],[SALES]]+Table114[[#This Row],[ISSUES]])</f>
        <v>0</v>
      </c>
      <c r="I235" s="53">
        <v>0</v>
      </c>
      <c r="J235" s="58">
        <f t="shared" si="69"/>
        <v>0</v>
      </c>
      <c r="K235" s="53">
        <f>+'DAY11'!K235+'DAY12'!C235</f>
        <v>0</v>
      </c>
      <c r="L235" s="54">
        <f>+'DAY11'!L235+'DAY12'!D235</f>
        <v>0</v>
      </c>
      <c r="M235" s="55">
        <f>+'DAY11'!M235+'DAY12'!E235</f>
        <v>0</v>
      </c>
      <c r="N235" s="52">
        <f>+'DAY11'!N235+'DAY12'!F235</f>
        <v>0</v>
      </c>
      <c r="O235" s="276">
        <f>+'DAY11'!O235+'DAY12'!G235</f>
        <v>12625</v>
      </c>
      <c r="P235" s="53">
        <f t="shared" si="64"/>
        <v>0</v>
      </c>
      <c r="Q235" s="54">
        <f t="shared" si="65"/>
        <v>0</v>
      </c>
      <c r="R235" s="55">
        <f t="shared" si="66"/>
        <v>0</v>
      </c>
      <c r="S235" s="52">
        <f t="shared" si="67"/>
        <v>0</v>
      </c>
      <c r="T235" s="276">
        <f t="shared" si="68"/>
        <v>1052.0833333333333</v>
      </c>
      <c r="U235" s="62">
        <f t="shared" si="62"/>
        <v>0</v>
      </c>
    </row>
    <row r="236" spans="1:21" x14ac:dyDescent="0.25">
      <c r="A236" s="95" t="s">
        <v>63</v>
      </c>
      <c r="B236" s="52">
        <f>'DAY11'!H236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+(Table114[[#This Row],[OPENING ]]+Table114[[#This Row],[RECEIPTS]]+Table114[[#This Row],[RETURNS]])-(Table114[[#This Row],[EXCHANGED]]+Table114[[#This Row],[SALES]]+Table114[[#This Row],[ISSUES]])</f>
        <v>0</v>
      </c>
      <c r="I236" s="53">
        <v>0</v>
      </c>
      <c r="J236" s="58">
        <f t="shared" si="69"/>
        <v>0</v>
      </c>
      <c r="K236" s="53">
        <f>+'DAY11'!K236+'DAY12'!C236</f>
        <v>0</v>
      </c>
      <c r="L236" s="54">
        <f>+'DAY11'!L236+'DAY12'!D236</f>
        <v>0</v>
      </c>
      <c r="M236" s="55">
        <f>+'DAY11'!M236+'DAY12'!E236</f>
        <v>0</v>
      </c>
      <c r="N236" s="52">
        <f>+'DAY11'!N236+'DAY12'!F236</f>
        <v>0</v>
      </c>
      <c r="O236" s="276">
        <f>+'DAY11'!O236+'DAY12'!G236</f>
        <v>0</v>
      </c>
      <c r="P236" s="53">
        <f t="shared" si="64"/>
        <v>0</v>
      </c>
      <c r="Q236" s="54">
        <f t="shared" si="65"/>
        <v>0</v>
      </c>
      <c r="R236" s="55">
        <f t="shared" si="66"/>
        <v>0</v>
      </c>
      <c r="S236" s="52">
        <f t="shared" si="67"/>
        <v>0</v>
      </c>
      <c r="T236" s="276">
        <f t="shared" si="68"/>
        <v>0</v>
      </c>
      <c r="U236" s="62">
        <f t="shared" si="62"/>
        <v>0</v>
      </c>
    </row>
    <row r="237" spans="1:21" ht="15.75" thickBot="1" x14ac:dyDescent="0.3">
      <c r="A237" s="188" t="s">
        <v>121</v>
      </c>
      <c r="B237" s="52">
        <f>'DAY11'!H237</f>
        <v>1459.4</v>
      </c>
      <c r="C237" s="53">
        <v>0</v>
      </c>
      <c r="D237" s="54">
        <v>0</v>
      </c>
      <c r="E237" s="55">
        <v>0</v>
      </c>
      <c r="F237" s="52">
        <v>0</v>
      </c>
      <c r="G237" s="276">
        <v>0</v>
      </c>
      <c r="H237" s="54">
        <f>+(Table114[[#This Row],[OPENING ]]+Table114[[#This Row],[RECEIPTS]]+Table114[[#This Row],[RETURNS]])-(Table114[[#This Row],[EXCHANGED]]+Table114[[#This Row],[SALES]]+Table114[[#This Row],[ISSUES]])</f>
        <v>1459.4</v>
      </c>
      <c r="I237" s="144">
        <v>0</v>
      </c>
      <c r="J237" s="148">
        <f t="shared" si="69"/>
        <v>-1459.4</v>
      </c>
      <c r="K237" s="53">
        <f>+'DAY11'!K237+'DAY12'!C237</f>
        <v>0</v>
      </c>
      <c r="L237" s="54">
        <f>+'DAY11'!L237+'DAY12'!D237</f>
        <v>0</v>
      </c>
      <c r="M237" s="55">
        <f>+'DAY11'!M237+'DAY12'!E237</f>
        <v>0</v>
      </c>
      <c r="N237" s="52">
        <f>+'DAY11'!N237+'DAY12'!F237</f>
        <v>0</v>
      </c>
      <c r="O237" s="276">
        <f>+'DAY11'!O237+'DAY12'!G237</f>
        <v>0</v>
      </c>
      <c r="P237" s="53">
        <f t="shared" si="64"/>
        <v>0</v>
      </c>
      <c r="Q237" s="54">
        <f t="shared" si="65"/>
        <v>0</v>
      </c>
      <c r="R237" s="55">
        <f t="shared" si="66"/>
        <v>0</v>
      </c>
      <c r="S237" s="52">
        <f t="shared" si="67"/>
        <v>0</v>
      </c>
      <c r="T237" s="276">
        <f t="shared" si="68"/>
        <v>0</v>
      </c>
      <c r="U237" s="167">
        <f t="shared" si="62"/>
        <v>0</v>
      </c>
    </row>
    <row r="238" spans="1:21" ht="17.25" thickBot="1" x14ac:dyDescent="0.35">
      <c r="A238" s="159" t="s">
        <v>64</v>
      </c>
      <c r="B238" s="160">
        <f t="shared" ref="B238:T238" si="70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70"/>
        <v>0</v>
      </c>
      <c r="H238" s="162">
        <f t="shared" si="70"/>
        <v>12434.4</v>
      </c>
      <c r="I238" s="161">
        <f t="shared" si="70"/>
        <v>0</v>
      </c>
      <c r="J238" s="165">
        <f t="shared" si="69"/>
        <v>-12434.4</v>
      </c>
      <c r="K238" s="161">
        <f t="shared" si="70"/>
        <v>9050</v>
      </c>
      <c r="L238" s="162">
        <f t="shared" si="70"/>
        <v>0</v>
      </c>
      <c r="M238" s="163">
        <f t="shared" si="70"/>
        <v>0</v>
      </c>
      <c r="N238" s="160">
        <f t="shared" si="70"/>
        <v>0</v>
      </c>
      <c r="O238" s="277">
        <f t="shared" si="70"/>
        <v>29550</v>
      </c>
      <c r="P238" s="161">
        <f t="shared" si="70"/>
        <v>754.16666666666674</v>
      </c>
      <c r="Q238" s="162">
        <f t="shared" si="70"/>
        <v>0</v>
      </c>
      <c r="R238" s="163">
        <f t="shared" si="70"/>
        <v>0</v>
      </c>
      <c r="S238" s="160">
        <f t="shared" si="70"/>
        <v>0</v>
      </c>
      <c r="T238" s="277">
        <f t="shared" si="70"/>
        <v>2462.5</v>
      </c>
      <c r="U238" s="166">
        <f t="shared" si="62"/>
        <v>3.8656165803108804</v>
      </c>
    </row>
    <row r="239" spans="1:21" ht="15.75" thickBot="1" x14ac:dyDescent="0.3">
      <c r="A239" s="189"/>
      <c r="B239" s="196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2">
        <f t="shared" ref="B240:I240" si="71">+B238+B214+B150+B125+B114+B100+B80+B60+B40+B20</f>
        <v>126514.95999999999</v>
      </c>
      <c r="C240" s="181">
        <f t="shared" si="71"/>
        <v>0</v>
      </c>
      <c r="D240" s="183">
        <f t="shared" si="71"/>
        <v>0</v>
      </c>
      <c r="E240" s="184">
        <f t="shared" si="71"/>
        <v>0</v>
      </c>
      <c r="F240" s="182">
        <f t="shared" si="71"/>
        <v>0</v>
      </c>
      <c r="G240" s="281">
        <f t="shared" si="71"/>
        <v>0</v>
      </c>
      <c r="H240" s="183">
        <f t="shared" si="71"/>
        <v>126514.95999999999</v>
      </c>
      <c r="I240" s="181">
        <f t="shared" si="71"/>
        <v>0</v>
      </c>
      <c r="J240" s="186">
        <f t="shared" si="69"/>
        <v>-126514.95999999999</v>
      </c>
      <c r="K240" s="181">
        <f t="shared" ref="K240:T240" si="72">+K238+K214+K150+K125+K114+K100+K80+K60+K40+K20</f>
        <v>78445</v>
      </c>
      <c r="L240" s="183">
        <f t="shared" si="72"/>
        <v>333.9</v>
      </c>
      <c r="M240" s="184">
        <f t="shared" si="72"/>
        <v>0</v>
      </c>
      <c r="N240" s="182">
        <f t="shared" si="72"/>
        <v>0</v>
      </c>
      <c r="O240" s="281">
        <f t="shared" si="72"/>
        <v>73058.680000000008</v>
      </c>
      <c r="P240" s="181">
        <f t="shared" si="72"/>
        <v>6537.0833333333339</v>
      </c>
      <c r="Q240" s="183">
        <f t="shared" si="72"/>
        <v>27.824999999999999</v>
      </c>
      <c r="R240" s="182">
        <f t="shared" si="72"/>
        <v>0</v>
      </c>
      <c r="S240" s="182">
        <f t="shared" si="72"/>
        <v>0</v>
      </c>
      <c r="T240" s="281">
        <f t="shared" si="72"/>
        <v>6088.2233333333324</v>
      </c>
      <c r="U240" s="187">
        <f t="shared" si="62"/>
        <v>9.9987073028956335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0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{8E2BB2A1-D217-46BD-B8A7-B1E5326F4B25}</x14:id>
        </ext>
      </extLst>
    </cfRule>
  </conditionalFormatting>
  <conditionalFormatting sqref="I101:I113 I61:I99 I239 I1:I59 I152:I237 I241:I242 I115:I149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{5FBA5DD6-FA38-40A4-9926-6A0FB7CBA09F}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{90A922CC-4E57-4F68-8A89-F72B09990792}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{EE900995-BF5E-4733-9F1D-ACD200DEB86D}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{82126775-F16C-4B8D-B478-FD134BAB5BC6}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{9CB0CD8C-F30A-404F-B359-81B0B086DA31}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{DB2C7B15-8DA2-4DC3-BC13-97A11C954A1B}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2BB2A1-D217-46BD-B8A7-B1E5326F4B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5FBA5DD6-FA38-40A4-9926-6A0FB7CBA09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I152:I237 I241:I242 I115:I149</xm:sqref>
        </x14:conditionalFormatting>
        <x14:conditionalFormatting xmlns:xm="http://schemas.microsoft.com/office/excel/2006/main">
          <x14:cfRule type="dataBar" id="{90A922CC-4E57-4F68-8A89-F72B0999079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EE900995-BF5E-4733-9F1D-ACD200DEB86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82126775-F16C-4B8D-B478-FD134BAB5BC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9CB0CD8C-F30A-404F-B359-81B0B086DA3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DB2C7B15-8DA2-4DC3-BC13-97A11C954A1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D615-9CFD-4322-9E20-AB2BF2EE97D5}">
  <dimension ref="A1:U269"/>
  <sheetViews>
    <sheetView showGridLines="0" workbookViewId="0">
      <selection activeCell="A2" sqref="A2:A237"/>
    </sheetView>
  </sheetViews>
  <sheetFormatPr defaultRowHeight="15" x14ac:dyDescent="0.25"/>
  <cols>
    <col min="1" max="1" width="48.28515625" style="7" customWidth="1"/>
    <col min="2" max="2" width="12.42578125" customWidth="1"/>
    <col min="3" max="4" width="9.28515625" bestFit="1" customWidth="1"/>
    <col min="5" max="5" width="9.140625" customWidth="1"/>
    <col min="6" max="6" width="8.7109375" customWidth="1"/>
    <col min="7" max="7" width="9.42578125" style="285" customWidth="1"/>
    <col min="8" max="8" width="12.140625" style="1" bestFit="1" customWidth="1"/>
    <col min="9" max="9" width="13.7109375" style="2" bestFit="1" customWidth="1"/>
    <col min="10" max="10" width="9.28515625" style="3" bestFit="1" customWidth="1"/>
    <col min="11" max="11" width="10.85546875" customWidth="1"/>
    <col min="15" max="15" width="9.140625" style="285"/>
    <col min="20" max="20" width="9.140625" style="285"/>
  </cols>
  <sheetData>
    <row r="1" spans="1:21" ht="15.75" thickBot="1" x14ac:dyDescent="0.3">
      <c r="A1" s="12" t="s">
        <v>256</v>
      </c>
      <c r="B1" s="13"/>
      <c r="C1" s="14"/>
      <c r="D1" s="15"/>
      <c r="E1" s="16"/>
      <c r="F1" s="17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'DAY12'!H5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+(Table115[[#This Row],[OPENING ]]+Table115[[#This Row],[RECEIPTS]]+Table115[[#This Row],[RETURNS]])-(Table115[[#This Row],[EXCHANGED]]+Table115[[#This Row],[SALES]]+Table115[[#This Row],[ISSUES]])</f>
        <v>0</v>
      </c>
      <c r="I5" s="53">
        <v>0</v>
      </c>
      <c r="J5" s="58">
        <f t="shared" ref="J5:J76" si="0">+I5-H5</f>
        <v>0</v>
      </c>
      <c r="K5" s="53">
        <f>+'DAY12'!K5+'DAY13'!C5</f>
        <v>0</v>
      </c>
      <c r="L5" s="54">
        <f>+'DAY12'!L5+'DAY13'!D5</f>
        <v>0</v>
      </c>
      <c r="M5" s="55">
        <f>+'DAY12'!M5+'DAY13'!E5</f>
        <v>0</v>
      </c>
      <c r="N5" s="52">
        <f>+'DAY12'!N5+'DAY13'!F5</f>
        <v>0</v>
      </c>
      <c r="O5" s="276">
        <f>+'DAY12'!O5+'DAY13'!G5</f>
        <v>0</v>
      </c>
      <c r="P5" s="53">
        <f>+K5/13</f>
        <v>0</v>
      </c>
      <c r="Q5" s="54">
        <f>+L5/13</f>
        <v>0</v>
      </c>
      <c r="R5" s="55">
        <f>+M5/13</f>
        <v>0</v>
      </c>
      <c r="S5" s="52">
        <f>+N5/13</f>
        <v>0</v>
      </c>
      <c r="T5" s="276">
        <f>+O5/13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'DAY12'!H6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+(Table115[[#This Row],[OPENING ]]+Table115[[#This Row],[RECEIPTS]]+Table115[[#This Row],[RETURNS]])-(Table115[[#This Row],[EXCHANGED]]+Table115[[#This Row],[SALES]]+Table115[[#This Row],[ISSUES]])</f>
        <v>0</v>
      </c>
      <c r="I6" s="53">
        <v>0</v>
      </c>
      <c r="J6" s="58">
        <f t="shared" si="0"/>
        <v>0</v>
      </c>
      <c r="K6" s="53">
        <f>+'DAY12'!K6+'DAY13'!C6</f>
        <v>0</v>
      </c>
      <c r="L6" s="54">
        <f>+'DAY12'!L6+'DAY13'!D6</f>
        <v>0</v>
      </c>
      <c r="M6" s="55">
        <f>+'DAY12'!M6+'DAY13'!E6</f>
        <v>0</v>
      </c>
      <c r="N6" s="52">
        <f>+'DAY12'!N6+'DAY13'!F6</f>
        <v>0</v>
      </c>
      <c r="O6" s="276">
        <f>+'DAY12'!O6+'DAY13'!G6</f>
        <v>0</v>
      </c>
      <c r="P6" s="53">
        <f t="shared" ref="P6:P19" si="2">+K6/13</f>
        <v>0</v>
      </c>
      <c r="Q6" s="54">
        <f t="shared" ref="Q6:Q19" si="3">+L6/13</f>
        <v>0</v>
      </c>
      <c r="R6" s="55">
        <f t="shared" ref="R6:R19" si="4">+M6/13</f>
        <v>0</v>
      </c>
      <c r="S6" s="52">
        <f t="shared" ref="S6:S19" si="5">+N6/13</f>
        <v>0</v>
      </c>
      <c r="T6" s="276">
        <f t="shared" ref="T6:T19" si="6">+O6/13</f>
        <v>0</v>
      </c>
      <c r="U6" s="59">
        <f t="shared" si="1"/>
        <v>0</v>
      </c>
    </row>
    <row r="7" spans="1:21" x14ac:dyDescent="0.25">
      <c r="A7" s="51" t="s">
        <v>14</v>
      </c>
      <c r="B7" s="52">
        <f>'DAY12'!H7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+(Table115[[#This Row],[OPENING ]]+Table115[[#This Row],[RECEIPTS]]+Table115[[#This Row],[RETURNS]])-(Table115[[#This Row],[EXCHANGED]]+Table115[[#This Row],[SALES]]+Table115[[#This Row],[ISSUES]])</f>
        <v>0</v>
      </c>
      <c r="I7" s="53">
        <v>0</v>
      </c>
      <c r="J7" s="58">
        <f t="shared" si="0"/>
        <v>0</v>
      </c>
      <c r="K7" s="53">
        <f>+'DAY12'!K7+'DAY13'!C7</f>
        <v>0</v>
      </c>
      <c r="L7" s="54">
        <f>+'DAY12'!L7+'DAY13'!D7</f>
        <v>0</v>
      </c>
      <c r="M7" s="55">
        <f>+'DAY12'!M7+'DAY13'!E7</f>
        <v>0</v>
      </c>
      <c r="N7" s="52">
        <f>+'DAY12'!N7+'DAY13'!F7</f>
        <v>0</v>
      </c>
      <c r="O7" s="276">
        <f>+'DAY12'!O7+'DAY13'!G7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'DAY12'!H8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+(Table115[[#This Row],[OPENING ]]+Table115[[#This Row],[RECEIPTS]]+Table115[[#This Row],[RETURNS]])-(Table115[[#This Row],[EXCHANGED]]+Table115[[#This Row],[SALES]]+Table115[[#This Row],[ISSUES]])</f>
        <v>0</v>
      </c>
      <c r="I8" s="53">
        <v>0</v>
      </c>
      <c r="J8" s="58">
        <f t="shared" si="0"/>
        <v>0</v>
      </c>
      <c r="K8" s="53">
        <f>+'DAY12'!K8+'DAY13'!C8</f>
        <v>0</v>
      </c>
      <c r="L8" s="54">
        <f>+'DAY12'!L8+'DAY13'!D8</f>
        <v>0</v>
      </c>
      <c r="M8" s="55">
        <f>+'DAY12'!M8+'DAY13'!E8</f>
        <v>0</v>
      </c>
      <c r="N8" s="52">
        <f>+'DAY12'!N8+'DAY13'!F8</f>
        <v>0</v>
      </c>
      <c r="O8" s="276">
        <f>+'DAY12'!O8+'DAY13'!G8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'DAY12'!H9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+(Table115[[#This Row],[OPENING ]]+Table115[[#This Row],[RECEIPTS]]+Table115[[#This Row],[RETURNS]])-(Table115[[#This Row],[EXCHANGED]]+Table115[[#This Row],[SALES]]+Table115[[#This Row],[ISSUES]])</f>
        <v>0</v>
      </c>
      <c r="I9" s="53">
        <v>0</v>
      </c>
      <c r="J9" s="58">
        <f t="shared" si="0"/>
        <v>0</v>
      </c>
      <c r="K9" s="53">
        <f>+'DAY12'!K9+'DAY13'!C9</f>
        <v>0</v>
      </c>
      <c r="L9" s="54">
        <f>+'DAY12'!L9+'DAY13'!D9</f>
        <v>0</v>
      </c>
      <c r="M9" s="55">
        <f>+'DAY12'!M9+'DAY13'!E9</f>
        <v>0</v>
      </c>
      <c r="N9" s="52">
        <f>+'DAY12'!N9+'DAY13'!F9</f>
        <v>0</v>
      </c>
      <c r="O9" s="276">
        <f>+'DAY12'!O9+'DAY13'!G9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'DAY12'!H10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+(Table115[[#This Row],[OPENING ]]+Table115[[#This Row],[RECEIPTS]]+Table115[[#This Row],[RETURNS]])-(Table115[[#This Row],[EXCHANGED]]+Table115[[#This Row],[SALES]]+Table115[[#This Row],[ISSUES]])</f>
        <v>0</v>
      </c>
      <c r="I10" s="53">
        <v>0</v>
      </c>
      <c r="J10" s="58">
        <f t="shared" si="0"/>
        <v>0</v>
      </c>
      <c r="K10" s="53">
        <f>+'DAY12'!K10+'DAY13'!C10</f>
        <v>0</v>
      </c>
      <c r="L10" s="54">
        <f>+'DAY12'!L10+'DAY13'!D10</f>
        <v>0</v>
      </c>
      <c r="M10" s="55">
        <f>+'DAY12'!M10+'DAY13'!E10</f>
        <v>0</v>
      </c>
      <c r="N10" s="52">
        <f>+'DAY12'!N10+'DAY13'!F10</f>
        <v>0</v>
      </c>
      <c r="O10" s="276">
        <f>+'DAY12'!O10+'DAY13'!G10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'DAY12'!H11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+(Table115[[#This Row],[OPENING ]]+Table115[[#This Row],[RECEIPTS]]+Table115[[#This Row],[RETURNS]])-(Table115[[#This Row],[EXCHANGED]]+Table115[[#This Row],[SALES]]+Table115[[#This Row],[ISSUES]])</f>
        <v>0</v>
      </c>
      <c r="I11" s="53">
        <v>0</v>
      </c>
      <c r="J11" s="58">
        <f t="shared" si="0"/>
        <v>0</v>
      </c>
      <c r="K11" s="53">
        <f>+'DAY12'!K11+'DAY13'!C11</f>
        <v>0</v>
      </c>
      <c r="L11" s="54">
        <f>+'DAY12'!L11+'DAY13'!D11</f>
        <v>0</v>
      </c>
      <c r="M11" s="55">
        <f>+'DAY12'!M11+'DAY13'!E11</f>
        <v>0</v>
      </c>
      <c r="N11" s="52">
        <f>+'DAY12'!N11+'DAY13'!F11</f>
        <v>0</v>
      </c>
      <c r="O11" s="276">
        <f>+'DAY12'!O11+'DAY13'!G11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'DAY12'!H12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+(Table115[[#This Row],[OPENING ]]+Table115[[#This Row],[RECEIPTS]]+Table115[[#This Row],[RETURNS]])-(Table115[[#This Row],[EXCHANGED]]+Table115[[#This Row],[SALES]]+Table115[[#This Row],[ISSUES]])</f>
        <v>0</v>
      </c>
      <c r="I12" s="53">
        <v>0</v>
      </c>
      <c r="J12" s="58">
        <f t="shared" si="0"/>
        <v>0</v>
      </c>
      <c r="K12" s="53">
        <f>+'DAY12'!K12+'DAY13'!C12</f>
        <v>0</v>
      </c>
      <c r="L12" s="54">
        <f>+'DAY12'!L12+'DAY13'!D12</f>
        <v>0</v>
      </c>
      <c r="M12" s="55">
        <f>+'DAY12'!M12+'DAY13'!E12</f>
        <v>0</v>
      </c>
      <c r="N12" s="52">
        <f>+'DAY12'!N12+'DAY13'!F12</f>
        <v>0</v>
      </c>
      <c r="O12" s="276">
        <f>+'DAY12'!O12+'DAY13'!G12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'DAY12'!H13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+(Table115[[#This Row],[OPENING ]]+Table115[[#This Row],[RECEIPTS]]+Table115[[#This Row],[RETURNS]])-(Table115[[#This Row],[EXCHANGED]]+Table115[[#This Row],[SALES]]+Table115[[#This Row],[ISSUES]])</f>
        <v>140</v>
      </c>
      <c r="I13" s="53">
        <v>0</v>
      </c>
      <c r="J13" s="58">
        <f t="shared" si="0"/>
        <v>-140</v>
      </c>
      <c r="K13" s="53">
        <f>+'DAY12'!K13+'DAY13'!C13</f>
        <v>0</v>
      </c>
      <c r="L13" s="54">
        <f>+'DAY12'!L13+'DAY13'!D13</f>
        <v>0</v>
      </c>
      <c r="M13" s="55">
        <f>+'DAY12'!M13+'DAY13'!E13</f>
        <v>0</v>
      </c>
      <c r="N13" s="52">
        <f>+'DAY12'!N13+'DAY13'!F13</f>
        <v>0</v>
      </c>
      <c r="O13" s="276">
        <f>+'DAY12'!O13+'DAY13'!G13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'DAY12'!H14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+(Table115[[#This Row],[OPENING ]]+Table115[[#This Row],[RECEIPTS]]+Table115[[#This Row],[RETURNS]])-(Table115[[#This Row],[EXCHANGED]]+Table115[[#This Row],[SALES]]+Table115[[#This Row],[ISSUES]])</f>
        <v>0</v>
      </c>
      <c r="I14" s="53">
        <v>0</v>
      </c>
      <c r="J14" s="58">
        <f t="shared" si="0"/>
        <v>0</v>
      </c>
      <c r="K14" s="53">
        <f>+'DAY12'!K14+'DAY13'!C14</f>
        <v>0</v>
      </c>
      <c r="L14" s="54">
        <f>+'DAY12'!L14+'DAY13'!D14</f>
        <v>0</v>
      </c>
      <c r="M14" s="55">
        <f>+'DAY12'!M14+'DAY13'!E14</f>
        <v>0</v>
      </c>
      <c r="N14" s="52">
        <f>+'DAY12'!N14+'DAY13'!F14</f>
        <v>0</v>
      </c>
      <c r="O14" s="276">
        <f>+'DAY12'!O14+'DAY13'!G14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'DAY12'!H15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+(Table115[[#This Row],[OPENING ]]+Table115[[#This Row],[RECEIPTS]]+Table115[[#This Row],[RETURNS]])-(Table115[[#This Row],[EXCHANGED]]+Table115[[#This Row],[SALES]]+Table115[[#This Row],[ISSUES]])</f>
        <v>0</v>
      </c>
      <c r="I15" s="53">
        <v>0</v>
      </c>
      <c r="J15" s="58">
        <f t="shared" si="0"/>
        <v>0</v>
      </c>
      <c r="K15" s="53">
        <f>+'DAY12'!K15+'DAY13'!C15</f>
        <v>0</v>
      </c>
      <c r="L15" s="54">
        <f>+'DAY12'!L15+'DAY13'!D15</f>
        <v>0</v>
      </c>
      <c r="M15" s="55">
        <f>+'DAY12'!M15+'DAY13'!E15</f>
        <v>0</v>
      </c>
      <c r="N15" s="52">
        <f>+'DAY12'!N15+'DAY13'!F15</f>
        <v>0</v>
      </c>
      <c r="O15" s="276">
        <f>+'DAY12'!O15+'DAY13'!G15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'DAY12'!H16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+(Table115[[#This Row],[OPENING ]]+Table115[[#This Row],[RECEIPTS]]+Table115[[#This Row],[RETURNS]])-(Table115[[#This Row],[EXCHANGED]]+Table115[[#This Row],[SALES]]+Table115[[#This Row],[ISSUES]])</f>
        <v>13189.599999999999</v>
      </c>
      <c r="I16" s="53">
        <v>0</v>
      </c>
      <c r="J16" s="58">
        <f t="shared" si="0"/>
        <v>-13189.599999999999</v>
      </c>
      <c r="K16" s="53">
        <f>+'DAY12'!K16+'DAY13'!C16</f>
        <v>0</v>
      </c>
      <c r="L16" s="54">
        <f>+'DAY12'!L16+'DAY13'!D16</f>
        <v>0</v>
      </c>
      <c r="M16" s="55">
        <f>+'DAY12'!M16+'DAY13'!E16</f>
        <v>0</v>
      </c>
      <c r="N16" s="52">
        <f>+'DAY12'!N16+'DAY13'!F16</f>
        <v>0</v>
      </c>
      <c r="O16" s="276">
        <f>+'DAY12'!O16+'DAY13'!G16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466.38461538461536</v>
      </c>
      <c r="U16" s="59">
        <f t="shared" si="1"/>
        <v>28.280521194128319</v>
      </c>
    </row>
    <row r="17" spans="1:21" x14ac:dyDescent="0.25">
      <c r="A17" s="60"/>
      <c r="B17" s="52">
        <f>'DAY12'!H17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+(Table115[[#This Row],[OPENING ]]+Table115[[#This Row],[RECEIPTS]]+Table115[[#This Row],[RETURNS]])-(Table115[[#This Row],[EXCHANGED]]+Table115[[#This Row],[SALES]]+Table115[[#This Row],[ISSUES]])</f>
        <v>0</v>
      </c>
      <c r="I17" s="53">
        <v>0</v>
      </c>
      <c r="J17" s="58">
        <f t="shared" si="0"/>
        <v>0</v>
      </c>
      <c r="K17" s="53">
        <f>+'DAY12'!K17+'DAY13'!C17</f>
        <v>0</v>
      </c>
      <c r="L17" s="54">
        <f>+'DAY12'!L17+'DAY13'!D17</f>
        <v>0</v>
      </c>
      <c r="M17" s="55">
        <f>+'DAY12'!M17+'DAY13'!E17</f>
        <v>0</v>
      </c>
      <c r="N17" s="52">
        <f>+'DAY12'!N17+'DAY13'!F17</f>
        <v>0</v>
      </c>
      <c r="O17" s="276">
        <f>+'DAY12'!O17+'DAY13'!G17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'DAY12'!H18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+(Table115[[#This Row],[OPENING ]]+Table115[[#This Row],[RECEIPTS]]+Table115[[#This Row],[RETURNS]])-(Table115[[#This Row],[EXCHANGED]]+Table115[[#This Row],[SALES]]+Table115[[#This Row],[ISSUES]])</f>
        <v>0</v>
      </c>
      <c r="I18" s="53">
        <v>0</v>
      </c>
      <c r="J18" s="58">
        <f t="shared" si="0"/>
        <v>0</v>
      </c>
      <c r="K18" s="53">
        <f>+'DAY12'!K18+'DAY13'!C18</f>
        <v>0</v>
      </c>
      <c r="L18" s="54">
        <f>+'DAY12'!L18+'DAY13'!D18</f>
        <v>0</v>
      </c>
      <c r="M18" s="55">
        <f>+'DAY12'!M18+'DAY13'!E18</f>
        <v>0</v>
      </c>
      <c r="N18" s="52">
        <f>+'DAY12'!N18+'DAY13'!F18</f>
        <v>0</v>
      </c>
      <c r="O18" s="276">
        <f>+'DAY12'!O18+'DAY13'!G18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'DAY12'!H19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+(Table115[[#This Row],[OPENING ]]+Table115[[#This Row],[RECEIPTS]]+Table115[[#This Row],[RETURNS]])-(Table115[[#This Row],[EXCHANGED]]+Table115[[#This Row],[SALES]]+Table115[[#This Row],[ISSUES]])</f>
        <v>0</v>
      </c>
      <c r="I19" s="144">
        <v>0</v>
      </c>
      <c r="J19" s="148">
        <f t="shared" si="0"/>
        <v>0</v>
      </c>
      <c r="K19" s="53">
        <f>+'DAY12'!K19+'DAY13'!C19</f>
        <v>0</v>
      </c>
      <c r="L19" s="54">
        <f>+'DAY12'!L19+'DAY13'!D19</f>
        <v>0</v>
      </c>
      <c r="M19" s="55">
        <f>+'DAY12'!M19+'DAY13'!E19</f>
        <v>0</v>
      </c>
      <c r="N19" s="52">
        <f>+'DAY12'!N19+'DAY13'!F19</f>
        <v>0</v>
      </c>
      <c r="O19" s="276">
        <f>+'DAY12'!O19+'DAY13'!G19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 t="shared" si="7"/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466.38461538461536</v>
      </c>
      <c r="U20" s="166">
        <f t="shared" si="1"/>
        <v>28.580702622464123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'DAY12'!H23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+(Table115[[#This Row],[OPENING ]]+Table115[[#This Row],[RECEIPTS]]+Table115[[#This Row],[RETURNS]])-(Table115[[#This Row],[EXCHANGED]]+Table115[[#This Row],[SALES]]+Table115[[#This Row],[ISSUES]])</f>
        <v>0</v>
      </c>
      <c r="I23" s="53">
        <v>0</v>
      </c>
      <c r="J23" s="58">
        <f t="shared" si="0"/>
        <v>0</v>
      </c>
      <c r="K23" s="53">
        <f>+'DAY12'!K23+'DAY13'!C23</f>
        <v>0</v>
      </c>
      <c r="L23" s="54">
        <f>+'DAY12'!L23+'DAY13'!D23</f>
        <v>0</v>
      </c>
      <c r="M23" s="55">
        <f>+'DAY12'!M23+'DAY13'!E23</f>
        <v>0</v>
      </c>
      <c r="N23" s="52">
        <f>+'DAY12'!N23+'DAY13'!F23</f>
        <v>0</v>
      </c>
      <c r="O23" s="276">
        <f>+'DAY12'!O23+'DAY13'!G23</f>
        <v>0</v>
      </c>
      <c r="P23" s="53">
        <f>+K23/13</f>
        <v>0</v>
      </c>
      <c r="Q23" s="54">
        <f>+L23/13</f>
        <v>0</v>
      </c>
      <c r="R23" s="55">
        <f>+M23/13</f>
        <v>0</v>
      </c>
      <c r="S23" s="52">
        <f>+N23/13</f>
        <v>0</v>
      </c>
      <c r="T23" s="276">
        <f>+O23/13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'DAY12'!H24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+(Table115[[#This Row],[OPENING ]]+Table115[[#This Row],[RECEIPTS]]+Table115[[#This Row],[RETURNS]])-(Table115[[#This Row],[EXCHANGED]]+Table115[[#This Row],[SALES]]+Table115[[#This Row],[ISSUES]])</f>
        <v>247.2</v>
      </c>
      <c r="I24" s="53">
        <v>0</v>
      </c>
      <c r="J24" s="58">
        <f t="shared" si="0"/>
        <v>-247.2</v>
      </c>
      <c r="K24" s="53">
        <f>+'DAY12'!K24+'DAY13'!C24</f>
        <v>0</v>
      </c>
      <c r="L24" s="54">
        <f>+'DAY12'!L24+'DAY13'!D24</f>
        <v>110.2</v>
      </c>
      <c r="M24" s="55">
        <f>+'DAY12'!M24+'DAY13'!E24</f>
        <v>0</v>
      </c>
      <c r="N24" s="52">
        <f>+'DAY12'!N24+'DAY13'!F24</f>
        <v>0</v>
      </c>
      <c r="O24" s="276">
        <f>+'DAY12'!O24+'DAY13'!G24</f>
        <v>2367</v>
      </c>
      <c r="P24" s="53">
        <f t="shared" ref="P24:P39" si="8">+K24/13</f>
        <v>0</v>
      </c>
      <c r="Q24" s="54">
        <f t="shared" ref="Q24:Q39" si="9">+L24/13</f>
        <v>8.476923076923077</v>
      </c>
      <c r="R24" s="55">
        <f t="shared" ref="R24:R39" si="10">+M24/13</f>
        <v>0</v>
      </c>
      <c r="S24" s="52">
        <f t="shared" ref="S24:S39" si="11">+N24/13</f>
        <v>0</v>
      </c>
      <c r="T24" s="276">
        <f t="shared" ref="T24:T39" si="12">+O24/13</f>
        <v>182.07692307692307</v>
      </c>
      <c r="U24" s="62">
        <f t="shared" si="1"/>
        <v>1.2972711125464234</v>
      </c>
    </row>
    <row r="25" spans="1:21" x14ac:dyDescent="0.25">
      <c r="A25" s="336" t="s">
        <v>22</v>
      </c>
      <c r="B25" s="52">
        <f>'DAY12'!H25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+(Table115[[#This Row],[OPENING ]]+Table115[[#This Row],[RECEIPTS]]+Table115[[#This Row],[RETURNS]])-(Table115[[#This Row],[EXCHANGED]]+Table115[[#This Row],[SALES]]+Table115[[#This Row],[ISSUES]])</f>
        <v>0</v>
      </c>
      <c r="I25" s="53">
        <v>0</v>
      </c>
      <c r="J25" s="58">
        <f t="shared" si="0"/>
        <v>0</v>
      </c>
      <c r="K25" s="53">
        <f>+'DAY12'!K25+'DAY13'!C25</f>
        <v>0</v>
      </c>
      <c r="L25" s="54">
        <f>+'DAY12'!L25+'DAY13'!D25</f>
        <v>0</v>
      </c>
      <c r="M25" s="55">
        <f>+'DAY12'!M25+'DAY13'!E25</f>
        <v>0</v>
      </c>
      <c r="N25" s="52">
        <f>+'DAY12'!N25+'DAY13'!F25</f>
        <v>0</v>
      </c>
      <c r="O25" s="276">
        <f>+'DAY12'!O25+'DAY13'!G25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276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'DAY12'!H26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+(Table115[[#This Row],[OPENING ]]+Table115[[#This Row],[RECEIPTS]]+Table115[[#This Row],[RETURNS]])-(Table115[[#This Row],[EXCHANGED]]+Table115[[#This Row],[SALES]]+Table115[[#This Row],[ISSUES]])</f>
        <v>0</v>
      </c>
      <c r="I26" s="53">
        <v>0</v>
      </c>
      <c r="J26" s="58">
        <f t="shared" si="0"/>
        <v>0</v>
      </c>
      <c r="K26" s="53">
        <f>+'DAY12'!K26+'DAY13'!C26</f>
        <v>0</v>
      </c>
      <c r="L26" s="54">
        <f>+'DAY12'!L26+'DAY13'!D26</f>
        <v>0</v>
      </c>
      <c r="M26" s="55">
        <f>+'DAY12'!M26+'DAY13'!E26</f>
        <v>0</v>
      </c>
      <c r="N26" s="52">
        <f>+'DAY12'!N26+'DAY13'!F26</f>
        <v>0</v>
      </c>
      <c r="O26" s="276">
        <f>+'DAY12'!O26+'DAY13'!G26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276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'DAY12'!H27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+(Table115[[#This Row],[OPENING ]]+Table115[[#This Row],[RECEIPTS]]+Table115[[#This Row],[RETURNS]])-(Table115[[#This Row],[EXCHANGED]]+Table115[[#This Row],[SALES]]+Table115[[#This Row],[ISSUES]])</f>
        <v>0</v>
      </c>
      <c r="I27" s="53">
        <v>0</v>
      </c>
      <c r="J27" s="58">
        <f t="shared" si="0"/>
        <v>0</v>
      </c>
      <c r="K27" s="53">
        <f>+'DAY12'!K27+'DAY13'!C27</f>
        <v>0</v>
      </c>
      <c r="L27" s="54">
        <f>+'DAY12'!L27+'DAY13'!D27</f>
        <v>0</v>
      </c>
      <c r="M27" s="55">
        <f>+'DAY12'!M27+'DAY13'!E27</f>
        <v>0</v>
      </c>
      <c r="N27" s="52">
        <f>+'DAY12'!N27+'DAY13'!F27</f>
        <v>0</v>
      </c>
      <c r="O27" s="276">
        <f>+'DAY12'!O27+'DAY13'!G27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276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'DAY12'!H28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+(Table115[[#This Row],[OPENING ]]+Table115[[#This Row],[RECEIPTS]]+Table115[[#This Row],[RETURNS]])-(Table115[[#This Row],[EXCHANGED]]+Table115[[#This Row],[SALES]]+Table115[[#This Row],[ISSUES]])</f>
        <v>0</v>
      </c>
      <c r="I28" s="53">
        <v>0</v>
      </c>
      <c r="J28" s="58">
        <f t="shared" si="0"/>
        <v>0</v>
      </c>
      <c r="K28" s="53">
        <f>+'DAY12'!K28+'DAY13'!C28</f>
        <v>0</v>
      </c>
      <c r="L28" s="54">
        <f>+'DAY12'!L28+'DAY13'!D28</f>
        <v>0</v>
      </c>
      <c r="M28" s="55">
        <f>+'DAY12'!M28+'DAY13'!E28</f>
        <v>0</v>
      </c>
      <c r="N28" s="52">
        <f>+'DAY12'!N28+'DAY13'!F28</f>
        <v>0</v>
      </c>
      <c r="O28" s="276">
        <f>+'DAY12'!O28+'DAY13'!G28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276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'DAY12'!H29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+(Table115[[#This Row],[OPENING ]]+Table115[[#This Row],[RECEIPTS]]+Table115[[#This Row],[RETURNS]])-(Table115[[#This Row],[EXCHANGED]]+Table115[[#This Row],[SALES]]+Table115[[#This Row],[ISSUES]])</f>
        <v>0</v>
      </c>
      <c r="I29" s="53">
        <v>0</v>
      </c>
      <c r="J29" s="58">
        <f t="shared" si="0"/>
        <v>0</v>
      </c>
      <c r="K29" s="53">
        <f>+'DAY12'!K29+'DAY13'!C29</f>
        <v>0</v>
      </c>
      <c r="L29" s="54">
        <f>+'DAY12'!L29+'DAY13'!D29</f>
        <v>0</v>
      </c>
      <c r="M29" s="55">
        <f>+'DAY12'!M29+'DAY13'!E29</f>
        <v>0</v>
      </c>
      <c r="N29" s="52">
        <f>+'DAY12'!N29+'DAY13'!F29</f>
        <v>0</v>
      </c>
      <c r="O29" s="276">
        <f>+'DAY12'!O29+'DAY13'!G29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276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'DAY12'!H30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+(Table115[[#This Row],[OPENING ]]+Table115[[#This Row],[RECEIPTS]]+Table115[[#This Row],[RETURNS]])-(Table115[[#This Row],[EXCHANGED]]+Table115[[#This Row],[SALES]]+Table115[[#This Row],[ISSUES]])</f>
        <v>0</v>
      </c>
      <c r="I30" s="53">
        <v>0</v>
      </c>
      <c r="J30" s="58">
        <f t="shared" si="0"/>
        <v>0</v>
      </c>
      <c r="K30" s="53">
        <f>+'DAY12'!K30+'DAY13'!C30</f>
        <v>0</v>
      </c>
      <c r="L30" s="54">
        <f>+'DAY12'!L30+'DAY13'!D30</f>
        <v>0</v>
      </c>
      <c r="M30" s="55">
        <f>+'DAY12'!M30+'DAY13'!E30</f>
        <v>0</v>
      </c>
      <c r="N30" s="52">
        <f>+'DAY12'!N30+'DAY13'!F30</f>
        <v>0</v>
      </c>
      <c r="O30" s="276">
        <f>+'DAY12'!O30+'DAY13'!G30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276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'DAY12'!H31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+(Table115[[#This Row],[OPENING ]]+Table115[[#This Row],[RECEIPTS]]+Table115[[#This Row],[RETURNS]])-(Table115[[#This Row],[EXCHANGED]]+Table115[[#This Row],[SALES]]+Table115[[#This Row],[ISSUES]])</f>
        <v>0</v>
      </c>
      <c r="I31" s="53">
        <v>0</v>
      </c>
      <c r="J31" s="58">
        <f t="shared" si="0"/>
        <v>0</v>
      </c>
      <c r="K31" s="53">
        <f>+'DAY12'!K31+'DAY13'!C31</f>
        <v>0</v>
      </c>
      <c r="L31" s="54">
        <f>+'DAY12'!L31+'DAY13'!D31</f>
        <v>0</v>
      </c>
      <c r="M31" s="55">
        <f>+'DAY12'!M31+'DAY13'!E31</f>
        <v>0</v>
      </c>
      <c r="N31" s="52">
        <f>+'DAY12'!N31+'DAY13'!F31</f>
        <v>0</v>
      </c>
      <c r="O31" s="276">
        <f>+'DAY12'!O31+'DAY13'!G31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276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'DAY12'!H32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+(Table115[[#This Row],[OPENING ]]+Table115[[#This Row],[RECEIPTS]]+Table115[[#This Row],[RETURNS]])-(Table115[[#This Row],[EXCHANGED]]+Table115[[#This Row],[SALES]]+Table115[[#This Row],[ISSUES]])</f>
        <v>0</v>
      </c>
      <c r="I32" s="53">
        <v>0</v>
      </c>
      <c r="J32" s="58">
        <f t="shared" si="0"/>
        <v>0</v>
      </c>
      <c r="K32" s="53">
        <f>+'DAY12'!K32+'DAY13'!C32</f>
        <v>0</v>
      </c>
      <c r="L32" s="54">
        <f>+'DAY12'!L32+'DAY13'!D32</f>
        <v>0</v>
      </c>
      <c r="M32" s="55">
        <f>+'DAY12'!M32+'DAY13'!E32</f>
        <v>0</v>
      </c>
      <c r="N32" s="52">
        <f>+'DAY12'!N32+'DAY13'!F32</f>
        <v>0</v>
      </c>
      <c r="O32" s="276">
        <f>+'DAY12'!O32+'DAY13'!G32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276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'DAY12'!H33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+(Table115[[#This Row],[OPENING ]]+Table115[[#This Row],[RECEIPTS]]+Table115[[#This Row],[RETURNS]])-(Table115[[#This Row],[EXCHANGED]]+Table115[[#This Row],[SALES]]+Table115[[#This Row],[ISSUES]])</f>
        <v>0</v>
      </c>
      <c r="I33" s="53">
        <v>0</v>
      </c>
      <c r="J33" s="58">
        <f t="shared" si="0"/>
        <v>0</v>
      </c>
      <c r="K33" s="53">
        <f>+'DAY12'!K33+'DAY13'!C33</f>
        <v>0</v>
      </c>
      <c r="L33" s="54">
        <f>+'DAY12'!L33+'DAY13'!D33</f>
        <v>0</v>
      </c>
      <c r="M33" s="55">
        <f>+'DAY12'!M33+'DAY13'!E33</f>
        <v>0</v>
      </c>
      <c r="N33" s="52">
        <f>+'DAY12'!N33+'DAY13'!F33</f>
        <v>0</v>
      </c>
      <c r="O33" s="276">
        <f>+'DAY12'!O33+'DAY13'!G33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276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'DAY12'!H34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+(Table115[[#This Row],[OPENING ]]+Table115[[#This Row],[RECEIPTS]]+Table115[[#This Row],[RETURNS]])-(Table115[[#This Row],[EXCHANGED]]+Table115[[#This Row],[SALES]]+Table115[[#This Row],[ISSUES]])</f>
        <v>44279.9</v>
      </c>
      <c r="I34" s="53">
        <v>0</v>
      </c>
      <c r="J34" s="58">
        <f t="shared" si="0"/>
        <v>-44279.9</v>
      </c>
      <c r="K34" s="53">
        <f>+'DAY12'!K34+'DAY13'!C34</f>
        <v>29625</v>
      </c>
      <c r="L34" s="54">
        <f>+'DAY12'!L34+'DAY13'!D34</f>
        <v>18</v>
      </c>
      <c r="M34" s="55">
        <f>+'DAY12'!M34+'DAY13'!E34</f>
        <v>0</v>
      </c>
      <c r="N34" s="52">
        <f>+'DAY12'!N34+'DAY13'!F34</f>
        <v>0</v>
      </c>
      <c r="O34" s="276">
        <f>+'DAY12'!O34+'DAY13'!G34</f>
        <v>9691.5</v>
      </c>
      <c r="P34" s="53">
        <f t="shared" si="8"/>
        <v>2278.8461538461538</v>
      </c>
      <c r="Q34" s="54">
        <f t="shared" si="9"/>
        <v>1.3846153846153846</v>
      </c>
      <c r="R34" s="55">
        <f t="shared" si="10"/>
        <v>0</v>
      </c>
      <c r="S34" s="52">
        <f t="shared" si="11"/>
        <v>0</v>
      </c>
      <c r="T34" s="276">
        <f t="shared" si="12"/>
        <v>745.5</v>
      </c>
      <c r="U34" s="62">
        <f t="shared" si="1"/>
        <v>14.634448130775784</v>
      </c>
    </row>
    <row r="35" spans="1:21" x14ac:dyDescent="0.25">
      <c r="A35" s="336"/>
      <c r="B35" s="52">
        <f>'DAY12'!H35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+(Table115[[#This Row],[OPENING ]]+Table115[[#This Row],[RECEIPTS]]+Table115[[#This Row],[RETURNS]])-(Table115[[#This Row],[EXCHANGED]]+Table115[[#This Row],[SALES]]+Table115[[#This Row],[ISSUES]])</f>
        <v>5000</v>
      </c>
      <c r="I35" s="53">
        <v>0</v>
      </c>
      <c r="J35" s="58">
        <f>+I35-H35</f>
        <v>-5000</v>
      </c>
      <c r="K35" s="53">
        <f>+'DAY12'!K35+'DAY13'!C35</f>
        <v>5000</v>
      </c>
      <c r="L35" s="54">
        <f>+'DAY12'!L35+'DAY13'!D35</f>
        <v>0</v>
      </c>
      <c r="M35" s="55">
        <f>+'DAY12'!M35+'DAY13'!E35</f>
        <v>0</v>
      </c>
      <c r="N35" s="52">
        <f>+'DAY12'!N35+'DAY13'!F35</f>
        <v>0</v>
      </c>
      <c r="O35" s="276">
        <f>+'DAY12'!O35+'DAY13'!G35</f>
        <v>0</v>
      </c>
      <c r="P35" s="53">
        <f t="shared" si="8"/>
        <v>384.61538461538464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276">
        <f t="shared" si="12"/>
        <v>0</v>
      </c>
      <c r="U35" s="62">
        <f t="shared" si="1"/>
        <v>13</v>
      </c>
    </row>
    <row r="36" spans="1:21" x14ac:dyDescent="0.25">
      <c r="A36" s="336"/>
      <c r="B36" s="52">
        <f>'DAY12'!H36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+(Table115[[#This Row],[OPENING ]]+Table115[[#This Row],[RECEIPTS]]+Table115[[#This Row],[RETURNS]])-(Table115[[#This Row],[EXCHANGED]]+Table115[[#This Row],[SALES]]+Table115[[#This Row],[ISSUES]])</f>
        <v>0</v>
      </c>
      <c r="I36" s="53">
        <v>0</v>
      </c>
      <c r="J36" s="58">
        <f>+I36-H36</f>
        <v>0</v>
      </c>
      <c r="K36" s="53">
        <f>+'DAY12'!K36+'DAY13'!C36</f>
        <v>0</v>
      </c>
      <c r="L36" s="54">
        <f>+'DAY12'!L36+'DAY13'!D36</f>
        <v>0</v>
      </c>
      <c r="M36" s="55">
        <f>+'DAY12'!M36+'DAY13'!E36</f>
        <v>0</v>
      </c>
      <c r="N36" s="52">
        <f>+'DAY12'!N36+'DAY13'!F36</f>
        <v>0</v>
      </c>
      <c r="O36" s="276">
        <f>+'DAY12'!O36+'DAY13'!G36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276">
        <f t="shared" si="12"/>
        <v>0</v>
      </c>
      <c r="U36" s="62">
        <f t="shared" si="1"/>
        <v>0</v>
      </c>
    </row>
    <row r="37" spans="1:21" x14ac:dyDescent="0.25">
      <c r="A37" s="336"/>
      <c r="B37" s="52">
        <f>'DAY12'!H37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+(Table115[[#This Row],[OPENING ]]+Table115[[#This Row],[RECEIPTS]]+Table115[[#This Row],[RETURNS]])-(Table115[[#This Row],[EXCHANGED]]+Table115[[#This Row],[SALES]]+Table115[[#This Row],[ISSUES]])</f>
        <v>0</v>
      </c>
      <c r="I37" s="53">
        <v>0</v>
      </c>
      <c r="J37" s="58">
        <f>+I37-H37</f>
        <v>0</v>
      </c>
      <c r="K37" s="53">
        <f>+'DAY12'!K37+'DAY13'!C37</f>
        <v>0</v>
      </c>
      <c r="L37" s="54">
        <f>+'DAY12'!L37+'DAY13'!D37</f>
        <v>0</v>
      </c>
      <c r="M37" s="55">
        <f>+'DAY12'!M37+'DAY13'!E37</f>
        <v>0</v>
      </c>
      <c r="N37" s="52">
        <f>+'DAY12'!N37+'DAY13'!F37</f>
        <v>0</v>
      </c>
      <c r="O37" s="276">
        <f>+'DAY12'!O37+'DAY13'!G37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276">
        <f t="shared" si="12"/>
        <v>0</v>
      </c>
      <c r="U37" s="62">
        <f t="shared" si="1"/>
        <v>0</v>
      </c>
    </row>
    <row r="38" spans="1:21" x14ac:dyDescent="0.25">
      <c r="A38" s="336"/>
      <c r="B38" s="52">
        <f>'DAY12'!H38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+(Table115[[#This Row],[OPENING ]]+Table115[[#This Row],[RECEIPTS]]+Table115[[#This Row],[RETURNS]])-(Table115[[#This Row],[EXCHANGED]]+Table115[[#This Row],[SALES]]+Table115[[#This Row],[ISSUES]])</f>
        <v>0</v>
      </c>
      <c r="I38" s="53">
        <v>0</v>
      </c>
      <c r="J38" s="58">
        <f>+I38-H38</f>
        <v>0</v>
      </c>
      <c r="K38" s="53">
        <f>+'DAY12'!K38+'DAY13'!C38</f>
        <v>0</v>
      </c>
      <c r="L38" s="54">
        <f>+'DAY12'!L38+'DAY13'!D38</f>
        <v>0</v>
      </c>
      <c r="M38" s="55">
        <f>+'DAY12'!M38+'DAY13'!E38</f>
        <v>0</v>
      </c>
      <c r="N38" s="52">
        <f>+'DAY12'!N38+'DAY13'!F38</f>
        <v>0</v>
      </c>
      <c r="O38" s="276">
        <f>+'DAY12'!O38+'DAY13'!G38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276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'DAY12'!H39</f>
        <v>0</v>
      </c>
      <c r="C39" s="53">
        <v>0</v>
      </c>
      <c r="D39" s="54">
        <v>0</v>
      </c>
      <c r="E39" s="55">
        <v>0</v>
      </c>
      <c r="F39" s="52">
        <v>0</v>
      </c>
      <c r="G39" s="276">
        <v>0</v>
      </c>
      <c r="H39" s="54">
        <f>+(Table115[[#This Row],[OPENING ]]+Table115[[#This Row],[RECEIPTS]]+Table115[[#This Row],[RETURNS]])-(Table115[[#This Row],[EXCHANGED]]+Table115[[#This Row],[SALES]]+Table115[[#This Row],[ISSUES]])</f>
        <v>0</v>
      </c>
      <c r="I39" s="144">
        <v>0</v>
      </c>
      <c r="J39" s="148">
        <f t="shared" si="0"/>
        <v>0</v>
      </c>
      <c r="K39" s="53">
        <f>+'DAY12'!K39+'DAY13'!C39</f>
        <v>0</v>
      </c>
      <c r="L39" s="54">
        <f>+'DAY12'!L39+'DAY13'!D39</f>
        <v>0</v>
      </c>
      <c r="M39" s="55">
        <f>+'DAY12'!M39+'DAY13'!E39</f>
        <v>0</v>
      </c>
      <c r="N39" s="52">
        <f>+'DAY12'!N39+'DAY13'!F39</f>
        <v>0</v>
      </c>
      <c r="O39" s="276">
        <f>+'DAY12'!O39+'DAY13'!G39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276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0</v>
      </c>
      <c r="H40" s="162">
        <f t="shared" si="13"/>
        <v>49527.1</v>
      </c>
      <c r="I40" s="161">
        <f t="shared" si="13"/>
        <v>0</v>
      </c>
      <c r="J40" s="165">
        <f>SUM(J23:J39)</f>
        <v>-49527.1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12058.5</v>
      </c>
      <c r="P40" s="161">
        <f t="shared" si="13"/>
        <v>2663.4615384615386</v>
      </c>
      <c r="Q40" s="162">
        <f t="shared" si="13"/>
        <v>9.861538461538462</v>
      </c>
      <c r="R40" s="163">
        <f t="shared" si="13"/>
        <v>0</v>
      </c>
      <c r="S40" s="160">
        <f t="shared" si="13"/>
        <v>0</v>
      </c>
      <c r="T40" s="277">
        <f t="shared" si="13"/>
        <v>927.57692307692309</v>
      </c>
      <c r="U40" s="166">
        <f t="shared" si="1"/>
        <v>13.75408925546391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'DAY12'!H43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+(Table115[[#This Row],[OPENING ]]+Table115[[#This Row],[RECEIPTS]]+Table115[[#This Row],[RETURNS]])-(Table115[[#This Row],[EXCHANGED]]+Table115[[#This Row],[SALES]]+Table115[[#This Row],[ISSUES]])</f>
        <v>0</v>
      </c>
      <c r="I43" s="53">
        <v>0</v>
      </c>
      <c r="J43" s="58">
        <f t="shared" si="0"/>
        <v>0</v>
      </c>
      <c r="K43" s="53">
        <f>+'DAY12'!K43+'DAY13'!C43</f>
        <v>0</v>
      </c>
      <c r="L43" s="54">
        <f>+'DAY12'!L43+'DAY13'!D43</f>
        <v>0</v>
      </c>
      <c r="M43" s="55">
        <f>+'DAY12'!M43+'DAY13'!E43</f>
        <v>0</v>
      </c>
      <c r="N43" s="52">
        <f>+'DAY12'!N43+'DAY13'!F43</f>
        <v>0</v>
      </c>
      <c r="O43" s="276">
        <f>+'DAY12'!O43+'DAY13'!G43</f>
        <v>46</v>
      </c>
      <c r="P43" s="53">
        <f>+K43/13</f>
        <v>0</v>
      </c>
      <c r="Q43" s="54">
        <f>+L43/13</f>
        <v>0</v>
      </c>
      <c r="R43" s="55">
        <f>+M43/13</f>
        <v>0</v>
      </c>
      <c r="S43" s="52">
        <f>+N43/13</f>
        <v>0</v>
      </c>
      <c r="T43" s="276">
        <f>+O43/13</f>
        <v>3.5384615384615383</v>
      </c>
      <c r="U43" s="62">
        <f t="shared" si="1"/>
        <v>0</v>
      </c>
    </row>
    <row r="44" spans="1:21" x14ac:dyDescent="0.25">
      <c r="A44" s="71" t="s">
        <v>28</v>
      </c>
      <c r="B44" s="52">
        <f>'DAY12'!H44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+(Table115[[#This Row],[OPENING ]]+Table115[[#This Row],[RECEIPTS]]+Table115[[#This Row],[RETURNS]])-(Table115[[#This Row],[EXCHANGED]]+Table115[[#This Row],[SALES]]+Table115[[#This Row],[ISSUES]])</f>
        <v>0</v>
      </c>
      <c r="I44" s="53">
        <v>0</v>
      </c>
      <c r="J44" s="58">
        <f t="shared" si="0"/>
        <v>0</v>
      </c>
      <c r="K44" s="53">
        <f>+'DAY12'!K44+'DAY13'!C44</f>
        <v>0</v>
      </c>
      <c r="L44" s="54">
        <f>+'DAY12'!L44+'DAY13'!D44</f>
        <v>0</v>
      </c>
      <c r="M44" s="55">
        <f>+'DAY12'!M44+'DAY13'!E44</f>
        <v>0</v>
      </c>
      <c r="N44" s="52">
        <f>+'DAY12'!N44+'DAY13'!F44</f>
        <v>0</v>
      </c>
      <c r="O44" s="276">
        <f>+'DAY12'!O44+'DAY13'!G44</f>
        <v>0</v>
      </c>
      <c r="P44" s="53">
        <f t="shared" ref="P44:P59" si="14">+K44/13</f>
        <v>0</v>
      </c>
      <c r="Q44" s="54">
        <f t="shared" ref="Q44:Q59" si="15">+L44/13</f>
        <v>0</v>
      </c>
      <c r="R44" s="55">
        <f t="shared" ref="R44:R59" si="16">+M44/13</f>
        <v>0</v>
      </c>
      <c r="S44" s="52">
        <f t="shared" ref="S44:S59" si="17">+N44/13</f>
        <v>0</v>
      </c>
      <c r="T44" s="276">
        <f t="shared" ref="T44:T59" si="18">+O44/13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'DAY12'!H45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+(Table115[[#This Row],[OPENING ]]+Table115[[#This Row],[RECEIPTS]]+Table115[[#This Row],[RETURNS]])-(Table115[[#This Row],[EXCHANGED]]+Table115[[#This Row],[SALES]]+Table115[[#This Row],[ISSUES]])</f>
        <v>0</v>
      </c>
      <c r="I45" s="53">
        <v>0</v>
      </c>
      <c r="J45" s="58">
        <f t="shared" si="0"/>
        <v>0</v>
      </c>
      <c r="K45" s="53">
        <f>+'DAY12'!K45+'DAY13'!C45</f>
        <v>0</v>
      </c>
      <c r="L45" s="54">
        <f>+'DAY12'!L45+'DAY13'!D45</f>
        <v>0</v>
      </c>
      <c r="M45" s="55">
        <f>+'DAY12'!M45+'DAY13'!E45</f>
        <v>0</v>
      </c>
      <c r="N45" s="52">
        <f>+'DAY12'!N45+'DAY13'!F45</f>
        <v>0</v>
      </c>
      <c r="O45" s="276">
        <f>+'DAY12'!O45+'DAY13'!G45</f>
        <v>0</v>
      </c>
      <c r="P45" s="53">
        <f t="shared" si="14"/>
        <v>0</v>
      </c>
      <c r="Q45" s="54">
        <f t="shared" si="15"/>
        <v>0</v>
      </c>
      <c r="R45" s="55">
        <f t="shared" si="16"/>
        <v>0</v>
      </c>
      <c r="S45" s="52">
        <f t="shared" si="17"/>
        <v>0</v>
      </c>
      <c r="T45" s="276">
        <f t="shared" si="1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'DAY12'!H46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+(Table115[[#This Row],[OPENING ]]+Table115[[#This Row],[RECEIPTS]]+Table115[[#This Row],[RETURNS]])-(Table115[[#This Row],[EXCHANGED]]+Table115[[#This Row],[SALES]]+Table115[[#This Row],[ISSUES]])</f>
        <v>0</v>
      </c>
      <c r="I46" s="53">
        <v>0</v>
      </c>
      <c r="J46" s="58">
        <f t="shared" si="0"/>
        <v>0</v>
      </c>
      <c r="K46" s="53">
        <f>+'DAY12'!K46+'DAY13'!C46</f>
        <v>0</v>
      </c>
      <c r="L46" s="54">
        <f>+'DAY12'!L46+'DAY13'!D46</f>
        <v>0</v>
      </c>
      <c r="M46" s="55">
        <f>+'DAY12'!M46+'DAY13'!E46</f>
        <v>0</v>
      </c>
      <c r="N46" s="52">
        <f>+'DAY12'!N46+'DAY13'!F46</f>
        <v>0</v>
      </c>
      <c r="O46" s="276">
        <f>+'DAY12'!O46+'DAY13'!G46</f>
        <v>0</v>
      </c>
      <c r="P46" s="53">
        <f t="shared" si="14"/>
        <v>0</v>
      </c>
      <c r="Q46" s="54">
        <f t="shared" si="15"/>
        <v>0</v>
      </c>
      <c r="R46" s="55">
        <f t="shared" si="16"/>
        <v>0</v>
      </c>
      <c r="S46" s="52">
        <f t="shared" si="17"/>
        <v>0</v>
      </c>
      <c r="T46" s="276">
        <f t="shared" si="1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'DAY12'!H47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+(Table115[[#This Row],[OPENING ]]+Table115[[#This Row],[RECEIPTS]]+Table115[[#This Row],[RETURNS]])-(Table115[[#This Row],[EXCHANGED]]+Table115[[#This Row],[SALES]]+Table115[[#This Row],[ISSUES]])</f>
        <v>0</v>
      </c>
      <c r="I47" s="53">
        <v>0</v>
      </c>
      <c r="J47" s="58">
        <f t="shared" si="0"/>
        <v>0</v>
      </c>
      <c r="K47" s="53">
        <f>+'DAY12'!K47+'DAY13'!C47</f>
        <v>0</v>
      </c>
      <c r="L47" s="54">
        <f>+'DAY12'!L47+'DAY13'!D47</f>
        <v>0</v>
      </c>
      <c r="M47" s="55">
        <f>+'DAY12'!M47+'DAY13'!E47</f>
        <v>0</v>
      </c>
      <c r="N47" s="52">
        <f>+'DAY12'!N47+'DAY13'!F47</f>
        <v>0</v>
      </c>
      <c r="O47" s="276">
        <f>+'DAY12'!O47+'DAY13'!G47</f>
        <v>0</v>
      </c>
      <c r="P47" s="53">
        <f t="shared" si="14"/>
        <v>0</v>
      </c>
      <c r="Q47" s="54">
        <f t="shared" si="15"/>
        <v>0</v>
      </c>
      <c r="R47" s="55">
        <f t="shared" si="16"/>
        <v>0</v>
      </c>
      <c r="S47" s="52">
        <f t="shared" si="17"/>
        <v>0</v>
      </c>
      <c r="T47" s="276">
        <f t="shared" si="1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'DAY12'!H48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+(Table115[[#This Row],[OPENING ]]+Table115[[#This Row],[RECEIPTS]]+Table115[[#This Row],[RETURNS]])-(Table115[[#This Row],[EXCHANGED]]+Table115[[#This Row],[SALES]]+Table115[[#This Row],[ISSUES]])</f>
        <v>0</v>
      </c>
      <c r="I48" s="53">
        <v>0</v>
      </c>
      <c r="J48" s="58">
        <f t="shared" si="0"/>
        <v>0</v>
      </c>
      <c r="K48" s="53">
        <f>+'DAY12'!K48+'DAY13'!C48</f>
        <v>0</v>
      </c>
      <c r="L48" s="54">
        <f>+'DAY12'!L48+'DAY13'!D48</f>
        <v>0</v>
      </c>
      <c r="M48" s="55">
        <f>+'DAY12'!M48+'DAY13'!E48</f>
        <v>0</v>
      </c>
      <c r="N48" s="52">
        <f>+'DAY12'!N48+'DAY13'!F48</f>
        <v>0</v>
      </c>
      <c r="O48" s="276">
        <f>+'DAY12'!O48+'DAY13'!G48</f>
        <v>0</v>
      </c>
      <c r="P48" s="53">
        <f t="shared" si="14"/>
        <v>0</v>
      </c>
      <c r="Q48" s="54">
        <f t="shared" si="15"/>
        <v>0</v>
      </c>
      <c r="R48" s="55">
        <f t="shared" si="16"/>
        <v>0</v>
      </c>
      <c r="S48" s="52">
        <f t="shared" si="17"/>
        <v>0</v>
      </c>
      <c r="T48" s="276">
        <f t="shared" si="1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'DAY12'!H49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+(Table115[[#This Row],[OPENING ]]+Table115[[#This Row],[RECEIPTS]]+Table115[[#This Row],[RETURNS]])-(Table115[[#This Row],[EXCHANGED]]+Table115[[#This Row],[SALES]]+Table115[[#This Row],[ISSUES]])</f>
        <v>0</v>
      </c>
      <c r="I49" s="53">
        <v>0</v>
      </c>
      <c r="J49" s="58">
        <f t="shared" si="0"/>
        <v>0</v>
      </c>
      <c r="K49" s="53">
        <f>+'DAY12'!K49+'DAY13'!C49</f>
        <v>0</v>
      </c>
      <c r="L49" s="54">
        <f>+'DAY12'!L49+'DAY13'!D49</f>
        <v>0</v>
      </c>
      <c r="M49" s="55">
        <f>+'DAY12'!M49+'DAY13'!E49</f>
        <v>0</v>
      </c>
      <c r="N49" s="52">
        <f>+'DAY12'!N49+'DAY13'!F49</f>
        <v>0</v>
      </c>
      <c r="O49" s="276">
        <f>+'DAY12'!O49+'DAY13'!G49</f>
        <v>0</v>
      </c>
      <c r="P49" s="53">
        <f t="shared" si="14"/>
        <v>0</v>
      </c>
      <c r="Q49" s="54">
        <f t="shared" si="15"/>
        <v>0</v>
      </c>
      <c r="R49" s="55">
        <f t="shared" si="16"/>
        <v>0</v>
      </c>
      <c r="S49" s="52">
        <f t="shared" si="17"/>
        <v>0</v>
      </c>
      <c r="T49" s="276">
        <f t="shared" si="1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'DAY12'!H50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+(Table115[[#This Row],[OPENING ]]+Table115[[#This Row],[RECEIPTS]]+Table115[[#This Row],[RETURNS]])-(Table115[[#This Row],[EXCHANGED]]+Table115[[#This Row],[SALES]]+Table115[[#This Row],[ISSUES]])</f>
        <v>0</v>
      </c>
      <c r="I50" s="53">
        <v>0</v>
      </c>
      <c r="J50" s="58">
        <f t="shared" si="0"/>
        <v>0</v>
      </c>
      <c r="K50" s="53">
        <f>+'DAY12'!K50+'DAY13'!C50</f>
        <v>0</v>
      </c>
      <c r="L50" s="54">
        <f>+'DAY12'!L50+'DAY13'!D50</f>
        <v>0</v>
      </c>
      <c r="M50" s="55">
        <f>+'DAY12'!M50+'DAY13'!E50</f>
        <v>0</v>
      </c>
      <c r="N50" s="52">
        <f>+'DAY12'!N50+'DAY13'!F50</f>
        <v>0</v>
      </c>
      <c r="O50" s="276">
        <f>+'DAY12'!O50+'DAY13'!G50</f>
        <v>0</v>
      </c>
      <c r="P50" s="53">
        <f t="shared" si="14"/>
        <v>0</v>
      </c>
      <c r="Q50" s="54">
        <f t="shared" si="15"/>
        <v>0</v>
      </c>
      <c r="R50" s="55">
        <f t="shared" si="16"/>
        <v>0</v>
      </c>
      <c r="S50" s="52">
        <f t="shared" si="17"/>
        <v>0</v>
      </c>
      <c r="T50" s="276">
        <f t="shared" si="1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'DAY12'!H51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+(Table115[[#This Row],[OPENING ]]+Table115[[#This Row],[RECEIPTS]]+Table115[[#This Row],[RETURNS]])-(Table115[[#This Row],[EXCHANGED]]+Table115[[#This Row],[SALES]]+Table115[[#This Row],[ISSUES]])</f>
        <v>0</v>
      </c>
      <c r="I51" s="53">
        <v>0</v>
      </c>
      <c r="J51" s="58">
        <f t="shared" si="0"/>
        <v>0</v>
      </c>
      <c r="K51" s="53">
        <f>+'DAY12'!K51+'DAY13'!C51</f>
        <v>0</v>
      </c>
      <c r="L51" s="54">
        <f>+'DAY12'!L51+'DAY13'!D51</f>
        <v>0</v>
      </c>
      <c r="M51" s="55">
        <f>+'DAY12'!M51+'DAY13'!E51</f>
        <v>0</v>
      </c>
      <c r="N51" s="52">
        <f>+'DAY12'!N51+'DAY13'!F51</f>
        <v>0</v>
      </c>
      <c r="O51" s="276">
        <f>+'DAY12'!O51+'DAY13'!G51</f>
        <v>0</v>
      </c>
      <c r="P51" s="53">
        <f t="shared" si="14"/>
        <v>0</v>
      </c>
      <c r="Q51" s="54">
        <f t="shared" si="15"/>
        <v>0</v>
      </c>
      <c r="R51" s="55">
        <f t="shared" si="16"/>
        <v>0</v>
      </c>
      <c r="S51" s="52">
        <f t="shared" si="17"/>
        <v>0</v>
      </c>
      <c r="T51" s="276">
        <f t="shared" si="1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'DAY12'!H52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+(Table115[[#This Row],[OPENING ]]+Table115[[#This Row],[RECEIPTS]]+Table115[[#This Row],[RETURNS]])-(Table115[[#This Row],[EXCHANGED]]+Table115[[#This Row],[SALES]]+Table115[[#This Row],[ISSUES]])</f>
        <v>0</v>
      </c>
      <c r="I52" s="53">
        <v>0</v>
      </c>
      <c r="J52" s="58">
        <f t="shared" si="0"/>
        <v>0</v>
      </c>
      <c r="K52" s="53">
        <f>+'DAY12'!K52+'DAY13'!C52</f>
        <v>0</v>
      </c>
      <c r="L52" s="54">
        <f>+'DAY12'!L52+'DAY13'!D52</f>
        <v>0</v>
      </c>
      <c r="M52" s="55">
        <f>+'DAY12'!M52+'DAY13'!E52</f>
        <v>0</v>
      </c>
      <c r="N52" s="52">
        <f>+'DAY12'!N52+'DAY13'!F52</f>
        <v>0</v>
      </c>
      <c r="O52" s="276">
        <f>+'DAY12'!O52+'DAY13'!G52</f>
        <v>0</v>
      </c>
      <c r="P52" s="53">
        <f t="shared" si="14"/>
        <v>0</v>
      </c>
      <c r="Q52" s="54">
        <f t="shared" si="15"/>
        <v>0</v>
      </c>
      <c r="R52" s="55">
        <f t="shared" si="16"/>
        <v>0</v>
      </c>
      <c r="S52" s="52">
        <f t="shared" si="17"/>
        <v>0</v>
      </c>
      <c r="T52" s="276">
        <f t="shared" si="1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'DAY12'!H53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+(Table115[[#This Row],[OPENING ]]+Table115[[#This Row],[RECEIPTS]]+Table115[[#This Row],[RETURNS]])-(Table115[[#This Row],[EXCHANGED]]+Table115[[#This Row],[SALES]]+Table115[[#This Row],[ISSUES]])</f>
        <v>0</v>
      </c>
      <c r="I53" s="53">
        <v>0</v>
      </c>
      <c r="J53" s="58">
        <f t="shared" si="0"/>
        <v>0</v>
      </c>
      <c r="K53" s="53">
        <f>+'DAY12'!K53+'DAY13'!C53</f>
        <v>0</v>
      </c>
      <c r="L53" s="54">
        <f>+'DAY12'!L53+'DAY13'!D53</f>
        <v>0</v>
      </c>
      <c r="M53" s="55">
        <f>+'DAY12'!M53+'DAY13'!E53</f>
        <v>0</v>
      </c>
      <c r="N53" s="52">
        <f>+'DAY12'!N53+'DAY13'!F53</f>
        <v>0</v>
      </c>
      <c r="O53" s="276">
        <f>+'DAY12'!O53+'DAY13'!G53</f>
        <v>0</v>
      </c>
      <c r="P53" s="53">
        <f t="shared" si="14"/>
        <v>0</v>
      </c>
      <c r="Q53" s="54">
        <f t="shared" si="15"/>
        <v>0</v>
      </c>
      <c r="R53" s="55">
        <f t="shared" si="16"/>
        <v>0</v>
      </c>
      <c r="S53" s="52">
        <f t="shared" si="17"/>
        <v>0</v>
      </c>
      <c r="T53" s="276">
        <f t="shared" si="1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'DAY12'!H54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+(Table115[[#This Row],[OPENING ]]+Table115[[#This Row],[RECEIPTS]]+Table115[[#This Row],[RETURNS]])-(Table115[[#This Row],[EXCHANGED]]+Table115[[#This Row],[SALES]]+Table115[[#This Row],[ISSUES]])</f>
        <v>0</v>
      </c>
      <c r="I54" s="53">
        <v>0</v>
      </c>
      <c r="J54" s="58">
        <f t="shared" si="0"/>
        <v>0</v>
      </c>
      <c r="K54" s="53">
        <f>+'DAY12'!K54+'DAY13'!C54</f>
        <v>0</v>
      </c>
      <c r="L54" s="54">
        <f>+'DAY12'!L54+'DAY13'!D54</f>
        <v>0</v>
      </c>
      <c r="M54" s="55">
        <f>+'DAY12'!M54+'DAY13'!E54</f>
        <v>0</v>
      </c>
      <c r="N54" s="52">
        <f>+'DAY12'!N54+'DAY13'!F54</f>
        <v>0</v>
      </c>
      <c r="O54" s="276">
        <f>+'DAY12'!O54+'DAY13'!G54</f>
        <v>0</v>
      </c>
      <c r="P54" s="53">
        <f t="shared" si="14"/>
        <v>0</v>
      </c>
      <c r="Q54" s="54">
        <f t="shared" si="15"/>
        <v>0</v>
      </c>
      <c r="R54" s="55">
        <f t="shared" si="16"/>
        <v>0</v>
      </c>
      <c r="S54" s="52">
        <f t="shared" si="17"/>
        <v>0</v>
      </c>
      <c r="T54" s="276">
        <f t="shared" si="1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'DAY12'!H55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+(Table115[[#This Row],[OPENING ]]+Table115[[#This Row],[RECEIPTS]]+Table115[[#This Row],[RETURNS]])-(Table115[[#This Row],[EXCHANGED]]+Table115[[#This Row],[SALES]]+Table115[[#This Row],[ISSUES]])</f>
        <v>9994.3200000000015</v>
      </c>
      <c r="I55" s="53">
        <v>0</v>
      </c>
      <c r="J55" s="58">
        <f t="shared" si="0"/>
        <v>-9994.3200000000015</v>
      </c>
      <c r="K55" s="53">
        <f>+'DAY12'!K55+'DAY13'!C55</f>
        <v>18250</v>
      </c>
      <c r="L55" s="54">
        <f>+'DAY12'!L55+'DAY13'!D55</f>
        <v>72.599999999999994</v>
      </c>
      <c r="M55" s="55">
        <f>+'DAY12'!M55+'DAY13'!E55</f>
        <v>0</v>
      </c>
      <c r="N55" s="52">
        <f>+'DAY12'!N55+'DAY13'!F55</f>
        <v>0</v>
      </c>
      <c r="O55" s="276">
        <f>+'DAY12'!O55+'DAY13'!G55</f>
        <v>8337.7999999999993</v>
      </c>
      <c r="P55" s="53">
        <f t="shared" si="14"/>
        <v>1403.8461538461538</v>
      </c>
      <c r="Q55" s="54">
        <f t="shared" si="15"/>
        <v>5.5846153846153843</v>
      </c>
      <c r="R55" s="55">
        <f t="shared" si="16"/>
        <v>0</v>
      </c>
      <c r="S55" s="52">
        <f t="shared" si="17"/>
        <v>0</v>
      </c>
      <c r="T55" s="276">
        <f t="shared" si="18"/>
        <v>641.36923076923074</v>
      </c>
      <c r="U55" s="62">
        <f t="shared" si="1"/>
        <v>4.8733762434172041</v>
      </c>
    </row>
    <row r="56" spans="1:21" x14ac:dyDescent="0.25">
      <c r="A56" s="71" t="s">
        <v>227</v>
      </c>
      <c r="B56" s="52">
        <f>'DAY12'!H56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+(Table115[[#This Row],[OPENING ]]+Table115[[#This Row],[RECEIPTS]]+Table115[[#This Row],[RETURNS]])-(Table115[[#This Row],[EXCHANGED]]+Table115[[#This Row],[SALES]]+Table115[[#This Row],[ISSUES]])</f>
        <v>29.2</v>
      </c>
      <c r="I56" s="53">
        <v>0</v>
      </c>
      <c r="J56" s="58">
        <f t="shared" si="0"/>
        <v>-29.2</v>
      </c>
      <c r="K56" s="53">
        <f>+'DAY12'!K56+'DAY13'!C56</f>
        <v>0</v>
      </c>
      <c r="L56" s="54">
        <f>+'DAY12'!L56+'DAY13'!D56</f>
        <v>0</v>
      </c>
      <c r="M56" s="55">
        <f>+'DAY12'!M56+'DAY13'!E56</f>
        <v>0</v>
      </c>
      <c r="N56" s="52">
        <f>+'DAY12'!N56+'DAY13'!F56</f>
        <v>0</v>
      </c>
      <c r="O56" s="276">
        <f>+'DAY12'!O56+'DAY13'!G56</f>
        <v>0</v>
      </c>
      <c r="P56" s="53">
        <f t="shared" si="14"/>
        <v>0</v>
      </c>
      <c r="Q56" s="54">
        <f t="shared" si="15"/>
        <v>0</v>
      </c>
      <c r="R56" s="55">
        <f t="shared" si="16"/>
        <v>0</v>
      </c>
      <c r="S56" s="52">
        <f t="shared" si="17"/>
        <v>0</v>
      </c>
      <c r="T56" s="276">
        <f t="shared" si="18"/>
        <v>0</v>
      </c>
      <c r="U56" s="62">
        <f t="shared" si="1"/>
        <v>0</v>
      </c>
    </row>
    <row r="57" spans="1:21" x14ac:dyDescent="0.25">
      <c r="A57" s="71"/>
      <c r="B57" s="52">
        <f>'DAY12'!H57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+(Table115[[#This Row],[OPENING ]]+Table115[[#This Row],[RECEIPTS]]+Table115[[#This Row],[RETURNS]])-(Table115[[#This Row],[EXCHANGED]]+Table115[[#This Row],[SALES]]+Table115[[#This Row],[ISSUES]])</f>
        <v>0</v>
      </c>
      <c r="I57" s="53">
        <v>0</v>
      </c>
      <c r="J57" s="58">
        <f t="shared" si="0"/>
        <v>0</v>
      </c>
      <c r="K57" s="53">
        <f>+'DAY12'!K57+'DAY13'!C57</f>
        <v>0</v>
      </c>
      <c r="L57" s="54">
        <f>+'DAY12'!L57+'DAY13'!D57</f>
        <v>0</v>
      </c>
      <c r="M57" s="55">
        <f>+'DAY12'!M57+'DAY13'!E57</f>
        <v>0</v>
      </c>
      <c r="N57" s="52">
        <f>+'DAY12'!N57+'DAY13'!F57</f>
        <v>0</v>
      </c>
      <c r="O57" s="276">
        <f>+'DAY12'!O57+'DAY13'!G57</f>
        <v>0</v>
      </c>
      <c r="P57" s="53">
        <f t="shared" si="14"/>
        <v>0</v>
      </c>
      <c r="Q57" s="54">
        <f t="shared" si="15"/>
        <v>0</v>
      </c>
      <c r="R57" s="55">
        <f t="shared" si="16"/>
        <v>0</v>
      </c>
      <c r="S57" s="52">
        <f t="shared" si="17"/>
        <v>0</v>
      </c>
      <c r="T57" s="276">
        <f t="shared" si="18"/>
        <v>0</v>
      </c>
      <c r="U57" s="62">
        <f t="shared" si="1"/>
        <v>0</v>
      </c>
    </row>
    <row r="58" spans="1:21" x14ac:dyDescent="0.25">
      <c r="A58" s="71"/>
      <c r="B58" s="52">
        <f>'DAY12'!H58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+(Table115[[#This Row],[OPENING ]]+Table115[[#This Row],[RECEIPTS]]+Table115[[#This Row],[RETURNS]])-(Table115[[#This Row],[EXCHANGED]]+Table115[[#This Row],[SALES]]+Table115[[#This Row],[ISSUES]])</f>
        <v>0</v>
      </c>
      <c r="I58" s="53">
        <v>0</v>
      </c>
      <c r="J58" s="58">
        <f t="shared" si="0"/>
        <v>0</v>
      </c>
      <c r="K58" s="53">
        <f>+'DAY12'!K58+'DAY13'!C58</f>
        <v>0</v>
      </c>
      <c r="L58" s="54">
        <f>+'DAY12'!L58+'DAY13'!D58</f>
        <v>0</v>
      </c>
      <c r="M58" s="55">
        <f>+'DAY12'!M58+'DAY13'!E58</f>
        <v>0</v>
      </c>
      <c r="N58" s="52">
        <f>+'DAY12'!N58+'DAY13'!F58</f>
        <v>0</v>
      </c>
      <c r="O58" s="276">
        <f>+'DAY12'!O58+'DAY13'!G58</f>
        <v>0</v>
      </c>
      <c r="P58" s="53">
        <f t="shared" si="14"/>
        <v>0</v>
      </c>
      <c r="Q58" s="54">
        <f t="shared" si="15"/>
        <v>0</v>
      </c>
      <c r="R58" s="55">
        <f t="shared" si="16"/>
        <v>0</v>
      </c>
      <c r="S58" s="52">
        <f t="shared" si="17"/>
        <v>0</v>
      </c>
      <c r="T58" s="276">
        <f t="shared" si="18"/>
        <v>0</v>
      </c>
      <c r="U58" s="62">
        <f t="shared" si="1"/>
        <v>0</v>
      </c>
    </row>
    <row r="59" spans="1:21" ht="15.75" thickBot="1" x14ac:dyDescent="0.3">
      <c r="A59" s="172"/>
      <c r="B59" s="52">
        <f>'DAY12'!H59</f>
        <v>0</v>
      </c>
      <c r="C59" s="53">
        <v>0</v>
      </c>
      <c r="D59" s="54">
        <v>0</v>
      </c>
      <c r="E59" s="55">
        <v>0</v>
      </c>
      <c r="F59" s="52">
        <v>0</v>
      </c>
      <c r="G59" s="276">
        <v>0</v>
      </c>
      <c r="H59" s="54">
        <f>+(Table115[[#This Row],[OPENING ]]+Table115[[#This Row],[RECEIPTS]]+Table115[[#This Row],[RETURNS]])-(Table115[[#This Row],[EXCHANGED]]+Table115[[#This Row],[SALES]]+Table115[[#This Row],[ISSUES]])</f>
        <v>0</v>
      </c>
      <c r="I59" s="144">
        <v>0</v>
      </c>
      <c r="J59" s="148">
        <f t="shared" si="0"/>
        <v>0</v>
      </c>
      <c r="K59" s="53">
        <f>+'DAY12'!K59+'DAY13'!C59</f>
        <v>0</v>
      </c>
      <c r="L59" s="54">
        <f>+'DAY12'!L59+'DAY13'!D59</f>
        <v>0</v>
      </c>
      <c r="M59" s="55">
        <f>+'DAY12'!M59+'DAY13'!E59</f>
        <v>0</v>
      </c>
      <c r="N59" s="52">
        <f>+'DAY12'!N59+'DAY13'!F59</f>
        <v>0</v>
      </c>
      <c r="O59" s="276">
        <f>+'DAY12'!O59+'DAY13'!G59</f>
        <v>0</v>
      </c>
      <c r="P59" s="53">
        <f t="shared" si="14"/>
        <v>0</v>
      </c>
      <c r="Q59" s="54">
        <f t="shared" si="15"/>
        <v>0</v>
      </c>
      <c r="R59" s="55">
        <f t="shared" si="16"/>
        <v>0</v>
      </c>
      <c r="S59" s="52">
        <f t="shared" si="17"/>
        <v>0</v>
      </c>
      <c r="T59" s="276">
        <f t="shared" si="1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19">SUM(B43:B59)</f>
        <v>10023.520000000002</v>
      </c>
      <c r="C60" s="161">
        <f t="shared" si="19"/>
        <v>0</v>
      </c>
      <c r="D60" s="162">
        <f t="shared" si="19"/>
        <v>0</v>
      </c>
      <c r="E60" s="163">
        <f t="shared" si="19"/>
        <v>0</v>
      </c>
      <c r="F60" s="160">
        <f t="shared" si="19"/>
        <v>0</v>
      </c>
      <c r="G60" s="277">
        <f t="shared" si="19"/>
        <v>0</v>
      </c>
      <c r="H60" s="162">
        <f t="shared" si="19"/>
        <v>10023.520000000002</v>
      </c>
      <c r="I60" s="161">
        <f t="shared" si="19"/>
        <v>0</v>
      </c>
      <c r="J60" s="165">
        <f t="shared" si="19"/>
        <v>-10023.520000000002</v>
      </c>
      <c r="K60" s="161">
        <f t="shared" si="19"/>
        <v>18250</v>
      </c>
      <c r="L60" s="162">
        <f t="shared" si="19"/>
        <v>72.599999999999994</v>
      </c>
      <c r="M60" s="163">
        <f t="shared" si="19"/>
        <v>0</v>
      </c>
      <c r="N60" s="160">
        <f t="shared" si="19"/>
        <v>0</v>
      </c>
      <c r="O60" s="277">
        <f t="shared" si="19"/>
        <v>8383.7999999999993</v>
      </c>
      <c r="P60" s="161">
        <f t="shared" si="19"/>
        <v>1403.8461538461538</v>
      </c>
      <c r="Q60" s="162">
        <f t="shared" si="19"/>
        <v>5.5846153846153843</v>
      </c>
      <c r="R60" s="163">
        <f t="shared" si="19"/>
        <v>0</v>
      </c>
      <c r="S60" s="160">
        <f t="shared" si="19"/>
        <v>0</v>
      </c>
      <c r="T60" s="277">
        <f t="shared" si="19"/>
        <v>644.90769230769229</v>
      </c>
      <c r="U60" s="166">
        <f t="shared" si="1"/>
        <v>4.8791959979630368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'DAY12'!H63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+(Table115[[#This Row],[OPENING ]]+Table115[[#This Row],[RECEIPTS]]+Table115[[#This Row],[RETURNS]])-(Table115[[#This Row],[EXCHANGED]]+Table115[[#This Row],[SALES]]+Table115[[#This Row],[ISSUES]])</f>
        <v>0</v>
      </c>
      <c r="I63" s="53">
        <v>0</v>
      </c>
      <c r="J63" s="58">
        <f t="shared" si="0"/>
        <v>0</v>
      </c>
      <c r="K63" s="53">
        <f>+'DAY12'!K63+'DAY13'!C63</f>
        <v>0</v>
      </c>
      <c r="L63" s="54">
        <f>+'DAY12'!L63+'DAY13'!D63</f>
        <v>0</v>
      </c>
      <c r="M63" s="55">
        <f>+'DAY12'!M63+'DAY13'!E63</f>
        <v>0</v>
      </c>
      <c r="N63" s="52">
        <f>+'DAY12'!N63+'DAY13'!F63</f>
        <v>0</v>
      </c>
      <c r="O63" s="276">
        <f>+'DAY12'!O63+'DAY13'!G63</f>
        <v>0</v>
      </c>
      <c r="P63" s="53">
        <f>+K63/13</f>
        <v>0</v>
      </c>
      <c r="Q63" s="54">
        <f>+L63/13</f>
        <v>0</v>
      </c>
      <c r="R63" s="55">
        <f>+M63/13</f>
        <v>0</v>
      </c>
      <c r="S63" s="52">
        <f>+N63/13</f>
        <v>0</v>
      </c>
      <c r="T63" s="276">
        <f>+O63/13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'DAY12'!H64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+(Table115[[#This Row],[OPENING ]]+Table115[[#This Row],[RECEIPTS]]+Table115[[#This Row],[RETURNS]])-(Table115[[#This Row],[EXCHANGED]]+Table115[[#This Row],[SALES]]+Table115[[#This Row],[ISSUES]])</f>
        <v>0</v>
      </c>
      <c r="I64" s="53">
        <v>0</v>
      </c>
      <c r="J64" s="58">
        <f t="shared" si="0"/>
        <v>0</v>
      </c>
      <c r="K64" s="53">
        <f>+'DAY12'!K64+'DAY13'!C64</f>
        <v>0</v>
      </c>
      <c r="L64" s="54">
        <f>+'DAY12'!L64+'DAY13'!D64</f>
        <v>0</v>
      </c>
      <c r="M64" s="55">
        <f>+'DAY12'!M64+'DAY13'!E64</f>
        <v>0</v>
      </c>
      <c r="N64" s="52">
        <f>+'DAY12'!N64+'DAY13'!F64</f>
        <v>0</v>
      </c>
      <c r="O64" s="276">
        <f>+'DAY12'!O64+'DAY13'!G64</f>
        <v>0</v>
      </c>
      <c r="P64" s="53">
        <f t="shared" ref="P64:P79" si="20">+K64/13</f>
        <v>0</v>
      </c>
      <c r="Q64" s="54">
        <f t="shared" ref="Q64:Q79" si="21">+L64/13</f>
        <v>0</v>
      </c>
      <c r="R64" s="55">
        <f t="shared" ref="R64:R79" si="22">+M64/13</f>
        <v>0</v>
      </c>
      <c r="S64" s="52">
        <f t="shared" ref="S64:S79" si="23">+N64/13</f>
        <v>0</v>
      </c>
      <c r="T64" s="276">
        <f t="shared" ref="T64:T79" si="24">+O64/13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'DAY12'!H65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+(Table115[[#This Row],[OPENING ]]+Table115[[#This Row],[RECEIPTS]]+Table115[[#This Row],[RETURNS]])-(Table115[[#This Row],[EXCHANGED]]+Table115[[#This Row],[SALES]]+Table115[[#This Row],[ISSUES]])</f>
        <v>0</v>
      </c>
      <c r="I65" s="53">
        <v>0</v>
      </c>
      <c r="J65" s="58">
        <f t="shared" si="0"/>
        <v>0</v>
      </c>
      <c r="K65" s="53">
        <f>+'DAY12'!K65+'DAY13'!C65</f>
        <v>0</v>
      </c>
      <c r="L65" s="54">
        <f>+'DAY12'!L65+'DAY13'!D65</f>
        <v>0</v>
      </c>
      <c r="M65" s="55">
        <f>+'DAY12'!M65+'DAY13'!E65</f>
        <v>0</v>
      </c>
      <c r="N65" s="52">
        <f>+'DAY12'!N65+'DAY13'!F65</f>
        <v>0</v>
      </c>
      <c r="O65" s="276">
        <f>+'DAY12'!O65+'DAY13'!G65</f>
        <v>0</v>
      </c>
      <c r="P65" s="53">
        <f t="shared" si="20"/>
        <v>0</v>
      </c>
      <c r="Q65" s="54">
        <f t="shared" si="21"/>
        <v>0</v>
      </c>
      <c r="R65" s="55">
        <f t="shared" si="22"/>
        <v>0</v>
      </c>
      <c r="S65" s="52">
        <f t="shared" si="23"/>
        <v>0</v>
      </c>
      <c r="T65" s="276">
        <f t="shared" si="24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'DAY12'!H66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+(Table115[[#This Row],[OPENING ]]+Table115[[#This Row],[RECEIPTS]]+Table115[[#This Row],[RETURNS]])-(Table115[[#This Row],[EXCHANGED]]+Table115[[#This Row],[SALES]]+Table115[[#This Row],[ISSUES]])</f>
        <v>0</v>
      </c>
      <c r="I66" s="53">
        <v>0</v>
      </c>
      <c r="J66" s="58">
        <f t="shared" si="0"/>
        <v>0</v>
      </c>
      <c r="K66" s="53">
        <f>+'DAY12'!K66+'DAY13'!C66</f>
        <v>0</v>
      </c>
      <c r="L66" s="54">
        <f>+'DAY12'!L66+'DAY13'!D66</f>
        <v>0</v>
      </c>
      <c r="M66" s="55">
        <f>+'DAY12'!M66+'DAY13'!E66</f>
        <v>0</v>
      </c>
      <c r="N66" s="52">
        <f>+'DAY12'!N66+'DAY13'!F66</f>
        <v>0</v>
      </c>
      <c r="O66" s="276">
        <f>+'DAY12'!O66+'DAY13'!G66</f>
        <v>0</v>
      </c>
      <c r="P66" s="53">
        <f t="shared" si="20"/>
        <v>0</v>
      </c>
      <c r="Q66" s="54">
        <f t="shared" si="21"/>
        <v>0</v>
      </c>
      <c r="R66" s="55">
        <f t="shared" si="22"/>
        <v>0</v>
      </c>
      <c r="S66" s="52">
        <f t="shared" si="23"/>
        <v>0</v>
      </c>
      <c r="T66" s="276">
        <f t="shared" si="24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'DAY12'!H67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+(Table115[[#This Row],[OPENING ]]+Table115[[#This Row],[RECEIPTS]]+Table115[[#This Row],[RETURNS]])-(Table115[[#This Row],[EXCHANGED]]+Table115[[#This Row],[SALES]]+Table115[[#This Row],[ISSUES]])</f>
        <v>0</v>
      </c>
      <c r="I67" s="53">
        <v>0</v>
      </c>
      <c r="J67" s="58">
        <f t="shared" si="0"/>
        <v>0</v>
      </c>
      <c r="K67" s="53">
        <f>+'DAY12'!K67+'DAY13'!C67</f>
        <v>0</v>
      </c>
      <c r="L67" s="54">
        <f>+'DAY12'!L67+'DAY13'!D67</f>
        <v>0</v>
      </c>
      <c r="M67" s="55">
        <f>+'DAY12'!M67+'DAY13'!E67</f>
        <v>0</v>
      </c>
      <c r="N67" s="52">
        <f>+'DAY12'!N67+'DAY13'!F67</f>
        <v>0</v>
      </c>
      <c r="O67" s="276">
        <f>+'DAY12'!O67+'DAY13'!G67</f>
        <v>0</v>
      </c>
      <c r="P67" s="53">
        <f t="shared" si="20"/>
        <v>0</v>
      </c>
      <c r="Q67" s="54">
        <f t="shared" si="21"/>
        <v>0</v>
      </c>
      <c r="R67" s="55">
        <f t="shared" si="22"/>
        <v>0</v>
      </c>
      <c r="S67" s="52">
        <f t="shared" si="23"/>
        <v>0</v>
      </c>
      <c r="T67" s="276">
        <f t="shared" si="24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'DAY12'!H68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+(Table115[[#This Row],[OPENING ]]+Table115[[#This Row],[RECEIPTS]]+Table115[[#This Row],[RETURNS]])-(Table115[[#This Row],[EXCHANGED]]+Table115[[#This Row],[SALES]]+Table115[[#This Row],[ISSUES]])</f>
        <v>3388.4</v>
      </c>
      <c r="I68" s="53">
        <v>0</v>
      </c>
      <c r="J68" s="58">
        <f t="shared" si="0"/>
        <v>-3388.4</v>
      </c>
      <c r="K68" s="53">
        <f>+'DAY12'!K68+'DAY13'!C68</f>
        <v>800</v>
      </c>
      <c r="L68" s="54">
        <f>+'DAY12'!L68+'DAY13'!D68</f>
        <v>18.600000000000001</v>
      </c>
      <c r="M68" s="55">
        <f>+'DAY12'!M68+'DAY13'!E68</f>
        <v>0</v>
      </c>
      <c r="N68" s="52">
        <f>+'DAY12'!N68+'DAY13'!F68</f>
        <v>0</v>
      </c>
      <c r="O68" s="276">
        <f>+'DAY12'!O68+'DAY13'!G68</f>
        <v>590</v>
      </c>
      <c r="P68" s="53">
        <f t="shared" si="20"/>
        <v>61.53846153846154</v>
      </c>
      <c r="Q68" s="54">
        <f t="shared" si="21"/>
        <v>1.4307692307692308</v>
      </c>
      <c r="R68" s="55">
        <f t="shared" si="22"/>
        <v>0</v>
      </c>
      <c r="S68" s="52">
        <f t="shared" si="23"/>
        <v>0</v>
      </c>
      <c r="T68" s="276">
        <f t="shared" si="24"/>
        <v>45.384615384615387</v>
      </c>
      <c r="U68" s="62">
        <f t="shared" si="1"/>
        <v>31.271617208575893</v>
      </c>
    </row>
    <row r="69" spans="1:21" x14ac:dyDescent="0.25">
      <c r="A69" s="72" t="s">
        <v>41</v>
      </c>
      <c r="B69" s="52">
        <f>'DAY12'!H69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+(Table115[[#This Row],[OPENING ]]+Table115[[#This Row],[RECEIPTS]]+Table115[[#This Row],[RETURNS]])-(Table115[[#This Row],[EXCHANGED]]+Table115[[#This Row],[SALES]]+Table115[[#This Row],[ISSUES]])</f>
        <v>0</v>
      </c>
      <c r="I69" s="53">
        <v>0</v>
      </c>
      <c r="J69" s="58">
        <f t="shared" si="0"/>
        <v>0</v>
      </c>
      <c r="K69" s="53">
        <f>+'DAY12'!K69+'DAY13'!C69</f>
        <v>0</v>
      </c>
      <c r="L69" s="54">
        <f>+'DAY12'!L69+'DAY13'!D69</f>
        <v>0</v>
      </c>
      <c r="M69" s="55">
        <f>+'DAY12'!M69+'DAY13'!E69</f>
        <v>0</v>
      </c>
      <c r="N69" s="52">
        <f>+'DAY12'!N69+'DAY13'!F69</f>
        <v>0</v>
      </c>
      <c r="O69" s="276">
        <f>+'DAY12'!O69+'DAY13'!G69</f>
        <v>0</v>
      </c>
      <c r="P69" s="53">
        <f t="shared" si="20"/>
        <v>0</v>
      </c>
      <c r="Q69" s="54">
        <f t="shared" si="21"/>
        <v>0</v>
      </c>
      <c r="R69" s="55">
        <f t="shared" si="22"/>
        <v>0</v>
      </c>
      <c r="S69" s="52">
        <f t="shared" si="23"/>
        <v>0</v>
      </c>
      <c r="T69" s="276">
        <f t="shared" si="24"/>
        <v>0</v>
      </c>
      <c r="U69" s="62">
        <f t="shared" ref="U69:U132" si="25">IFERROR(+H69/(P69+Q69+R69+S69+T69),0)</f>
        <v>0</v>
      </c>
    </row>
    <row r="70" spans="1:21" x14ac:dyDescent="0.25">
      <c r="A70" s="72" t="s">
        <v>144</v>
      </c>
      <c r="B70" s="52">
        <f>'DAY12'!H70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+(Table115[[#This Row],[OPENING ]]+Table115[[#This Row],[RECEIPTS]]+Table115[[#This Row],[RETURNS]])-(Table115[[#This Row],[EXCHANGED]]+Table115[[#This Row],[SALES]]+Table115[[#This Row],[ISSUES]])</f>
        <v>0</v>
      </c>
      <c r="I70" s="53">
        <v>0</v>
      </c>
      <c r="J70" s="58">
        <f t="shared" si="0"/>
        <v>0</v>
      </c>
      <c r="K70" s="53">
        <f>+'DAY12'!K70+'DAY13'!C70</f>
        <v>0</v>
      </c>
      <c r="L70" s="54">
        <f>+'DAY12'!L70+'DAY13'!D70</f>
        <v>0</v>
      </c>
      <c r="M70" s="55">
        <f>+'DAY12'!M70+'DAY13'!E70</f>
        <v>0</v>
      </c>
      <c r="N70" s="52">
        <f>+'DAY12'!N70+'DAY13'!F70</f>
        <v>0</v>
      </c>
      <c r="O70" s="276">
        <f>+'DAY12'!O70+'DAY13'!G70</f>
        <v>0</v>
      </c>
      <c r="P70" s="53">
        <f t="shared" si="20"/>
        <v>0</v>
      </c>
      <c r="Q70" s="54">
        <f t="shared" si="21"/>
        <v>0</v>
      </c>
      <c r="R70" s="55">
        <f t="shared" si="22"/>
        <v>0</v>
      </c>
      <c r="S70" s="52">
        <f t="shared" si="23"/>
        <v>0</v>
      </c>
      <c r="T70" s="276">
        <f t="shared" si="24"/>
        <v>0</v>
      </c>
      <c r="U70" s="62">
        <f t="shared" si="25"/>
        <v>0</v>
      </c>
    </row>
    <row r="71" spans="1:21" x14ac:dyDescent="0.25">
      <c r="A71" s="72" t="s">
        <v>204</v>
      </c>
      <c r="B71" s="52">
        <f>'DAY12'!H71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+(Table115[[#This Row],[OPENING ]]+Table115[[#This Row],[RECEIPTS]]+Table115[[#This Row],[RETURNS]])-(Table115[[#This Row],[EXCHANGED]]+Table115[[#This Row],[SALES]]+Table115[[#This Row],[ISSUES]])</f>
        <v>0</v>
      </c>
      <c r="I71" s="53">
        <v>0</v>
      </c>
      <c r="J71" s="58">
        <f t="shared" si="0"/>
        <v>0</v>
      </c>
      <c r="K71" s="53">
        <f>+'DAY12'!K71+'DAY13'!C71</f>
        <v>0</v>
      </c>
      <c r="L71" s="54">
        <f>+'DAY12'!L71+'DAY13'!D71</f>
        <v>0</v>
      </c>
      <c r="M71" s="55">
        <f>+'DAY12'!M71+'DAY13'!E71</f>
        <v>0</v>
      </c>
      <c r="N71" s="52">
        <f>+'DAY12'!N71+'DAY13'!F71</f>
        <v>0</v>
      </c>
      <c r="O71" s="276">
        <f>+'DAY12'!O71+'DAY13'!G71</f>
        <v>0</v>
      </c>
      <c r="P71" s="53">
        <f t="shared" si="20"/>
        <v>0</v>
      </c>
      <c r="Q71" s="54">
        <f t="shared" si="21"/>
        <v>0</v>
      </c>
      <c r="R71" s="55">
        <f t="shared" si="22"/>
        <v>0</v>
      </c>
      <c r="S71" s="52">
        <f t="shared" si="23"/>
        <v>0</v>
      </c>
      <c r="T71" s="276">
        <f t="shared" si="24"/>
        <v>0</v>
      </c>
      <c r="U71" s="62">
        <f t="shared" si="25"/>
        <v>0</v>
      </c>
    </row>
    <row r="72" spans="1:21" x14ac:dyDescent="0.25">
      <c r="A72" s="72" t="s">
        <v>207</v>
      </c>
      <c r="B72" s="52">
        <f>'DAY12'!H72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+(Table115[[#This Row],[OPENING ]]+Table115[[#This Row],[RECEIPTS]]+Table115[[#This Row],[RETURNS]])-(Table115[[#This Row],[EXCHANGED]]+Table115[[#This Row],[SALES]]+Table115[[#This Row],[ISSUES]])</f>
        <v>0</v>
      </c>
      <c r="I72" s="53">
        <v>0</v>
      </c>
      <c r="J72" s="58">
        <f t="shared" si="0"/>
        <v>0</v>
      </c>
      <c r="K72" s="53">
        <f>+'DAY12'!K72+'DAY13'!C72</f>
        <v>0</v>
      </c>
      <c r="L72" s="54">
        <f>+'DAY12'!L72+'DAY13'!D72</f>
        <v>0</v>
      </c>
      <c r="M72" s="55">
        <f>+'DAY12'!M72+'DAY13'!E72</f>
        <v>0</v>
      </c>
      <c r="N72" s="52">
        <f>+'DAY12'!N72+'DAY13'!F72</f>
        <v>0</v>
      </c>
      <c r="O72" s="276">
        <f>+'DAY12'!O72+'DAY13'!G72</f>
        <v>0</v>
      </c>
      <c r="P72" s="53">
        <f t="shared" si="20"/>
        <v>0</v>
      </c>
      <c r="Q72" s="54">
        <f t="shared" si="21"/>
        <v>0</v>
      </c>
      <c r="R72" s="55">
        <f t="shared" si="22"/>
        <v>0</v>
      </c>
      <c r="S72" s="52">
        <f t="shared" si="23"/>
        <v>0</v>
      </c>
      <c r="T72" s="276">
        <f t="shared" si="24"/>
        <v>0</v>
      </c>
      <c r="U72" s="62">
        <f t="shared" si="25"/>
        <v>0</v>
      </c>
    </row>
    <row r="73" spans="1:21" x14ac:dyDescent="0.25">
      <c r="A73" s="72" t="s">
        <v>208</v>
      </c>
      <c r="B73" s="52">
        <f>'DAY12'!H73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+(Table115[[#This Row],[OPENING ]]+Table115[[#This Row],[RECEIPTS]]+Table115[[#This Row],[RETURNS]])-(Table115[[#This Row],[EXCHANGED]]+Table115[[#This Row],[SALES]]+Table115[[#This Row],[ISSUES]])</f>
        <v>0</v>
      </c>
      <c r="I73" s="53">
        <v>0</v>
      </c>
      <c r="J73" s="58">
        <f t="shared" si="0"/>
        <v>0</v>
      </c>
      <c r="K73" s="53">
        <f>+'DAY12'!K73+'DAY13'!C73</f>
        <v>0</v>
      </c>
      <c r="L73" s="54">
        <f>+'DAY12'!L73+'DAY13'!D73</f>
        <v>0</v>
      </c>
      <c r="M73" s="55">
        <f>+'DAY12'!M73+'DAY13'!E73</f>
        <v>0</v>
      </c>
      <c r="N73" s="52">
        <f>+'DAY12'!N73+'DAY13'!F73</f>
        <v>0</v>
      </c>
      <c r="O73" s="276">
        <f>+'DAY12'!O73+'DAY13'!G73</f>
        <v>0</v>
      </c>
      <c r="P73" s="53">
        <f t="shared" si="20"/>
        <v>0</v>
      </c>
      <c r="Q73" s="54">
        <f t="shared" si="21"/>
        <v>0</v>
      </c>
      <c r="R73" s="55">
        <f t="shared" si="22"/>
        <v>0</v>
      </c>
      <c r="S73" s="52">
        <f t="shared" si="23"/>
        <v>0</v>
      </c>
      <c r="T73" s="276">
        <f t="shared" si="24"/>
        <v>0</v>
      </c>
      <c r="U73" s="62">
        <f t="shared" si="25"/>
        <v>0</v>
      </c>
    </row>
    <row r="74" spans="1:21" x14ac:dyDescent="0.25">
      <c r="A74" s="72" t="s">
        <v>216</v>
      </c>
      <c r="B74" s="52">
        <f>'DAY12'!H74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+(Table115[[#This Row],[OPENING ]]+Table115[[#This Row],[RECEIPTS]]+Table115[[#This Row],[RETURNS]])-(Table115[[#This Row],[EXCHANGED]]+Table115[[#This Row],[SALES]]+Table115[[#This Row],[ISSUES]])</f>
        <v>0</v>
      </c>
      <c r="I74" s="53">
        <v>0</v>
      </c>
      <c r="J74" s="58">
        <f t="shared" si="0"/>
        <v>0</v>
      </c>
      <c r="K74" s="53">
        <f>+'DAY12'!K74+'DAY13'!C74</f>
        <v>0</v>
      </c>
      <c r="L74" s="54">
        <f>+'DAY12'!L74+'DAY13'!D74</f>
        <v>0</v>
      </c>
      <c r="M74" s="55">
        <f>+'DAY12'!M74+'DAY13'!E74</f>
        <v>0</v>
      </c>
      <c r="N74" s="52">
        <f>+'DAY12'!N74+'DAY13'!F74</f>
        <v>0</v>
      </c>
      <c r="O74" s="276">
        <f>+'DAY12'!O74+'DAY13'!G74</f>
        <v>0</v>
      </c>
      <c r="P74" s="53">
        <f t="shared" si="20"/>
        <v>0</v>
      </c>
      <c r="Q74" s="54">
        <f t="shared" si="21"/>
        <v>0</v>
      </c>
      <c r="R74" s="55">
        <f t="shared" si="22"/>
        <v>0</v>
      </c>
      <c r="S74" s="52">
        <f t="shared" si="23"/>
        <v>0</v>
      </c>
      <c r="T74" s="276">
        <f t="shared" si="24"/>
        <v>0</v>
      </c>
      <c r="U74" s="62">
        <f t="shared" si="25"/>
        <v>0</v>
      </c>
    </row>
    <row r="75" spans="1:21" x14ac:dyDescent="0.25">
      <c r="A75" s="72" t="s">
        <v>209</v>
      </c>
      <c r="B75" s="52">
        <f>'DAY12'!H75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+(Table115[[#This Row],[OPENING ]]+Table115[[#This Row],[RECEIPTS]]+Table115[[#This Row],[RETURNS]])-(Table115[[#This Row],[EXCHANGED]]+Table115[[#This Row],[SALES]]+Table115[[#This Row],[ISSUES]])</f>
        <v>0</v>
      </c>
      <c r="I75" s="53">
        <v>0</v>
      </c>
      <c r="J75" s="58">
        <f t="shared" si="0"/>
        <v>0</v>
      </c>
      <c r="K75" s="53">
        <f>+'DAY12'!K75+'DAY13'!C75</f>
        <v>0</v>
      </c>
      <c r="L75" s="54">
        <f>+'DAY12'!L75+'DAY13'!D75</f>
        <v>0</v>
      </c>
      <c r="M75" s="55">
        <f>+'DAY12'!M75+'DAY13'!E75</f>
        <v>0</v>
      </c>
      <c r="N75" s="52">
        <f>+'DAY12'!N75+'DAY13'!F75</f>
        <v>0</v>
      </c>
      <c r="O75" s="276">
        <f>+'DAY12'!O75+'DAY13'!G75</f>
        <v>0</v>
      </c>
      <c r="P75" s="53">
        <f t="shared" si="20"/>
        <v>0</v>
      </c>
      <c r="Q75" s="54">
        <f t="shared" si="21"/>
        <v>0</v>
      </c>
      <c r="R75" s="55">
        <f t="shared" si="22"/>
        <v>0</v>
      </c>
      <c r="S75" s="52">
        <f t="shared" si="23"/>
        <v>0</v>
      </c>
      <c r="T75" s="276">
        <f t="shared" si="24"/>
        <v>0</v>
      </c>
      <c r="U75" s="62">
        <f t="shared" si="25"/>
        <v>0</v>
      </c>
    </row>
    <row r="76" spans="1:21" x14ac:dyDescent="0.25">
      <c r="A76" s="72" t="s">
        <v>228</v>
      </c>
      <c r="B76" s="52">
        <f>'DAY12'!H76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+(Table115[[#This Row],[OPENING ]]+Table115[[#This Row],[RECEIPTS]]+Table115[[#This Row],[RETURNS]])-(Table115[[#This Row],[EXCHANGED]]+Table115[[#This Row],[SALES]]+Table115[[#This Row],[ISSUES]])</f>
        <v>0</v>
      </c>
      <c r="I76" s="53">
        <v>0</v>
      </c>
      <c r="J76" s="58">
        <f t="shared" si="0"/>
        <v>0</v>
      </c>
      <c r="K76" s="53">
        <f>+'DAY12'!K76+'DAY13'!C76</f>
        <v>0</v>
      </c>
      <c r="L76" s="54">
        <f>+'DAY12'!L76+'DAY13'!D76</f>
        <v>0</v>
      </c>
      <c r="M76" s="55">
        <f>+'DAY12'!M76+'DAY13'!E76</f>
        <v>0</v>
      </c>
      <c r="N76" s="52">
        <f>+'DAY12'!N76+'DAY13'!F76</f>
        <v>0</v>
      </c>
      <c r="O76" s="276">
        <f>+'DAY12'!O76+'DAY13'!G76</f>
        <v>0</v>
      </c>
      <c r="P76" s="53">
        <f t="shared" si="20"/>
        <v>0</v>
      </c>
      <c r="Q76" s="54">
        <f t="shared" si="21"/>
        <v>0</v>
      </c>
      <c r="R76" s="55">
        <f t="shared" si="22"/>
        <v>0</v>
      </c>
      <c r="S76" s="52">
        <f t="shared" si="23"/>
        <v>0</v>
      </c>
      <c r="T76" s="276">
        <f t="shared" si="24"/>
        <v>0</v>
      </c>
      <c r="U76" s="62">
        <f t="shared" si="25"/>
        <v>0</v>
      </c>
    </row>
    <row r="77" spans="1:21" x14ac:dyDescent="0.25">
      <c r="A77" s="72"/>
      <c r="B77" s="52">
        <f>'DAY12'!H77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+(Table115[[#This Row],[OPENING ]]+Table115[[#This Row],[RECEIPTS]]+Table115[[#This Row],[RETURNS]])-(Table115[[#This Row],[EXCHANGED]]+Table115[[#This Row],[SALES]]+Table115[[#This Row],[ISSUES]])</f>
        <v>0</v>
      </c>
      <c r="I77" s="53">
        <v>0</v>
      </c>
      <c r="J77" s="58">
        <f t="shared" ref="J77:J156" si="26">+I77-H77</f>
        <v>0</v>
      </c>
      <c r="K77" s="53">
        <f>+'DAY12'!K77+'DAY13'!C77</f>
        <v>0</v>
      </c>
      <c r="L77" s="54">
        <f>+'DAY12'!L77+'DAY13'!D77</f>
        <v>0</v>
      </c>
      <c r="M77" s="55">
        <f>+'DAY12'!M77+'DAY13'!E77</f>
        <v>0</v>
      </c>
      <c r="N77" s="52">
        <f>+'DAY12'!N77+'DAY13'!F77</f>
        <v>0</v>
      </c>
      <c r="O77" s="276">
        <f>+'DAY12'!O77+'DAY13'!G77</f>
        <v>0</v>
      </c>
      <c r="P77" s="53">
        <f t="shared" si="20"/>
        <v>0</v>
      </c>
      <c r="Q77" s="54">
        <f t="shared" si="21"/>
        <v>0</v>
      </c>
      <c r="R77" s="55">
        <f t="shared" si="22"/>
        <v>0</v>
      </c>
      <c r="S77" s="52">
        <f t="shared" si="23"/>
        <v>0</v>
      </c>
      <c r="T77" s="276">
        <f t="shared" si="24"/>
        <v>0</v>
      </c>
      <c r="U77" s="62">
        <f t="shared" si="25"/>
        <v>0</v>
      </c>
    </row>
    <row r="78" spans="1:21" x14ac:dyDescent="0.25">
      <c r="A78" s="60"/>
      <c r="B78" s="52">
        <f>'DAY12'!H78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+(Table115[[#This Row],[OPENING ]]+Table115[[#This Row],[RECEIPTS]]+Table115[[#This Row],[RETURNS]])-(Table115[[#This Row],[EXCHANGED]]+Table115[[#This Row],[SALES]]+Table115[[#This Row],[ISSUES]])</f>
        <v>0</v>
      </c>
      <c r="I78" s="53">
        <v>0</v>
      </c>
      <c r="J78" s="58">
        <f>+I78-H78</f>
        <v>0</v>
      </c>
      <c r="K78" s="53">
        <f>+'DAY12'!K78+'DAY13'!C78</f>
        <v>0</v>
      </c>
      <c r="L78" s="54">
        <f>+'DAY12'!L78+'DAY13'!D78</f>
        <v>0</v>
      </c>
      <c r="M78" s="55">
        <f>+'DAY12'!M78+'DAY13'!E78</f>
        <v>0</v>
      </c>
      <c r="N78" s="52">
        <f>+'DAY12'!N78+'DAY13'!F78</f>
        <v>0</v>
      </c>
      <c r="O78" s="276">
        <f>+'DAY12'!O78+'DAY13'!G78</f>
        <v>0</v>
      </c>
      <c r="P78" s="53">
        <f t="shared" si="20"/>
        <v>0</v>
      </c>
      <c r="Q78" s="54">
        <f t="shared" si="21"/>
        <v>0</v>
      </c>
      <c r="R78" s="55">
        <f t="shared" si="22"/>
        <v>0</v>
      </c>
      <c r="S78" s="52">
        <f t="shared" si="23"/>
        <v>0</v>
      </c>
      <c r="T78" s="276">
        <f t="shared" si="24"/>
        <v>0</v>
      </c>
      <c r="U78" s="62">
        <f t="shared" si="25"/>
        <v>0</v>
      </c>
    </row>
    <row r="79" spans="1:21" ht="15.75" thickBot="1" x14ac:dyDescent="0.3">
      <c r="A79" s="173"/>
      <c r="B79" s="52">
        <f>'DAY12'!H79</f>
        <v>0</v>
      </c>
      <c r="C79" s="53">
        <v>0</v>
      </c>
      <c r="D79" s="54">
        <v>0</v>
      </c>
      <c r="E79" s="55">
        <v>0</v>
      </c>
      <c r="F79" s="52">
        <v>0</v>
      </c>
      <c r="G79" s="276">
        <v>0</v>
      </c>
      <c r="H79" s="54">
        <f>+(Table115[[#This Row],[OPENING ]]+Table115[[#This Row],[RECEIPTS]]+Table115[[#This Row],[RETURNS]])-(Table115[[#This Row],[EXCHANGED]]+Table115[[#This Row],[SALES]]+Table115[[#This Row],[ISSUES]])</f>
        <v>0</v>
      </c>
      <c r="I79" s="144">
        <v>0</v>
      </c>
      <c r="J79" s="148">
        <f t="shared" si="26"/>
        <v>0</v>
      </c>
      <c r="K79" s="53">
        <f>+'DAY12'!K79+'DAY13'!C79</f>
        <v>0</v>
      </c>
      <c r="L79" s="54">
        <f>+'DAY12'!L79+'DAY13'!D79</f>
        <v>0</v>
      </c>
      <c r="M79" s="55">
        <f>+'DAY12'!M79+'DAY13'!E79</f>
        <v>0</v>
      </c>
      <c r="N79" s="52">
        <f>+'DAY12'!N79+'DAY13'!F79</f>
        <v>0</v>
      </c>
      <c r="O79" s="276">
        <f>+'DAY12'!O79+'DAY13'!G79</f>
        <v>0</v>
      </c>
      <c r="P79" s="53">
        <f t="shared" si="20"/>
        <v>0</v>
      </c>
      <c r="Q79" s="54">
        <f t="shared" si="21"/>
        <v>0</v>
      </c>
      <c r="R79" s="55">
        <f t="shared" si="22"/>
        <v>0</v>
      </c>
      <c r="S79" s="52">
        <f t="shared" si="23"/>
        <v>0</v>
      </c>
      <c r="T79" s="276">
        <f t="shared" si="24"/>
        <v>0</v>
      </c>
      <c r="U79" s="167">
        <f t="shared" si="25"/>
        <v>0</v>
      </c>
    </row>
    <row r="80" spans="1:21" ht="17.25" thickBot="1" x14ac:dyDescent="0.35">
      <c r="A80" s="159" t="s">
        <v>198</v>
      </c>
      <c r="B80" s="160">
        <f t="shared" ref="B80:T80" si="27">SUM(B63:B79)</f>
        <v>3388.4</v>
      </c>
      <c r="C80" s="161">
        <f t="shared" si="27"/>
        <v>0</v>
      </c>
      <c r="D80" s="162">
        <f t="shared" si="27"/>
        <v>0</v>
      </c>
      <c r="E80" s="163">
        <f t="shared" si="27"/>
        <v>0</v>
      </c>
      <c r="F80" s="160">
        <f t="shared" si="27"/>
        <v>0</v>
      </c>
      <c r="G80" s="277">
        <f t="shared" si="27"/>
        <v>0</v>
      </c>
      <c r="H80" s="162">
        <f t="shared" si="27"/>
        <v>3388.4</v>
      </c>
      <c r="I80" s="161">
        <f t="shared" si="27"/>
        <v>0</v>
      </c>
      <c r="J80" s="165">
        <f>SUM(J63:J79)</f>
        <v>-3388.4</v>
      </c>
      <c r="K80" s="161">
        <f t="shared" si="27"/>
        <v>800</v>
      </c>
      <c r="L80" s="174">
        <f t="shared" si="27"/>
        <v>18.600000000000001</v>
      </c>
      <c r="M80" s="163">
        <f t="shared" si="27"/>
        <v>0</v>
      </c>
      <c r="N80" s="160">
        <f t="shared" si="27"/>
        <v>0</v>
      </c>
      <c r="O80" s="277">
        <f t="shared" si="27"/>
        <v>590</v>
      </c>
      <c r="P80" s="161">
        <f t="shared" si="27"/>
        <v>61.53846153846154</v>
      </c>
      <c r="Q80" s="162">
        <f t="shared" si="27"/>
        <v>1.4307692307692308</v>
      </c>
      <c r="R80" s="163">
        <f t="shared" si="27"/>
        <v>0</v>
      </c>
      <c r="S80" s="160">
        <f t="shared" si="27"/>
        <v>0</v>
      </c>
      <c r="T80" s="277">
        <f t="shared" si="27"/>
        <v>45.384615384615387</v>
      </c>
      <c r="U80" s="166">
        <f t="shared" si="25"/>
        <v>31.271617208575893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'DAY12'!H83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+(Table115[[#This Row],[OPENING ]]+Table115[[#This Row],[RECEIPTS]]+Table115[[#This Row],[RETURNS]])-(Table115[[#This Row],[EXCHANGED]]+Table115[[#This Row],[SALES]]+Table115[[#This Row],[ISSUES]])</f>
        <v>0</v>
      </c>
      <c r="I83" s="53"/>
      <c r="J83" s="58">
        <f t="shared" si="26"/>
        <v>0</v>
      </c>
      <c r="K83" s="53">
        <f>+'DAY12'!K83+'DAY13'!C83</f>
        <v>0</v>
      </c>
      <c r="L83" s="54">
        <f>+'DAY12'!L83+'DAY13'!D83</f>
        <v>0</v>
      </c>
      <c r="M83" s="55">
        <f>+'DAY12'!M83+'DAY13'!E83</f>
        <v>0</v>
      </c>
      <c r="N83" s="52">
        <f>+'DAY12'!N83+'DAY13'!F83</f>
        <v>0</v>
      </c>
      <c r="O83" s="276">
        <f>+'DAY12'!O83+'DAY13'!G83</f>
        <v>0</v>
      </c>
      <c r="P83" s="53">
        <f>+K83/13</f>
        <v>0</v>
      </c>
      <c r="Q83" s="54">
        <f>+L83/13</f>
        <v>0</v>
      </c>
      <c r="R83" s="55">
        <f>+M83/13</f>
        <v>0</v>
      </c>
      <c r="S83" s="52">
        <f>+N83/13</f>
        <v>0</v>
      </c>
      <c r="T83" s="276">
        <f>+O83/13</f>
        <v>0</v>
      </c>
      <c r="U83" s="62">
        <f t="shared" si="25"/>
        <v>0</v>
      </c>
    </row>
    <row r="84" spans="1:21" x14ac:dyDescent="0.25">
      <c r="A84" s="338" t="s">
        <v>170</v>
      </c>
      <c r="B84" s="52">
        <f>'DAY12'!H84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+(Table115[[#This Row],[OPENING ]]+Table115[[#This Row],[RECEIPTS]]+Table115[[#This Row],[RETURNS]])-(Table115[[#This Row],[EXCHANGED]]+Table115[[#This Row],[SALES]]+Table115[[#This Row],[ISSUES]])</f>
        <v>3504.6000000000004</v>
      </c>
      <c r="I84" s="53">
        <v>0</v>
      </c>
      <c r="J84" s="58">
        <f t="shared" si="26"/>
        <v>-3504.6000000000004</v>
      </c>
      <c r="K84" s="53">
        <f>+'DAY12'!K84+'DAY13'!C84</f>
        <v>8250</v>
      </c>
      <c r="L84" s="54">
        <f>+'DAY12'!L84+'DAY13'!D84</f>
        <v>96.6</v>
      </c>
      <c r="M84" s="55">
        <f>+'DAY12'!M84+'DAY13'!E84</f>
        <v>0</v>
      </c>
      <c r="N84" s="52">
        <f>+'DAY12'!N84+'DAY13'!F84</f>
        <v>0</v>
      </c>
      <c r="O84" s="276">
        <f>+'DAY12'!O84+'DAY13'!G84</f>
        <v>6877</v>
      </c>
      <c r="P84" s="53">
        <f t="shared" ref="P84:P99" si="28">+K84/13</f>
        <v>634.61538461538464</v>
      </c>
      <c r="Q84" s="54">
        <f t="shared" ref="Q84:Q99" si="29">+L84/13</f>
        <v>7.4307692307692301</v>
      </c>
      <c r="R84" s="55">
        <f t="shared" ref="R84:R99" si="30">+M84/13</f>
        <v>0</v>
      </c>
      <c r="S84" s="52">
        <f t="shared" ref="S84:S99" si="31">+N84/13</f>
        <v>0</v>
      </c>
      <c r="T84" s="276">
        <f t="shared" ref="T84:T99" si="32">+O84/13</f>
        <v>529</v>
      </c>
      <c r="U84" s="62">
        <f t="shared" si="25"/>
        <v>2.9927086891405454</v>
      </c>
    </row>
    <row r="85" spans="1:21" x14ac:dyDescent="0.25">
      <c r="A85" s="338" t="s">
        <v>162</v>
      </c>
      <c r="B85" s="52">
        <f>'DAY12'!H85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+(Table115[[#This Row],[OPENING ]]+Table115[[#This Row],[RECEIPTS]]+Table115[[#This Row],[RETURNS]])-(Table115[[#This Row],[EXCHANGED]]+Table115[[#This Row],[SALES]]+Table115[[#This Row],[ISSUES]])</f>
        <v>0</v>
      </c>
      <c r="I85" s="53">
        <v>0</v>
      </c>
      <c r="J85" s="58">
        <f t="shared" si="26"/>
        <v>0</v>
      </c>
      <c r="K85" s="53">
        <f>+'DAY12'!K85+'DAY13'!C85</f>
        <v>0</v>
      </c>
      <c r="L85" s="54">
        <f>+'DAY12'!L85+'DAY13'!D85</f>
        <v>0</v>
      </c>
      <c r="M85" s="55">
        <f>+'DAY12'!M85+'DAY13'!E85</f>
        <v>0</v>
      </c>
      <c r="N85" s="52">
        <f>+'DAY12'!N85+'DAY13'!F85</f>
        <v>0</v>
      </c>
      <c r="O85" s="276">
        <f>+'DAY12'!O85+'DAY13'!G85</f>
        <v>0</v>
      </c>
      <c r="P85" s="53">
        <f t="shared" si="28"/>
        <v>0</v>
      </c>
      <c r="Q85" s="54">
        <f t="shared" si="29"/>
        <v>0</v>
      </c>
      <c r="R85" s="55">
        <f t="shared" si="30"/>
        <v>0</v>
      </c>
      <c r="S85" s="52">
        <f t="shared" si="31"/>
        <v>0</v>
      </c>
      <c r="T85" s="276">
        <f t="shared" si="32"/>
        <v>0</v>
      </c>
      <c r="U85" s="62">
        <f t="shared" si="25"/>
        <v>0</v>
      </c>
    </row>
    <row r="86" spans="1:21" x14ac:dyDescent="0.25">
      <c r="A86" s="338" t="s">
        <v>135</v>
      </c>
      <c r="B86" s="52">
        <f>'DAY12'!H86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+(Table115[[#This Row],[OPENING ]]+Table115[[#This Row],[RECEIPTS]]+Table115[[#This Row],[RETURNS]])-(Table115[[#This Row],[EXCHANGED]]+Table115[[#This Row],[SALES]]+Table115[[#This Row],[ISSUES]])</f>
        <v>0</v>
      </c>
      <c r="I86" s="53">
        <v>0</v>
      </c>
      <c r="J86" s="58">
        <f t="shared" si="26"/>
        <v>0</v>
      </c>
      <c r="K86" s="53">
        <f>+'DAY12'!K86+'DAY13'!C86</f>
        <v>0</v>
      </c>
      <c r="L86" s="54">
        <f>+'DAY12'!L86+'DAY13'!D86</f>
        <v>0</v>
      </c>
      <c r="M86" s="55">
        <f>+'DAY12'!M86+'DAY13'!E86</f>
        <v>0</v>
      </c>
      <c r="N86" s="52">
        <f>+'DAY12'!N86+'DAY13'!F86</f>
        <v>0</v>
      </c>
      <c r="O86" s="276">
        <f>+'DAY12'!O86+'DAY13'!G86</f>
        <v>0</v>
      </c>
      <c r="P86" s="53">
        <f t="shared" si="28"/>
        <v>0</v>
      </c>
      <c r="Q86" s="54">
        <f t="shared" si="29"/>
        <v>0</v>
      </c>
      <c r="R86" s="55">
        <f t="shared" si="30"/>
        <v>0</v>
      </c>
      <c r="S86" s="52">
        <f t="shared" si="31"/>
        <v>0</v>
      </c>
      <c r="T86" s="276">
        <f t="shared" si="32"/>
        <v>0</v>
      </c>
      <c r="U86" s="62">
        <f t="shared" si="25"/>
        <v>0</v>
      </c>
    </row>
    <row r="87" spans="1:21" x14ac:dyDescent="0.25">
      <c r="A87" s="338" t="s">
        <v>136</v>
      </c>
      <c r="B87" s="52">
        <f>'DAY12'!H87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+(Table115[[#This Row],[OPENING ]]+Table115[[#This Row],[RECEIPTS]]+Table115[[#This Row],[RETURNS]])-(Table115[[#This Row],[EXCHANGED]]+Table115[[#This Row],[SALES]]+Table115[[#This Row],[ISSUES]])</f>
        <v>0</v>
      </c>
      <c r="I87" s="53">
        <v>0</v>
      </c>
      <c r="J87" s="58">
        <f t="shared" si="26"/>
        <v>0</v>
      </c>
      <c r="K87" s="53">
        <f>+'DAY12'!K87+'DAY13'!C87</f>
        <v>0</v>
      </c>
      <c r="L87" s="54">
        <f>+'DAY12'!L87+'DAY13'!D87</f>
        <v>0</v>
      </c>
      <c r="M87" s="55">
        <f>+'DAY12'!M87+'DAY13'!E87</f>
        <v>0</v>
      </c>
      <c r="N87" s="52">
        <f>+'DAY12'!N87+'DAY13'!F87</f>
        <v>0</v>
      </c>
      <c r="O87" s="276">
        <f>+'DAY12'!O87+'DAY13'!G87</f>
        <v>0</v>
      </c>
      <c r="P87" s="53">
        <f t="shared" si="28"/>
        <v>0</v>
      </c>
      <c r="Q87" s="54">
        <f t="shared" si="29"/>
        <v>0</v>
      </c>
      <c r="R87" s="55">
        <f t="shared" si="30"/>
        <v>0</v>
      </c>
      <c r="S87" s="52">
        <f t="shared" si="31"/>
        <v>0</v>
      </c>
      <c r="T87" s="276">
        <f t="shared" si="32"/>
        <v>0</v>
      </c>
      <c r="U87" s="62">
        <f t="shared" si="25"/>
        <v>0</v>
      </c>
    </row>
    <row r="88" spans="1:21" x14ac:dyDescent="0.25">
      <c r="A88" s="338" t="s">
        <v>120</v>
      </c>
      <c r="B88" s="52">
        <f>'DAY12'!H88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+(Table115[[#This Row],[OPENING ]]+Table115[[#This Row],[RECEIPTS]]+Table115[[#This Row],[RETURNS]])-(Table115[[#This Row],[EXCHANGED]]+Table115[[#This Row],[SALES]]+Table115[[#This Row],[ISSUES]])</f>
        <v>5</v>
      </c>
      <c r="I88" s="53">
        <v>0</v>
      </c>
      <c r="J88" s="58">
        <f t="shared" si="26"/>
        <v>-5</v>
      </c>
      <c r="K88" s="53">
        <f>+'DAY12'!K88+'DAY13'!C88</f>
        <v>0</v>
      </c>
      <c r="L88" s="54">
        <f>+'DAY12'!L88+'DAY13'!D88</f>
        <v>0</v>
      </c>
      <c r="M88" s="55">
        <f>+'DAY12'!M88+'DAY13'!E88</f>
        <v>0</v>
      </c>
      <c r="N88" s="52">
        <f>+'DAY12'!N88+'DAY13'!F88</f>
        <v>0</v>
      </c>
      <c r="O88" s="276">
        <f>+'DAY12'!O88+'DAY13'!G88</f>
        <v>0</v>
      </c>
      <c r="P88" s="53">
        <f t="shared" si="28"/>
        <v>0</v>
      </c>
      <c r="Q88" s="54">
        <f t="shared" si="29"/>
        <v>0</v>
      </c>
      <c r="R88" s="55">
        <f t="shared" si="30"/>
        <v>0</v>
      </c>
      <c r="S88" s="52">
        <f t="shared" si="31"/>
        <v>0</v>
      </c>
      <c r="T88" s="276">
        <f t="shared" si="32"/>
        <v>0</v>
      </c>
      <c r="U88" s="62">
        <f t="shared" si="25"/>
        <v>0</v>
      </c>
    </row>
    <row r="89" spans="1:21" x14ac:dyDescent="0.25">
      <c r="A89" s="338" t="s">
        <v>43</v>
      </c>
      <c r="B89" s="52">
        <f>'DAY12'!H89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+(Table115[[#This Row],[OPENING ]]+Table115[[#This Row],[RECEIPTS]]+Table115[[#This Row],[RETURNS]])-(Table115[[#This Row],[EXCHANGED]]+Table115[[#This Row],[SALES]]+Table115[[#This Row],[ISSUES]])</f>
        <v>0</v>
      </c>
      <c r="I89" s="53">
        <v>0</v>
      </c>
      <c r="J89" s="58">
        <f t="shared" si="26"/>
        <v>0</v>
      </c>
      <c r="K89" s="53">
        <f>+'DAY12'!K89+'DAY13'!C89</f>
        <v>0</v>
      </c>
      <c r="L89" s="54">
        <f>+'DAY12'!L89+'DAY13'!D89</f>
        <v>0</v>
      </c>
      <c r="M89" s="55">
        <f>+'DAY12'!M89+'DAY13'!E89</f>
        <v>0</v>
      </c>
      <c r="N89" s="52">
        <f>+'DAY12'!N89+'DAY13'!F89</f>
        <v>0</v>
      </c>
      <c r="O89" s="276">
        <f>+'DAY12'!O89+'DAY13'!G89</f>
        <v>0</v>
      </c>
      <c r="P89" s="53">
        <f t="shared" si="28"/>
        <v>0</v>
      </c>
      <c r="Q89" s="54">
        <f t="shared" si="29"/>
        <v>0</v>
      </c>
      <c r="R89" s="55">
        <f t="shared" si="30"/>
        <v>0</v>
      </c>
      <c r="S89" s="52">
        <f t="shared" si="31"/>
        <v>0</v>
      </c>
      <c r="T89" s="276">
        <f t="shared" si="32"/>
        <v>0</v>
      </c>
      <c r="U89" s="62">
        <f t="shared" si="25"/>
        <v>0</v>
      </c>
    </row>
    <row r="90" spans="1:21" x14ac:dyDescent="0.25">
      <c r="A90" s="338" t="s">
        <v>44</v>
      </c>
      <c r="B90" s="52">
        <f>'DAY12'!H90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+(Table115[[#This Row],[OPENING ]]+Table115[[#This Row],[RECEIPTS]]+Table115[[#This Row],[RETURNS]])-(Table115[[#This Row],[EXCHANGED]]+Table115[[#This Row],[SALES]]+Table115[[#This Row],[ISSUES]])</f>
        <v>0</v>
      </c>
      <c r="I90" s="53">
        <v>0</v>
      </c>
      <c r="J90" s="58">
        <f t="shared" si="26"/>
        <v>0</v>
      </c>
      <c r="K90" s="53">
        <f>+'DAY12'!K90+'DAY13'!C90</f>
        <v>0</v>
      </c>
      <c r="L90" s="54">
        <f>+'DAY12'!L90+'DAY13'!D90</f>
        <v>0</v>
      </c>
      <c r="M90" s="55">
        <f>+'DAY12'!M90+'DAY13'!E90</f>
        <v>0</v>
      </c>
      <c r="N90" s="52">
        <f>+'DAY12'!N90+'DAY13'!F90</f>
        <v>0</v>
      </c>
      <c r="O90" s="276">
        <f>+'DAY12'!O90+'DAY13'!G90</f>
        <v>0</v>
      </c>
      <c r="P90" s="53">
        <f t="shared" si="28"/>
        <v>0</v>
      </c>
      <c r="Q90" s="54">
        <f t="shared" si="29"/>
        <v>0</v>
      </c>
      <c r="R90" s="55">
        <f t="shared" si="30"/>
        <v>0</v>
      </c>
      <c r="S90" s="52">
        <f t="shared" si="31"/>
        <v>0</v>
      </c>
      <c r="T90" s="276">
        <f t="shared" si="32"/>
        <v>0</v>
      </c>
      <c r="U90" s="62">
        <f t="shared" si="25"/>
        <v>0</v>
      </c>
    </row>
    <row r="91" spans="1:21" x14ac:dyDescent="0.25">
      <c r="A91" s="338" t="s">
        <v>45</v>
      </c>
      <c r="B91" s="52">
        <f>'DAY12'!H91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+(Table115[[#This Row],[OPENING ]]+Table115[[#This Row],[RECEIPTS]]+Table115[[#This Row],[RETURNS]])-(Table115[[#This Row],[EXCHANGED]]+Table115[[#This Row],[SALES]]+Table115[[#This Row],[ISSUES]])</f>
        <v>0</v>
      </c>
      <c r="I91" s="53">
        <v>0</v>
      </c>
      <c r="J91" s="58">
        <f t="shared" si="26"/>
        <v>0</v>
      </c>
      <c r="K91" s="53">
        <f>+'DAY12'!K91+'DAY13'!C91</f>
        <v>0</v>
      </c>
      <c r="L91" s="54">
        <f>+'DAY12'!L91+'DAY13'!D91</f>
        <v>0</v>
      </c>
      <c r="M91" s="55">
        <f>+'DAY12'!M91+'DAY13'!E91</f>
        <v>0</v>
      </c>
      <c r="N91" s="52">
        <f>+'DAY12'!N91+'DAY13'!F91</f>
        <v>0</v>
      </c>
      <c r="O91" s="276">
        <f>+'DAY12'!O91+'DAY13'!G91</f>
        <v>0</v>
      </c>
      <c r="P91" s="53">
        <f t="shared" si="28"/>
        <v>0</v>
      </c>
      <c r="Q91" s="54">
        <f t="shared" si="29"/>
        <v>0</v>
      </c>
      <c r="R91" s="55">
        <f t="shared" si="30"/>
        <v>0</v>
      </c>
      <c r="S91" s="52">
        <f t="shared" si="31"/>
        <v>0</v>
      </c>
      <c r="T91" s="276">
        <f t="shared" si="32"/>
        <v>0</v>
      </c>
      <c r="U91" s="62">
        <f t="shared" si="25"/>
        <v>0</v>
      </c>
    </row>
    <row r="92" spans="1:21" x14ac:dyDescent="0.25">
      <c r="A92" s="338" t="s">
        <v>174</v>
      </c>
      <c r="B92" s="52">
        <f>'DAY12'!H92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+(Table115[[#This Row],[OPENING ]]+Table115[[#This Row],[RECEIPTS]]+Table115[[#This Row],[RETURNS]])-(Table115[[#This Row],[EXCHANGED]]+Table115[[#This Row],[SALES]]+Table115[[#This Row],[ISSUES]])</f>
        <v>0</v>
      </c>
      <c r="I92" s="53">
        <v>0</v>
      </c>
      <c r="J92" s="58">
        <f t="shared" si="26"/>
        <v>0</v>
      </c>
      <c r="K92" s="53">
        <f>+'DAY12'!K92+'DAY13'!C92</f>
        <v>0</v>
      </c>
      <c r="L92" s="54">
        <f>+'DAY12'!L92+'DAY13'!D92</f>
        <v>0</v>
      </c>
      <c r="M92" s="55">
        <f>+'DAY12'!M92+'DAY13'!E92</f>
        <v>0</v>
      </c>
      <c r="N92" s="52">
        <f>+'DAY12'!N92+'DAY13'!F92</f>
        <v>0</v>
      </c>
      <c r="O92" s="276">
        <f>+'DAY12'!O92+'DAY13'!G92</f>
        <v>0</v>
      </c>
      <c r="P92" s="53">
        <f t="shared" si="28"/>
        <v>0</v>
      </c>
      <c r="Q92" s="54">
        <f t="shared" si="29"/>
        <v>0</v>
      </c>
      <c r="R92" s="55">
        <f t="shared" si="30"/>
        <v>0</v>
      </c>
      <c r="S92" s="52">
        <f t="shared" si="31"/>
        <v>0</v>
      </c>
      <c r="T92" s="276">
        <f t="shared" si="32"/>
        <v>0</v>
      </c>
      <c r="U92" s="62">
        <f t="shared" si="25"/>
        <v>0</v>
      </c>
    </row>
    <row r="93" spans="1:21" x14ac:dyDescent="0.25">
      <c r="A93" s="338" t="s">
        <v>229</v>
      </c>
      <c r="B93" s="52">
        <f>'DAY12'!H93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+(Table115[[#This Row],[OPENING ]]+Table115[[#This Row],[RECEIPTS]]+Table115[[#This Row],[RETURNS]])-(Table115[[#This Row],[EXCHANGED]]+Table115[[#This Row],[SALES]]+Table115[[#This Row],[ISSUES]])</f>
        <v>0</v>
      </c>
      <c r="I93" s="53">
        <v>0</v>
      </c>
      <c r="J93" s="58">
        <f t="shared" si="26"/>
        <v>0</v>
      </c>
      <c r="K93" s="53">
        <f>+'DAY12'!K93+'DAY13'!C93</f>
        <v>0</v>
      </c>
      <c r="L93" s="54">
        <f>+'DAY12'!L93+'DAY13'!D93</f>
        <v>0</v>
      </c>
      <c r="M93" s="55">
        <f>+'DAY12'!M93+'DAY13'!E93</f>
        <v>0</v>
      </c>
      <c r="N93" s="52">
        <f>+'DAY12'!N93+'DAY13'!F93</f>
        <v>0</v>
      </c>
      <c r="O93" s="276">
        <f>+'DAY12'!O93+'DAY13'!G93</f>
        <v>0</v>
      </c>
      <c r="P93" s="53">
        <f t="shared" si="28"/>
        <v>0</v>
      </c>
      <c r="Q93" s="54">
        <f t="shared" si="29"/>
        <v>0</v>
      </c>
      <c r="R93" s="55">
        <f t="shared" si="30"/>
        <v>0</v>
      </c>
      <c r="S93" s="52">
        <f t="shared" si="31"/>
        <v>0</v>
      </c>
      <c r="T93" s="276">
        <f t="shared" si="32"/>
        <v>0</v>
      </c>
      <c r="U93" s="62">
        <f t="shared" si="25"/>
        <v>0</v>
      </c>
    </row>
    <row r="94" spans="1:21" x14ac:dyDescent="0.25">
      <c r="A94" s="338" t="s">
        <v>175</v>
      </c>
      <c r="B94" s="52">
        <f>'DAY12'!H94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+(Table115[[#This Row],[OPENING ]]+Table115[[#This Row],[RECEIPTS]]+Table115[[#This Row],[RETURNS]])-(Table115[[#This Row],[EXCHANGED]]+Table115[[#This Row],[SALES]]+Table115[[#This Row],[ISSUES]])</f>
        <v>0</v>
      </c>
      <c r="I94" s="53">
        <v>0</v>
      </c>
      <c r="J94" s="58">
        <f t="shared" si="26"/>
        <v>0</v>
      </c>
      <c r="K94" s="53">
        <f>+'DAY12'!K94+'DAY13'!C94</f>
        <v>0</v>
      </c>
      <c r="L94" s="54">
        <f>+'DAY12'!L94+'DAY13'!D94</f>
        <v>0</v>
      </c>
      <c r="M94" s="55">
        <f>+'DAY12'!M94+'DAY13'!E94</f>
        <v>0</v>
      </c>
      <c r="N94" s="52">
        <f>+'DAY12'!N94+'DAY13'!F94</f>
        <v>0</v>
      </c>
      <c r="O94" s="276">
        <f>+'DAY12'!O94+'DAY13'!G94</f>
        <v>0</v>
      </c>
      <c r="P94" s="53">
        <f t="shared" si="28"/>
        <v>0</v>
      </c>
      <c r="Q94" s="54">
        <f t="shared" si="29"/>
        <v>0</v>
      </c>
      <c r="R94" s="55">
        <f t="shared" si="30"/>
        <v>0</v>
      </c>
      <c r="S94" s="52">
        <f t="shared" si="31"/>
        <v>0</v>
      </c>
      <c r="T94" s="276">
        <f t="shared" si="32"/>
        <v>0</v>
      </c>
      <c r="U94" s="62">
        <f t="shared" si="25"/>
        <v>0</v>
      </c>
    </row>
    <row r="95" spans="1:21" x14ac:dyDescent="0.25">
      <c r="A95" s="338" t="s">
        <v>260</v>
      </c>
      <c r="B95" s="52">
        <f>'DAY12'!H95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+(Table115[[#This Row],[OPENING ]]+Table115[[#This Row],[RECEIPTS]]+Table115[[#This Row],[RETURNS]])-(Table115[[#This Row],[EXCHANGED]]+Table115[[#This Row],[SALES]]+Table115[[#This Row],[ISSUES]])</f>
        <v>25</v>
      </c>
      <c r="I95" s="53">
        <v>0</v>
      </c>
      <c r="J95" s="58">
        <f t="shared" si="26"/>
        <v>-25</v>
      </c>
      <c r="K95" s="53">
        <f>+'DAY12'!K95+'DAY13'!C95</f>
        <v>0</v>
      </c>
      <c r="L95" s="54">
        <f>+'DAY12'!L95+'DAY13'!D95</f>
        <v>0</v>
      </c>
      <c r="M95" s="55">
        <f>+'DAY12'!M95+'DAY13'!E95</f>
        <v>0</v>
      </c>
      <c r="N95" s="52">
        <f>+'DAY12'!N95+'DAY13'!F95</f>
        <v>0</v>
      </c>
      <c r="O95" s="276">
        <f>+'DAY12'!O95+'DAY13'!G95</f>
        <v>0</v>
      </c>
      <c r="P95" s="53">
        <f t="shared" si="28"/>
        <v>0</v>
      </c>
      <c r="Q95" s="54">
        <f t="shared" si="29"/>
        <v>0</v>
      </c>
      <c r="R95" s="55">
        <f t="shared" si="30"/>
        <v>0</v>
      </c>
      <c r="S95" s="52">
        <f t="shared" si="31"/>
        <v>0</v>
      </c>
      <c r="T95" s="276">
        <f t="shared" si="32"/>
        <v>0</v>
      </c>
      <c r="U95" s="62">
        <f t="shared" si="25"/>
        <v>0</v>
      </c>
    </row>
    <row r="96" spans="1:21" x14ac:dyDescent="0.25">
      <c r="A96" s="338" t="s">
        <v>244</v>
      </c>
      <c r="B96" s="52">
        <f>'DAY12'!H96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+(Table115[[#This Row],[OPENING ]]+Table115[[#This Row],[RECEIPTS]]+Table115[[#This Row],[RETURNS]])-(Table115[[#This Row],[EXCHANGED]]+Table115[[#This Row],[SALES]]+Table115[[#This Row],[ISSUES]])</f>
        <v>0</v>
      </c>
      <c r="I96" s="53">
        <v>0</v>
      </c>
      <c r="J96" s="58">
        <f t="shared" si="26"/>
        <v>0</v>
      </c>
      <c r="K96" s="53">
        <f>+'DAY12'!K96+'DAY13'!C96</f>
        <v>0</v>
      </c>
      <c r="L96" s="54">
        <f>+'DAY12'!L96+'DAY13'!D96</f>
        <v>0</v>
      </c>
      <c r="M96" s="55">
        <f>+'DAY12'!M96+'DAY13'!E96</f>
        <v>0</v>
      </c>
      <c r="N96" s="52">
        <f>+'DAY12'!N96+'DAY13'!F96</f>
        <v>0</v>
      </c>
      <c r="O96" s="276">
        <f>+'DAY12'!O96+'DAY13'!G96</f>
        <v>0</v>
      </c>
      <c r="P96" s="53">
        <f t="shared" si="28"/>
        <v>0</v>
      </c>
      <c r="Q96" s="54">
        <f t="shared" si="29"/>
        <v>0</v>
      </c>
      <c r="R96" s="55">
        <f t="shared" si="30"/>
        <v>0</v>
      </c>
      <c r="S96" s="52">
        <f t="shared" si="31"/>
        <v>0</v>
      </c>
      <c r="T96" s="276">
        <f t="shared" si="32"/>
        <v>0</v>
      </c>
      <c r="U96" s="62">
        <f t="shared" si="25"/>
        <v>0</v>
      </c>
    </row>
    <row r="97" spans="1:21" x14ac:dyDescent="0.25">
      <c r="A97" s="338" t="s">
        <v>245</v>
      </c>
      <c r="B97" s="52">
        <f>'DAY12'!H97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+(Table115[[#This Row],[OPENING ]]+Table115[[#This Row],[RECEIPTS]]+Table115[[#This Row],[RETURNS]])-(Table115[[#This Row],[EXCHANGED]]+Table115[[#This Row],[SALES]]+Table115[[#This Row],[ISSUES]])</f>
        <v>30.400000000000006</v>
      </c>
      <c r="I97" s="53">
        <v>0</v>
      </c>
      <c r="J97" s="58">
        <f t="shared" si="26"/>
        <v>-30.400000000000006</v>
      </c>
      <c r="K97" s="53">
        <f>+'DAY12'!K97+'DAY13'!C97</f>
        <v>0</v>
      </c>
      <c r="L97" s="54">
        <f>+'DAY12'!L97+'DAY13'!D97</f>
        <v>0</v>
      </c>
      <c r="M97" s="55">
        <f>+'DAY12'!M97+'DAY13'!E97</f>
        <v>0</v>
      </c>
      <c r="N97" s="52">
        <f>+'DAY12'!N97+'DAY13'!F97</f>
        <v>0</v>
      </c>
      <c r="O97" s="276">
        <f>+'DAY12'!O97+'DAY13'!G97</f>
        <v>155</v>
      </c>
      <c r="P97" s="53">
        <f t="shared" si="28"/>
        <v>0</v>
      </c>
      <c r="Q97" s="54">
        <f t="shared" si="29"/>
        <v>0</v>
      </c>
      <c r="R97" s="55">
        <f t="shared" si="30"/>
        <v>0</v>
      </c>
      <c r="S97" s="52">
        <f t="shared" si="31"/>
        <v>0</v>
      </c>
      <c r="T97" s="276">
        <f t="shared" si="32"/>
        <v>11.923076923076923</v>
      </c>
      <c r="U97" s="62">
        <f t="shared" si="25"/>
        <v>2.5496774193548393</v>
      </c>
    </row>
    <row r="98" spans="1:21" x14ac:dyDescent="0.25">
      <c r="A98" s="338"/>
      <c r="B98" s="52">
        <f>'DAY12'!H98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+(Table115[[#This Row],[OPENING ]]+Table115[[#This Row],[RECEIPTS]]+Table115[[#This Row],[RETURNS]])-(Table115[[#This Row],[EXCHANGED]]+Table115[[#This Row],[SALES]]+Table115[[#This Row],[ISSUES]])</f>
        <v>0</v>
      </c>
      <c r="I98" s="53">
        <v>0</v>
      </c>
      <c r="J98" s="58">
        <f t="shared" si="26"/>
        <v>0</v>
      </c>
      <c r="K98" s="53">
        <f>+'DAY12'!K98+'DAY13'!C98</f>
        <v>0</v>
      </c>
      <c r="L98" s="54">
        <f>+'DAY12'!L98+'DAY13'!D98</f>
        <v>0</v>
      </c>
      <c r="M98" s="55">
        <f>+'DAY12'!M98+'DAY13'!E98</f>
        <v>0</v>
      </c>
      <c r="N98" s="52">
        <f>+'DAY12'!N98+'DAY13'!F98</f>
        <v>0</v>
      </c>
      <c r="O98" s="276">
        <f>+'DAY12'!O98+'DAY13'!G98</f>
        <v>0</v>
      </c>
      <c r="P98" s="53">
        <f t="shared" si="28"/>
        <v>0</v>
      </c>
      <c r="Q98" s="54">
        <f t="shared" si="29"/>
        <v>0</v>
      </c>
      <c r="R98" s="55">
        <f t="shared" si="30"/>
        <v>0</v>
      </c>
      <c r="S98" s="52">
        <f t="shared" si="31"/>
        <v>0</v>
      </c>
      <c r="T98" s="276">
        <f t="shared" si="32"/>
        <v>0</v>
      </c>
      <c r="U98" s="62">
        <f t="shared" si="25"/>
        <v>0</v>
      </c>
    </row>
    <row r="99" spans="1:21" ht="15.75" thickBot="1" x14ac:dyDescent="0.3">
      <c r="A99" s="339"/>
      <c r="B99" s="52">
        <f>'DAY12'!H99</f>
        <v>0</v>
      </c>
      <c r="C99" s="53">
        <v>0</v>
      </c>
      <c r="D99" s="54">
        <v>0</v>
      </c>
      <c r="E99" s="55">
        <v>0</v>
      </c>
      <c r="F99" s="52">
        <v>0</v>
      </c>
      <c r="G99" s="276">
        <v>0</v>
      </c>
      <c r="H99" s="54">
        <f>+(Table115[[#This Row],[OPENING ]]+Table115[[#This Row],[RECEIPTS]]+Table115[[#This Row],[RETURNS]])-(Table115[[#This Row],[EXCHANGED]]+Table115[[#This Row],[SALES]]+Table115[[#This Row],[ISSUES]])</f>
        <v>0</v>
      </c>
      <c r="I99" s="144">
        <v>0</v>
      </c>
      <c r="J99" s="148">
        <f>+I99-H99</f>
        <v>0</v>
      </c>
      <c r="K99" s="53">
        <f>+'DAY12'!K99+'DAY13'!C99</f>
        <v>0</v>
      </c>
      <c r="L99" s="54">
        <f>+'DAY12'!L99+'DAY13'!D99</f>
        <v>0</v>
      </c>
      <c r="M99" s="55">
        <f>+'DAY12'!M99+'DAY13'!E99</f>
        <v>0</v>
      </c>
      <c r="N99" s="52">
        <f>+'DAY12'!N99+'DAY13'!F99</f>
        <v>0</v>
      </c>
      <c r="O99" s="276">
        <f>+'DAY12'!O99+'DAY13'!G99</f>
        <v>0</v>
      </c>
      <c r="P99" s="53">
        <f t="shared" si="28"/>
        <v>0</v>
      </c>
      <c r="Q99" s="54">
        <f t="shared" si="29"/>
        <v>0</v>
      </c>
      <c r="R99" s="55">
        <f t="shared" si="30"/>
        <v>0</v>
      </c>
      <c r="S99" s="52">
        <f t="shared" si="31"/>
        <v>0</v>
      </c>
      <c r="T99" s="276">
        <f t="shared" si="3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3">SUM(B83:B99)</f>
        <v>3565.0000000000005</v>
      </c>
      <c r="C100" s="161">
        <f t="shared" si="33"/>
        <v>0</v>
      </c>
      <c r="D100" s="162">
        <f t="shared" si="33"/>
        <v>0</v>
      </c>
      <c r="E100" s="163">
        <f t="shared" si="33"/>
        <v>0</v>
      </c>
      <c r="F100" s="160">
        <f t="shared" si="33"/>
        <v>0</v>
      </c>
      <c r="G100" s="277">
        <f t="shared" si="33"/>
        <v>0</v>
      </c>
      <c r="H100" s="162">
        <f t="shared" si="33"/>
        <v>3565.0000000000005</v>
      </c>
      <c r="I100" s="161">
        <f t="shared" si="33"/>
        <v>0</v>
      </c>
      <c r="J100" s="161">
        <f t="shared" ref="J100:T100" si="34">SUM(J83:J99)</f>
        <v>-3565.0000000000005</v>
      </c>
      <c r="K100" s="161">
        <f t="shared" si="34"/>
        <v>8250</v>
      </c>
      <c r="L100" s="161">
        <f t="shared" si="34"/>
        <v>96.6</v>
      </c>
      <c r="M100" s="163">
        <f t="shared" si="34"/>
        <v>0</v>
      </c>
      <c r="N100" s="160">
        <f t="shared" si="34"/>
        <v>0</v>
      </c>
      <c r="O100" s="277">
        <f t="shared" si="34"/>
        <v>7032</v>
      </c>
      <c r="P100" s="161">
        <f t="shared" si="34"/>
        <v>634.61538461538464</v>
      </c>
      <c r="Q100" s="162">
        <f t="shared" si="34"/>
        <v>7.4307692307692301</v>
      </c>
      <c r="R100" s="163">
        <f t="shared" si="34"/>
        <v>0</v>
      </c>
      <c r="S100" s="160">
        <f t="shared" si="34"/>
        <v>0</v>
      </c>
      <c r="T100" s="277">
        <f t="shared" si="34"/>
        <v>540.92307692307691</v>
      </c>
      <c r="U100" s="166">
        <f t="shared" si="25"/>
        <v>3.0136033188976894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'DAY12'!H102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+(Table115[[#This Row],[OPENING ]]+Table115[[#This Row],[RECEIPTS]]+Table115[[#This Row],[RETURNS]])-(Table115[[#This Row],[EXCHANGED]]+Table115[[#This Row],[SALES]]+Table115[[#This Row],[ISSUES]])</f>
        <v>0</v>
      </c>
      <c r="I102" s="53">
        <v>0</v>
      </c>
      <c r="J102" s="58">
        <f t="shared" si="26"/>
        <v>0</v>
      </c>
      <c r="K102" s="53">
        <f>+'DAY12'!K102+'DAY13'!C102</f>
        <v>0</v>
      </c>
      <c r="L102" s="54">
        <f>+'DAY12'!L102+'DAY13'!D102</f>
        <v>0</v>
      </c>
      <c r="M102" s="55">
        <f>+'DAY12'!M102+'DAY13'!E102</f>
        <v>0</v>
      </c>
      <c r="N102" s="52">
        <f>+'DAY12'!N102+'DAY13'!F102</f>
        <v>0</v>
      </c>
      <c r="O102" s="276">
        <f>+'DAY12'!O102+'DAY13'!G102</f>
        <v>0</v>
      </c>
      <c r="P102" s="53">
        <f>+K102/13</f>
        <v>0</v>
      </c>
      <c r="Q102" s="54">
        <f>+L102/13</f>
        <v>0</v>
      </c>
      <c r="R102" s="55">
        <f>+M102/13</f>
        <v>0</v>
      </c>
      <c r="S102" s="52">
        <f>+N102/13</f>
        <v>0</v>
      </c>
      <c r="T102" s="276">
        <f>+O102/13</f>
        <v>0</v>
      </c>
      <c r="U102" s="62">
        <f t="shared" si="25"/>
        <v>0</v>
      </c>
    </row>
    <row r="103" spans="1:21" x14ac:dyDescent="0.25">
      <c r="A103" s="340" t="s">
        <v>164</v>
      </c>
      <c r="B103" s="52">
        <f>'DAY12'!H103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+(Table115[[#This Row],[OPENING ]]+Table115[[#This Row],[RECEIPTS]]+Table115[[#This Row],[RETURNS]])-(Table115[[#This Row],[EXCHANGED]]+Table115[[#This Row],[SALES]]+Table115[[#This Row],[ISSUES]])</f>
        <v>0</v>
      </c>
      <c r="I103" s="53">
        <v>0</v>
      </c>
      <c r="J103" s="58">
        <f t="shared" si="26"/>
        <v>0</v>
      </c>
      <c r="K103" s="53">
        <f>+'DAY12'!K103+'DAY13'!C103</f>
        <v>0</v>
      </c>
      <c r="L103" s="54">
        <f>+'DAY12'!L103+'DAY13'!D103</f>
        <v>0</v>
      </c>
      <c r="M103" s="55">
        <f>+'DAY12'!M103+'DAY13'!E103</f>
        <v>0</v>
      </c>
      <c r="N103" s="52">
        <f>+'DAY12'!N103+'DAY13'!F103</f>
        <v>0</v>
      </c>
      <c r="O103" s="276">
        <f>+'DAY12'!O103+'DAY13'!G103</f>
        <v>0</v>
      </c>
      <c r="P103" s="53">
        <f t="shared" ref="P103:P113" si="35">+K103/13</f>
        <v>0</v>
      </c>
      <c r="Q103" s="54">
        <f t="shared" ref="Q103:Q113" si="36">+L103/13</f>
        <v>0</v>
      </c>
      <c r="R103" s="55">
        <f t="shared" ref="R103:R113" si="37">+M103/13</f>
        <v>0</v>
      </c>
      <c r="S103" s="52">
        <f t="shared" ref="S103:S113" si="38">+N103/13</f>
        <v>0</v>
      </c>
      <c r="T103" s="276">
        <f t="shared" ref="T103:T113" si="39">+O103/13</f>
        <v>0</v>
      </c>
      <c r="U103" s="62">
        <f t="shared" si="25"/>
        <v>0</v>
      </c>
    </row>
    <row r="104" spans="1:21" x14ac:dyDescent="0.25">
      <c r="A104" s="340" t="s">
        <v>114</v>
      </c>
      <c r="B104" s="52">
        <f>'DAY12'!H104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+(Table115[[#This Row],[OPENING ]]+Table115[[#This Row],[RECEIPTS]]+Table115[[#This Row],[RETURNS]])-(Table115[[#This Row],[EXCHANGED]]+Table115[[#This Row],[SALES]]+Table115[[#This Row],[ISSUES]])</f>
        <v>0</v>
      </c>
      <c r="I104" s="53">
        <v>0</v>
      </c>
      <c r="J104" s="58">
        <f t="shared" si="26"/>
        <v>0</v>
      </c>
      <c r="K104" s="53">
        <f>+'DAY12'!K104+'DAY13'!C104</f>
        <v>0</v>
      </c>
      <c r="L104" s="54">
        <f>+'DAY12'!L104+'DAY13'!D104</f>
        <v>0</v>
      </c>
      <c r="M104" s="55">
        <f>+'DAY12'!M104+'DAY13'!E104</f>
        <v>0</v>
      </c>
      <c r="N104" s="52">
        <f>+'DAY12'!N104+'DAY13'!F104</f>
        <v>0</v>
      </c>
      <c r="O104" s="276">
        <f>+'DAY12'!O104+'DAY13'!G104</f>
        <v>0</v>
      </c>
      <c r="P104" s="53">
        <f t="shared" si="35"/>
        <v>0</v>
      </c>
      <c r="Q104" s="54">
        <f t="shared" si="36"/>
        <v>0</v>
      </c>
      <c r="R104" s="55">
        <f t="shared" si="37"/>
        <v>0</v>
      </c>
      <c r="S104" s="52">
        <f t="shared" si="38"/>
        <v>0</v>
      </c>
      <c r="T104" s="276">
        <f t="shared" si="39"/>
        <v>0</v>
      </c>
      <c r="U104" s="62">
        <f t="shared" si="25"/>
        <v>0</v>
      </c>
    </row>
    <row r="105" spans="1:21" x14ac:dyDescent="0.25">
      <c r="A105" s="340" t="s">
        <v>113</v>
      </c>
      <c r="B105" s="52">
        <f>'DAY12'!H105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+(Table115[[#This Row],[OPENING ]]+Table115[[#This Row],[RECEIPTS]]+Table115[[#This Row],[RETURNS]])-(Table115[[#This Row],[EXCHANGED]]+Table115[[#This Row],[SALES]]+Table115[[#This Row],[ISSUES]])</f>
        <v>0</v>
      </c>
      <c r="I105" s="53">
        <v>0</v>
      </c>
      <c r="J105" s="58">
        <f t="shared" si="26"/>
        <v>0</v>
      </c>
      <c r="K105" s="53">
        <f>+'DAY12'!K105+'DAY13'!C105</f>
        <v>0</v>
      </c>
      <c r="L105" s="54">
        <f>+'DAY12'!L105+'DAY13'!D105</f>
        <v>0</v>
      </c>
      <c r="M105" s="55">
        <f>+'DAY12'!M105+'DAY13'!E105</f>
        <v>0</v>
      </c>
      <c r="N105" s="52">
        <f>+'DAY12'!N105+'DAY13'!F105</f>
        <v>0</v>
      </c>
      <c r="O105" s="276">
        <f>+'DAY12'!O105+'DAY13'!G105</f>
        <v>0</v>
      </c>
      <c r="P105" s="53">
        <f t="shared" si="35"/>
        <v>0</v>
      </c>
      <c r="Q105" s="54">
        <f t="shared" si="36"/>
        <v>0</v>
      </c>
      <c r="R105" s="55">
        <f t="shared" si="37"/>
        <v>0</v>
      </c>
      <c r="S105" s="52">
        <f t="shared" si="38"/>
        <v>0</v>
      </c>
      <c r="T105" s="276">
        <f t="shared" si="39"/>
        <v>0</v>
      </c>
      <c r="U105" s="62">
        <f t="shared" si="25"/>
        <v>0</v>
      </c>
    </row>
    <row r="106" spans="1:21" x14ac:dyDescent="0.25">
      <c r="A106" s="341" t="s">
        <v>171</v>
      </c>
      <c r="B106" s="52">
        <f>'DAY12'!H106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+(Table115[[#This Row],[OPENING ]]+Table115[[#This Row],[RECEIPTS]]+Table115[[#This Row],[RETURNS]])-(Table115[[#This Row],[EXCHANGED]]+Table115[[#This Row],[SALES]]+Table115[[#This Row],[ISSUES]])</f>
        <v>0</v>
      </c>
      <c r="I106" s="53">
        <v>0</v>
      </c>
      <c r="J106" s="58">
        <f t="shared" si="26"/>
        <v>0</v>
      </c>
      <c r="K106" s="53">
        <f>+'DAY12'!K106+'DAY13'!C106</f>
        <v>0</v>
      </c>
      <c r="L106" s="54">
        <f>+'DAY12'!L106+'DAY13'!D106</f>
        <v>0</v>
      </c>
      <c r="M106" s="55">
        <f>+'DAY12'!M106+'DAY13'!E106</f>
        <v>0</v>
      </c>
      <c r="N106" s="52">
        <f>+'DAY12'!N106+'DAY13'!F106</f>
        <v>0</v>
      </c>
      <c r="O106" s="276">
        <f>+'DAY12'!O106+'DAY13'!G106</f>
        <v>0</v>
      </c>
      <c r="P106" s="53">
        <f t="shared" si="35"/>
        <v>0</v>
      </c>
      <c r="Q106" s="54">
        <f t="shared" si="36"/>
        <v>0</v>
      </c>
      <c r="R106" s="55">
        <f t="shared" si="37"/>
        <v>0</v>
      </c>
      <c r="S106" s="52">
        <f t="shared" si="38"/>
        <v>0</v>
      </c>
      <c r="T106" s="276">
        <f t="shared" si="39"/>
        <v>0</v>
      </c>
      <c r="U106" s="62">
        <f t="shared" si="25"/>
        <v>0</v>
      </c>
    </row>
    <row r="107" spans="1:21" x14ac:dyDescent="0.25">
      <c r="A107" s="340" t="s">
        <v>261</v>
      </c>
      <c r="B107" s="52">
        <f>'DAY12'!H107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+(Table115[[#This Row],[OPENING ]]+Table115[[#This Row],[RECEIPTS]]+Table115[[#This Row],[RETURNS]])-(Table115[[#This Row],[EXCHANGED]]+Table115[[#This Row],[SALES]]+Table115[[#This Row],[ISSUES]])</f>
        <v>258.60000000000002</v>
      </c>
      <c r="I107" s="53">
        <v>0</v>
      </c>
      <c r="J107" s="58">
        <f t="shared" si="26"/>
        <v>-258.60000000000002</v>
      </c>
      <c r="K107" s="53">
        <f>+'DAY12'!K107+'DAY13'!C107</f>
        <v>0</v>
      </c>
      <c r="L107" s="54">
        <f>+'DAY12'!L107+'DAY13'!D107</f>
        <v>0</v>
      </c>
      <c r="M107" s="55">
        <f>+'DAY12'!M107+'DAY13'!E107</f>
        <v>0</v>
      </c>
      <c r="N107" s="52">
        <f>+'DAY12'!N107+'DAY13'!F107</f>
        <v>0</v>
      </c>
      <c r="O107" s="276">
        <f>+'DAY12'!O107+'DAY13'!G107</f>
        <v>0</v>
      </c>
      <c r="P107" s="53">
        <f t="shared" si="35"/>
        <v>0</v>
      </c>
      <c r="Q107" s="54">
        <f t="shared" si="36"/>
        <v>0</v>
      </c>
      <c r="R107" s="55">
        <f t="shared" si="37"/>
        <v>0</v>
      </c>
      <c r="S107" s="52">
        <f t="shared" si="38"/>
        <v>0</v>
      </c>
      <c r="T107" s="276">
        <f t="shared" si="39"/>
        <v>0</v>
      </c>
      <c r="U107" s="62">
        <f t="shared" si="25"/>
        <v>0</v>
      </c>
    </row>
    <row r="108" spans="1:21" x14ac:dyDescent="0.25">
      <c r="A108" s="342" t="s">
        <v>220</v>
      </c>
      <c r="B108" s="52">
        <f>'DAY12'!H108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+(Table115[[#This Row],[OPENING ]]+Table115[[#This Row],[RECEIPTS]]+Table115[[#This Row],[RETURNS]])-(Table115[[#This Row],[EXCHANGED]]+Table115[[#This Row],[SALES]]+Table115[[#This Row],[ISSUES]])</f>
        <v>9803.4</v>
      </c>
      <c r="I108" s="53">
        <v>0</v>
      </c>
      <c r="J108" s="58">
        <f t="shared" si="26"/>
        <v>-9803.4</v>
      </c>
      <c r="K108" s="53">
        <f>+'DAY12'!K108+'DAY13'!C108</f>
        <v>6075</v>
      </c>
      <c r="L108" s="54">
        <f>+'DAY12'!L108+'DAY13'!D108</f>
        <v>0</v>
      </c>
      <c r="M108" s="55">
        <f>+'DAY12'!M108+'DAY13'!E108</f>
        <v>0</v>
      </c>
      <c r="N108" s="52">
        <f>+'DAY12'!N108+'DAY13'!F108</f>
        <v>0</v>
      </c>
      <c r="O108" s="276">
        <f>+'DAY12'!O108+'DAY13'!G108</f>
        <v>3900</v>
      </c>
      <c r="P108" s="53">
        <f t="shared" si="35"/>
        <v>467.30769230769232</v>
      </c>
      <c r="Q108" s="54">
        <f t="shared" si="36"/>
        <v>0</v>
      </c>
      <c r="R108" s="55">
        <f t="shared" si="37"/>
        <v>0</v>
      </c>
      <c r="S108" s="52">
        <f t="shared" si="38"/>
        <v>0</v>
      </c>
      <c r="T108" s="276">
        <f t="shared" si="39"/>
        <v>300</v>
      </c>
      <c r="U108" s="62">
        <f t="shared" si="25"/>
        <v>12.776360902255638</v>
      </c>
    </row>
    <row r="109" spans="1:21" x14ac:dyDescent="0.25">
      <c r="A109" s="340"/>
      <c r="B109" s="52">
        <f>'DAY12'!H109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+(Table115[[#This Row],[OPENING ]]+Table115[[#This Row],[RECEIPTS]]+Table115[[#This Row],[RETURNS]])-(Table115[[#This Row],[EXCHANGED]]+Table115[[#This Row],[SALES]]+Table115[[#This Row],[ISSUES]])</f>
        <v>0</v>
      </c>
      <c r="I109" s="53">
        <v>0</v>
      </c>
      <c r="J109" s="58">
        <f t="shared" si="26"/>
        <v>0</v>
      </c>
      <c r="K109" s="53">
        <f>+'DAY12'!K109+'DAY13'!C109</f>
        <v>0</v>
      </c>
      <c r="L109" s="54">
        <f>+'DAY12'!L109+'DAY13'!D109</f>
        <v>0</v>
      </c>
      <c r="M109" s="55">
        <f>+'DAY12'!M109+'DAY13'!E109</f>
        <v>0</v>
      </c>
      <c r="N109" s="52">
        <f>+'DAY12'!N109+'DAY13'!F109</f>
        <v>0</v>
      </c>
      <c r="O109" s="276">
        <f>+'DAY12'!O109+'DAY13'!G109</f>
        <v>0</v>
      </c>
      <c r="P109" s="53">
        <f t="shared" si="35"/>
        <v>0</v>
      </c>
      <c r="Q109" s="54">
        <f t="shared" si="36"/>
        <v>0</v>
      </c>
      <c r="R109" s="55">
        <f t="shared" si="37"/>
        <v>0</v>
      </c>
      <c r="S109" s="52">
        <f t="shared" si="38"/>
        <v>0</v>
      </c>
      <c r="T109" s="276">
        <f t="shared" si="39"/>
        <v>0</v>
      </c>
      <c r="U109" s="62">
        <f t="shared" si="25"/>
        <v>0</v>
      </c>
    </row>
    <row r="110" spans="1:21" x14ac:dyDescent="0.25">
      <c r="A110" s="340"/>
      <c r="B110" s="52">
        <f>'DAY12'!H110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+(Table115[[#This Row],[OPENING ]]+Table115[[#This Row],[RECEIPTS]]+Table115[[#This Row],[RETURNS]])-(Table115[[#This Row],[EXCHANGED]]+Table115[[#This Row],[SALES]]+Table115[[#This Row],[ISSUES]])</f>
        <v>0</v>
      </c>
      <c r="I110" s="53">
        <v>0</v>
      </c>
      <c r="J110" s="58">
        <f t="shared" si="26"/>
        <v>0</v>
      </c>
      <c r="K110" s="53">
        <f>+'DAY12'!K110+'DAY13'!C110</f>
        <v>0</v>
      </c>
      <c r="L110" s="54">
        <f>+'DAY12'!L110+'DAY13'!D110</f>
        <v>0</v>
      </c>
      <c r="M110" s="55">
        <f>+'DAY12'!M110+'DAY13'!E110</f>
        <v>0</v>
      </c>
      <c r="N110" s="52">
        <f>+'DAY12'!N110+'DAY13'!F110</f>
        <v>0</v>
      </c>
      <c r="O110" s="276">
        <f>+'DAY12'!O110+'DAY13'!G110</f>
        <v>0</v>
      </c>
      <c r="P110" s="53">
        <f t="shared" si="35"/>
        <v>0</v>
      </c>
      <c r="Q110" s="54">
        <f t="shared" si="36"/>
        <v>0</v>
      </c>
      <c r="R110" s="55">
        <f t="shared" si="37"/>
        <v>0</v>
      </c>
      <c r="S110" s="52">
        <f t="shared" si="38"/>
        <v>0</v>
      </c>
      <c r="T110" s="276">
        <f t="shared" si="39"/>
        <v>0</v>
      </c>
      <c r="U110" s="62">
        <f t="shared" si="25"/>
        <v>0</v>
      </c>
    </row>
    <row r="111" spans="1:21" x14ac:dyDescent="0.25">
      <c r="A111" s="340"/>
      <c r="B111" s="52">
        <f>'DAY12'!H111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+(Table115[[#This Row],[OPENING ]]+Table115[[#This Row],[RECEIPTS]]+Table115[[#This Row],[RETURNS]])-(Table115[[#This Row],[EXCHANGED]]+Table115[[#This Row],[SALES]]+Table115[[#This Row],[ISSUES]])</f>
        <v>0</v>
      </c>
      <c r="I111" s="53">
        <v>0</v>
      </c>
      <c r="J111" s="58">
        <f t="shared" si="26"/>
        <v>0</v>
      </c>
      <c r="K111" s="53">
        <f>+'DAY12'!K111+'DAY13'!C111</f>
        <v>0</v>
      </c>
      <c r="L111" s="54">
        <f>+'DAY12'!L111+'DAY13'!D111</f>
        <v>0</v>
      </c>
      <c r="M111" s="55">
        <f>+'DAY12'!M111+'DAY13'!E111</f>
        <v>0</v>
      </c>
      <c r="N111" s="52">
        <f>+'DAY12'!N111+'DAY13'!F111</f>
        <v>0</v>
      </c>
      <c r="O111" s="276">
        <f>+'DAY12'!O111+'DAY13'!G111</f>
        <v>0</v>
      </c>
      <c r="P111" s="53">
        <f t="shared" si="35"/>
        <v>0</v>
      </c>
      <c r="Q111" s="54">
        <f t="shared" si="36"/>
        <v>0</v>
      </c>
      <c r="R111" s="55">
        <f t="shared" si="37"/>
        <v>0</v>
      </c>
      <c r="S111" s="52">
        <f t="shared" si="38"/>
        <v>0</v>
      </c>
      <c r="T111" s="276">
        <f t="shared" si="39"/>
        <v>0</v>
      </c>
      <c r="U111" s="62">
        <f t="shared" si="25"/>
        <v>0</v>
      </c>
    </row>
    <row r="112" spans="1:21" x14ac:dyDescent="0.25">
      <c r="A112" s="340"/>
      <c r="B112" s="52">
        <f>'DAY12'!H112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+(Table115[[#This Row],[OPENING ]]+Table115[[#This Row],[RECEIPTS]]+Table115[[#This Row],[RETURNS]])-(Table115[[#This Row],[EXCHANGED]]+Table115[[#This Row],[SALES]]+Table115[[#This Row],[ISSUES]])</f>
        <v>0</v>
      </c>
      <c r="I112" s="53">
        <v>0</v>
      </c>
      <c r="J112" s="58">
        <f t="shared" si="26"/>
        <v>0</v>
      </c>
      <c r="K112" s="53">
        <f>+'DAY12'!K112+'DAY13'!C112</f>
        <v>0</v>
      </c>
      <c r="L112" s="54">
        <f>+'DAY12'!L112+'DAY13'!D112</f>
        <v>0</v>
      </c>
      <c r="M112" s="55">
        <f>+'DAY12'!M112+'DAY13'!E112</f>
        <v>0</v>
      </c>
      <c r="N112" s="52">
        <f>+'DAY12'!N112+'DAY13'!F112</f>
        <v>0</v>
      </c>
      <c r="O112" s="276">
        <f>+'DAY12'!O112+'DAY13'!G112</f>
        <v>0</v>
      </c>
      <c r="P112" s="53">
        <f t="shared" si="35"/>
        <v>0</v>
      </c>
      <c r="Q112" s="54">
        <f t="shared" si="36"/>
        <v>0</v>
      </c>
      <c r="R112" s="55">
        <f t="shared" si="37"/>
        <v>0</v>
      </c>
      <c r="S112" s="52">
        <f t="shared" si="38"/>
        <v>0</v>
      </c>
      <c r="T112" s="276">
        <f t="shared" si="39"/>
        <v>0</v>
      </c>
      <c r="U112" s="62">
        <f t="shared" si="25"/>
        <v>0</v>
      </c>
    </row>
    <row r="113" spans="1:21" ht="15.75" thickBot="1" x14ac:dyDescent="0.3">
      <c r="A113" s="342" t="s">
        <v>126</v>
      </c>
      <c r="B113" s="52">
        <f>'DAY12'!H113</f>
        <v>0</v>
      </c>
      <c r="C113" s="53">
        <v>0</v>
      </c>
      <c r="D113" s="54">
        <v>0</v>
      </c>
      <c r="E113" s="55">
        <v>0</v>
      </c>
      <c r="F113" s="52">
        <v>0</v>
      </c>
      <c r="G113" s="276">
        <v>0</v>
      </c>
      <c r="H113" s="54">
        <f>+(Table115[[#This Row],[OPENING ]]+Table115[[#This Row],[RECEIPTS]]+Table115[[#This Row],[RETURNS]])-(Table115[[#This Row],[EXCHANGED]]+Table115[[#This Row],[SALES]]+Table115[[#This Row],[ISSUES]])</f>
        <v>0</v>
      </c>
      <c r="I113" s="144">
        <v>0</v>
      </c>
      <c r="J113" s="148">
        <f t="shared" si="26"/>
        <v>0</v>
      </c>
      <c r="K113" s="53">
        <f>+'DAY12'!K113+'DAY13'!C113</f>
        <v>0</v>
      </c>
      <c r="L113" s="54">
        <f>+'DAY12'!L113+'DAY13'!D113</f>
        <v>0</v>
      </c>
      <c r="M113" s="55">
        <f>+'DAY12'!M113+'DAY13'!E113</f>
        <v>0</v>
      </c>
      <c r="N113" s="52">
        <f>+'DAY12'!N113+'DAY13'!F113</f>
        <v>0</v>
      </c>
      <c r="O113" s="276">
        <f>+'DAY12'!O113+'DAY13'!G113</f>
        <v>0</v>
      </c>
      <c r="P113" s="53">
        <f t="shared" si="35"/>
        <v>0</v>
      </c>
      <c r="Q113" s="54">
        <f t="shared" si="36"/>
        <v>0</v>
      </c>
      <c r="R113" s="55">
        <f t="shared" si="37"/>
        <v>0</v>
      </c>
      <c r="S113" s="52">
        <f t="shared" si="38"/>
        <v>0</v>
      </c>
      <c r="T113" s="276">
        <f t="shared" si="39"/>
        <v>0</v>
      </c>
      <c r="U113" s="167">
        <f t="shared" si="25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40">SUM(C102:C113)</f>
        <v>0</v>
      </c>
      <c r="D114" s="162">
        <f t="shared" si="40"/>
        <v>0</v>
      </c>
      <c r="E114" s="163">
        <f t="shared" si="40"/>
        <v>0</v>
      </c>
      <c r="F114" s="160">
        <f t="shared" si="40"/>
        <v>0</v>
      </c>
      <c r="G114" s="277">
        <f t="shared" ref="G114:T114" si="41">SUM(G102:G113)</f>
        <v>0</v>
      </c>
      <c r="H114" s="162">
        <f t="shared" si="41"/>
        <v>10062</v>
      </c>
      <c r="I114" s="161">
        <f t="shared" si="41"/>
        <v>0</v>
      </c>
      <c r="J114" s="165">
        <f>SUM(J102:J113)</f>
        <v>-10062</v>
      </c>
      <c r="K114" s="161">
        <f t="shared" si="41"/>
        <v>6075</v>
      </c>
      <c r="L114" s="162">
        <f t="shared" si="41"/>
        <v>0</v>
      </c>
      <c r="M114" s="163">
        <f t="shared" si="41"/>
        <v>0</v>
      </c>
      <c r="N114" s="160">
        <f t="shared" si="41"/>
        <v>0</v>
      </c>
      <c r="O114" s="277">
        <f t="shared" si="41"/>
        <v>3900</v>
      </c>
      <c r="P114" s="161">
        <f t="shared" si="41"/>
        <v>467.30769230769232</v>
      </c>
      <c r="Q114" s="162">
        <f t="shared" si="41"/>
        <v>0</v>
      </c>
      <c r="R114" s="163">
        <f t="shared" si="41"/>
        <v>0</v>
      </c>
      <c r="S114" s="160">
        <f t="shared" si="41"/>
        <v>0</v>
      </c>
      <c r="T114" s="277">
        <f t="shared" si="41"/>
        <v>300</v>
      </c>
      <c r="U114" s="166">
        <f t="shared" si="25"/>
        <v>13.113383458646615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'DAY12'!H117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+(Table115[[#This Row],[OPENING ]]+Table115[[#This Row],[RECEIPTS]]+Table115[[#This Row],[RETURNS]])-(Table115[[#This Row],[EXCHANGED]]+Table115[[#This Row],[SALES]]+Table115[[#This Row],[ISSUES]])</f>
        <v>0</v>
      </c>
      <c r="I117" s="53">
        <v>0</v>
      </c>
      <c r="J117" s="58">
        <f t="shared" si="26"/>
        <v>0</v>
      </c>
      <c r="K117" s="53">
        <f>+'DAY12'!K117+'DAY13'!C117</f>
        <v>0</v>
      </c>
      <c r="L117" s="54">
        <f>+'DAY12'!L117+'DAY13'!D117</f>
        <v>0</v>
      </c>
      <c r="M117" s="55">
        <f>+'DAY12'!M117+'DAY13'!E117</f>
        <v>0</v>
      </c>
      <c r="N117" s="52">
        <f>+'DAY12'!N117+'DAY13'!F117</f>
        <v>0</v>
      </c>
      <c r="O117" s="276">
        <f>+'DAY12'!O117+'DAY13'!G117</f>
        <v>0</v>
      </c>
      <c r="P117" s="53">
        <f>+K117/13</f>
        <v>0</v>
      </c>
      <c r="Q117" s="54">
        <f>+L117/13</f>
        <v>0</v>
      </c>
      <c r="R117" s="55">
        <f>+M117/13</f>
        <v>0</v>
      </c>
      <c r="S117" s="52">
        <f>+N117/13</f>
        <v>0</v>
      </c>
      <c r="T117" s="276">
        <f>+O117/13</f>
        <v>0</v>
      </c>
      <c r="U117" s="62">
        <f t="shared" si="25"/>
        <v>0</v>
      </c>
    </row>
    <row r="118" spans="1:21" x14ac:dyDescent="0.25">
      <c r="A118" s="78" t="s">
        <v>46</v>
      </c>
      <c r="B118" s="52">
        <f>'DAY12'!H118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+(Table115[[#This Row],[OPENING ]]+Table115[[#This Row],[RECEIPTS]]+Table115[[#This Row],[RETURNS]])-(Table115[[#This Row],[EXCHANGED]]+Table115[[#This Row],[SALES]]+Table115[[#This Row],[ISSUES]])</f>
        <v>0</v>
      </c>
      <c r="I118" s="53">
        <v>0</v>
      </c>
      <c r="J118" s="58">
        <f t="shared" si="26"/>
        <v>0</v>
      </c>
      <c r="K118" s="53">
        <f>+'DAY12'!K118+'DAY13'!C118</f>
        <v>0</v>
      </c>
      <c r="L118" s="54">
        <f>+'DAY12'!L118+'DAY13'!D118</f>
        <v>0</v>
      </c>
      <c r="M118" s="55">
        <f>+'DAY12'!M118+'DAY13'!E118</f>
        <v>0</v>
      </c>
      <c r="N118" s="52">
        <f>+'DAY12'!N118+'DAY13'!F118</f>
        <v>0</v>
      </c>
      <c r="O118" s="276">
        <f>+'DAY12'!O118+'DAY13'!G118</f>
        <v>0</v>
      </c>
      <c r="P118" s="53">
        <f t="shared" ref="P118:P124" si="42">+K118/13</f>
        <v>0</v>
      </c>
      <c r="Q118" s="54">
        <f t="shared" ref="Q118:Q124" si="43">+L118/13</f>
        <v>0</v>
      </c>
      <c r="R118" s="55">
        <f t="shared" ref="R118:R124" si="44">+M118/13</f>
        <v>0</v>
      </c>
      <c r="S118" s="52">
        <f t="shared" ref="S118:S124" si="45">+N118/13</f>
        <v>0</v>
      </c>
      <c r="T118" s="276">
        <f t="shared" ref="T118:T124" si="46">+O118/13</f>
        <v>0</v>
      </c>
      <c r="U118" s="62">
        <f t="shared" si="25"/>
        <v>0</v>
      </c>
    </row>
    <row r="119" spans="1:21" x14ac:dyDescent="0.25">
      <c r="A119" s="78"/>
      <c r="B119" s="52">
        <f>'DAY12'!H119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+(Table115[[#This Row],[OPENING ]]+Table115[[#This Row],[RECEIPTS]]+Table115[[#This Row],[RETURNS]])-(Table115[[#This Row],[EXCHANGED]]+Table115[[#This Row],[SALES]]+Table115[[#This Row],[ISSUES]])</f>
        <v>0</v>
      </c>
      <c r="I119" s="53">
        <v>0</v>
      </c>
      <c r="J119" s="58">
        <f t="shared" si="26"/>
        <v>0</v>
      </c>
      <c r="K119" s="53">
        <f>+'DAY12'!K119+'DAY13'!C119</f>
        <v>0</v>
      </c>
      <c r="L119" s="54">
        <f>+'DAY12'!L119+'DAY13'!D119</f>
        <v>0</v>
      </c>
      <c r="M119" s="55">
        <f>+'DAY12'!M119+'DAY13'!E119</f>
        <v>0</v>
      </c>
      <c r="N119" s="52">
        <f>+'DAY12'!N119+'DAY13'!F119</f>
        <v>0</v>
      </c>
      <c r="O119" s="276">
        <f>+'DAY12'!O119+'DAY13'!G119</f>
        <v>0</v>
      </c>
      <c r="P119" s="53">
        <f t="shared" si="42"/>
        <v>0</v>
      </c>
      <c r="Q119" s="54">
        <f t="shared" si="43"/>
        <v>0</v>
      </c>
      <c r="R119" s="55">
        <f t="shared" si="44"/>
        <v>0</v>
      </c>
      <c r="S119" s="52">
        <f t="shared" si="45"/>
        <v>0</v>
      </c>
      <c r="T119" s="276">
        <f t="shared" si="46"/>
        <v>0</v>
      </c>
      <c r="U119" s="62">
        <f t="shared" si="25"/>
        <v>0</v>
      </c>
    </row>
    <row r="120" spans="1:21" x14ac:dyDescent="0.25">
      <c r="A120" s="78" t="s">
        <v>230</v>
      </c>
      <c r="B120" s="52">
        <f>'DAY12'!H120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+(Table115[[#This Row],[OPENING ]]+Table115[[#This Row],[RECEIPTS]]+Table115[[#This Row],[RETURNS]])-(Table115[[#This Row],[EXCHANGED]]+Table115[[#This Row],[SALES]]+Table115[[#This Row],[ISSUES]])</f>
        <v>0</v>
      </c>
      <c r="I120" s="53">
        <v>0</v>
      </c>
      <c r="J120" s="58">
        <f t="shared" si="26"/>
        <v>0</v>
      </c>
      <c r="K120" s="53">
        <f>+'DAY12'!K120+'DAY13'!C120</f>
        <v>0</v>
      </c>
      <c r="L120" s="54">
        <f>+'DAY12'!L120+'DAY13'!D120</f>
        <v>0</v>
      </c>
      <c r="M120" s="55">
        <f>+'DAY12'!M120+'DAY13'!E120</f>
        <v>0</v>
      </c>
      <c r="N120" s="52">
        <f>+'DAY12'!N120+'DAY13'!F120</f>
        <v>0</v>
      </c>
      <c r="O120" s="276">
        <f>+'DAY12'!O120+'DAY13'!G120</f>
        <v>0</v>
      </c>
      <c r="P120" s="53">
        <f t="shared" si="42"/>
        <v>0</v>
      </c>
      <c r="Q120" s="54">
        <f t="shared" si="43"/>
        <v>0</v>
      </c>
      <c r="R120" s="55">
        <f t="shared" si="44"/>
        <v>0</v>
      </c>
      <c r="S120" s="52">
        <f t="shared" si="45"/>
        <v>0</v>
      </c>
      <c r="T120" s="276">
        <f t="shared" si="46"/>
        <v>0</v>
      </c>
      <c r="U120" s="62">
        <f t="shared" si="25"/>
        <v>0</v>
      </c>
    </row>
    <row r="121" spans="1:21" x14ac:dyDescent="0.25">
      <c r="A121" s="78" t="s">
        <v>231</v>
      </c>
      <c r="B121" s="52">
        <f>'DAY12'!H121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+(Table115[[#This Row],[OPENING ]]+Table115[[#This Row],[RECEIPTS]]+Table115[[#This Row],[RETURNS]])-(Table115[[#This Row],[EXCHANGED]]+Table115[[#This Row],[SALES]]+Table115[[#This Row],[ISSUES]])</f>
        <v>8486.7999999999993</v>
      </c>
      <c r="I121" s="53">
        <v>0</v>
      </c>
      <c r="J121" s="58">
        <f t="shared" si="26"/>
        <v>-8486.7999999999993</v>
      </c>
      <c r="K121" s="53">
        <f>+'DAY12'!K121+'DAY13'!C121</f>
        <v>0</v>
      </c>
      <c r="L121" s="54">
        <f>+'DAY12'!L121+'DAY13'!D121</f>
        <v>8.3000000000000007</v>
      </c>
      <c r="M121" s="55">
        <f>+'DAY12'!M121+'DAY13'!E121</f>
        <v>0</v>
      </c>
      <c r="N121" s="52">
        <f>+'DAY12'!N121+'DAY13'!F121</f>
        <v>0</v>
      </c>
      <c r="O121" s="276">
        <f>+'DAY12'!O121+'DAY13'!G121</f>
        <v>2209.9</v>
      </c>
      <c r="P121" s="53">
        <f t="shared" si="42"/>
        <v>0</v>
      </c>
      <c r="Q121" s="54">
        <f t="shared" si="43"/>
        <v>0.63846153846153852</v>
      </c>
      <c r="R121" s="55">
        <f t="shared" si="44"/>
        <v>0</v>
      </c>
      <c r="S121" s="52">
        <f t="shared" si="45"/>
        <v>0</v>
      </c>
      <c r="T121" s="276">
        <f t="shared" si="46"/>
        <v>169.99230769230769</v>
      </c>
      <c r="U121" s="62">
        <f t="shared" si="25"/>
        <v>49.737805427824355</v>
      </c>
    </row>
    <row r="122" spans="1:21" x14ac:dyDescent="0.25">
      <c r="A122" s="78" t="s">
        <v>232</v>
      </c>
      <c r="B122" s="52">
        <f>'DAY12'!H122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+(Table115[[#This Row],[OPENING ]]+Table115[[#This Row],[RECEIPTS]]+Table115[[#This Row],[RETURNS]])-(Table115[[#This Row],[EXCHANGED]]+Table115[[#This Row],[SALES]]+Table115[[#This Row],[ISSUES]])</f>
        <v>0</v>
      </c>
      <c r="I122" s="53">
        <v>0</v>
      </c>
      <c r="J122" s="58">
        <f t="shared" si="26"/>
        <v>0</v>
      </c>
      <c r="K122" s="53">
        <f>+'DAY12'!K122+'DAY13'!C122</f>
        <v>0</v>
      </c>
      <c r="L122" s="54">
        <f>+'DAY12'!L122+'DAY13'!D122</f>
        <v>0</v>
      </c>
      <c r="M122" s="55">
        <f>+'DAY12'!M122+'DAY13'!E122</f>
        <v>0</v>
      </c>
      <c r="N122" s="52">
        <f>+'DAY12'!N122+'DAY13'!F122</f>
        <v>0</v>
      </c>
      <c r="O122" s="276">
        <f>+'DAY12'!O122+'DAY13'!G122</f>
        <v>0</v>
      </c>
      <c r="P122" s="53">
        <f t="shared" si="42"/>
        <v>0</v>
      </c>
      <c r="Q122" s="54">
        <f t="shared" si="43"/>
        <v>0</v>
      </c>
      <c r="R122" s="55">
        <f t="shared" si="44"/>
        <v>0</v>
      </c>
      <c r="S122" s="52">
        <f t="shared" si="45"/>
        <v>0</v>
      </c>
      <c r="T122" s="276">
        <f t="shared" si="46"/>
        <v>0</v>
      </c>
      <c r="U122" s="62">
        <f t="shared" si="25"/>
        <v>0</v>
      </c>
    </row>
    <row r="123" spans="1:21" x14ac:dyDescent="0.25">
      <c r="A123" s="320" t="s">
        <v>246</v>
      </c>
      <c r="B123" s="52">
        <f>'DAY12'!H123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+(Table115[[#This Row],[OPENING ]]+Table115[[#This Row],[RECEIPTS]]+Table115[[#This Row],[RETURNS]])-(Table115[[#This Row],[EXCHANGED]]+Table115[[#This Row],[SALES]]+Table115[[#This Row],[ISSUES]])</f>
        <v>100</v>
      </c>
      <c r="I123" s="53">
        <v>0</v>
      </c>
      <c r="J123" s="58">
        <f t="shared" si="26"/>
        <v>-100</v>
      </c>
      <c r="K123" s="53">
        <f>+'DAY12'!K123+'DAY13'!C123</f>
        <v>0</v>
      </c>
      <c r="L123" s="54">
        <f>+'DAY12'!L123+'DAY13'!D123</f>
        <v>0</v>
      </c>
      <c r="M123" s="55">
        <f>+'DAY12'!M123+'DAY13'!E123</f>
        <v>0</v>
      </c>
      <c r="N123" s="52">
        <f>+'DAY12'!N123+'DAY13'!F123</f>
        <v>0</v>
      </c>
      <c r="O123" s="276">
        <f>+'DAY12'!O123+'DAY13'!G123</f>
        <v>0</v>
      </c>
      <c r="P123" s="53">
        <f t="shared" si="42"/>
        <v>0</v>
      </c>
      <c r="Q123" s="54">
        <f t="shared" si="43"/>
        <v>0</v>
      </c>
      <c r="R123" s="55">
        <f t="shared" si="44"/>
        <v>0</v>
      </c>
      <c r="S123" s="52">
        <f t="shared" si="45"/>
        <v>0</v>
      </c>
      <c r="T123" s="276">
        <f t="shared" si="46"/>
        <v>0</v>
      </c>
      <c r="U123" s="62">
        <f t="shared" si="25"/>
        <v>0</v>
      </c>
    </row>
    <row r="124" spans="1:21" ht="15.75" thickBot="1" x14ac:dyDescent="0.3">
      <c r="A124" s="177"/>
      <c r="B124" s="52">
        <f>'DAY12'!H124</f>
        <v>0</v>
      </c>
      <c r="C124" s="53">
        <v>0</v>
      </c>
      <c r="D124" s="54">
        <v>0</v>
      </c>
      <c r="E124" s="55">
        <v>0</v>
      </c>
      <c r="F124" s="52">
        <v>0</v>
      </c>
      <c r="G124" s="276">
        <v>0</v>
      </c>
      <c r="H124" s="54">
        <f>+(Table115[[#This Row],[OPENING ]]+Table115[[#This Row],[RECEIPTS]]+Table115[[#This Row],[RETURNS]])-(Table115[[#This Row],[EXCHANGED]]+Table115[[#This Row],[SALES]]+Table115[[#This Row],[ISSUES]])</f>
        <v>0</v>
      </c>
      <c r="I124" s="144">
        <v>0</v>
      </c>
      <c r="J124" s="148">
        <f t="shared" si="26"/>
        <v>0</v>
      </c>
      <c r="K124" s="53">
        <f>+'DAY12'!K124+'DAY13'!C124</f>
        <v>0</v>
      </c>
      <c r="L124" s="54">
        <f>+'DAY12'!L124+'DAY13'!D124</f>
        <v>0</v>
      </c>
      <c r="M124" s="55">
        <f>+'DAY12'!M124+'DAY13'!E124</f>
        <v>0</v>
      </c>
      <c r="N124" s="52">
        <f>+'DAY12'!N124+'DAY13'!F124</f>
        <v>0</v>
      </c>
      <c r="O124" s="276">
        <f>+'DAY12'!O124+'DAY13'!G124</f>
        <v>0</v>
      </c>
      <c r="P124" s="53">
        <f t="shared" si="42"/>
        <v>0</v>
      </c>
      <c r="Q124" s="54">
        <f t="shared" si="43"/>
        <v>0</v>
      </c>
      <c r="R124" s="55">
        <f t="shared" si="44"/>
        <v>0</v>
      </c>
      <c r="S124" s="52">
        <f t="shared" si="45"/>
        <v>0</v>
      </c>
      <c r="T124" s="276">
        <f t="shared" si="46"/>
        <v>0</v>
      </c>
      <c r="U124" s="167">
        <f t="shared" si="25"/>
        <v>0</v>
      </c>
    </row>
    <row r="125" spans="1:21" ht="17.25" thickBot="1" x14ac:dyDescent="0.35">
      <c r="A125" s="159" t="s">
        <v>196</v>
      </c>
      <c r="B125" s="160">
        <f t="shared" ref="B125:T125" si="47">SUM(B117:B124)</f>
        <v>8586.7999999999993</v>
      </c>
      <c r="C125" s="161">
        <f t="shared" si="47"/>
        <v>0</v>
      </c>
      <c r="D125" s="162">
        <f t="shared" si="47"/>
        <v>0</v>
      </c>
      <c r="E125" s="163">
        <f t="shared" si="47"/>
        <v>0</v>
      </c>
      <c r="F125" s="160">
        <f t="shared" si="47"/>
        <v>0</v>
      </c>
      <c r="G125" s="277">
        <f t="shared" si="47"/>
        <v>0</v>
      </c>
      <c r="H125" s="162">
        <f t="shared" si="47"/>
        <v>8586.7999999999993</v>
      </c>
      <c r="I125" s="161">
        <f t="shared" si="47"/>
        <v>0</v>
      </c>
      <c r="J125" s="165">
        <f>SUM(J117:J124)</f>
        <v>-8586.7999999999993</v>
      </c>
      <c r="K125" s="161">
        <f t="shared" si="47"/>
        <v>0</v>
      </c>
      <c r="L125" s="162">
        <f t="shared" si="47"/>
        <v>8.3000000000000007</v>
      </c>
      <c r="M125" s="163">
        <f t="shared" si="47"/>
        <v>0</v>
      </c>
      <c r="N125" s="160">
        <f t="shared" si="47"/>
        <v>0</v>
      </c>
      <c r="O125" s="277">
        <f t="shared" si="47"/>
        <v>2209.9</v>
      </c>
      <c r="P125" s="161">
        <f t="shared" si="47"/>
        <v>0</v>
      </c>
      <c r="Q125" s="162">
        <f t="shared" si="47"/>
        <v>0.63846153846153852</v>
      </c>
      <c r="R125" s="163">
        <f t="shared" si="47"/>
        <v>0</v>
      </c>
      <c r="S125" s="160">
        <f t="shared" si="47"/>
        <v>0</v>
      </c>
      <c r="T125" s="277">
        <f t="shared" si="47"/>
        <v>169.99230769230769</v>
      </c>
      <c r="U125" s="166">
        <f t="shared" si="25"/>
        <v>50.323866197818049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'DAY12'!H128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+(Table115[[#This Row],[OPENING ]]+Table115[[#This Row],[RECEIPTS]]+Table115[[#This Row],[RETURNS]])-(Table115[[#This Row],[EXCHANGED]]+Table115[[#This Row],[SALES]]+Table115[[#This Row],[ISSUES]])</f>
        <v>0</v>
      </c>
      <c r="I128" s="53">
        <v>0</v>
      </c>
      <c r="J128" s="58">
        <f t="shared" si="26"/>
        <v>0</v>
      </c>
      <c r="K128" s="53">
        <f>+'DAY12'!K128+'DAY13'!C128</f>
        <v>0</v>
      </c>
      <c r="L128" s="54">
        <f>+'DAY12'!L128+'DAY13'!D128</f>
        <v>0</v>
      </c>
      <c r="M128" s="55">
        <f>+'DAY12'!M128+'DAY13'!E128</f>
        <v>0</v>
      </c>
      <c r="N128" s="52">
        <f>+'DAY12'!N128+'DAY13'!F128</f>
        <v>0</v>
      </c>
      <c r="O128" s="276">
        <f>+'DAY12'!O128+'DAY13'!G128</f>
        <v>1017</v>
      </c>
      <c r="P128" s="53">
        <f>+K128/13</f>
        <v>0</v>
      </c>
      <c r="Q128" s="54">
        <f>+L128/13</f>
        <v>0</v>
      </c>
      <c r="R128" s="55">
        <f>+M128/13</f>
        <v>0</v>
      </c>
      <c r="S128" s="52">
        <f>+N128/13</f>
        <v>0</v>
      </c>
      <c r="T128" s="276">
        <f>+O128/13</f>
        <v>78.230769230769226</v>
      </c>
      <c r="U128" s="62">
        <f t="shared" si="25"/>
        <v>0</v>
      </c>
    </row>
    <row r="129" spans="1:21" x14ac:dyDescent="0.25">
      <c r="A129" s="80" t="s">
        <v>48</v>
      </c>
      <c r="B129" s="52">
        <f>'DAY12'!H129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+(Table115[[#This Row],[OPENING ]]+Table115[[#This Row],[RECEIPTS]]+Table115[[#This Row],[RETURNS]])-(Table115[[#This Row],[EXCHANGED]]+Table115[[#This Row],[SALES]]+Table115[[#This Row],[ISSUES]])</f>
        <v>28</v>
      </c>
      <c r="I129" s="53">
        <v>0</v>
      </c>
      <c r="J129" s="58">
        <f t="shared" si="26"/>
        <v>-28</v>
      </c>
      <c r="K129" s="53">
        <f>+'DAY12'!K129+'DAY13'!C129</f>
        <v>0</v>
      </c>
      <c r="L129" s="54">
        <f>+'DAY12'!L129+'DAY13'!D129</f>
        <v>0</v>
      </c>
      <c r="M129" s="55">
        <f>+'DAY12'!M129+'DAY13'!E129</f>
        <v>0</v>
      </c>
      <c r="N129" s="52">
        <f>+'DAY12'!N129+'DAY13'!F129</f>
        <v>0</v>
      </c>
      <c r="O129" s="276">
        <f>+'DAY12'!O129+'DAY13'!G129</f>
        <v>0</v>
      </c>
      <c r="P129" s="53">
        <f t="shared" ref="P129:P149" si="48">+K129/13</f>
        <v>0</v>
      </c>
      <c r="Q129" s="54">
        <f t="shared" ref="Q129:Q149" si="49">+L129/13</f>
        <v>0</v>
      </c>
      <c r="R129" s="55">
        <f t="shared" ref="R129:R149" si="50">+M129/13</f>
        <v>0</v>
      </c>
      <c r="S129" s="52">
        <f t="shared" ref="S129:S149" si="51">+N129/13</f>
        <v>0</v>
      </c>
      <c r="T129" s="276">
        <f t="shared" ref="T129:T149" si="52">+O129/13</f>
        <v>0</v>
      </c>
      <c r="U129" s="62">
        <f t="shared" si="25"/>
        <v>0</v>
      </c>
    </row>
    <row r="130" spans="1:21" x14ac:dyDescent="0.25">
      <c r="A130" s="80" t="s">
        <v>49</v>
      </c>
      <c r="B130" s="52">
        <f>'DAY12'!H130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+(Table115[[#This Row],[OPENING ]]+Table115[[#This Row],[RECEIPTS]]+Table115[[#This Row],[RETURNS]])-(Table115[[#This Row],[EXCHANGED]]+Table115[[#This Row],[SALES]]+Table115[[#This Row],[ISSUES]])</f>
        <v>0</v>
      </c>
      <c r="I130" s="53">
        <v>0</v>
      </c>
      <c r="J130" s="58">
        <f t="shared" si="26"/>
        <v>0</v>
      </c>
      <c r="K130" s="53">
        <f>+'DAY12'!K130+'DAY13'!C130</f>
        <v>20</v>
      </c>
      <c r="L130" s="54">
        <f>+'DAY12'!L130+'DAY13'!D130</f>
        <v>0</v>
      </c>
      <c r="M130" s="55">
        <f>+'DAY12'!M130+'DAY13'!E130</f>
        <v>0</v>
      </c>
      <c r="N130" s="52">
        <f>+'DAY12'!N130+'DAY13'!F130</f>
        <v>0</v>
      </c>
      <c r="O130" s="276">
        <f>+'DAY12'!O130+'DAY13'!G130</f>
        <v>220</v>
      </c>
      <c r="P130" s="53">
        <f t="shared" si="48"/>
        <v>1.5384615384615385</v>
      </c>
      <c r="Q130" s="54">
        <f t="shared" si="49"/>
        <v>0</v>
      </c>
      <c r="R130" s="55">
        <f t="shared" si="50"/>
        <v>0</v>
      </c>
      <c r="S130" s="52">
        <f t="shared" si="51"/>
        <v>0</v>
      </c>
      <c r="T130" s="276">
        <f t="shared" si="52"/>
        <v>16.923076923076923</v>
      </c>
      <c r="U130" s="62">
        <f t="shared" si="25"/>
        <v>0</v>
      </c>
    </row>
    <row r="131" spans="1:21" x14ac:dyDescent="0.25">
      <c r="A131" s="80" t="s">
        <v>50</v>
      </c>
      <c r="B131" s="52">
        <f>'DAY12'!H131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+(Table115[[#This Row],[OPENING ]]+Table115[[#This Row],[RECEIPTS]]+Table115[[#This Row],[RETURNS]])-(Table115[[#This Row],[EXCHANGED]]+Table115[[#This Row],[SALES]]+Table115[[#This Row],[ISSUES]])</f>
        <v>43.900000000000006</v>
      </c>
      <c r="I131" s="53">
        <v>0</v>
      </c>
      <c r="J131" s="58">
        <f t="shared" si="26"/>
        <v>-43.900000000000006</v>
      </c>
      <c r="K131" s="53">
        <f>+'DAY12'!K131+'DAY13'!C131</f>
        <v>0</v>
      </c>
      <c r="L131" s="54">
        <f>+'DAY12'!L131+'DAY13'!D131</f>
        <v>0</v>
      </c>
      <c r="M131" s="55">
        <f>+'DAY12'!M131+'DAY13'!E131</f>
        <v>0</v>
      </c>
      <c r="N131" s="52">
        <f>+'DAY12'!N131+'DAY13'!F131</f>
        <v>0</v>
      </c>
      <c r="O131" s="276">
        <f>+'DAY12'!O131+'DAY13'!G131</f>
        <v>15.8</v>
      </c>
      <c r="P131" s="53">
        <f t="shared" si="48"/>
        <v>0</v>
      </c>
      <c r="Q131" s="54">
        <f t="shared" si="49"/>
        <v>0</v>
      </c>
      <c r="R131" s="55">
        <f t="shared" si="50"/>
        <v>0</v>
      </c>
      <c r="S131" s="52">
        <f t="shared" si="51"/>
        <v>0</v>
      </c>
      <c r="T131" s="276">
        <f t="shared" si="52"/>
        <v>1.2153846153846155</v>
      </c>
      <c r="U131" s="62">
        <f t="shared" si="25"/>
        <v>36.120253164556964</v>
      </c>
    </row>
    <row r="132" spans="1:21" x14ac:dyDescent="0.25">
      <c r="A132" s="80" t="s">
        <v>107</v>
      </c>
      <c r="B132" s="52">
        <f>'DAY12'!H132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+(Table115[[#This Row],[OPENING ]]+Table115[[#This Row],[RECEIPTS]]+Table115[[#This Row],[RETURNS]])-(Table115[[#This Row],[EXCHANGED]]+Table115[[#This Row],[SALES]]+Table115[[#This Row],[ISSUES]])</f>
        <v>0</v>
      </c>
      <c r="I132" s="53">
        <v>0</v>
      </c>
      <c r="J132" s="58">
        <f t="shared" si="26"/>
        <v>0</v>
      </c>
      <c r="K132" s="53">
        <f>+'DAY12'!K132+'DAY13'!C132</f>
        <v>0</v>
      </c>
      <c r="L132" s="54">
        <f>+'DAY12'!L132+'DAY13'!D132</f>
        <v>0</v>
      </c>
      <c r="M132" s="55">
        <f>+'DAY12'!M132+'DAY13'!E132</f>
        <v>0</v>
      </c>
      <c r="N132" s="52">
        <f>+'DAY12'!N132+'DAY13'!F132</f>
        <v>0</v>
      </c>
      <c r="O132" s="276">
        <f>+'DAY12'!O132+'DAY13'!G132</f>
        <v>0</v>
      </c>
      <c r="P132" s="53">
        <f t="shared" si="48"/>
        <v>0</v>
      </c>
      <c r="Q132" s="54">
        <f t="shared" si="49"/>
        <v>0</v>
      </c>
      <c r="R132" s="55">
        <f t="shared" si="50"/>
        <v>0</v>
      </c>
      <c r="S132" s="52">
        <f t="shared" si="51"/>
        <v>0</v>
      </c>
      <c r="T132" s="276">
        <f t="shared" si="52"/>
        <v>0</v>
      </c>
      <c r="U132" s="62">
        <f t="shared" si="25"/>
        <v>0</v>
      </c>
    </row>
    <row r="133" spans="1:21" x14ac:dyDescent="0.25">
      <c r="A133" s="80" t="s">
        <v>108</v>
      </c>
      <c r="B133" s="52">
        <f>'DAY12'!H133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+(Table115[[#This Row],[OPENING ]]+Table115[[#This Row],[RECEIPTS]]+Table115[[#This Row],[RETURNS]])-(Table115[[#This Row],[EXCHANGED]]+Table115[[#This Row],[SALES]]+Table115[[#This Row],[ISSUES]])</f>
        <v>5775.4</v>
      </c>
      <c r="I133" s="53">
        <v>0</v>
      </c>
      <c r="J133" s="58">
        <f t="shared" si="26"/>
        <v>-5775.4</v>
      </c>
      <c r="K133" s="53">
        <f>+'DAY12'!K133+'DAY13'!C133</f>
        <v>0</v>
      </c>
      <c r="L133" s="54">
        <f>+'DAY12'!L133+'DAY13'!D133</f>
        <v>0</v>
      </c>
      <c r="M133" s="55">
        <f>+'DAY12'!M133+'DAY13'!E133</f>
        <v>0</v>
      </c>
      <c r="N133" s="52">
        <f>+'DAY12'!N133+'DAY13'!F133</f>
        <v>0</v>
      </c>
      <c r="O133" s="276">
        <f>+'DAY12'!O133+'DAY13'!G133</f>
        <v>0</v>
      </c>
      <c r="P133" s="53">
        <f t="shared" si="48"/>
        <v>0</v>
      </c>
      <c r="Q133" s="54">
        <f t="shared" si="49"/>
        <v>0</v>
      </c>
      <c r="R133" s="55">
        <f t="shared" si="50"/>
        <v>0</v>
      </c>
      <c r="S133" s="52">
        <f t="shared" si="51"/>
        <v>0</v>
      </c>
      <c r="T133" s="276">
        <f t="shared" si="52"/>
        <v>0</v>
      </c>
      <c r="U133" s="62">
        <f t="shared" ref="U133:U209" si="53">IFERROR(+H133/(P133+Q133+R133+S133+T133),0)</f>
        <v>0</v>
      </c>
    </row>
    <row r="134" spans="1:21" x14ac:dyDescent="0.25">
      <c r="A134" s="85" t="s">
        <v>115</v>
      </c>
      <c r="B134" s="52">
        <f>'DAY12'!H134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+(Table115[[#This Row],[OPENING ]]+Table115[[#This Row],[RECEIPTS]]+Table115[[#This Row],[RETURNS]])-(Table115[[#This Row],[EXCHANGED]]+Table115[[#This Row],[SALES]]+Table115[[#This Row],[ISSUES]])</f>
        <v>0</v>
      </c>
      <c r="I134" s="53">
        <v>0</v>
      </c>
      <c r="J134" s="58">
        <f t="shared" si="26"/>
        <v>0</v>
      </c>
      <c r="K134" s="53">
        <f>+'DAY12'!K134+'DAY13'!C134</f>
        <v>0</v>
      </c>
      <c r="L134" s="54">
        <f>+'DAY12'!L134+'DAY13'!D134</f>
        <v>0</v>
      </c>
      <c r="M134" s="55">
        <f>+'DAY12'!M134+'DAY13'!E134</f>
        <v>0</v>
      </c>
      <c r="N134" s="52">
        <f>+'DAY12'!N134+'DAY13'!F134</f>
        <v>0</v>
      </c>
      <c r="O134" s="276">
        <f>+'DAY12'!O134+'DAY13'!G134</f>
        <v>0</v>
      </c>
      <c r="P134" s="53">
        <f t="shared" si="48"/>
        <v>0</v>
      </c>
      <c r="Q134" s="54">
        <f t="shared" si="49"/>
        <v>0</v>
      </c>
      <c r="R134" s="55">
        <f t="shared" si="50"/>
        <v>0</v>
      </c>
      <c r="S134" s="52">
        <f t="shared" si="51"/>
        <v>0</v>
      </c>
      <c r="T134" s="276">
        <f t="shared" si="52"/>
        <v>0</v>
      </c>
      <c r="U134" s="62">
        <f t="shared" si="53"/>
        <v>0</v>
      </c>
    </row>
    <row r="135" spans="1:21" x14ac:dyDescent="0.25">
      <c r="A135" s="80" t="s">
        <v>253</v>
      </c>
      <c r="B135" s="52">
        <f>'DAY12'!H135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+(Table115[[#This Row],[OPENING ]]+Table115[[#This Row],[RECEIPTS]]+Table115[[#This Row],[RETURNS]])-(Table115[[#This Row],[EXCHANGED]]+Table115[[#This Row],[SALES]]+Table115[[#This Row],[ISSUES]])</f>
        <v>0</v>
      </c>
      <c r="I135" s="53">
        <v>0</v>
      </c>
      <c r="J135" s="58">
        <f t="shared" si="26"/>
        <v>0</v>
      </c>
      <c r="K135" s="53">
        <f>+'DAY12'!K135+'DAY13'!C135</f>
        <v>0</v>
      </c>
      <c r="L135" s="54">
        <f>+'DAY12'!L135+'DAY13'!D135</f>
        <v>0</v>
      </c>
      <c r="M135" s="55">
        <f>+'DAY12'!M135+'DAY13'!E135</f>
        <v>0</v>
      </c>
      <c r="N135" s="52">
        <f>+'DAY12'!N135+'DAY13'!F135</f>
        <v>0</v>
      </c>
      <c r="O135" s="276">
        <f>+'DAY12'!O135+'DAY13'!G135</f>
        <v>754</v>
      </c>
      <c r="P135" s="53">
        <f t="shared" si="48"/>
        <v>0</v>
      </c>
      <c r="Q135" s="54">
        <f t="shared" si="49"/>
        <v>0</v>
      </c>
      <c r="R135" s="55">
        <f t="shared" si="50"/>
        <v>0</v>
      </c>
      <c r="S135" s="52">
        <f t="shared" si="51"/>
        <v>0</v>
      </c>
      <c r="T135" s="276">
        <f t="shared" si="52"/>
        <v>58</v>
      </c>
      <c r="U135" s="62">
        <f t="shared" si="53"/>
        <v>0</v>
      </c>
    </row>
    <row r="136" spans="1:21" x14ac:dyDescent="0.25">
      <c r="A136" s="80" t="s">
        <v>123</v>
      </c>
      <c r="B136" s="52">
        <f>'DAY12'!H136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+(Table115[[#This Row],[OPENING ]]+Table115[[#This Row],[RECEIPTS]]+Table115[[#This Row],[RETURNS]])-(Table115[[#This Row],[EXCHANGED]]+Table115[[#This Row],[SALES]]+Table115[[#This Row],[ISSUES]])</f>
        <v>0</v>
      </c>
      <c r="I136" s="53">
        <v>0</v>
      </c>
      <c r="J136" s="58">
        <f t="shared" si="26"/>
        <v>0</v>
      </c>
      <c r="K136" s="53">
        <f>+'DAY12'!K136+'DAY13'!C136</f>
        <v>0</v>
      </c>
      <c r="L136" s="54">
        <f>+'DAY12'!L136+'DAY13'!D136</f>
        <v>0</v>
      </c>
      <c r="M136" s="55">
        <f>+'DAY12'!M136+'DAY13'!E136</f>
        <v>0</v>
      </c>
      <c r="N136" s="52">
        <f>+'DAY12'!N136+'DAY13'!F136</f>
        <v>0</v>
      </c>
      <c r="O136" s="276">
        <f>+'DAY12'!O136+'DAY13'!G136</f>
        <v>0</v>
      </c>
      <c r="P136" s="53">
        <f t="shared" si="48"/>
        <v>0</v>
      </c>
      <c r="Q136" s="54">
        <f t="shared" si="49"/>
        <v>0</v>
      </c>
      <c r="R136" s="55">
        <f t="shared" si="50"/>
        <v>0</v>
      </c>
      <c r="S136" s="52">
        <f t="shared" si="51"/>
        <v>0</v>
      </c>
      <c r="T136" s="276">
        <f t="shared" si="52"/>
        <v>0</v>
      </c>
      <c r="U136" s="62">
        <f t="shared" si="53"/>
        <v>0</v>
      </c>
    </row>
    <row r="137" spans="1:21" x14ac:dyDescent="0.25">
      <c r="A137" s="80" t="s">
        <v>124</v>
      </c>
      <c r="B137" s="52">
        <f>'DAY12'!H137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+(Table115[[#This Row],[OPENING ]]+Table115[[#This Row],[RECEIPTS]]+Table115[[#This Row],[RETURNS]])-(Table115[[#This Row],[EXCHANGED]]+Table115[[#This Row],[SALES]]+Table115[[#This Row],[ISSUES]])</f>
        <v>0</v>
      </c>
      <c r="I137" s="53">
        <v>0</v>
      </c>
      <c r="J137" s="58">
        <f t="shared" si="26"/>
        <v>0</v>
      </c>
      <c r="K137" s="53">
        <f>+'DAY12'!K137+'DAY13'!C137</f>
        <v>0</v>
      </c>
      <c r="L137" s="54">
        <f>+'DAY12'!L137+'DAY13'!D137</f>
        <v>0</v>
      </c>
      <c r="M137" s="55">
        <f>+'DAY12'!M137+'DAY13'!E137</f>
        <v>0</v>
      </c>
      <c r="N137" s="52">
        <f>+'DAY12'!N137+'DAY13'!F137</f>
        <v>0</v>
      </c>
      <c r="O137" s="276">
        <f>+'DAY12'!O137+'DAY13'!G137</f>
        <v>0</v>
      </c>
      <c r="P137" s="53">
        <f t="shared" si="48"/>
        <v>0</v>
      </c>
      <c r="Q137" s="54">
        <f t="shared" si="49"/>
        <v>0</v>
      </c>
      <c r="R137" s="55">
        <f t="shared" si="50"/>
        <v>0</v>
      </c>
      <c r="S137" s="52">
        <f t="shared" si="51"/>
        <v>0</v>
      </c>
      <c r="T137" s="276">
        <f t="shared" si="52"/>
        <v>0</v>
      </c>
      <c r="U137" s="62">
        <f t="shared" si="53"/>
        <v>0</v>
      </c>
    </row>
    <row r="138" spans="1:21" x14ac:dyDescent="0.25">
      <c r="A138" s="80" t="s">
        <v>125</v>
      </c>
      <c r="B138" s="52">
        <f>'DAY12'!H138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+(Table115[[#This Row],[OPENING ]]+Table115[[#This Row],[RECEIPTS]]+Table115[[#This Row],[RETURNS]])-(Table115[[#This Row],[EXCHANGED]]+Table115[[#This Row],[SALES]]+Table115[[#This Row],[ISSUES]])</f>
        <v>0</v>
      </c>
      <c r="I138" s="53">
        <v>0</v>
      </c>
      <c r="J138" s="58">
        <f t="shared" si="26"/>
        <v>0</v>
      </c>
      <c r="K138" s="53">
        <f>+'DAY12'!K138+'DAY13'!C138</f>
        <v>0</v>
      </c>
      <c r="L138" s="54">
        <f>+'DAY12'!L138+'DAY13'!D138</f>
        <v>0</v>
      </c>
      <c r="M138" s="55">
        <f>+'DAY12'!M138+'DAY13'!E138</f>
        <v>0</v>
      </c>
      <c r="N138" s="52">
        <f>+'DAY12'!N138+'DAY13'!F138</f>
        <v>0</v>
      </c>
      <c r="O138" s="276">
        <f>+'DAY12'!O138+'DAY13'!G138</f>
        <v>0</v>
      </c>
      <c r="P138" s="53">
        <f t="shared" si="48"/>
        <v>0</v>
      </c>
      <c r="Q138" s="54">
        <f t="shared" si="49"/>
        <v>0</v>
      </c>
      <c r="R138" s="55">
        <f t="shared" si="50"/>
        <v>0</v>
      </c>
      <c r="S138" s="52">
        <f t="shared" si="51"/>
        <v>0</v>
      </c>
      <c r="T138" s="276">
        <f t="shared" si="52"/>
        <v>0</v>
      </c>
      <c r="U138" s="62">
        <f t="shared" si="53"/>
        <v>0</v>
      </c>
    </row>
    <row r="139" spans="1:21" x14ac:dyDescent="0.25">
      <c r="A139" s="80" t="s">
        <v>172</v>
      </c>
      <c r="B139" s="52">
        <f>'DAY12'!H139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+(Table115[[#This Row],[OPENING ]]+Table115[[#This Row],[RECEIPTS]]+Table115[[#This Row],[RETURNS]])-(Table115[[#This Row],[EXCHANGED]]+Table115[[#This Row],[SALES]]+Table115[[#This Row],[ISSUES]])</f>
        <v>0</v>
      </c>
      <c r="I139" s="53">
        <v>0</v>
      </c>
      <c r="J139" s="58">
        <f t="shared" si="26"/>
        <v>0</v>
      </c>
      <c r="K139" s="53">
        <f>+'DAY12'!K139+'DAY13'!C139</f>
        <v>0</v>
      </c>
      <c r="L139" s="54">
        <f>+'DAY12'!L139+'DAY13'!D139</f>
        <v>0</v>
      </c>
      <c r="M139" s="55">
        <f>+'DAY12'!M139+'DAY13'!E139</f>
        <v>0</v>
      </c>
      <c r="N139" s="52">
        <f>+'DAY12'!N139+'DAY13'!F139</f>
        <v>0</v>
      </c>
      <c r="O139" s="276">
        <f>+'DAY12'!O139+'DAY13'!G139</f>
        <v>0</v>
      </c>
      <c r="P139" s="53">
        <f t="shared" si="48"/>
        <v>0</v>
      </c>
      <c r="Q139" s="54">
        <f t="shared" si="49"/>
        <v>0</v>
      </c>
      <c r="R139" s="55">
        <f t="shared" si="50"/>
        <v>0</v>
      </c>
      <c r="S139" s="52">
        <f t="shared" si="51"/>
        <v>0</v>
      </c>
      <c r="T139" s="276">
        <f t="shared" si="52"/>
        <v>0</v>
      </c>
      <c r="U139" s="62">
        <f t="shared" si="53"/>
        <v>0</v>
      </c>
    </row>
    <row r="140" spans="1:21" x14ac:dyDescent="0.25">
      <c r="A140" s="80" t="s">
        <v>173</v>
      </c>
      <c r="B140" s="52">
        <f>'DAY12'!H140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+(Table115[[#This Row],[OPENING ]]+Table115[[#This Row],[RECEIPTS]]+Table115[[#This Row],[RETURNS]])-(Table115[[#This Row],[EXCHANGED]]+Table115[[#This Row],[SALES]]+Table115[[#This Row],[ISSUES]])</f>
        <v>0</v>
      </c>
      <c r="I140" s="53">
        <v>0</v>
      </c>
      <c r="J140" s="58">
        <f t="shared" si="26"/>
        <v>0</v>
      </c>
      <c r="K140" s="53">
        <f>+'DAY12'!K140+'DAY13'!C140</f>
        <v>0</v>
      </c>
      <c r="L140" s="54">
        <f>+'DAY12'!L140+'DAY13'!D140</f>
        <v>0</v>
      </c>
      <c r="M140" s="55">
        <f>+'DAY12'!M140+'DAY13'!E140</f>
        <v>0</v>
      </c>
      <c r="N140" s="52">
        <f>+'DAY12'!N140+'DAY13'!F140</f>
        <v>0</v>
      </c>
      <c r="O140" s="276">
        <f>+'DAY12'!O140+'DAY13'!G140</f>
        <v>0</v>
      </c>
      <c r="P140" s="53">
        <f t="shared" si="48"/>
        <v>0</v>
      </c>
      <c r="Q140" s="54">
        <f t="shared" si="49"/>
        <v>0</v>
      </c>
      <c r="R140" s="55">
        <f t="shared" si="50"/>
        <v>0</v>
      </c>
      <c r="S140" s="52">
        <f t="shared" si="51"/>
        <v>0</v>
      </c>
      <c r="T140" s="276">
        <f t="shared" si="52"/>
        <v>0</v>
      </c>
      <c r="U140" s="62">
        <f t="shared" si="53"/>
        <v>0</v>
      </c>
    </row>
    <row r="141" spans="1:21" x14ac:dyDescent="0.25">
      <c r="A141" s="80" t="s">
        <v>177</v>
      </c>
      <c r="B141" s="52">
        <f>'DAY12'!H141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+(Table115[[#This Row],[OPENING ]]+Table115[[#This Row],[RECEIPTS]]+Table115[[#This Row],[RETURNS]])-(Table115[[#This Row],[EXCHANGED]]+Table115[[#This Row],[SALES]]+Table115[[#This Row],[ISSUES]])</f>
        <v>0</v>
      </c>
      <c r="I141" s="53">
        <v>0</v>
      </c>
      <c r="J141" s="58">
        <f t="shared" si="26"/>
        <v>0</v>
      </c>
      <c r="K141" s="53">
        <f>+'DAY12'!K141+'DAY13'!C141</f>
        <v>0</v>
      </c>
      <c r="L141" s="54">
        <f>+'DAY12'!L141+'DAY13'!D141</f>
        <v>0</v>
      </c>
      <c r="M141" s="55">
        <f>+'DAY12'!M141+'DAY13'!E141</f>
        <v>0</v>
      </c>
      <c r="N141" s="52">
        <f>+'DAY12'!N141+'DAY13'!F141</f>
        <v>0</v>
      </c>
      <c r="O141" s="276">
        <f>+'DAY12'!O141+'DAY13'!G141</f>
        <v>0</v>
      </c>
      <c r="P141" s="53">
        <f t="shared" si="48"/>
        <v>0</v>
      </c>
      <c r="Q141" s="54">
        <f t="shared" si="49"/>
        <v>0</v>
      </c>
      <c r="R141" s="55">
        <f t="shared" si="50"/>
        <v>0</v>
      </c>
      <c r="S141" s="52">
        <f t="shared" si="51"/>
        <v>0</v>
      </c>
      <c r="T141" s="276">
        <f t="shared" si="52"/>
        <v>0</v>
      </c>
      <c r="U141" s="62">
        <f t="shared" si="53"/>
        <v>0</v>
      </c>
    </row>
    <row r="142" spans="1:21" x14ac:dyDescent="0.25">
      <c r="A142" s="80" t="s">
        <v>176</v>
      </c>
      <c r="B142" s="52">
        <f>'DAY12'!H142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+(Table115[[#This Row],[OPENING ]]+Table115[[#This Row],[RECEIPTS]]+Table115[[#This Row],[RETURNS]])-(Table115[[#This Row],[EXCHANGED]]+Table115[[#This Row],[SALES]]+Table115[[#This Row],[ISSUES]])</f>
        <v>0</v>
      </c>
      <c r="I142" s="53">
        <v>0</v>
      </c>
      <c r="J142" s="58">
        <f t="shared" si="26"/>
        <v>0</v>
      </c>
      <c r="K142" s="53">
        <f>+'DAY12'!K142+'DAY13'!C142</f>
        <v>0</v>
      </c>
      <c r="L142" s="54">
        <f>+'DAY12'!L142+'DAY13'!D142</f>
        <v>0</v>
      </c>
      <c r="M142" s="55">
        <f>+'DAY12'!M142+'DAY13'!E142</f>
        <v>0</v>
      </c>
      <c r="N142" s="52">
        <f>+'DAY12'!N142+'DAY13'!F142</f>
        <v>0</v>
      </c>
      <c r="O142" s="276">
        <f>+'DAY12'!O142+'DAY13'!G142</f>
        <v>0</v>
      </c>
      <c r="P142" s="53">
        <f t="shared" si="48"/>
        <v>0</v>
      </c>
      <c r="Q142" s="54">
        <f t="shared" si="49"/>
        <v>0</v>
      </c>
      <c r="R142" s="55">
        <f t="shared" si="50"/>
        <v>0</v>
      </c>
      <c r="S142" s="52">
        <f t="shared" si="51"/>
        <v>0</v>
      </c>
      <c r="T142" s="276">
        <f t="shared" si="52"/>
        <v>0</v>
      </c>
      <c r="U142" s="62">
        <f t="shared" si="53"/>
        <v>0</v>
      </c>
    </row>
    <row r="143" spans="1:21" x14ac:dyDescent="0.25">
      <c r="A143" s="80" t="s">
        <v>210</v>
      </c>
      <c r="B143" s="52">
        <f>'DAY12'!H143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+(Table115[[#This Row],[OPENING ]]+Table115[[#This Row],[RECEIPTS]]+Table115[[#This Row],[RETURNS]])-(Table115[[#This Row],[EXCHANGED]]+Table115[[#This Row],[SALES]]+Table115[[#This Row],[ISSUES]])</f>
        <v>0</v>
      </c>
      <c r="I143" s="53">
        <v>0</v>
      </c>
      <c r="J143" s="58">
        <f t="shared" si="26"/>
        <v>0</v>
      </c>
      <c r="K143" s="53">
        <f>+'DAY12'!K143+'DAY13'!C143</f>
        <v>0</v>
      </c>
      <c r="L143" s="54">
        <f>+'DAY12'!L143+'DAY13'!D143</f>
        <v>0</v>
      </c>
      <c r="M143" s="55">
        <f>+'DAY12'!M143+'DAY13'!E143</f>
        <v>0</v>
      </c>
      <c r="N143" s="52">
        <f>+'DAY12'!N143+'DAY13'!F143</f>
        <v>0</v>
      </c>
      <c r="O143" s="276">
        <f>+'DAY12'!O143+'DAY13'!G143</f>
        <v>0</v>
      </c>
      <c r="P143" s="53">
        <f t="shared" si="48"/>
        <v>0</v>
      </c>
      <c r="Q143" s="54">
        <f t="shared" si="49"/>
        <v>0</v>
      </c>
      <c r="R143" s="55">
        <f t="shared" si="50"/>
        <v>0</v>
      </c>
      <c r="S143" s="52">
        <f t="shared" si="51"/>
        <v>0</v>
      </c>
      <c r="T143" s="276">
        <f t="shared" si="52"/>
        <v>0</v>
      </c>
      <c r="U143" s="62">
        <f t="shared" si="53"/>
        <v>0</v>
      </c>
    </row>
    <row r="144" spans="1:21" x14ac:dyDescent="0.25">
      <c r="A144" s="80" t="s">
        <v>211</v>
      </c>
      <c r="B144" s="52">
        <f>'DAY12'!H144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+(Table115[[#This Row],[OPENING ]]+Table115[[#This Row],[RECEIPTS]]+Table115[[#This Row],[RETURNS]])-(Table115[[#This Row],[EXCHANGED]]+Table115[[#This Row],[SALES]]+Table115[[#This Row],[ISSUES]])</f>
        <v>0</v>
      </c>
      <c r="I144" s="53">
        <v>0</v>
      </c>
      <c r="J144" s="58">
        <f t="shared" si="26"/>
        <v>0</v>
      </c>
      <c r="K144" s="53">
        <f>+'DAY12'!K144+'DAY13'!C144</f>
        <v>0</v>
      </c>
      <c r="L144" s="54">
        <f>+'DAY12'!L144+'DAY13'!D144</f>
        <v>0</v>
      </c>
      <c r="M144" s="55">
        <f>+'DAY12'!M144+'DAY13'!E144</f>
        <v>0</v>
      </c>
      <c r="N144" s="52">
        <f>+'DAY12'!N144+'DAY13'!F144</f>
        <v>0</v>
      </c>
      <c r="O144" s="276">
        <f>+'DAY12'!O144+'DAY13'!G144</f>
        <v>0</v>
      </c>
      <c r="P144" s="53">
        <f t="shared" si="48"/>
        <v>0</v>
      </c>
      <c r="Q144" s="54">
        <f t="shared" si="49"/>
        <v>0</v>
      </c>
      <c r="R144" s="55">
        <f t="shared" si="50"/>
        <v>0</v>
      </c>
      <c r="S144" s="52">
        <f t="shared" si="51"/>
        <v>0</v>
      </c>
      <c r="T144" s="276">
        <f t="shared" si="52"/>
        <v>0</v>
      </c>
      <c r="U144" s="62">
        <f t="shared" si="53"/>
        <v>0</v>
      </c>
    </row>
    <row r="145" spans="1:21" x14ac:dyDescent="0.25">
      <c r="A145" s="80" t="s">
        <v>214</v>
      </c>
      <c r="B145" s="52">
        <f>'DAY12'!H145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+(Table115[[#This Row],[OPENING ]]+Table115[[#This Row],[RECEIPTS]]+Table115[[#This Row],[RETURNS]])-(Table115[[#This Row],[EXCHANGED]]+Table115[[#This Row],[SALES]]+Table115[[#This Row],[ISSUES]])</f>
        <v>0</v>
      </c>
      <c r="I145" s="53">
        <v>0</v>
      </c>
      <c r="J145" s="58">
        <f t="shared" si="26"/>
        <v>0</v>
      </c>
      <c r="K145" s="53">
        <f>+'DAY12'!K145+'DAY13'!C145</f>
        <v>0</v>
      </c>
      <c r="L145" s="54">
        <f>+'DAY12'!L145+'DAY13'!D145</f>
        <v>0</v>
      </c>
      <c r="M145" s="55">
        <f>+'DAY12'!M145+'DAY13'!E145</f>
        <v>0</v>
      </c>
      <c r="N145" s="52">
        <f>+'DAY12'!N145+'DAY13'!F145</f>
        <v>0</v>
      </c>
      <c r="O145" s="276">
        <f>+'DAY12'!O145+'DAY13'!G145</f>
        <v>0</v>
      </c>
      <c r="P145" s="53">
        <f t="shared" si="48"/>
        <v>0</v>
      </c>
      <c r="Q145" s="54">
        <f t="shared" si="49"/>
        <v>0</v>
      </c>
      <c r="R145" s="55">
        <f t="shared" si="50"/>
        <v>0</v>
      </c>
      <c r="S145" s="52">
        <f t="shared" si="51"/>
        <v>0</v>
      </c>
      <c r="T145" s="276">
        <f t="shared" si="52"/>
        <v>0</v>
      </c>
      <c r="U145" s="62">
        <f t="shared" si="53"/>
        <v>0</v>
      </c>
    </row>
    <row r="146" spans="1:21" x14ac:dyDescent="0.25">
      <c r="A146" s="80" t="s">
        <v>215</v>
      </c>
      <c r="B146" s="52">
        <f>'DAY12'!H146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+(Table115[[#This Row],[OPENING ]]+Table115[[#This Row],[RECEIPTS]]+Table115[[#This Row],[RETURNS]])-(Table115[[#This Row],[EXCHANGED]]+Table115[[#This Row],[SALES]]+Table115[[#This Row],[ISSUES]])</f>
        <v>0</v>
      </c>
      <c r="I146" s="53">
        <v>0</v>
      </c>
      <c r="J146" s="58">
        <f t="shared" si="26"/>
        <v>0</v>
      </c>
      <c r="K146" s="53">
        <f>+'DAY12'!K146+'DAY13'!C146</f>
        <v>0</v>
      </c>
      <c r="L146" s="54">
        <f>+'DAY12'!L146+'DAY13'!D146</f>
        <v>0</v>
      </c>
      <c r="M146" s="55">
        <f>+'DAY12'!M146+'DAY13'!E146</f>
        <v>0</v>
      </c>
      <c r="N146" s="52">
        <f>+'DAY12'!N146+'DAY13'!F146</f>
        <v>0</v>
      </c>
      <c r="O146" s="276">
        <f>+'DAY12'!O146+'DAY13'!G146</f>
        <v>0</v>
      </c>
      <c r="P146" s="53">
        <f t="shared" si="48"/>
        <v>0</v>
      </c>
      <c r="Q146" s="54">
        <f t="shared" si="49"/>
        <v>0</v>
      </c>
      <c r="R146" s="55">
        <f t="shared" si="50"/>
        <v>0</v>
      </c>
      <c r="S146" s="52">
        <f t="shared" si="51"/>
        <v>0</v>
      </c>
      <c r="T146" s="276">
        <f t="shared" si="52"/>
        <v>0</v>
      </c>
      <c r="U146" s="62">
        <f t="shared" si="53"/>
        <v>0</v>
      </c>
    </row>
    <row r="147" spans="1:21" x14ac:dyDescent="0.25">
      <c r="A147" s="80" t="s">
        <v>233</v>
      </c>
      <c r="B147" s="52">
        <f>'DAY12'!H147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+(Table115[[#This Row],[OPENING ]]+Table115[[#This Row],[RECEIPTS]]+Table115[[#This Row],[RETURNS]])-(Table115[[#This Row],[EXCHANGED]]+Table115[[#This Row],[SALES]]+Table115[[#This Row],[ISSUES]])</f>
        <v>0</v>
      </c>
      <c r="I147" s="53">
        <v>0</v>
      </c>
      <c r="J147" s="58">
        <f t="shared" si="26"/>
        <v>0</v>
      </c>
      <c r="K147" s="53">
        <f>+'DAY12'!K147+'DAY13'!C147</f>
        <v>0</v>
      </c>
      <c r="L147" s="54">
        <f>+'DAY12'!L147+'DAY13'!D147</f>
        <v>0</v>
      </c>
      <c r="M147" s="55">
        <f>+'DAY12'!M147+'DAY13'!E147</f>
        <v>0</v>
      </c>
      <c r="N147" s="52">
        <f>+'DAY12'!N147+'DAY13'!F147</f>
        <v>0</v>
      </c>
      <c r="O147" s="276">
        <f>+'DAY12'!O147+'DAY13'!G147</f>
        <v>0</v>
      </c>
      <c r="P147" s="53">
        <f t="shared" si="48"/>
        <v>0</v>
      </c>
      <c r="Q147" s="54">
        <f t="shared" si="49"/>
        <v>0</v>
      </c>
      <c r="R147" s="55">
        <f t="shared" si="50"/>
        <v>0</v>
      </c>
      <c r="S147" s="52">
        <f t="shared" si="51"/>
        <v>0</v>
      </c>
      <c r="T147" s="276">
        <f t="shared" si="52"/>
        <v>0</v>
      </c>
      <c r="U147" s="62">
        <f t="shared" si="53"/>
        <v>0</v>
      </c>
    </row>
    <row r="148" spans="1:21" x14ac:dyDescent="0.25">
      <c r="A148" s="80" t="s">
        <v>236</v>
      </c>
      <c r="B148" s="52">
        <f>'DAY12'!H148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+(Table115[[#This Row],[OPENING ]]+Table115[[#This Row],[RECEIPTS]]+Table115[[#This Row],[RETURNS]])-(Table115[[#This Row],[EXCHANGED]]+Table115[[#This Row],[SALES]]+Table115[[#This Row],[ISSUES]])</f>
        <v>0</v>
      </c>
      <c r="I148" s="53">
        <v>0</v>
      </c>
      <c r="J148" s="58">
        <f t="shared" si="26"/>
        <v>0</v>
      </c>
      <c r="K148" s="53">
        <f>+'DAY12'!K148+'DAY13'!C148</f>
        <v>0</v>
      </c>
      <c r="L148" s="54">
        <f>+'DAY12'!L148+'DAY13'!D148</f>
        <v>0</v>
      </c>
      <c r="M148" s="55">
        <f>+'DAY12'!M148+'DAY13'!E148</f>
        <v>0</v>
      </c>
      <c r="N148" s="52">
        <f>+'DAY12'!N148+'DAY13'!F148</f>
        <v>0</v>
      </c>
      <c r="O148" s="276">
        <f>+'DAY12'!O148+'DAY13'!G148</f>
        <v>0</v>
      </c>
      <c r="P148" s="53">
        <f t="shared" si="48"/>
        <v>0</v>
      </c>
      <c r="Q148" s="54">
        <f t="shared" si="49"/>
        <v>0</v>
      </c>
      <c r="R148" s="55">
        <f t="shared" si="50"/>
        <v>0</v>
      </c>
      <c r="S148" s="52">
        <f t="shared" si="51"/>
        <v>0</v>
      </c>
      <c r="T148" s="276">
        <f t="shared" si="52"/>
        <v>0</v>
      </c>
      <c r="U148" s="62">
        <f t="shared" si="53"/>
        <v>0</v>
      </c>
    </row>
    <row r="149" spans="1:21" ht="15.75" thickBot="1" x14ac:dyDescent="0.3">
      <c r="A149" s="142"/>
      <c r="B149" s="52">
        <f>'DAY12'!H149</f>
        <v>0</v>
      </c>
      <c r="C149" s="53">
        <v>0</v>
      </c>
      <c r="D149" s="54">
        <v>0</v>
      </c>
      <c r="E149" s="55">
        <v>0</v>
      </c>
      <c r="F149" s="52">
        <v>0</v>
      </c>
      <c r="G149" s="276">
        <v>0</v>
      </c>
      <c r="H149" s="54">
        <f>+(Table115[[#This Row],[OPENING ]]+Table115[[#This Row],[RECEIPTS]]+Table115[[#This Row],[RETURNS]])-(Table115[[#This Row],[EXCHANGED]]+Table115[[#This Row],[SALES]]+Table115[[#This Row],[ISSUES]])</f>
        <v>0</v>
      </c>
      <c r="I149" s="144">
        <v>0</v>
      </c>
      <c r="J149" s="148">
        <f t="shared" si="26"/>
        <v>0</v>
      </c>
      <c r="K149" s="53">
        <f>+'DAY12'!K149+'DAY13'!C149</f>
        <v>0</v>
      </c>
      <c r="L149" s="54">
        <f>+'DAY12'!L149+'DAY13'!D149</f>
        <v>0</v>
      </c>
      <c r="M149" s="55">
        <f>+'DAY12'!M149+'DAY13'!E149</f>
        <v>0</v>
      </c>
      <c r="N149" s="52">
        <f>+'DAY12'!N149+'DAY13'!F149</f>
        <v>0</v>
      </c>
      <c r="O149" s="276">
        <f>+'DAY12'!O149+'DAY13'!G149</f>
        <v>0</v>
      </c>
      <c r="P149" s="53">
        <f t="shared" si="48"/>
        <v>0</v>
      </c>
      <c r="Q149" s="54">
        <f t="shared" si="49"/>
        <v>0</v>
      </c>
      <c r="R149" s="55">
        <f t="shared" si="50"/>
        <v>0</v>
      </c>
      <c r="S149" s="52">
        <f t="shared" si="51"/>
        <v>0</v>
      </c>
      <c r="T149" s="276">
        <f t="shared" si="52"/>
        <v>0</v>
      </c>
      <c r="U149" s="167">
        <f t="shared" si="53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54">SUM(C128:C149)</f>
        <v>0</v>
      </c>
      <c r="D150" s="162">
        <f t="shared" si="54"/>
        <v>0</v>
      </c>
      <c r="E150" s="163">
        <f t="shared" si="54"/>
        <v>0</v>
      </c>
      <c r="F150" s="160">
        <f t="shared" si="54"/>
        <v>0</v>
      </c>
      <c r="G150" s="277">
        <f t="shared" ref="G150:T150" si="55">SUM(G128:G149)</f>
        <v>0</v>
      </c>
      <c r="H150" s="162">
        <f t="shared" si="55"/>
        <v>5847.2999999999993</v>
      </c>
      <c r="I150" s="161">
        <f t="shared" si="55"/>
        <v>0</v>
      </c>
      <c r="J150" s="165">
        <f t="shared" si="55"/>
        <v>-5847.2999999999993</v>
      </c>
      <c r="K150" s="161">
        <f t="shared" si="55"/>
        <v>20</v>
      </c>
      <c r="L150" s="174">
        <f t="shared" si="55"/>
        <v>0</v>
      </c>
      <c r="M150" s="163">
        <f t="shared" si="55"/>
        <v>0</v>
      </c>
      <c r="N150" s="160">
        <f t="shared" si="55"/>
        <v>0</v>
      </c>
      <c r="O150" s="277">
        <f t="shared" si="55"/>
        <v>2006.8</v>
      </c>
      <c r="P150" s="161">
        <f t="shared" si="55"/>
        <v>1.5384615384615385</v>
      </c>
      <c r="Q150" s="162">
        <f t="shared" si="55"/>
        <v>0</v>
      </c>
      <c r="R150" s="163">
        <f t="shared" si="55"/>
        <v>0</v>
      </c>
      <c r="S150" s="160">
        <f t="shared" si="55"/>
        <v>0</v>
      </c>
      <c r="T150" s="277">
        <f t="shared" si="55"/>
        <v>154.36923076923077</v>
      </c>
      <c r="U150" s="166">
        <f t="shared" si="53"/>
        <v>37.504884547069267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'DAY12'!H153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+(Table115[[#This Row],[OPENING ]]+Table115[[#This Row],[RECEIPTS]]+Table115[[#This Row],[RETURNS]])-(Table115[[#This Row],[EXCHANGED]]+Table115[[#This Row],[SALES]]+Table115[[#This Row],[ISSUES]])</f>
        <v>0</v>
      </c>
      <c r="I153" s="53">
        <v>0</v>
      </c>
      <c r="J153" s="58">
        <f t="shared" si="26"/>
        <v>0</v>
      </c>
      <c r="K153" s="53">
        <f>+'DAY12'!K153+'DAY13'!C153</f>
        <v>0</v>
      </c>
      <c r="L153" s="54">
        <f>+'DAY12'!L153+'DAY13'!D153</f>
        <v>0</v>
      </c>
      <c r="M153" s="55">
        <f>+'DAY12'!M153+'DAY13'!E153</f>
        <v>0</v>
      </c>
      <c r="N153" s="52">
        <f>+'DAY12'!N153+'DAY13'!F153</f>
        <v>0</v>
      </c>
      <c r="O153" s="276">
        <f>+'DAY12'!O153+'DAY13'!G153</f>
        <v>0</v>
      </c>
      <c r="P153" s="53">
        <f>+K153/13</f>
        <v>0</v>
      </c>
      <c r="Q153" s="54">
        <f>+L153/13</f>
        <v>0</v>
      </c>
      <c r="R153" s="55">
        <f>+M153/13</f>
        <v>0</v>
      </c>
      <c r="S153" s="52">
        <f>+N153/13</f>
        <v>0</v>
      </c>
      <c r="T153" s="276">
        <f>+O153/13</f>
        <v>0</v>
      </c>
      <c r="U153" s="62">
        <f t="shared" si="53"/>
        <v>0</v>
      </c>
    </row>
    <row r="154" spans="1:21" x14ac:dyDescent="0.25">
      <c r="A154" s="318" t="s">
        <v>67</v>
      </c>
      <c r="B154" s="52">
        <f>'DAY12'!H154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+(Table115[[#This Row],[OPENING ]]+Table115[[#This Row],[RECEIPTS]]+Table115[[#This Row],[RETURNS]])-(Table115[[#This Row],[EXCHANGED]]+Table115[[#This Row],[SALES]]+Table115[[#This Row],[ISSUES]])</f>
        <v>7.6</v>
      </c>
      <c r="I154" s="53">
        <v>0</v>
      </c>
      <c r="J154" s="58">
        <f t="shared" si="26"/>
        <v>-7.6</v>
      </c>
      <c r="K154" s="53">
        <f>+'DAY12'!K154+'DAY13'!C154</f>
        <v>0</v>
      </c>
      <c r="L154" s="54">
        <f>+'DAY12'!L154+'DAY13'!D154</f>
        <v>0</v>
      </c>
      <c r="M154" s="55">
        <f>+'DAY12'!M154+'DAY13'!E154</f>
        <v>0</v>
      </c>
      <c r="N154" s="52">
        <f>+'DAY12'!N154+'DAY13'!F154</f>
        <v>0</v>
      </c>
      <c r="O154" s="276">
        <f>+'DAY12'!O154+'DAY13'!G154</f>
        <v>0</v>
      </c>
      <c r="P154" s="53">
        <f t="shared" ref="P154:P213" si="56">+K154/13</f>
        <v>0</v>
      </c>
      <c r="Q154" s="54">
        <f t="shared" ref="Q154:Q213" si="57">+L154/13</f>
        <v>0</v>
      </c>
      <c r="R154" s="55">
        <f t="shared" ref="R154:R213" si="58">+M154/13</f>
        <v>0</v>
      </c>
      <c r="S154" s="52">
        <f t="shared" ref="S154:S213" si="59">+N154/13</f>
        <v>0</v>
      </c>
      <c r="T154" s="276">
        <f t="shared" ref="T154:T213" si="60">+O154/13</f>
        <v>0</v>
      </c>
      <c r="U154" s="62">
        <f t="shared" si="53"/>
        <v>0</v>
      </c>
    </row>
    <row r="155" spans="1:21" x14ac:dyDescent="0.25">
      <c r="A155" s="318" t="s">
        <v>68</v>
      </c>
      <c r="B155" s="52">
        <f>'DAY12'!H155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+(Table115[[#This Row],[OPENING ]]+Table115[[#This Row],[RECEIPTS]]+Table115[[#This Row],[RETURNS]])-(Table115[[#This Row],[EXCHANGED]]+Table115[[#This Row],[SALES]]+Table115[[#This Row],[ISSUES]])</f>
        <v>0</v>
      </c>
      <c r="I155" s="53">
        <v>0</v>
      </c>
      <c r="J155" s="58">
        <f t="shared" si="26"/>
        <v>0</v>
      </c>
      <c r="K155" s="53">
        <f>+'DAY12'!K155+'DAY13'!C155</f>
        <v>0</v>
      </c>
      <c r="L155" s="54">
        <f>+'DAY12'!L155+'DAY13'!D155</f>
        <v>0</v>
      </c>
      <c r="M155" s="55">
        <f>+'DAY12'!M155+'DAY13'!E155</f>
        <v>0</v>
      </c>
      <c r="N155" s="52">
        <f>+'DAY12'!N155+'DAY13'!F155</f>
        <v>0</v>
      </c>
      <c r="O155" s="276">
        <f>+'DAY12'!O155+'DAY13'!G155</f>
        <v>0</v>
      </c>
      <c r="P155" s="53">
        <f t="shared" si="56"/>
        <v>0</v>
      </c>
      <c r="Q155" s="54">
        <f t="shared" si="57"/>
        <v>0</v>
      </c>
      <c r="R155" s="55">
        <f t="shared" si="58"/>
        <v>0</v>
      </c>
      <c r="S155" s="52">
        <f t="shared" si="59"/>
        <v>0</v>
      </c>
      <c r="T155" s="276">
        <f t="shared" si="60"/>
        <v>0</v>
      </c>
      <c r="U155" s="62">
        <f t="shared" si="53"/>
        <v>0</v>
      </c>
    </row>
    <row r="156" spans="1:21" x14ac:dyDescent="0.25">
      <c r="A156" s="85" t="s">
        <v>69</v>
      </c>
      <c r="B156" s="52">
        <f>'DAY12'!H156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+(Table115[[#This Row],[OPENING ]]+Table115[[#This Row],[RECEIPTS]]+Table115[[#This Row],[RETURNS]])-(Table115[[#This Row],[EXCHANGED]]+Table115[[#This Row],[SALES]]+Table115[[#This Row],[ISSUES]])</f>
        <v>0</v>
      </c>
      <c r="I156" s="53">
        <v>0</v>
      </c>
      <c r="J156" s="58">
        <f t="shared" si="26"/>
        <v>0</v>
      </c>
      <c r="K156" s="53">
        <f>+'DAY12'!K156+'DAY13'!C156</f>
        <v>0</v>
      </c>
      <c r="L156" s="54">
        <f>+'DAY12'!L156+'DAY13'!D156</f>
        <v>0</v>
      </c>
      <c r="M156" s="55">
        <f>+'DAY12'!M156+'DAY13'!E156</f>
        <v>0</v>
      </c>
      <c r="N156" s="52">
        <f>+'DAY12'!N156+'DAY13'!F156</f>
        <v>0</v>
      </c>
      <c r="O156" s="276">
        <f>+'DAY12'!O156+'DAY13'!G156</f>
        <v>0</v>
      </c>
      <c r="P156" s="53">
        <f t="shared" si="56"/>
        <v>0</v>
      </c>
      <c r="Q156" s="54">
        <f t="shared" si="57"/>
        <v>0</v>
      </c>
      <c r="R156" s="55">
        <f t="shared" si="58"/>
        <v>0</v>
      </c>
      <c r="S156" s="52">
        <f t="shared" si="59"/>
        <v>0</v>
      </c>
      <c r="T156" s="276">
        <f t="shared" si="60"/>
        <v>0</v>
      </c>
      <c r="U156" s="62">
        <f t="shared" si="53"/>
        <v>0</v>
      </c>
    </row>
    <row r="157" spans="1:21" x14ac:dyDescent="0.25">
      <c r="A157" s="85" t="s">
        <v>70</v>
      </c>
      <c r="B157" s="52">
        <f>'DAY12'!H157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+(Table115[[#This Row],[OPENING ]]+Table115[[#This Row],[RECEIPTS]]+Table115[[#This Row],[RETURNS]])-(Table115[[#This Row],[EXCHANGED]]+Table115[[#This Row],[SALES]]+Table115[[#This Row],[ISSUES]])</f>
        <v>0</v>
      </c>
      <c r="I157" s="53">
        <v>0</v>
      </c>
      <c r="J157" s="58">
        <f t="shared" ref="J157:J220" si="61">+I157-H157</f>
        <v>0</v>
      </c>
      <c r="K157" s="53">
        <f>+'DAY12'!K157+'DAY13'!C157</f>
        <v>0</v>
      </c>
      <c r="L157" s="54">
        <f>+'DAY12'!L157+'DAY13'!D157</f>
        <v>0</v>
      </c>
      <c r="M157" s="55">
        <f>+'DAY12'!M157+'DAY13'!E157</f>
        <v>0</v>
      </c>
      <c r="N157" s="52">
        <f>+'DAY12'!N157+'DAY13'!F157</f>
        <v>0</v>
      </c>
      <c r="O157" s="276">
        <f>+'DAY12'!O157+'DAY13'!G157</f>
        <v>0</v>
      </c>
      <c r="P157" s="53">
        <f t="shared" si="56"/>
        <v>0</v>
      </c>
      <c r="Q157" s="54">
        <f t="shared" si="57"/>
        <v>0</v>
      </c>
      <c r="R157" s="55">
        <f t="shared" si="58"/>
        <v>0</v>
      </c>
      <c r="S157" s="52">
        <f t="shared" si="59"/>
        <v>0</v>
      </c>
      <c r="T157" s="276">
        <f t="shared" si="60"/>
        <v>0</v>
      </c>
      <c r="U157" s="62">
        <f t="shared" si="53"/>
        <v>0</v>
      </c>
    </row>
    <row r="158" spans="1:21" x14ac:dyDescent="0.25">
      <c r="A158" s="85" t="s">
        <v>71</v>
      </c>
      <c r="B158" s="52">
        <f>'DAY12'!H158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+(Table115[[#This Row],[OPENING ]]+Table115[[#This Row],[RECEIPTS]]+Table115[[#This Row],[RETURNS]])-(Table115[[#This Row],[EXCHANGED]]+Table115[[#This Row],[SALES]]+Table115[[#This Row],[ISSUES]])</f>
        <v>0</v>
      </c>
      <c r="I158" s="53">
        <v>0</v>
      </c>
      <c r="J158" s="58">
        <f t="shared" si="61"/>
        <v>0</v>
      </c>
      <c r="K158" s="53">
        <f>+'DAY12'!K158+'DAY13'!C158</f>
        <v>0</v>
      </c>
      <c r="L158" s="54">
        <f>+'DAY12'!L158+'DAY13'!D158</f>
        <v>0</v>
      </c>
      <c r="M158" s="55">
        <f>+'DAY12'!M158+'DAY13'!E158</f>
        <v>0</v>
      </c>
      <c r="N158" s="52">
        <f>+'DAY12'!N158+'DAY13'!F158</f>
        <v>0</v>
      </c>
      <c r="O158" s="276">
        <f>+'DAY12'!O158+'DAY13'!G158</f>
        <v>0</v>
      </c>
      <c r="P158" s="53">
        <f t="shared" si="56"/>
        <v>0</v>
      </c>
      <c r="Q158" s="54">
        <f t="shared" si="57"/>
        <v>0</v>
      </c>
      <c r="R158" s="55">
        <f t="shared" si="58"/>
        <v>0</v>
      </c>
      <c r="S158" s="52">
        <f t="shared" si="59"/>
        <v>0</v>
      </c>
      <c r="T158" s="276">
        <f t="shared" si="60"/>
        <v>0</v>
      </c>
      <c r="U158" s="62">
        <f t="shared" si="53"/>
        <v>0</v>
      </c>
    </row>
    <row r="159" spans="1:21" x14ac:dyDescent="0.25">
      <c r="A159" s="86" t="s">
        <v>72</v>
      </c>
      <c r="B159" s="52">
        <f>'DAY12'!H159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+(Table115[[#This Row],[OPENING ]]+Table115[[#This Row],[RECEIPTS]]+Table115[[#This Row],[RETURNS]])-(Table115[[#This Row],[EXCHANGED]]+Table115[[#This Row],[SALES]]+Table115[[#This Row],[ISSUES]])</f>
        <v>0</v>
      </c>
      <c r="I159" s="53">
        <v>0</v>
      </c>
      <c r="J159" s="58">
        <f t="shared" si="61"/>
        <v>0</v>
      </c>
      <c r="K159" s="53">
        <f>+'DAY12'!K159+'DAY13'!C159</f>
        <v>0</v>
      </c>
      <c r="L159" s="54">
        <f>+'DAY12'!L159+'DAY13'!D159</f>
        <v>0</v>
      </c>
      <c r="M159" s="55">
        <f>+'DAY12'!M159+'DAY13'!E159</f>
        <v>0</v>
      </c>
      <c r="N159" s="52">
        <f>+'DAY12'!N159+'DAY13'!F159</f>
        <v>0</v>
      </c>
      <c r="O159" s="276">
        <f>+'DAY12'!O159+'DAY13'!G159</f>
        <v>0</v>
      </c>
      <c r="P159" s="53">
        <f t="shared" si="56"/>
        <v>0</v>
      </c>
      <c r="Q159" s="54">
        <f t="shared" si="57"/>
        <v>0</v>
      </c>
      <c r="R159" s="55">
        <f t="shared" si="58"/>
        <v>0</v>
      </c>
      <c r="S159" s="52">
        <f t="shared" si="59"/>
        <v>0</v>
      </c>
      <c r="T159" s="276">
        <f t="shared" si="60"/>
        <v>0</v>
      </c>
      <c r="U159" s="62">
        <f t="shared" si="53"/>
        <v>0</v>
      </c>
    </row>
    <row r="160" spans="1:21" x14ac:dyDescent="0.25">
      <c r="A160" s="86" t="s">
        <v>73</v>
      </c>
      <c r="B160" s="52">
        <f>'DAY12'!H160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+(Table115[[#This Row],[OPENING ]]+Table115[[#This Row],[RECEIPTS]]+Table115[[#This Row],[RETURNS]])-(Table115[[#This Row],[EXCHANGED]]+Table115[[#This Row],[SALES]]+Table115[[#This Row],[ISSUES]])</f>
        <v>0</v>
      </c>
      <c r="I160" s="53">
        <v>0</v>
      </c>
      <c r="J160" s="58">
        <f t="shared" si="61"/>
        <v>0</v>
      </c>
      <c r="K160" s="53">
        <f>+'DAY12'!K160+'DAY13'!C160</f>
        <v>0</v>
      </c>
      <c r="L160" s="54">
        <f>+'DAY12'!L160+'DAY13'!D160</f>
        <v>0</v>
      </c>
      <c r="M160" s="55">
        <f>+'DAY12'!M160+'DAY13'!E160</f>
        <v>0</v>
      </c>
      <c r="N160" s="52">
        <f>+'DAY12'!N160+'DAY13'!F160</f>
        <v>0</v>
      </c>
      <c r="O160" s="276">
        <f>+'DAY12'!O160+'DAY13'!G160</f>
        <v>0</v>
      </c>
      <c r="P160" s="53">
        <f t="shared" si="56"/>
        <v>0</v>
      </c>
      <c r="Q160" s="54">
        <f t="shared" si="57"/>
        <v>0</v>
      </c>
      <c r="R160" s="55">
        <f t="shared" si="58"/>
        <v>0</v>
      </c>
      <c r="S160" s="52">
        <f t="shared" si="59"/>
        <v>0</v>
      </c>
      <c r="T160" s="276">
        <f t="shared" si="60"/>
        <v>0</v>
      </c>
      <c r="U160" s="62">
        <f t="shared" si="53"/>
        <v>0</v>
      </c>
    </row>
    <row r="161" spans="1:21" x14ac:dyDescent="0.25">
      <c r="A161" s="87" t="s">
        <v>74</v>
      </c>
      <c r="B161" s="52">
        <f>'DAY12'!H161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+(Table115[[#This Row],[OPENING ]]+Table115[[#This Row],[RECEIPTS]]+Table115[[#This Row],[RETURNS]])-(Table115[[#This Row],[EXCHANGED]]+Table115[[#This Row],[SALES]]+Table115[[#This Row],[ISSUES]])</f>
        <v>562</v>
      </c>
      <c r="I161" s="53">
        <v>0</v>
      </c>
      <c r="J161" s="58">
        <f>+I161-H161</f>
        <v>-562</v>
      </c>
      <c r="K161" s="53">
        <f>+'DAY12'!K161+'DAY13'!C161</f>
        <v>0</v>
      </c>
      <c r="L161" s="54">
        <f>+'DAY12'!L161+'DAY13'!D161</f>
        <v>0</v>
      </c>
      <c r="M161" s="55">
        <f>+'DAY12'!M161+'DAY13'!E161</f>
        <v>0</v>
      </c>
      <c r="N161" s="52">
        <f>+'DAY12'!N161+'DAY13'!F161</f>
        <v>0</v>
      </c>
      <c r="O161" s="276">
        <f>+'DAY12'!O161+'DAY13'!G161</f>
        <v>0</v>
      </c>
      <c r="P161" s="53">
        <f t="shared" si="56"/>
        <v>0</v>
      </c>
      <c r="Q161" s="54">
        <f t="shared" si="57"/>
        <v>0</v>
      </c>
      <c r="R161" s="55">
        <f t="shared" si="58"/>
        <v>0</v>
      </c>
      <c r="S161" s="52">
        <f t="shared" si="59"/>
        <v>0</v>
      </c>
      <c r="T161" s="276">
        <f t="shared" si="60"/>
        <v>0</v>
      </c>
      <c r="U161" s="62">
        <f t="shared" si="53"/>
        <v>0</v>
      </c>
    </row>
    <row r="162" spans="1:21" x14ac:dyDescent="0.25">
      <c r="A162" s="88" t="s">
        <v>75</v>
      </c>
      <c r="B162" s="52">
        <f>'DAY12'!H162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+(Table115[[#This Row],[OPENING ]]+Table115[[#This Row],[RECEIPTS]]+Table115[[#This Row],[RETURNS]])-(Table115[[#This Row],[EXCHANGED]]+Table115[[#This Row],[SALES]]+Table115[[#This Row],[ISSUES]])</f>
        <v>0</v>
      </c>
      <c r="I162" s="53">
        <v>0</v>
      </c>
      <c r="J162" s="58">
        <f t="shared" si="61"/>
        <v>0</v>
      </c>
      <c r="K162" s="53">
        <f>+'DAY12'!K162+'DAY13'!C162</f>
        <v>0</v>
      </c>
      <c r="L162" s="54">
        <f>+'DAY12'!L162+'DAY13'!D162</f>
        <v>0</v>
      </c>
      <c r="M162" s="55">
        <f>+'DAY12'!M162+'DAY13'!E162</f>
        <v>0</v>
      </c>
      <c r="N162" s="52">
        <f>+'DAY12'!N162+'DAY13'!F162</f>
        <v>0</v>
      </c>
      <c r="O162" s="276">
        <f>+'DAY12'!O162+'DAY13'!G162</f>
        <v>0</v>
      </c>
      <c r="P162" s="53">
        <f t="shared" si="56"/>
        <v>0</v>
      </c>
      <c r="Q162" s="54">
        <f t="shared" si="57"/>
        <v>0</v>
      </c>
      <c r="R162" s="55">
        <f t="shared" si="58"/>
        <v>0</v>
      </c>
      <c r="S162" s="52">
        <f t="shared" si="59"/>
        <v>0</v>
      </c>
      <c r="T162" s="276">
        <f t="shared" si="60"/>
        <v>0</v>
      </c>
      <c r="U162" s="62">
        <f t="shared" si="53"/>
        <v>0</v>
      </c>
    </row>
    <row r="163" spans="1:21" x14ac:dyDescent="0.25">
      <c r="A163" s="88" t="s">
        <v>76</v>
      </c>
      <c r="B163" s="52">
        <f>'DAY12'!H163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+(Table115[[#This Row],[OPENING ]]+Table115[[#This Row],[RECEIPTS]]+Table115[[#This Row],[RETURNS]])-(Table115[[#This Row],[EXCHANGED]]+Table115[[#This Row],[SALES]]+Table115[[#This Row],[ISSUES]])</f>
        <v>0</v>
      </c>
      <c r="I163" s="53">
        <v>0</v>
      </c>
      <c r="J163" s="58">
        <f t="shared" si="61"/>
        <v>0</v>
      </c>
      <c r="K163" s="53">
        <f>+'DAY12'!K163+'DAY13'!C163</f>
        <v>0</v>
      </c>
      <c r="L163" s="54">
        <f>+'DAY12'!L163+'DAY13'!D163</f>
        <v>0</v>
      </c>
      <c r="M163" s="55">
        <f>+'DAY12'!M163+'DAY13'!E163</f>
        <v>0</v>
      </c>
      <c r="N163" s="52">
        <f>+'DAY12'!N163+'DAY13'!F163</f>
        <v>0</v>
      </c>
      <c r="O163" s="276">
        <f>+'DAY12'!O163+'DAY13'!G163</f>
        <v>0</v>
      </c>
      <c r="P163" s="53">
        <f t="shared" si="56"/>
        <v>0</v>
      </c>
      <c r="Q163" s="54">
        <f t="shared" si="57"/>
        <v>0</v>
      </c>
      <c r="R163" s="55">
        <f t="shared" si="58"/>
        <v>0</v>
      </c>
      <c r="S163" s="52">
        <f t="shared" si="59"/>
        <v>0</v>
      </c>
      <c r="T163" s="276">
        <f t="shared" si="60"/>
        <v>0</v>
      </c>
      <c r="U163" s="62">
        <f t="shared" si="53"/>
        <v>0</v>
      </c>
    </row>
    <row r="164" spans="1:21" x14ac:dyDescent="0.25">
      <c r="A164" s="87" t="s">
        <v>77</v>
      </c>
      <c r="B164" s="52">
        <f>'DAY12'!H164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+(Table115[[#This Row],[OPENING ]]+Table115[[#This Row],[RECEIPTS]]+Table115[[#This Row],[RETURNS]])-(Table115[[#This Row],[EXCHANGED]]+Table115[[#This Row],[SALES]]+Table115[[#This Row],[ISSUES]])</f>
        <v>4</v>
      </c>
      <c r="I164" s="53">
        <v>0</v>
      </c>
      <c r="J164" s="58">
        <f t="shared" si="61"/>
        <v>-4</v>
      </c>
      <c r="K164" s="53">
        <f>+'DAY12'!K164+'DAY13'!C164</f>
        <v>0</v>
      </c>
      <c r="L164" s="54">
        <f>+'DAY12'!L164+'DAY13'!D164</f>
        <v>0</v>
      </c>
      <c r="M164" s="55">
        <f>+'DAY12'!M164+'DAY13'!E164</f>
        <v>0</v>
      </c>
      <c r="N164" s="52">
        <f>+'DAY12'!N164+'DAY13'!F164</f>
        <v>0</v>
      </c>
      <c r="O164" s="276">
        <f>+'DAY12'!O164+'DAY13'!G164</f>
        <v>0</v>
      </c>
      <c r="P164" s="53">
        <f t="shared" si="56"/>
        <v>0</v>
      </c>
      <c r="Q164" s="54">
        <f t="shared" si="57"/>
        <v>0</v>
      </c>
      <c r="R164" s="55">
        <f t="shared" si="58"/>
        <v>0</v>
      </c>
      <c r="S164" s="52">
        <f t="shared" si="59"/>
        <v>0</v>
      </c>
      <c r="T164" s="276">
        <f t="shared" si="60"/>
        <v>0</v>
      </c>
      <c r="U164" s="62">
        <f t="shared" si="53"/>
        <v>0</v>
      </c>
    </row>
    <row r="165" spans="1:21" x14ac:dyDescent="0.25">
      <c r="A165" s="109" t="s">
        <v>78</v>
      </c>
      <c r="B165" s="52">
        <f>'DAY12'!H165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+(Table115[[#This Row],[OPENING ]]+Table115[[#This Row],[RECEIPTS]]+Table115[[#This Row],[RETURNS]])-(Table115[[#This Row],[EXCHANGED]]+Table115[[#This Row],[SALES]]+Table115[[#This Row],[ISSUES]])</f>
        <v>0</v>
      </c>
      <c r="I165" s="53">
        <v>0</v>
      </c>
      <c r="J165" s="58">
        <f t="shared" si="61"/>
        <v>0</v>
      </c>
      <c r="K165" s="53">
        <f>+'DAY12'!K165+'DAY13'!C165</f>
        <v>0</v>
      </c>
      <c r="L165" s="54">
        <f>+'DAY12'!L165+'DAY13'!D165</f>
        <v>0</v>
      </c>
      <c r="M165" s="55">
        <f>+'DAY12'!M165+'DAY13'!E165</f>
        <v>0</v>
      </c>
      <c r="N165" s="52">
        <f>+'DAY12'!N165+'DAY13'!F165</f>
        <v>0</v>
      </c>
      <c r="O165" s="276">
        <f>+'DAY12'!O165+'DAY13'!G165</f>
        <v>0</v>
      </c>
      <c r="P165" s="53">
        <f t="shared" si="56"/>
        <v>0</v>
      </c>
      <c r="Q165" s="54">
        <f t="shared" si="57"/>
        <v>0</v>
      </c>
      <c r="R165" s="55">
        <f t="shared" si="58"/>
        <v>0</v>
      </c>
      <c r="S165" s="52">
        <f t="shared" si="59"/>
        <v>0</v>
      </c>
      <c r="T165" s="276">
        <f t="shared" si="60"/>
        <v>0</v>
      </c>
      <c r="U165" s="62">
        <f t="shared" si="53"/>
        <v>0</v>
      </c>
    </row>
    <row r="166" spans="1:21" x14ac:dyDescent="0.25">
      <c r="A166" s="109" t="s">
        <v>79</v>
      </c>
      <c r="B166" s="52">
        <f>'DAY12'!H166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+(Table115[[#This Row],[OPENING ]]+Table115[[#This Row],[RECEIPTS]]+Table115[[#This Row],[RETURNS]])-(Table115[[#This Row],[EXCHANGED]]+Table115[[#This Row],[SALES]]+Table115[[#This Row],[ISSUES]])</f>
        <v>0</v>
      </c>
      <c r="I166" s="53">
        <v>0</v>
      </c>
      <c r="J166" s="58">
        <f t="shared" si="61"/>
        <v>0</v>
      </c>
      <c r="K166" s="53">
        <f>+'DAY12'!K166+'DAY13'!C166</f>
        <v>0</v>
      </c>
      <c r="L166" s="54">
        <f>+'DAY12'!L166+'DAY13'!D166</f>
        <v>0</v>
      </c>
      <c r="M166" s="55">
        <f>+'DAY12'!M166+'DAY13'!E166</f>
        <v>0</v>
      </c>
      <c r="N166" s="52">
        <f>+'DAY12'!N166+'DAY13'!F166</f>
        <v>0</v>
      </c>
      <c r="O166" s="276">
        <f>+'DAY12'!O166+'DAY13'!G166</f>
        <v>0</v>
      </c>
      <c r="P166" s="53">
        <f t="shared" si="56"/>
        <v>0</v>
      </c>
      <c r="Q166" s="54">
        <f t="shared" si="57"/>
        <v>0</v>
      </c>
      <c r="R166" s="55">
        <f t="shared" si="58"/>
        <v>0</v>
      </c>
      <c r="S166" s="52">
        <f t="shared" si="59"/>
        <v>0</v>
      </c>
      <c r="T166" s="276">
        <f t="shared" si="60"/>
        <v>0</v>
      </c>
      <c r="U166" s="62">
        <f t="shared" si="53"/>
        <v>0</v>
      </c>
    </row>
    <row r="167" spans="1:21" x14ac:dyDescent="0.25">
      <c r="A167" s="109" t="s">
        <v>109</v>
      </c>
      <c r="B167" s="52">
        <f>'DAY12'!H167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+(Table115[[#This Row],[OPENING ]]+Table115[[#This Row],[RECEIPTS]]+Table115[[#This Row],[RETURNS]])-(Table115[[#This Row],[EXCHANGED]]+Table115[[#This Row],[SALES]]+Table115[[#This Row],[ISSUES]])</f>
        <v>317.2</v>
      </c>
      <c r="I167" s="53">
        <v>0</v>
      </c>
      <c r="J167" s="58">
        <f t="shared" si="61"/>
        <v>-317.2</v>
      </c>
      <c r="K167" s="53">
        <f>+'DAY12'!K167+'DAY13'!C167</f>
        <v>0</v>
      </c>
      <c r="L167" s="54">
        <f>+'DAY12'!L167+'DAY13'!D167</f>
        <v>0</v>
      </c>
      <c r="M167" s="55">
        <f>+'DAY12'!M167+'DAY13'!E167</f>
        <v>0</v>
      </c>
      <c r="N167" s="52">
        <f>+'DAY12'!N167+'DAY13'!F167</f>
        <v>0</v>
      </c>
      <c r="O167" s="276">
        <f>+'DAY12'!O167+'DAY13'!G167</f>
        <v>0</v>
      </c>
      <c r="P167" s="53">
        <f t="shared" si="56"/>
        <v>0</v>
      </c>
      <c r="Q167" s="54">
        <f t="shared" si="57"/>
        <v>0</v>
      </c>
      <c r="R167" s="55">
        <f t="shared" si="58"/>
        <v>0</v>
      </c>
      <c r="S167" s="52">
        <f t="shared" si="59"/>
        <v>0</v>
      </c>
      <c r="T167" s="276">
        <f t="shared" si="60"/>
        <v>0</v>
      </c>
      <c r="U167" s="62">
        <f t="shared" si="53"/>
        <v>0</v>
      </c>
    </row>
    <row r="168" spans="1:21" x14ac:dyDescent="0.25">
      <c r="A168" s="109" t="s">
        <v>110</v>
      </c>
      <c r="B168" s="52">
        <f>'DAY12'!H168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+(Table115[[#This Row],[OPENING ]]+Table115[[#This Row],[RECEIPTS]]+Table115[[#This Row],[RETURNS]])-(Table115[[#This Row],[EXCHANGED]]+Table115[[#This Row],[SALES]]+Table115[[#This Row],[ISSUES]])</f>
        <v>1254.2</v>
      </c>
      <c r="I168" s="53">
        <v>0</v>
      </c>
      <c r="J168" s="58">
        <f t="shared" si="61"/>
        <v>-1254.2</v>
      </c>
      <c r="K168" s="53">
        <f>+'DAY12'!K168+'DAY13'!C168</f>
        <v>0</v>
      </c>
      <c r="L168" s="54">
        <f>+'DAY12'!L168+'DAY13'!D168</f>
        <v>0</v>
      </c>
      <c r="M168" s="55">
        <f>+'DAY12'!M168+'DAY13'!E168</f>
        <v>0</v>
      </c>
      <c r="N168" s="52">
        <f>+'DAY12'!N168+'DAY13'!F168</f>
        <v>0</v>
      </c>
      <c r="O168" s="276">
        <f>+'DAY12'!O168+'DAY13'!G168</f>
        <v>0</v>
      </c>
      <c r="P168" s="53">
        <f t="shared" si="56"/>
        <v>0</v>
      </c>
      <c r="Q168" s="54">
        <f t="shared" si="57"/>
        <v>0</v>
      </c>
      <c r="R168" s="55">
        <f t="shared" si="58"/>
        <v>0</v>
      </c>
      <c r="S168" s="52">
        <f t="shared" si="59"/>
        <v>0</v>
      </c>
      <c r="T168" s="276">
        <f t="shared" si="60"/>
        <v>0</v>
      </c>
      <c r="U168" s="62">
        <f t="shared" si="53"/>
        <v>0</v>
      </c>
    </row>
    <row r="169" spans="1:21" x14ac:dyDescent="0.25">
      <c r="A169" s="109" t="s">
        <v>80</v>
      </c>
      <c r="B169" s="52">
        <f>'DAY12'!H169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+(Table115[[#This Row],[OPENING ]]+Table115[[#This Row],[RECEIPTS]]+Table115[[#This Row],[RETURNS]])-(Table115[[#This Row],[EXCHANGED]]+Table115[[#This Row],[SALES]]+Table115[[#This Row],[ISSUES]])</f>
        <v>0</v>
      </c>
      <c r="I169" s="53">
        <v>0</v>
      </c>
      <c r="J169" s="58">
        <f t="shared" si="61"/>
        <v>0</v>
      </c>
      <c r="K169" s="53">
        <f>+'DAY12'!K169+'DAY13'!C169</f>
        <v>0</v>
      </c>
      <c r="L169" s="54">
        <f>+'DAY12'!L169+'DAY13'!D169</f>
        <v>0</v>
      </c>
      <c r="M169" s="55">
        <f>+'DAY12'!M169+'DAY13'!E169</f>
        <v>0</v>
      </c>
      <c r="N169" s="52">
        <f>+'DAY12'!N169+'DAY13'!F169</f>
        <v>0</v>
      </c>
      <c r="O169" s="276">
        <f>+'DAY12'!O169+'DAY13'!G169</f>
        <v>0</v>
      </c>
      <c r="P169" s="53">
        <f t="shared" si="56"/>
        <v>0</v>
      </c>
      <c r="Q169" s="54">
        <f t="shared" si="57"/>
        <v>0</v>
      </c>
      <c r="R169" s="55">
        <f t="shared" si="58"/>
        <v>0</v>
      </c>
      <c r="S169" s="52">
        <f t="shared" si="59"/>
        <v>0</v>
      </c>
      <c r="T169" s="276">
        <f t="shared" si="60"/>
        <v>0</v>
      </c>
      <c r="U169" s="62">
        <f t="shared" si="53"/>
        <v>0</v>
      </c>
    </row>
    <row r="170" spans="1:21" x14ac:dyDescent="0.25">
      <c r="A170" s="109" t="s">
        <v>81</v>
      </c>
      <c r="B170" s="52">
        <f>'DAY12'!H170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+(Table115[[#This Row],[OPENING ]]+Table115[[#This Row],[RECEIPTS]]+Table115[[#This Row],[RETURNS]])-(Table115[[#This Row],[EXCHANGED]]+Table115[[#This Row],[SALES]]+Table115[[#This Row],[ISSUES]])</f>
        <v>0</v>
      </c>
      <c r="I170" s="53">
        <v>0</v>
      </c>
      <c r="J170" s="58">
        <f t="shared" si="61"/>
        <v>0</v>
      </c>
      <c r="K170" s="53">
        <f>+'DAY12'!K170+'DAY13'!C170</f>
        <v>0</v>
      </c>
      <c r="L170" s="54">
        <f>+'DAY12'!L170+'DAY13'!D170</f>
        <v>0</v>
      </c>
      <c r="M170" s="55">
        <f>+'DAY12'!M170+'DAY13'!E170</f>
        <v>0</v>
      </c>
      <c r="N170" s="52">
        <f>+'DAY12'!N170+'DAY13'!F170</f>
        <v>0</v>
      </c>
      <c r="O170" s="276">
        <f>+'DAY12'!O170+'DAY13'!G170</f>
        <v>0</v>
      </c>
      <c r="P170" s="53">
        <f t="shared" si="56"/>
        <v>0</v>
      </c>
      <c r="Q170" s="54">
        <f t="shared" si="57"/>
        <v>0</v>
      </c>
      <c r="R170" s="55">
        <f t="shared" si="58"/>
        <v>0</v>
      </c>
      <c r="S170" s="52">
        <f t="shared" si="59"/>
        <v>0</v>
      </c>
      <c r="T170" s="276">
        <f t="shared" si="60"/>
        <v>0</v>
      </c>
      <c r="U170" s="62">
        <f t="shared" si="53"/>
        <v>0</v>
      </c>
    </row>
    <row r="171" spans="1:21" x14ac:dyDescent="0.25">
      <c r="A171" s="89" t="s">
        <v>82</v>
      </c>
      <c r="B171" s="52">
        <f>'DAY12'!H171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+(Table115[[#This Row],[OPENING ]]+Table115[[#This Row],[RECEIPTS]]+Table115[[#This Row],[RETURNS]])-(Table115[[#This Row],[EXCHANGED]]+Table115[[#This Row],[SALES]]+Table115[[#This Row],[ISSUES]])</f>
        <v>0</v>
      </c>
      <c r="I171" s="53">
        <v>0</v>
      </c>
      <c r="J171" s="58">
        <f t="shared" si="61"/>
        <v>0</v>
      </c>
      <c r="K171" s="53">
        <f>+'DAY12'!K171+'DAY13'!C171</f>
        <v>0</v>
      </c>
      <c r="L171" s="54">
        <f>+'DAY12'!L171+'DAY13'!D171</f>
        <v>0</v>
      </c>
      <c r="M171" s="55">
        <f>+'DAY12'!M171+'DAY13'!E171</f>
        <v>0</v>
      </c>
      <c r="N171" s="52">
        <f>+'DAY12'!N171+'DAY13'!F171</f>
        <v>0</v>
      </c>
      <c r="O171" s="276">
        <f>+'DAY12'!O171+'DAY13'!G171</f>
        <v>0</v>
      </c>
      <c r="P171" s="53">
        <f t="shared" si="56"/>
        <v>0</v>
      </c>
      <c r="Q171" s="54">
        <f t="shared" si="57"/>
        <v>0</v>
      </c>
      <c r="R171" s="55">
        <f t="shared" si="58"/>
        <v>0</v>
      </c>
      <c r="S171" s="52">
        <f t="shared" si="59"/>
        <v>0</v>
      </c>
      <c r="T171" s="276">
        <f t="shared" si="60"/>
        <v>0</v>
      </c>
      <c r="U171" s="62">
        <f t="shared" si="53"/>
        <v>0</v>
      </c>
    </row>
    <row r="172" spans="1:21" x14ac:dyDescent="0.25">
      <c r="A172" s="90" t="s">
        <v>83</v>
      </c>
      <c r="B172" s="52">
        <f>'DAY12'!H172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+(Table115[[#This Row],[OPENING ]]+Table115[[#This Row],[RECEIPTS]]+Table115[[#This Row],[RETURNS]])-(Table115[[#This Row],[EXCHANGED]]+Table115[[#This Row],[SALES]]+Table115[[#This Row],[ISSUES]])</f>
        <v>504.2</v>
      </c>
      <c r="I172" s="53">
        <v>0</v>
      </c>
      <c r="J172" s="58">
        <f t="shared" si="61"/>
        <v>-504.2</v>
      </c>
      <c r="K172" s="53">
        <f>+'DAY12'!K172+'DAY13'!C172</f>
        <v>0</v>
      </c>
      <c r="L172" s="54">
        <f>+'DAY12'!L172+'DAY13'!D172</f>
        <v>0</v>
      </c>
      <c r="M172" s="55">
        <f>+'DAY12'!M172+'DAY13'!E172</f>
        <v>0</v>
      </c>
      <c r="N172" s="52">
        <f>+'DAY12'!N172+'DAY13'!F172</f>
        <v>0</v>
      </c>
      <c r="O172" s="276">
        <f>+'DAY12'!O172+'DAY13'!G172</f>
        <v>0</v>
      </c>
      <c r="P172" s="53">
        <f t="shared" si="56"/>
        <v>0</v>
      </c>
      <c r="Q172" s="54">
        <f t="shared" si="57"/>
        <v>0</v>
      </c>
      <c r="R172" s="55">
        <f t="shared" si="58"/>
        <v>0</v>
      </c>
      <c r="S172" s="52">
        <f t="shared" si="59"/>
        <v>0</v>
      </c>
      <c r="T172" s="276">
        <f t="shared" si="60"/>
        <v>0</v>
      </c>
      <c r="U172" s="62">
        <f t="shared" si="53"/>
        <v>0</v>
      </c>
    </row>
    <row r="173" spans="1:21" x14ac:dyDescent="0.25">
      <c r="A173" s="90" t="s">
        <v>86</v>
      </c>
      <c r="B173" s="52">
        <f>'DAY12'!H173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+(Table115[[#This Row],[OPENING ]]+Table115[[#This Row],[RECEIPTS]]+Table115[[#This Row],[RETURNS]])-(Table115[[#This Row],[EXCHANGED]]+Table115[[#This Row],[SALES]]+Table115[[#This Row],[ISSUES]])</f>
        <v>4.8</v>
      </c>
      <c r="I173" s="53">
        <v>0</v>
      </c>
      <c r="J173" s="58">
        <f t="shared" si="61"/>
        <v>-4.8</v>
      </c>
      <c r="K173" s="53">
        <f>+'DAY12'!K173+'DAY13'!C173</f>
        <v>0</v>
      </c>
      <c r="L173" s="54">
        <f>+'DAY12'!L173+'DAY13'!D173</f>
        <v>0</v>
      </c>
      <c r="M173" s="55">
        <f>+'DAY12'!M173+'DAY13'!E173</f>
        <v>0</v>
      </c>
      <c r="N173" s="52">
        <f>+'DAY12'!N173+'DAY13'!F173</f>
        <v>0</v>
      </c>
      <c r="O173" s="276">
        <f>+'DAY12'!O173+'DAY13'!G173</f>
        <v>0</v>
      </c>
      <c r="P173" s="53">
        <f t="shared" si="56"/>
        <v>0</v>
      </c>
      <c r="Q173" s="54">
        <f t="shared" si="57"/>
        <v>0</v>
      </c>
      <c r="R173" s="55">
        <f t="shared" si="58"/>
        <v>0</v>
      </c>
      <c r="S173" s="52">
        <f t="shared" si="59"/>
        <v>0</v>
      </c>
      <c r="T173" s="276">
        <f t="shared" si="60"/>
        <v>0</v>
      </c>
      <c r="U173" s="62">
        <f t="shared" si="53"/>
        <v>0</v>
      </c>
    </row>
    <row r="174" spans="1:21" x14ac:dyDescent="0.25">
      <c r="A174" s="94" t="s">
        <v>85</v>
      </c>
      <c r="B174" s="52">
        <f>'DAY12'!H174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+(Table115[[#This Row],[OPENING ]]+Table115[[#This Row],[RECEIPTS]]+Table115[[#This Row],[RETURNS]])-(Table115[[#This Row],[EXCHANGED]]+Table115[[#This Row],[SALES]]+Table115[[#This Row],[ISSUES]])</f>
        <v>800.8</v>
      </c>
      <c r="I174" s="53">
        <v>0</v>
      </c>
      <c r="J174" s="58">
        <f t="shared" si="61"/>
        <v>-800.8</v>
      </c>
      <c r="K174" s="53">
        <f>+'DAY12'!K174+'DAY13'!C174</f>
        <v>0</v>
      </c>
      <c r="L174" s="54">
        <f>+'DAY12'!L174+'DAY13'!D174</f>
        <v>0</v>
      </c>
      <c r="M174" s="55">
        <f>+'DAY12'!M174+'DAY13'!E174</f>
        <v>0</v>
      </c>
      <c r="N174" s="52">
        <f>+'DAY12'!N174+'DAY13'!F174</f>
        <v>0</v>
      </c>
      <c r="O174" s="276">
        <f>+'DAY12'!O174+'DAY13'!G174</f>
        <v>1.2</v>
      </c>
      <c r="P174" s="53">
        <f t="shared" si="56"/>
        <v>0</v>
      </c>
      <c r="Q174" s="54">
        <f t="shared" si="57"/>
        <v>0</v>
      </c>
      <c r="R174" s="55">
        <f t="shared" si="58"/>
        <v>0</v>
      </c>
      <c r="S174" s="52">
        <f t="shared" si="59"/>
        <v>0</v>
      </c>
      <c r="T174" s="276">
        <f t="shared" si="60"/>
        <v>9.2307692307692299E-2</v>
      </c>
      <c r="U174" s="62">
        <f t="shared" si="53"/>
        <v>8675.3333333333339</v>
      </c>
    </row>
    <row r="175" spans="1:21" x14ac:dyDescent="0.25">
      <c r="A175" s="90" t="s">
        <v>84</v>
      </c>
      <c r="B175" s="52">
        <f>'DAY12'!H175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+(Table115[[#This Row],[OPENING ]]+Table115[[#This Row],[RECEIPTS]]+Table115[[#This Row],[RETURNS]])-(Table115[[#This Row],[EXCHANGED]]+Table115[[#This Row],[SALES]]+Table115[[#This Row],[ISSUES]])</f>
        <v>0</v>
      </c>
      <c r="I175" s="53">
        <v>0</v>
      </c>
      <c r="J175" s="58">
        <f t="shared" si="61"/>
        <v>0</v>
      </c>
      <c r="K175" s="53">
        <f>+'DAY12'!K175+'DAY13'!C175</f>
        <v>0</v>
      </c>
      <c r="L175" s="54">
        <f>+'DAY12'!L175+'DAY13'!D175</f>
        <v>0</v>
      </c>
      <c r="M175" s="55">
        <f>+'DAY12'!M175+'DAY13'!E175</f>
        <v>0</v>
      </c>
      <c r="N175" s="52">
        <f>+'DAY12'!N175+'DAY13'!F175</f>
        <v>0</v>
      </c>
      <c r="O175" s="276">
        <f>+'DAY12'!O175+'DAY13'!G175</f>
        <v>0</v>
      </c>
      <c r="P175" s="53">
        <f t="shared" si="56"/>
        <v>0</v>
      </c>
      <c r="Q175" s="54">
        <f t="shared" si="57"/>
        <v>0</v>
      </c>
      <c r="R175" s="55">
        <f t="shared" si="58"/>
        <v>0</v>
      </c>
      <c r="S175" s="52">
        <f t="shared" si="59"/>
        <v>0</v>
      </c>
      <c r="T175" s="276">
        <f t="shared" si="60"/>
        <v>0</v>
      </c>
      <c r="U175" s="62">
        <f t="shared" si="53"/>
        <v>0</v>
      </c>
    </row>
    <row r="176" spans="1:21" x14ac:dyDescent="0.25">
      <c r="A176" s="318" t="s">
        <v>87</v>
      </c>
      <c r="B176" s="52">
        <f>'DAY12'!H176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+(Table115[[#This Row],[OPENING ]]+Table115[[#This Row],[RECEIPTS]]+Table115[[#This Row],[RETURNS]])-(Table115[[#This Row],[EXCHANGED]]+Table115[[#This Row],[SALES]]+Table115[[#This Row],[ISSUES]])</f>
        <v>0</v>
      </c>
      <c r="I176" s="53">
        <v>0</v>
      </c>
      <c r="J176" s="58">
        <f t="shared" si="61"/>
        <v>0</v>
      </c>
      <c r="K176" s="53">
        <f>+'DAY12'!K176+'DAY13'!C176</f>
        <v>0</v>
      </c>
      <c r="L176" s="54">
        <f>+'DAY12'!L176+'DAY13'!D176</f>
        <v>0</v>
      </c>
      <c r="M176" s="55">
        <f>+'DAY12'!M176+'DAY13'!E176</f>
        <v>0</v>
      </c>
      <c r="N176" s="52">
        <f>+'DAY12'!N176+'DAY13'!F176</f>
        <v>0</v>
      </c>
      <c r="O176" s="276">
        <f>+'DAY12'!O176+'DAY13'!G176</f>
        <v>0</v>
      </c>
      <c r="P176" s="53">
        <f t="shared" si="56"/>
        <v>0</v>
      </c>
      <c r="Q176" s="54">
        <f t="shared" si="57"/>
        <v>0</v>
      </c>
      <c r="R176" s="55">
        <f t="shared" si="58"/>
        <v>0</v>
      </c>
      <c r="S176" s="52">
        <f t="shared" si="59"/>
        <v>0</v>
      </c>
      <c r="T176" s="276">
        <f t="shared" si="60"/>
        <v>0</v>
      </c>
      <c r="U176" s="62">
        <f t="shared" si="53"/>
        <v>0</v>
      </c>
    </row>
    <row r="177" spans="1:21" x14ac:dyDescent="0.25">
      <c r="A177" s="318" t="s">
        <v>89</v>
      </c>
      <c r="B177" s="52">
        <f>'DAY12'!H177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+(Table115[[#This Row],[OPENING ]]+Table115[[#This Row],[RECEIPTS]]+Table115[[#This Row],[RETURNS]])-(Table115[[#This Row],[EXCHANGED]]+Table115[[#This Row],[SALES]]+Table115[[#This Row],[ISSUES]])</f>
        <v>17.8</v>
      </c>
      <c r="I177" s="53">
        <v>0</v>
      </c>
      <c r="J177" s="58">
        <f t="shared" si="61"/>
        <v>-17.8</v>
      </c>
      <c r="K177" s="53">
        <f>+'DAY12'!K177+'DAY13'!C177</f>
        <v>0</v>
      </c>
      <c r="L177" s="54">
        <f>+'DAY12'!L177+'DAY13'!D177</f>
        <v>0</v>
      </c>
      <c r="M177" s="55">
        <f>+'DAY12'!M177+'DAY13'!E177</f>
        <v>0</v>
      </c>
      <c r="N177" s="52">
        <f>+'DAY12'!N177+'DAY13'!F177</f>
        <v>0</v>
      </c>
      <c r="O177" s="276">
        <f>+'DAY12'!O177+'DAY13'!G177</f>
        <v>0</v>
      </c>
      <c r="P177" s="53">
        <f t="shared" si="56"/>
        <v>0</v>
      </c>
      <c r="Q177" s="54">
        <f t="shared" si="57"/>
        <v>0</v>
      </c>
      <c r="R177" s="55">
        <f t="shared" si="58"/>
        <v>0</v>
      </c>
      <c r="S177" s="52">
        <f t="shared" si="59"/>
        <v>0</v>
      </c>
      <c r="T177" s="276">
        <f t="shared" si="60"/>
        <v>0</v>
      </c>
      <c r="U177" s="62">
        <f t="shared" si="53"/>
        <v>0</v>
      </c>
    </row>
    <row r="178" spans="1:21" x14ac:dyDescent="0.25">
      <c r="A178" s="318" t="s">
        <v>88</v>
      </c>
      <c r="B178" s="52">
        <f>'DAY12'!H178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+(Table115[[#This Row],[OPENING ]]+Table115[[#This Row],[RECEIPTS]]+Table115[[#This Row],[RETURNS]])-(Table115[[#This Row],[EXCHANGED]]+Table115[[#This Row],[SALES]]+Table115[[#This Row],[ISSUES]])</f>
        <v>0</v>
      </c>
      <c r="I178" s="53">
        <v>0</v>
      </c>
      <c r="J178" s="58">
        <f t="shared" si="61"/>
        <v>0</v>
      </c>
      <c r="K178" s="53">
        <f>+'DAY12'!K178+'DAY13'!C178</f>
        <v>0</v>
      </c>
      <c r="L178" s="54">
        <f>+'DAY12'!L178+'DAY13'!D178</f>
        <v>0</v>
      </c>
      <c r="M178" s="55">
        <f>+'DAY12'!M178+'DAY13'!E178</f>
        <v>0</v>
      </c>
      <c r="N178" s="52">
        <f>+'DAY12'!N178+'DAY13'!F178</f>
        <v>0</v>
      </c>
      <c r="O178" s="276">
        <f>+'DAY12'!O178+'DAY13'!G178</f>
        <v>0</v>
      </c>
      <c r="P178" s="53">
        <f t="shared" si="56"/>
        <v>0</v>
      </c>
      <c r="Q178" s="54">
        <f t="shared" si="57"/>
        <v>0</v>
      </c>
      <c r="R178" s="55">
        <f t="shared" si="58"/>
        <v>0</v>
      </c>
      <c r="S178" s="52">
        <f t="shared" si="59"/>
        <v>0</v>
      </c>
      <c r="T178" s="276">
        <f t="shared" si="60"/>
        <v>0</v>
      </c>
      <c r="U178" s="62">
        <f t="shared" si="53"/>
        <v>0</v>
      </c>
    </row>
    <row r="179" spans="1:21" x14ac:dyDescent="0.25">
      <c r="A179" s="88" t="s">
        <v>90</v>
      </c>
      <c r="B179" s="52">
        <f>'DAY12'!H179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+(Table115[[#This Row],[OPENING ]]+Table115[[#This Row],[RECEIPTS]]+Table115[[#This Row],[RETURNS]])-(Table115[[#This Row],[EXCHANGED]]+Table115[[#This Row],[SALES]]+Table115[[#This Row],[ISSUES]])</f>
        <v>0</v>
      </c>
      <c r="I179" s="53">
        <v>0</v>
      </c>
      <c r="J179" s="58">
        <f t="shared" si="61"/>
        <v>0</v>
      </c>
      <c r="K179" s="53">
        <f>+'DAY12'!K179+'DAY13'!C179</f>
        <v>0</v>
      </c>
      <c r="L179" s="54">
        <f>+'DAY12'!L179+'DAY13'!D179</f>
        <v>0</v>
      </c>
      <c r="M179" s="55">
        <f>+'DAY12'!M179+'DAY13'!E179</f>
        <v>0</v>
      </c>
      <c r="N179" s="52">
        <f>+'DAY12'!N179+'DAY13'!F179</f>
        <v>0</v>
      </c>
      <c r="O179" s="276">
        <f>+'DAY12'!O179+'DAY13'!G179</f>
        <v>0</v>
      </c>
      <c r="P179" s="53">
        <f t="shared" si="56"/>
        <v>0</v>
      </c>
      <c r="Q179" s="54">
        <f t="shared" si="57"/>
        <v>0</v>
      </c>
      <c r="R179" s="55">
        <f t="shared" si="58"/>
        <v>0</v>
      </c>
      <c r="S179" s="52">
        <f t="shared" si="59"/>
        <v>0</v>
      </c>
      <c r="T179" s="276">
        <f t="shared" si="60"/>
        <v>0</v>
      </c>
      <c r="U179" s="62">
        <f t="shared" si="53"/>
        <v>0</v>
      </c>
    </row>
    <row r="180" spans="1:21" x14ac:dyDescent="0.25">
      <c r="A180" s="88" t="s">
        <v>91</v>
      </c>
      <c r="B180" s="52">
        <f>'DAY12'!H180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+(Table115[[#This Row],[OPENING ]]+Table115[[#This Row],[RECEIPTS]]+Table115[[#This Row],[RETURNS]])-(Table115[[#This Row],[EXCHANGED]]+Table115[[#This Row],[SALES]]+Table115[[#This Row],[ISSUES]])</f>
        <v>368.44</v>
      </c>
      <c r="I180" s="53">
        <v>0</v>
      </c>
      <c r="J180" s="58">
        <f t="shared" si="61"/>
        <v>-368.44</v>
      </c>
      <c r="K180" s="53">
        <f>+'DAY12'!K180+'DAY13'!C180</f>
        <v>0</v>
      </c>
      <c r="L180" s="54">
        <f>+'DAY12'!L180+'DAY13'!D180</f>
        <v>0</v>
      </c>
      <c r="M180" s="55">
        <f>+'DAY12'!M180+'DAY13'!E180</f>
        <v>0</v>
      </c>
      <c r="N180" s="52">
        <f>+'DAY12'!N180+'DAY13'!F180</f>
        <v>0</v>
      </c>
      <c r="O180" s="276">
        <f>+'DAY12'!O180+'DAY13'!G180</f>
        <v>87.2</v>
      </c>
      <c r="P180" s="53">
        <f t="shared" si="56"/>
        <v>0</v>
      </c>
      <c r="Q180" s="54">
        <f t="shared" si="57"/>
        <v>0</v>
      </c>
      <c r="R180" s="55">
        <f t="shared" si="58"/>
        <v>0</v>
      </c>
      <c r="S180" s="52">
        <f t="shared" si="59"/>
        <v>0</v>
      </c>
      <c r="T180" s="276">
        <f t="shared" si="60"/>
        <v>6.7076923076923078</v>
      </c>
      <c r="U180" s="62">
        <f t="shared" si="53"/>
        <v>54.927981651376143</v>
      </c>
    </row>
    <row r="181" spans="1:21" x14ac:dyDescent="0.25">
      <c r="A181" s="88" t="s">
        <v>92</v>
      </c>
      <c r="B181" s="52">
        <f>'DAY12'!H181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+(Table115[[#This Row],[OPENING ]]+Table115[[#This Row],[RECEIPTS]]+Table115[[#This Row],[RETURNS]])-(Table115[[#This Row],[EXCHANGED]]+Table115[[#This Row],[SALES]]+Table115[[#This Row],[ISSUES]])</f>
        <v>0</v>
      </c>
      <c r="I181" s="53">
        <v>0</v>
      </c>
      <c r="J181" s="58">
        <f t="shared" si="61"/>
        <v>0</v>
      </c>
      <c r="K181" s="53">
        <f>+'DAY12'!K181+'DAY13'!C181</f>
        <v>0</v>
      </c>
      <c r="L181" s="54">
        <f>+'DAY12'!L181+'DAY13'!D181</f>
        <v>0</v>
      </c>
      <c r="M181" s="55">
        <f>+'DAY12'!M181+'DAY13'!E181</f>
        <v>0</v>
      </c>
      <c r="N181" s="52">
        <f>+'DAY12'!N181+'DAY13'!F181</f>
        <v>0</v>
      </c>
      <c r="O181" s="276">
        <f>+'DAY12'!O181+'DAY13'!G181</f>
        <v>0</v>
      </c>
      <c r="P181" s="53">
        <f t="shared" si="56"/>
        <v>0</v>
      </c>
      <c r="Q181" s="54">
        <f t="shared" si="57"/>
        <v>0</v>
      </c>
      <c r="R181" s="55">
        <f t="shared" si="58"/>
        <v>0</v>
      </c>
      <c r="S181" s="52">
        <f t="shared" si="59"/>
        <v>0</v>
      </c>
      <c r="T181" s="276">
        <f t="shared" si="60"/>
        <v>0</v>
      </c>
      <c r="U181" s="62">
        <f t="shared" si="53"/>
        <v>0</v>
      </c>
    </row>
    <row r="182" spans="1:21" x14ac:dyDescent="0.25">
      <c r="A182" s="88" t="s">
        <v>111</v>
      </c>
      <c r="B182" s="52">
        <f>'DAY12'!H182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+(Table115[[#This Row],[OPENING ]]+Table115[[#This Row],[RECEIPTS]]+Table115[[#This Row],[RETURNS]])-(Table115[[#This Row],[EXCHANGED]]+Table115[[#This Row],[SALES]]+Table115[[#This Row],[ISSUES]])</f>
        <v>0</v>
      </c>
      <c r="I182" s="53">
        <v>0</v>
      </c>
      <c r="J182" s="58">
        <f t="shared" si="61"/>
        <v>0</v>
      </c>
      <c r="K182" s="53">
        <f>+'DAY12'!K182+'DAY13'!C182</f>
        <v>0</v>
      </c>
      <c r="L182" s="54">
        <f>+'DAY12'!L182+'DAY13'!D182</f>
        <v>0</v>
      </c>
      <c r="M182" s="55">
        <f>+'DAY12'!M182+'DAY13'!E182</f>
        <v>0</v>
      </c>
      <c r="N182" s="52">
        <f>+'DAY12'!N182+'DAY13'!F182</f>
        <v>0</v>
      </c>
      <c r="O182" s="276">
        <f>+'DAY12'!O182+'DAY13'!G182</f>
        <v>0</v>
      </c>
      <c r="P182" s="53">
        <f t="shared" si="56"/>
        <v>0</v>
      </c>
      <c r="Q182" s="54">
        <f t="shared" si="57"/>
        <v>0</v>
      </c>
      <c r="R182" s="55">
        <f t="shared" si="58"/>
        <v>0</v>
      </c>
      <c r="S182" s="52">
        <f t="shared" si="59"/>
        <v>0</v>
      </c>
      <c r="T182" s="276">
        <f t="shared" si="60"/>
        <v>0</v>
      </c>
      <c r="U182" s="62">
        <f t="shared" si="53"/>
        <v>0</v>
      </c>
    </row>
    <row r="183" spans="1:21" x14ac:dyDescent="0.25">
      <c r="A183" s="87" t="s">
        <v>53</v>
      </c>
      <c r="B183" s="52">
        <f>'DAY12'!H183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+(Table115[[#This Row],[OPENING ]]+Table115[[#This Row],[RECEIPTS]]+Table115[[#This Row],[RETURNS]])-(Table115[[#This Row],[EXCHANGED]]+Table115[[#This Row],[SALES]]+Table115[[#This Row],[ISSUES]])</f>
        <v>0</v>
      </c>
      <c r="I183" s="53">
        <v>0</v>
      </c>
      <c r="J183" s="58">
        <f t="shared" si="61"/>
        <v>0</v>
      </c>
      <c r="K183" s="53">
        <f>+'DAY12'!K183+'DAY13'!C183</f>
        <v>0</v>
      </c>
      <c r="L183" s="54">
        <f>+'DAY12'!L183+'DAY13'!D183</f>
        <v>0</v>
      </c>
      <c r="M183" s="55">
        <f>+'DAY12'!M183+'DAY13'!E183</f>
        <v>0</v>
      </c>
      <c r="N183" s="52">
        <f>+'DAY12'!N183+'DAY13'!F183</f>
        <v>0</v>
      </c>
      <c r="O183" s="276">
        <f>+'DAY12'!O183+'DAY13'!G183</f>
        <v>0</v>
      </c>
      <c r="P183" s="53">
        <f t="shared" si="56"/>
        <v>0</v>
      </c>
      <c r="Q183" s="54">
        <f t="shared" si="57"/>
        <v>0</v>
      </c>
      <c r="R183" s="55">
        <f t="shared" si="58"/>
        <v>0</v>
      </c>
      <c r="S183" s="52">
        <f t="shared" si="59"/>
        <v>0</v>
      </c>
      <c r="T183" s="276">
        <f t="shared" si="60"/>
        <v>0</v>
      </c>
      <c r="U183" s="62">
        <f t="shared" si="53"/>
        <v>0</v>
      </c>
    </row>
    <row r="184" spans="1:21" x14ac:dyDescent="0.25">
      <c r="A184" s="321" t="s">
        <v>93</v>
      </c>
      <c r="B184" s="52">
        <f>'DAY12'!H184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+(Table115[[#This Row],[OPENING ]]+Table115[[#This Row],[RECEIPTS]]+Table115[[#This Row],[RETURNS]])-(Table115[[#This Row],[EXCHANGED]]+Table115[[#This Row],[SALES]]+Table115[[#This Row],[ISSUES]])</f>
        <v>0</v>
      </c>
      <c r="I184" s="53">
        <v>0</v>
      </c>
      <c r="J184" s="58">
        <f t="shared" si="61"/>
        <v>0</v>
      </c>
      <c r="K184" s="53">
        <f>+'DAY12'!K184+'DAY13'!C184</f>
        <v>0</v>
      </c>
      <c r="L184" s="54">
        <f>+'DAY12'!L184+'DAY13'!D184</f>
        <v>0</v>
      </c>
      <c r="M184" s="55">
        <f>+'DAY12'!M184+'DAY13'!E184</f>
        <v>0</v>
      </c>
      <c r="N184" s="52">
        <f>+'DAY12'!N184+'DAY13'!F184</f>
        <v>0</v>
      </c>
      <c r="O184" s="276">
        <f>+'DAY12'!O184+'DAY13'!G184</f>
        <v>0</v>
      </c>
      <c r="P184" s="53">
        <f t="shared" si="56"/>
        <v>0</v>
      </c>
      <c r="Q184" s="54">
        <f t="shared" si="57"/>
        <v>0</v>
      </c>
      <c r="R184" s="55">
        <f t="shared" si="58"/>
        <v>0</v>
      </c>
      <c r="S184" s="52">
        <f t="shared" si="59"/>
        <v>0</v>
      </c>
      <c r="T184" s="276">
        <f t="shared" si="60"/>
        <v>0</v>
      </c>
      <c r="U184" s="62">
        <f t="shared" si="53"/>
        <v>0</v>
      </c>
    </row>
    <row r="185" spans="1:21" x14ac:dyDescent="0.25">
      <c r="A185" s="321" t="s">
        <v>94</v>
      </c>
      <c r="B185" s="52">
        <f>'DAY12'!H185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+(Table115[[#This Row],[OPENING ]]+Table115[[#This Row],[RECEIPTS]]+Table115[[#This Row],[RETURNS]])-(Table115[[#This Row],[EXCHANGED]]+Table115[[#This Row],[SALES]]+Table115[[#This Row],[ISSUES]])</f>
        <v>0</v>
      </c>
      <c r="I185" s="53">
        <v>0</v>
      </c>
      <c r="J185" s="58">
        <f t="shared" si="61"/>
        <v>0</v>
      </c>
      <c r="K185" s="53">
        <f>+'DAY12'!K185+'DAY13'!C185</f>
        <v>0</v>
      </c>
      <c r="L185" s="54">
        <f>+'DAY12'!L185+'DAY13'!D185</f>
        <v>0</v>
      </c>
      <c r="M185" s="55">
        <f>+'DAY12'!M185+'DAY13'!E185</f>
        <v>0</v>
      </c>
      <c r="N185" s="52">
        <f>+'DAY12'!N185+'DAY13'!F185</f>
        <v>0</v>
      </c>
      <c r="O185" s="276">
        <f>+'DAY12'!O185+'DAY13'!G185</f>
        <v>0</v>
      </c>
      <c r="P185" s="53">
        <f t="shared" si="56"/>
        <v>0</v>
      </c>
      <c r="Q185" s="54">
        <f t="shared" si="57"/>
        <v>0</v>
      </c>
      <c r="R185" s="55">
        <f t="shared" si="58"/>
        <v>0</v>
      </c>
      <c r="S185" s="52">
        <f t="shared" si="59"/>
        <v>0</v>
      </c>
      <c r="T185" s="276">
        <f t="shared" si="60"/>
        <v>0</v>
      </c>
      <c r="U185" s="62">
        <f t="shared" si="53"/>
        <v>0</v>
      </c>
    </row>
    <row r="186" spans="1:21" x14ac:dyDescent="0.25">
      <c r="A186" s="84" t="s">
        <v>97</v>
      </c>
      <c r="B186" s="52">
        <f>'DAY12'!H186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+(Table115[[#This Row],[OPENING ]]+Table115[[#This Row],[RECEIPTS]]+Table115[[#This Row],[RETURNS]])-(Table115[[#This Row],[EXCHANGED]]+Table115[[#This Row],[SALES]]+Table115[[#This Row],[ISSUES]])</f>
        <v>655.4</v>
      </c>
      <c r="I186" s="53">
        <v>0</v>
      </c>
      <c r="J186" s="58">
        <f t="shared" si="61"/>
        <v>-655.4</v>
      </c>
      <c r="K186" s="53">
        <f>+'DAY12'!K186+'DAY13'!C186</f>
        <v>0</v>
      </c>
      <c r="L186" s="54">
        <f>+'DAY12'!L186+'DAY13'!D186</f>
        <v>0</v>
      </c>
      <c r="M186" s="55">
        <f>+'DAY12'!M186+'DAY13'!E186</f>
        <v>0</v>
      </c>
      <c r="N186" s="52">
        <f>+'DAY12'!N186+'DAY13'!F186</f>
        <v>0</v>
      </c>
      <c r="O186" s="276">
        <f>+'DAY12'!O186+'DAY13'!G186</f>
        <v>0</v>
      </c>
      <c r="P186" s="53">
        <f t="shared" si="56"/>
        <v>0</v>
      </c>
      <c r="Q186" s="54">
        <f t="shared" si="57"/>
        <v>0</v>
      </c>
      <c r="R186" s="55">
        <f t="shared" si="58"/>
        <v>0</v>
      </c>
      <c r="S186" s="52">
        <f t="shared" si="59"/>
        <v>0</v>
      </c>
      <c r="T186" s="276">
        <f t="shared" si="60"/>
        <v>0</v>
      </c>
      <c r="U186" s="62">
        <f t="shared" si="53"/>
        <v>0</v>
      </c>
    </row>
    <row r="187" spans="1:21" x14ac:dyDescent="0.25">
      <c r="A187" s="84" t="s">
        <v>96</v>
      </c>
      <c r="B187" s="52">
        <f>'DAY12'!H187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+(Table115[[#This Row],[OPENING ]]+Table115[[#This Row],[RECEIPTS]]+Table115[[#This Row],[RETURNS]])-(Table115[[#This Row],[EXCHANGED]]+Table115[[#This Row],[SALES]]+Table115[[#This Row],[ISSUES]])</f>
        <v>0</v>
      </c>
      <c r="I187" s="53">
        <v>0</v>
      </c>
      <c r="J187" s="58">
        <f t="shared" si="61"/>
        <v>0</v>
      </c>
      <c r="K187" s="53">
        <f>+'DAY12'!K187+'DAY13'!C187</f>
        <v>0</v>
      </c>
      <c r="L187" s="54">
        <f>+'DAY12'!L187+'DAY13'!D187</f>
        <v>0</v>
      </c>
      <c r="M187" s="55">
        <f>+'DAY12'!M187+'DAY13'!E187</f>
        <v>0</v>
      </c>
      <c r="N187" s="52">
        <f>+'DAY12'!N187+'DAY13'!F187</f>
        <v>0</v>
      </c>
      <c r="O187" s="276">
        <f>+'DAY12'!O187+'DAY13'!G187</f>
        <v>0</v>
      </c>
      <c r="P187" s="53">
        <f t="shared" si="56"/>
        <v>0</v>
      </c>
      <c r="Q187" s="54">
        <f t="shared" si="57"/>
        <v>0</v>
      </c>
      <c r="R187" s="55">
        <f t="shared" si="58"/>
        <v>0</v>
      </c>
      <c r="S187" s="52">
        <f t="shared" si="59"/>
        <v>0</v>
      </c>
      <c r="T187" s="276">
        <f t="shared" si="60"/>
        <v>0</v>
      </c>
      <c r="U187" s="62">
        <f t="shared" si="53"/>
        <v>0</v>
      </c>
    </row>
    <row r="188" spans="1:21" x14ac:dyDescent="0.25">
      <c r="A188" s="84" t="s">
        <v>95</v>
      </c>
      <c r="B188" s="52">
        <f>'DAY12'!H188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+(Table115[[#This Row],[OPENING ]]+Table115[[#This Row],[RECEIPTS]]+Table115[[#This Row],[RETURNS]])-(Table115[[#This Row],[EXCHANGED]]+Table115[[#This Row],[SALES]]+Table115[[#This Row],[ISSUES]])</f>
        <v>9.8000000000000007</v>
      </c>
      <c r="I188" s="53">
        <v>0</v>
      </c>
      <c r="J188" s="58">
        <f t="shared" si="61"/>
        <v>-9.8000000000000007</v>
      </c>
      <c r="K188" s="53">
        <f>+'DAY12'!K188+'DAY13'!C188</f>
        <v>0</v>
      </c>
      <c r="L188" s="54">
        <f>+'DAY12'!L188+'DAY13'!D188</f>
        <v>0</v>
      </c>
      <c r="M188" s="55">
        <f>+'DAY12'!M188+'DAY13'!E188</f>
        <v>0</v>
      </c>
      <c r="N188" s="52">
        <f>+'DAY12'!N188+'DAY13'!F188</f>
        <v>0</v>
      </c>
      <c r="O188" s="276">
        <f>+'DAY12'!O188+'DAY13'!G188</f>
        <v>0</v>
      </c>
      <c r="P188" s="53">
        <f t="shared" si="56"/>
        <v>0</v>
      </c>
      <c r="Q188" s="54">
        <f t="shared" si="57"/>
        <v>0</v>
      </c>
      <c r="R188" s="55">
        <f t="shared" si="58"/>
        <v>0</v>
      </c>
      <c r="S188" s="52">
        <f t="shared" si="59"/>
        <v>0</v>
      </c>
      <c r="T188" s="276">
        <f t="shared" si="60"/>
        <v>0</v>
      </c>
      <c r="U188" s="62">
        <f t="shared" si="53"/>
        <v>0</v>
      </c>
    </row>
    <row r="189" spans="1:21" x14ac:dyDescent="0.25">
      <c r="A189" s="92" t="s">
        <v>98</v>
      </c>
      <c r="B189" s="52">
        <f>'DAY12'!H189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+(Table115[[#This Row],[OPENING ]]+Table115[[#This Row],[RECEIPTS]]+Table115[[#This Row],[RETURNS]])-(Table115[[#This Row],[EXCHANGED]]+Table115[[#This Row],[SALES]]+Table115[[#This Row],[ISSUES]])</f>
        <v>0</v>
      </c>
      <c r="I189" s="53">
        <v>0</v>
      </c>
      <c r="J189" s="58">
        <f t="shared" si="61"/>
        <v>0</v>
      </c>
      <c r="K189" s="53">
        <f>+'DAY12'!K189+'DAY13'!C189</f>
        <v>0</v>
      </c>
      <c r="L189" s="54">
        <f>+'DAY12'!L189+'DAY13'!D189</f>
        <v>0</v>
      </c>
      <c r="M189" s="55">
        <f>+'DAY12'!M189+'DAY13'!E189</f>
        <v>0</v>
      </c>
      <c r="N189" s="52">
        <f>+'DAY12'!N189+'DAY13'!F189</f>
        <v>0</v>
      </c>
      <c r="O189" s="276">
        <f>+'DAY12'!O189+'DAY13'!G189</f>
        <v>0</v>
      </c>
      <c r="P189" s="53">
        <f t="shared" si="56"/>
        <v>0</v>
      </c>
      <c r="Q189" s="54">
        <f t="shared" si="57"/>
        <v>0</v>
      </c>
      <c r="R189" s="55">
        <f t="shared" si="58"/>
        <v>0</v>
      </c>
      <c r="S189" s="52">
        <f t="shared" si="59"/>
        <v>0</v>
      </c>
      <c r="T189" s="276">
        <f t="shared" si="60"/>
        <v>0</v>
      </c>
      <c r="U189" s="62">
        <f t="shared" si="53"/>
        <v>0</v>
      </c>
    </row>
    <row r="190" spans="1:21" x14ac:dyDescent="0.25">
      <c r="A190" s="92" t="s">
        <v>99</v>
      </c>
      <c r="B190" s="52">
        <f>'DAY12'!H190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+(Table115[[#This Row],[OPENING ]]+Table115[[#This Row],[RECEIPTS]]+Table115[[#This Row],[RETURNS]])-(Table115[[#This Row],[EXCHANGED]]+Table115[[#This Row],[SALES]]+Table115[[#This Row],[ISSUES]])</f>
        <v>0</v>
      </c>
      <c r="I190" s="53">
        <v>0</v>
      </c>
      <c r="J190" s="58">
        <f t="shared" si="61"/>
        <v>0</v>
      </c>
      <c r="K190" s="53">
        <f>+'DAY12'!K190+'DAY13'!C190</f>
        <v>0</v>
      </c>
      <c r="L190" s="54">
        <f>+'DAY12'!L190+'DAY13'!D190</f>
        <v>0</v>
      </c>
      <c r="M190" s="55">
        <f>+'DAY12'!M190+'DAY13'!E190</f>
        <v>0</v>
      </c>
      <c r="N190" s="52">
        <f>+'DAY12'!N190+'DAY13'!F190</f>
        <v>0</v>
      </c>
      <c r="O190" s="276">
        <f>+'DAY12'!O190+'DAY13'!G190</f>
        <v>0</v>
      </c>
      <c r="P190" s="53">
        <f t="shared" si="56"/>
        <v>0</v>
      </c>
      <c r="Q190" s="54">
        <f t="shared" si="57"/>
        <v>0</v>
      </c>
      <c r="R190" s="55">
        <f t="shared" si="58"/>
        <v>0</v>
      </c>
      <c r="S190" s="52">
        <f t="shared" si="59"/>
        <v>0</v>
      </c>
      <c r="T190" s="276">
        <f t="shared" si="60"/>
        <v>0</v>
      </c>
      <c r="U190" s="62">
        <f t="shared" si="53"/>
        <v>0</v>
      </c>
    </row>
    <row r="191" spans="1:21" x14ac:dyDescent="0.25">
      <c r="A191" s="93" t="s">
        <v>100</v>
      </c>
      <c r="B191" s="52">
        <f>'DAY12'!H191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+(Table115[[#This Row],[OPENING ]]+Table115[[#This Row],[RECEIPTS]]+Table115[[#This Row],[RETURNS]])-(Table115[[#This Row],[EXCHANGED]]+Table115[[#This Row],[SALES]]+Table115[[#This Row],[ISSUES]])</f>
        <v>35</v>
      </c>
      <c r="I191" s="53">
        <v>0</v>
      </c>
      <c r="J191" s="58">
        <f t="shared" si="61"/>
        <v>-35</v>
      </c>
      <c r="K191" s="53">
        <f>+'DAY12'!K191+'DAY13'!C191</f>
        <v>25</v>
      </c>
      <c r="L191" s="54">
        <f>+'DAY12'!L191+'DAY13'!D191</f>
        <v>0</v>
      </c>
      <c r="M191" s="55">
        <f>+'DAY12'!M191+'DAY13'!E191</f>
        <v>0</v>
      </c>
      <c r="N191" s="52">
        <f>+'DAY12'!N191+'DAY13'!F191</f>
        <v>0</v>
      </c>
      <c r="O191" s="276">
        <f>+'DAY12'!O191+'DAY13'!G191</f>
        <v>0</v>
      </c>
      <c r="P191" s="53">
        <f t="shared" si="56"/>
        <v>1.9230769230769231</v>
      </c>
      <c r="Q191" s="54">
        <f t="shared" si="57"/>
        <v>0</v>
      </c>
      <c r="R191" s="55">
        <f t="shared" si="58"/>
        <v>0</v>
      </c>
      <c r="S191" s="52">
        <f t="shared" si="59"/>
        <v>0</v>
      </c>
      <c r="T191" s="276">
        <f t="shared" si="60"/>
        <v>0</v>
      </c>
      <c r="U191" s="62">
        <f t="shared" si="53"/>
        <v>18.2</v>
      </c>
    </row>
    <row r="192" spans="1:21" x14ac:dyDescent="0.25">
      <c r="A192" s="81" t="s">
        <v>101</v>
      </c>
      <c r="B192" s="52">
        <f>'DAY12'!H192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+(Table115[[#This Row],[OPENING ]]+Table115[[#This Row],[RECEIPTS]]+Table115[[#This Row],[RETURNS]])-(Table115[[#This Row],[EXCHANGED]]+Table115[[#This Row],[SALES]]+Table115[[#This Row],[ISSUES]])</f>
        <v>10.199999999999999</v>
      </c>
      <c r="I192" s="53">
        <v>0</v>
      </c>
      <c r="J192" s="58">
        <f t="shared" si="61"/>
        <v>-10.199999999999999</v>
      </c>
      <c r="K192" s="53">
        <f>+'DAY12'!K192+'DAY13'!C192</f>
        <v>0</v>
      </c>
      <c r="L192" s="54">
        <f>+'DAY12'!L192+'DAY13'!D192</f>
        <v>0</v>
      </c>
      <c r="M192" s="55">
        <f>+'DAY12'!M192+'DAY13'!E192</f>
        <v>0</v>
      </c>
      <c r="N192" s="52">
        <f>+'DAY12'!N192+'DAY13'!F192</f>
        <v>0</v>
      </c>
      <c r="O192" s="276">
        <f>+'DAY12'!O192+'DAY13'!G192</f>
        <v>0</v>
      </c>
      <c r="P192" s="53">
        <f t="shared" si="56"/>
        <v>0</v>
      </c>
      <c r="Q192" s="54">
        <f t="shared" si="57"/>
        <v>0</v>
      </c>
      <c r="R192" s="55">
        <f t="shared" si="58"/>
        <v>0</v>
      </c>
      <c r="S192" s="52">
        <f t="shared" si="59"/>
        <v>0</v>
      </c>
      <c r="T192" s="276">
        <f t="shared" si="60"/>
        <v>0</v>
      </c>
      <c r="U192" s="62">
        <f t="shared" si="53"/>
        <v>0</v>
      </c>
    </row>
    <row r="193" spans="1:21" x14ac:dyDescent="0.25">
      <c r="A193" s="109" t="s">
        <v>102</v>
      </c>
      <c r="B193" s="52">
        <f>'DAY12'!H193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+(Table115[[#This Row],[OPENING ]]+Table115[[#This Row],[RECEIPTS]]+Table115[[#This Row],[RETURNS]])-(Table115[[#This Row],[EXCHANGED]]+Table115[[#This Row],[SALES]]+Table115[[#This Row],[ISSUES]])</f>
        <v>0</v>
      </c>
      <c r="I193" s="53">
        <v>0</v>
      </c>
      <c r="J193" s="58">
        <f t="shared" si="61"/>
        <v>0</v>
      </c>
      <c r="K193" s="53">
        <f>+'DAY12'!K193+'DAY13'!C193</f>
        <v>0</v>
      </c>
      <c r="L193" s="54">
        <f>+'DAY12'!L193+'DAY13'!D193</f>
        <v>0</v>
      </c>
      <c r="M193" s="55">
        <f>+'DAY12'!M193+'DAY13'!E193</f>
        <v>0</v>
      </c>
      <c r="N193" s="52">
        <f>+'DAY12'!N193+'DAY13'!F193</f>
        <v>0</v>
      </c>
      <c r="O193" s="276">
        <f>+'DAY12'!O193+'DAY13'!G193</f>
        <v>0</v>
      </c>
      <c r="P193" s="53">
        <f t="shared" si="56"/>
        <v>0</v>
      </c>
      <c r="Q193" s="54">
        <f t="shared" si="57"/>
        <v>0</v>
      </c>
      <c r="R193" s="55">
        <f t="shared" si="58"/>
        <v>0</v>
      </c>
      <c r="S193" s="52">
        <f t="shared" si="59"/>
        <v>0</v>
      </c>
      <c r="T193" s="276">
        <f t="shared" si="60"/>
        <v>0</v>
      </c>
      <c r="U193" s="62">
        <f t="shared" si="53"/>
        <v>0</v>
      </c>
    </row>
    <row r="194" spans="1:21" x14ac:dyDescent="0.25">
      <c r="A194" s="318" t="s">
        <v>103</v>
      </c>
      <c r="B194" s="52">
        <f>'DAY12'!H194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+(Table115[[#This Row],[OPENING ]]+Table115[[#This Row],[RECEIPTS]]+Table115[[#This Row],[RETURNS]])-(Table115[[#This Row],[EXCHANGED]]+Table115[[#This Row],[SALES]]+Table115[[#This Row],[ISSUES]])</f>
        <v>855.4</v>
      </c>
      <c r="I194" s="53">
        <v>0</v>
      </c>
      <c r="J194" s="58">
        <f t="shared" si="61"/>
        <v>-855.4</v>
      </c>
      <c r="K194" s="53">
        <f>+'DAY12'!K194+'DAY13'!C194</f>
        <v>0</v>
      </c>
      <c r="L194" s="54">
        <f>+'DAY12'!L194+'DAY13'!D194</f>
        <v>0</v>
      </c>
      <c r="M194" s="55">
        <f>+'DAY12'!M194+'DAY13'!E194</f>
        <v>0</v>
      </c>
      <c r="N194" s="52">
        <f>+'DAY12'!N194+'DAY13'!F194</f>
        <v>0</v>
      </c>
      <c r="O194" s="276">
        <f>+'DAY12'!O194+'DAY13'!G194</f>
        <v>0</v>
      </c>
      <c r="P194" s="53">
        <f t="shared" si="56"/>
        <v>0</v>
      </c>
      <c r="Q194" s="54">
        <f t="shared" si="57"/>
        <v>0</v>
      </c>
      <c r="R194" s="55">
        <f t="shared" si="58"/>
        <v>0</v>
      </c>
      <c r="S194" s="52">
        <f t="shared" si="59"/>
        <v>0</v>
      </c>
      <c r="T194" s="276">
        <f t="shared" si="60"/>
        <v>0</v>
      </c>
      <c r="U194" s="62">
        <f t="shared" si="53"/>
        <v>0</v>
      </c>
    </row>
    <row r="195" spans="1:21" x14ac:dyDescent="0.25">
      <c r="A195" s="87" t="s">
        <v>247</v>
      </c>
      <c r="B195" s="52">
        <f>'DAY12'!H195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+(Table115[[#This Row],[OPENING ]]+Table115[[#This Row],[RECEIPTS]]+Table115[[#This Row],[RETURNS]])-(Table115[[#This Row],[EXCHANGED]]+Table115[[#This Row],[SALES]]+Table115[[#This Row],[ISSUES]])</f>
        <v>3516.4</v>
      </c>
      <c r="I195" s="53">
        <v>0</v>
      </c>
      <c r="J195" s="58">
        <f t="shared" si="61"/>
        <v>-3516.4</v>
      </c>
      <c r="K195" s="53">
        <f>+'DAY12'!K195+'DAY13'!C195</f>
        <v>0</v>
      </c>
      <c r="L195" s="54">
        <f>+'DAY12'!L195+'DAY13'!D195</f>
        <v>9.6</v>
      </c>
      <c r="M195" s="55">
        <f>+'DAY12'!M195+'DAY13'!E195</f>
        <v>0</v>
      </c>
      <c r="N195" s="52">
        <f>+'DAY12'!N195+'DAY13'!F195</f>
        <v>0</v>
      </c>
      <c r="O195" s="276">
        <f>+'DAY12'!O195+'DAY13'!G195</f>
        <v>0</v>
      </c>
      <c r="P195" s="53">
        <f t="shared" si="56"/>
        <v>0</v>
      </c>
      <c r="Q195" s="54">
        <f t="shared" si="57"/>
        <v>0.73846153846153839</v>
      </c>
      <c r="R195" s="55">
        <f t="shared" si="58"/>
        <v>0</v>
      </c>
      <c r="S195" s="52">
        <f t="shared" si="59"/>
        <v>0</v>
      </c>
      <c r="T195" s="276">
        <f t="shared" si="60"/>
        <v>0</v>
      </c>
      <c r="U195" s="62">
        <f t="shared" si="53"/>
        <v>4761.791666666667</v>
      </c>
    </row>
    <row r="196" spans="1:21" x14ac:dyDescent="0.25">
      <c r="A196" s="87" t="s">
        <v>104</v>
      </c>
      <c r="B196" s="52">
        <f>'DAY12'!H196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+(Table115[[#This Row],[OPENING ]]+Table115[[#This Row],[RECEIPTS]]+Table115[[#This Row],[RETURNS]])-(Table115[[#This Row],[EXCHANGED]]+Table115[[#This Row],[SALES]]+Table115[[#This Row],[ISSUES]])</f>
        <v>200</v>
      </c>
      <c r="I196" s="53">
        <v>0</v>
      </c>
      <c r="J196" s="58">
        <f t="shared" si="61"/>
        <v>-200</v>
      </c>
      <c r="K196" s="53">
        <f>+'DAY12'!K196+'DAY13'!C196</f>
        <v>0</v>
      </c>
      <c r="L196" s="54">
        <f>+'DAY12'!L196+'DAY13'!D196</f>
        <v>0</v>
      </c>
      <c r="M196" s="55">
        <f>+'DAY12'!M196+'DAY13'!E196</f>
        <v>0</v>
      </c>
      <c r="N196" s="52">
        <f>+'DAY12'!N196+'DAY13'!F196</f>
        <v>0</v>
      </c>
      <c r="O196" s="276">
        <f>+'DAY12'!O196+'DAY13'!G196</f>
        <v>0</v>
      </c>
      <c r="P196" s="53">
        <f t="shared" si="56"/>
        <v>0</v>
      </c>
      <c r="Q196" s="54">
        <f t="shared" si="57"/>
        <v>0</v>
      </c>
      <c r="R196" s="55">
        <f t="shared" si="58"/>
        <v>0</v>
      </c>
      <c r="S196" s="52">
        <f t="shared" si="59"/>
        <v>0</v>
      </c>
      <c r="T196" s="276">
        <f t="shared" si="60"/>
        <v>0</v>
      </c>
      <c r="U196" s="62">
        <f t="shared" si="53"/>
        <v>0</v>
      </c>
    </row>
    <row r="197" spans="1:21" x14ac:dyDescent="0.25">
      <c r="A197" s="85" t="s">
        <v>118</v>
      </c>
      <c r="B197" s="52">
        <f>'DAY12'!H197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+(Table115[[#This Row],[OPENING ]]+Table115[[#This Row],[RECEIPTS]]+Table115[[#This Row],[RETURNS]])-(Table115[[#This Row],[EXCHANGED]]+Table115[[#This Row],[SALES]]+Table115[[#This Row],[ISSUES]])</f>
        <v>0</v>
      </c>
      <c r="I197" s="53"/>
      <c r="J197" s="58">
        <f t="shared" si="61"/>
        <v>0</v>
      </c>
      <c r="K197" s="53">
        <f>+'DAY12'!K197+'DAY13'!C197</f>
        <v>0</v>
      </c>
      <c r="L197" s="54">
        <f>+'DAY12'!L197+'DAY13'!D197</f>
        <v>0</v>
      </c>
      <c r="M197" s="55">
        <f>+'DAY12'!M197+'DAY13'!E197</f>
        <v>0</v>
      </c>
      <c r="N197" s="52">
        <f>+'DAY12'!N197+'DAY13'!F197</f>
        <v>0</v>
      </c>
      <c r="O197" s="276">
        <f>+'DAY12'!O197+'DAY13'!G197</f>
        <v>0</v>
      </c>
      <c r="P197" s="53">
        <f t="shared" si="56"/>
        <v>0</v>
      </c>
      <c r="Q197" s="54">
        <f t="shared" si="57"/>
        <v>0</v>
      </c>
      <c r="R197" s="55">
        <f t="shared" si="58"/>
        <v>0</v>
      </c>
      <c r="S197" s="52">
        <f t="shared" si="59"/>
        <v>0</v>
      </c>
      <c r="T197" s="276">
        <f t="shared" si="60"/>
        <v>0</v>
      </c>
      <c r="U197" s="62">
        <f t="shared" si="53"/>
        <v>0</v>
      </c>
    </row>
    <row r="198" spans="1:21" x14ac:dyDescent="0.25">
      <c r="A198" s="94" t="s">
        <v>119</v>
      </c>
      <c r="B198" s="52">
        <f>'DAY12'!H198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+(Table115[[#This Row],[OPENING ]]+Table115[[#This Row],[RECEIPTS]]+Table115[[#This Row],[RETURNS]])-(Table115[[#This Row],[EXCHANGED]]+Table115[[#This Row],[SALES]]+Table115[[#This Row],[ISSUES]])</f>
        <v>0</v>
      </c>
      <c r="I198" s="53">
        <v>0</v>
      </c>
      <c r="J198" s="58">
        <f t="shared" si="61"/>
        <v>0</v>
      </c>
      <c r="K198" s="53">
        <f>+'DAY12'!K198+'DAY13'!C198</f>
        <v>0</v>
      </c>
      <c r="L198" s="54">
        <f>+'DAY12'!L198+'DAY13'!D198</f>
        <v>0</v>
      </c>
      <c r="M198" s="55">
        <f>+'DAY12'!M198+'DAY13'!E198</f>
        <v>0</v>
      </c>
      <c r="N198" s="52">
        <f>+'DAY12'!N198+'DAY13'!F198</f>
        <v>0</v>
      </c>
      <c r="O198" s="276">
        <f>+'DAY12'!O198+'DAY13'!G198</f>
        <v>0</v>
      </c>
      <c r="P198" s="53">
        <f t="shared" si="56"/>
        <v>0</v>
      </c>
      <c r="Q198" s="54">
        <f t="shared" si="57"/>
        <v>0</v>
      </c>
      <c r="R198" s="55">
        <f t="shared" si="58"/>
        <v>0</v>
      </c>
      <c r="S198" s="52">
        <f t="shared" si="59"/>
        <v>0</v>
      </c>
      <c r="T198" s="276">
        <f t="shared" si="60"/>
        <v>0</v>
      </c>
      <c r="U198" s="62">
        <f t="shared" si="53"/>
        <v>0</v>
      </c>
    </row>
    <row r="199" spans="1:21" x14ac:dyDescent="0.25">
      <c r="A199" s="84" t="s">
        <v>145</v>
      </c>
      <c r="B199" s="52">
        <f>'DAY12'!H199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+(Table115[[#This Row],[OPENING ]]+Table115[[#This Row],[RECEIPTS]]+Table115[[#This Row],[RETURNS]])-(Table115[[#This Row],[EXCHANGED]]+Table115[[#This Row],[SALES]]+Table115[[#This Row],[ISSUES]])</f>
        <v>0</v>
      </c>
      <c r="I199" s="53">
        <v>0</v>
      </c>
      <c r="J199" s="58">
        <f t="shared" si="61"/>
        <v>0</v>
      </c>
      <c r="K199" s="53">
        <f>+'DAY12'!K199+'DAY13'!C199</f>
        <v>0</v>
      </c>
      <c r="L199" s="54">
        <f>+'DAY12'!L199+'DAY13'!D199</f>
        <v>0</v>
      </c>
      <c r="M199" s="55">
        <f>+'DAY12'!M199+'DAY13'!E199</f>
        <v>0</v>
      </c>
      <c r="N199" s="52">
        <f>+'DAY12'!N199+'DAY13'!F199</f>
        <v>0</v>
      </c>
      <c r="O199" s="276">
        <f>+'DAY12'!O199+'DAY13'!G199</f>
        <v>0</v>
      </c>
      <c r="P199" s="53">
        <f t="shared" si="56"/>
        <v>0</v>
      </c>
      <c r="Q199" s="54">
        <f t="shared" si="57"/>
        <v>0</v>
      </c>
      <c r="R199" s="55">
        <f t="shared" si="58"/>
        <v>0</v>
      </c>
      <c r="S199" s="52">
        <f t="shared" si="59"/>
        <v>0</v>
      </c>
      <c r="T199" s="276">
        <f t="shared" si="60"/>
        <v>0</v>
      </c>
      <c r="U199" s="62">
        <f t="shared" si="53"/>
        <v>0</v>
      </c>
    </row>
    <row r="200" spans="1:21" x14ac:dyDescent="0.25">
      <c r="A200" s="88" t="s">
        <v>218</v>
      </c>
      <c r="B200" s="52">
        <f>'DAY12'!H200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+(Table115[[#This Row],[OPENING ]]+Table115[[#This Row],[RECEIPTS]]+Table115[[#This Row],[RETURNS]])-(Table115[[#This Row],[EXCHANGED]]+Table115[[#This Row],[SALES]]+Table115[[#This Row],[ISSUES]])</f>
        <v>0</v>
      </c>
      <c r="I200" s="53">
        <v>0</v>
      </c>
      <c r="J200" s="58">
        <f t="shared" si="61"/>
        <v>0</v>
      </c>
      <c r="K200" s="53">
        <f>+'DAY12'!K200+'DAY13'!C200</f>
        <v>0</v>
      </c>
      <c r="L200" s="54">
        <f>+'DAY12'!L200+'DAY13'!D200</f>
        <v>0</v>
      </c>
      <c r="M200" s="55">
        <f>+'DAY12'!M200+'DAY13'!E200</f>
        <v>0</v>
      </c>
      <c r="N200" s="52">
        <f>+'DAY12'!N200+'DAY13'!F200</f>
        <v>0</v>
      </c>
      <c r="O200" s="276">
        <f>+'DAY12'!O200+'DAY13'!G200</f>
        <v>0</v>
      </c>
      <c r="P200" s="53">
        <f t="shared" si="56"/>
        <v>0</v>
      </c>
      <c r="Q200" s="54">
        <f t="shared" si="57"/>
        <v>0</v>
      </c>
      <c r="R200" s="55">
        <f t="shared" si="58"/>
        <v>0</v>
      </c>
      <c r="S200" s="52">
        <f t="shared" si="59"/>
        <v>0</v>
      </c>
      <c r="T200" s="276">
        <f t="shared" si="60"/>
        <v>0</v>
      </c>
      <c r="U200" s="62">
        <f t="shared" si="53"/>
        <v>0</v>
      </c>
    </row>
    <row r="201" spans="1:21" x14ac:dyDescent="0.25">
      <c r="A201" s="88" t="s">
        <v>219</v>
      </c>
      <c r="B201" s="52">
        <f>'DAY12'!H201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+(Table115[[#This Row],[OPENING ]]+Table115[[#This Row],[RECEIPTS]]+Table115[[#This Row],[RETURNS]])-(Table115[[#This Row],[EXCHANGED]]+Table115[[#This Row],[SALES]]+Table115[[#This Row],[ISSUES]])</f>
        <v>0</v>
      </c>
      <c r="I201" s="53">
        <v>0</v>
      </c>
      <c r="J201" s="58">
        <f t="shared" si="61"/>
        <v>0</v>
      </c>
      <c r="K201" s="53">
        <f>+'DAY12'!K201+'DAY13'!C201</f>
        <v>0</v>
      </c>
      <c r="L201" s="54">
        <f>+'DAY12'!L201+'DAY13'!D201</f>
        <v>0</v>
      </c>
      <c r="M201" s="55">
        <f>+'DAY12'!M201+'DAY13'!E201</f>
        <v>0</v>
      </c>
      <c r="N201" s="52">
        <f>+'DAY12'!N201+'DAY13'!F201</f>
        <v>0</v>
      </c>
      <c r="O201" s="276">
        <f>+'DAY12'!O201+'DAY13'!G201</f>
        <v>0</v>
      </c>
      <c r="P201" s="53">
        <f t="shared" si="56"/>
        <v>0</v>
      </c>
      <c r="Q201" s="54">
        <f t="shared" si="57"/>
        <v>0</v>
      </c>
      <c r="R201" s="55">
        <f t="shared" si="58"/>
        <v>0</v>
      </c>
      <c r="S201" s="52">
        <f t="shared" si="59"/>
        <v>0</v>
      </c>
      <c r="T201" s="276">
        <f t="shared" si="60"/>
        <v>0</v>
      </c>
      <c r="U201" s="62">
        <f t="shared" si="53"/>
        <v>0</v>
      </c>
    </row>
    <row r="202" spans="1:21" x14ac:dyDescent="0.25">
      <c r="A202" s="317" t="s">
        <v>234</v>
      </c>
      <c r="B202" s="52">
        <f>'DAY12'!H202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+(Table115[[#This Row],[OPENING ]]+Table115[[#This Row],[RECEIPTS]]+Table115[[#This Row],[RETURNS]])-(Table115[[#This Row],[EXCHANGED]]+Table115[[#This Row],[SALES]]+Table115[[#This Row],[ISSUES]])</f>
        <v>0.19999999999999896</v>
      </c>
      <c r="I202" s="53">
        <v>0</v>
      </c>
      <c r="J202" s="58">
        <f t="shared" si="61"/>
        <v>-0.19999999999999896</v>
      </c>
      <c r="K202" s="53">
        <f>+'DAY12'!K202+'DAY13'!C202</f>
        <v>0</v>
      </c>
      <c r="L202" s="54">
        <f>+'DAY12'!L202+'DAY13'!D202</f>
        <v>0</v>
      </c>
      <c r="M202" s="55">
        <f>+'DAY12'!M202+'DAY13'!E202</f>
        <v>0</v>
      </c>
      <c r="N202" s="52">
        <f>+'DAY12'!N202+'DAY13'!F202</f>
        <v>0</v>
      </c>
      <c r="O202" s="276">
        <f>+'DAY12'!O202+'DAY13'!G202</f>
        <v>11.08</v>
      </c>
      <c r="P202" s="53">
        <f t="shared" si="56"/>
        <v>0</v>
      </c>
      <c r="Q202" s="54">
        <f t="shared" si="57"/>
        <v>0</v>
      </c>
      <c r="R202" s="55">
        <f t="shared" si="58"/>
        <v>0</v>
      </c>
      <c r="S202" s="52">
        <f t="shared" si="59"/>
        <v>0</v>
      </c>
      <c r="T202" s="276">
        <f t="shared" si="60"/>
        <v>0.85230769230769232</v>
      </c>
      <c r="U202" s="62">
        <f t="shared" si="53"/>
        <v>0.23465703971119012</v>
      </c>
    </row>
    <row r="203" spans="1:21" x14ac:dyDescent="0.25">
      <c r="A203" s="319" t="s">
        <v>224</v>
      </c>
      <c r="B203" s="52">
        <f>'DAY12'!H203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+(Table115[[#This Row],[OPENING ]]+Table115[[#This Row],[RECEIPTS]]+Table115[[#This Row],[RETURNS]])-(Table115[[#This Row],[EXCHANGED]]+Table115[[#This Row],[SALES]]+Table115[[#This Row],[ISSUES]])</f>
        <v>3.4</v>
      </c>
      <c r="I203" s="53">
        <v>0</v>
      </c>
      <c r="J203" s="58">
        <f t="shared" si="61"/>
        <v>-3.4</v>
      </c>
      <c r="K203" s="53">
        <f>+'DAY12'!K203+'DAY13'!C203</f>
        <v>0</v>
      </c>
      <c r="L203" s="54">
        <f>+'DAY12'!L203+'DAY13'!D203</f>
        <v>0</v>
      </c>
      <c r="M203" s="55">
        <f>+'DAY12'!M203+'DAY13'!E203</f>
        <v>0</v>
      </c>
      <c r="N203" s="52">
        <f>+'DAY12'!N203+'DAY13'!F203</f>
        <v>0</v>
      </c>
      <c r="O203" s="276">
        <f>+'DAY12'!O203+'DAY13'!G203</f>
        <v>0</v>
      </c>
      <c r="P203" s="53">
        <f t="shared" si="56"/>
        <v>0</v>
      </c>
      <c r="Q203" s="54">
        <f t="shared" si="57"/>
        <v>0</v>
      </c>
      <c r="R203" s="55">
        <f t="shared" si="58"/>
        <v>0</v>
      </c>
      <c r="S203" s="52">
        <f t="shared" si="59"/>
        <v>0</v>
      </c>
      <c r="T203" s="276">
        <f t="shared" si="60"/>
        <v>0</v>
      </c>
      <c r="U203" s="62">
        <f t="shared" si="53"/>
        <v>0</v>
      </c>
    </row>
    <row r="204" spans="1:21" x14ac:dyDescent="0.25">
      <c r="A204" s="105" t="s">
        <v>237</v>
      </c>
      <c r="B204" s="52">
        <f>'DAY12'!H204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+(Table115[[#This Row],[OPENING ]]+Table115[[#This Row],[RECEIPTS]]+Table115[[#This Row],[RETURNS]])-(Table115[[#This Row],[EXCHANGED]]+Table115[[#This Row],[SALES]]+Table115[[#This Row],[ISSUES]])</f>
        <v>0</v>
      </c>
      <c r="I204" s="53">
        <v>0</v>
      </c>
      <c r="J204" s="58">
        <f t="shared" si="61"/>
        <v>0</v>
      </c>
      <c r="K204" s="53">
        <f>+'DAY12'!K204+'DAY13'!C204</f>
        <v>0</v>
      </c>
      <c r="L204" s="54">
        <f>+'DAY12'!L204+'DAY13'!D204</f>
        <v>0</v>
      </c>
      <c r="M204" s="55">
        <f>+'DAY12'!M204+'DAY13'!E204</f>
        <v>0</v>
      </c>
      <c r="N204" s="52">
        <f>+'DAY12'!N204+'DAY13'!F204</f>
        <v>0</v>
      </c>
      <c r="O204" s="276">
        <f>+'DAY12'!O204+'DAY13'!G204</f>
        <v>0</v>
      </c>
      <c r="P204" s="53">
        <f t="shared" si="56"/>
        <v>0</v>
      </c>
      <c r="Q204" s="54">
        <f t="shared" si="57"/>
        <v>0</v>
      </c>
      <c r="R204" s="55">
        <f t="shared" si="58"/>
        <v>0</v>
      </c>
      <c r="S204" s="52">
        <f t="shared" si="59"/>
        <v>0</v>
      </c>
      <c r="T204" s="276">
        <f t="shared" si="60"/>
        <v>0</v>
      </c>
      <c r="U204" s="62">
        <f t="shared" si="53"/>
        <v>0</v>
      </c>
    </row>
    <row r="205" spans="1:21" x14ac:dyDescent="0.25">
      <c r="A205" s="87" t="s">
        <v>238</v>
      </c>
      <c r="B205" s="52">
        <f>'DAY12'!H205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+(Table115[[#This Row],[OPENING ]]+Table115[[#This Row],[RECEIPTS]]+Table115[[#This Row],[RETURNS]])-(Table115[[#This Row],[EXCHANGED]]+Table115[[#This Row],[SALES]]+Table115[[#This Row],[ISSUES]])</f>
        <v>0</v>
      </c>
      <c r="I205" s="53">
        <v>0</v>
      </c>
      <c r="J205" s="58">
        <f t="shared" si="61"/>
        <v>0</v>
      </c>
      <c r="K205" s="53">
        <f>+'DAY12'!K205+'DAY13'!C205</f>
        <v>0</v>
      </c>
      <c r="L205" s="54">
        <f>+'DAY12'!L205+'DAY13'!D205</f>
        <v>0</v>
      </c>
      <c r="M205" s="55">
        <f>+'DAY12'!M205+'DAY13'!E205</f>
        <v>0</v>
      </c>
      <c r="N205" s="52">
        <f>+'DAY12'!N205+'DAY13'!F205</f>
        <v>0</v>
      </c>
      <c r="O205" s="276">
        <f>+'DAY12'!O205+'DAY13'!G205</f>
        <v>0</v>
      </c>
      <c r="P205" s="53">
        <f t="shared" si="56"/>
        <v>0</v>
      </c>
      <c r="Q205" s="54">
        <f t="shared" si="57"/>
        <v>0</v>
      </c>
      <c r="R205" s="55">
        <f t="shared" si="58"/>
        <v>0</v>
      </c>
      <c r="S205" s="52">
        <f t="shared" si="59"/>
        <v>0</v>
      </c>
      <c r="T205" s="276">
        <f t="shared" si="60"/>
        <v>0</v>
      </c>
      <c r="U205" s="62">
        <f t="shared" si="53"/>
        <v>0</v>
      </c>
    </row>
    <row r="206" spans="1:21" x14ac:dyDescent="0.25">
      <c r="A206" s="87" t="s">
        <v>239</v>
      </c>
      <c r="B206" s="52">
        <f>'DAY12'!H206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+(Table115[[#This Row],[OPENING ]]+Table115[[#This Row],[RECEIPTS]]+Table115[[#This Row],[RETURNS]])-(Table115[[#This Row],[EXCHANGED]]+Table115[[#This Row],[SALES]]+Table115[[#This Row],[ISSUES]])</f>
        <v>0</v>
      </c>
      <c r="I206" s="53">
        <v>0</v>
      </c>
      <c r="J206" s="58">
        <f t="shared" si="61"/>
        <v>0</v>
      </c>
      <c r="K206" s="53">
        <f>+'DAY12'!K206+'DAY13'!C206</f>
        <v>0</v>
      </c>
      <c r="L206" s="54">
        <f>+'DAY12'!L206+'DAY13'!D206</f>
        <v>0</v>
      </c>
      <c r="M206" s="55">
        <f>+'DAY12'!M206+'DAY13'!E206</f>
        <v>0</v>
      </c>
      <c r="N206" s="52">
        <f>+'DAY12'!N206+'DAY13'!F206</f>
        <v>0</v>
      </c>
      <c r="O206" s="276">
        <f>+'DAY12'!O206+'DAY13'!G206</f>
        <v>0</v>
      </c>
      <c r="P206" s="53">
        <f t="shared" si="56"/>
        <v>0</v>
      </c>
      <c r="Q206" s="54">
        <f t="shared" si="57"/>
        <v>0</v>
      </c>
      <c r="R206" s="55">
        <f t="shared" si="58"/>
        <v>0</v>
      </c>
      <c r="S206" s="52">
        <f t="shared" si="59"/>
        <v>0</v>
      </c>
      <c r="T206" s="276">
        <f t="shared" si="60"/>
        <v>0</v>
      </c>
      <c r="U206" s="62">
        <f t="shared" si="53"/>
        <v>0</v>
      </c>
    </row>
    <row r="207" spans="1:21" x14ac:dyDescent="0.25">
      <c r="A207" s="85" t="s">
        <v>242</v>
      </c>
      <c r="B207" s="52">
        <f>'DAY12'!H207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+(Table115[[#This Row],[OPENING ]]+Table115[[#This Row],[RECEIPTS]]+Table115[[#This Row],[RETURNS]])-(Table115[[#This Row],[EXCHANGED]]+Table115[[#This Row],[SALES]]+Table115[[#This Row],[ISSUES]])</f>
        <v>0</v>
      </c>
      <c r="I207" s="53">
        <v>0</v>
      </c>
      <c r="J207" s="58">
        <f t="shared" si="61"/>
        <v>0</v>
      </c>
      <c r="K207" s="53">
        <f>+'DAY12'!K207+'DAY13'!C207</f>
        <v>0</v>
      </c>
      <c r="L207" s="54">
        <f>+'DAY12'!L207+'DAY13'!D207</f>
        <v>0</v>
      </c>
      <c r="M207" s="55">
        <f>+'DAY12'!M207+'DAY13'!E207</f>
        <v>0</v>
      </c>
      <c r="N207" s="52">
        <f>+'DAY12'!N207+'DAY13'!F207</f>
        <v>0</v>
      </c>
      <c r="O207" s="276">
        <f>+'DAY12'!O207+'DAY13'!G207</f>
        <v>0</v>
      </c>
      <c r="P207" s="53">
        <f t="shared" si="56"/>
        <v>0</v>
      </c>
      <c r="Q207" s="54">
        <f t="shared" si="57"/>
        <v>0</v>
      </c>
      <c r="R207" s="55">
        <f t="shared" si="58"/>
        <v>0</v>
      </c>
      <c r="S207" s="52">
        <f t="shared" si="59"/>
        <v>0</v>
      </c>
      <c r="T207" s="276">
        <f t="shared" si="60"/>
        <v>0</v>
      </c>
      <c r="U207" s="62">
        <f t="shared" si="53"/>
        <v>0</v>
      </c>
    </row>
    <row r="208" spans="1:21" x14ac:dyDescent="0.25">
      <c r="A208" s="85" t="s">
        <v>250</v>
      </c>
      <c r="B208" s="52">
        <f>'DAY12'!H208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+(Table115[[#This Row],[OPENING ]]+Table115[[#This Row],[RECEIPTS]]+Table115[[#This Row],[RETURNS]])-(Table115[[#This Row],[EXCHANGED]]+Table115[[#This Row],[SALES]]+Table115[[#This Row],[ISSUES]])</f>
        <v>275</v>
      </c>
      <c r="I208" s="53">
        <v>0</v>
      </c>
      <c r="J208" s="58">
        <f t="shared" si="61"/>
        <v>-275</v>
      </c>
      <c r="K208" s="53">
        <f>+'DAY12'!K208+'DAY13'!C208</f>
        <v>500</v>
      </c>
      <c r="L208" s="54">
        <f>+'DAY12'!L208+'DAY13'!D208</f>
        <v>0</v>
      </c>
      <c r="M208" s="55">
        <f>+'DAY12'!M208+'DAY13'!E208</f>
        <v>0</v>
      </c>
      <c r="N208" s="52">
        <f>+'DAY12'!N208+'DAY13'!F208</f>
        <v>0</v>
      </c>
      <c r="O208" s="276">
        <f>+'DAY12'!O208+'DAY13'!G208</f>
        <v>525</v>
      </c>
      <c r="P208" s="53">
        <f t="shared" si="56"/>
        <v>38.46153846153846</v>
      </c>
      <c r="Q208" s="54">
        <f t="shared" si="57"/>
        <v>0</v>
      </c>
      <c r="R208" s="55">
        <f t="shared" si="58"/>
        <v>0</v>
      </c>
      <c r="S208" s="52">
        <f t="shared" si="59"/>
        <v>0</v>
      </c>
      <c r="T208" s="276">
        <f t="shared" si="60"/>
        <v>40.384615384615387</v>
      </c>
      <c r="U208" s="62">
        <f t="shared" si="53"/>
        <v>3.4878048780487809</v>
      </c>
    </row>
    <row r="209" spans="1:21" x14ac:dyDescent="0.25">
      <c r="A209" s="87" t="s">
        <v>251</v>
      </c>
      <c r="B209" s="52">
        <f>'DAY12'!H209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+(Table115[[#This Row],[OPENING ]]+Table115[[#This Row],[RECEIPTS]]+Table115[[#This Row],[RETURNS]])-(Table115[[#This Row],[EXCHANGED]]+Table115[[#This Row],[SALES]]+Table115[[#This Row],[ISSUES]])</f>
        <v>300</v>
      </c>
      <c r="I209" s="53">
        <v>0</v>
      </c>
      <c r="J209" s="58">
        <f t="shared" si="61"/>
        <v>-300</v>
      </c>
      <c r="K209" s="53">
        <f>+'DAY12'!K209+'DAY13'!C209</f>
        <v>800</v>
      </c>
      <c r="L209" s="54">
        <f>+'DAY12'!L209+'DAY13'!D209</f>
        <v>0</v>
      </c>
      <c r="M209" s="55">
        <f>+'DAY12'!M209+'DAY13'!E209</f>
        <v>0</v>
      </c>
      <c r="N209" s="52">
        <f>+'DAY12'!N209+'DAY13'!F209</f>
        <v>0</v>
      </c>
      <c r="O209" s="276">
        <f>+'DAY12'!O209+'DAY13'!G209</f>
        <v>639.20000000000005</v>
      </c>
      <c r="P209" s="53">
        <f t="shared" si="56"/>
        <v>61.53846153846154</v>
      </c>
      <c r="Q209" s="54">
        <f t="shared" si="57"/>
        <v>0</v>
      </c>
      <c r="R209" s="55">
        <f t="shared" si="58"/>
        <v>0</v>
      </c>
      <c r="S209" s="52">
        <f t="shared" si="59"/>
        <v>0</v>
      </c>
      <c r="T209" s="276">
        <f t="shared" si="60"/>
        <v>49.169230769230772</v>
      </c>
      <c r="U209" s="62">
        <f t="shared" si="53"/>
        <v>2.7098387993329625</v>
      </c>
    </row>
    <row r="210" spans="1:21" x14ac:dyDescent="0.25">
      <c r="A210" s="87"/>
      <c r="B210" s="52">
        <f>'DAY12'!H210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+(Table115[[#This Row],[OPENING ]]+Table115[[#This Row],[RECEIPTS]]+Table115[[#This Row],[RETURNS]])-(Table115[[#This Row],[EXCHANGED]]+Table115[[#This Row],[SALES]]+Table115[[#This Row],[ISSUES]])</f>
        <v>49</v>
      </c>
      <c r="I210" s="53">
        <v>0</v>
      </c>
      <c r="J210" s="58">
        <f t="shared" si="61"/>
        <v>-49</v>
      </c>
      <c r="K210" s="53">
        <f>+'DAY12'!K210+'DAY13'!C210</f>
        <v>50</v>
      </c>
      <c r="L210" s="54">
        <f>+'DAY12'!L210+'DAY13'!D210</f>
        <v>0</v>
      </c>
      <c r="M210" s="55">
        <f>+'DAY12'!M210+'DAY13'!E210</f>
        <v>0</v>
      </c>
      <c r="N210" s="52">
        <f>+'DAY12'!N210+'DAY13'!F210</f>
        <v>0</v>
      </c>
      <c r="O210" s="276">
        <f>+'DAY12'!O210+'DAY13'!G210</f>
        <v>1</v>
      </c>
      <c r="P210" s="53">
        <f t="shared" si="56"/>
        <v>3.8461538461538463</v>
      </c>
      <c r="Q210" s="54">
        <f t="shared" si="57"/>
        <v>0</v>
      </c>
      <c r="R210" s="55">
        <f t="shared" si="58"/>
        <v>0</v>
      </c>
      <c r="S210" s="52">
        <f t="shared" si="59"/>
        <v>0</v>
      </c>
      <c r="T210" s="276">
        <f t="shared" si="60"/>
        <v>7.6923076923076927E-2</v>
      </c>
      <c r="U210" s="62">
        <f t="shared" ref="U210:U240" si="62">IFERROR(+H210/(P210+Q210+R210+S210+T210),0)</f>
        <v>12.490196078431371</v>
      </c>
    </row>
    <row r="211" spans="1:21" x14ac:dyDescent="0.25">
      <c r="A211" s="87"/>
      <c r="B211" s="52">
        <f>'DAY12'!H211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+(Table115[[#This Row],[OPENING ]]+Table115[[#This Row],[RECEIPTS]]+Table115[[#This Row],[RETURNS]])-(Table115[[#This Row],[EXCHANGED]]+Table115[[#This Row],[SALES]]+Table115[[#This Row],[ISSUES]])</f>
        <v>0</v>
      </c>
      <c r="I211" s="53">
        <v>0</v>
      </c>
      <c r="J211" s="58">
        <f t="shared" si="61"/>
        <v>0</v>
      </c>
      <c r="K211" s="53">
        <f>+'DAY12'!K211+'DAY13'!C211</f>
        <v>0</v>
      </c>
      <c r="L211" s="54">
        <f>+'DAY12'!L211+'DAY13'!D211</f>
        <v>0</v>
      </c>
      <c r="M211" s="55">
        <f>+'DAY12'!M211+'DAY13'!E211</f>
        <v>0</v>
      </c>
      <c r="N211" s="52">
        <f>+'DAY12'!N211+'DAY13'!F211</f>
        <v>0</v>
      </c>
      <c r="O211" s="276">
        <f>+'DAY12'!O211+'DAY13'!G211</f>
        <v>0</v>
      </c>
      <c r="P211" s="53">
        <f t="shared" si="56"/>
        <v>0</v>
      </c>
      <c r="Q211" s="54">
        <f t="shared" si="57"/>
        <v>0</v>
      </c>
      <c r="R211" s="55">
        <f t="shared" si="58"/>
        <v>0</v>
      </c>
      <c r="S211" s="52">
        <f t="shared" si="59"/>
        <v>0</v>
      </c>
      <c r="T211" s="276">
        <f t="shared" si="60"/>
        <v>0</v>
      </c>
      <c r="U211" s="62">
        <f t="shared" si="62"/>
        <v>0</v>
      </c>
    </row>
    <row r="212" spans="1:21" x14ac:dyDescent="0.25">
      <c r="A212" s="87"/>
      <c r="B212" s="52">
        <f>'DAY12'!H212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+(Table115[[#This Row],[OPENING ]]+Table115[[#This Row],[RECEIPTS]]+Table115[[#This Row],[RETURNS]])-(Table115[[#This Row],[EXCHANGED]]+Table115[[#This Row],[SALES]]+Table115[[#This Row],[ISSUES]])</f>
        <v>0</v>
      </c>
      <c r="I212" s="53">
        <v>0</v>
      </c>
      <c r="J212" s="58">
        <f t="shared" si="61"/>
        <v>0</v>
      </c>
      <c r="K212" s="53">
        <f>+'DAY12'!K212+'DAY13'!C212</f>
        <v>0</v>
      </c>
      <c r="L212" s="54">
        <f>+'DAY12'!L212+'DAY13'!D212</f>
        <v>0</v>
      </c>
      <c r="M212" s="55">
        <f>+'DAY12'!M212+'DAY13'!E212</f>
        <v>0</v>
      </c>
      <c r="N212" s="52">
        <f>+'DAY12'!N212+'DAY13'!F212</f>
        <v>0</v>
      </c>
      <c r="O212" s="276">
        <f>+'DAY12'!O212+'DAY13'!G212</f>
        <v>0</v>
      </c>
      <c r="P212" s="53">
        <f t="shared" si="56"/>
        <v>0</v>
      </c>
      <c r="Q212" s="54">
        <f t="shared" si="57"/>
        <v>0</v>
      </c>
      <c r="R212" s="55">
        <f t="shared" si="58"/>
        <v>0</v>
      </c>
      <c r="S212" s="52">
        <f t="shared" si="59"/>
        <v>0</v>
      </c>
      <c r="T212" s="276">
        <f t="shared" si="60"/>
        <v>0</v>
      </c>
      <c r="U212" s="62">
        <f t="shared" si="62"/>
        <v>0</v>
      </c>
    </row>
    <row r="213" spans="1:21" ht="15.75" thickBot="1" x14ac:dyDescent="0.3">
      <c r="A213" s="179"/>
      <c r="B213" s="52">
        <f>'DAY12'!H213</f>
        <v>0</v>
      </c>
      <c r="C213" s="53">
        <v>0</v>
      </c>
      <c r="D213" s="54">
        <v>0</v>
      </c>
      <c r="E213" s="55">
        <v>0</v>
      </c>
      <c r="F213" s="52">
        <v>0</v>
      </c>
      <c r="G213" s="276">
        <v>0</v>
      </c>
      <c r="H213" s="54">
        <f>+(Table115[[#This Row],[OPENING ]]+Table115[[#This Row],[RECEIPTS]]+Table115[[#This Row],[RETURNS]])-(Table115[[#This Row],[EXCHANGED]]+Table115[[#This Row],[SALES]]+Table115[[#This Row],[ISSUES]])</f>
        <v>0</v>
      </c>
      <c r="I213" s="144">
        <v>0</v>
      </c>
      <c r="J213" s="148">
        <f t="shared" si="61"/>
        <v>0</v>
      </c>
      <c r="K213" s="53">
        <f>+'DAY12'!K213+'DAY13'!C213</f>
        <v>0</v>
      </c>
      <c r="L213" s="54">
        <f>+'DAY12'!L213+'DAY13'!D213</f>
        <v>0</v>
      </c>
      <c r="M213" s="55">
        <f>+'DAY12'!M213+'DAY13'!E213</f>
        <v>0</v>
      </c>
      <c r="N213" s="52">
        <f>+'DAY12'!N213+'DAY13'!F213</f>
        <v>0</v>
      </c>
      <c r="O213" s="276">
        <f>+'DAY12'!O213+'DAY13'!G213</f>
        <v>0</v>
      </c>
      <c r="P213" s="53">
        <f t="shared" si="56"/>
        <v>0</v>
      </c>
      <c r="Q213" s="54">
        <f t="shared" si="57"/>
        <v>0</v>
      </c>
      <c r="R213" s="55">
        <f t="shared" si="58"/>
        <v>0</v>
      </c>
      <c r="S213" s="52">
        <f t="shared" si="59"/>
        <v>0</v>
      </c>
      <c r="T213" s="276">
        <f t="shared" si="60"/>
        <v>0</v>
      </c>
      <c r="U213" s="167">
        <f t="shared" si="62"/>
        <v>0</v>
      </c>
    </row>
    <row r="214" spans="1:21" ht="17.25" thickBot="1" x14ac:dyDescent="0.35">
      <c r="A214" s="159" t="s">
        <v>54</v>
      </c>
      <c r="B214" s="160">
        <f t="shared" ref="B214:T214" si="63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63"/>
        <v>0</v>
      </c>
      <c r="H214" s="162">
        <f t="shared" si="63"/>
        <v>9750.84</v>
      </c>
      <c r="I214" s="161">
        <f t="shared" si="63"/>
        <v>0</v>
      </c>
      <c r="J214" s="165">
        <f>SUM(J153:J213)</f>
        <v>-9750.84</v>
      </c>
      <c r="K214" s="161">
        <f t="shared" si="63"/>
        <v>1375</v>
      </c>
      <c r="L214" s="174">
        <f t="shared" si="63"/>
        <v>9.6</v>
      </c>
      <c r="M214" s="163">
        <f t="shared" si="63"/>
        <v>0</v>
      </c>
      <c r="N214" s="160">
        <f t="shared" si="63"/>
        <v>0</v>
      </c>
      <c r="O214" s="277">
        <f t="shared" si="63"/>
        <v>1264.68</v>
      </c>
      <c r="P214" s="161">
        <f t="shared" si="63"/>
        <v>105.76923076923076</v>
      </c>
      <c r="Q214" s="162">
        <f t="shared" si="63"/>
        <v>0.73846153846153839</v>
      </c>
      <c r="R214" s="163">
        <f t="shared" si="63"/>
        <v>0</v>
      </c>
      <c r="S214" s="160">
        <f t="shared" si="63"/>
        <v>0</v>
      </c>
      <c r="T214" s="277">
        <f t="shared" si="63"/>
        <v>97.283076923076933</v>
      </c>
      <c r="U214" s="166">
        <f t="shared" si="62"/>
        <v>47.847309457663968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'DAY12'!H217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+(Table115[[#This Row],[OPENING ]]+Table115[[#This Row],[RECEIPTS]]+Table115[[#This Row],[RETURNS]])-(Table115[[#This Row],[EXCHANGED]]+Table115[[#This Row],[SALES]]+Table115[[#This Row],[ISSUES]])</f>
        <v>2150</v>
      </c>
      <c r="I217" s="53">
        <v>0</v>
      </c>
      <c r="J217" s="58">
        <f t="shared" si="61"/>
        <v>-2150</v>
      </c>
      <c r="K217" s="53">
        <f>+'DAY12'!K217+'DAY13'!C217</f>
        <v>7975</v>
      </c>
      <c r="L217" s="54">
        <f>+'DAY12'!L217+'DAY13'!D217</f>
        <v>0</v>
      </c>
      <c r="M217" s="55">
        <f>+'DAY12'!M217+'DAY13'!E217</f>
        <v>0</v>
      </c>
      <c r="N217" s="52">
        <f>+'DAY12'!N217+'DAY13'!F217</f>
        <v>0</v>
      </c>
      <c r="O217" s="276">
        <f>+'DAY12'!O217+'DAY13'!G217</f>
        <v>5825</v>
      </c>
      <c r="P217" s="53">
        <f>+K217/13</f>
        <v>613.46153846153845</v>
      </c>
      <c r="Q217" s="54">
        <f>+L217/13</f>
        <v>0</v>
      </c>
      <c r="R217" s="55">
        <f>+M217/13</f>
        <v>0</v>
      </c>
      <c r="S217" s="52">
        <f>+N217/13</f>
        <v>0</v>
      </c>
      <c r="T217" s="276">
        <f>+O217/13</f>
        <v>448.07692307692309</v>
      </c>
      <c r="U217" s="62">
        <f t="shared" si="62"/>
        <v>2.02536231884058</v>
      </c>
    </row>
    <row r="218" spans="1:21" x14ac:dyDescent="0.25">
      <c r="A218" s="95" t="s">
        <v>240</v>
      </c>
      <c r="B218" s="52">
        <f>'DAY12'!H218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+(Table115[[#This Row],[OPENING ]]+Table115[[#This Row],[RECEIPTS]]+Table115[[#This Row],[RETURNS]])-(Table115[[#This Row],[EXCHANGED]]+Table115[[#This Row],[SALES]]+Table115[[#This Row],[ISSUES]])</f>
        <v>0</v>
      </c>
      <c r="I218" s="53">
        <v>0</v>
      </c>
      <c r="J218" s="58">
        <f t="shared" si="61"/>
        <v>0</v>
      </c>
      <c r="K218" s="53">
        <f>+'DAY12'!K218+'DAY13'!C218</f>
        <v>0</v>
      </c>
      <c r="L218" s="54">
        <f>+'DAY12'!L218+'DAY13'!D218</f>
        <v>0</v>
      </c>
      <c r="M218" s="55">
        <f>+'DAY12'!M218+'DAY13'!E218</f>
        <v>0</v>
      </c>
      <c r="N218" s="52">
        <f>+'DAY12'!N218+'DAY13'!F218</f>
        <v>0</v>
      </c>
      <c r="O218" s="276">
        <f>+'DAY12'!O218+'DAY13'!G218</f>
        <v>8675</v>
      </c>
      <c r="P218" s="53">
        <f t="shared" ref="P218:P237" si="64">+K218/13</f>
        <v>0</v>
      </c>
      <c r="Q218" s="54">
        <f t="shared" ref="Q218:Q237" si="65">+L218/13</f>
        <v>0</v>
      </c>
      <c r="R218" s="55">
        <f t="shared" ref="R218:R237" si="66">+M218/13</f>
        <v>0</v>
      </c>
      <c r="S218" s="52">
        <f t="shared" ref="S218:S237" si="67">+N218/13</f>
        <v>0</v>
      </c>
      <c r="T218" s="276">
        <f t="shared" ref="T218:T237" si="68">+O218/13</f>
        <v>667.30769230769226</v>
      </c>
      <c r="U218" s="62">
        <f t="shared" si="62"/>
        <v>0</v>
      </c>
    </row>
    <row r="219" spans="1:21" x14ac:dyDescent="0.25">
      <c r="A219" s="95" t="s">
        <v>57</v>
      </c>
      <c r="B219" s="52">
        <f>'DAY12'!H219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+(Table115[[#This Row],[OPENING ]]+Table115[[#This Row],[RECEIPTS]]+Table115[[#This Row],[RETURNS]])-(Table115[[#This Row],[EXCHANGED]]+Table115[[#This Row],[SALES]]+Table115[[#This Row],[ISSUES]])</f>
        <v>0</v>
      </c>
      <c r="I219" s="53">
        <v>0</v>
      </c>
      <c r="J219" s="58">
        <f t="shared" si="61"/>
        <v>0</v>
      </c>
      <c r="K219" s="53">
        <f>+'DAY12'!K219+'DAY13'!C219</f>
        <v>0</v>
      </c>
      <c r="L219" s="54">
        <f>+'DAY12'!L219+'DAY13'!D219</f>
        <v>0</v>
      </c>
      <c r="M219" s="55">
        <f>+'DAY12'!M219+'DAY13'!E219</f>
        <v>0</v>
      </c>
      <c r="N219" s="52">
        <f>+'DAY12'!N219+'DAY13'!F219</f>
        <v>0</v>
      </c>
      <c r="O219" s="276">
        <f>+'DAY12'!O219+'DAY13'!G219</f>
        <v>0</v>
      </c>
      <c r="P219" s="53">
        <f t="shared" si="64"/>
        <v>0</v>
      </c>
      <c r="Q219" s="54">
        <f t="shared" si="65"/>
        <v>0</v>
      </c>
      <c r="R219" s="55">
        <f t="shared" si="66"/>
        <v>0</v>
      </c>
      <c r="S219" s="52">
        <f t="shared" si="67"/>
        <v>0</v>
      </c>
      <c r="T219" s="276">
        <f t="shared" si="68"/>
        <v>0</v>
      </c>
      <c r="U219" s="62">
        <f t="shared" si="62"/>
        <v>0</v>
      </c>
    </row>
    <row r="220" spans="1:21" x14ac:dyDescent="0.25">
      <c r="A220" s="95" t="s">
        <v>58</v>
      </c>
      <c r="B220" s="52">
        <f>'DAY12'!H220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+(Table115[[#This Row],[OPENING ]]+Table115[[#This Row],[RECEIPTS]]+Table115[[#This Row],[RETURNS]])-(Table115[[#This Row],[EXCHANGED]]+Table115[[#This Row],[SALES]]+Table115[[#This Row],[ISSUES]])</f>
        <v>0</v>
      </c>
      <c r="I220" s="53">
        <v>0</v>
      </c>
      <c r="J220" s="58">
        <f t="shared" si="61"/>
        <v>0</v>
      </c>
      <c r="K220" s="53">
        <f>+'DAY12'!K220+'DAY13'!C220</f>
        <v>0</v>
      </c>
      <c r="L220" s="54">
        <f>+'DAY12'!L220+'DAY13'!D220</f>
        <v>0</v>
      </c>
      <c r="M220" s="55">
        <f>+'DAY12'!M220+'DAY13'!E220</f>
        <v>0</v>
      </c>
      <c r="N220" s="52">
        <f>+'DAY12'!N220+'DAY13'!F220</f>
        <v>0</v>
      </c>
      <c r="O220" s="276">
        <f>+'DAY12'!O220+'DAY13'!G220</f>
        <v>0</v>
      </c>
      <c r="P220" s="53">
        <f t="shared" si="64"/>
        <v>0</v>
      </c>
      <c r="Q220" s="54">
        <f t="shared" si="65"/>
        <v>0</v>
      </c>
      <c r="R220" s="55">
        <f t="shared" si="66"/>
        <v>0</v>
      </c>
      <c r="S220" s="52">
        <f t="shared" si="67"/>
        <v>0</v>
      </c>
      <c r="T220" s="276">
        <f t="shared" si="68"/>
        <v>0</v>
      </c>
      <c r="U220" s="62">
        <f t="shared" si="62"/>
        <v>0</v>
      </c>
    </row>
    <row r="221" spans="1:21" x14ac:dyDescent="0.25">
      <c r="A221" s="95" t="s">
        <v>59</v>
      </c>
      <c r="B221" s="52">
        <f>'DAY12'!H221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+(Table115[[#This Row],[OPENING ]]+Table115[[#This Row],[RECEIPTS]]+Table115[[#This Row],[RETURNS]])-(Table115[[#This Row],[EXCHANGED]]+Table115[[#This Row],[SALES]]+Table115[[#This Row],[ISSUES]])</f>
        <v>375</v>
      </c>
      <c r="I221" s="53">
        <v>0</v>
      </c>
      <c r="J221" s="58">
        <f t="shared" ref="J221:J240" si="69">+I221-H221</f>
        <v>-375</v>
      </c>
      <c r="K221" s="53">
        <f>+'DAY12'!K221+'DAY13'!C221</f>
        <v>1075</v>
      </c>
      <c r="L221" s="54">
        <f>+'DAY12'!L221+'DAY13'!D221</f>
        <v>0</v>
      </c>
      <c r="M221" s="55">
        <f>+'DAY12'!M221+'DAY13'!E221</f>
        <v>0</v>
      </c>
      <c r="N221" s="52">
        <f>+'DAY12'!N221+'DAY13'!F221</f>
        <v>0</v>
      </c>
      <c r="O221" s="276">
        <f>+'DAY12'!O221+'DAY13'!G221</f>
        <v>1225</v>
      </c>
      <c r="P221" s="53">
        <f t="shared" si="64"/>
        <v>82.692307692307693</v>
      </c>
      <c r="Q221" s="54">
        <f t="shared" si="65"/>
        <v>0</v>
      </c>
      <c r="R221" s="55">
        <f t="shared" si="66"/>
        <v>0</v>
      </c>
      <c r="S221" s="52">
        <f t="shared" si="67"/>
        <v>0</v>
      </c>
      <c r="T221" s="276">
        <f t="shared" si="68"/>
        <v>94.230769230769226</v>
      </c>
      <c r="U221" s="62">
        <f t="shared" si="62"/>
        <v>2.1195652173913047</v>
      </c>
    </row>
    <row r="222" spans="1:21" x14ac:dyDescent="0.25">
      <c r="A222" s="95" t="s">
        <v>60</v>
      </c>
      <c r="B222" s="52">
        <f>'DAY12'!H222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+(Table115[[#This Row],[OPENING ]]+Table115[[#This Row],[RECEIPTS]]+Table115[[#This Row],[RETURNS]])-(Table115[[#This Row],[EXCHANGED]]+Table115[[#This Row],[SALES]]+Table115[[#This Row],[ISSUES]])</f>
        <v>0</v>
      </c>
      <c r="I222" s="53">
        <v>0</v>
      </c>
      <c r="J222" s="58">
        <f t="shared" si="69"/>
        <v>0</v>
      </c>
      <c r="K222" s="53">
        <f>+'DAY12'!K222+'DAY13'!C222</f>
        <v>0</v>
      </c>
      <c r="L222" s="54">
        <f>+'DAY12'!L222+'DAY13'!D222</f>
        <v>0</v>
      </c>
      <c r="M222" s="55">
        <f>+'DAY12'!M222+'DAY13'!E222</f>
        <v>0</v>
      </c>
      <c r="N222" s="52">
        <f>+'DAY12'!N222+'DAY13'!F222</f>
        <v>0</v>
      </c>
      <c r="O222" s="276">
        <f>+'DAY12'!O222+'DAY13'!G222</f>
        <v>0</v>
      </c>
      <c r="P222" s="53">
        <f t="shared" si="64"/>
        <v>0</v>
      </c>
      <c r="Q222" s="54">
        <f t="shared" si="65"/>
        <v>0</v>
      </c>
      <c r="R222" s="55">
        <f t="shared" si="66"/>
        <v>0</v>
      </c>
      <c r="S222" s="52">
        <f t="shared" si="67"/>
        <v>0</v>
      </c>
      <c r="T222" s="276">
        <f t="shared" si="68"/>
        <v>0</v>
      </c>
      <c r="U222" s="62">
        <f t="shared" si="62"/>
        <v>0</v>
      </c>
    </row>
    <row r="223" spans="1:21" x14ac:dyDescent="0.25">
      <c r="A223" s="95" t="s">
        <v>61</v>
      </c>
      <c r="B223" s="52">
        <f>'DAY12'!H223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+(Table115[[#This Row],[OPENING ]]+Table115[[#This Row],[RECEIPTS]]+Table115[[#This Row],[RETURNS]])-(Table115[[#This Row],[EXCHANGED]]+Table115[[#This Row],[SALES]]+Table115[[#This Row],[ISSUES]])</f>
        <v>0</v>
      </c>
      <c r="I223" s="53">
        <v>0</v>
      </c>
      <c r="J223" s="58">
        <f t="shared" si="69"/>
        <v>0</v>
      </c>
      <c r="K223" s="53">
        <f>+'DAY12'!K223+'DAY13'!C223</f>
        <v>0</v>
      </c>
      <c r="L223" s="54">
        <f>+'DAY12'!L223+'DAY13'!D223</f>
        <v>0</v>
      </c>
      <c r="M223" s="55">
        <f>+'DAY12'!M223+'DAY13'!E223</f>
        <v>0</v>
      </c>
      <c r="N223" s="52">
        <f>+'DAY12'!N223+'DAY13'!F223</f>
        <v>0</v>
      </c>
      <c r="O223" s="276">
        <f>+'DAY12'!O223+'DAY13'!G223</f>
        <v>0</v>
      </c>
      <c r="P223" s="53">
        <f t="shared" si="64"/>
        <v>0</v>
      </c>
      <c r="Q223" s="54">
        <f t="shared" si="65"/>
        <v>0</v>
      </c>
      <c r="R223" s="55">
        <f t="shared" si="66"/>
        <v>0</v>
      </c>
      <c r="S223" s="52">
        <f t="shared" si="67"/>
        <v>0</v>
      </c>
      <c r="T223" s="276">
        <f t="shared" si="68"/>
        <v>0</v>
      </c>
      <c r="U223" s="62">
        <f t="shared" si="62"/>
        <v>0</v>
      </c>
    </row>
    <row r="224" spans="1:21" x14ac:dyDescent="0.25">
      <c r="A224" s="95" t="s">
        <v>241</v>
      </c>
      <c r="B224" s="52">
        <f>'DAY12'!H224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+(Table115[[#This Row],[OPENING ]]+Table115[[#This Row],[RECEIPTS]]+Table115[[#This Row],[RETURNS]])-(Table115[[#This Row],[EXCHANGED]]+Table115[[#This Row],[SALES]]+Table115[[#This Row],[ISSUES]])</f>
        <v>0</v>
      </c>
      <c r="I224" s="53">
        <v>0</v>
      </c>
      <c r="J224" s="58">
        <f t="shared" si="69"/>
        <v>0</v>
      </c>
      <c r="K224" s="53">
        <f>+'DAY12'!K224+'DAY13'!C224</f>
        <v>0</v>
      </c>
      <c r="L224" s="54">
        <f>+'DAY12'!L224+'DAY13'!D224</f>
        <v>0</v>
      </c>
      <c r="M224" s="55">
        <f>+'DAY12'!M224+'DAY13'!E224</f>
        <v>0</v>
      </c>
      <c r="N224" s="52">
        <f>+'DAY12'!N224+'DAY13'!F224</f>
        <v>0</v>
      </c>
      <c r="O224" s="276">
        <f>+'DAY12'!O224+'DAY13'!G224</f>
        <v>1200</v>
      </c>
      <c r="P224" s="53">
        <f t="shared" si="64"/>
        <v>0</v>
      </c>
      <c r="Q224" s="54">
        <f t="shared" si="65"/>
        <v>0</v>
      </c>
      <c r="R224" s="55">
        <f t="shared" si="66"/>
        <v>0</v>
      </c>
      <c r="S224" s="52">
        <f t="shared" si="67"/>
        <v>0</v>
      </c>
      <c r="T224" s="276">
        <f t="shared" si="68"/>
        <v>92.307692307692307</v>
      </c>
      <c r="U224" s="62">
        <f t="shared" si="62"/>
        <v>0</v>
      </c>
    </row>
    <row r="225" spans="1:21" x14ac:dyDescent="0.25">
      <c r="A225" s="95" t="s">
        <v>62</v>
      </c>
      <c r="B225" s="52">
        <f>'DAY12'!H225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+(Table115[[#This Row],[OPENING ]]+Table115[[#This Row],[RECEIPTS]]+Table115[[#This Row],[RETURNS]])-(Table115[[#This Row],[EXCHANGED]]+Table115[[#This Row],[SALES]]+Table115[[#This Row],[ISSUES]])</f>
        <v>0</v>
      </c>
      <c r="I225" s="53">
        <v>0</v>
      </c>
      <c r="J225" s="58">
        <f t="shared" si="69"/>
        <v>0</v>
      </c>
      <c r="K225" s="53">
        <f>+'DAY12'!K225+'DAY13'!C225</f>
        <v>0</v>
      </c>
      <c r="L225" s="54">
        <f>+'DAY12'!L225+'DAY13'!D225</f>
        <v>0</v>
      </c>
      <c r="M225" s="55">
        <f>+'DAY12'!M225+'DAY13'!E225</f>
        <v>0</v>
      </c>
      <c r="N225" s="52">
        <f>+'DAY12'!N225+'DAY13'!F225</f>
        <v>0</v>
      </c>
      <c r="O225" s="276">
        <f>+'DAY12'!O225+'DAY13'!G225</f>
        <v>0</v>
      </c>
      <c r="P225" s="53">
        <f t="shared" si="64"/>
        <v>0</v>
      </c>
      <c r="Q225" s="54">
        <f t="shared" si="65"/>
        <v>0</v>
      </c>
      <c r="R225" s="55">
        <f t="shared" si="66"/>
        <v>0</v>
      </c>
      <c r="S225" s="52">
        <f t="shared" si="67"/>
        <v>0</v>
      </c>
      <c r="T225" s="276">
        <f t="shared" si="68"/>
        <v>0</v>
      </c>
      <c r="U225" s="62">
        <f t="shared" si="62"/>
        <v>0</v>
      </c>
    </row>
    <row r="226" spans="1:21" x14ac:dyDescent="0.25">
      <c r="A226" s="95" t="s">
        <v>122</v>
      </c>
      <c r="B226" s="52">
        <f>'DAY12'!H226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+(Table115[[#This Row],[OPENING ]]+Table115[[#This Row],[RECEIPTS]]+Table115[[#This Row],[RETURNS]])-(Table115[[#This Row],[EXCHANGED]]+Table115[[#This Row],[SALES]]+Table115[[#This Row],[ISSUES]])</f>
        <v>0</v>
      </c>
      <c r="I226" s="53">
        <v>0</v>
      </c>
      <c r="J226" s="58">
        <f t="shared" si="69"/>
        <v>0</v>
      </c>
      <c r="K226" s="53">
        <f>+'DAY12'!K226+'DAY13'!C226</f>
        <v>0</v>
      </c>
      <c r="L226" s="54">
        <f>+'DAY12'!L226+'DAY13'!D226</f>
        <v>0</v>
      </c>
      <c r="M226" s="55">
        <f>+'DAY12'!M226+'DAY13'!E226</f>
        <v>0</v>
      </c>
      <c r="N226" s="52">
        <f>+'DAY12'!N226+'DAY13'!F226</f>
        <v>0</v>
      </c>
      <c r="O226" s="276">
        <f>+'DAY12'!O226+'DAY13'!G226</f>
        <v>0</v>
      </c>
      <c r="P226" s="53">
        <f t="shared" si="64"/>
        <v>0</v>
      </c>
      <c r="Q226" s="54">
        <f t="shared" si="65"/>
        <v>0</v>
      </c>
      <c r="R226" s="55">
        <f t="shared" si="66"/>
        <v>0</v>
      </c>
      <c r="S226" s="52">
        <f t="shared" si="67"/>
        <v>0</v>
      </c>
      <c r="T226" s="276">
        <f t="shared" si="68"/>
        <v>0</v>
      </c>
      <c r="U226" s="62">
        <f t="shared" si="62"/>
        <v>0</v>
      </c>
    </row>
    <row r="227" spans="1:21" x14ac:dyDescent="0.25">
      <c r="A227" s="95" t="s">
        <v>217</v>
      </c>
      <c r="B227" s="52">
        <f>'DAY12'!H227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+(Table115[[#This Row],[OPENING ]]+Table115[[#This Row],[RECEIPTS]]+Table115[[#This Row],[RETURNS]])-(Table115[[#This Row],[EXCHANGED]]+Table115[[#This Row],[SALES]]+Table115[[#This Row],[ISSUES]])</f>
        <v>0</v>
      </c>
      <c r="I227" s="53">
        <v>0</v>
      </c>
      <c r="J227" s="58">
        <f t="shared" si="69"/>
        <v>0</v>
      </c>
      <c r="K227" s="53">
        <f>+'DAY12'!K227+'DAY13'!C227</f>
        <v>0</v>
      </c>
      <c r="L227" s="54">
        <f>+'DAY12'!L227+'DAY13'!D227</f>
        <v>0</v>
      </c>
      <c r="M227" s="55">
        <f>+'DAY12'!M227+'DAY13'!E227</f>
        <v>0</v>
      </c>
      <c r="N227" s="52">
        <f>+'DAY12'!N227+'DAY13'!F227</f>
        <v>0</v>
      </c>
      <c r="O227" s="276">
        <f>+'DAY12'!O227+'DAY13'!G227</f>
        <v>0</v>
      </c>
      <c r="P227" s="53">
        <f t="shared" si="64"/>
        <v>0</v>
      </c>
      <c r="Q227" s="54">
        <f t="shared" si="65"/>
        <v>0</v>
      </c>
      <c r="R227" s="55">
        <f t="shared" si="66"/>
        <v>0</v>
      </c>
      <c r="S227" s="52">
        <f t="shared" si="67"/>
        <v>0</v>
      </c>
      <c r="T227" s="276">
        <f t="shared" si="68"/>
        <v>0</v>
      </c>
      <c r="U227" s="62">
        <f t="shared" si="62"/>
        <v>0</v>
      </c>
    </row>
    <row r="228" spans="1:21" x14ac:dyDescent="0.25">
      <c r="A228" s="95" t="s">
        <v>116</v>
      </c>
      <c r="B228" s="52">
        <f>'DAY12'!H228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+(Table115[[#This Row],[OPENING ]]+Table115[[#This Row],[RECEIPTS]]+Table115[[#This Row],[RETURNS]])-(Table115[[#This Row],[EXCHANGED]]+Table115[[#This Row],[SALES]]+Table115[[#This Row],[ISSUES]])</f>
        <v>0</v>
      </c>
      <c r="I228" s="53">
        <v>0</v>
      </c>
      <c r="J228" s="58">
        <f t="shared" si="69"/>
        <v>0</v>
      </c>
      <c r="K228" s="53">
        <f>+'DAY12'!K228+'DAY13'!C228</f>
        <v>0</v>
      </c>
      <c r="L228" s="54">
        <f>+'DAY12'!L228+'DAY13'!D228</f>
        <v>0</v>
      </c>
      <c r="M228" s="55">
        <f>+'DAY12'!M228+'DAY13'!E228</f>
        <v>0</v>
      </c>
      <c r="N228" s="52">
        <f>+'DAY12'!N228+'DAY13'!F228</f>
        <v>0</v>
      </c>
      <c r="O228" s="276">
        <f>+'DAY12'!O228+'DAY13'!G228</f>
        <v>0</v>
      </c>
      <c r="P228" s="53">
        <f t="shared" si="64"/>
        <v>0</v>
      </c>
      <c r="Q228" s="54">
        <f t="shared" si="65"/>
        <v>0</v>
      </c>
      <c r="R228" s="55">
        <f t="shared" si="66"/>
        <v>0</v>
      </c>
      <c r="S228" s="52">
        <f t="shared" si="67"/>
        <v>0</v>
      </c>
      <c r="T228" s="276">
        <f t="shared" si="68"/>
        <v>0</v>
      </c>
      <c r="U228" s="62">
        <f t="shared" si="62"/>
        <v>0</v>
      </c>
    </row>
    <row r="229" spans="1:21" x14ac:dyDescent="0.25">
      <c r="A229" s="95" t="s">
        <v>117</v>
      </c>
      <c r="B229" s="52">
        <f>'DAY12'!H229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+(Table115[[#This Row],[OPENING ]]+Table115[[#This Row],[RECEIPTS]]+Table115[[#This Row],[RETURNS]])-(Table115[[#This Row],[EXCHANGED]]+Table115[[#This Row],[SALES]]+Table115[[#This Row],[ISSUES]])</f>
        <v>0</v>
      </c>
      <c r="I229" s="53">
        <v>0</v>
      </c>
      <c r="J229" s="58">
        <f t="shared" si="69"/>
        <v>0</v>
      </c>
      <c r="K229" s="53">
        <f>+'DAY12'!K229+'DAY13'!C229</f>
        <v>0</v>
      </c>
      <c r="L229" s="54">
        <f>+'DAY12'!L229+'DAY13'!D229</f>
        <v>0</v>
      </c>
      <c r="M229" s="55">
        <f>+'DAY12'!M229+'DAY13'!E229</f>
        <v>0</v>
      </c>
      <c r="N229" s="52">
        <f>+'DAY12'!N229+'DAY13'!F229</f>
        <v>0</v>
      </c>
      <c r="O229" s="276">
        <f>+'DAY12'!O229+'DAY13'!G229</f>
        <v>0</v>
      </c>
      <c r="P229" s="53">
        <f t="shared" si="64"/>
        <v>0</v>
      </c>
      <c r="Q229" s="54">
        <f t="shared" si="65"/>
        <v>0</v>
      </c>
      <c r="R229" s="55">
        <f t="shared" si="66"/>
        <v>0</v>
      </c>
      <c r="S229" s="52">
        <f t="shared" si="67"/>
        <v>0</v>
      </c>
      <c r="T229" s="276">
        <f t="shared" si="68"/>
        <v>0</v>
      </c>
      <c r="U229" s="62">
        <f t="shared" si="62"/>
        <v>0</v>
      </c>
    </row>
    <row r="230" spans="1:21" x14ac:dyDescent="0.25">
      <c r="A230" s="95" t="s">
        <v>134</v>
      </c>
      <c r="B230" s="52">
        <f>'DAY12'!H230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+(Table115[[#This Row],[OPENING ]]+Table115[[#This Row],[RECEIPTS]]+Table115[[#This Row],[RETURNS]])-(Table115[[#This Row],[EXCHANGED]]+Table115[[#This Row],[SALES]]+Table115[[#This Row],[ISSUES]])</f>
        <v>0</v>
      </c>
      <c r="I230" s="53">
        <v>0</v>
      </c>
      <c r="J230" s="58">
        <f t="shared" si="69"/>
        <v>0</v>
      </c>
      <c r="K230" s="53">
        <f>+'DAY12'!K230+'DAY13'!C230</f>
        <v>0</v>
      </c>
      <c r="L230" s="54">
        <f>+'DAY12'!L230+'DAY13'!D230</f>
        <v>0</v>
      </c>
      <c r="M230" s="55">
        <f>+'DAY12'!M230+'DAY13'!E230</f>
        <v>0</v>
      </c>
      <c r="N230" s="52">
        <f>+'DAY12'!N230+'DAY13'!F230</f>
        <v>0</v>
      </c>
      <c r="O230" s="276">
        <f>+'DAY12'!O230+'DAY13'!G230</f>
        <v>0</v>
      </c>
      <c r="P230" s="53">
        <f t="shared" si="64"/>
        <v>0</v>
      </c>
      <c r="Q230" s="54">
        <f t="shared" si="65"/>
        <v>0</v>
      </c>
      <c r="R230" s="55">
        <f t="shared" si="66"/>
        <v>0</v>
      </c>
      <c r="S230" s="52">
        <f t="shared" si="67"/>
        <v>0</v>
      </c>
      <c r="T230" s="276">
        <f t="shared" si="68"/>
        <v>0</v>
      </c>
      <c r="U230" s="62">
        <f t="shared" si="62"/>
        <v>0</v>
      </c>
    </row>
    <row r="231" spans="1:21" x14ac:dyDescent="0.25">
      <c r="A231" s="95" t="s">
        <v>146</v>
      </c>
      <c r="B231" s="52">
        <f>'DAY12'!H231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+(Table115[[#This Row],[OPENING ]]+Table115[[#This Row],[RECEIPTS]]+Table115[[#This Row],[RETURNS]])-(Table115[[#This Row],[EXCHANGED]]+Table115[[#This Row],[SALES]]+Table115[[#This Row],[ISSUES]])</f>
        <v>0</v>
      </c>
      <c r="I231" s="53">
        <v>0</v>
      </c>
      <c r="J231" s="58">
        <f t="shared" si="69"/>
        <v>0</v>
      </c>
      <c r="K231" s="53">
        <f>+'DAY12'!K231+'DAY13'!C231</f>
        <v>0</v>
      </c>
      <c r="L231" s="54">
        <f>+'DAY12'!L231+'DAY13'!D231</f>
        <v>0</v>
      </c>
      <c r="M231" s="55">
        <f>+'DAY12'!M231+'DAY13'!E231</f>
        <v>0</v>
      </c>
      <c r="N231" s="52">
        <f>+'DAY12'!N231+'DAY13'!F231</f>
        <v>0</v>
      </c>
      <c r="O231" s="276">
        <f>+'DAY12'!O231+'DAY13'!G231</f>
        <v>0</v>
      </c>
      <c r="P231" s="53">
        <f t="shared" si="64"/>
        <v>0</v>
      </c>
      <c r="Q231" s="54">
        <f t="shared" si="65"/>
        <v>0</v>
      </c>
      <c r="R231" s="55">
        <f t="shared" si="66"/>
        <v>0</v>
      </c>
      <c r="S231" s="52">
        <f t="shared" si="67"/>
        <v>0</v>
      </c>
      <c r="T231" s="276">
        <f t="shared" si="68"/>
        <v>0</v>
      </c>
      <c r="U231" s="62">
        <f t="shared" si="62"/>
        <v>0</v>
      </c>
    </row>
    <row r="232" spans="1:21" x14ac:dyDescent="0.25">
      <c r="A232" s="95" t="s">
        <v>235</v>
      </c>
      <c r="B232" s="52">
        <f>'DAY12'!H232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+(Table115[[#This Row],[OPENING ]]+Table115[[#This Row],[RECEIPTS]]+Table115[[#This Row],[RETURNS]])-(Table115[[#This Row],[EXCHANGED]]+Table115[[#This Row],[SALES]]+Table115[[#This Row],[ISSUES]])</f>
        <v>8450</v>
      </c>
      <c r="I232" s="53">
        <v>0</v>
      </c>
      <c r="J232" s="58">
        <f t="shared" si="69"/>
        <v>-8450</v>
      </c>
      <c r="K232" s="53">
        <f>+'DAY12'!K232+'DAY13'!C232</f>
        <v>0</v>
      </c>
      <c r="L232" s="54">
        <f>+'DAY12'!L232+'DAY13'!D232</f>
        <v>0</v>
      </c>
      <c r="M232" s="55">
        <f>+'DAY12'!M232+'DAY13'!E232</f>
        <v>0</v>
      </c>
      <c r="N232" s="52">
        <f>+'DAY12'!N232+'DAY13'!F232</f>
        <v>0</v>
      </c>
      <c r="O232" s="276">
        <f>+'DAY12'!O232+'DAY13'!G232</f>
        <v>0</v>
      </c>
      <c r="P232" s="53">
        <f t="shared" si="64"/>
        <v>0</v>
      </c>
      <c r="Q232" s="54">
        <f t="shared" si="65"/>
        <v>0</v>
      </c>
      <c r="R232" s="55">
        <f t="shared" si="66"/>
        <v>0</v>
      </c>
      <c r="S232" s="52">
        <f t="shared" si="67"/>
        <v>0</v>
      </c>
      <c r="T232" s="276">
        <f t="shared" si="68"/>
        <v>0</v>
      </c>
      <c r="U232" s="62">
        <f t="shared" si="62"/>
        <v>0</v>
      </c>
    </row>
    <row r="233" spans="1:21" x14ac:dyDescent="0.25">
      <c r="A233" s="95" t="s">
        <v>213</v>
      </c>
      <c r="B233" s="52">
        <f>'DAY12'!H233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+(Table115[[#This Row],[OPENING ]]+Table115[[#This Row],[RECEIPTS]]+Table115[[#This Row],[RETURNS]])-(Table115[[#This Row],[EXCHANGED]]+Table115[[#This Row],[SALES]]+Table115[[#This Row],[ISSUES]])</f>
        <v>0</v>
      </c>
      <c r="I233" s="53">
        <v>0</v>
      </c>
      <c r="J233" s="58">
        <f t="shared" si="69"/>
        <v>0</v>
      </c>
      <c r="K233" s="53">
        <f>+'DAY12'!K233+'DAY13'!C233</f>
        <v>0</v>
      </c>
      <c r="L233" s="54">
        <f>+'DAY12'!L233+'DAY13'!D233</f>
        <v>0</v>
      </c>
      <c r="M233" s="55">
        <f>+'DAY12'!M233+'DAY13'!E233</f>
        <v>0</v>
      </c>
      <c r="N233" s="52">
        <f>+'DAY12'!N233+'DAY13'!F233</f>
        <v>0</v>
      </c>
      <c r="O233" s="276">
        <f>+'DAY12'!O233+'DAY13'!G233</f>
        <v>0</v>
      </c>
      <c r="P233" s="53">
        <f t="shared" si="64"/>
        <v>0</v>
      </c>
      <c r="Q233" s="54">
        <f t="shared" si="65"/>
        <v>0</v>
      </c>
      <c r="R233" s="55">
        <f t="shared" si="66"/>
        <v>0</v>
      </c>
      <c r="S233" s="52">
        <f t="shared" si="67"/>
        <v>0</v>
      </c>
      <c r="T233" s="276">
        <f t="shared" si="68"/>
        <v>0</v>
      </c>
      <c r="U233" s="62">
        <f t="shared" si="62"/>
        <v>0</v>
      </c>
    </row>
    <row r="234" spans="1:21" x14ac:dyDescent="0.25">
      <c r="A234" s="95" t="s">
        <v>248</v>
      </c>
      <c r="B234" s="52">
        <f>'DAY12'!H234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+(Table115[[#This Row],[OPENING ]]+Table115[[#This Row],[RECEIPTS]]+Table115[[#This Row],[RETURNS]])-(Table115[[#This Row],[EXCHANGED]]+Table115[[#This Row],[SALES]]+Table115[[#This Row],[ISSUES]])</f>
        <v>0</v>
      </c>
      <c r="I234" s="53">
        <v>0</v>
      </c>
      <c r="J234" s="58">
        <f t="shared" si="69"/>
        <v>0</v>
      </c>
      <c r="K234" s="53">
        <f>+'DAY12'!K234+'DAY13'!C234</f>
        <v>0</v>
      </c>
      <c r="L234" s="54">
        <f>+'DAY12'!L234+'DAY13'!D234</f>
        <v>0</v>
      </c>
      <c r="M234" s="55">
        <f>+'DAY12'!M234+'DAY13'!E234</f>
        <v>0</v>
      </c>
      <c r="N234" s="52">
        <f>+'DAY12'!N234+'DAY13'!F234</f>
        <v>0</v>
      </c>
      <c r="O234" s="276">
        <f>+'DAY12'!O234+'DAY13'!G234</f>
        <v>0</v>
      </c>
      <c r="P234" s="53">
        <f t="shared" si="64"/>
        <v>0</v>
      </c>
      <c r="Q234" s="54">
        <f t="shared" si="65"/>
        <v>0</v>
      </c>
      <c r="R234" s="55">
        <f t="shared" si="66"/>
        <v>0</v>
      </c>
      <c r="S234" s="52">
        <f t="shared" si="67"/>
        <v>0</v>
      </c>
      <c r="T234" s="276">
        <f t="shared" si="68"/>
        <v>0</v>
      </c>
      <c r="U234" s="62">
        <f t="shared" si="62"/>
        <v>0</v>
      </c>
    </row>
    <row r="235" spans="1:21" x14ac:dyDescent="0.25">
      <c r="A235" s="95" t="s">
        <v>254</v>
      </c>
      <c r="B235" s="52">
        <f>'DAY12'!H235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+(Table115[[#This Row],[OPENING ]]+Table115[[#This Row],[RECEIPTS]]+Table115[[#This Row],[RETURNS]])-(Table115[[#This Row],[EXCHANGED]]+Table115[[#This Row],[SALES]]+Table115[[#This Row],[ISSUES]])</f>
        <v>0</v>
      </c>
      <c r="I235" s="53">
        <v>0</v>
      </c>
      <c r="J235" s="58">
        <f t="shared" si="69"/>
        <v>0</v>
      </c>
      <c r="K235" s="53">
        <f>+'DAY12'!K235+'DAY13'!C235</f>
        <v>0</v>
      </c>
      <c r="L235" s="54">
        <f>+'DAY12'!L235+'DAY13'!D235</f>
        <v>0</v>
      </c>
      <c r="M235" s="55">
        <f>+'DAY12'!M235+'DAY13'!E235</f>
        <v>0</v>
      </c>
      <c r="N235" s="52">
        <f>+'DAY12'!N235+'DAY13'!F235</f>
        <v>0</v>
      </c>
      <c r="O235" s="276">
        <f>+'DAY12'!O235+'DAY13'!G235</f>
        <v>12625</v>
      </c>
      <c r="P235" s="53">
        <f t="shared" si="64"/>
        <v>0</v>
      </c>
      <c r="Q235" s="54">
        <f t="shared" si="65"/>
        <v>0</v>
      </c>
      <c r="R235" s="55">
        <f t="shared" si="66"/>
        <v>0</v>
      </c>
      <c r="S235" s="52">
        <f t="shared" si="67"/>
        <v>0</v>
      </c>
      <c r="T235" s="276">
        <f t="shared" si="68"/>
        <v>971.15384615384619</v>
      </c>
      <c r="U235" s="62">
        <f t="shared" si="62"/>
        <v>0</v>
      </c>
    </row>
    <row r="236" spans="1:21" x14ac:dyDescent="0.25">
      <c r="A236" s="95" t="s">
        <v>63</v>
      </c>
      <c r="B236" s="52">
        <f>'DAY12'!H236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+(Table115[[#This Row],[OPENING ]]+Table115[[#This Row],[RECEIPTS]]+Table115[[#This Row],[RETURNS]])-(Table115[[#This Row],[EXCHANGED]]+Table115[[#This Row],[SALES]]+Table115[[#This Row],[ISSUES]])</f>
        <v>0</v>
      </c>
      <c r="I236" s="53">
        <v>0</v>
      </c>
      <c r="J236" s="58">
        <f t="shared" si="69"/>
        <v>0</v>
      </c>
      <c r="K236" s="53">
        <f>+'DAY12'!K236+'DAY13'!C236</f>
        <v>0</v>
      </c>
      <c r="L236" s="54">
        <f>+'DAY12'!L236+'DAY13'!D236</f>
        <v>0</v>
      </c>
      <c r="M236" s="55">
        <f>+'DAY12'!M236+'DAY13'!E236</f>
        <v>0</v>
      </c>
      <c r="N236" s="52">
        <f>+'DAY12'!N236+'DAY13'!F236</f>
        <v>0</v>
      </c>
      <c r="O236" s="276">
        <f>+'DAY12'!O236+'DAY13'!G236</f>
        <v>0</v>
      </c>
      <c r="P236" s="53">
        <f t="shared" si="64"/>
        <v>0</v>
      </c>
      <c r="Q236" s="54">
        <f t="shared" si="65"/>
        <v>0</v>
      </c>
      <c r="R236" s="55">
        <f t="shared" si="66"/>
        <v>0</v>
      </c>
      <c r="S236" s="52">
        <f t="shared" si="67"/>
        <v>0</v>
      </c>
      <c r="T236" s="276">
        <f t="shared" si="68"/>
        <v>0</v>
      </c>
      <c r="U236" s="62">
        <f t="shared" si="62"/>
        <v>0</v>
      </c>
    </row>
    <row r="237" spans="1:21" ht="15.75" thickBot="1" x14ac:dyDescent="0.3">
      <c r="A237" s="188" t="s">
        <v>121</v>
      </c>
      <c r="B237" s="52">
        <f>'DAY12'!H237</f>
        <v>1459.4</v>
      </c>
      <c r="C237" s="53">
        <v>0</v>
      </c>
      <c r="D237" s="54">
        <v>0</v>
      </c>
      <c r="E237" s="55">
        <v>0</v>
      </c>
      <c r="F237" s="52">
        <v>0</v>
      </c>
      <c r="G237" s="276">
        <v>0</v>
      </c>
      <c r="H237" s="54">
        <f>+(Table115[[#This Row],[OPENING ]]+Table115[[#This Row],[RECEIPTS]]+Table115[[#This Row],[RETURNS]])-(Table115[[#This Row],[EXCHANGED]]+Table115[[#This Row],[SALES]]+Table115[[#This Row],[ISSUES]])</f>
        <v>1459.4</v>
      </c>
      <c r="I237" s="144">
        <v>0</v>
      </c>
      <c r="J237" s="148">
        <f t="shared" si="69"/>
        <v>-1459.4</v>
      </c>
      <c r="K237" s="53">
        <f>+'DAY12'!K237+'DAY13'!C237</f>
        <v>0</v>
      </c>
      <c r="L237" s="54">
        <f>+'DAY12'!L237+'DAY13'!D237</f>
        <v>0</v>
      </c>
      <c r="M237" s="55">
        <f>+'DAY12'!M237+'DAY13'!E237</f>
        <v>0</v>
      </c>
      <c r="N237" s="52">
        <f>+'DAY12'!N237+'DAY13'!F237</f>
        <v>0</v>
      </c>
      <c r="O237" s="276">
        <f>+'DAY12'!O237+'DAY13'!G237</f>
        <v>0</v>
      </c>
      <c r="P237" s="53">
        <f t="shared" si="64"/>
        <v>0</v>
      </c>
      <c r="Q237" s="54">
        <f t="shared" si="65"/>
        <v>0</v>
      </c>
      <c r="R237" s="55">
        <f t="shared" si="66"/>
        <v>0</v>
      </c>
      <c r="S237" s="52">
        <f t="shared" si="67"/>
        <v>0</v>
      </c>
      <c r="T237" s="276">
        <f t="shared" si="68"/>
        <v>0</v>
      </c>
      <c r="U237" s="167">
        <f t="shared" si="62"/>
        <v>0</v>
      </c>
    </row>
    <row r="238" spans="1:21" ht="17.25" thickBot="1" x14ac:dyDescent="0.35">
      <c r="A238" s="159" t="s">
        <v>64</v>
      </c>
      <c r="B238" s="161">
        <f t="shared" ref="B238:T238" si="70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70"/>
        <v>0</v>
      </c>
      <c r="H238" s="162">
        <f t="shared" si="70"/>
        <v>12434.4</v>
      </c>
      <c r="I238" s="161">
        <f t="shared" si="70"/>
        <v>0</v>
      </c>
      <c r="J238" s="165">
        <f t="shared" si="69"/>
        <v>-12434.4</v>
      </c>
      <c r="K238" s="161">
        <f t="shared" si="70"/>
        <v>9050</v>
      </c>
      <c r="L238" s="162">
        <f t="shared" si="70"/>
        <v>0</v>
      </c>
      <c r="M238" s="163">
        <f t="shared" si="70"/>
        <v>0</v>
      </c>
      <c r="N238" s="160">
        <f t="shared" si="70"/>
        <v>0</v>
      </c>
      <c r="O238" s="277">
        <f t="shared" si="70"/>
        <v>29550</v>
      </c>
      <c r="P238" s="161">
        <f t="shared" si="70"/>
        <v>696.15384615384619</v>
      </c>
      <c r="Q238" s="162">
        <f t="shared" si="70"/>
        <v>0</v>
      </c>
      <c r="R238" s="163">
        <f t="shared" si="70"/>
        <v>0</v>
      </c>
      <c r="S238" s="160">
        <f t="shared" si="70"/>
        <v>0</v>
      </c>
      <c r="T238" s="277">
        <f t="shared" si="70"/>
        <v>2273.0769230769229</v>
      </c>
      <c r="U238" s="166">
        <f t="shared" si="62"/>
        <v>4.1877512953367875</v>
      </c>
    </row>
    <row r="239" spans="1:21" ht="15.75" thickBot="1" x14ac:dyDescent="0.3">
      <c r="A239" s="189"/>
      <c r="B239" s="190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1">
        <f t="shared" ref="B240:I240" si="71">+B238+B214+B150+B125+B114+B100+B80+B60+B40+B20</f>
        <v>126514.95999999999</v>
      </c>
      <c r="C240" s="181">
        <f t="shared" si="71"/>
        <v>0</v>
      </c>
      <c r="D240" s="183">
        <f t="shared" si="71"/>
        <v>0</v>
      </c>
      <c r="E240" s="184">
        <f t="shared" si="71"/>
        <v>0</v>
      </c>
      <c r="F240" s="182">
        <f t="shared" si="71"/>
        <v>0</v>
      </c>
      <c r="G240" s="281">
        <f t="shared" si="71"/>
        <v>0</v>
      </c>
      <c r="H240" s="183">
        <f t="shared" si="71"/>
        <v>126514.95999999999</v>
      </c>
      <c r="I240" s="181">
        <f t="shared" si="71"/>
        <v>0</v>
      </c>
      <c r="J240" s="186">
        <f t="shared" si="69"/>
        <v>-126514.95999999999</v>
      </c>
      <c r="K240" s="181">
        <f t="shared" ref="K240:T240" si="72">+K238+K214+K150+K125+K114+K100+K80+K60+K40+K20</f>
        <v>78445</v>
      </c>
      <c r="L240" s="183">
        <f t="shared" si="72"/>
        <v>333.9</v>
      </c>
      <c r="M240" s="184">
        <f t="shared" si="72"/>
        <v>0</v>
      </c>
      <c r="N240" s="182">
        <f t="shared" si="72"/>
        <v>0</v>
      </c>
      <c r="O240" s="281">
        <f t="shared" si="72"/>
        <v>73058.680000000008</v>
      </c>
      <c r="P240" s="181">
        <f t="shared" si="72"/>
        <v>6034.2307692307695</v>
      </c>
      <c r="Q240" s="183">
        <f t="shared" si="72"/>
        <v>25.684615384615384</v>
      </c>
      <c r="R240" s="182">
        <f t="shared" si="72"/>
        <v>0</v>
      </c>
      <c r="S240" s="182">
        <f t="shared" si="72"/>
        <v>0</v>
      </c>
      <c r="T240" s="281">
        <f t="shared" si="72"/>
        <v>5619.8984615384607</v>
      </c>
      <c r="U240" s="187">
        <f t="shared" si="62"/>
        <v>10.83193291147027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0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sheetProtection autoFilter="0"/>
  <conditionalFormatting sqref="I6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{709141BB-CD01-45E2-8185-539933E1C76B}</x14:id>
        </ext>
      </extLst>
    </cfRule>
  </conditionalFormatting>
  <conditionalFormatting sqref="I101:I113 I61:I99 I239 I1:I59 I152:I237 I241:I242 I115:I149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{BDB07599-0C06-48AE-9273-E3770804206C}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{24B04D83-8E30-412C-A66D-D0F9ADB896C7}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{50D75AD7-255E-499F-899F-20AA2A2ECAF1}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{9078D5FD-FE0B-45CD-A644-377FF92F2F57}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{AEB103E5-9491-4B7B-96A6-10EF4FA4D560}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{228D3F85-37AB-43D7-BFDB-F353D50911F5}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9141BB-CD01-45E2-8185-539933E1C7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BDB07599-0C06-48AE-9273-E3770804206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I152:I237 I241:I242 I115:I149</xm:sqref>
        </x14:conditionalFormatting>
        <x14:conditionalFormatting xmlns:xm="http://schemas.microsoft.com/office/excel/2006/main">
          <x14:cfRule type="dataBar" id="{24B04D83-8E30-412C-A66D-D0F9ADB896C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50D75AD7-255E-499F-899F-20AA2A2ECAF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9078D5FD-FE0B-45CD-A644-377FF92F2F5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AEB103E5-9491-4B7B-96A6-10EF4FA4D56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228D3F85-37AB-43D7-BFDB-F353D50911F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0137-0752-4778-8F15-4CD281242D30}">
  <dimension ref="A1:U269"/>
  <sheetViews>
    <sheetView showGridLines="0" workbookViewId="0">
      <selection activeCell="A2" sqref="A2:A237"/>
    </sheetView>
  </sheetViews>
  <sheetFormatPr defaultRowHeight="15" x14ac:dyDescent="0.25"/>
  <cols>
    <col min="1" max="1" width="54" customWidth="1"/>
    <col min="2" max="2" width="14.28515625" customWidth="1"/>
    <col min="3" max="3" width="9.28515625" style="6" bestFit="1" customWidth="1"/>
    <col min="4" max="4" width="9.28515625" bestFit="1" customWidth="1"/>
    <col min="5" max="5" width="11.7109375" customWidth="1"/>
    <col min="6" max="6" width="11.28515625" style="5" customWidth="1"/>
    <col min="7" max="7" width="9.5703125" style="285" customWidth="1"/>
    <col min="8" max="8" width="15.42578125" style="1" customWidth="1"/>
    <col min="9" max="9" width="15.28515625" style="2" customWidth="1"/>
    <col min="10" max="10" width="9.28515625" style="3" bestFit="1" customWidth="1"/>
    <col min="11" max="11" width="11.7109375" customWidth="1"/>
    <col min="15" max="15" width="12.7109375" style="285" bestFit="1" customWidth="1"/>
    <col min="20" max="20" width="9.140625" style="285"/>
  </cols>
  <sheetData>
    <row r="1" spans="1:21" ht="15.75" thickBot="1" x14ac:dyDescent="0.3">
      <c r="A1" s="12" t="s">
        <v>255</v>
      </c>
      <c r="B1" s="13"/>
      <c r="C1" s="14"/>
      <c r="D1" s="15"/>
      <c r="E1" s="16"/>
      <c r="F1" s="264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'DAY13'!H5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+(Table116[[#This Row],[OPENING ]]+Table116[[#This Row],[RECEIPTS]]+Table116[[#This Row],[RETURNS]])-(Table116[[#This Row],[EXCHANGED]]+Table116[[#This Row],[SALES]]+Table116[[#This Row],[ISSUES]])</f>
        <v>0</v>
      </c>
      <c r="I5" s="53">
        <v>0</v>
      </c>
      <c r="J5" s="58">
        <f t="shared" ref="J5:J76" si="0">+I5-H5</f>
        <v>0</v>
      </c>
      <c r="K5" s="53">
        <f>+'DAY13'!K5+'DAY14'!C5</f>
        <v>0</v>
      </c>
      <c r="L5" s="54">
        <f>+'DAY13'!L5+'DAY14'!D5</f>
        <v>0</v>
      </c>
      <c r="M5" s="55">
        <f>+'DAY13'!M5+'DAY14'!E5</f>
        <v>0</v>
      </c>
      <c r="N5" s="52">
        <f>+'DAY13'!N5+'DAY14'!F5</f>
        <v>0</v>
      </c>
      <c r="O5" s="276">
        <f>+'DAY13'!O5+'DAY14'!G5</f>
        <v>0</v>
      </c>
      <c r="P5" s="53">
        <f>+K5/14</f>
        <v>0</v>
      </c>
      <c r="Q5" s="54">
        <f>+L5/14</f>
        <v>0</v>
      </c>
      <c r="R5" s="55">
        <f>+M5/14</f>
        <v>0</v>
      </c>
      <c r="S5" s="52">
        <f>+N5/14</f>
        <v>0</v>
      </c>
      <c r="T5" s="276">
        <f>+O5/14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'DAY13'!H6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+(Table116[[#This Row],[OPENING ]]+Table116[[#This Row],[RECEIPTS]]+Table116[[#This Row],[RETURNS]])-(Table116[[#This Row],[EXCHANGED]]+Table116[[#This Row],[SALES]]+Table116[[#This Row],[ISSUES]])</f>
        <v>0</v>
      </c>
      <c r="I6" s="53">
        <v>0</v>
      </c>
      <c r="J6" s="58">
        <f t="shared" si="0"/>
        <v>0</v>
      </c>
      <c r="K6" s="53">
        <f>+'DAY13'!K6+'DAY14'!C6</f>
        <v>0</v>
      </c>
      <c r="L6" s="54">
        <f>+'DAY13'!L6+'DAY14'!D6</f>
        <v>0</v>
      </c>
      <c r="M6" s="55">
        <f>+'DAY13'!M6+'DAY14'!E6</f>
        <v>0</v>
      </c>
      <c r="N6" s="52">
        <f>+'DAY13'!N6+'DAY14'!F6</f>
        <v>0</v>
      </c>
      <c r="O6" s="276">
        <f>+'DAY13'!O6+'DAY14'!G6</f>
        <v>0</v>
      </c>
      <c r="P6" s="53">
        <f t="shared" ref="P6:P19" si="2">+K6/14</f>
        <v>0</v>
      </c>
      <c r="Q6" s="54">
        <f t="shared" ref="Q6:Q19" si="3">+L6/14</f>
        <v>0</v>
      </c>
      <c r="R6" s="55">
        <f t="shared" ref="R6:R19" si="4">+M6/14</f>
        <v>0</v>
      </c>
      <c r="S6" s="52">
        <f t="shared" ref="S6:S19" si="5">+N6/14</f>
        <v>0</v>
      </c>
      <c r="T6" s="276">
        <f t="shared" ref="T6:T19" si="6">+O6/14</f>
        <v>0</v>
      </c>
      <c r="U6" s="59">
        <f t="shared" si="1"/>
        <v>0</v>
      </c>
    </row>
    <row r="7" spans="1:21" x14ac:dyDescent="0.25">
      <c r="A7" s="51" t="s">
        <v>14</v>
      </c>
      <c r="B7" s="52">
        <f>'DAY13'!H7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+(Table116[[#This Row],[OPENING ]]+Table116[[#This Row],[RECEIPTS]]+Table116[[#This Row],[RETURNS]])-(Table116[[#This Row],[EXCHANGED]]+Table116[[#This Row],[SALES]]+Table116[[#This Row],[ISSUES]])</f>
        <v>0</v>
      </c>
      <c r="I7" s="53">
        <v>0</v>
      </c>
      <c r="J7" s="58">
        <f t="shared" si="0"/>
        <v>0</v>
      </c>
      <c r="K7" s="53">
        <f>+'DAY13'!K7+'DAY14'!C7</f>
        <v>0</v>
      </c>
      <c r="L7" s="54">
        <f>+'DAY13'!L7+'DAY14'!D7</f>
        <v>0</v>
      </c>
      <c r="M7" s="55">
        <f>+'DAY13'!M7+'DAY14'!E7</f>
        <v>0</v>
      </c>
      <c r="N7" s="52">
        <f>+'DAY13'!N7+'DAY14'!F7</f>
        <v>0</v>
      </c>
      <c r="O7" s="276">
        <f>+'DAY13'!O7+'DAY14'!G7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'DAY13'!H8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+(Table116[[#This Row],[OPENING ]]+Table116[[#This Row],[RECEIPTS]]+Table116[[#This Row],[RETURNS]])-(Table116[[#This Row],[EXCHANGED]]+Table116[[#This Row],[SALES]]+Table116[[#This Row],[ISSUES]])</f>
        <v>0</v>
      </c>
      <c r="I8" s="53">
        <v>0</v>
      </c>
      <c r="J8" s="58">
        <f t="shared" si="0"/>
        <v>0</v>
      </c>
      <c r="K8" s="53">
        <f>+'DAY13'!K8+'DAY14'!C8</f>
        <v>0</v>
      </c>
      <c r="L8" s="54">
        <f>+'DAY13'!L8+'DAY14'!D8</f>
        <v>0</v>
      </c>
      <c r="M8" s="55">
        <f>+'DAY13'!M8+'DAY14'!E8</f>
        <v>0</v>
      </c>
      <c r="N8" s="52">
        <f>+'DAY13'!N8+'DAY14'!F8</f>
        <v>0</v>
      </c>
      <c r="O8" s="276">
        <f>+'DAY13'!O8+'DAY14'!G8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'DAY13'!H9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+(Table116[[#This Row],[OPENING ]]+Table116[[#This Row],[RECEIPTS]]+Table116[[#This Row],[RETURNS]])-(Table116[[#This Row],[EXCHANGED]]+Table116[[#This Row],[SALES]]+Table116[[#This Row],[ISSUES]])</f>
        <v>0</v>
      </c>
      <c r="I9" s="53">
        <v>0</v>
      </c>
      <c r="J9" s="58">
        <f t="shared" si="0"/>
        <v>0</v>
      </c>
      <c r="K9" s="53">
        <f>+'DAY13'!K9+'DAY14'!C9</f>
        <v>0</v>
      </c>
      <c r="L9" s="54">
        <f>+'DAY13'!L9+'DAY14'!D9</f>
        <v>0</v>
      </c>
      <c r="M9" s="55">
        <f>+'DAY13'!M9+'DAY14'!E9</f>
        <v>0</v>
      </c>
      <c r="N9" s="52">
        <f>+'DAY13'!N9+'DAY14'!F9</f>
        <v>0</v>
      </c>
      <c r="O9" s="276">
        <f>+'DAY13'!O9+'DAY14'!G9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'DAY13'!H10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+(Table116[[#This Row],[OPENING ]]+Table116[[#This Row],[RECEIPTS]]+Table116[[#This Row],[RETURNS]])-(Table116[[#This Row],[EXCHANGED]]+Table116[[#This Row],[SALES]]+Table116[[#This Row],[ISSUES]])</f>
        <v>0</v>
      </c>
      <c r="I10" s="53">
        <v>0</v>
      </c>
      <c r="J10" s="58">
        <f t="shared" si="0"/>
        <v>0</v>
      </c>
      <c r="K10" s="53">
        <f>+'DAY13'!K10+'DAY14'!C10</f>
        <v>0</v>
      </c>
      <c r="L10" s="54">
        <f>+'DAY13'!L10+'DAY14'!D10</f>
        <v>0</v>
      </c>
      <c r="M10" s="55">
        <f>+'DAY13'!M10+'DAY14'!E10</f>
        <v>0</v>
      </c>
      <c r="N10" s="52">
        <f>+'DAY13'!N10+'DAY14'!F10</f>
        <v>0</v>
      </c>
      <c r="O10" s="276">
        <f>+'DAY13'!O10+'DAY14'!G10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'DAY13'!H11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+(Table116[[#This Row],[OPENING ]]+Table116[[#This Row],[RECEIPTS]]+Table116[[#This Row],[RETURNS]])-(Table116[[#This Row],[EXCHANGED]]+Table116[[#This Row],[SALES]]+Table116[[#This Row],[ISSUES]])</f>
        <v>0</v>
      </c>
      <c r="I11" s="53">
        <v>0</v>
      </c>
      <c r="J11" s="58">
        <f t="shared" si="0"/>
        <v>0</v>
      </c>
      <c r="K11" s="53">
        <f>+'DAY13'!K11+'DAY14'!C11</f>
        <v>0</v>
      </c>
      <c r="L11" s="54">
        <f>+'DAY13'!L11+'DAY14'!D11</f>
        <v>0</v>
      </c>
      <c r="M11" s="55">
        <f>+'DAY13'!M11+'DAY14'!E11</f>
        <v>0</v>
      </c>
      <c r="N11" s="52">
        <f>+'DAY13'!N11+'DAY14'!F11</f>
        <v>0</v>
      </c>
      <c r="O11" s="276">
        <f>+'DAY13'!O11+'DAY14'!G11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'DAY13'!H12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+(Table116[[#This Row],[OPENING ]]+Table116[[#This Row],[RECEIPTS]]+Table116[[#This Row],[RETURNS]])-(Table116[[#This Row],[EXCHANGED]]+Table116[[#This Row],[SALES]]+Table116[[#This Row],[ISSUES]])</f>
        <v>0</v>
      </c>
      <c r="I12" s="53">
        <v>0</v>
      </c>
      <c r="J12" s="58">
        <f t="shared" si="0"/>
        <v>0</v>
      </c>
      <c r="K12" s="53">
        <f>+'DAY13'!K12+'DAY14'!C12</f>
        <v>0</v>
      </c>
      <c r="L12" s="54">
        <f>+'DAY13'!L12+'DAY14'!D12</f>
        <v>0</v>
      </c>
      <c r="M12" s="55">
        <f>+'DAY13'!M12+'DAY14'!E12</f>
        <v>0</v>
      </c>
      <c r="N12" s="52">
        <f>+'DAY13'!N12+'DAY14'!F12</f>
        <v>0</v>
      </c>
      <c r="O12" s="276">
        <f>+'DAY13'!O12+'DAY14'!G12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'DAY13'!H13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+(Table116[[#This Row],[OPENING ]]+Table116[[#This Row],[RECEIPTS]]+Table116[[#This Row],[RETURNS]])-(Table116[[#This Row],[EXCHANGED]]+Table116[[#This Row],[SALES]]+Table116[[#This Row],[ISSUES]])</f>
        <v>140</v>
      </c>
      <c r="I13" s="53">
        <v>0</v>
      </c>
      <c r="J13" s="58">
        <f t="shared" si="0"/>
        <v>-140</v>
      </c>
      <c r="K13" s="53">
        <f>+'DAY13'!K13+'DAY14'!C13</f>
        <v>0</v>
      </c>
      <c r="L13" s="54">
        <f>+'DAY13'!L13+'DAY14'!D13</f>
        <v>0</v>
      </c>
      <c r="M13" s="55">
        <f>+'DAY13'!M13+'DAY14'!E13</f>
        <v>0</v>
      </c>
      <c r="N13" s="52">
        <f>+'DAY13'!N13+'DAY14'!F13</f>
        <v>0</v>
      </c>
      <c r="O13" s="276">
        <f>+'DAY13'!O13+'DAY14'!G13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'DAY13'!H14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+(Table116[[#This Row],[OPENING ]]+Table116[[#This Row],[RECEIPTS]]+Table116[[#This Row],[RETURNS]])-(Table116[[#This Row],[EXCHANGED]]+Table116[[#This Row],[SALES]]+Table116[[#This Row],[ISSUES]])</f>
        <v>0</v>
      </c>
      <c r="I14" s="53">
        <v>0</v>
      </c>
      <c r="J14" s="58">
        <f t="shared" si="0"/>
        <v>0</v>
      </c>
      <c r="K14" s="53">
        <f>+'DAY13'!K14+'DAY14'!C14</f>
        <v>0</v>
      </c>
      <c r="L14" s="54">
        <f>+'DAY13'!L14+'DAY14'!D14</f>
        <v>0</v>
      </c>
      <c r="M14" s="55">
        <f>+'DAY13'!M14+'DAY14'!E14</f>
        <v>0</v>
      </c>
      <c r="N14" s="52">
        <f>+'DAY13'!N14+'DAY14'!F14</f>
        <v>0</v>
      </c>
      <c r="O14" s="276">
        <f>+'DAY13'!O14+'DAY14'!G14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'DAY13'!H15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+(Table116[[#This Row],[OPENING ]]+Table116[[#This Row],[RECEIPTS]]+Table116[[#This Row],[RETURNS]])-(Table116[[#This Row],[EXCHANGED]]+Table116[[#This Row],[SALES]]+Table116[[#This Row],[ISSUES]])</f>
        <v>0</v>
      </c>
      <c r="I15" s="53">
        <v>0</v>
      </c>
      <c r="J15" s="58">
        <f t="shared" si="0"/>
        <v>0</v>
      </c>
      <c r="K15" s="53">
        <f>+'DAY13'!K15+'DAY14'!C15</f>
        <v>0</v>
      </c>
      <c r="L15" s="54">
        <f>+'DAY13'!L15+'DAY14'!D15</f>
        <v>0</v>
      </c>
      <c r="M15" s="55">
        <f>+'DAY13'!M15+'DAY14'!E15</f>
        <v>0</v>
      </c>
      <c r="N15" s="52">
        <f>+'DAY13'!N15+'DAY14'!F15</f>
        <v>0</v>
      </c>
      <c r="O15" s="276">
        <f>+'DAY13'!O15+'DAY14'!G15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'DAY13'!H16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+(Table116[[#This Row],[OPENING ]]+Table116[[#This Row],[RECEIPTS]]+Table116[[#This Row],[RETURNS]])-(Table116[[#This Row],[EXCHANGED]]+Table116[[#This Row],[SALES]]+Table116[[#This Row],[ISSUES]])</f>
        <v>13189.599999999999</v>
      </c>
      <c r="I16" s="53">
        <v>0</v>
      </c>
      <c r="J16" s="58">
        <f t="shared" si="0"/>
        <v>-13189.599999999999</v>
      </c>
      <c r="K16" s="53">
        <f>+'DAY13'!K16+'DAY14'!C16</f>
        <v>0</v>
      </c>
      <c r="L16" s="54">
        <f>+'DAY13'!L16+'DAY14'!D16</f>
        <v>0</v>
      </c>
      <c r="M16" s="55">
        <f>+'DAY13'!M16+'DAY14'!E16</f>
        <v>0</v>
      </c>
      <c r="N16" s="52">
        <f>+'DAY13'!N16+'DAY14'!F16</f>
        <v>0</v>
      </c>
      <c r="O16" s="276">
        <f>+'DAY13'!O16+'DAY14'!G16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433.07142857142856</v>
      </c>
      <c r="U16" s="59">
        <f t="shared" si="1"/>
        <v>30.455945901368956</v>
      </c>
    </row>
    <row r="17" spans="1:21" x14ac:dyDescent="0.25">
      <c r="A17" s="60"/>
      <c r="B17" s="52">
        <f>'DAY13'!H17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+(Table116[[#This Row],[OPENING ]]+Table116[[#This Row],[RECEIPTS]]+Table116[[#This Row],[RETURNS]])-(Table116[[#This Row],[EXCHANGED]]+Table116[[#This Row],[SALES]]+Table116[[#This Row],[ISSUES]])</f>
        <v>0</v>
      </c>
      <c r="I17" s="53">
        <v>0</v>
      </c>
      <c r="J17" s="58">
        <f t="shared" si="0"/>
        <v>0</v>
      </c>
      <c r="K17" s="53">
        <f>+'DAY13'!K17+'DAY14'!C17</f>
        <v>0</v>
      </c>
      <c r="L17" s="54">
        <f>+'DAY13'!L17+'DAY14'!D17</f>
        <v>0</v>
      </c>
      <c r="M17" s="55">
        <f>+'DAY13'!M17+'DAY14'!E17</f>
        <v>0</v>
      </c>
      <c r="N17" s="52">
        <f>+'DAY13'!N17+'DAY14'!F17</f>
        <v>0</v>
      </c>
      <c r="O17" s="276">
        <f>+'DAY13'!O17+'DAY14'!G17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'DAY13'!H18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+(Table116[[#This Row],[OPENING ]]+Table116[[#This Row],[RECEIPTS]]+Table116[[#This Row],[RETURNS]])-(Table116[[#This Row],[EXCHANGED]]+Table116[[#This Row],[SALES]]+Table116[[#This Row],[ISSUES]])</f>
        <v>0</v>
      </c>
      <c r="I18" s="53">
        <v>0</v>
      </c>
      <c r="J18" s="58">
        <f t="shared" si="0"/>
        <v>0</v>
      </c>
      <c r="K18" s="53">
        <f>+'DAY13'!K18+'DAY14'!C18</f>
        <v>0</v>
      </c>
      <c r="L18" s="54">
        <f>+'DAY13'!L18+'DAY14'!D18</f>
        <v>0</v>
      </c>
      <c r="M18" s="55">
        <f>+'DAY13'!M18+'DAY14'!E18</f>
        <v>0</v>
      </c>
      <c r="N18" s="52">
        <f>+'DAY13'!N18+'DAY14'!F18</f>
        <v>0</v>
      </c>
      <c r="O18" s="276">
        <f>+'DAY13'!O18+'DAY14'!G18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'DAY13'!H19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+(Table116[[#This Row],[OPENING ]]+Table116[[#This Row],[RECEIPTS]]+Table116[[#This Row],[RETURNS]])-(Table116[[#This Row],[EXCHANGED]]+Table116[[#This Row],[SALES]]+Table116[[#This Row],[ISSUES]])</f>
        <v>0</v>
      </c>
      <c r="I19" s="144">
        <v>0</v>
      </c>
      <c r="J19" s="148">
        <f t="shared" si="0"/>
        <v>0</v>
      </c>
      <c r="K19" s="53">
        <f>+'DAY13'!K19+'DAY14'!C19</f>
        <v>0</v>
      </c>
      <c r="L19" s="54">
        <f>+'DAY13'!L19+'DAY14'!D19</f>
        <v>0</v>
      </c>
      <c r="M19" s="55">
        <f>+'DAY13'!M19+'DAY14'!E19</f>
        <v>0</v>
      </c>
      <c r="N19" s="52">
        <f>+'DAY13'!N19+'DAY14'!F19</f>
        <v>0</v>
      </c>
      <c r="O19" s="276">
        <f>+'DAY13'!O19+'DAY14'!G19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 t="shared" si="7"/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433.07142857142856</v>
      </c>
      <c r="U20" s="166">
        <f t="shared" si="1"/>
        <v>30.779218208807517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'DAY13'!H23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+(Table116[[#This Row],[OPENING ]]+Table116[[#This Row],[RECEIPTS]]+Table116[[#This Row],[RETURNS]])-(Table116[[#This Row],[EXCHANGED]]+Table116[[#This Row],[SALES]]+Table116[[#This Row],[ISSUES]])</f>
        <v>0</v>
      </c>
      <c r="I23" s="53">
        <v>0</v>
      </c>
      <c r="J23" s="58">
        <f t="shared" si="0"/>
        <v>0</v>
      </c>
      <c r="K23" s="53">
        <f>+'DAY13'!K23+'DAY14'!C23</f>
        <v>0</v>
      </c>
      <c r="L23" s="54">
        <f>+'DAY13'!L23+'DAY14'!D23</f>
        <v>0</v>
      </c>
      <c r="M23" s="55">
        <f>+'DAY13'!M23+'DAY14'!E23</f>
        <v>0</v>
      </c>
      <c r="N23" s="52">
        <f>+'DAY13'!N23+'DAY14'!F23</f>
        <v>0</v>
      </c>
      <c r="O23" s="276">
        <f>+'DAY13'!O23+'DAY14'!G23</f>
        <v>0</v>
      </c>
      <c r="P23" s="53">
        <f t="shared" ref="P23" si="8">+K23/14</f>
        <v>0</v>
      </c>
      <c r="Q23" s="54">
        <f t="shared" ref="Q23" si="9">+L23/14</f>
        <v>0</v>
      </c>
      <c r="R23" s="55">
        <f t="shared" ref="R23" si="10">+M23/14</f>
        <v>0</v>
      </c>
      <c r="S23" s="52">
        <f t="shared" ref="S23" si="11">+N23/14</f>
        <v>0</v>
      </c>
      <c r="T23" s="276">
        <f t="shared" ref="T23" si="12">+O23/14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'DAY13'!H24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+(Table116[[#This Row],[OPENING ]]+Table116[[#This Row],[RECEIPTS]]+Table116[[#This Row],[RETURNS]])-(Table116[[#This Row],[EXCHANGED]]+Table116[[#This Row],[SALES]]+Table116[[#This Row],[ISSUES]])</f>
        <v>247.2</v>
      </c>
      <c r="I24" s="53">
        <v>0</v>
      </c>
      <c r="J24" s="58">
        <f t="shared" si="0"/>
        <v>-247.2</v>
      </c>
      <c r="K24" s="53">
        <f>+'DAY13'!K24+'DAY14'!C24</f>
        <v>0</v>
      </c>
      <c r="L24" s="54">
        <f>+'DAY13'!L24+'DAY14'!D24</f>
        <v>110.2</v>
      </c>
      <c r="M24" s="55">
        <f>+'DAY13'!M24+'DAY14'!E24</f>
        <v>0</v>
      </c>
      <c r="N24" s="52">
        <f>+'DAY13'!N24+'DAY14'!F24</f>
        <v>0</v>
      </c>
      <c r="O24" s="276">
        <f>+'DAY13'!O24+'DAY14'!G24</f>
        <v>2367</v>
      </c>
      <c r="P24" s="53">
        <f t="shared" ref="P24:P39" si="13">+K24/14</f>
        <v>0</v>
      </c>
      <c r="Q24" s="54">
        <f t="shared" ref="Q24:Q39" si="14">+L24/14</f>
        <v>7.8714285714285719</v>
      </c>
      <c r="R24" s="55">
        <f t="shared" ref="R24:R39" si="15">+M24/14</f>
        <v>0</v>
      </c>
      <c r="S24" s="52">
        <f t="shared" ref="S24:S39" si="16">+N24/14</f>
        <v>0</v>
      </c>
      <c r="T24" s="276">
        <f t="shared" ref="T24:T39" si="17">+O24/14</f>
        <v>169.07142857142858</v>
      </c>
      <c r="U24" s="62">
        <f t="shared" si="1"/>
        <v>1.3970611981269174</v>
      </c>
    </row>
    <row r="25" spans="1:21" x14ac:dyDescent="0.25">
      <c r="A25" s="336" t="s">
        <v>22</v>
      </c>
      <c r="B25" s="52">
        <f>'DAY13'!H25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+(Table116[[#This Row],[OPENING ]]+Table116[[#This Row],[RECEIPTS]]+Table116[[#This Row],[RETURNS]])-(Table116[[#This Row],[EXCHANGED]]+Table116[[#This Row],[SALES]]+Table116[[#This Row],[ISSUES]])</f>
        <v>0</v>
      </c>
      <c r="I25" s="53">
        <v>0</v>
      </c>
      <c r="J25" s="58">
        <f t="shared" si="0"/>
        <v>0</v>
      </c>
      <c r="K25" s="53">
        <f>+'DAY13'!K25+'DAY14'!C25</f>
        <v>0</v>
      </c>
      <c r="L25" s="54">
        <f>+'DAY13'!L25+'DAY14'!D25</f>
        <v>0</v>
      </c>
      <c r="M25" s="55">
        <f>+'DAY13'!M25+'DAY14'!E25</f>
        <v>0</v>
      </c>
      <c r="N25" s="52">
        <f>+'DAY13'!N25+'DAY14'!F25</f>
        <v>0</v>
      </c>
      <c r="O25" s="276">
        <f>+'DAY13'!O25+'DAY14'!G25</f>
        <v>0</v>
      </c>
      <c r="P25" s="53">
        <f t="shared" si="13"/>
        <v>0</v>
      </c>
      <c r="Q25" s="54">
        <f t="shared" si="14"/>
        <v>0</v>
      </c>
      <c r="R25" s="55">
        <f t="shared" si="15"/>
        <v>0</v>
      </c>
      <c r="S25" s="52">
        <f t="shared" si="16"/>
        <v>0</v>
      </c>
      <c r="T25" s="276">
        <f t="shared" si="17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'DAY13'!H26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+(Table116[[#This Row],[OPENING ]]+Table116[[#This Row],[RECEIPTS]]+Table116[[#This Row],[RETURNS]])-(Table116[[#This Row],[EXCHANGED]]+Table116[[#This Row],[SALES]]+Table116[[#This Row],[ISSUES]])</f>
        <v>0</v>
      </c>
      <c r="I26" s="53">
        <v>0</v>
      </c>
      <c r="J26" s="58">
        <f t="shared" si="0"/>
        <v>0</v>
      </c>
      <c r="K26" s="53">
        <f>+'DAY13'!K26+'DAY14'!C26</f>
        <v>0</v>
      </c>
      <c r="L26" s="54">
        <f>+'DAY13'!L26+'DAY14'!D26</f>
        <v>0</v>
      </c>
      <c r="M26" s="55">
        <f>+'DAY13'!M26+'DAY14'!E26</f>
        <v>0</v>
      </c>
      <c r="N26" s="52">
        <f>+'DAY13'!N26+'DAY14'!F26</f>
        <v>0</v>
      </c>
      <c r="O26" s="276">
        <f>+'DAY13'!O26+'DAY14'!G26</f>
        <v>0</v>
      </c>
      <c r="P26" s="53">
        <f t="shared" si="13"/>
        <v>0</v>
      </c>
      <c r="Q26" s="54">
        <f t="shared" si="14"/>
        <v>0</v>
      </c>
      <c r="R26" s="55">
        <f t="shared" si="15"/>
        <v>0</v>
      </c>
      <c r="S26" s="52">
        <f t="shared" si="16"/>
        <v>0</v>
      </c>
      <c r="T26" s="276">
        <f t="shared" si="17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'DAY13'!H27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+(Table116[[#This Row],[OPENING ]]+Table116[[#This Row],[RECEIPTS]]+Table116[[#This Row],[RETURNS]])-(Table116[[#This Row],[EXCHANGED]]+Table116[[#This Row],[SALES]]+Table116[[#This Row],[ISSUES]])</f>
        <v>0</v>
      </c>
      <c r="I27" s="53">
        <v>0</v>
      </c>
      <c r="J27" s="58">
        <f t="shared" si="0"/>
        <v>0</v>
      </c>
      <c r="K27" s="53">
        <f>+'DAY13'!K27+'DAY14'!C27</f>
        <v>0</v>
      </c>
      <c r="L27" s="54">
        <f>+'DAY13'!L27+'DAY14'!D27</f>
        <v>0</v>
      </c>
      <c r="M27" s="55">
        <f>+'DAY13'!M27+'DAY14'!E27</f>
        <v>0</v>
      </c>
      <c r="N27" s="52">
        <f>+'DAY13'!N27+'DAY14'!F27</f>
        <v>0</v>
      </c>
      <c r="O27" s="276">
        <f>+'DAY13'!O27+'DAY14'!G27</f>
        <v>0</v>
      </c>
      <c r="P27" s="53">
        <f t="shared" si="13"/>
        <v>0</v>
      </c>
      <c r="Q27" s="54">
        <f t="shared" si="14"/>
        <v>0</v>
      </c>
      <c r="R27" s="55">
        <f t="shared" si="15"/>
        <v>0</v>
      </c>
      <c r="S27" s="52">
        <f t="shared" si="16"/>
        <v>0</v>
      </c>
      <c r="T27" s="276">
        <f t="shared" si="17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'DAY13'!H28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+(Table116[[#This Row],[OPENING ]]+Table116[[#This Row],[RECEIPTS]]+Table116[[#This Row],[RETURNS]])-(Table116[[#This Row],[EXCHANGED]]+Table116[[#This Row],[SALES]]+Table116[[#This Row],[ISSUES]])</f>
        <v>0</v>
      </c>
      <c r="I28" s="53">
        <v>0</v>
      </c>
      <c r="J28" s="58">
        <f t="shared" si="0"/>
        <v>0</v>
      </c>
      <c r="K28" s="53">
        <f>+'DAY13'!K28+'DAY14'!C28</f>
        <v>0</v>
      </c>
      <c r="L28" s="54">
        <f>+'DAY13'!L28+'DAY14'!D28</f>
        <v>0</v>
      </c>
      <c r="M28" s="55">
        <f>+'DAY13'!M28+'DAY14'!E28</f>
        <v>0</v>
      </c>
      <c r="N28" s="52">
        <f>+'DAY13'!N28+'DAY14'!F28</f>
        <v>0</v>
      </c>
      <c r="O28" s="276">
        <f>+'DAY13'!O28+'DAY14'!G28</f>
        <v>0</v>
      </c>
      <c r="P28" s="53">
        <f t="shared" si="13"/>
        <v>0</v>
      </c>
      <c r="Q28" s="54">
        <f t="shared" si="14"/>
        <v>0</v>
      </c>
      <c r="R28" s="55">
        <f t="shared" si="15"/>
        <v>0</v>
      </c>
      <c r="S28" s="52">
        <f t="shared" si="16"/>
        <v>0</v>
      </c>
      <c r="T28" s="276">
        <f t="shared" si="17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'DAY13'!H29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+(Table116[[#This Row],[OPENING ]]+Table116[[#This Row],[RECEIPTS]]+Table116[[#This Row],[RETURNS]])-(Table116[[#This Row],[EXCHANGED]]+Table116[[#This Row],[SALES]]+Table116[[#This Row],[ISSUES]])</f>
        <v>0</v>
      </c>
      <c r="I29" s="53">
        <v>0</v>
      </c>
      <c r="J29" s="58">
        <f t="shared" si="0"/>
        <v>0</v>
      </c>
      <c r="K29" s="53">
        <f>+'DAY13'!K29+'DAY14'!C29</f>
        <v>0</v>
      </c>
      <c r="L29" s="54">
        <f>+'DAY13'!L29+'DAY14'!D29</f>
        <v>0</v>
      </c>
      <c r="M29" s="55">
        <f>+'DAY13'!M29+'DAY14'!E29</f>
        <v>0</v>
      </c>
      <c r="N29" s="52">
        <f>+'DAY13'!N29+'DAY14'!F29</f>
        <v>0</v>
      </c>
      <c r="O29" s="276">
        <f>+'DAY13'!O29+'DAY14'!G29</f>
        <v>0</v>
      </c>
      <c r="P29" s="53">
        <f t="shared" si="13"/>
        <v>0</v>
      </c>
      <c r="Q29" s="54">
        <f t="shared" si="14"/>
        <v>0</v>
      </c>
      <c r="R29" s="55">
        <f t="shared" si="15"/>
        <v>0</v>
      </c>
      <c r="S29" s="52">
        <f t="shared" si="16"/>
        <v>0</v>
      </c>
      <c r="T29" s="276">
        <f t="shared" si="17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'DAY13'!H30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+(Table116[[#This Row],[OPENING ]]+Table116[[#This Row],[RECEIPTS]]+Table116[[#This Row],[RETURNS]])-(Table116[[#This Row],[EXCHANGED]]+Table116[[#This Row],[SALES]]+Table116[[#This Row],[ISSUES]])</f>
        <v>0</v>
      </c>
      <c r="I30" s="53">
        <v>0</v>
      </c>
      <c r="J30" s="58">
        <f t="shared" si="0"/>
        <v>0</v>
      </c>
      <c r="K30" s="53">
        <f>+'DAY13'!K30+'DAY14'!C30</f>
        <v>0</v>
      </c>
      <c r="L30" s="54">
        <f>+'DAY13'!L30+'DAY14'!D30</f>
        <v>0</v>
      </c>
      <c r="M30" s="55">
        <f>+'DAY13'!M30+'DAY14'!E30</f>
        <v>0</v>
      </c>
      <c r="N30" s="52">
        <f>+'DAY13'!N30+'DAY14'!F30</f>
        <v>0</v>
      </c>
      <c r="O30" s="276">
        <f>+'DAY13'!O30+'DAY14'!G30</f>
        <v>0</v>
      </c>
      <c r="P30" s="53">
        <f t="shared" si="13"/>
        <v>0</v>
      </c>
      <c r="Q30" s="54">
        <f t="shared" si="14"/>
        <v>0</v>
      </c>
      <c r="R30" s="55">
        <f t="shared" si="15"/>
        <v>0</v>
      </c>
      <c r="S30" s="52">
        <f t="shared" si="16"/>
        <v>0</v>
      </c>
      <c r="T30" s="276">
        <f t="shared" si="17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'DAY13'!H31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+(Table116[[#This Row],[OPENING ]]+Table116[[#This Row],[RECEIPTS]]+Table116[[#This Row],[RETURNS]])-(Table116[[#This Row],[EXCHANGED]]+Table116[[#This Row],[SALES]]+Table116[[#This Row],[ISSUES]])</f>
        <v>0</v>
      </c>
      <c r="I31" s="53">
        <v>0</v>
      </c>
      <c r="J31" s="58">
        <f t="shared" si="0"/>
        <v>0</v>
      </c>
      <c r="K31" s="53">
        <f>+'DAY13'!K31+'DAY14'!C31</f>
        <v>0</v>
      </c>
      <c r="L31" s="54">
        <f>+'DAY13'!L31+'DAY14'!D31</f>
        <v>0</v>
      </c>
      <c r="M31" s="55">
        <f>+'DAY13'!M31+'DAY14'!E31</f>
        <v>0</v>
      </c>
      <c r="N31" s="52">
        <f>+'DAY13'!N31+'DAY14'!F31</f>
        <v>0</v>
      </c>
      <c r="O31" s="276">
        <f>+'DAY13'!O31+'DAY14'!G31</f>
        <v>0</v>
      </c>
      <c r="P31" s="53">
        <f t="shared" si="13"/>
        <v>0</v>
      </c>
      <c r="Q31" s="54">
        <f t="shared" si="14"/>
        <v>0</v>
      </c>
      <c r="R31" s="55">
        <f t="shared" si="15"/>
        <v>0</v>
      </c>
      <c r="S31" s="52">
        <f t="shared" si="16"/>
        <v>0</v>
      </c>
      <c r="T31" s="276">
        <f t="shared" si="17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'DAY13'!H32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+(Table116[[#This Row],[OPENING ]]+Table116[[#This Row],[RECEIPTS]]+Table116[[#This Row],[RETURNS]])-(Table116[[#This Row],[EXCHANGED]]+Table116[[#This Row],[SALES]]+Table116[[#This Row],[ISSUES]])</f>
        <v>0</v>
      </c>
      <c r="I32" s="53">
        <v>0</v>
      </c>
      <c r="J32" s="58">
        <f t="shared" si="0"/>
        <v>0</v>
      </c>
      <c r="K32" s="53">
        <f>+'DAY13'!K32+'DAY14'!C32</f>
        <v>0</v>
      </c>
      <c r="L32" s="54">
        <f>+'DAY13'!L32+'DAY14'!D32</f>
        <v>0</v>
      </c>
      <c r="M32" s="55">
        <f>+'DAY13'!M32+'DAY14'!E32</f>
        <v>0</v>
      </c>
      <c r="N32" s="52">
        <f>+'DAY13'!N32+'DAY14'!F32</f>
        <v>0</v>
      </c>
      <c r="O32" s="276">
        <f>+'DAY13'!O32+'DAY14'!G32</f>
        <v>0</v>
      </c>
      <c r="P32" s="53">
        <f t="shared" si="13"/>
        <v>0</v>
      </c>
      <c r="Q32" s="54">
        <f t="shared" si="14"/>
        <v>0</v>
      </c>
      <c r="R32" s="55">
        <f t="shared" si="15"/>
        <v>0</v>
      </c>
      <c r="S32" s="52">
        <f t="shared" si="16"/>
        <v>0</v>
      </c>
      <c r="T32" s="276">
        <f t="shared" si="17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'DAY13'!H33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+(Table116[[#This Row],[OPENING ]]+Table116[[#This Row],[RECEIPTS]]+Table116[[#This Row],[RETURNS]])-(Table116[[#This Row],[EXCHANGED]]+Table116[[#This Row],[SALES]]+Table116[[#This Row],[ISSUES]])</f>
        <v>0</v>
      </c>
      <c r="I33" s="53">
        <v>0</v>
      </c>
      <c r="J33" s="58">
        <f t="shared" si="0"/>
        <v>0</v>
      </c>
      <c r="K33" s="53">
        <f>+'DAY13'!K33+'DAY14'!C33</f>
        <v>0</v>
      </c>
      <c r="L33" s="54">
        <f>+'DAY13'!L33+'DAY14'!D33</f>
        <v>0</v>
      </c>
      <c r="M33" s="55">
        <f>+'DAY13'!M33+'DAY14'!E33</f>
        <v>0</v>
      </c>
      <c r="N33" s="52">
        <f>+'DAY13'!N33+'DAY14'!F33</f>
        <v>0</v>
      </c>
      <c r="O33" s="276">
        <f>+'DAY13'!O33+'DAY14'!G33</f>
        <v>0</v>
      </c>
      <c r="P33" s="53">
        <f t="shared" si="13"/>
        <v>0</v>
      </c>
      <c r="Q33" s="54">
        <f t="shared" si="14"/>
        <v>0</v>
      </c>
      <c r="R33" s="55">
        <f t="shared" si="15"/>
        <v>0</v>
      </c>
      <c r="S33" s="52">
        <f t="shared" si="16"/>
        <v>0</v>
      </c>
      <c r="T33" s="276">
        <f t="shared" si="17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'DAY13'!H34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+(Table116[[#This Row],[OPENING ]]+Table116[[#This Row],[RECEIPTS]]+Table116[[#This Row],[RETURNS]])-(Table116[[#This Row],[EXCHANGED]]+Table116[[#This Row],[SALES]]+Table116[[#This Row],[ISSUES]])</f>
        <v>44279.9</v>
      </c>
      <c r="I34" s="53">
        <v>0</v>
      </c>
      <c r="J34" s="58">
        <f t="shared" si="0"/>
        <v>-44279.9</v>
      </c>
      <c r="K34" s="53">
        <f>+'DAY13'!K34+'DAY14'!C34</f>
        <v>29625</v>
      </c>
      <c r="L34" s="54">
        <f>+'DAY13'!L34+'DAY14'!D34</f>
        <v>18</v>
      </c>
      <c r="M34" s="55">
        <f>+'DAY13'!M34+'DAY14'!E34</f>
        <v>0</v>
      </c>
      <c r="N34" s="52">
        <f>+'DAY13'!N34+'DAY14'!F34</f>
        <v>0</v>
      </c>
      <c r="O34" s="276">
        <f>+'DAY13'!O34+'DAY14'!G34</f>
        <v>9691.5</v>
      </c>
      <c r="P34" s="53">
        <f t="shared" si="13"/>
        <v>2116.0714285714284</v>
      </c>
      <c r="Q34" s="54">
        <f t="shared" si="14"/>
        <v>1.2857142857142858</v>
      </c>
      <c r="R34" s="55">
        <f t="shared" si="15"/>
        <v>0</v>
      </c>
      <c r="S34" s="52">
        <f t="shared" si="16"/>
        <v>0</v>
      </c>
      <c r="T34" s="276">
        <f t="shared" si="17"/>
        <v>692.25</v>
      </c>
      <c r="U34" s="62">
        <f t="shared" si="1"/>
        <v>15.760174910066228</v>
      </c>
    </row>
    <row r="35" spans="1:21" x14ac:dyDescent="0.25">
      <c r="A35" s="336"/>
      <c r="B35" s="52">
        <f>'DAY13'!H35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+(Table116[[#This Row],[OPENING ]]+Table116[[#This Row],[RECEIPTS]]+Table116[[#This Row],[RETURNS]])-(Table116[[#This Row],[EXCHANGED]]+Table116[[#This Row],[SALES]]+Table116[[#This Row],[ISSUES]])</f>
        <v>5000</v>
      </c>
      <c r="I35" s="53">
        <v>0</v>
      </c>
      <c r="J35" s="58">
        <f>+I35-H35</f>
        <v>-5000</v>
      </c>
      <c r="K35" s="53">
        <f>+'DAY13'!K35+'DAY14'!C35</f>
        <v>5000</v>
      </c>
      <c r="L35" s="54">
        <f>+'DAY13'!L35+'DAY14'!D35</f>
        <v>0</v>
      </c>
      <c r="M35" s="55">
        <f>+'DAY13'!M35+'DAY14'!E35</f>
        <v>0</v>
      </c>
      <c r="N35" s="52">
        <f>+'DAY13'!N35+'DAY14'!F35</f>
        <v>0</v>
      </c>
      <c r="O35" s="276">
        <f>+'DAY13'!O35+'DAY14'!G35</f>
        <v>0</v>
      </c>
      <c r="P35" s="53">
        <f t="shared" si="13"/>
        <v>357.14285714285717</v>
      </c>
      <c r="Q35" s="54">
        <f t="shared" si="14"/>
        <v>0</v>
      </c>
      <c r="R35" s="55">
        <f t="shared" si="15"/>
        <v>0</v>
      </c>
      <c r="S35" s="52">
        <f t="shared" si="16"/>
        <v>0</v>
      </c>
      <c r="T35" s="276">
        <f t="shared" si="17"/>
        <v>0</v>
      </c>
      <c r="U35" s="62">
        <f t="shared" si="1"/>
        <v>13.999999999999998</v>
      </c>
    </row>
    <row r="36" spans="1:21" x14ac:dyDescent="0.25">
      <c r="A36" s="336"/>
      <c r="B36" s="52">
        <f>'DAY13'!H36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+(Table116[[#This Row],[OPENING ]]+Table116[[#This Row],[RECEIPTS]]+Table116[[#This Row],[RETURNS]])-(Table116[[#This Row],[EXCHANGED]]+Table116[[#This Row],[SALES]]+Table116[[#This Row],[ISSUES]])</f>
        <v>0</v>
      </c>
      <c r="I36" s="53">
        <v>0</v>
      </c>
      <c r="J36" s="58">
        <f>+I36-H36</f>
        <v>0</v>
      </c>
      <c r="K36" s="53">
        <f>+'DAY13'!K36+'DAY14'!C36</f>
        <v>0</v>
      </c>
      <c r="L36" s="54">
        <f>+'DAY13'!L36+'DAY14'!D36</f>
        <v>0</v>
      </c>
      <c r="M36" s="55">
        <f>+'DAY13'!M36+'DAY14'!E36</f>
        <v>0</v>
      </c>
      <c r="N36" s="52">
        <f>+'DAY13'!N36+'DAY14'!F36</f>
        <v>0</v>
      </c>
      <c r="O36" s="276">
        <f>+'DAY13'!O36+'DAY14'!G36</f>
        <v>0</v>
      </c>
      <c r="P36" s="53">
        <f t="shared" si="13"/>
        <v>0</v>
      </c>
      <c r="Q36" s="54">
        <f t="shared" si="14"/>
        <v>0</v>
      </c>
      <c r="R36" s="55">
        <f t="shared" si="15"/>
        <v>0</v>
      </c>
      <c r="S36" s="52">
        <f t="shared" si="16"/>
        <v>0</v>
      </c>
      <c r="T36" s="276">
        <f t="shared" si="17"/>
        <v>0</v>
      </c>
      <c r="U36" s="62">
        <f t="shared" si="1"/>
        <v>0</v>
      </c>
    </row>
    <row r="37" spans="1:21" x14ac:dyDescent="0.25">
      <c r="A37" s="336"/>
      <c r="B37" s="52">
        <f>'DAY13'!H37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+(Table116[[#This Row],[OPENING ]]+Table116[[#This Row],[RECEIPTS]]+Table116[[#This Row],[RETURNS]])-(Table116[[#This Row],[EXCHANGED]]+Table116[[#This Row],[SALES]]+Table116[[#This Row],[ISSUES]])</f>
        <v>0</v>
      </c>
      <c r="I37" s="53">
        <v>0</v>
      </c>
      <c r="J37" s="58">
        <f>+I37-H37</f>
        <v>0</v>
      </c>
      <c r="K37" s="53">
        <f>+'DAY13'!K37+'DAY14'!C37</f>
        <v>0</v>
      </c>
      <c r="L37" s="54">
        <f>+'DAY13'!L37+'DAY14'!D37</f>
        <v>0</v>
      </c>
      <c r="M37" s="55">
        <f>+'DAY13'!M37+'DAY14'!E37</f>
        <v>0</v>
      </c>
      <c r="N37" s="52">
        <f>+'DAY13'!N37+'DAY14'!F37</f>
        <v>0</v>
      </c>
      <c r="O37" s="276">
        <f>+'DAY13'!O37+'DAY14'!G37</f>
        <v>0</v>
      </c>
      <c r="P37" s="53">
        <f t="shared" si="13"/>
        <v>0</v>
      </c>
      <c r="Q37" s="54">
        <f t="shared" si="14"/>
        <v>0</v>
      </c>
      <c r="R37" s="55">
        <f t="shared" si="15"/>
        <v>0</v>
      </c>
      <c r="S37" s="52">
        <f t="shared" si="16"/>
        <v>0</v>
      </c>
      <c r="T37" s="276">
        <f t="shared" si="17"/>
        <v>0</v>
      </c>
      <c r="U37" s="62">
        <f t="shared" si="1"/>
        <v>0</v>
      </c>
    </row>
    <row r="38" spans="1:21" x14ac:dyDescent="0.25">
      <c r="A38" s="336"/>
      <c r="B38" s="52">
        <f>'DAY13'!H38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+(Table116[[#This Row],[OPENING ]]+Table116[[#This Row],[RECEIPTS]]+Table116[[#This Row],[RETURNS]])-(Table116[[#This Row],[EXCHANGED]]+Table116[[#This Row],[SALES]]+Table116[[#This Row],[ISSUES]])</f>
        <v>0</v>
      </c>
      <c r="I38" s="53">
        <v>0</v>
      </c>
      <c r="J38" s="58">
        <f>+I38-H38</f>
        <v>0</v>
      </c>
      <c r="K38" s="53">
        <f>+'DAY13'!K38+'DAY14'!C38</f>
        <v>0</v>
      </c>
      <c r="L38" s="54">
        <f>+'DAY13'!L38+'DAY14'!D38</f>
        <v>0</v>
      </c>
      <c r="M38" s="55">
        <f>+'DAY13'!M38+'DAY14'!E38</f>
        <v>0</v>
      </c>
      <c r="N38" s="52">
        <f>+'DAY13'!N38+'DAY14'!F38</f>
        <v>0</v>
      </c>
      <c r="O38" s="276">
        <f>+'DAY13'!O38+'DAY14'!G38</f>
        <v>0</v>
      </c>
      <c r="P38" s="53">
        <f t="shared" si="13"/>
        <v>0</v>
      </c>
      <c r="Q38" s="54">
        <f t="shared" si="14"/>
        <v>0</v>
      </c>
      <c r="R38" s="55">
        <f t="shared" si="15"/>
        <v>0</v>
      </c>
      <c r="S38" s="52">
        <f t="shared" si="16"/>
        <v>0</v>
      </c>
      <c r="T38" s="276">
        <f t="shared" si="17"/>
        <v>0</v>
      </c>
      <c r="U38" s="62">
        <f t="shared" si="1"/>
        <v>0</v>
      </c>
    </row>
    <row r="39" spans="1:21" ht="15.75" thickBot="1" x14ac:dyDescent="0.3">
      <c r="A39" s="337"/>
      <c r="B39" s="52">
        <f>'DAY13'!H39</f>
        <v>0</v>
      </c>
      <c r="C39" s="53">
        <v>0</v>
      </c>
      <c r="D39" s="54">
        <v>0</v>
      </c>
      <c r="E39" s="55">
        <v>0</v>
      </c>
      <c r="F39" s="52">
        <v>0</v>
      </c>
      <c r="G39" s="276">
        <v>0</v>
      </c>
      <c r="H39" s="54">
        <f>+(Table116[[#This Row],[OPENING ]]+Table116[[#This Row],[RECEIPTS]]+Table116[[#This Row],[RETURNS]])-(Table116[[#This Row],[EXCHANGED]]+Table116[[#This Row],[SALES]]+Table116[[#This Row],[ISSUES]])</f>
        <v>0</v>
      </c>
      <c r="I39" s="144">
        <v>0</v>
      </c>
      <c r="J39" s="148">
        <f t="shared" si="0"/>
        <v>0</v>
      </c>
      <c r="K39" s="53">
        <f>+'DAY13'!K39+'DAY14'!C39</f>
        <v>0</v>
      </c>
      <c r="L39" s="54">
        <f>+'DAY13'!L39+'DAY14'!D39</f>
        <v>0</v>
      </c>
      <c r="M39" s="55">
        <f>+'DAY13'!M39+'DAY14'!E39</f>
        <v>0</v>
      </c>
      <c r="N39" s="52">
        <f>+'DAY13'!N39+'DAY14'!F39</f>
        <v>0</v>
      </c>
      <c r="O39" s="276">
        <f>+'DAY13'!O39+'DAY14'!G39</f>
        <v>0</v>
      </c>
      <c r="P39" s="53">
        <f t="shared" si="13"/>
        <v>0</v>
      </c>
      <c r="Q39" s="54">
        <f t="shared" si="14"/>
        <v>0</v>
      </c>
      <c r="R39" s="55">
        <f t="shared" si="15"/>
        <v>0</v>
      </c>
      <c r="S39" s="52">
        <f t="shared" si="16"/>
        <v>0</v>
      </c>
      <c r="T39" s="276">
        <f t="shared" si="17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8">SUM(C23:C39)</f>
        <v>0</v>
      </c>
      <c r="D40" s="162">
        <f t="shared" si="18"/>
        <v>0</v>
      </c>
      <c r="E40" s="163">
        <f t="shared" si="18"/>
        <v>0</v>
      </c>
      <c r="F40" s="160">
        <f t="shared" si="18"/>
        <v>0</v>
      </c>
      <c r="G40" s="277">
        <f t="shared" si="18"/>
        <v>0</v>
      </c>
      <c r="H40" s="162">
        <f t="shared" si="18"/>
        <v>49527.1</v>
      </c>
      <c r="I40" s="161">
        <f t="shared" si="18"/>
        <v>0</v>
      </c>
      <c r="J40" s="165">
        <f>SUM(J23:J39)</f>
        <v>-49527.1</v>
      </c>
      <c r="K40" s="161">
        <f t="shared" si="18"/>
        <v>34625</v>
      </c>
      <c r="L40" s="162">
        <f t="shared" si="18"/>
        <v>128.19999999999999</v>
      </c>
      <c r="M40" s="163">
        <f t="shared" si="18"/>
        <v>0</v>
      </c>
      <c r="N40" s="161">
        <f t="shared" si="18"/>
        <v>0</v>
      </c>
      <c r="O40" s="277">
        <f t="shared" si="18"/>
        <v>12058.5</v>
      </c>
      <c r="P40" s="161">
        <f t="shared" si="18"/>
        <v>2473.2142857142858</v>
      </c>
      <c r="Q40" s="162">
        <f t="shared" si="18"/>
        <v>9.1571428571428584</v>
      </c>
      <c r="R40" s="163">
        <f t="shared" si="18"/>
        <v>0</v>
      </c>
      <c r="S40" s="160">
        <f t="shared" si="18"/>
        <v>0</v>
      </c>
      <c r="T40" s="277">
        <f t="shared" si="18"/>
        <v>861.32142857142856</v>
      </c>
      <c r="U40" s="166">
        <f t="shared" si="1"/>
        <v>14.812096121268828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'DAY13'!H43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+(Table116[[#This Row],[OPENING ]]+Table116[[#This Row],[RECEIPTS]]+Table116[[#This Row],[RETURNS]])-(Table116[[#This Row],[EXCHANGED]]+Table116[[#This Row],[SALES]]+Table116[[#This Row],[ISSUES]])</f>
        <v>0</v>
      </c>
      <c r="I43" s="53">
        <v>0</v>
      </c>
      <c r="J43" s="58">
        <f t="shared" si="0"/>
        <v>0</v>
      </c>
      <c r="K43" s="53">
        <f>+'DAY13'!K43+'DAY14'!C43</f>
        <v>0</v>
      </c>
      <c r="L43" s="54">
        <f>+'DAY13'!L43+'DAY14'!D43</f>
        <v>0</v>
      </c>
      <c r="M43" s="55">
        <f>+'DAY13'!M43+'DAY14'!E43</f>
        <v>0</v>
      </c>
      <c r="N43" s="52">
        <f>+'DAY13'!N43+'DAY14'!F43</f>
        <v>0</v>
      </c>
      <c r="O43" s="276">
        <f>+'DAY13'!O43+'DAY14'!G43</f>
        <v>46</v>
      </c>
      <c r="P43" s="53">
        <f t="shared" ref="P43" si="19">+K43/14</f>
        <v>0</v>
      </c>
      <c r="Q43" s="54">
        <f t="shared" ref="Q43" si="20">+L43/14</f>
        <v>0</v>
      </c>
      <c r="R43" s="55">
        <f t="shared" ref="R43" si="21">+M43/14</f>
        <v>0</v>
      </c>
      <c r="S43" s="52">
        <f t="shared" ref="S43" si="22">+N43/14</f>
        <v>0</v>
      </c>
      <c r="T43" s="276">
        <f t="shared" ref="T43" si="23">+O43/14</f>
        <v>3.2857142857142856</v>
      </c>
      <c r="U43" s="62">
        <f t="shared" si="1"/>
        <v>0</v>
      </c>
    </row>
    <row r="44" spans="1:21" x14ac:dyDescent="0.25">
      <c r="A44" s="71" t="s">
        <v>28</v>
      </c>
      <c r="B44" s="52">
        <f>'DAY13'!H44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+(Table116[[#This Row],[OPENING ]]+Table116[[#This Row],[RECEIPTS]]+Table116[[#This Row],[RETURNS]])-(Table116[[#This Row],[EXCHANGED]]+Table116[[#This Row],[SALES]]+Table116[[#This Row],[ISSUES]])</f>
        <v>0</v>
      </c>
      <c r="I44" s="53">
        <v>0</v>
      </c>
      <c r="J44" s="58">
        <f t="shared" si="0"/>
        <v>0</v>
      </c>
      <c r="K44" s="53">
        <f>+'DAY13'!K44+'DAY14'!C44</f>
        <v>0</v>
      </c>
      <c r="L44" s="54">
        <f>+'DAY13'!L44+'DAY14'!D44</f>
        <v>0</v>
      </c>
      <c r="M44" s="55">
        <f>+'DAY13'!M44+'DAY14'!E44</f>
        <v>0</v>
      </c>
      <c r="N44" s="52">
        <f>+'DAY13'!N44+'DAY14'!F44</f>
        <v>0</v>
      </c>
      <c r="O44" s="276">
        <f>+'DAY13'!O44+'DAY14'!G44</f>
        <v>0</v>
      </c>
      <c r="P44" s="53">
        <f t="shared" ref="P44:P59" si="24">+K44/14</f>
        <v>0</v>
      </c>
      <c r="Q44" s="54">
        <f t="shared" ref="Q44:Q59" si="25">+L44/14</f>
        <v>0</v>
      </c>
      <c r="R44" s="55">
        <f t="shared" ref="R44:R59" si="26">+M44/14</f>
        <v>0</v>
      </c>
      <c r="S44" s="52">
        <f t="shared" ref="S44:S59" si="27">+N44/14</f>
        <v>0</v>
      </c>
      <c r="T44" s="276">
        <f t="shared" ref="T44:T59" si="28">+O44/14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'DAY13'!H45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+(Table116[[#This Row],[OPENING ]]+Table116[[#This Row],[RECEIPTS]]+Table116[[#This Row],[RETURNS]])-(Table116[[#This Row],[EXCHANGED]]+Table116[[#This Row],[SALES]]+Table116[[#This Row],[ISSUES]])</f>
        <v>0</v>
      </c>
      <c r="I45" s="53">
        <v>0</v>
      </c>
      <c r="J45" s="58">
        <f t="shared" si="0"/>
        <v>0</v>
      </c>
      <c r="K45" s="53">
        <f>+'DAY13'!K45+'DAY14'!C45</f>
        <v>0</v>
      </c>
      <c r="L45" s="54">
        <f>+'DAY13'!L45+'DAY14'!D45</f>
        <v>0</v>
      </c>
      <c r="M45" s="55">
        <f>+'DAY13'!M45+'DAY14'!E45</f>
        <v>0</v>
      </c>
      <c r="N45" s="52">
        <f>+'DAY13'!N45+'DAY14'!F45</f>
        <v>0</v>
      </c>
      <c r="O45" s="276">
        <f>+'DAY13'!O45+'DAY14'!G45</f>
        <v>0</v>
      </c>
      <c r="P45" s="53">
        <f t="shared" si="24"/>
        <v>0</v>
      </c>
      <c r="Q45" s="54">
        <f t="shared" si="25"/>
        <v>0</v>
      </c>
      <c r="R45" s="55">
        <f t="shared" si="26"/>
        <v>0</v>
      </c>
      <c r="S45" s="52">
        <f t="shared" si="27"/>
        <v>0</v>
      </c>
      <c r="T45" s="276">
        <f t="shared" si="2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'DAY13'!H46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+(Table116[[#This Row],[OPENING ]]+Table116[[#This Row],[RECEIPTS]]+Table116[[#This Row],[RETURNS]])-(Table116[[#This Row],[EXCHANGED]]+Table116[[#This Row],[SALES]]+Table116[[#This Row],[ISSUES]])</f>
        <v>0</v>
      </c>
      <c r="I46" s="53">
        <v>0</v>
      </c>
      <c r="J46" s="58">
        <f t="shared" si="0"/>
        <v>0</v>
      </c>
      <c r="K46" s="53">
        <f>+'DAY13'!K46+'DAY14'!C46</f>
        <v>0</v>
      </c>
      <c r="L46" s="54">
        <f>+'DAY13'!L46+'DAY14'!D46</f>
        <v>0</v>
      </c>
      <c r="M46" s="55">
        <f>+'DAY13'!M46+'DAY14'!E46</f>
        <v>0</v>
      </c>
      <c r="N46" s="52">
        <f>+'DAY13'!N46+'DAY14'!F46</f>
        <v>0</v>
      </c>
      <c r="O46" s="276">
        <f>+'DAY13'!O46+'DAY14'!G46</f>
        <v>0</v>
      </c>
      <c r="P46" s="53">
        <f t="shared" si="24"/>
        <v>0</v>
      </c>
      <c r="Q46" s="54">
        <f t="shared" si="25"/>
        <v>0</v>
      </c>
      <c r="R46" s="55">
        <f t="shared" si="26"/>
        <v>0</v>
      </c>
      <c r="S46" s="52">
        <f t="shared" si="27"/>
        <v>0</v>
      </c>
      <c r="T46" s="276">
        <f t="shared" si="2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'DAY13'!H47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+(Table116[[#This Row],[OPENING ]]+Table116[[#This Row],[RECEIPTS]]+Table116[[#This Row],[RETURNS]])-(Table116[[#This Row],[EXCHANGED]]+Table116[[#This Row],[SALES]]+Table116[[#This Row],[ISSUES]])</f>
        <v>0</v>
      </c>
      <c r="I47" s="53">
        <v>0</v>
      </c>
      <c r="J47" s="58">
        <f t="shared" si="0"/>
        <v>0</v>
      </c>
      <c r="K47" s="53">
        <f>+'DAY13'!K47+'DAY14'!C47</f>
        <v>0</v>
      </c>
      <c r="L47" s="54">
        <f>+'DAY13'!L47+'DAY14'!D47</f>
        <v>0</v>
      </c>
      <c r="M47" s="55">
        <f>+'DAY13'!M47+'DAY14'!E47</f>
        <v>0</v>
      </c>
      <c r="N47" s="52">
        <f>+'DAY13'!N47+'DAY14'!F47</f>
        <v>0</v>
      </c>
      <c r="O47" s="276">
        <f>+'DAY13'!O47+'DAY14'!G47</f>
        <v>0</v>
      </c>
      <c r="P47" s="53">
        <f t="shared" si="24"/>
        <v>0</v>
      </c>
      <c r="Q47" s="54">
        <f t="shared" si="25"/>
        <v>0</v>
      </c>
      <c r="R47" s="55">
        <f t="shared" si="26"/>
        <v>0</v>
      </c>
      <c r="S47" s="52">
        <f t="shared" si="27"/>
        <v>0</v>
      </c>
      <c r="T47" s="276">
        <f t="shared" si="2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'DAY13'!H48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+(Table116[[#This Row],[OPENING ]]+Table116[[#This Row],[RECEIPTS]]+Table116[[#This Row],[RETURNS]])-(Table116[[#This Row],[EXCHANGED]]+Table116[[#This Row],[SALES]]+Table116[[#This Row],[ISSUES]])</f>
        <v>0</v>
      </c>
      <c r="I48" s="53">
        <v>0</v>
      </c>
      <c r="J48" s="58">
        <f t="shared" si="0"/>
        <v>0</v>
      </c>
      <c r="K48" s="53">
        <f>+'DAY13'!K48+'DAY14'!C48</f>
        <v>0</v>
      </c>
      <c r="L48" s="54">
        <f>+'DAY13'!L48+'DAY14'!D48</f>
        <v>0</v>
      </c>
      <c r="M48" s="55">
        <f>+'DAY13'!M48+'DAY14'!E48</f>
        <v>0</v>
      </c>
      <c r="N48" s="52">
        <f>+'DAY13'!N48+'DAY14'!F48</f>
        <v>0</v>
      </c>
      <c r="O48" s="276">
        <f>+'DAY13'!O48+'DAY14'!G48</f>
        <v>0</v>
      </c>
      <c r="P48" s="53">
        <f t="shared" si="24"/>
        <v>0</v>
      </c>
      <c r="Q48" s="54">
        <f t="shared" si="25"/>
        <v>0</v>
      </c>
      <c r="R48" s="55">
        <f t="shared" si="26"/>
        <v>0</v>
      </c>
      <c r="S48" s="52">
        <f t="shared" si="27"/>
        <v>0</v>
      </c>
      <c r="T48" s="276">
        <f t="shared" si="2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'DAY13'!H49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+(Table116[[#This Row],[OPENING ]]+Table116[[#This Row],[RECEIPTS]]+Table116[[#This Row],[RETURNS]])-(Table116[[#This Row],[EXCHANGED]]+Table116[[#This Row],[SALES]]+Table116[[#This Row],[ISSUES]])</f>
        <v>0</v>
      </c>
      <c r="I49" s="53">
        <v>0</v>
      </c>
      <c r="J49" s="58">
        <f t="shared" si="0"/>
        <v>0</v>
      </c>
      <c r="K49" s="53">
        <f>+'DAY13'!K49+'DAY14'!C49</f>
        <v>0</v>
      </c>
      <c r="L49" s="54">
        <f>+'DAY13'!L49+'DAY14'!D49</f>
        <v>0</v>
      </c>
      <c r="M49" s="55">
        <f>+'DAY13'!M49+'DAY14'!E49</f>
        <v>0</v>
      </c>
      <c r="N49" s="52">
        <f>+'DAY13'!N49+'DAY14'!F49</f>
        <v>0</v>
      </c>
      <c r="O49" s="276">
        <f>+'DAY13'!O49+'DAY14'!G49</f>
        <v>0</v>
      </c>
      <c r="P49" s="53">
        <f t="shared" si="24"/>
        <v>0</v>
      </c>
      <c r="Q49" s="54">
        <f t="shared" si="25"/>
        <v>0</v>
      </c>
      <c r="R49" s="55">
        <f t="shared" si="26"/>
        <v>0</v>
      </c>
      <c r="S49" s="52">
        <f t="shared" si="27"/>
        <v>0</v>
      </c>
      <c r="T49" s="276">
        <f t="shared" si="2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'DAY13'!H50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+(Table116[[#This Row],[OPENING ]]+Table116[[#This Row],[RECEIPTS]]+Table116[[#This Row],[RETURNS]])-(Table116[[#This Row],[EXCHANGED]]+Table116[[#This Row],[SALES]]+Table116[[#This Row],[ISSUES]])</f>
        <v>0</v>
      </c>
      <c r="I50" s="53">
        <v>0</v>
      </c>
      <c r="J50" s="58">
        <f t="shared" si="0"/>
        <v>0</v>
      </c>
      <c r="K50" s="53">
        <f>+'DAY13'!K50+'DAY14'!C50</f>
        <v>0</v>
      </c>
      <c r="L50" s="54">
        <f>+'DAY13'!L50+'DAY14'!D50</f>
        <v>0</v>
      </c>
      <c r="M50" s="55">
        <f>+'DAY13'!M50+'DAY14'!E50</f>
        <v>0</v>
      </c>
      <c r="N50" s="52">
        <f>+'DAY13'!N50+'DAY14'!F50</f>
        <v>0</v>
      </c>
      <c r="O50" s="276">
        <f>+'DAY13'!O50+'DAY14'!G50</f>
        <v>0</v>
      </c>
      <c r="P50" s="53">
        <f t="shared" si="24"/>
        <v>0</v>
      </c>
      <c r="Q50" s="54">
        <f t="shared" si="25"/>
        <v>0</v>
      </c>
      <c r="R50" s="55">
        <f t="shared" si="26"/>
        <v>0</v>
      </c>
      <c r="S50" s="52">
        <f t="shared" si="27"/>
        <v>0</v>
      </c>
      <c r="T50" s="276">
        <f t="shared" si="2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'DAY13'!H51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+(Table116[[#This Row],[OPENING ]]+Table116[[#This Row],[RECEIPTS]]+Table116[[#This Row],[RETURNS]])-(Table116[[#This Row],[EXCHANGED]]+Table116[[#This Row],[SALES]]+Table116[[#This Row],[ISSUES]])</f>
        <v>0</v>
      </c>
      <c r="I51" s="53">
        <v>0</v>
      </c>
      <c r="J51" s="58">
        <f t="shared" si="0"/>
        <v>0</v>
      </c>
      <c r="K51" s="53">
        <f>+'DAY13'!K51+'DAY14'!C51</f>
        <v>0</v>
      </c>
      <c r="L51" s="54">
        <f>+'DAY13'!L51+'DAY14'!D51</f>
        <v>0</v>
      </c>
      <c r="M51" s="55">
        <f>+'DAY13'!M51+'DAY14'!E51</f>
        <v>0</v>
      </c>
      <c r="N51" s="52">
        <f>+'DAY13'!N51+'DAY14'!F51</f>
        <v>0</v>
      </c>
      <c r="O51" s="276">
        <f>+'DAY13'!O51+'DAY14'!G51</f>
        <v>0</v>
      </c>
      <c r="P51" s="53">
        <f t="shared" si="24"/>
        <v>0</v>
      </c>
      <c r="Q51" s="54">
        <f t="shared" si="25"/>
        <v>0</v>
      </c>
      <c r="R51" s="55">
        <f t="shared" si="26"/>
        <v>0</v>
      </c>
      <c r="S51" s="52">
        <f t="shared" si="27"/>
        <v>0</v>
      </c>
      <c r="T51" s="276">
        <f t="shared" si="2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'DAY13'!H52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+(Table116[[#This Row],[OPENING ]]+Table116[[#This Row],[RECEIPTS]]+Table116[[#This Row],[RETURNS]])-(Table116[[#This Row],[EXCHANGED]]+Table116[[#This Row],[SALES]]+Table116[[#This Row],[ISSUES]])</f>
        <v>0</v>
      </c>
      <c r="I52" s="53">
        <v>0</v>
      </c>
      <c r="J52" s="58">
        <f t="shared" si="0"/>
        <v>0</v>
      </c>
      <c r="K52" s="53">
        <f>+'DAY13'!K52+'DAY14'!C52</f>
        <v>0</v>
      </c>
      <c r="L52" s="54">
        <f>+'DAY13'!L52+'DAY14'!D52</f>
        <v>0</v>
      </c>
      <c r="M52" s="55">
        <f>+'DAY13'!M52+'DAY14'!E52</f>
        <v>0</v>
      </c>
      <c r="N52" s="52">
        <f>+'DAY13'!N52+'DAY14'!F52</f>
        <v>0</v>
      </c>
      <c r="O52" s="276">
        <f>+'DAY13'!O52+'DAY14'!G52</f>
        <v>0</v>
      </c>
      <c r="P52" s="53">
        <f t="shared" si="24"/>
        <v>0</v>
      </c>
      <c r="Q52" s="54">
        <f t="shared" si="25"/>
        <v>0</v>
      </c>
      <c r="R52" s="55">
        <f t="shared" si="26"/>
        <v>0</v>
      </c>
      <c r="S52" s="52">
        <f t="shared" si="27"/>
        <v>0</v>
      </c>
      <c r="T52" s="276">
        <f t="shared" si="2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'DAY13'!H53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+(Table116[[#This Row],[OPENING ]]+Table116[[#This Row],[RECEIPTS]]+Table116[[#This Row],[RETURNS]])-(Table116[[#This Row],[EXCHANGED]]+Table116[[#This Row],[SALES]]+Table116[[#This Row],[ISSUES]])</f>
        <v>0</v>
      </c>
      <c r="I53" s="53">
        <v>0</v>
      </c>
      <c r="J53" s="58">
        <f t="shared" si="0"/>
        <v>0</v>
      </c>
      <c r="K53" s="53">
        <f>+'DAY13'!K53+'DAY14'!C53</f>
        <v>0</v>
      </c>
      <c r="L53" s="54">
        <f>+'DAY13'!L53+'DAY14'!D53</f>
        <v>0</v>
      </c>
      <c r="M53" s="55">
        <f>+'DAY13'!M53+'DAY14'!E53</f>
        <v>0</v>
      </c>
      <c r="N53" s="52">
        <f>+'DAY13'!N53+'DAY14'!F53</f>
        <v>0</v>
      </c>
      <c r="O53" s="276">
        <f>+'DAY13'!O53+'DAY14'!G53</f>
        <v>0</v>
      </c>
      <c r="P53" s="53">
        <f t="shared" si="24"/>
        <v>0</v>
      </c>
      <c r="Q53" s="54">
        <f t="shared" si="25"/>
        <v>0</v>
      </c>
      <c r="R53" s="55">
        <f t="shared" si="26"/>
        <v>0</v>
      </c>
      <c r="S53" s="52">
        <f t="shared" si="27"/>
        <v>0</v>
      </c>
      <c r="T53" s="276">
        <f t="shared" si="2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'DAY13'!H54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+(Table116[[#This Row],[OPENING ]]+Table116[[#This Row],[RECEIPTS]]+Table116[[#This Row],[RETURNS]])-(Table116[[#This Row],[EXCHANGED]]+Table116[[#This Row],[SALES]]+Table116[[#This Row],[ISSUES]])</f>
        <v>0</v>
      </c>
      <c r="I54" s="53">
        <v>0</v>
      </c>
      <c r="J54" s="58">
        <f t="shared" si="0"/>
        <v>0</v>
      </c>
      <c r="K54" s="53">
        <f>+'DAY13'!K54+'DAY14'!C54</f>
        <v>0</v>
      </c>
      <c r="L54" s="54">
        <f>+'DAY13'!L54+'DAY14'!D54</f>
        <v>0</v>
      </c>
      <c r="M54" s="55">
        <f>+'DAY13'!M54+'DAY14'!E54</f>
        <v>0</v>
      </c>
      <c r="N54" s="52">
        <f>+'DAY13'!N54+'DAY14'!F54</f>
        <v>0</v>
      </c>
      <c r="O54" s="276">
        <f>+'DAY13'!O54+'DAY14'!G54</f>
        <v>0</v>
      </c>
      <c r="P54" s="53">
        <f t="shared" si="24"/>
        <v>0</v>
      </c>
      <c r="Q54" s="54">
        <f t="shared" si="25"/>
        <v>0</v>
      </c>
      <c r="R54" s="55">
        <f t="shared" si="26"/>
        <v>0</v>
      </c>
      <c r="S54" s="52">
        <f t="shared" si="27"/>
        <v>0</v>
      </c>
      <c r="T54" s="276">
        <f t="shared" si="2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'DAY13'!H55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+(Table116[[#This Row],[OPENING ]]+Table116[[#This Row],[RECEIPTS]]+Table116[[#This Row],[RETURNS]])-(Table116[[#This Row],[EXCHANGED]]+Table116[[#This Row],[SALES]]+Table116[[#This Row],[ISSUES]])</f>
        <v>9994.3200000000015</v>
      </c>
      <c r="I55" s="53">
        <v>0</v>
      </c>
      <c r="J55" s="58">
        <f t="shared" si="0"/>
        <v>-9994.3200000000015</v>
      </c>
      <c r="K55" s="53">
        <f>+'DAY13'!K55+'DAY14'!C55</f>
        <v>18250</v>
      </c>
      <c r="L55" s="54">
        <f>+'DAY13'!L55+'DAY14'!D55</f>
        <v>72.599999999999994</v>
      </c>
      <c r="M55" s="55">
        <f>+'DAY13'!M55+'DAY14'!E55</f>
        <v>0</v>
      </c>
      <c r="N55" s="52">
        <f>+'DAY13'!N55+'DAY14'!F55</f>
        <v>0</v>
      </c>
      <c r="O55" s="276">
        <f>+'DAY13'!O55+'DAY14'!G55</f>
        <v>8337.7999999999993</v>
      </c>
      <c r="P55" s="53">
        <f t="shared" si="24"/>
        <v>1303.5714285714287</v>
      </c>
      <c r="Q55" s="54">
        <f t="shared" si="25"/>
        <v>5.1857142857142851</v>
      </c>
      <c r="R55" s="55">
        <f t="shared" si="26"/>
        <v>0</v>
      </c>
      <c r="S55" s="52">
        <f t="shared" si="27"/>
        <v>0</v>
      </c>
      <c r="T55" s="276">
        <f t="shared" si="28"/>
        <v>595.55714285714282</v>
      </c>
      <c r="U55" s="62">
        <f t="shared" si="1"/>
        <v>5.248251339064681</v>
      </c>
    </row>
    <row r="56" spans="1:21" x14ac:dyDescent="0.25">
      <c r="A56" s="71" t="s">
        <v>227</v>
      </c>
      <c r="B56" s="52">
        <f>'DAY13'!H56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+(Table116[[#This Row],[OPENING ]]+Table116[[#This Row],[RECEIPTS]]+Table116[[#This Row],[RETURNS]])-(Table116[[#This Row],[EXCHANGED]]+Table116[[#This Row],[SALES]]+Table116[[#This Row],[ISSUES]])</f>
        <v>29.2</v>
      </c>
      <c r="I56" s="53">
        <v>0</v>
      </c>
      <c r="J56" s="58">
        <f t="shared" si="0"/>
        <v>-29.2</v>
      </c>
      <c r="K56" s="53">
        <f>+'DAY13'!K56+'DAY14'!C56</f>
        <v>0</v>
      </c>
      <c r="L56" s="54">
        <f>+'DAY13'!L56+'DAY14'!D56</f>
        <v>0</v>
      </c>
      <c r="M56" s="55">
        <f>+'DAY13'!M56+'DAY14'!E56</f>
        <v>0</v>
      </c>
      <c r="N56" s="52">
        <f>+'DAY13'!N56+'DAY14'!F56</f>
        <v>0</v>
      </c>
      <c r="O56" s="276">
        <f>+'DAY13'!O56+'DAY14'!G56</f>
        <v>0</v>
      </c>
      <c r="P56" s="53">
        <f t="shared" si="24"/>
        <v>0</v>
      </c>
      <c r="Q56" s="54">
        <f t="shared" si="25"/>
        <v>0</v>
      </c>
      <c r="R56" s="55">
        <f t="shared" si="26"/>
        <v>0</v>
      </c>
      <c r="S56" s="52">
        <f t="shared" si="27"/>
        <v>0</v>
      </c>
      <c r="T56" s="276">
        <f t="shared" si="28"/>
        <v>0</v>
      </c>
      <c r="U56" s="62">
        <f t="shared" si="1"/>
        <v>0</v>
      </c>
    </row>
    <row r="57" spans="1:21" x14ac:dyDescent="0.25">
      <c r="A57" s="71"/>
      <c r="B57" s="52">
        <f>'DAY13'!H57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+(Table116[[#This Row],[OPENING ]]+Table116[[#This Row],[RECEIPTS]]+Table116[[#This Row],[RETURNS]])-(Table116[[#This Row],[EXCHANGED]]+Table116[[#This Row],[SALES]]+Table116[[#This Row],[ISSUES]])</f>
        <v>0</v>
      </c>
      <c r="I57" s="53">
        <v>0</v>
      </c>
      <c r="J57" s="58">
        <f t="shared" si="0"/>
        <v>0</v>
      </c>
      <c r="K57" s="53">
        <f>+'DAY13'!K57+'DAY14'!C57</f>
        <v>0</v>
      </c>
      <c r="L57" s="54">
        <f>+'DAY13'!L57+'DAY14'!D57</f>
        <v>0</v>
      </c>
      <c r="M57" s="55">
        <f>+'DAY13'!M57+'DAY14'!E57</f>
        <v>0</v>
      </c>
      <c r="N57" s="52">
        <f>+'DAY13'!N57+'DAY14'!F57</f>
        <v>0</v>
      </c>
      <c r="O57" s="276">
        <f>+'DAY13'!O57+'DAY14'!G57</f>
        <v>0</v>
      </c>
      <c r="P57" s="53">
        <f t="shared" si="24"/>
        <v>0</v>
      </c>
      <c r="Q57" s="54">
        <f t="shared" si="25"/>
        <v>0</v>
      </c>
      <c r="R57" s="55">
        <f t="shared" si="26"/>
        <v>0</v>
      </c>
      <c r="S57" s="52">
        <f t="shared" si="27"/>
        <v>0</v>
      </c>
      <c r="T57" s="276">
        <f t="shared" si="28"/>
        <v>0</v>
      </c>
      <c r="U57" s="62">
        <f t="shared" si="1"/>
        <v>0</v>
      </c>
    </row>
    <row r="58" spans="1:21" x14ac:dyDescent="0.25">
      <c r="A58" s="71"/>
      <c r="B58" s="52">
        <f>'DAY13'!H58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+(Table116[[#This Row],[OPENING ]]+Table116[[#This Row],[RECEIPTS]]+Table116[[#This Row],[RETURNS]])-(Table116[[#This Row],[EXCHANGED]]+Table116[[#This Row],[SALES]]+Table116[[#This Row],[ISSUES]])</f>
        <v>0</v>
      </c>
      <c r="I58" s="53">
        <v>0</v>
      </c>
      <c r="J58" s="58">
        <f t="shared" si="0"/>
        <v>0</v>
      </c>
      <c r="K58" s="53">
        <f>+'DAY13'!K58+'DAY14'!C58</f>
        <v>0</v>
      </c>
      <c r="L58" s="54">
        <f>+'DAY13'!L58+'DAY14'!D58</f>
        <v>0</v>
      </c>
      <c r="M58" s="55">
        <f>+'DAY13'!M58+'DAY14'!E58</f>
        <v>0</v>
      </c>
      <c r="N58" s="52">
        <f>+'DAY13'!N58+'DAY14'!F58</f>
        <v>0</v>
      </c>
      <c r="O58" s="276">
        <f>+'DAY13'!O58+'DAY14'!G58</f>
        <v>0</v>
      </c>
      <c r="P58" s="53">
        <f t="shared" si="24"/>
        <v>0</v>
      </c>
      <c r="Q58" s="54">
        <f t="shared" si="25"/>
        <v>0</v>
      </c>
      <c r="R58" s="55">
        <f t="shared" si="26"/>
        <v>0</v>
      </c>
      <c r="S58" s="52">
        <f t="shared" si="27"/>
        <v>0</v>
      </c>
      <c r="T58" s="276">
        <f t="shared" si="28"/>
        <v>0</v>
      </c>
      <c r="U58" s="62">
        <f t="shared" si="1"/>
        <v>0</v>
      </c>
    </row>
    <row r="59" spans="1:21" ht="15.75" thickBot="1" x14ac:dyDescent="0.3">
      <c r="A59" s="172"/>
      <c r="B59" s="52">
        <f>'DAY13'!H59</f>
        <v>0</v>
      </c>
      <c r="C59" s="53">
        <v>0</v>
      </c>
      <c r="D59" s="54">
        <v>0</v>
      </c>
      <c r="E59" s="55">
        <v>0</v>
      </c>
      <c r="F59" s="52">
        <v>0</v>
      </c>
      <c r="G59" s="276">
        <v>0</v>
      </c>
      <c r="H59" s="54">
        <f>+(Table116[[#This Row],[OPENING ]]+Table116[[#This Row],[RECEIPTS]]+Table116[[#This Row],[RETURNS]])-(Table116[[#This Row],[EXCHANGED]]+Table116[[#This Row],[SALES]]+Table116[[#This Row],[ISSUES]])</f>
        <v>0</v>
      </c>
      <c r="I59" s="144">
        <v>0</v>
      </c>
      <c r="J59" s="148">
        <f t="shared" si="0"/>
        <v>0</v>
      </c>
      <c r="K59" s="53">
        <f>+'DAY13'!K59+'DAY14'!C59</f>
        <v>0</v>
      </c>
      <c r="L59" s="54">
        <f>+'DAY13'!L59+'DAY14'!D59</f>
        <v>0</v>
      </c>
      <c r="M59" s="55">
        <f>+'DAY13'!M59+'DAY14'!E59</f>
        <v>0</v>
      </c>
      <c r="N59" s="52">
        <f>+'DAY13'!N59+'DAY14'!F59</f>
        <v>0</v>
      </c>
      <c r="O59" s="276">
        <f>+'DAY13'!O59+'DAY14'!G59</f>
        <v>0</v>
      </c>
      <c r="P59" s="53">
        <f t="shared" si="24"/>
        <v>0</v>
      </c>
      <c r="Q59" s="54">
        <f t="shared" si="25"/>
        <v>0</v>
      </c>
      <c r="R59" s="55">
        <f t="shared" si="26"/>
        <v>0</v>
      </c>
      <c r="S59" s="52">
        <f t="shared" si="27"/>
        <v>0</v>
      </c>
      <c r="T59" s="276">
        <f t="shared" si="2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29">SUM(B43:B59)</f>
        <v>10023.520000000002</v>
      </c>
      <c r="C60" s="161">
        <f t="shared" si="29"/>
        <v>0</v>
      </c>
      <c r="D60" s="162">
        <f t="shared" si="29"/>
        <v>0</v>
      </c>
      <c r="E60" s="163">
        <f t="shared" si="29"/>
        <v>0</v>
      </c>
      <c r="F60" s="160">
        <f t="shared" si="29"/>
        <v>0</v>
      </c>
      <c r="G60" s="277">
        <f t="shared" si="29"/>
        <v>0</v>
      </c>
      <c r="H60" s="162">
        <f t="shared" si="29"/>
        <v>10023.520000000002</v>
      </c>
      <c r="I60" s="161">
        <f t="shared" si="29"/>
        <v>0</v>
      </c>
      <c r="J60" s="165">
        <f t="shared" si="29"/>
        <v>-10023.520000000002</v>
      </c>
      <c r="K60" s="161">
        <f t="shared" si="29"/>
        <v>18250</v>
      </c>
      <c r="L60" s="162">
        <f t="shared" si="29"/>
        <v>72.599999999999994</v>
      </c>
      <c r="M60" s="163">
        <f t="shared" si="29"/>
        <v>0</v>
      </c>
      <c r="N60" s="160">
        <f t="shared" si="29"/>
        <v>0</v>
      </c>
      <c r="O60" s="277">
        <f t="shared" si="29"/>
        <v>8383.7999999999993</v>
      </c>
      <c r="P60" s="161">
        <f t="shared" si="29"/>
        <v>1303.5714285714287</v>
      </c>
      <c r="Q60" s="162">
        <f t="shared" si="29"/>
        <v>5.1857142857142851</v>
      </c>
      <c r="R60" s="163">
        <f t="shared" si="29"/>
        <v>0</v>
      </c>
      <c r="S60" s="160">
        <f t="shared" si="29"/>
        <v>0</v>
      </c>
      <c r="T60" s="277">
        <f t="shared" si="29"/>
        <v>598.84285714285716</v>
      </c>
      <c r="U60" s="166">
        <f t="shared" si="1"/>
        <v>5.2545187670371156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'DAY13'!H63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+(Table116[[#This Row],[OPENING ]]+Table116[[#This Row],[RECEIPTS]]+Table116[[#This Row],[RETURNS]])-(Table116[[#This Row],[EXCHANGED]]+Table116[[#This Row],[SALES]]+Table116[[#This Row],[ISSUES]])</f>
        <v>0</v>
      </c>
      <c r="I63" s="53">
        <v>0</v>
      </c>
      <c r="J63" s="58">
        <f t="shared" si="0"/>
        <v>0</v>
      </c>
      <c r="K63" s="53">
        <f>+'DAY13'!K63+'DAY14'!C63</f>
        <v>0</v>
      </c>
      <c r="L63" s="54">
        <f>+'DAY13'!L63+'DAY14'!D63</f>
        <v>0</v>
      </c>
      <c r="M63" s="55">
        <f>+'DAY13'!M63+'DAY14'!E63</f>
        <v>0</v>
      </c>
      <c r="N63" s="52">
        <f>+'DAY13'!N63+'DAY14'!F63</f>
        <v>0</v>
      </c>
      <c r="O63" s="276">
        <f>+'DAY13'!O63+'DAY14'!G63</f>
        <v>0</v>
      </c>
      <c r="P63" s="53">
        <f t="shared" ref="P63" si="30">+K63/14</f>
        <v>0</v>
      </c>
      <c r="Q63" s="54">
        <f t="shared" ref="Q63" si="31">+L63/14</f>
        <v>0</v>
      </c>
      <c r="R63" s="55">
        <f t="shared" ref="R63" si="32">+M63/14</f>
        <v>0</v>
      </c>
      <c r="S63" s="52">
        <f t="shared" ref="S63" si="33">+N63/14</f>
        <v>0</v>
      </c>
      <c r="T63" s="276">
        <f t="shared" ref="T63" si="34">+O63/14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'DAY13'!H64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+(Table116[[#This Row],[OPENING ]]+Table116[[#This Row],[RECEIPTS]]+Table116[[#This Row],[RETURNS]])-(Table116[[#This Row],[EXCHANGED]]+Table116[[#This Row],[SALES]]+Table116[[#This Row],[ISSUES]])</f>
        <v>0</v>
      </c>
      <c r="I64" s="53">
        <v>0</v>
      </c>
      <c r="J64" s="58">
        <f t="shared" si="0"/>
        <v>0</v>
      </c>
      <c r="K64" s="53">
        <f>+'DAY13'!K64+'DAY14'!C64</f>
        <v>0</v>
      </c>
      <c r="L64" s="54">
        <f>+'DAY13'!L64+'DAY14'!D64</f>
        <v>0</v>
      </c>
      <c r="M64" s="55">
        <f>+'DAY13'!M64+'DAY14'!E64</f>
        <v>0</v>
      </c>
      <c r="N64" s="52">
        <f>+'DAY13'!N64+'DAY14'!F64</f>
        <v>0</v>
      </c>
      <c r="O64" s="276">
        <f>+'DAY13'!O64+'DAY14'!G64</f>
        <v>0</v>
      </c>
      <c r="P64" s="53">
        <f t="shared" ref="P64:P79" si="35">+K64/14</f>
        <v>0</v>
      </c>
      <c r="Q64" s="54">
        <f t="shared" ref="Q64:Q79" si="36">+L64/14</f>
        <v>0</v>
      </c>
      <c r="R64" s="55">
        <f t="shared" ref="R64:R79" si="37">+M64/14</f>
        <v>0</v>
      </c>
      <c r="S64" s="52">
        <f t="shared" ref="S64:S79" si="38">+N64/14</f>
        <v>0</v>
      </c>
      <c r="T64" s="276">
        <f t="shared" ref="T64:T79" si="39">+O64/14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'DAY13'!H65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+(Table116[[#This Row],[OPENING ]]+Table116[[#This Row],[RECEIPTS]]+Table116[[#This Row],[RETURNS]])-(Table116[[#This Row],[EXCHANGED]]+Table116[[#This Row],[SALES]]+Table116[[#This Row],[ISSUES]])</f>
        <v>0</v>
      </c>
      <c r="I65" s="53">
        <v>0</v>
      </c>
      <c r="J65" s="58">
        <f t="shared" si="0"/>
        <v>0</v>
      </c>
      <c r="K65" s="53">
        <f>+'DAY13'!K65+'DAY14'!C65</f>
        <v>0</v>
      </c>
      <c r="L65" s="54">
        <f>+'DAY13'!L65+'DAY14'!D65</f>
        <v>0</v>
      </c>
      <c r="M65" s="55">
        <f>+'DAY13'!M65+'DAY14'!E65</f>
        <v>0</v>
      </c>
      <c r="N65" s="52">
        <f>+'DAY13'!N65+'DAY14'!F65</f>
        <v>0</v>
      </c>
      <c r="O65" s="276">
        <f>+'DAY13'!O65+'DAY14'!G65</f>
        <v>0</v>
      </c>
      <c r="P65" s="53">
        <f t="shared" si="35"/>
        <v>0</v>
      </c>
      <c r="Q65" s="54">
        <f t="shared" si="36"/>
        <v>0</v>
      </c>
      <c r="R65" s="55">
        <f t="shared" si="37"/>
        <v>0</v>
      </c>
      <c r="S65" s="52">
        <f t="shared" si="38"/>
        <v>0</v>
      </c>
      <c r="T65" s="276">
        <f t="shared" si="39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'DAY13'!H66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+(Table116[[#This Row],[OPENING ]]+Table116[[#This Row],[RECEIPTS]]+Table116[[#This Row],[RETURNS]])-(Table116[[#This Row],[EXCHANGED]]+Table116[[#This Row],[SALES]]+Table116[[#This Row],[ISSUES]])</f>
        <v>0</v>
      </c>
      <c r="I66" s="53">
        <v>0</v>
      </c>
      <c r="J66" s="58">
        <f t="shared" si="0"/>
        <v>0</v>
      </c>
      <c r="K66" s="53">
        <f>+'DAY13'!K66+'DAY14'!C66</f>
        <v>0</v>
      </c>
      <c r="L66" s="54">
        <f>+'DAY13'!L66+'DAY14'!D66</f>
        <v>0</v>
      </c>
      <c r="M66" s="55">
        <f>+'DAY13'!M66+'DAY14'!E66</f>
        <v>0</v>
      </c>
      <c r="N66" s="52">
        <f>+'DAY13'!N66+'DAY14'!F66</f>
        <v>0</v>
      </c>
      <c r="O66" s="276">
        <f>+'DAY13'!O66+'DAY14'!G66</f>
        <v>0</v>
      </c>
      <c r="P66" s="53">
        <f t="shared" si="35"/>
        <v>0</v>
      </c>
      <c r="Q66" s="54">
        <f t="shared" si="36"/>
        <v>0</v>
      </c>
      <c r="R66" s="55">
        <f t="shared" si="37"/>
        <v>0</v>
      </c>
      <c r="S66" s="52">
        <f t="shared" si="38"/>
        <v>0</v>
      </c>
      <c r="T66" s="276">
        <f t="shared" si="39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'DAY13'!H67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+(Table116[[#This Row],[OPENING ]]+Table116[[#This Row],[RECEIPTS]]+Table116[[#This Row],[RETURNS]])-(Table116[[#This Row],[EXCHANGED]]+Table116[[#This Row],[SALES]]+Table116[[#This Row],[ISSUES]])</f>
        <v>0</v>
      </c>
      <c r="I67" s="53">
        <v>0</v>
      </c>
      <c r="J67" s="58">
        <f t="shared" si="0"/>
        <v>0</v>
      </c>
      <c r="K67" s="53">
        <f>+'DAY13'!K67+'DAY14'!C67</f>
        <v>0</v>
      </c>
      <c r="L67" s="54">
        <f>+'DAY13'!L67+'DAY14'!D67</f>
        <v>0</v>
      </c>
      <c r="M67" s="55">
        <f>+'DAY13'!M67+'DAY14'!E67</f>
        <v>0</v>
      </c>
      <c r="N67" s="52">
        <f>+'DAY13'!N67+'DAY14'!F67</f>
        <v>0</v>
      </c>
      <c r="O67" s="276">
        <f>+'DAY13'!O67+'DAY14'!G67</f>
        <v>0</v>
      </c>
      <c r="P67" s="53">
        <f t="shared" si="35"/>
        <v>0</v>
      </c>
      <c r="Q67" s="54">
        <f t="shared" si="36"/>
        <v>0</v>
      </c>
      <c r="R67" s="55">
        <f t="shared" si="37"/>
        <v>0</v>
      </c>
      <c r="S67" s="52">
        <f t="shared" si="38"/>
        <v>0</v>
      </c>
      <c r="T67" s="276">
        <f t="shared" si="39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'DAY13'!H68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+(Table116[[#This Row],[OPENING ]]+Table116[[#This Row],[RECEIPTS]]+Table116[[#This Row],[RETURNS]])-(Table116[[#This Row],[EXCHANGED]]+Table116[[#This Row],[SALES]]+Table116[[#This Row],[ISSUES]])</f>
        <v>3388.4</v>
      </c>
      <c r="I68" s="53">
        <v>0</v>
      </c>
      <c r="J68" s="58">
        <f t="shared" si="0"/>
        <v>-3388.4</v>
      </c>
      <c r="K68" s="53">
        <f>+'DAY13'!K68+'DAY14'!C68</f>
        <v>800</v>
      </c>
      <c r="L68" s="54">
        <f>+'DAY13'!L68+'DAY14'!D68</f>
        <v>18.600000000000001</v>
      </c>
      <c r="M68" s="55">
        <f>+'DAY13'!M68+'DAY14'!E68</f>
        <v>0</v>
      </c>
      <c r="N68" s="52">
        <f>+'DAY13'!N68+'DAY14'!F68</f>
        <v>0</v>
      </c>
      <c r="O68" s="276">
        <f>+'DAY13'!O68+'DAY14'!G68</f>
        <v>590</v>
      </c>
      <c r="P68" s="53">
        <f t="shared" si="35"/>
        <v>57.142857142857146</v>
      </c>
      <c r="Q68" s="54">
        <f t="shared" si="36"/>
        <v>1.3285714285714287</v>
      </c>
      <c r="R68" s="55">
        <f t="shared" si="37"/>
        <v>0</v>
      </c>
      <c r="S68" s="52">
        <f t="shared" si="38"/>
        <v>0</v>
      </c>
      <c r="T68" s="276">
        <f t="shared" si="39"/>
        <v>42.142857142857146</v>
      </c>
      <c r="U68" s="62">
        <f t="shared" si="1"/>
        <v>33.677126224620189</v>
      </c>
    </row>
    <row r="69" spans="1:21" x14ac:dyDescent="0.25">
      <c r="A69" s="72" t="s">
        <v>41</v>
      </c>
      <c r="B69" s="52">
        <f>'DAY13'!H69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+(Table116[[#This Row],[OPENING ]]+Table116[[#This Row],[RECEIPTS]]+Table116[[#This Row],[RETURNS]])-(Table116[[#This Row],[EXCHANGED]]+Table116[[#This Row],[SALES]]+Table116[[#This Row],[ISSUES]])</f>
        <v>0</v>
      </c>
      <c r="I69" s="53">
        <v>0</v>
      </c>
      <c r="J69" s="58">
        <f t="shared" si="0"/>
        <v>0</v>
      </c>
      <c r="K69" s="53">
        <f>+'DAY13'!K69+'DAY14'!C69</f>
        <v>0</v>
      </c>
      <c r="L69" s="54">
        <f>+'DAY13'!L69+'DAY14'!D69</f>
        <v>0</v>
      </c>
      <c r="M69" s="55">
        <f>+'DAY13'!M69+'DAY14'!E69</f>
        <v>0</v>
      </c>
      <c r="N69" s="52">
        <f>+'DAY13'!N69+'DAY14'!F69</f>
        <v>0</v>
      </c>
      <c r="O69" s="276">
        <f>+'DAY13'!O69+'DAY14'!G69</f>
        <v>0</v>
      </c>
      <c r="P69" s="53">
        <f t="shared" si="35"/>
        <v>0</v>
      </c>
      <c r="Q69" s="54">
        <f t="shared" si="36"/>
        <v>0</v>
      </c>
      <c r="R69" s="55">
        <f t="shared" si="37"/>
        <v>0</v>
      </c>
      <c r="S69" s="52">
        <f t="shared" si="38"/>
        <v>0</v>
      </c>
      <c r="T69" s="276">
        <f t="shared" si="39"/>
        <v>0</v>
      </c>
      <c r="U69" s="62">
        <f t="shared" ref="U69:U132" si="40">IFERROR(+H69/(P69+Q69+R69+S69+T69),0)</f>
        <v>0</v>
      </c>
    </row>
    <row r="70" spans="1:21" x14ac:dyDescent="0.25">
      <c r="A70" s="72" t="s">
        <v>144</v>
      </c>
      <c r="B70" s="52">
        <f>'DAY13'!H70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+(Table116[[#This Row],[OPENING ]]+Table116[[#This Row],[RECEIPTS]]+Table116[[#This Row],[RETURNS]])-(Table116[[#This Row],[EXCHANGED]]+Table116[[#This Row],[SALES]]+Table116[[#This Row],[ISSUES]])</f>
        <v>0</v>
      </c>
      <c r="I70" s="53">
        <v>0</v>
      </c>
      <c r="J70" s="58">
        <f t="shared" si="0"/>
        <v>0</v>
      </c>
      <c r="K70" s="53">
        <f>+'DAY13'!K70+'DAY14'!C70</f>
        <v>0</v>
      </c>
      <c r="L70" s="54">
        <f>+'DAY13'!L70+'DAY14'!D70</f>
        <v>0</v>
      </c>
      <c r="M70" s="55">
        <f>+'DAY13'!M70+'DAY14'!E70</f>
        <v>0</v>
      </c>
      <c r="N70" s="52">
        <f>+'DAY13'!N70+'DAY14'!F70</f>
        <v>0</v>
      </c>
      <c r="O70" s="276">
        <f>+'DAY13'!O70+'DAY14'!G70</f>
        <v>0</v>
      </c>
      <c r="P70" s="53">
        <f t="shared" si="35"/>
        <v>0</v>
      </c>
      <c r="Q70" s="54">
        <f t="shared" si="36"/>
        <v>0</v>
      </c>
      <c r="R70" s="55">
        <f t="shared" si="37"/>
        <v>0</v>
      </c>
      <c r="S70" s="52">
        <f t="shared" si="38"/>
        <v>0</v>
      </c>
      <c r="T70" s="276">
        <f t="shared" si="39"/>
        <v>0</v>
      </c>
      <c r="U70" s="62">
        <f t="shared" si="40"/>
        <v>0</v>
      </c>
    </row>
    <row r="71" spans="1:21" x14ac:dyDescent="0.25">
      <c r="A71" s="72" t="s">
        <v>204</v>
      </c>
      <c r="B71" s="52">
        <f>'DAY13'!H71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+(Table116[[#This Row],[OPENING ]]+Table116[[#This Row],[RECEIPTS]]+Table116[[#This Row],[RETURNS]])-(Table116[[#This Row],[EXCHANGED]]+Table116[[#This Row],[SALES]]+Table116[[#This Row],[ISSUES]])</f>
        <v>0</v>
      </c>
      <c r="I71" s="53">
        <v>0</v>
      </c>
      <c r="J71" s="58">
        <f t="shared" si="0"/>
        <v>0</v>
      </c>
      <c r="K71" s="53">
        <f>+'DAY13'!K71+'DAY14'!C71</f>
        <v>0</v>
      </c>
      <c r="L71" s="54">
        <f>+'DAY13'!L71+'DAY14'!D71</f>
        <v>0</v>
      </c>
      <c r="M71" s="55">
        <f>+'DAY13'!M71+'DAY14'!E71</f>
        <v>0</v>
      </c>
      <c r="N71" s="52">
        <f>+'DAY13'!N71+'DAY14'!F71</f>
        <v>0</v>
      </c>
      <c r="O71" s="276">
        <f>+'DAY13'!O71+'DAY14'!G71</f>
        <v>0</v>
      </c>
      <c r="P71" s="53">
        <f t="shared" si="35"/>
        <v>0</v>
      </c>
      <c r="Q71" s="54">
        <f t="shared" si="36"/>
        <v>0</v>
      </c>
      <c r="R71" s="55">
        <f t="shared" si="37"/>
        <v>0</v>
      </c>
      <c r="S71" s="52">
        <f t="shared" si="38"/>
        <v>0</v>
      </c>
      <c r="T71" s="276">
        <f t="shared" si="39"/>
        <v>0</v>
      </c>
      <c r="U71" s="62">
        <f t="shared" si="40"/>
        <v>0</v>
      </c>
    </row>
    <row r="72" spans="1:21" x14ac:dyDescent="0.25">
      <c r="A72" s="72" t="s">
        <v>207</v>
      </c>
      <c r="B72" s="52">
        <f>'DAY13'!H72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+(Table116[[#This Row],[OPENING ]]+Table116[[#This Row],[RECEIPTS]]+Table116[[#This Row],[RETURNS]])-(Table116[[#This Row],[EXCHANGED]]+Table116[[#This Row],[SALES]]+Table116[[#This Row],[ISSUES]])</f>
        <v>0</v>
      </c>
      <c r="I72" s="53">
        <v>0</v>
      </c>
      <c r="J72" s="58">
        <f t="shared" si="0"/>
        <v>0</v>
      </c>
      <c r="K72" s="53">
        <f>+'DAY13'!K72+'DAY14'!C72</f>
        <v>0</v>
      </c>
      <c r="L72" s="54">
        <f>+'DAY13'!L72+'DAY14'!D72</f>
        <v>0</v>
      </c>
      <c r="M72" s="55">
        <f>+'DAY13'!M72+'DAY14'!E72</f>
        <v>0</v>
      </c>
      <c r="N72" s="52">
        <f>+'DAY13'!N72+'DAY14'!F72</f>
        <v>0</v>
      </c>
      <c r="O72" s="276">
        <f>+'DAY13'!O72+'DAY14'!G72</f>
        <v>0</v>
      </c>
      <c r="P72" s="53">
        <f t="shared" si="35"/>
        <v>0</v>
      </c>
      <c r="Q72" s="54">
        <f t="shared" si="36"/>
        <v>0</v>
      </c>
      <c r="R72" s="55">
        <f t="shared" si="37"/>
        <v>0</v>
      </c>
      <c r="S72" s="52">
        <f t="shared" si="38"/>
        <v>0</v>
      </c>
      <c r="T72" s="276">
        <f t="shared" si="39"/>
        <v>0</v>
      </c>
      <c r="U72" s="62">
        <f t="shared" si="40"/>
        <v>0</v>
      </c>
    </row>
    <row r="73" spans="1:21" x14ac:dyDescent="0.25">
      <c r="A73" s="72" t="s">
        <v>208</v>
      </c>
      <c r="B73" s="52">
        <f>'DAY13'!H73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+(Table116[[#This Row],[OPENING ]]+Table116[[#This Row],[RECEIPTS]]+Table116[[#This Row],[RETURNS]])-(Table116[[#This Row],[EXCHANGED]]+Table116[[#This Row],[SALES]]+Table116[[#This Row],[ISSUES]])</f>
        <v>0</v>
      </c>
      <c r="I73" s="53">
        <v>0</v>
      </c>
      <c r="J73" s="58">
        <f t="shared" si="0"/>
        <v>0</v>
      </c>
      <c r="K73" s="53">
        <f>+'DAY13'!K73+'DAY14'!C73</f>
        <v>0</v>
      </c>
      <c r="L73" s="54">
        <f>+'DAY13'!L73+'DAY14'!D73</f>
        <v>0</v>
      </c>
      <c r="M73" s="55">
        <f>+'DAY13'!M73+'DAY14'!E73</f>
        <v>0</v>
      </c>
      <c r="N73" s="52">
        <f>+'DAY13'!N73+'DAY14'!F73</f>
        <v>0</v>
      </c>
      <c r="O73" s="276">
        <f>+'DAY13'!O73+'DAY14'!G73</f>
        <v>0</v>
      </c>
      <c r="P73" s="53">
        <f t="shared" si="35"/>
        <v>0</v>
      </c>
      <c r="Q73" s="54">
        <f t="shared" si="36"/>
        <v>0</v>
      </c>
      <c r="R73" s="55">
        <f t="shared" si="37"/>
        <v>0</v>
      </c>
      <c r="S73" s="52">
        <f t="shared" si="38"/>
        <v>0</v>
      </c>
      <c r="T73" s="276">
        <f t="shared" si="39"/>
        <v>0</v>
      </c>
      <c r="U73" s="62">
        <f t="shared" si="40"/>
        <v>0</v>
      </c>
    </row>
    <row r="74" spans="1:21" x14ac:dyDescent="0.25">
      <c r="A74" s="72" t="s">
        <v>216</v>
      </c>
      <c r="B74" s="52">
        <f>'DAY13'!H74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+(Table116[[#This Row],[OPENING ]]+Table116[[#This Row],[RECEIPTS]]+Table116[[#This Row],[RETURNS]])-(Table116[[#This Row],[EXCHANGED]]+Table116[[#This Row],[SALES]]+Table116[[#This Row],[ISSUES]])</f>
        <v>0</v>
      </c>
      <c r="I74" s="53">
        <v>0</v>
      </c>
      <c r="J74" s="58">
        <f t="shared" si="0"/>
        <v>0</v>
      </c>
      <c r="K74" s="53">
        <f>+'DAY13'!K74+'DAY14'!C74</f>
        <v>0</v>
      </c>
      <c r="L74" s="54">
        <f>+'DAY13'!L74+'DAY14'!D74</f>
        <v>0</v>
      </c>
      <c r="M74" s="55">
        <f>+'DAY13'!M74+'DAY14'!E74</f>
        <v>0</v>
      </c>
      <c r="N74" s="52">
        <f>+'DAY13'!N74+'DAY14'!F74</f>
        <v>0</v>
      </c>
      <c r="O74" s="276">
        <f>+'DAY13'!O74+'DAY14'!G74</f>
        <v>0</v>
      </c>
      <c r="P74" s="53">
        <f t="shared" si="35"/>
        <v>0</v>
      </c>
      <c r="Q74" s="54">
        <f t="shared" si="36"/>
        <v>0</v>
      </c>
      <c r="R74" s="55">
        <f t="shared" si="37"/>
        <v>0</v>
      </c>
      <c r="S74" s="52">
        <f t="shared" si="38"/>
        <v>0</v>
      </c>
      <c r="T74" s="276">
        <f t="shared" si="39"/>
        <v>0</v>
      </c>
      <c r="U74" s="62">
        <f t="shared" si="40"/>
        <v>0</v>
      </c>
    </row>
    <row r="75" spans="1:21" x14ac:dyDescent="0.25">
      <c r="A75" s="72" t="s">
        <v>209</v>
      </c>
      <c r="B75" s="52">
        <f>'DAY13'!H75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+(Table116[[#This Row],[OPENING ]]+Table116[[#This Row],[RECEIPTS]]+Table116[[#This Row],[RETURNS]])-(Table116[[#This Row],[EXCHANGED]]+Table116[[#This Row],[SALES]]+Table116[[#This Row],[ISSUES]])</f>
        <v>0</v>
      </c>
      <c r="I75" s="53">
        <v>0</v>
      </c>
      <c r="J75" s="58">
        <f t="shared" si="0"/>
        <v>0</v>
      </c>
      <c r="K75" s="53">
        <f>+'DAY13'!K75+'DAY14'!C75</f>
        <v>0</v>
      </c>
      <c r="L75" s="54">
        <f>+'DAY13'!L75+'DAY14'!D75</f>
        <v>0</v>
      </c>
      <c r="M75" s="55">
        <f>+'DAY13'!M75+'DAY14'!E75</f>
        <v>0</v>
      </c>
      <c r="N75" s="52">
        <f>+'DAY13'!N75+'DAY14'!F75</f>
        <v>0</v>
      </c>
      <c r="O75" s="276">
        <f>+'DAY13'!O75+'DAY14'!G75</f>
        <v>0</v>
      </c>
      <c r="P75" s="53">
        <f t="shared" si="35"/>
        <v>0</v>
      </c>
      <c r="Q75" s="54">
        <f t="shared" si="36"/>
        <v>0</v>
      </c>
      <c r="R75" s="55">
        <f t="shared" si="37"/>
        <v>0</v>
      </c>
      <c r="S75" s="52">
        <f t="shared" si="38"/>
        <v>0</v>
      </c>
      <c r="T75" s="276">
        <f t="shared" si="39"/>
        <v>0</v>
      </c>
      <c r="U75" s="62">
        <f t="shared" si="40"/>
        <v>0</v>
      </c>
    </row>
    <row r="76" spans="1:21" x14ac:dyDescent="0.25">
      <c r="A76" s="72" t="s">
        <v>228</v>
      </c>
      <c r="B76" s="52">
        <f>'DAY13'!H76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+(Table116[[#This Row],[OPENING ]]+Table116[[#This Row],[RECEIPTS]]+Table116[[#This Row],[RETURNS]])-(Table116[[#This Row],[EXCHANGED]]+Table116[[#This Row],[SALES]]+Table116[[#This Row],[ISSUES]])</f>
        <v>0</v>
      </c>
      <c r="I76" s="53">
        <v>0</v>
      </c>
      <c r="J76" s="58">
        <f t="shared" si="0"/>
        <v>0</v>
      </c>
      <c r="K76" s="53">
        <f>+'DAY13'!K76+'DAY14'!C76</f>
        <v>0</v>
      </c>
      <c r="L76" s="54">
        <f>+'DAY13'!L76+'DAY14'!D76</f>
        <v>0</v>
      </c>
      <c r="M76" s="55">
        <f>+'DAY13'!M76+'DAY14'!E76</f>
        <v>0</v>
      </c>
      <c r="N76" s="52">
        <f>+'DAY13'!N76+'DAY14'!F76</f>
        <v>0</v>
      </c>
      <c r="O76" s="276">
        <f>+'DAY13'!O76+'DAY14'!G76</f>
        <v>0</v>
      </c>
      <c r="P76" s="53">
        <f t="shared" si="35"/>
        <v>0</v>
      </c>
      <c r="Q76" s="54">
        <f t="shared" si="36"/>
        <v>0</v>
      </c>
      <c r="R76" s="55">
        <f t="shared" si="37"/>
        <v>0</v>
      </c>
      <c r="S76" s="52">
        <f t="shared" si="38"/>
        <v>0</v>
      </c>
      <c r="T76" s="276">
        <f t="shared" si="39"/>
        <v>0</v>
      </c>
      <c r="U76" s="62">
        <f t="shared" si="40"/>
        <v>0</v>
      </c>
    </row>
    <row r="77" spans="1:21" x14ac:dyDescent="0.25">
      <c r="A77" s="72"/>
      <c r="B77" s="52">
        <f>'DAY13'!H77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+(Table116[[#This Row],[OPENING ]]+Table116[[#This Row],[RECEIPTS]]+Table116[[#This Row],[RETURNS]])-(Table116[[#This Row],[EXCHANGED]]+Table116[[#This Row],[SALES]]+Table116[[#This Row],[ISSUES]])</f>
        <v>0</v>
      </c>
      <c r="I77" s="53">
        <v>0</v>
      </c>
      <c r="J77" s="58">
        <f t="shared" ref="J77:J156" si="41">+I77-H77</f>
        <v>0</v>
      </c>
      <c r="K77" s="53">
        <f>+'DAY13'!K77+'DAY14'!C77</f>
        <v>0</v>
      </c>
      <c r="L77" s="54">
        <f>+'DAY13'!L77+'DAY14'!D77</f>
        <v>0</v>
      </c>
      <c r="M77" s="55">
        <f>+'DAY13'!M77+'DAY14'!E77</f>
        <v>0</v>
      </c>
      <c r="N77" s="52">
        <f>+'DAY13'!N77+'DAY14'!F77</f>
        <v>0</v>
      </c>
      <c r="O77" s="276">
        <f>+'DAY13'!O77+'DAY14'!G77</f>
        <v>0</v>
      </c>
      <c r="P77" s="53">
        <f t="shared" si="35"/>
        <v>0</v>
      </c>
      <c r="Q77" s="54">
        <f t="shared" si="36"/>
        <v>0</v>
      </c>
      <c r="R77" s="55">
        <f t="shared" si="37"/>
        <v>0</v>
      </c>
      <c r="S77" s="52">
        <f t="shared" si="38"/>
        <v>0</v>
      </c>
      <c r="T77" s="276">
        <f t="shared" si="39"/>
        <v>0</v>
      </c>
      <c r="U77" s="62">
        <f t="shared" si="40"/>
        <v>0</v>
      </c>
    </row>
    <row r="78" spans="1:21" x14ac:dyDescent="0.25">
      <c r="A78" s="60"/>
      <c r="B78" s="52">
        <f>'DAY13'!H78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+(Table116[[#This Row],[OPENING ]]+Table116[[#This Row],[RECEIPTS]]+Table116[[#This Row],[RETURNS]])-(Table116[[#This Row],[EXCHANGED]]+Table116[[#This Row],[SALES]]+Table116[[#This Row],[ISSUES]])</f>
        <v>0</v>
      </c>
      <c r="I78" s="53">
        <v>0</v>
      </c>
      <c r="J78" s="58">
        <f>+I78-H78</f>
        <v>0</v>
      </c>
      <c r="K78" s="53">
        <f>+'DAY13'!K78+'DAY14'!C78</f>
        <v>0</v>
      </c>
      <c r="L78" s="54">
        <f>+'DAY13'!L78+'DAY14'!D78</f>
        <v>0</v>
      </c>
      <c r="M78" s="55">
        <f>+'DAY13'!M78+'DAY14'!E78</f>
        <v>0</v>
      </c>
      <c r="N78" s="52">
        <f>+'DAY13'!N78+'DAY14'!F78</f>
        <v>0</v>
      </c>
      <c r="O78" s="276">
        <f>+'DAY13'!O78+'DAY14'!G78</f>
        <v>0</v>
      </c>
      <c r="P78" s="53">
        <f t="shared" si="35"/>
        <v>0</v>
      </c>
      <c r="Q78" s="54">
        <f t="shared" si="36"/>
        <v>0</v>
      </c>
      <c r="R78" s="55">
        <f t="shared" si="37"/>
        <v>0</v>
      </c>
      <c r="S78" s="52">
        <f t="shared" si="38"/>
        <v>0</v>
      </c>
      <c r="T78" s="276">
        <f t="shared" si="39"/>
        <v>0</v>
      </c>
      <c r="U78" s="62">
        <f t="shared" si="40"/>
        <v>0</v>
      </c>
    </row>
    <row r="79" spans="1:21" ht="15.75" thickBot="1" x14ac:dyDescent="0.3">
      <c r="A79" s="173"/>
      <c r="B79" s="52">
        <f>'DAY13'!H79</f>
        <v>0</v>
      </c>
      <c r="C79" s="53">
        <v>0</v>
      </c>
      <c r="D79" s="54">
        <v>0</v>
      </c>
      <c r="E79" s="55">
        <v>0</v>
      </c>
      <c r="F79" s="52">
        <v>0</v>
      </c>
      <c r="G79" s="276">
        <v>0</v>
      </c>
      <c r="H79" s="54">
        <f>+(Table116[[#This Row],[OPENING ]]+Table116[[#This Row],[RECEIPTS]]+Table116[[#This Row],[RETURNS]])-(Table116[[#This Row],[EXCHANGED]]+Table116[[#This Row],[SALES]]+Table116[[#This Row],[ISSUES]])</f>
        <v>0</v>
      </c>
      <c r="I79" s="144">
        <v>0</v>
      </c>
      <c r="J79" s="148">
        <f t="shared" si="41"/>
        <v>0</v>
      </c>
      <c r="K79" s="53">
        <f>+'DAY13'!K79+'DAY14'!C79</f>
        <v>0</v>
      </c>
      <c r="L79" s="54">
        <f>+'DAY13'!L79+'DAY14'!D79</f>
        <v>0</v>
      </c>
      <c r="M79" s="55">
        <f>+'DAY13'!M79+'DAY14'!E79</f>
        <v>0</v>
      </c>
      <c r="N79" s="52">
        <f>+'DAY13'!N79+'DAY14'!F79</f>
        <v>0</v>
      </c>
      <c r="O79" s="276">
        <f>+'DAY13'!O79+'DAY14'!G79</f>
        <v>0</v>
      </c>
      <c r="P79" s="53">
        <f t="shared" si="35"/>
        <v>0</v>
      </c>
      <c r="Q79" s="54">
        <f t="shared" si="36"/>
        <v>0</v>
      </c>
      <c r="R79" s="55">
        <f t="shared" si="37"/>
        <v>0</v>
      </c>
      <c r="S79" s="52">
        <f t="shared" si="38"/>
        <v>0</v>
      </c>
      <c r="T79" s="276">
        <f t="shared" si="39"/>
        <v>0</v>
      </c>
      <c r="U79" s="167">
        <f t="shared" si="40"/>
        <v>0</v>
      </c>
    </row>
    <row r="80" spans="1:21" ht="17.25" thickBot="1" x14ac:dyDescent="0.35">
      <c r="A80" s="159" t="s">
        <v>198</v>
      </c>
      <c r="B80" s="160">
        <f t="shared" ref="B80:T80" si="42">SUM(B63:B79)</f>
        <v>3388.4</v>
      </c>
      <c r="C80" s="161">
        <f t="shared" si="42"/>
        <v>0</v>
      </c>
      <c r="D80" s="162">
        <f t="shared" si="42"/>
        <v>0</v>
      </c>
      <c r="E80" s="163">
        <f t="shared" si="42"/>
        <v>0</v>
      </c>
      <c r="F80" s="160">
        <f t="shared" si="42"/>
        <v>0</v>
      </c>
      <c r="G80" s="277">
        <f t="shared" si="42"/>
        <v>0</v>
      </c>
      <c r="H80" s="162">
        <f t="shared" si="42"/>
        <v>3388.4</v>
      </c>
      <c r="I80" s="161">
        <f t="shared" si="42"/>
        <v>0</v>
      </c>
      <c r="J80" s="165">
        <f>SUM(J63:J79)</f>
        <v>-3388.4</v>
      </c>
      <c r="K80" s="161">
        <f t="shared" si="42"/>
        <v>800</v>
      </c>
      <c r="L80" s="174">
        <f t="shared" si="42"/>
        <v>18.600000000000001</v>
      </c>
      <c r="M80" s="163">
        <f t="shared" si="42"/>
        <v>0</v>
      </c>
      <c r="N80" s="160">
        <f t="shared" si="42"/>
        <v>0</v>
      </c>
      <c r="O80" s="277">
        <f t="shared" si="42"/>
        <v>590</v>
      </c>
      <c r="P80" s="161">
        <f t="shared" si="42"/>
        <v>57.142857142857146</v>
      </c>
      <c r="Q80" s="162">
        <f t="shared" si="42"/>
        <v>1.3285714285714287</v>
      </c>
      <c r="R80" s="163">
        <f t="shared" si="42"/>
        <v>0</v>
      </c>
      <c r="S80" s="160">
        <f t="shared" si="42"/>
        <v>0</v>
      </c>
      <c r="T80" s="277">
        <f t="shared" si="42"/>
        <v>42.142857142857146</v>
      </c>
      <c r="U80" s="166">
        <f t="shared" si="40"/>
        <v>33.677126224620189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'DAY13'!H83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+(Table116[[#This Row],[OPENING ]]+Table116[[#This Row],[RECEIPTS]]+Table116[[#This Row],[RETURNS]])-(Table116[[#This Row],[EXCHANGED]]+Table116[[#This Row],[SALES]]+Table116[[#This Row],[ISSUES]])</f>
        <v>0</v>
      </c>
      <c r="I83" s="53"/>
      <c r="J83" s="58">
        <f t="shared" si="41"/>
        <v>0</v>
      </c>
      <c r="K83" s="53">
        <f>+'DAY13'!K83+'DAY14'!C83</f>
        <v>0</v>
      </c>
      <c r="L83" s="54">
        <f>+'DAY13'!L83+'DAY14'!D83</f>
        <v>0</v>
      </c>
      <c r="M83" s="55">
        <f>+'DAY13'!M83+'DAY14'!E83</f>
        <v>0</v>
      </c>
      <c r="N83" s="52">
        <f>+'DAY13'!N83+'DAY14'!F83</f>
        <v>0</v>
      </c>
      <c r="O83" s="276">
        <f>+'DAY13'!O83+'DAY14'!G83</f>
        <v>0</v>
      </c>
      <c r="P83" s="53">
        <f t="shared" ref="P83" si="43">+K83/14</f>
        <v>0</v>
      </c>
      <c r="Q83" s="54">
        <f t="shared" ref="Q83" si="44">+L83/14</f>
        <v>0</v>
      </c>
      <c r="R83" s="55">
        <f t="shared" ref="R83" si="45">+M83/14</f>
        <v>0</v>
      </c>
      <c r="S83" s="52">
        <f t="shared" ref="S83" si="46">+N83/14</f>
        <v>0</v>
      </c>
      <c r="T83" s="276">
        <f t="shared" ref="T83" si="47">+O83/14</f>
        <v>0</v>
      </c>
      <c r="U83" s="62">
        <f t="shared" si="40"/>
        <v>0</v>
      </c>
    </row>
    <row r="84" spans="1:21" x14ac:dyDescent="0.25">
      <c r="A84" s="338" t="s">
        <v>170</v>
      </c>
      <c r="B84" s="52">
        <f>'DAY13'!H84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+(Table116[[#This Row],[OPENING ]]+Table116[[#This Row],[RECEIPTS]]+Table116[[#This Row],[RETURNS]])-(Table116[[#This Row],[EXCHANGED]]+Table116[[#This Row],[SALES]]+Table116[[#This Row],[ISSUES]])</f>
        <v>3504.6000000000004</v>
      </c>
      <c r="I84" s="53">
        <v>0</v>
      </c>
      <c r="J84" s="58">
        <f t="shared" si="41"/>
        <v>-3504.6000000000004</v>
      </c>
      <c r="K84" s="53">
        <f>+'DAY13'!K84+'DAY14'!C84</f>
        <v>8250</v>
      </c>
      <c r="L84" s="54">
        <f>+'DAY13'!L84+'DAY14'!D84</f>
        <v>96.6</v>
      </c>
      <c r="M84" s="55">
        <f>+'DAY13'!M84+'DAY14'!E84</f>
        <v>0</v>
      </c>
      <c r="N84" s="52">
        <f>+'DAY13'!N84+'DAY14'!F84</f>
        <v>0</v>
      </c>
      <c r="O84" s="276">
        <f>+'DAY13'!O84+'DAY14'!G84</f>
        <v>6877</v>
      </c>
      <c r="P84" s="53">
        <f t="shared" ref="P84:P99" si="48">+K84/14</f>
        <v>589.28571428571433</v>
      </c>
      <c r="Q84" s="54">
        <f t="shared" ref="Q84:Q99" si="49">+L84/14</f>
        <v>6.8999999999999995</v>
      </c>
      <c r="R84" s="55">
        <f t="shared" ref="R84:R99" si="50">+M84/14</f>
        <v>0</v>
      </c>
      <c r="S84" s="52">
        <f t="shared" ref="S84:S99" si="51">+N84/14</f>
        <v>0</v>
      </c>
      <c r="T84" s="276">
        <f t="shared" ref="T84:T99" si="52">+O84/14</f>
        <v>491.21428571428572</v>
      </c>
      <c r="U84" s="62">
        <f t="shared" si="40"/>
        <v>3.2229170498436637</v>
      </c>
    </row>
    <row r="85" spans="1:21" x14ac:dyDescent="0.25">
      <c r="A85" s="338" t="s">
        <v>162</v>
      </c>
      <c r="B85" s="52">
        <f>'DAY13'!H85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+(Table116[[#This Row],[OPENING ]]+Table116[[#This Row],[RECEIPTS]]+Table116[[#This Row],[RETURNS]])-(Table116[[#This Row],[EXCHANGED]]+Table116[[#This Row],[SALES]]+Table116[[#This Row],[ISSUES]])</f>
        <v>0</v>
      </c>
      <c r="I85" s="53">
        <v>0</v>
      </c>
      <c r="J85" s="58">
        <f t="shared" si="41"/>
        <v>0</v>
      </c>
      <c r="K85" s="53">
        <f>+'DAY13'!K85+'DAY14'!C85</f>
        <v>0</v>
      </c>
      <c r="L85" s="54">
        <f>+'DAY13'!L85+'DAY14'!D85</f>
        <v>0</v>
      </c>
      <c r="M85" s="55">
        <f>+'DAY13'!M85+'DAY14'!E85</f>
        <v>0</v>
      </c>
      <c r="N85" s="52">
        <f>+'DAY13'!N85+'DAY14'!F85</f>
        <v>0</v>
      </c>
      <c r="O85" s="276">
        <f>+'DAY13'!O85+'DAY14'!G85</f>
        <v>0</v>
      </c>
      <c r="P85" s="53">
        <f t="shared" si="48"/>
        <v>0</v>
      </c>
      <c r="Q85" s="54">
        <f t="shared" si="49"/>
        <v>0</v>
      </c>
      <c r="R85" s="55">
        <f t="shared" si="50"/>
        <v>0</v>
      </c>
      <c r="S85" s="52">
        <f t="shared" si="51"/>
        <v>0</v>
      </c>
      <c r="T85" s="276">
        <f t="shared" si="52"/>
        <v>0</v>
      </c>
      <c r="U85" s="62">
        <f t="shared" si="40"/>
        <v>0</v>
      </c>
    </row>
    <row r="86" spans="1:21" x14ac:dyDescent="0.25">
      <c r="A86" s="338" t="s">
        <v>135</v>
      </c>
      <c r="B86" s="52">
        <f>'DAY13'!H86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+(Table116[[#This Row],[OPENING ]]+Table116[[#This Row],[RECEIPTS]]+Table116[[#This Row],[RETURNS]])-(Table116[[#This Row],[EXCHANGED]]+Table116[[#This Row],[SALES]]+Table116[[#This Row],[ISSUES]])</f>
        <v>0</v>
      </c>
      <c r="I86" s="53">
        <v>0</v>
      </c>
      <c r="J86" s="58">
        <f t="shared" si="41"/>
        <v>0</v>
      </c>
      <c r="K86" s="53">
        <f>+'DAY13'!K86+'DAY14'!C86</f>
        <v>0</v>
      </c>
      <c r="L86" s="54">
        <f>+'DAY13'!L86+'DAY14'!D86</f>
        <v>0</v>
      </c>
      <c r="M86" s="55">
        <f>+'DAY13'!M86+'DAY14'!E86</f>
        <v>0</v>
      </c>
      <c r="N86" s="52">
        <f>+'DAY13'!N86+'DAY14'!F86</f>
        <v>0</v>
      </c>
      <c r="O86" s="276">
        <f>+'DAY13'!O86+'DAY14'!G86</f>
        <v>0</v>
      </c>
      <c r="P86" s="53">
        <f t="shared" si="48"/>
        <v>0</v>
      </c>
      <c r="Q86" s="54">
        <f t="shared" si="49"/>
        <v>0</v>
      </c>
      <c r="R86" s="55">
        <f t="shared" si="50"/>
        <v>0</v>
      </c>
      <c r="S86" s="52">
        <f t="shared" si="51"/>
        <v>0</v>
      </c>
      <c r="T86" s="276">
        <f t="shared" si="52"/>
        <v>0</v>
      </c>
      <c r="U86" s="62">
        <f t="shared" si="40"/>
        <v>0</v>
      </c>
    </row>
    <row r="87" spans="1:21" x14ac:dyDescent="0.25">
      <c r="A87" s="338" t="s">
        <v>136</v>
      </c>
      <c r="B87" s="52">
        <f>'DAY13'!H87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+(Table116[[#This Row],[OPENING ]]+Table116[[#This Row],[RECEIPTS]]+Table116[[#This Row],[RETURNS]])-(Table116[[#This Row],[EXCHANGED]]+Table116[[#This Row],[SALES]]+Table116[[#This Row],[ISSUES]])</f>
        <v>0</v>
      </c>
      <c r="I87" s="53">
        <v>0</v>
      </c>
      <c r="J87" s="58">
        <f t="shared" si="41"/>
        <v>0</v>
      </c>
      <c r="K87" s="53">
        <f>+'DAY13'!K87+'DAY14'!C87</f>
        <v>0</v>
      </c>
      <c r="L87" s="54">
        <f>+'DAY13'!L87+'DAY14'!D87</f>
        <v>0</v>
      </c>
      <c r="M87" s="55">
        <f>+'DAY13'!M87+'DAY14'!E87</f>
        <v>0</v>
      </c>
      <c r="N87" s="52">
        <f>+'DAY13'!N87+'DAY14'!F87</f>
        <v>0</v>
      </c>
      <c r="O87" s="276">
        <f>+'DAY13'!O87+'DAY14'!G87</f>
        <v>0</v>
      </c>
      <c r="P87" s="53">
        <f t="shared" si="48"/>
        <v>0</v>
      </c>
      <c r="Q87" s="54">
        <f t="shared" si="49"/>
        <v>0</v>
      </c>
      <c r="R87" s="55">
        <f t="shared" si="50"/>
        <v>0</v>
      </c>
      <c r="S87" s="52">
        <f t="shared" si="51"/>
        <v>0</v>
      </c>
      <c r="T87" s="276">
        <f t="shared" si="52"/>
        <v>0</v>
      </c>
      <c r="U87" s="62">
        <f t="shared" si="40"/>
        <v>0</v>
      </c>
    </row>
    <row r="88" spans="1:21" x14ac:dyDescent="0.25">
      <c r="A88" s="338" t="s">
        <v>120</v>
      </c>
      <c r="B88" s="52">
        <f>'DAY13'!H88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+(Table116[[#This Row],[OPENING ]]+Table116[[#This Row],[RECEIPTS]]+Table116[[#This Row],[RETURNS]])-(Table116[[#This Row],[EXCHANGED]]+Table116[[#This Row],[SALES]]+Table116[[#This Row],[ISSUES]])</f>
        <v>5</v>
      </c>
      <c r="I88" s="53">
        <v>0</v>
      </c>
      <c r="J88" s="58">
        <f t="shared" si="41"/>
        <v>-5</v>
      </c>
      <c r="K88" s="53">
        <f>+'DAY13'!K88+'DAY14'!C88</f>
        <v>0</v>
      </c>
      <c r="L88" s="54">
        <f>+'DAY13'!L88+'DAY14'!D88</f>
        <v>0</v>
      </c>
      <c r="M88" s="55">
        <f>+'DAY13'!M88+'DAY14'!E88</f>
        <v>0</v>
      </c>
      <c r="N88" s="52">
        <f>+'DAY13'!N88+'DAY14'!F88</f>
        <v>0</v>
      </c>
      <c r="O88" s="276">
        <f>+'DAY13'!O88+'DAY14'!G88</f>
        <v>0</v>
      </c>
      <c r="P88" s="53">
        <f t="shared" si="48"/>
        <v>0</v>
      </c>
      <c r="Q88" s="54">
        <f t="shared" si="49"/>
        <v>0</v>
      </c>
      <c r="R88" s="55">
        <f t="shared" si="50"/>
        <v>0</v>
      </c>
      <c r="S88" s="52">
        <f t="shared" si="51"/>
        <v>0</v>
      </c>
      <c r="T88" s="276">
        <f t="shared" si="52"/>
        <v>0</v>
      </c>
      <c r="U88" s="62">
        <f t="shared" si="40"/>
        <v>0</v>
      </c>
    </row>
    <row r="89" spans="1:21" x14ac:dyDescent="0.25">
      <c r="A89" s="338" t="s">
        <v>43</v>
      </c>
      <c r="B89" s="52">
        <f>'DAY13'!H89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+(Table116[[#This Row],[OPENING ]]+Table116[[#This Row],[RECEIPTS]]+Table116[[#This Row],[RETURNS]])-(Table116[[#This Row],[EXCHANGED]]+Table116[[#This Row],[SALES]]+Table116[[#This Row],[ISSUES]])</f>
        <v>0</v>
      </c>
      <c r="I89" s="53">
        <v>0</v>
      </c>
      <c r="J89" s="58">
        <f t="shared" si="41"/>
        <v>0</v>
      </c>
      <c r="K89" s="53">
        <f>+'DAY13'!K89+'DAY14'!C89</f>
        <v>0</v>
      </c>
      <c r="L89" s="54">
        <f>+'DAY13'!L89+'DAY14'!D89</f>
        <v>0</v>
      </c>
      <c r="M89" s="55">
        <f>+'DAY13'!M89+'DAY14'!E89</f>
        <v>0</v>
      </c>
      <c r="N89" s="52">
        <f>+'DAY13'!N89+'DAY14'!F89</f>
        <v>0</v>
      </c>
      <c r="O89" s="276">
        <f>+'DAY13'!O89+'DAY14'!G89</f>
        <v>0</v>
      </c>
      <c r="P89" s="53">
        <f t="shared" si="48"/>
        <v>0</v>
      </c>
      <c r="Q89" s="54">
        <f t="shared" si="49"/>
        <v>0</v>
      </c>
      <c r="R89" s="55">
        <f t="shared" si="50"/>
        <v>0</v>
      </c>
      <c r="S89" s="52">
        <f t="shared" si="51"/>
        <v>0</v>
      </c>
      <c r="T89" s="276">
        <f t="shared" si="52"/>
        <v>0</v>
      </c>
      <c r="U89" s="62">
        <f t="shared" si="40"/>
        <v>0</v>
      </c>
    </row>
    <row r="90" spans="1:21" x14ac:dyDescent="0.25">
      <c r="A90" s="338" t="s">
        <v>44</v>
      </c>
      <c r="B90" s="52">
        <f>'DAY13'!H90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+(Table116[[#This Row],[OPENING ]]+Table116[[#This Row],[RECEIPTS]]+Table116[[#This Row],[RETURNS]])-(Table116[[#This Row],[EXCHANGED]]+Table116[[#This Row],[SALES]]+Table116[[#This Row],[ISSUES]])</f>
        <v>0</v>
      </c>
      <c r="I90" s="53">
        <v>0</v>
      </c>
      <c r="J90" s="58">
        <f t="shared" si="41"/>
        <v>0</v>
      </c>
      <c r="K90" s="53">
        <f>+'DAY13'!K90+'DAY14'!C90</f>
        <v>0</v>
      </c>
      <c r="L90" s="54">
        <f>+'DAY13'!L90+'DAY14'!D90</f>
        <v>0</v>
      </c>
      <c r="M90" s="55">
        <f>+'DAY13'!M90+'DAY14'!E90</f>
        <v>0</v>
      </c>
      <c r="N90" s="52">
        <f>+'DAY13'!N90+'DAY14'!F90</f>
        <v>0</v>
      </c>
      <c r="O90" s="276">
        <f>+'DAY13'!O90+'DAY14'!G90</f>
        <v>0</v>
      </c>
      <c r="P90" s="53">
        <f t="shared" si="48"/>
        <v>0</v>
      </c>
      <c r="Q90" s="54">
        <f t="shared" si="49"/>
        <v>0</v>
      </c>
      <c r="R90" s="55">
        <f t="shared" si="50"/>
        <v>0</v>
      </c>
      <c r="S90" s="52">
        <f t="shared" si="51"/>
        <v>0</v>
      </c>
      <c r="T90" s="276">
        <f t="shared" si="52"/>
        <v>0</v>
      </c>
      <c r="U90" s="62">
        <f t="shared" si="40"/>
        <v>0</v>
      </c>
    </row>
    <row r="91" spans="1:21" x14ac:dyDescent="0.25">
      <c r="A91" s="338" t="s">
        <v>45</v>
      </c>
      <c r="B91" s="52">
        <f>'DAY13'!H91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+(Table116[[#This Row],[OPENING ]]+Table116[[#This Row],[RECEIPTS]]+Table116[[#This Row],[RETURNS]])-(Table116[[#This Row],[EXCHANGED]]+Table116[[#This Row],[SALES]]+Table116[[#This Row],[ISSUES]])</f>
        <v>0</v>
      </c>
      <c r="I91" s="53">
        <v>0</v>
      </c>
      <c r="J91" s="58">
        <f t="shared" si="41"/>
        <v>0</v>
      </c>
      <c r="K91" s="53">
        <f>+'DAY13'!K91+'DAY14'!C91</f>
        <v>0</v>
      </c>
      <c r="L91" s="54">
        <f>+'DAY13'!L91+'DAY14'!D91</f>
        <v>0</v>
      </c>
      <c r="M91" s="55">
        <f>+'DAY13'!M91+'DAY14'!E91</f>
        <v>0</v>
      </c>
      <c r="N91" s="52">
        <f>+'DAY13'!N91+'DAY14'!F91</f>
        <v>0</v>
      </c>
      <c r="O91" s="276">
        <f>+'DAY13'!O91+'DAY14'!G91</f>
        <v>0</v>
      </c>
      <c r="P91" s="53">
        <f t="shared" si="48"/>
        <v>0</v>
      </c>
      <c r="Q91" s="54">
        <f t="shared" si="49"/>
        <v>0</v>
      </c>
      <c r="R91" s="55">
        <f t="shared" si="50"/>
        <v>0</v>
      </c>
      <c r="S91" s="52">
        <f t="shared" si="51"/>
        <v>0</v>
      </c>
      <c r="T91" s="276">
        <f t="shared" si="52"/>
        <v>0</v>
      </c>
      <c r="U91" s="62">
        <f t="shared" si="40"/>
        <v>0</v>
      </c>
    </row>
    <row r="92" spans="1:21" x14ac:dyDescent="0.25">
      <c r="A92" s="338" t="s">
        <v>174</v>
      </c>
      <c r="B92" s="52">
        <f>'DAY13'!H92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+(Table116[[#This Row],[OPENING ]]+Table116[[#This Row],[RECEIPTS]]+Table116[[#This Row],[RETURNS]])-(Table116[[#This Row],[EXCHANGED]]+Table116[[#This Row],[SALES]]+Table116[[#This Row],[ISSUES]])</f>
        <v>0</v>
      </c>
      <c r="I92" s="53">
        <v>0</v>
      </c>
      <c r="J92" s="58">
        <f t="shared" si="41"/>
        <v>0</v>
      </c>
      <c r="K92" s="53">
        <f>+'DAY13'!K92+'DAY14'!C92</f>
        <v>0</v>
      </c>
      <c r="L92" s="54">
        <f>+'DAY13'!L92+'DAY14'!D92</f>
        <v>0</v>
      </c>
      <c r="M92" s="55">
        <f>+'DAY13'!M92+'DAY14'!E92</f>
        <v>0</v>
      </c>
      <c r="N92" s="52">
        <f>+'DAY13'!N92+'DAY14'!F92</f>
        <v>0</v>
      </c>
      <c r="O92" s="276">
        <f>+'DAY13'!O92+'DAY14'!G92</f>
        <v>0</v>
      </c>
      <c r="P92" s="53">
        <f t="shared" si="48"/>
        <v>0</v>
      </c>
      <c r="Q92" s="54">
        <f t="shared" si="49"/>
        <v>0</v>
      </c>
      <c r="R92" s="55">
        <f t="shared" si="50"/>
        <v>0</v>
      </c>
      <c r="S92" s="52">
        <f t="shared" si="51"/>
        <v>0</v>
      </c>
      <c r="T92" s="276">
        <f t="shared" si="52"/>
        <v>0</v>
      </c>
      <c r="U92" s="62">
        <f t="shared" si="40"/>
        <v>0</v>
      </c>
    </row>
    <row r="93" spans="1:21" x14ac:dyDescent="0.25">
      <c r="A93" s="338" t="s">
        <v>229</v>
      </c>
      <c r="B93" s="52">
        <f>'DAY13'!H93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+(Table116[[#This Row],[OPENING ]]+Table116[[#This Row],[RECEIPTS]]+Table116[[#This Row],[RETURNS]])-(Table116[[#This Row],[EXCHANGED]]+Table116[[#This Row],[SALES]]+Table116[[#This Row],[ISSUES]])</f>
        <v>0</v>
      </c>
      <c r="I93" s="53">
        <v>0</v>
      </c>
      <c r="J93" s="58">
        <f t="shared" si="41"/>
        <v>0</v>
      </c>
      <c r="K93" s="53">
        <f>+'DAY13'!K93+'DAY14'!C93</f>
        <v>0</v>
      </c>
      <c r="L93" s="54">
        <f>+'DAY13'!L93+'DAY14'!D93</f>
        <v>0</v>
      </c>
      <c r="M93" s="55">
        <f>+'DAY13'!M93+'DAY14'!E93</f>
        <v>0</v>
      </c>
      <c r="N93" s="52">
        <f>+'DAY13'!N93+'DAY14'!F93</f>
        <v>0</v>
      </c>
      <c r="O93" s="276">
        <f>+'DAY13'!O93+'DAY14'!G93</f>
        <v>0</v>
      </c>
      <c r="P93" s="53">
        <f t="shared" si="48"/>
        <v>0</v>
      </c>
      <c r="Q93" s="54">
        <f t="shared" si="49"/>
        <v>0</v>
      </c>
      <c r="R93" s="55">
        <f t="shared" si="50"/>
        <v>0</v>
      </c>
      <c r="S93" s="52">
        <f t="shared" si="51"/>
        <v>0</v>
      </c>
      <c r="T93" s="276">
        <f t="shared" si="52"/>
        <v>0</v>
      </c>
      <c r="U93" s="62">
        <f t="shared" si="40"/>
        <v>0</v>
      </c>
    </row>
    <row r="94" spans="1:21" x14ac:dyDescent="0.25">
      <c r="A94" s="338" t="s">
        <v>175</v>
      </c>
      <c r="B94" s="52">
        <f>'DAY13'!H94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+(Table116[[#This Row],[OPENING ]]+Table116[[#This Row],[RECEIPTS]]+Table116[[#This Row],[RETURNS]])-(Table116[[#This Row],[EXCHANGED]]+Table116[[#This Row],[SALES]]+Table116[[#This Row],[ISSUES]])</f>
        <v>0</v>
      </c>
      <c r="I94" s="53">
        <v>0</v>
      </c>
      <c r="J94" s="58">
        <f t="shared" si="41"/>
        <v>0</v>
      </c>
      <c r="K94" s="53">
        <f>+'DAY13'!K94+'DAY14'!C94</f>
        <v>0</v>
      </c>
      <c r="L94" s="54">
        <f>+'DAY13'!L94+'DAY14'!D94</f>
        <v>0</v>
      </c>
      <c r="M94" s="55">
        <f>+'DAY13'!M94+'DAY14'!E94</f>
        <v>0</v>
      </c>
      <c r="N94" s="52">
        <f>+'DAY13'!N94+'DAY14'!F94</f>
        <v>0</v>
      </c>
      <c r="O94" s="276">
        <f>+'DAY13'!O94+'DAY14'!G94</f>
        <v>0</v>
      </c>
      <c r="P94" s="53">
        <f t="shared" si="48"/>
        <v>0</v>
      </c>
      <c r="Q94" s="54">
        <f t="shared" si="49"/>
        <v>0</v>
      </c>
      <c r="R94" s="55">
        <f t="shared" si="50"/>
        <v>0</v>
      </c>
      <c r="S94" s="52">
        <f t="shared" si="51"/>
        <v>0</v>
      </c>
      <c r="T94" s="276">
        <f t="shared" si="52"/>
        <v>0</v>
      </c>
      <c r="U94" s="62">
        <f t="shared" si="40"/>
        <v>0</v>
      </c>
    </row>
    <row r="95" spans="1:21" x14ac:dyDescent="0.25">
      <c r="A95" s="338" t="s">
        <v>260</v>
      </c>
      <c r="B95" s="52">
        <f>'DAY13'!H95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+(Table116[[#This Row],[OPENING ]]+Table116[[#This Row],[RECEIPTS]]+Table116[[#This Row],[RETURNS]])-(Table116[[#This Row],[EXCHANGED]]+Table116[[#This Row],[SALES]]+Table116[[#This Row],[ISSUES]])</f>
        <v>25</v>
      </c>
      <c r="I95" s="53">
        <v>0</v>
      </c>
      <c r="J95" s="58">
        <f t="shared" si="41"/>
        <v>-25</v>
      </c>
      <c r="K95" s="53">
        <f>+'DAY13'!K95+'DAY14'!C95</f>
        <v>0</v>
      </c>
      <c r="L95" s="54">
        <f>+'DAY13'!L95+'DAY14'!D95</f>
        <v>0</v>
      </c>
      <c r="M95" s="55">
        <f>+'DAY13'!M95+'DAY14'!E95</f>
        <v>0</v>
      </c>
      <c r="N95" s="52">
        <f>+'DAY13'!N95+'DAY14'!F95</f>
        <v>0</v>
      </c>
      <c r="O95" s="276">
        <f>+'DAY13'!O95+'DAY14'!G95</f>
        <v>0</v>
      </c>
      <c r="P95" s="53">
        <f t="shared" si="48"/>
        <v>0</v>
      </c>
      <c r="Q95" s="54">
        <f t="shared" si="49"/>
        <v>0</v>
      </c>
      <c r="R95" s="55">
        <f t="shared" si="50"/>
        <v>0</v>
      </c>
      <c r="S95" s="52">
        <f t="shared" si="51"/>
        <v>0</v>
      </c>
      <c r="T95" s="276">
        <f t="shared" si="52"/>
        <v>0</v>
      </c>
      <c r="U95" s="62">
        <f t="shared" si="40"/>
        <v>0</v>
      </c>
    </row>
    <row r="96" spans="1:21" x14ac:dyDescent="0.25">
      <c r="A96" s="338" t="s">
        <v>244</v>
      </c>
      <c r="B96" s="52">
        <f>'DAY13'!H96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+(Table116[[#This Row],[OPENING ]]+Table116[[#This Row],[RECEIPTS]]+Table116[[#This Row],[RETURNS]])-(Table116[[#This Row],[EXCHANGED]]+Table116[[#This Row],[SALES]]+Table116[[#This Row],[ISSUES]])</f>
        <v>0</v>
      </c>
      <c r="I96" s="53">
        <v>0</v>
      </c>
      <c r="J96" s="58">
        <f t="shared" si="41"/>
        <v>0</v>
      </c>
      <c r="K96" s="53">
        <f>+'DAY13'!K96+'DAY14'!C96</f>
        <v>0</v>
      </c>
      <c r="L96" s="54">
        <f>+'DAY13'!L96+'DAY14'!D96</f>
        <v>0</v>
      </c>
      <c r="M96" s="55">
        <f>+'DAY13'!M96+'DAY14'!E96</f>
        <v>0</v>
      </c>
      <c r="N96" s="52">
        <f>+'DAY13'!N96+'DAY14'!F96</f>
        <v>0</v>
      </c>
      <c r="O96" s="276">
        <f>+'DAY13'!O96+'DAY14'!G96</f>
        <v>0</v>
      </c>
      <c r="P96" s="53">
        <f t="shared" si="48"/>
        <v>0</v>
      </c>
      <c r="Q96" s="54">
        <f t="shared" si="49"/>
        <v>0</v>
      </c>
      <c r="R96" s="55">
        <f t="shared" si="50"/>
        <v>0</v>
      </c>
      <c r="S96" s="52">
        <f t="shared" si="51"/>
        <v>0</v>
      </c>
      <c r="T96" s="276">
        <f t="shared" si="52"/>
        <v>0</v>
      </c>
      <c r="U96" s="62">
        <f t="shared" si="40"/>
        <v>0</v>
      </c>
    </row>
    <row r="97" spans="1:21" x14ac:dyDescent="0.25">
      <c r="A97" s="338" t="s">
        <v>245</v>
      </c>
      <c r="B97" s="52">
        <f>'DAY13'!H97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+(Table116[[#This Row],[OPENING ]]+Table116[[#This Row],[RECEIPTS]]+Table116[[#This Row],[RETURNS]])-(Table116[[#This Row],[EXCHANGED]]+Table116[[#This Row],[SALES]]+Table116[[#This Row],[ISSUES]])</f>
        <v>30.400000000000006</v>
      </c>
      <c r="I97" s="53">
        <v>0</v>
      </c>
      <c r="J97" s="58">
        <f t="shared" si="41"/>
        <v>-30.400000000000006</v>
      </c>
      <c r="K97" s="53">
        <f>+'DAY13'!K97+'DAY14'!C97</f>
        <v>0</v>
      </c>
      <c r="L97" s="54">
        <f>+'DAY13'!L97+'DAY14'!D97</f>
        <v>0</v>
      </c>
      <c r="M97" s="55">
        <f>+'DAY13'!M97+'DAY14'!E97</f>
        <v>0</v>
      </c>
      <c r="N97" s="52">
        <f>+'DAY13'!N97+'DAY14'!F97</f>
        <v>0</v>
      </c>
      <c r="O97" s="276">
        <f>+'DAY13'!O97+'DAY14'!G97</f>
        <v>155</v>
      </c>
      <c r="P97" s="53">
        <f t="shared" si="48"/>
        <v>0</v>
      </c>
      <c r="Q97" s="54">
        <f t="shared" si="49"/>
        <v>0</v>
      </c>
      <c r="R97" s="55">
        <f t="shared" si="50"/>
        <v>0</v>
      </c>
      <c r="S97" s="52">
        <f t="shared" si="51"/>
        <v>0</v>
      </c>
      <c r="T97" s="276">
        <f t="shared" si="52"/>
        <v>11.071428571428571</v>
      </c>
      <c r="U97" s="62">
        <f t="shared" si="40"/>
        <v>2.7458064516129039</v>
      </c>
    </row>
    <row r="98" spans="1:21" x14ac:dyDescent="0.25">
      <c r="A98" s="338"/>
      <c r="B98" s="52">
        <f>'DAY13'!H98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+(Table116[[#This Row],[OPENING ]]+Table116[[#This Row],[RECEIPTS]]+Table116[[#This Row],[RETURNS]])-(Table116[[#This Row],[EXCHANGED]]+Table116[[#This Row],[SALES]]+Table116[[#This Row],[ISSUES]])</f>
        <v>0</v>
      </c>
      <c r="I98" s="53">
        <v>0</v>
      </c>
      <c r="J98" s="58">
        <f t="shared" si="41"/>
        <v>0</v>
      </c>
      <c r="K98" s="53">
        <f>+'DAY13'!K98+'DAY14'!C98</f>
        <v>0</v>
      </c>
      <c r="L98" s="54">
        <f>+'DAY13'!L98+'DAY14'!D98</f>
        <v>0</v>
      </c>
      <c r="M98" s="55">
        <f>+'DAY13'!M98+'DAY14'!E98</f>
        <v>0</v>
      </c>
      <c r="N98" s="52">
        <f>+'DAY13'!N98+'DAY14'!F98</f>
        <v>0</v>
      </c>
      <c r="O98" s="276">
        <f>+'DAY13'!O98+'DAY14'!G98</f>
        <v>0</v>
      </c>
      <c r="P98" s="53">
        <f t="shared" si="48"/>
        <v>0</v>
      </c>
      <c r="Q98" s="54">
        <f t="shared" si="49"/>
        <v>0</v>
      </c>
      <c r="R98" s="55">
        <f t="shared" si="50"/>
        <v>0</v>
      </c>
      <c r="S98" s="52">
        <f t="shared" si="51"/>
        <v>0</v>
      </c>
      <c r="T98" s="276">
        <f t="shared" si="52"/>
        <v>0</v>
      </c>
      <c r="U98" s="62">
        <f t="shared" si="40"/>
        <v>0</v>
      </c>
    </row>
    <row r="99" spans="1:21" ht="15.75" thickBot="1" x14ac:dyDescent="0.3">
      <c r="A99" s="339"/>
      <c r="B99" s="52">
        <f>'DAY13'!H99</f>
        <v>0</v>
      </c>
      <c r="C99" s="53">
        <v>0</v>
      </c>
      <c r="D99" s="54">
        <v>0</v>
      </c>
      <c r="E99" s="55">
        <v>0</v>
      </c>
      <c r="F99" s="52">
        <v>0</v>
      </c>
      <c r="G99" s="276">
        <v>0</v>
      </c>
      <c r="H99" s="54">
        <f>+(Table116[[#This Row],[OPENING ]]+Table116[[#This Row],[RECEIPTS]]+Table116[[#This Row],[RETURNS]])-(Table116[[#This Row],[EXCHANGED]]+Table116[[#This Row],[SALES]]+Table116[[#This Row],[ISSUES]])</f>
        <v>0</v>
      </c>
      <c r="I99" s="144">
        <v>0</v>
      </c>
      <c r="J99" s="148">
        <f>+I99-H99</f>
        <v>0</v>
      </c>
      <c r="K99" s="53">
        <f>+'DAY13'!K99+'DAY14'!C99</f>
        <v>0</v>
      </c>
      <c r="L99" s="54">
        <f>+'DAY13'!L99+'DAY14'!D99</f>
        <v>0</v>
      </c>
      <c r="M99" s="55">
        <f>+'DAY13'!M99+'DAY14'!E99</f>
        <v>0</v>
      </c>
      <c r="N99" s="52">
        <f>+'DAY13'!N99+'DAY14'!F99</f>
        <v>0</v>
      </c>
      <c r="O99" s="276">
        <f>+'DAY13'!O99+'DAY14'!G99</f>
        <v>0</v>
      </c>
      <c r="P99" s="53">
        <f t="shared" si="48"/>
        <v>0</v>
      </c>
      <c r="Q99" s="54">
        <f t="shared" si="49"/>
        <v>0</v>
      </c>
      <c r="R99" s="55">
        <f t="shared" si="50"/>
        <v>0</v>
      </c>
      <c r="S99" s="52">
        <f t="shared" si="51"/>
        <v>0</v>
      </c>
      <c r="T99" s="276">
        <f t="shared" si="5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53">SUM(B83:B99)</f>
        <v>3565.0000000000005</v>
      </c>
      <c r="C100" s="161">
        <f t="shared" si="53"/>
        <v>0</v>
      </c>
      <c r="D100" s="162">
        <f t="shared" si="53"/>
        <v>0</v>
      </c>
      <c r="E100" s="163">
        <f t="shared" si="53"/>
        <v>0</v>
      </c>
      <c r="F100" s="160">
        <f t="shared" si="53"/>
        <v>0</v>
      </c>
      <c r="G100" s="277">
        <f t="shared" si="53"/>
        <v>0</v>
      </c>
      <c r="H100" s="162">
        <f t="shared" si="53"/>
        <v>3565.0000000000005</v>
      </c>
      <c r="I100" s="161">
        <f t="shared" si="53"/>
        <v>0</v>
      </c>
      <c r="J100" s="161">
        <f t="shared" ref="J100:T100" si="54">SUM(J83:J99)</f>
        <v>-3565.0000000000005</v>
      </c>
      <c r="K100" s="161">
        <f t="shared" si="54"/>
        <v>8250</v>
      </c>
      <c r="L100" s="161">
        <f t="shared" si="54"/>
        <v>96.6</v>
      </c>
      <c r="M100" s="163">
        <f t="shared" si="54"/>
        <v>0</v>
      </c>
      <c r="N100" s="160">
        <f t="shared" si="54"/>
        <v>0</v>
      </c>
      <c r="O100" s="277">
        <f t="shared" si="54"/>
        <v>7032</v>
      </c>
      <c r="P100" s="161">
        <f t="shared" si="54"/>
        <v>589.28571428571433</v>
      </c>
      <c r="Q100" s="162">
        <f t="shared" si="54"/>
        <v>6.8999999999999995</v>
      </c>
      <c r="R100" s="163">
        <f t="shared" si="54"/>
        <v>0</v>
      </c>
      <c r="S100" s="160">
        <f t="shared" si="54"/>
        <v>0</v>
      </c>
      <c r="T100" s="277">
        <f t="shared" si="54"/>
        <v>502.28571428571428</v>
      </c>
      <c r="U100" s="166">
        <f t="shared" si="40"/>
        <v>3.2454189588128965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'DAY13'!H102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+(Table116[[#This Row],[OPENING ]]+Table116[[#This Row],[RECEIPTS]]+Table116[[#This Row],[RETURNS]])-(Table116[[#This Row],[EXCHANGED]]+Table116[[#This Row],[SALES]]+Table116[[#This Row],[ISSUES]])</f>
        <v>0</v>
      </c>
      <c r="I102" s="53">
        <v>0</v>
      </c>
      <c r="J102" s="58">
        <f t="shared" si="41"/>
        <v>0</v>
      </c>
      <c r="K102" s="53">
        <f>+'DAY13'!K102+'DAY14'!C102</f>
        <v>0</v>
      </c>
      <c r="L102" s="54">
        <f>+'DAY13'!L102+'DAY14'!D102</f>
        <v>0</v>
      </c>
      <c r="M102" s="55">
        <f>+'DAY13'!M102+'DAY14'!E102</f>
        <v>0</v>
      </c>
      <c r="N102" s="52">
        <f>+'DAY13'!N102+'DAY14'!F102</f>
        <v>0</v>
      </c>
      <c r="O102" s="276">
        <f>+'DAY13'!O102+'DAY14'!G102</f>
        <v>0</v>
      </c>
      <c r="P102" s="53">
        <f t="shared" ref="P102" si="55">+K102/14</f>
        <v>0</v>
      </c>
      <c r="Q102" s="54">
        <f t="shared" ref="Q102" si="56">+L102/14</f>
        <v>0</v>
      </c>
      <c r="R102" s="55">
        <f t="shared" ref="R102" si="57">+M102/14</f>
        <v>0</v>
      </c>
      <c r="S102" s="52">
        <f t="shared" ref="S102" si="58">+N102/14</f>
        <v>0</v>
      </c>
      <c r="T102" s="276">
        <f t="shared" ref="T102" si="59">+O102/14</f>
        <v>0</v>
      </c>
      <c r="U102" s="62">
        <f t="shared" si="40"/>
        <v>0</v>
      </c>
    </row>
    <row r="103" spans="1:21" x14ac:dyDescent="0.25">
      <c r="A103" s="340" t="s">
        <v>164</v>
      </c>
      <c r="B103" s="52">
        <f>'DAY13'!H103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+(Table116[[#This Row],[OPENING ]]+Table116[[#This Row],[RECEIPTS]]+Table116[[#This Row],[RETURNS]])-(Table116[[#This Row],[EXCHANGED]]+Table116[[#This Row],[SALES]]+Table116[[#This Row],[ISSUES]])</f>
        <v>0</v>
      </c>
      <c r="I103" s="53">
        <v>0</v>
      </c>
      <c r="J103" s="58">
        <f t="shared" si="41"/>
        <v>0</v>
      </c>
      <c r="K103" s="53">
        <f>+'DAY13'!K103+'DAY14'!C103</f>
        <v>0</v>
      </c>
      <c r="L103" s="54">
        <f>+'DAY13'!L103+'DAY14'!D103</f>
        <v>0</v>
      </c>
      <c r="M103" s="55">
        <f>+'DAY13'!M103+'DAY14'!E103</f>
        <v>0</v>
      </c>
      <c r="N103" s="52">
        <f>+'DAY13'!N103+'DAY14'!F103</f>
        <v>0</v>
      </c>
      <c r="O103" s="276">
        <f>+'DAY13'!O103+'DAY14'!G103</f>
        <v>0</v>
      </c>
      <c r="P103" s="53">
        <f t="shared" ref="P103:P113" si="60">+K103/14</f>
        <v>0</v>
      </c>
      <c r="Q103" s="54">
        <f t="shared" ref="Q103:Q113" si="61">+L103/14</f>
        <v>0</v>
      </c>
      <c r="R103" s="55">
        <f t="shared" ref="R103:R113" si="62">+M103/14</f>
        <v>0</v>
      </c>
      <c r="S103" s="52">
        <f t="shared" ref="S103:S113" si="63">+N103/14</f>
        <v>0</v>
      </c>
      <c r="T103" s="276">
        <f t="shared" ref="T103:T113" si="64">+O103/14</f>
        <v>0</v>
      </c>
      <c r="U103" s="62">
        <f t="shared" si="40"/>
        <v>0</v>
      </c>
    </row>
    <row r="104" spans="1:21" x14ac:dyDescent="0.25">
      <c r="A104" s="340" t="s">
        <v>114</v>
      </c>
      <c r="B104" s="52">
        <f>'DAY13'!H104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+(Table116[[#This Row],[OPENING ]]+Table116[[#This Row],[RECEIPTS]]+Table116[[#This Row],[RETURNS]])-(Table116[[#This Row],[EXCHANGED]]+Table116[[#This Row],[SALES]]+Table116[[#This Row],[ISSUES]])</f>
        <v>0</v>
      </c>
      <c r="I104" s="53">
        <v>0</v>
      </c>
      <c r="J104" s="58">
        <f t="shared" si="41"/>
        <v>0</v>
      </c>
      <c r="K104" s="53">
        <f>+'DAY13'!K104+'DAY14'!C104</f>
        <v>0</v>
      </c>
      <c r="L104" s="54">
        <f>+'DAY13'!L104+'DAY14'!D104</f>
        <v>0</v>
      </c>
      <c r="M104" s="55">
        <f>+'DAY13'!M104+'DAY14'!E104</f>
        <v>0</v>
      </c>
      <c r="N104" s="52">
        <f>+'DAY13'!N104+'DAY14'!F104</f>
        <v>0</v>
      </c>
      <c r="O104" s="276">
        <f>+'DAY13'!O104+'DAY14'!G104</f>
        <v>0</v>
      </c>
      <c r="P104" s="53">
        <f t="shared" si="60"/>
        <v>0</v>
      </c>
      <c r="Q104" s="54">
        <f t="shared" si="61"/>
        <v>0</v>
      </c>
      <c r="R104" s="55">
        <f t="shared" si="62"/>
        <v>0</v>
      </c>
      <c r="S104" s="52">
        <f t="shared" si="63"/>
        <v>0</v>
      </c>
      <c r="T104" s="276">
        <f t="shared" si="64"/>
        <v>0</v>
      </c>
      <c r="U104" s="62">
        <f t="shared" si="40"/>
        <v>0</v>
      </c>
    </row>
    <row r="105" spans="1:21" x14ac:dyDescent="0.25">
      <c r="A105" s="340" t="s">
        <v>113</v>
      </c>
      <c r="B105" s="52">
        <f>'DAY13'!H105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+(Table116[[#This Row],[OPENING ]]+Table116[[#This Row],[RECEIPTS]]+Table116[[#This Row],[RETURNS]])-(Table116[[#This Row],[EXCHANGED]]+Table116[[#This Row],[SALES]]+Table116[[#This Row],[ISSUES]])</f>
        <v>0</v>
      </c>
      <c r="I105" s="53">
        <v>0</v>
      </c>
      <c r="J105" s="58">
        <f t="shared" si="41"/>
        <v>0</v>
      </c>
      <c r="K105" s="53">
        <f>+'DAY13'!K105+'DAY14'!C105</f>
        <v>0</v>
      </c>
      <c r="L105" s="54">
        <f>+'DAY13'!L105+'DAY14'!D105</f>
        <v>0</v>
      </c>
      <c r="M105" s="55">
        <f>+'DAY13'!M105+'DAY14'!E105</f>
        <v>0</v>
      </c>
      <c r="N105" s="52">
        <f>+'DAY13'!N105+'DAY14'!F105</f>
        <v>0</v>
      </c>
      <c r="O105" s="276">
        <f>+'DAY13'!O105+'DAY14'!G105</f>
        <v>0</v>
      </c>
      <c r="P105" s="53">
        <f t="shared" si="60"/>
        <v>0</v>
      </c>
      <c r="Q105" s="54">
        <f t="shared" si="61"/>
        <v>0</v>
      </c>
      <c r="R105" s="55">
        <f t="shared" si="62"/>
        <v>0</v>
      </c>
      <c r="S105" s="52">
        <f t="shared" si="63"/>
        <v>0</v>
      </c>
      <c r="T105" s="276">
        <f t="shared" si="64"/>
        <v>0</v>
      </c>
      <c r="U105" s="62">
        <f t="shared" si="40"/>
        <v>0</v>
      </c>
    </row>
    <row r="106" spans="1:21" x14ac:dyDescent="0.25">
      <c r="A106" s="341" t="s">
        <v>171</v>
      </c>
      <c r="B106" s="52">
        <f>'DAY13'!H106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+(Table116[[#This Row],[OPENING ]]+Table116[[#This Row],[RECEIPTS]]+Table116[[#This Row],[RETURNS]])-(Table116[[#This Row],[EXCHANGED]]+Table116[[#This Row],[SALES]]+Table116[[#This Row],[ISSUES]])</f>
        <v>0</v>
      </c>
      <c r="I106" s="53">
        <v>0</v>
      </c>
      <c r="J106" s="58">
        <f t="shared" si="41"/>
        <v>0</v>
      </c>
      <c r="K106" s="53">
        <f>+'DAY13'!K106+'DAY14'!C106</f>
        <v>0</v>
      </c>
      <c r="L106" s="54">
        <f>+'DAY13'!L106+'DAY14'!D106</f>
        <v>0</v>
      </c>
      <c r="M106" s="55">
        <f>+'DAY13'!M106+'DAY14'!E106</f>
        <v>0</v>
      </c>
      <c r="N106" s="52">
        <f>+'DAY13'!N106+'DAY14'!F106</f>
        <v>0</v>
      </c>
      <c r="O106" s="276">
        <f>+'DAY13'!O106+'DAY14'!G106</f>
        <v>0</v>
      </c>
      <c r="P106" s="53">
        <f t="shared" si="60"/>
        <v>0</v>
      </c>
      <c r="Q106" s="54">
        <f t="shared" si="61"/>
        <v>0</v>
      </c>
      <c r="R106" s="55">
        <f t="shared" si="62"/>
        <v>0</v>
      </c>
      <c r="S106" s="52">
        <f t="shared" si="63"/>
        <v>0</v>
      </c>
      <c r="T106" s="276">
        <f t="shared" si="64"/>
        <v>0</v>
      </c>
      <c r="U106" s="62">
        <f t="shared" si="40"/>
        <v>0</v>
      </c>
    </row>
    <row r="107" spans="1:21" x14ac:dyDescent="0.25">
      <c r="A107" s="340" t="s">
        <v>261</v>
      </c>
      <c r="B107" s="52">
        <f>'DAY13'!H107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+(Table116[[#This Row],[OPENING ]]+Table116[[#This Row],[RECEIPTS]]+Table116[[#This Row],[RETURNS]])-(Table116[[#This Row],[EXCHANGED]]+Table116[[#This Row],[SALES]]+Table116[[#This Row],[ISSUES]])</f>
        <v>258.60000000000002</v>
      </c>
      <c r="I107" s="53">
        <v>0</v>
      </c>
      <c r="J107" s="58">
        <f t="shared" si="41"/>
        <v>-258.60000000000002</v>
      </c>
      <c r="K107" s="53">
        <f>+'DAY13'!K107+'DAY14'!C107</f>
        <v>0</v>
      </c>
      <c r="L107" s="54">
        <f>+'DAY13'!L107+'DAY14'!D107</f>
        <v>0</v>
      </c>
      <c r="M107" s="55">
        <f>+'DAY13'!M107+'DAY14'!E107</f>
        <v>0</v>
      </c>
      <c r="N107" s="52">
        <f>+'DAY13'!N107+'DAY14'!F107</f>
        <v>0</v>
      </c>
      <c r="O107" s="276">
        <f>+'DAY13'!O107+'DAY14'!G107</f>
        <v>0</v>
      </c>
      <c r="P107" s="53">
        <f t="shared" si="60"/>
        <v>0</v>
      </c>
      <c r="Q107" s="54">
        <f t="shared" si="61"/>
        <v>0</v>
      </c>
      <c r="R107" s="55">
        <f t="shared" si="62"/>
        <v>0</v>
      </c>
      <c r="S107" s="52">
        <f t="shared" si="63"/>
        <v>0</v>
      </c>
      <c r="T107" s="276">
        <f t="shared" si="64"/>
        <v>0</v>
      </c>
      <c r="U107" s="62">
        <f t="shared" si="40"/>
        <v>0</v>
      </c>
    </row>
    <row r="108" spans="1:21" x14ac:dyDescent="0.25">
      <c r="A108" s="342" t="s">
        <v>220</v>
      </c>
      <c r="B108" s="52">
        <f>'DAY13'!H108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+(Table116[[#This Row],[OPENING ]]+Table116[[#This Row],[RECEIPTS]]+Table116[[#This Row],[RETURNS]])-(Table116[[#This Row],[EXCHANGED]]+Table116[[#This Row],[SALES]]+Table116[[#This Row],[ISSUES]])</f>
        <v>9803.4</v>
      </c>
      <c r="I108" s="53">
        <v>0</v>
      </c>
      <c r="J108" s="58">
        <f t="shared" si="41"/>
        <v>-9803.4</v>
      </c>
      <c r="K108" s="53">
        <f>+'DAY13'!K108+'DAY14'!C108</f>
        <v>6075</v>
      </c>
      <c r="L108" s="54">
        <f>+'DAY13'!L108+'DAY14'!D108</f>
        <v>0</v>
      </c>
      <c r="M108" s="55">
        <f>+'DAY13'!M108+'DAY14'!E108</f>
        <v>0</v>
      </c>
      <c r="N108" s="52">
        <f>+'DAY13'!N108+'DAY14'!F108</f>
        <v>0</v>
      </c>
      <c r="O108" s="276">
        <f>+'DAY13'!O108+'DAY14'!G108</f>
        <v>3900</v>
      </c>
      <c r="P108" s="53">
        <f t="shared" si="60"/>
        <v>433.92857142857144</v>
      </c>
      <c r="Q108" s="54">
        <f t="shared" si="61"/>
        <v>0</v>
      </c>
      <c r="R108" s="55">
        <f t="shared" si="62"/>
        <v>0</v>
      </c>
      <c r="S108" s="52">
        <f t="shared" si="63"/>
        <v>0</v>
      </c>
      <c r="T108" s="276">
        <f t="shared" si="64"/>
        <v>278.57142857142856</v>
      </c>
      <c r="U108" s="62">
        <f t="shared" si="40"/>
        <v>13.759157894736841</v>
      </c>
    </row>
    <row r="109" spans="1:21" x14ac:dyDescent="0.25">
      <c r="A109" s="340"/>
      <c r="B109" s="52">
        <f>'DAY13'!H109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+(Table116[[#This Row],[OPENING ]]+Table116[[#This Row],[RECEIPTS]]+Table116[[#This Row],[RETURNS]])-(Table116[[#This Row],[EXCHANGED]]+Table116[[#This Row],[SALES]]+Table116[[#This Row],[ISSUES]])</f>
        <v>0</v>
      </c>
      <c r="I109" s="53">
        <v>0</v>
      </c>
      <c r="J109" s="58">
        <f t="shared" si="41"/>
        <v>0</v>
      </c>
      <c r="K109" s="53">
        <f>+'DAY13'!K109+'DAY14'!C109</f>
        <v>0</v>
      </c>
      <c r="L109" s="54">
        <f>+'DAY13'!L109+'DAY14'!D109</f>
        <v>0</v>
      </c>
      <c r="M109" s="55">
        <f>+'DAY13'!M109+'DAY14'!E109</f>
        <v>0</v>
      </c>
      <c r="N109" s="52">
        <f>+'DAY13'!N109+'DAY14'!F109</f>
        <v>0</v>
      </c>
      <c r="O109" s="276">
        <f>+'DAY13'!O109+'DAY14'!G109</f>
        <v>0</v>
      </c>
      <c r="P109" s="53">
        <f t="shared" si="60"/>
        <v>0</v>
      </c>
      <c r="Q109" s="54">
        <f t="shared" si="61"/>
        <v>0</v>
      </c>
      <c r="R109" s="55">
        <f t="shared" si="62"/>
        <v>0</v>
      </c>
      <c r="S109" s="52">
        <f t="shared" si="63"/>
        <v>0</v>
      </c>
      <c r="T109" s="276">
        <f t="shared" si="64"/>
        <v>0</v>
      </c>
      <c r="U109" s="62">
        <f t="shared" si="40"/>
        <v>0</v>
      </c>
    </row>
    <row r="110" spans="1:21" x14ac:dyDescent="0.25">
      <c r="A110" s="340"/>
      <c r="B110" s="52">
        <f>'DAY13'!H110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+(Table116[[#This Row],[OPENING ]]+Table116[[#This Row],[RECEIPTS]]+Table116[[#This Row],[RETURNS]])-(Table116[[#This Row],[EXCHANGED]]+Table116[[#This Row],[SALES]]+Table116[[#This Row],[ISSUES]])</f>
        <v>0</v>
      </c>
      <c r="I110" s="53">
        <v>0</v>
      </c>
      <c r="J110" s="58">
        <f t="shared" si="41"/>
        <v>0</v>
      </c>
      <c r="K110" s="53">
        <f>+'DAY13'!K110+'DAY14'!C110</f>
        <v>0</v>
      </c>
      <c r="L110" s="54">
        <f>+'DAY13'!L110+'DAY14'!D110</f>
        <v>0</v>
      </c>
      <c r="M110" s="55">
        <f>+'DAY13'!M110+'DAY14'!E110</f>
        <v>0</v>
      </c>
      <c r="N110" s="52">
        <f>+'DAY13'!N110+'DAY14'!F110</f>
        <v>0</v>
      </c>
      <c r="O110" s="276">
        <f>+'DAY13'!O110+'DAY14'!G110</f>
        <v>0</v>
      </c>
      <c r="P110" s="53">
        <f t="shared" si="60"/>
        <v>0</v>
      </c>
      <c r="Q110" s="54">
        <f t="shared" si="61"/>
        <v>0</v>
      </c>
      <c r="R110" s="55">
        <f t="shared" si="62"/>
        <v>0</v>
      </c>
      <c r="S110" s="52">
        <f t="shared" si="63"/>
        <v>0</v>
      </c>
      <c r="T110" s="276">
        <f t="shared" si="64"/>
        <v>0</v>
      </c>
      <c r="U110" s="62">
        <f t="shared" si="40"/>
        <v>0</v>
      </c>
    </row>
    <row r="111" spans="1:21" x14ac:dyDescent="0.25">
      <c r="A111" s="340"/>
      <c r="B111" s="52">
        <f>'DAY13'!H111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+(Table116[[#This Row],[OPENING ]]+Table116[[#This Row],[RECEIPTS]]+Table116[[#This Row],[RETURNS]])-(Table116[[#This Row],[EXCHANGED]]+Table116[[#This Row],[SALES]]+Table116[[#This Row],[ISSUES]])</f>
        <v>0</v>
      </c>
      <c r="I111" s="53">
        <v>0</v>
      </c>
      <c r="J111" s="58">
        <f t="shared" si="41"/>
        <v>0</v>
      </c>
      <c r="K111" s="53">
        <f>+'DAY13'!K111+'DAY14'!C111</f>
        <v>0</v>
      </c>
      <c r="L111" s="54">
        <f>+'DAY13'!L111+'DAY14'!D111</f>
        <v>0</v>
      </c>
      <c r="M111" s="55">
        <f>+'DAY13'!M111+'DAY14'!E111</f>
        <v>0</v>
      </c>
      <c r="N111" s="52">
        <f>+'DAY13'!N111+'DAY14'!F111</f>
        <v>0</v>
      </c>
      <c r="O111" s="276">
        <f>+'DAY13'!O111+'DAY14'!G111</f>
        <v>0</v>
      </c>
      <c r="P111" s="53">
        <f t="shared" si="60"/>
        <v>0</v>
      </c>
      <c r="Q111" s="54">
        <f t="shared" si="61"/>
        <v>0</v>
      </c>
      <c r="R111" s="55">
        <f t="shared" si="62"/>
        <v>0</v>
      </c>
      <c r="S111" s="52">
        <f t="shared" si="63"/>
        <v>0</v>
      </c>
      <c r="T111" s="276">
        <f t="shared" si="64"/>
        <v>0</v>
      </c>
      <c r="U111" s="62">
        <f t="shared" si="40"/>
        <v>0</v>
      </c>
    </row>
    <row r="112" spans="1:21" x14ac:dyDescent="0.25">
      <c r="A112" s="340"/>
      <c r="B112" s="52">
        <f>'DAY13'!H112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+(Table116[[#This Row],[OPENING ]]+Table116[[#This Row],[RECEIPTS]]+Table116[[#This Row],[RETURNS]])-(Table116[[#This Row],[EXCHANGED]]+Table116[[#This Row],[SALES]]+Table116[[#This Row],[ISSUES]])</f>
        <v>0</v>
      </c>
      <c r="I112" s="53">
        <v>0</v>
      </c>
      <c r="J112" s="58">
        <f t="shared" si="41"/>
        <v>0</v>
      </c>
      <c r="K112" s="53">
        <f>+'DAY13'!K112+'DAY14'!C112</f>
        <v>0</v>
      </c>
      <c r="L112" s="54">
        <f>+'DAY13'!L112+'DAY14'!D112</f>
        <v>0</v>
      </c>
      <c r="M112" s="55">
        <f>+'DAY13'!M112+'DAY14'!E112</f>
        <v>0</v>
      </c>
      <c r="N112" s="52">
        <f>+'DAY13'!N112+'DAY14'!F112</f>
        <v>0</v>
      </c>
      <c r="O112" s="276">
        <f>+'DAY13'!O112+'DAY14'!G112</f>
        <v>0</v>
      </c>
      <c r="P112" s="53">
        <f t="shared" si="60"/>
        <v>0</v>
      </c>
      <c r="Q112" s="54">
        <f t="shared" si="61"/>
        <v>0</v>
      </c>
      <c r="R112" s="55">
        <f t="shared" si="62"/>
        <v>0</v>
      </c>
      <c r="S112" s="52">
        <f t="shared" si="63"/>
        <v>0</v>
      </c>
      <c r="T112" s="276">
        <f t="shared" si="64"/>
        <v>0</v>
      </c>
      <c r="U112" s="62">
        <f t="shared" si="40"/>
        <v>0</v>
      </c>
    </row>
    <row r="113" spans="1:21" ht="15.75" thickBot="1" x14ac:dyDescent="0.3">
      <c r="A113" s="342" t="s">
        <v>126</v>
      </c>
      <c r="B113" s="52">
        <f>'DAY13'!H113</f>
        <v>0</v>
      </c>
      <c r="C113" s="53">
        <v>0</v>
      </c>
      <c r="D113" s="54">
        <v>0</v>
      </c>
      <c r="E113" s="55">
        <v>0</v>
      </c>
      <c r="F113" s="52">
        <v>0</v>
      </c>
      <c r="G113" s="276">
        <v>0</v>
      </c>
      <c r="H113" s="54">
        <f>+(Table116[[#This Row],[OPENING ]]+Table116[[#This Row],[RECEIPTS]]+Table116[[#This Row],[RETURNS]])-(Table116[[#This Row],[EXCHANGED]]+Table116[[#This Row],[SALES]]+Table116[[#This Row],[ISSUES]])</f>
        <v>0</v>
      </c>
      <c r="I113" s="144">
        <v>0</v>
      </c>
      <c r="J113" s="148">
        <f t="shared" si="41"/>
        <v>0</v>
      </c>
      <c r="K113" s="53">
        <f>+'DAY13'!K113+'DAY14'!C113</f>
        <v>0</v>
      </c>
      <c r="L113" s="54">
        <f>+'DAY13'!L113+'DAY14'!D113</f>
        <v>0</v>
      </c>
      <c r="M113" s="55">
        <f>+'DAY13'!M113+'DAY14'!E113</f>
        <v>0</v>
      </c>
      <c r="N113" s="52">
        <f>+'DAY13'!N113+'DAY14'!F113</f>
        <v>0</v>
      </c>
      <c r="O113" s="276">
        <f>+'DAY13'!O113+'DAY14'!G113</f>
        <v>0</v>
      </c>
      <c r="P113" s="53">
        <f t="shared" si="60"/>
        <v>0</v>
      </c>
      <c r="Q113" s="54">
        <f t="shared" si="61"/>
        <v>0</v>
      </c>
      <c r="R113" s="55">
        <f t="shared" si="62"/>
        <v>0</v>
      </c>
      <c r="S113" s="52">
        <f t="shared" si="63"/>
        <v>0</v>
      </c>
      <c r="T113" s="276">
        <f t="shared" si="64"/>
        <v>0</v>
      </c>
      <c r="U113" s="167">
        <f t="shared" si="40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65">SUM(C102:C113)</f>
        <v>0</v>
      </c>
      <c r="D114" s="162">
        <f t="shared" si="65"/>
        <v>0</v>
      </c>
      <c r="E114" s="163">
        <f t="shared" si="65"/>
        <v>0</v>
      </c>
      <c r="F114" s="160">
        <f t="shared" si="65"/>
        <v>0</v>
      </c>
      <c r="G114" s="277">
        <f t="shared" ref="G114:T114" si="66">SUM(G102:G113)</f>
        <v>0</v>
      </c>
      <c r="H114" s="162">
        <f t="shared" si="66"/>
        <v>10062</v>
      </c>
      <c r="I114" s="161">
        <f t="shared" si="66"/>
        <v>0</v>
      </c>
      <c r="J114" s="165">
        <f>SUM(J102:J113)</f>
        <v>-10062</v>
      </c>
      <c r="K114" s="161">
        <f t="shared" si="66"/>
        <v>6075</v>
      </c>
      <c r="L114" s="162">
        <f t="shared" si="66"/>
        <v>0</v>
      </c>
      <c r="M114" s="163">
        <f t="shared" si="66"/>
        <v>0</v>
      </c>
      <c r="N114" s="160">
        <f t="shared" si="66"/>
        <v>0</v>
      </c>
      <c r="O114" s="277">
        <f t="shared" si="66"/>
        <v>3900</v>
      </c>
      <c r="P114" s="161">
        <f t="shared" si="66"/>
        <v>433.92857142857144</v>
      </c>
      <c r="Q114" s="162">
        <f t="shared" si="66"/>
        <v>0</v>
      </c>
      <c r="R114" s="163">
        <f t="shared" si="66"/>
        <v>0</v>
      </c>
      <c r="S114" s="160">
        <f t="shared" si="66"/>
        <v>0</v>
      </c>
      <c r="T114" s="277">
        <f t="shared" si="66"/>
        <v>278.57142857142856</v>
      </c>
      <c r="U114" s="166">
        <f t="shared" si="40"/>
        <v>14.122105263157895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'DAY13'!H117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+(Table116[[#This Row],[OPENING ]]+Table116[[#This Row],[RECEIPTS]]+Table116[[#This Row],[RETURNS]])-(Table116[[#This Row],[EXCHANGED]]+Table116[[#This Row],[SALES]]+Table116[[#This Row],[ISSUES]])</f>
        <v>0</v>
      </c>
      <c r="I117" s="53">
        <v>0</v>
      </c>
      <c r="J117" s="58">
        <f t="shared" si="41"/>
        <v>0</v>
      </c>
      <c r="K117" s="53">
        <f>+'DAY13'!K117+'DAY14'!C117</f>
        <v>0</v>
      </c>
      <c r="L117" s="54">
        <f>+'DAY13'!L117+'DAY14'!D117</f>
        <v>0</v>
      </c>
      <c r="M117" s="55">
        <f>+'DAY13'!M117+'DAY14'!E117</f>
        <v>0</v>
      </c>
      <c r="N117" s="52">
        <f>+'DAY13'!N117+'DAY14'!F117</f>
        <v>0</v>
      </c>
      <c r="O117" s="276">
        <f>+'DAY13'!O117+'DAY14'!G117</f>
        <v>0</v>
      </c>
      <c r="P117" s="53">
        <f t="shared" ref="P117" si="67">+K117/14</f>
        <v>0</v>
      </c>
      <c r="Q117" s="54">
        <f t="shared" ref="Q117" si="68">+L117/14</f>
        <v>0</v>
      </c>
      <c r="R117" s="55">
        <f t="shared" ref="R117" si="69">+M117/14</f>
        <v>0</v>
      </c>
      <c r="S117" s="52">
        <f t="shared" ref="S117" si="70">+N117/14</f>
        <v>0</v>
      </c>
      <c r="T117" s="276">
        <f t="shared" ref="T117" si="71">+O117/14</f>
        <v>0</v>
      </c>
      <c r="U117" s="62">
        <f t="shared" si="40"/>
        <v>0</v>
      </c>
    </row>
    <row r="118" spans="1:21" x14ac:dyDescent="0.25">
      <c r="A118" s="78" t="s">
        <v>46</v>
      </c>
      <c r="B118" s="52">
        <f>'DAY13'!H118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+(Table116[[#This Row],[OPENING ]]+Table116[[#This Row],[RECEIPTS]]+Table116[[#This Row],[RETURNS]])-(Table116[[#This Row],[EXCHANGED]]+Table116[[#This Row],[SALES]]+Table116[[#This Row],[ISSUES]])</f>
        <v>0</v>
      </c>
      <c r="I118" s="53">
        <v>0</v>
      </c>
      <c r="J118" s="58">
        <f t="shared" si="41"/>
        <v>0</v>
      </c>
      <c r="K118" s="53">
        <f>+'DAY13'!K118+'DAY14'!C118</f>
        <v>0</v>
      </c>
      <c r="L118" s="54">
        <f>+'DAY13'!L118+'DAY14'!D118</f>
        <v>0</v>
      </c>
      <c r="M118" s="55">
        <f>+'DAY13'!M118+'DAY14'!E118</f>
        <v>0</v>
      </c>
      <c r="N118" s="52">
        <f>+'DAY13'!N118+'DAY14'!F118</f>
        <v>0</v>
      </c>
      <c r="O118" s="276">
        <f>+'DAY13'!O118+'DAY14'!G118</f>
        <v>0</v>
      </c>
      <c r="P118" s="53">
        <f t="shared" ref="P118:P124" si="72">+K118/14</f>
        <v>0</v>
      </c>
      <c r="Q118" s="54">
        <f t="shared" ref="Q118:Q124" si="73">+L118/14</f>
        <v>0</v>
      </c>
      <c r="R118" s="55">
        <f t="shared" ref="R118:R124" si="74">+M118/14</f>
        <v>0</v>
      </c>
      <c r="S118" s="52">
        <f t="shared" ref="S118:S124" si="75">+N118/14</f>
        <v>0</v>
      </c>
      <c r="T118" s="276">
        <f t="shared" ref="T118:T124" si="76">+O118/14</f>
        <v>0</v>
      </c>
      <c r="U118" s="62">
        <f t="shared" si="40"/>
        <v>0</v>
      </c>
    </row>
    <row r="119" spans="1:21" x14ac:dyDescent="0.25">
      <c r="A119" s="78"/>
      <c r="B119" s="52">
        <f>'DAY13'!H119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+(Table116[[#This Row],[OPENING ]]+Table116[[#This Row],[RECEIPTS]]+Table116[[#This Row],[RETURNS]])-(Table116[[#This Row],[EXCHANGED]]+Table116[[#This Row],[SALES]]+Table116[[#This Row],[ISSUES]])</f>
        <v>0</v>
      </c>
      <c r="I119" s="53">
        <v>0</v>
      </c>
      <c r="J119" s="58">
        <f t="shared" si="41"/>
        <v>0</v>
      </c>
      <c r="K119" s="53">
        <f>+'DAY13'!K119+'DAY14'!C119</f>
        <v>0</v>
      </c>
      <c r="L119" s="54">
        <f>+'DAY13'!L119+'DAY14'!D119</f>
        <v>0</v>
      </c>
      <c r="M119" s="55">
        <f>+'DAY13'!M119+'DAY14'!E119</f>
        <v>0</v>
      </c>
      <c r="N119" s="52">
        <f>+'DAY13'!N119+'DAY14'!F119</f>
        <v>0</v>
      </c>
      <c r="O119" s="276">
        <f>+'DAY13'!O119+'DAY14'!G119</f>
        <v>0</v>
      </c>
      <c r="P119" s="53">
        <f t="shared" si="72"/>
        <v>0</v>
      </c>
      <c r="Q119" s="54">
        <f t="shared" si="73"/>
        <v>0</v>
      </c>
      <c r="R119" s="55">
        <f t="shared" si="74"/>
        <v>0</v>
      </c>
      <c r="S119" s="52">
        <f t="shared" si="75"/>
        <v>0</v>
      </c>
      <c r="T119" s="276">
        <f t="shared" si="76"/>
        <v>0</v>
      </c>
      <c r="U119" s="62">
        <f t="shared" si="40"/>
        <v>0</v>
      </c>
    </row>
    <row r="120" spans="1:21" x14ac:dyDescent="0.25">
      <c r="A120" s="78" t="s">
        <v>230</v>
      </c>
      <c r="B120" s="52">
        <f>'DAY13'!H120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+(Table116[[#This Row],[OPENING ]]+Table116[[#This Row],[RECEIPTS]]+Table116[[#This Row],[RETURNS]])-(Table116[[#This Row],[EXCHANGED]]+Table116[[#This Row],[SALES]]+Table116[[#This Row],[ISSUES]])</f>
        <v>0</v>
      </c>
      <c r="I120" s="53">
        <v>0</v>
      </c>
      <c r="J120" s="58">
        <f t="shared" si="41"/>
        <v>0</v>
      </c>
      <c r="K120" s="53">
        <f>+'DAY13'!K120+'DAY14'!C120</f>
        <v>0</v>
      </c>
      <c r="L120" s="54">
        <f>+'DAY13'!L120+'DAY14'!D120</f>
        <v>0</v>
      </c>
      <c r="M120" s="55">
        <f>+'DAY13'!M120+'DAY14'!E120</f>
        <v>0</v>
      </c>
      <c r="N120" s="52">
        <f>+'DAY13'!N120+'DAY14'!F120</f>
        <v>0</v>
      </c>
      <c r="O120" s="276">
        <f>+'DAY13'!O120+'DAY14'!G120</f>
        <v>0</v>
      </c>
      <c r="P120" s="53">
        <f t="shared" si="72"/>
        <v>0</v>
      </c>
      <c r="Q120" s="54">
        <f t="shared" si="73"/>
        <v>0</v>
      </c>
      <c r="R120" s="55">
        <f t="shared" si="74"/>
        <v>0</v>
      </c>
      <c r="S120" s="52">
        <f t="shared" si="75"/>
        <v>0</v>
      </c>
      <c r="T120" s="276">
        <f t="shared" si="76"/>
        <v>0</v>
      </c>
      <c r="U120" s="62">
        <f t="shared" si="40"/>
        <v>0</v>
      </c>
    </row>
    <row r="121" spans="1:21" x14ac:dyDescent="0.25">
      <c r="A121" s="78" t="s">
        <v>231</v>
      </c>
      <c r="B121" s="52">
        <f>'DAY13'!H121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+(Table116[[#This Row],[OPENING ]]+Table116[[#This Row],[RECEIPTS]]+Table116[[#This Row],[RETURNS]])-(Table116[[#This Row],[EXCHANGED]]+Table116[[#This Row],[SALES]]+Table116[[#This Row],[ISSUES]])</f>
        <v>8486.7999999999993</v>
      </c>
      <c r="I121" s="53">
        <v>0</v>
      </c>
      <c r="J121" s="58">
        <f t="shared" si="41"/>
        <v>-8486.7999999999993</v>
      </c>
      <c r="K121" s="53">
        <f>+'DAY13'!K121+'DAY14'!C121</f>
        <v>0</v>
      </c>
      <c r="L121" s="54">
        <f>+'DAY13'!L121+'DAY14'!D121</f>
        <v>8.3000000000000007</v>
      </c>
      <c r="M121" s="55">
        <f>+'DAY13'!M121+'DAY14'!E121</f>
        <v>0</v>
      </c>
      <c r="N121" s="52">
        <f>+'DAY13'!N121+'DAY14'!F121</f>
        <v>0</v>
      </c>
      <c r="O121" s="276">
        <f>+'DAY13'!O121+'DAY14'!G121</f>
        <v>2209.9</v>
      </c>
      <c r="P121" s="53">
        <f t="shared" si="72"/>
        <v>0</v>
      </c>
      <c r="Q121" s="54">
        <f t="shared" si="73"/>
        <v>0.59285714285714286</v>
      </c>
      <c r="R121" s="55">
        <f t="shared" si="74"/>
        <v>0</v>
      </c>
      <c r="S121" s="52">
        <f t="shared" si="75"/>
        <v>0</v>
      </c>
      <c r="T121" s="276">
        <f t="shared" si="76"/>
        <v>157.85</v>
      </c>
      <c r="U121" s="62">
        <f t="shared" si="40"/>
        <v>53.563790460733919</v>
      </c>
    </row>
    <row r="122" spans="1:21" x14ac:dyDescent="0.25">
      <c r="A122" s="78" t="s">
        <v>232</v>
      </c>
      <c r="B122" s="52">
        <f>'DAY13'!H122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+(Table116[[#This Row],[OPENING ]]+Table116[[#This Row],[RECEIPTS]]+Table116[[#This Row],[RETURNS]])-(Table116[[#This Row],[EXCHANGED]]+Table116[[#This Row],[SALES]]+Table116[[#This Row],[ISSUES]])</f>
        <v>0</v>
      </c>
      <c r="I122" s="53">
        <v>0</v>
      </c>
      <c r="J122" s="58">
        <f t="shared" si="41"/>
        <v>0</v>
      </c>
      <c r="K122" s="53">
        <f>+'DAY13'!K122+'DAY14'!C122</f>
        <v>0</v>
      </c>
      <c r="L122" s="54">
        <f>+'DAY13'!L122+'DAY14'!D122</f>
        <v>0</v>
      </c>
      <c r="M122" s="55">
        <f>+'DAY13'!M122+'DAY14'!E122</f>
        <v>0</v>
      </c>
      <c r="N122" s="52">
        <f>+'DAY13'!N122+'DAY14'!F122</f>
        <v>0</v>
      </c>
      <c r="O122" s="276">
        <f>+'DAY13'!O122+'DAY14'!G122</f>
        <v>0</v>
      </c>
      <c r="P122" s="53">
        <f t="shared" si="72"/>
        <v>0</v>
      </c>
      <c r="Q122" s="54">
        <f t="shared" si="73"/>
        <v>0</v>
      </c>
      <c r="R122" s="55">
        <f t="shared" si="74"/>
        <v>0</v>
      </c>
      <c r="S122" s="52">
        <f t="shared" si="75"/>
        <v>0</v>
      </c>
      <c r="T122" s="276">
        <f t="shared" si="76"/>
        <v>0</v>
      </c>
      <c r="U122" s="62">
        <f t="shared" si="40"/>
        <v>0</v>
      </c>
    </row>
    <row r="123" spans="1:21" x14ac:dyDescent="0.25">
      <c r="A123" s="320" t="s">
        <v>246</v>
      </c>
      <c r="B123" s="52">
        <f>'DAY13'!H123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+(Table116[[#This Row],[OPENING ]]+Table116[[#This Row],[RECEIPTS]]+Table116[[#This Row],[RETURNS]])-(Table116[[#This Row],[EXCHANGED]]+Table116[[#This Row],[SALES]]+Table116[[#This Row],[ISSUES]])</f>
        <v>100</v>
      </c>
      <c r="I123" s="53">
        <v>0</v>
      </c>
      <c r="J123" s="58">
        <f t="shared" si="41"/>
        <v>-100</v>
      </c>
      <c r="K123" s="53">
        <f>+'DAY13'!K123+'DAY14'!C123</f>
        <v>0</v>
      </c>
      <c r="L123" s="54">
        <f>+'DAY13'!L123+'DAY14'!D123</f>
        <v>0</v>
      </c>
      <c r="M123" s="55">
        <f>+'DAY13'!M123+'DAY14'!E123</f>
        <v>0</v>
      </c>
      <c r="N123" s="52">
        <f>+'DAY13'!N123+'DAY14'!F123</f>
        <v>0</v>
      </c>
      <c r="O123" s="276">
        <f>+'DAY13'!O123+'DAY14'!G123</f>
        <v>0</v>
      </c>
      <c r="P123" s="53">
        <f t="shared" si="72"/>
        <v>0</v>
      </c>
      <c r="Q123" s="54">
        <f t="shared" si="73"/>
        <v>0</v>
      </c>
      <c r="R123" s="55">
        <f t="shared" si="74"/>
        <v>0</v>
      </c>
      <c r="S123" s="52">
        <f t="shared" si="75"/>
        <v>0</v>
      </c>
      <c r="T123" s="276">
        <f t="shared" si="76"/>
        <v>0</v>
      </c>
      <c r="U123" s="62">
        <f t="shared" si="40"/>
        <v>0</v>
      </c>
    </row>
    <row r="124" spans="1:21" ht="15.75" thickBot="1" x14ac:dyDescent="0.3">
      <c r="A124" s="177"/>
      <c r="B124" s="52">
        <f>'DAY13'!H124</f>
        <v>0</v>
      </c>
      <c r="C124" s="53">
        <v>0</v>
      </c>
      <c r="D124" s="54">
        <v>0</v>
      </c>
      <c r="E124" s="55">
        <v>0</v>
      </c>
      <c r="F124" s="52">
        <v>0</v>
      </c>
      <c r="G124" s="276">
        <v>0</v>
      </c>
      <c r="H124" s="54">
        <f>+(Table116[[#This Row],[OPENING ]]+Table116[[#This Row],[RECEIPTS]]+Table116[[#This Row],[RETURNS]])-(Table116[[#This Row],[EXCHANGED]]+Table116[[#This Row],[SALES]]+Table116[[#This Row],[ISSUES]])</f>
        <v>0</v>
      </c>
      <c r="I124" s="144">
        <v>0</v>
      </c>
      <c r="J124" s="148">
        <f t="shared" si="41"/>
        <v>0</v>
      </c>
      <c r="K124" s="53">
        <f>+'DAY13'!K124+'DAY14'!C124</f>
        <v>0</v>
      </c>
      <c r="L124" s="54">
        <f>+'DAY13'!L124+'DAY14'!D124</f>
        <v>0</v>
      </c>
      <c r="M124" s="55">
        <f>+'DAY13'!M124+'DAY14'!E124</f>
        <v>0</v>
      </c>
      <c r="N124" s="52">
        <f>+'DAY13'!N124+'DAY14'!F124</f>
        <v>0</v>
      </c>
      <c r="O124" s="276">
        <f>+'DAY13'!O124+'DAY14'!G124</f>
        <v>0</v>
      </c>
      <c r="P124" s="53">
        <f t="shared" si="72"/>
        <v>0</v>
      </c>
      <c r="Q124" s="54">
        <f t="shared" si="73"/>
        <v>0</v>
      </c>
      <c r="R124" s="55">
        <f t="shared" si="74"/>
        <v>0</v>
      </c>
      <c r="S124" s="52">
        <f t="shared" si="75"/>
        <v>0</v>
      </c>
      <c r="T124" s="276">
        <f t="shared" si="76"/>
        <v>0</v>
      </c>
      <c r="U124" s="167">
        <f t="shared" si="40"/>
        <v>0</v>
      </c>
    </row>
    <row r="125" spans="1:21" ht="17.25" thickBot="1" x14ac:dyDescent="0.35">
      <c r="A125" s="159" t="s">
        <v>196</v>
      </c>
      <c r="B125" s="160">
        <f t="shared" ref="B125:T125" si="77">SUM(B117:B124)</f>
        <v>8586.7999999999993</v>
      </c>
      <c r="C125" s="161">
        <f t="shared" si="77"/>
        <v>0</v>
      </c>
      <c r="D125" s="162">
        <f t="shared" si="77"/>
        <v>0</v>
      </c>
      <c r="E125" s="163">
        <f t="shared" si="77"/>
        <v>0</v>
      </c>
      <c r="F125" s="160">
        <f t="shared" si="77"/>
        <v>0</v>
      </c>
      <c r="G125" s="277">
        <f t="shared" si="77"/>
        <v>0</v>
      </c>
      <c r="H125" s="162">
        <f t="shared" si="77"/>
        <v>8586.7999999999993</v>
      </c>
      <c r="I125" s="161">
        <f t="shared" si="77"/>
        <v>0</v>
      </c>
      <c r="J125" s="165">
        <f>SUM(J117:J124)</f>
        <v>-8586.7999999999993</v>
      </c>
      <c r="K125" s="161">
        <f t="shared" si="77"/>
        <v>0</v>
      </c>
      <c r="L125" s="162">
        <f t="shared" si="77"/>
        <v>8.3000000000000007</v>
      </c>
      <c r="M125" s="163">
        <f t="shared" si="77"/>
        <v>0</v>
      </c>
      <c r="N125" s="160">
        <f t="shared" si="77"/>
        <v>0</v>
      </c>
      <c r="O125" s="277">
        <f t="shared" si="77"/>
        <v>2209.9</v>
      </c>
      <c r="P125" s="161">
        <f t="shared" si="77"/>
        <v>0</v>
      </c>
      <c r="Q125" s="162">
        <f t="shared" si="77"/>
        <v>0.59285714285714286</v>
      </c>
      <c r="R125" s="163">
        <f t="shared" si="77"/>
        <v>0</v>
      </c>
      <c r="S125" s="160">
        <f t="shared" si="77"/>
        <v>0</v>
      </c>
      <c r="T125" s="277">
        <f t="shared" si="77"/>
        <v>157.85</v>
      </c>
      <c r="U125" s="166">
        <f t="shared" si="40"/>
        <v>54.194932828419432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'DAY13'!H128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+(Table116[[#This Row],[OPENING ]]+Table116[[#This Row],[RECEIPTS]]+Table116[[#This Row],[RETURNS]])-(Table116[[#This Row],[EXCHANGED]]+Table116[[#This Row],[SALES]]+Table116[[#This Row],[ISSUES]])</f>
        <v>0</v>
      </c>
      <c r="I128" s="53">
        <v>0</v>
      </c>
      <c r="J128" s="58">
        <f t="shared" si="41"/>
        <v>0</v>
      </c>
      <c r="K128" s="53">
        <f>+'DAY13'!K128+'DAY14'!C128</f>
        <v>0</v>
      </c>
      <c r="L128" s="54">
        <f>+'DAY13'!L128+'DAY14'!D128</f>
        <v>0</v>
      </c>
      <c r="M128" s="55">
        <f>+'DAY13'!M128+'DAY14'!E128</f>
        <v>0</v>
      </c>
      <c r="N128" s="52">
        <f>+'DAY13'!N128+'DAY14'!F128</f>
        <v>0</v>
      </c>
      <c r="O128" s="276">
        <f>+'DAY13'!O128+'DAY14'!G128</f>
        <v>1017</v>
      </c>
      <c r="P128" s="53">
        <f t="shared" ref="P128" si="78">+K128/14</f>
        <v>0</v>
      </c>
      <c r="Q128" s="54">
        <f t="shared" ref="Q128" si="79">+L128/14</f>
        <v>0</v>
      </c>
      <c r="R128" s="55">
        <f t="shared" ref="R128" si="80">+M128/14</f>
        <v>0</v>
      </c>
      <c r="S128" s="52">
        <f t="shared" ref="S128" si="81">+N128/14</f>
        <v>0</v>
      </c>
      <c r="T128" s="276">
        <f t="shared" ref="T128" si="82">+O128/14</f>
        <v>72.642857142857139</v>
      </c>
      <c r="U128" s="62">
        <f t="shared" si="40"/>
        <v>0</v>
      </c>
    </row>
    <row r="129" spans="1:21" x14ac:dyDescent="0.25">
      <c r="A129" s="80" t="s">
        <v>48</v>
      </c>
      <c r="B129" s="52">
        <f>'DAY13'!H129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+(Table116[[#This Row],[OPENING ]]+Table116[[#This Row],[RECEIPTS]]+Table116[[#This Row],[RETURNS]])-(Table116[[#This Row],[EXCHANGED]]+Table116[[#This Row],[SALES]]+Table116[[#This Row],[ISSUES]])</f>
        <v>28</v>
      </c>
      <c r="I129" s="53">
        <v>0</v>
      </c>
      <c r="J129" s="58">
        <f t="shared" si="41"/>
        <v>-28</v>
      </c>
      <c r="K129" s="53">
        <f>+'DAY13'!K129+'DAY14'!C129</f>
        <v>0</v>
      </c>
      <c r="L129" s="54">
        <f>+'DAY13'!L129+'DAY14'!D129</f>
        <v>0</v>
      </c>
      <c r="M129" s="55">
        <f>+'DAY13'!M129+'DAY14'!E129</f>
        <v>0</v>
      </c>
      <c r="N129" s="52">
        <f>+'DAY13'!N129+'DAY14'!F129</f>
        <v>0</v>
      </c>
      <c r="O129" s="276">
        <f>+'DAY13'!O129+'DAY14'!G129</f>
        <v>0</v>
      </c>
      <c r="P129" s="53">
        <f t="shared" ref="P129:P149" si="83">+K129/14</f>
        <v>0</v>
      </c>
      <c r="Q129" s="54">
        <f t="shared" ref="Q129:Q149" si="84">+L129/14</f>
        <v>0</v>
      </c>
      <c r="R129" s="55">
        <f t="shared" ref="R129:R149" si="85">+M129/14</f>
        <v>0</v>
      </c>
      <c r="S129" s="52">
        <f t="shared" ref="S129:S149" si="86">+N129/14</f>
        <v>0</v>
      </c>
      <c r="T129" s="276">
        <f t="shared" ref="T129:T149" si="87">+O129/14</f>
        <v>0</v>
      </c>
      <c r="U129" s="62">
        <f t="shared" si="40"/>
        <v>0</v>
      </c>
    </row>
    <row r="130" spans="1:21" x14ac:dyDescent="0.25">
      <c r="A130" s="80" t="s">
        <v>49</v>
      </c>
      <c r="B130" s="52">
        <f>'DAY13'!H130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+(Table116[[#This Row],[OPENING ]]+Table116[[#This Row],[RECEIPTS]]+Table116[[#This Row],[RETURNS]])-(Table116[[#This Row],[EXCHANGED]]+Table116[[#This Row],[SALES]]+Table116[[#This Row],[ISSUES]])</f>
        <v>0</v>
      </c>
      <c r="I130" s="53">
        <v>0</v>
      </c>
      <c r="J130" s="58">
        <f t="shared" si="41"/>
        <v>0</v>
      </c>
      <c r="K130" s="53">
        <f>+'DAY13'!K130+'DAY14'!C130</f>
        <v>20</v>
      </c>
      <c r="L130" s="54">
        <f>+'DAY13'!L130+'DAY14'!D130</f>
        <v>0</v>
      </c>
      <c r="M130" s="55">
        <f>+'DAY13'!M130+'DAY14'!E130</f>
        <v>0</v>
      </c>
      <c r="N130" s="52">
        <f>+'DAY13'!N130+'DAY14'!F130</f>
        <v>0</v>
      </c>
      <c r="O130" s="276">
        <f>+'DAY13'!O130+'DAY14'!G130</f>
        <v>220</v>
      </c>
      <c r="P130" s="53">
        <f t="shared" si="83"/>
        <v>1.4285714285714286</v>
      </c>
      <c r="Q130" s="54">
        <f t="shared" si="84"/>
        <v>0</v>
      </c>
      <c r="R130" s="55">
        <f t="shared" si="85"/>
        <v>0</v>
      </c>
      <c r="S130" s="52">
        <f t="shared" si="86"/>
        <v>0</v>
      </c>
      <c r="T130" s="276">
        <f t="shared" si="87"/>
        <v>15.714285714285714</v>
      </c>
      <c r="U130" s="62">
        <f t="shared" si="40"/>
        <v>0</v>
      </c>
    </row>
    <row r="131" spans="1:21" x14ac:dyDescent="0.25">
      <c r="A131" s="80" t="s">
        <v>50</v>
      </c>
      <c r="B131" s="52">
        <f>'DAY13'!H131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+(Table116[[#This Row],[OPENING ]]+Table116[[#This Row],[RECEIPTS]]+Table116[[#This Row],[RETURNS]])-(Table116[[#This Row],[EXCHANGED]]+Table116[[#This Row],[SALES]]+Table116[[#This Row],[ISSUES]])</f>
        <v>43.900000000000006</v>
      </c>
      <c r="I131" s="53">
        <v>0</v>
      </c>
      <c r="J131" s="58">
        <f t="shared" si="41"/>
        <v>-43.900000000000006</v>
      </c>
      <c r="K131" s="53">
        <f>+'DAY13'!K131+'DAY14'!C131</f>
        <v>0</v>
      </c>
      <c r="L131" s="54">
        <f>+'DAY13'!L131+'DAY14'!D131</f>
        <v>0</v>
      </c>
      <c r="M131" s="55">
        <f>+'DAY13'!M131+'DAY14'!E131</f>
        <v>0</v>
      </c>
      <c r="N131" s="52">
        <f>+'DAY13'!N131+'DAY14'!F131</f>
        <v>0</v>
      </c>
      <c r="O131" s="276">
        <f>+'DAY13'!O131+'DAY14'!G131</f>
        <v>15.8</v>
      </c>
      <c r="P131" s="53">
        <f t="shared" si="83"/>
        <v>0</v>
      </c>
      <c r="Q131" s="54">
        <f t="shared" si="84"/>
        <v>0</v>
      </c>
      <c r="R131" s="55">
        <f t="shared" si="85"/>
        <v>0</v>
      </c>
      <c r="S131" s="52">
        <f t="shared" si="86"/>
        <v>0</v>
      </c>
      <c r="T131" s="276">
        <f t="shared" si="87"/>
        <v>1.1285714285714286</v>
      </c>
      <c r="U131" s="62">
        <f t="shared" si="40"/>
        <v>38.898734177215196</v>
      </c>
    </row>
    <row r="132" spans="1:21" x14ac:dyDescent="0.25">
      <c r="A132" s="80" t="s">
        <v>107</v>
      </c>
      <c r="B132" s="52">
        <f>'DAY13'!H132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+(Table116[[#This Row],[OPENING ]]+Table116[[#This Row],[RECEIPTS]]+Table116[[#This Row],[RETURNS]])-(Table116[[#This Row],[EXCHANGED]]+Table116[[#This Row],[SALES]]+Table116[[#This Row],[ISSUES]])</f>
        <v>0</v>
      </c>
      <c r="I132" s="53">
        <v>0</v>
      </c>
      <c r="J132" s="58">
        <f t="shared" si="41"/>
        <v>0</v>
      </c>
      <c r="K132" s="53">
        <f>+'DAY13'!K132+'DAY14'!C132</f>
        <v>0</v>
      </c>
      <c r="L132" s="54">
        <f>+'DAY13'!L132+'DAY14'!D132</f>
        <v>0</v>
      </c>
      <c r="M132" s="55">
        <f>+'DAY13'!M132+'DAY14'!E132</f>
        <v>0</v>
      </c>
      <c r="N132" s="52">
        <f>+'DAY13'!N132+'DAY14'!F132</f>
        <v>0</v>
      </c>
      <c r="O132" s="276">
        <f>+'DAY13'!O132+'DAY14'!G132</f>
        <v>0</v>
      </c>
      <c r="P132" s="53">
        <f t="shared" si="83"/>
        <v>0</v>
      </c>
      <c r="Q132" s="54">
        <f t="shared" si="84"/>
        <v>0</v>
      </c>
      <c r="R132" s="55">
        <f t="shared" si="85"/>
        <v>0</v>
      </c>
      <c r="S132" s="52">
        <f t="shared" si="86"/>
        <v>0</v>
      </c>
      <c r="T132" s="276">
        <f t="shared" si="87"/>
        <v>0</v>
      </c>
      <c r="U132" s="62">
        <f t="shared" si="40"/>
        <v>0</v>
      </c>
    </row>
    <row r="133" spans="1:21" x14ac:dyDescent="0.25">
      <c r="A133" s="80" t="s">
        <v>108</v>
      </c>
      <c r="B133" s="52">
        <f>'DAY13'!H133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+(Table116[[#This Row],[OPENING ]]+Table116[[#This Row],[RECEIPTS]]+Table116[[#This Row],[RETURNS]])-(Table116[[#This Row],[EXCHANGED]]+Table116[[#This Row],[SALES]]+Table116[[#This Row],[ISSUES]])</f>
        <v>5775.4</v>
      </c>
      <c r="I133" s="53">
        <v>0</v>
      </c>
      <c r="J133" s="58">
        <f t="shared" si="41"/>
        <v>-5775.4</v>
      </c>
      <c r="K133" s="53">
        <f>+'DAY13'!K133+'DAY14'!C133</f>
        <v>0</v>
      </c>
      <c r="L133" s="54">
        <f>+'DAY13'!L133+'DAY14'!D133</f>
        <v>0</v>
      </c>
      <c r="M133" s="55">
        <f>+'DAY13'!M133+'DAY14'!E133</f>
        <v>0</v>
      </c>
      <c r="N133" s="52">
        <f>+'DAY13'!N133+'DAY14'!F133</f>
        <v>0</v>
      </c>
      <c r="O133" s="276">
        <f>+'DAY13'!O133+'DAY14'!G133</f>
        <v>0</v>
      </c>
      <c r="P133" s="53">
        <f t="shared" si="83"/>
        <v>0</v>
      </c>
      <c r="Q133" s="54">
        <f t="shared" si="84"/>
        <v>0</v>
      </c>
      <c r="R133" s="55">
        <f t="shared" si="85"/>
        <v>0</v>
      </c>
      <c r="S133" s="52">
        <f t="shared" si="86"/>
        <v>0</v>
      </c>
      <c r="T133" s="276">
        <f t="shared" si="87"/>
        <v>0</v>
      </c>
      <c r="U133" s="62">
        <f t="shared" ref="U133:U209" si="88">IFERROR(+H133/(P133+Q133+R133+S133+T133),0)</f>
        <v>0</v>
      </c>
    </row>
    <row r="134" spans="1:21" x14ac:dyDescent="0.25">
      <c r="A134" s="85" t="s">
        <v>115</v>
      </c>
      <c r="B134" s="52">
        <f>'DAY13'!H134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+(Table116[[#This Row],[OPENING ]]+Table116[[#This Row],[RECEIPTS]]+Table116[[#This Row],[RETURNS]])-(Table116[[#This Row],[EXCHANGED]]+Table116[[#This Row],[SALES]]+Table116[[#This Row],[ISSUES]])</f>
        <v>0</v>
      </c>
      <c r="I134" s="53">
        <v>0</v>
      </c>
      <c r="J134" s="58">
        <f t="shared" si="41"/>
        <v>0</v>
      </c>
      <c r="K134" s="53">
        <f>+'DAY13'!K134+'DAY14'!C134</f>
        <v>0</v>
      </c>
      <c r="L134" s="54">
        <f>+'DAY13'!L134+'DAY14'!D134</f>
        <v>0</v>
      </c>
      <c r="M134" s="55">
        <f>+'DAY13'!M134+'DAY14'!E134</f>
        <v>0</v>
      </c>
      <c r="N134" s="52">
        <f>+'DAY13'!N134+'DAY14'!F134</f>
        <v>0</v>
      </c>
      <c r="O134" s="276">
        <f>+'DAY13'!O134+'DAY14'!G134</f>
        <v>0</v>
      </c>
      <c r="P134" s="53">
        <f t="shared" si="83"/>
        <v>0</v>
      </c>
      <c r="Q134" s="54">
        <f t="shared" si="84"/>
        <v>0</v>
      </c>
      <c r="R134" s="55">
        <f t="shared" si="85"/>
        <v>0</v>
      </c>
      <c r="S134" s="52">
        <f t="shared" si="86"/>
        <v>0</v>
      </c>
      <c r="T134" s="276">
        <f t="shared" si="87"/>
        <v>0</v>
      </c>
      <c r="U134" s="62">
        <f t="shared" si="88"/>
        <v>0</v>
      </c>
    </row>
    <row r="135" spans="1:21" x14ac:dyDescent="0.25">
      <c r="A135" s="80" t="s">
        <v>253</v>
      </c>
      <c r="B135" s="52">
        <f>'DAY13'!H135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+(Table116[[#This Row],[OPENING ]]+Table116[[#This Row],[RECEIPTS]]+Table116[[#This Row],[RETURNS]])-(Table116[[#This Row],[EXCHANGED]]+Table116[[#This Row],[SALES]]+Table116[[#This Row],[ISSUES]])</f>
        <v>0</v>
      </c>
      <c r="I135" s="53">
        <v>0</v>
      </c>
      <c r="J135" s="58">
        <f t="shared" si="41"/>
        <v>0</v>
      </c>
      <c r="K135" s="53">
        <f>+'DAY13'!K135+'DAY14'!C135</f>
        <v>0</v>
      </c>
      <c r="L135" s="54">
        <f>+'DAY13'!L135+'DAY14'!D135</f>
        <v>0</v>
      </c>
      <c r="M135" s="55">
        <f>+'DAY13'!M135+'DAY14'!E135</f>
        <v>0</v>
      </c>
      <c r="N135" s="52">
        <f>+'DAY13'!N135+'DAY14'!F135</f>
        <v>0</v>
      </c>
      <c r="O135" s="276">
        <f>+'DAY13'!O135+'DAY14'!G135</f>
        <v>754</v>
      </c>
      <c r="P135" s="53">
        <f t="shared" si="83"/>
        <v>0</v>
      </c>
      <c r="Q135" s="54">
        <f t="shared" si="84"/>
        <v>0</v>
      </c>
      <c r="R135" s="55">
        <f t="shared" si="85"/>
        <v>0</v>
      </c>
      <c r="S135" s="52">
        <f t="shared" si="86"/>
        <v>0</v>
      </c>
      <c r="T135" s="276">
        <f t="shared" si="87"/>
        <v>53.857142857142854</v>
      </c>
      <c r="U135" s="62">
        <f t="shared" si="88"/>
        <v>0</v>
      </c>
    </row>
    <row r="136" spans="1:21" x14ac:dyDescent="0.25">
      <c r="A136" s="80" t="s">
        <v>123</v>
      </c>
      <c r="B136" s="52">
        <f>'DAY13'!H136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+(Table116[[#This Row],[OPENING ]]+Table116[[#This Row],[RECEIPTS]]+Table116[[#This Row],[RETURNS]])-(Table116[[#This Row],[EXCHANGED]]+Table116[[#This Row],[SALES]]+Table116[[#This Row],[ISSUES]])</f>
        <v>0</v>
      </c>
      <c r="I136" s="53">
        <v>0</v>
      </c>
      <c r="J136" s="58">
        <f t="shared" si="41"/>
        <v>0</v>
      </c>
      <c r="K136" s="53">
        <f>+'DAY13'!K136+'DAY14'!C136</f>
        <v>0</v>
      </c>
      <c r="L136" s="54">
        <f>+'DAY13'!L136+'DAY14'!D136</f>
        <v>0</v>
      </c>
      <c r="M136" s="55">
        <f>+'DAY13'!M136+'DAY14'!E136</f>
        <v>0</v>
      </c>
      <c r="N136" s="52">
        <f>+'DAY13'!N136+'DAY14'!F136</f>
        <v>0</v>
      </c>
      <c r="O136" s="276">
        <f>+'DAY13'!O136+'DAY14'!G136</f>
        <v>0</v>
      </c>
      <c r="P136" s="53">
        <f t="shared" si="83"/>
        <v>0</v>
      </c>
      <c r="Q136" s="54">
        <f t="shared" si="84"/>
        <v>0</v>
      </c>
      <c r="R136" s="55">
        <f t="shared" si="85"/>
        <v>0</v>
      </c>
      <c r="S136" s="52">
        <f t="shared" si="86"/>
        <v>0</v>
      </c>
      <c r="T136" s="276">
        <f t="shared" si="87"/>
        <v>0</v>
      </c>
      <c r="U136" s="62">
        <f t="shared" si="88"/>
        <v>0</v>
      </c>
    </row>
    <row r="137" spans="1:21" x14ac:dyDescent="0.25">
      <c r="A137" s="80" t="s">
        <v>124</v>
      </c>
      <c r="B137" s="52">
        <f>'DAY13'!H137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+(Table116[[#This Row],[OPENING ]]+Table116[[#This Row],[RECEIPTS]]+Table116[[#This Row],[RETURNS]])-(Table116[[#This Row],[EXCHANGED]]+Table116[[#This Row],[SALES]]+Table116[[#This Row],[ISSUES]])</f>
        <v>0</v>
      </c>
      <c r="I137" s="53">
        <v>0</v>
      </c>
      <c r="J137" s="58">
        <f t="shared" si="41"/>
        <v>0</v>
      </c>
      <c r="K137" s="53">
        <f>+'DAY13'!K137+'DAY14'!C137</f>
        <v>0</v>
      </c>
      <c r="L137" s="54">
        <f>+'DAY13'!L137+'DAY14'!D137</f>
        <v>0</v>
      </c>
      <c r="M137" s="55">
        <f>+'DAY13'!M137+'DAY14'!E137</f>
        <v>0</v>
      </c>
      <c r="N137" s="52">
        <f>+'DAY13'!N137+'DAY14'!F137</f>
        <v>0</v>
      </c>
      <c r="O137" s="276">
        <f>+'DAY13'!O137+'DAY14'!G137</f>
        <v>0</v>
      </c>
      <c r="P137" s="53">
        <f t="shared" si="83"/>
        <v>0</v>
      </c>
      <c r="Q137" s="54">
        <f t="shared" si="84"/>
        <v>0</v>
      </c>
      <c r="R137" s="55">
        <f t="shared" si="85"/>
        <v>0</v>
      </c>
      <c r="S137" s="52">
        <f t="shared" si="86"/>
        <v>0</v>
      </c>
      <c r="T137" s="276">
        <f t="shared" si="87"/>
        <v>0</v>
      </c>
      <c r="U137" s="62">
        <f t="shared" si="88"/>
        <v>0</v>
      </c>
    </row>
    <row r="138" spans="1:21" x14ac:dyDescent="0.25">
      <c r="A138" s="80" t="s">
        <v>125</v>
      </c>
      <c r="B138" s="52">
        <f>'DAY13'!H138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+(Table116[[#This Row],[OPENING ]]+Table116[[#This Row],[RECEIPTS]]+Table116[[#This Row],[RETURNS]])-(Table116[[#This Row],[EXCHANGED]]+Table116[[#This Row],[SALES]]+Table116[[#This Row],[ISSUES]])</f>
        <v>0</v>
      </c>
      <c r="I138" s="53">
        <v>0</v>
      </c>
      <c r="J138" s="58">
        <f t="shared" si="41"/>
        <v>0</v>
      </c>
      <c r="K138" s="53">
        <f>+'DAY13'!K138+'DAY14'!C138</f>
        <v>0</v>
      </c>
      <c r="L138" s="54">
        <f>+'DAY13'!L138+'DAY14'!D138</f>
        <v>0</v>
      </c>
      <c r="M138" s="55">
        <f>+'DAY13'!M138+'DAY14'!E138</f>
        <v>0</v>
      </c>
      <c r="N138" s="52">
        <f>+'DAY13'!N138+'DAY14'!F138</f>
        <v>0</v>
      </c>
      <c r="O138" s="276">
        <f>+'DAY13'!O138+'DAY14'!G138</f>
        <v>0</v>
      </c>
      <c r="P138" s="53">
        <f t="shared" si="83"/>
        <v>0</v>
      </c>
      <c r="Q138" s="54">
        <f t="shared" si="84"/>
        <v>0</v>
      </c>
      <c r="R138" s="55">
        <f t="shared" si="85"/>
        <v>0</v>
      </c>
      <c r="S138" s="52">
        <f t="shared" si="86"/>
        <v>0</v>
      </c>
      <c r="T138" s="276">
        <f t="shared" si="87"/>
        <v>0</v>
      </c>
      <c r="U138" s="62">
        <f t="shared" si="88"/>
        <v>0</v>
      </c>
    </row>
    <row r="139" spans="1:21" x14ac:dyDescent="0.25">
      <c r="A139" s="80" t="s">
        <v>172</v>
      </c>
      <c r="B139" s="52">
        <f>'DAY13'!H139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+(Table116[[#This Row],[OPENING ]]+Table116[[#This Row],[RECEIPTS]]+Table116[[#This Row],[RETURNS]])-(Table116[[#This Row],[EXCHANGED]]+Table116[[#This Row],[SALES]]+Table116[[#This Row],[ISSUES]])</f>
        <v>0</v>
      </c>
      <c r="I139" s="53">
        <v>0</v>
      </c>
      <c r="J139" s="58">
        <f t="shared" si="41"/>
        <v>0</v>
      </c>
      <c r="K139" s="53">
        <f>+'DAY13'!K139+'DAY14'!C139</f>
        <v>0</v>
      </c>
      <c r="L139" s="54">
        <f>+'DAY13'!L139+'DAY14'!D139</f>
        <v>0</v>
      </c>
      <c r="M139" s="55">
        <f>+'DAY13'!M139+'DAY14'!E139</f>
        <v>0</v>
      </c>
      <c r="N139" s="52">
        <f>+'DAY13'!N139+'DAY14'!F139</f>
        <v>0</v>
      </c>
      <c r="O139" s="276">
        <f>+'DAY13'!O139+'DAY14'!G139</f>
        <v>0</v>
      </c>
      <c r="P139" s="53">
        <f t="shared" si="83"/>
        <v>0</v>
      </c>
      <c r="Q139" s="54">
        <f t="shared" si="84"/>
        <v>0</v>
      </c>
      <c r="R139" s="55">
        <f t="shared" si="85"/>
        <v>0</v>
      </c>
      <c r="S139" s="52">
        <f t="shared" si="86"/>
        <v>0</v>
      </c>
      <c r="T139" s="276">
        <f t="shared" si="87"/>
        <v>0</v>
      </c>
      <c r="U139" s="62">
        <f t="shared" si="88"/>
        <v>0</v>
      </c>
    </row>
    <row r="140" spans="1:21" x14ac:dyDescent="0.25">
      <c r="A140" s="80" t="s">
        <v>173</v>
      </c>
      <c r="B140" s="52">
        <f>'DAY13'!H140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+(Table116[[#This Row],[OPENING ]]+Table116[[#This Row],[RECEIPTS]]+Table116[[#This Row],[RETURNS]])-(Table116[[#This Row],[EXCHANGED]]+Table116[[#This Row],[SALES]]+Table116[[#This Row],[ISSUES]])</f>
        <v>0</v>
      </c>
      <c r="I140" s="53">
        <v>0</v>
      </c>
      <c r="J140" s="58">
        <f t="shared" si="41"/>
        <v>0</v>
      </c>
      <c r="K140" s="53">
        <f>+'DAY13'!K140+'DAY14'!C140</f>
        <v>0</v>
      </c>
      <c r="L140" s="54">
        <f>+'DAY13'!L140+'DAY14'!D140</f>
        <v>0</v>
      </c>
      <c r="M140" s="55">
        <f>+'DAY13'!M140+'DAY14'!E140</f>
        <v>0</v>
      </c>
      <c r="N140" s="52">
        <f>+'DAY13'!N140+'DAY14'!F140</f>
        <v>0</v>
      </c>
      <c r="O140" s="276">
        <f>+'DAY13'!O140+'DAY14'!G140</f>
        <v>0</v>
      </c>
      <c r="P140" s="53">
        <f t="shared" si="83"/>
        <v>0</v>
      </c>
      <c r="Q140" s="54">
        <f t="shared" si="84"/>
        <v>0</v>
      </c>
      <c r="R140" s="55">
        <f t="shared" si="85"/>
        <v>0</v>
      </c>
      <c r="S140" s="52">
        <f t="shared" si="86"/>
        <v>0</v>
      </c>
      <c r="T140" s="276">
        <f t="shared" si="87"/>
        <v>0</v>
      </c>
      <c r="U140" s="62">
        <f t="shared" si="88"/>
        <v>0</v>
      </c>
    </row>
    <row r="141" spans="1:21" x14ac:dyDescent="0.25">
      <c r="A141" s="80" t="s">
        <v>177</v>
      </c>
      <c r="B141" s="52">
        <f>'DAY13'!H141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+(Table116[[#This Row],[OPENING ]]+Table116[[#This Row],[RECEIPTS]]+Table116[[#This Row],[RETURNS]])-(Table116[[#This Row],[EXCHANGED]]+Table116[[#This Row],[SALES]]+Table116[[#This Row],[ISSUES]])</f>
        <v>0</v>
      </c>
      <c r="I141" s="53">
        <v>0</v>
      </c>
      <c r="J141" s="58">
        <f t="shared" si="41"/>
        <v>0</v>
      </c>
      <c r="K141" s="53">
        <f>+'DAY13'!K141+'DAY14'!C141</f>
        <v>0</v>
      </c>
      <c r="L141" s="54">
        <f>+'DAY13'!L141+'DAY14'!D141</f>
        <v>0</v>
      </c>
      <c r="M141" s="55">
        <f>+'DAY13'!M141+'DAY14'!E141</f>
        <v>0</v>
      </c>
      <c r="N141" s="52">
        <f>+'DAY13'!N141+'DAY14'!F141</f>
        <v>0</v>
      </c>
      <c r="O141" s="276">
        <f>+'DAY13'!O141+'DAY14'!G141</f>
        <v>0</v>
      </c>
      <c r="P141" s="53">
        <f t="shared" si="83"/>
        <v>0</v>
      </c>
      <c r="Q141" s="54">
        <f t="shared" si="84"/>
        <v>0</v>
      </c>
      <c r="R141" s="55">
        <f t="shared" si="85"/>
        <v>0</v>
      </c>
      <c r="S141" s="52">
        <f t="shared" si="86"/>
        <v>0</v>
      </c>
      <c r="T141" s="276">
        <f t="shared" si="87"/>
        <v>0</v>
      </c>
      <c r="U141" s="62">
        <f t="shared" si="88"/>
        <v>0</v>
      </c>
    </row>
    <row r="142" spans="1:21" x14ac:dyDescent="0.25">
      <c r="A142" s="80" t="s">
        <v>176</v>
      </c>
      <c r="B142" s="52">
        <f>'DAY13'!H142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+(Table116[[#This Row],[OPENING ]]+Table116[[#This Row],[RECEIPTS]]+Table116[[#This Row],[RETURNS]])-(Table116[[#This Row],[EXCHANGED]]+Table116[[#This Row],[SALES]]+Table116[[#This Row],[ISSUES]])</f>
        <v>0</v>
      </c>
      <c r="I142" s="53">
        <v>0</v>
      </c>
      <c r="J142" s="58">
        <f t="shared" si="41"/>
        <v>0</v>
      </c>
      <c r="K142" s="53">
        <f>+'DAY13'!K142+'DAY14'!C142</f>
        <v>0</v>
      </c>
      <c r="L142" s="54">
        <f>+'DAY13'!L142+'DAY14'!D142</f>
        <v>0</v>
      </c>
      <c r="M142" s="55">
        <f>+'DAY13'!M142+'DAY14'!E142</f>
        <v>0</v>
      </c>
      <c r="N142" s="52">
        <f>+'DAY13'!N142+'DAY14'!F142</f>
        <v>0</v>
      </c>
      <c r="O142" s="276">
        <f>+'DAY13'!O142+'DAY14'!G142</f>
        <v>0</v>
      </c>
      <c r="P142" s="53">
        <f t="shared" si="83"/>
        <v>0</v>
      </c>
      <c r="Q142" s="54">
        <f t="shared" si="84"/>
        <v>0</v>
      </c>
      <c r="R142" s="55">
        <f t="shared" si="85"/>
        <v>0</v>
      </c>
      <c r="S142" s="52">
        <f t="shared" si="86"/>
        <v>0</v>
      </c>
      <c r="T142" s="276">
        <f t="shared" si="87"/>
        <v>0</v>
      </c>
      <c r="U142" s="62">
        <f t="shared" si="88"/>
        <v>0</v>
      </c>
    </row>
    <row r="143" spans="1:21" x14ac:dyDescent="0.25">
      <c r="A143" s="80" t="s">
        <v>210</v>
      </c>
      <c r="B143" s="52">
        <f>'DAY13'!H143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+(Table116[[#This Row],[OPENING ]]+Table116[[#This Row],[RECEIPTS]]+Table116[[#This Row],[RETURNS]])-(Table116[[#This Row],[EXCHANGED]]+Table116[[#This Row],[SALES]]+Table116[[#This Row],[ISSUES]])</f>
        <v>0</v>
      </c>
      <c r="I143" s="53">
        <v>0</v>
      </c>
      <c r="J143" s="58">
        <f t="shared" si="41"/>
        <v>0</v>
      </c>
      <c r="K143" s="53">
        <f>+'DAY13'!K143+'DAY14'!C143</f>
        <v>0</v>
      </c>
      <c r="L143" s="54">
        <f>+'DAY13'!L143+'DAY14'!D143</f>
        <v>0</v>
      </c>
      <c r="M143" s="55">
        <f>+'DAY13'!M143+'DAY14'!E143</f>
        <v>0</v>
      </c>
      <c r="N143" s="52">
        <f>+'DAY13'!N143+'DAY14'!F143</f>
        <v>0</v>
      </c>
      <c r="O143" s="276">
        <f>+'DAY13'!O143+'DAY14'!G143</f>
        <v>0</v>
      </c>
      <c r="P143" s="53">
        <f t="shared" si="83"/>
        <v>0</v>
      </c>
      <c r="Q143" s="54">
        <f t="shared" si="84"/>
        <v>0</v>
      </c>
      <c r="R143" s="55">
        <f t="shared" si="85"/>
        <v>0</v>
      </c>
      <c r="S143" s="52">
        <f t="shared" si="86"/>
        <v>0</v>
      </c>
      <c r="T143" s="276">
        <f t="shared" si="87"/>
        <v>0</v>
      </c>
      <c r="U143" s="62">
        <f t="shared" si="88"/>
        <v>0</v>
      </c>
    </row>
    <row r="144" spans="1:21" x14ac:dyDescent="0.25">
      <c r="A144" s="80" t="s">
        <v>211</v>
      </c>
      <c r="B144" s="52">
        <f>'DAY13'!H144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+(Table116[[#This Row],[OPENING ]]+Table116[[#This Row],[RECEIPTS]]+Table116[[#This Row],[RETURNS]])-(Table116[[#This Row],[EXCHANGED]]+Table116[[#This Row],[SALES]]+Table116[[#This Row],[ISSUES]])</f>
        <v>0</v>
      </c>
      <c r="I144" s="53">
        <v>0</v>
      </c>
      <c r="J144" s="58">
        <f t="shared" si="41"/>
        <v>0</v>
      </c>
      <c r="K144" s="53">
        <f>+'DAY13'!K144+'DAY14'!C144</f>
        <v>0</v>
      </c>
      <c r="L144" s="54">
        <f>+'DAY13'!L144+'DAY14'!D144</f>
        <v>0</v>
      </c>
      <c r="M144" s="55">
        <f>+'DAY13'!M144+'DAY14'!E144</f>
        <v>0</v>
      </c>
      <c r="N144" s="52">
        <f>+'DAY13'!N144+'DAY14'!F144</f>
        <v>0</v>
      </c>
      <c r="O144" s="276">
        <f>+'DAY13'!O144+'DAY14'!G144</f>
        <v>0</v>
      </c>
      <c r="P144" s="53">
        <f t="shared" si="83"/>
        <v>0</v>
      </c>
      <c r="Q144" s="54">
        <f t="shared" si="84"/>
        <v>0</v>
      </c>
      <c r="R144" s="55">
        <f t="shared" si="85"/>
        <v>0</v>
      </c>
      <c r="S144" s="52">
        <f t="shared" si="86"/>
        <v>0</v>
      </c>
      <c r="T144" s="276">
        <f t="shared" si="87"/>
        <v>0</v>
      </c>
      <c r="U144" s="62">
        <f t="shared" si="88"/>
        <v>0</v>
      </c>
    </row>
    <row r="145" spans="1:21" x14ac:dyDescent="0.25">
      <c r="A145" s="80" t="s">
        <v>214</v>
      </c>
      <c r="B145" s="52">
        <f>'DAY13'!H145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+(Table116[[#This Row],[OPENING ]]+Table116[[#This Row],[RECEIPTS]]+Table116[[#This Row],[RETURNS]])-(Table116[[#This Row],[EXCHANGED]]+Table116[[#This Row],[SALES]]+Table116[[#This Row],[ISSUES]])</f>
        <v>0</v>
      </c>
      <c r="I145" s="53">
        <v>0</v>
      </c>
      <c r="J145" s="58">
        <f t="shared" si="41"/>
        <v>0</v>
      </c>
      <c r="K145" s="53">
        <f>+'DAY13'!K145+'DAY14'!C145</f>
        <v>0</v>
      </c>
      <c r="L145" s="54">
        <f>+'DAY13'!L145+'DAY14'!D145</f>
        <v>0</v>
      </c>
      <c r="M145" s="55">
        <f>+'DAY13'!M145+'DAY14'!E145</f>
        <v>0</v>
      </c>
      <c r="N145" s="52">
        <f>+'DAY13'!N145+'DAY14'!F145</f>
        <v>0</v>
      </c>
      <c r="O145" s="276">
        <f>+'DAY13'!O145+'DAY14'!G145</f>
        <v>0</v>
      </c>
      <c r="P145" s="53">
        <f t="shared" si="83"/>
        <v>0</v>
      </c>
      <c r="Q145" s="54">
        <f t="shared" si="84"/>
        <v>0</v>
      </c>
      <c r="R145" s="55">
        <f t="shared" si="85"/>
        <v>0</v>
      </c>
      <c r="S145" s="52">
        <f t="shared" si="86"/>
        <v>0</v>
      </c>
      <c r="T145" s="276">
        <f t="shared" si="87"/>
        <v>0</v>
      </c>
      <c r="U145" s="62">
        <f t="shared" si="88"/>
        <v>0</v>
      </c>
    </row>
    <row r="146" spans="1:21" x14ac:dyDescent="0.25">
      <c r="A146" s="80" t="s">
        <v>215</v>
      </c>
      <c r="B146" s="52">
        <f>'DAY13'!H146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+(Table116[[#This Row],[OPENING ]]+Table116[[#This Row],[RECEIPTS]]+Table116[[#This Row],[RETURNS]])-(Table116[[#This Row],[EXCHANGED]]+Table116[[#This Row],[SALES]]+Table116[[#This Row],[ISSUES]])</f>
        <v>0</v>
      </c>
      <c r="I146" s="53">
        <v>0</v>
      </c>
      <c r="J146" s="58">
        <f t="shared" si="41"/>
        <v>0</v>
      </c>
      <c r="K146" s="53">
        <f>+'DAY13'!K146+'DAY14'!C146</f>
        <v>0</v>
      </c>
      <c r="L146" s="54">
        <f>+'DAY13'!L146+'DAY14'!D146</f>
        <v>0</v>
      </c>
      <c r="M146" s="55">
        <f>+'DAY13'!M146+'DAY14'!E146</f>
        <v>0</v>
      </c>
      <c r="N146" s="52">
        <f>+'DAY13'!N146+'DAY14'!F146</f>
        <v>0</v>
      </c>
      <c r="O146" s="276">
        <f>+'DAY13'!O146+'DAY14'!G146</f>
        <v>0</v>
      </c>
      <c r="P146" s="53">
        <f t="shared" si="83"/>
        <v>0</v>
      </c>
      <c r="Q146" s="54">
        <f t="shared" si="84"/>
        <v>0</v>
      </c>
      <c r="R146" s="55">
        <f t="shared" si="85"/>
        <v>0</v>
      </c>
      <c r="S146" s="52">
        <f t="shared" si="86"/>
        <v>0</v>
      </c>
      <c r="T146" s="276">
        <f t="shared" si="87"/>
        <v>0</v>
      </c>
      <c r="U146" s="62">
        <f t="shared" si="88"/>
        <v>0</v>
      </c>
    </row>
    <row r="147" spans="1:21" x14ac:dyDescent="0.25">
      <c r="A147" s="80" t="s">
        <v>233</v>
      </c>
      <c r="B147" s="52">
        <f>'DAY13'!H147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+(Table116[[#This Row],[OPENING ]]+Table116[[#This Row],[RECEIPTS]]+Table116[[#This Row],[RETURNS]])-(Table116[[#This Row],[EXCHANGED]]+Table116[[#This Row],[SALES]]+Table116[[#This Row],[ISSUES]])</f>
        <v>0</v>
      </c>
      <c r="I147" s="53">
        <v>0</v>
      </c>
      <c r="J147" s="58">
        <f t="shared" si="41"/>
        <v>0</v>
      </c>
      <c r="K147" s="53">
        <f>+'DAY13'!K147+'DAY14'!C147</f>
        <v>0</v>
      </c>
      <c r="L147" s="54">
        <f>+'DAY13'!L147+'DAY14'!D147</f>
        <v>0</v>
      </c>
      <c r="M147" s="55">
        <f>+'DAY13'!M147+'DAY14'!E147</f>
        <v>0</v>
      </c>
      <c r="N147" s="52">
        <f>+'DAY13'!N147+'DAY14'!F147</f>
        <v>0</v>
      </c>
      <c r="O147" s="276">
        <f>+'DAY13'!O147+'DAY14'!G147</f>
        <v>0</v>
      </c>
      <c r="P147" s="53">
        <f t="shared" si="83"/>
        <v>0</v>
      </c>
      <c r="Q147" s="54">
        <f t="shared" si="84"/>
        <v>0</v>
      </c>
      <c r="R147" s="55">
        <f t="shared" si="85"/>
        <v>0</v>
      </c>
      <c r="S147" s="52">
        <f t="shared" si="86"/>
        <v>0</v>
      </c>
      <c r="T147" s="276">
        <f t="shared" si="87"/>
        <v>0</v>
      </c>
      <c r="U147" s="62">
        <f t="shared" si="88"/>
        <v>0</v>
      </c>
    </row>
    <row r="148" spans="1:21" x14ac:dyDescent="0.25">
      <c r="A148" s="80" t="s">
        <v>236</v>
      </c>
      <c r="B148" s="52">
        <f>'DAY13'!H148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+(Table116[[#This Row],[OPENING ]]+Table116[[#This Row],[RECEIPTS]]+Table116[[#This Row],[RETURNS]])-(Table116[[#This Row],[EXCHANGED]]+Table116[[#This Row],[SALES]]+Table116[[#This Row],[ISSUES]])</f>
        <v>0</v>
      </c>
      <c r="I148" s="53">
        <v>0</v>
      </c>
      <c r="J148" s="58">
        <f t="shared" si="41"/>
        <v>0</v>
      </c>
      <c r="K148" s="53">
        <f>+'DAY13'!K148+'DAY14'!C148</f>
        <v>0</v>
      </c>
      <c r="L148" s="54">
        <f>+'DAY13'!L148+'DAY14'!D148</f>
        <v>0</v>
      </c>
      <c r="M148" s="55">
        <f>+'DAY13'!M148+'DAY14'!E148</f>
        <v>0</v>
      </c>
      <c r="N148" s="52">
        <f>+'DAY13'!N148+'DAY14'!F148</f>
        <v>0</v>
      </c>
      <c r="O148" s="276">
        <f>+'DAY13'!O148+'DAY14'!G148</f>
        <v>0</v>
      </c>
      <c r="P148" s="53">
        <f t="shared" si="83"/>
        <v>0</v>
      </c>
      <c r="Q148" s="54">
        <f t="shared" si="84"/>
        <v>0</v>
      </c>
      <c r="R148" s="55">
        <f t="shared" si="85"/>
        <v>0</v>
      </c>
      <c r="S148" s="52">
        <f t="shared" si="86"/>
        <v>0</v>
      </c>
      <c r="T148" s="276">
        <f t="shared" si="87"/>
        <v>0</v>
      </c>
      <c r="U148" s="62">
        <f t="shared" si="88"/>
        <v>0</v>
      </c>
    </row>
    <row r="149" spans="1:21" ht="15.75" thickBot="1" x14ac:dyDescent="0.3">
      <c r="A149" s="142"/>
      <c r="B149" s="52">
        <f>'DAY13'!H149</f>
        <v>0</v>
      </c>
      <c r="C149" s="53">
        <v>0</v>
      </c>
      <c r="D149" s="54">
        <v>0</v>
      </c>
      <c r="E149" s="55">
        <v>0</v>
      </c>
      <c r="F149" s="52">
        <v>0</v>
      </c>
      <c r="G149" s="276">
        <v>0</v>
      </c>
      <c r="H149" s="54">
        <f>+(Table116[[#This Row],[OPENING ]]+Table116[[#This Row],[RECEIPTS]]+Table116[[#This Row],[RETURNS]])-(Table116[[#This Row],[EXCHANGED]]+Table116[[#This Row],[SALES]]+Table116[[#This Row],[ISSUES]])</f>
        <v>0</v>
      </c>
      <c r="I149" s="144">
        <v>0</v>
      </c>
      <c r="J149" s="148">
        <f t="shared" si="41"/>
        <v>0</v>
      </c>
      <c r="K149" s="53">
        <f>+'DAY13'!K149+'DAY14'!C149</f>
        <v>0</v>
      </c>
      <c r="L149" s="54">
        <f>+'DAY13'!L149+'DAY14'!D149</f>
        <v>0</v>
      </c>
      <c r="M149" s="55">
        <f>+'DAY13'!M149+'DAY14'!E149</f>
        <v>0</v>
      </c>
      <c r="N149" s="52">
        <f>+'DAY13'!N149+'DAY14'!F149</f>
        <v>0</v>
      </c>
      <c r="O149" s="276">
        <f>+'DAY13'!O149+'DAY14'!G149</f>
        <v>0</v>
      </c>
      <c r="P149" s="53">
        <f t="shared" si="83"/>
        <v>0</v>
      </c>
      <c r="Q149" s="54">
        <f t="shared" si="84"/>
        <v>0</v>
      </c>
      <c r="R149" s="55">
        <f t="shared" si="85"/>
        <v>0</v>
      </c>
      <c r="S149" s="52">
        <f t="shared" si="86"/>
        <v>0</v>
      </c>
      <c r="T149" s="276">
        <f t="shared" si="87"/>
        <v>0</v>
      </c>
      <c r="U149" s="167">
        <f t="shared" si="88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89">SUM(C128:C149)</f>
        <v>0</v>
      </c>
      <c r="D150" s="162">
        <f t="shared" si="89"/>
        <v>0</v>
      </c>
      <c r="E150" s="163">
        <f t="shared" si="89"/>
        <v>0</v>
      </c>
      <c r="F150" s="160">
        <f t="shared" si="89"/>
        <v>0</v>
      </c>
      <c r="G150" s="277">
        <f t="shared" ref="G150:T150" si="90">SUM(G128:G149)</f>
        <v>0</v>
      </c>
      <c r="H150" s="160">
        <f t="shared" si="90"/>
        <v>5847.2999999999993</v>
      </c>
      <c r="I150" s="161">
        <f t="shared" si="90"/>
        <v>0</v>
      </c>
      <c r="J150" s="165">
        <f t="shared" si="90"/>
        <v>-5847.2999999999993</v>
      </c>
      <c r="K150" s="161">
        <f t="shared" si="90"/>
        <v>20</v>
      </c>
      <c r="L150" s="174">
        <f t="shared" si="90"/>
        <v>0</v>
      </c>
      <c r="M150" s="163">
        <f t="shared" si="90"/>
        <v>0</v>
      </c>
      <c r="N150" s="160">
        <f t="shared" si="90"/>
        <v>0</v>
      </c>
      <c r="O150" s="277">
        <f t="shared" si="90"/>
        <v>2006.8</v>
      </c>
      <c r="P150" s="161">
        <f t="shared" si="90"/>
        <v>1.4285714285714286</v>
      </c>
      <c r="Q150" s="162">
        <f t="shared" si="90"/>
        <v>0</v>
      </c>
      <c r="R150" s="163">
        <f t="shared" si="90"/>
        <v>0</v>
      </c>
      <c r="S150" s="160">
        <f t="shared" si="90"/>
        <v>0</v>
      </c>
      <c r="T150" s="277">
        <f t="shared" si="90"/>
        <v>143.34285714285713</v>
      </c>
      <c r="U150" s="166">
        <f t="shared" si="88"/>
        <v>40.389875666074602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'DAY13'!H153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+(Table116[[#This Row],[OPENING ]]+Table116[[#This Row],[RECEIPTS]]+Table116[[#This Row],[RETURNS]])-(Table116[[#This Row],[EXCHANGED]]+Table116[[#This Row],[SALES]]+Table116[[#This Row],[ISSUES]])</f>
        <v>0</v>
      </c>
      <c r="I153" s="53">
        <v>0</v>
      </c>
      <c r="J153" s="58">
        <f t="shared" si="41"/>
        <v>0</v>
      </c>
      <c r="K153" s="53">
        <f>+'DAY13'!K153+'DAY14'!C153</f>
        <v>0</v>
      </c>
      <c r="L153" s="54">
        <f>+'DAY13'!L153+'DAY14'!D153</f>
        <v>0</v>
      </c>
      <c r="M153" s="55">
        <f>+'DAY13'!M153+'DAY14'!E153</f>
        <v>0</v>
      </c>
      <c r="N153" s="52">
        <f>+'DAY13'!N153+'DAY14'!F153</f>
        <v>0</v>
      </c>
      <c r="O153" s="276">
        <f>+'DAY13'!O153+'DAY14'!G153</f>
        <v>0</v>
      </c>
      <c r="P153" s="53">
        <f t="shared" ref="P153" si="91">+K153/14</f>
        <v>0</v>
      </c>
      <c r="Q153" s="54">
        <f t="shared" ref="Q153" si="92">+L153/14</f>
        <v>0</v>
      </c>
      <c r="R153" s="55">
        <f t="shared" ref="R153" si="93">+M153/14</f>
        <v>0</v>
      </c>
      <c r="S153" s="52">
        <f t="shared" ref="S153" si="94">+N153/14</f>
        <v>0</v>
      </c>
      <c r="T153" s="276">
        <f t="shared" ref="T153" si="95">+O153/14</f>
        <v>0</v>
      </c>
      <c r="U153" s="62">
        <f t="shared" si="88"/>
        <v>0</v>
      </c>
    </row>
    <row r="154" spans="1:21" x14ac:dyDescent="0.25">
      <c r="A154" s="318" t="s">
        <v>67</v>
      </c>
      <c r="B154" s="52">
        <f>'DAY13'!H154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+(Table116[[#This Row],[OPENING ]]+Table116[[#This Row],[RECEIPTS]]+Table116[[#This Row],[RETURNS]])-(Table116[[#This Row],[EXCHANGED]]+Table116[[#This Row],[SALES]]+Table116[[#This Row],[ISSUES]])</f>
        <v>7.6</v>
      </c>
      <c r="I154" s="53">
        <v>0</v>
      </c>
      <c r="J154" s="58">
        <f t="shared" si="41"/>
        <v>-7.6</v>
      </c>
      <c r="K154" s="53">
        <f>+'DAY13'!K154+'DAY14'!C154</f>
        <v>0</v>
      </c>
      <c r="L154" s="54">
        <f>+'DAY13'!L154+'DAY14'!D154</f>
        <v>0</v>
      </c>
      <c r="M154" s="55">
        <f>+'DAY13'!M154+'DAY14'!E154</f>
        <v>0</v>
      </c>
      <c r="N154" s="52">
        <f>+'DAY13'!N154+'DAY14'!F154</f>
        <v>0</v>
      </c>
      <c r="O154" s="276">
        <f>+'DAY13'!O154+'DAY14'!G154</f>
        <v>0</v>
      </c>
      <c r="P154" s="53">
        <f t="shared" ref="P154:P213" si="96">+K154/14</f>
        <v>0</v>
      </c>
      <c r="Q154" s="54">
        <f t="shared" ref="Q154:Q213" si="97">+L154/14</f>
        <v>0</v>
      </c>
      <c r="R154" s="55">
        <f t="shared" ref="R154:R213" si="98">+M154/14</f>
        <v>0</v>
      </c>
      <c r="S154" s="52">
        <f t="shared" ref="S154:S213" si="99">+N154/14</f>
        <v>0</v>
      </c>
      <c r="T154" s="276">
        <f t="shared" ref="T154:T213" si="100">+O154/14</f>
        <v>0</v>
      </c>
      <c r="U154" s="62">
        <f t="shared" si="88"/>
        <v>0</v>
      </c>
    </row>
    <row r="155" spans="1:21" x14ac:dyDescent="0.25">
      <c r="A155" s="318" t="s">
        <v>68</v>
      </c>
      <c r="B155" s="52">
        <f>'DAY13'!H155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+(Table116[[#This Row],[OPENING ]]+Table116[[#This Row],[RECEIPTS]]+Table116[[#This Row],[RETURNS]])-(Table116[[#This Row],[EXCHANGED]]+Table116[[#This Row],[SALES]]+Table116[[#This Row],[ISSUES]])</f>
        <v>0</v>
      </c>
      <c r="I155" s="53">
        <v>0</v>
      </c>
      <c r="J155" s="58">
        <f t="shared" si="41"/>
        <v>0</v>
      </c>
      <c r="K155" s="53">
        <f>+'DAY13'!K155+'DAY14'!C155</f>
        <v>0</v>
      </c>
      <c r="L155" s="54">
        <f>+'DAY13'!L155+'DAY14'!D155</f>
        <v>0</v>
      </c>
      <c r="M155" s="55">
        <f>+'DAY13'!M155+'DAY14'!E155</f>
        <v>0</v>
      </c>
      <c r="N155" s="52">
        <f>+'DAY13'!N155+'DAY14'!F155</f>
        <v>0</v>
      </c>
      <c r="O155" s="276">
        <f>+'DAY13'!O155+'DAY14'!G155</f>
        <v>0</v>
      </c>
      <c r="P155" s="53">
        <f t="shared" si="96"/>
        <v>0</v>
      </c>
      <c r="Q155" s="54">
        <f t="shared" si="97"/>
        <v>0</v>
      </c>
      <c r="R155" s="55">
        <f t="shared" si="98"/>
        <v>0</v>
      </c>
      <c r="S155" s="52">
        <f t="shared" si="99"/>
        <v>0</v>
      </c>
      <c r="T155" s="276">
        <f t="shared" si="100"/>
        <v>0</v>
      </c>
      <c r="U155" s="62">
        <f t="shared" si="88"/>
        <v>0</v>
      </c>
    </row>
    <row r="156" spans="1:21" x14ac:dyDescent="0.25">
      <c r="A156" s="85" t="s">
        <v>69</v>
      </c>
      <c r="B156" s="52">
        <f>'DAY13'!H156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+(Table116[[#This Row],[OPENING ]]+Table116[[#This Row],[RECEIPTS]]+Table116[[#This Row],[RETURNS]])-(Table116[[#This Row],[EXCHANGED]]+Table116[[#This Row],[SALES]]+Table116[[#This Row],[ISSUES]])</f>
        <v>0</v>
      </c>
      <c r="I156" s="53">
        <v>0</v>
      </c>
      <c r="J156" s="58">
        <f t="shared" si="41"/>
        <v>0</v>
      </c>
      <c r="K156" s="53">
        <f>+'DAY13'!K156+'DAY14'!C156</f>
        <v>0</v>
      </c>
      <c r="L156" s="54">
        <f>+'DAY13'!L156+'DAY14'!D156</f>
        <v>0</v>
      </c>
      <c r="M156" s="55">
        <f>+'DAY13'!M156+'DAY14'!E156</f>
        <v>0</v>
      </c>
      <c r="N156" s="52">
        <f>+'DAY13'!N156+'DAY14'!F156</f>
        <v>0</v>
      </c>
      <c r="O156" s="276">
        <f>+'DAY13'!O156+'DAY14'!G156</f>
        <v>0</v>
      </c>
      <c r="P156" s="53">
        <f t="shared" si="96"/>
        <v>0</v>
      </c>
      <c r="Q156" s="54">
        <f t="shared" si="97"/>
        <v>0</v>
      </c>
      <c r="R156" s="55">
        <f t="shared" si="98"/>
        <v>0</v>
      </c>
      <c r="S156" s="52">
        <f t="shared" si="99"/>
        <v>0</v>
      </c>
      <c r="T156" s="276">
        <f t="shared" si="100"/>
        <v>0</v>
      </c>
      <c r="U156" s="62">
        <f t="shared" si="88"/>
        <v>0</v>
      </c>
    </row>
    <row r="157" spans="1:21" x14ac:dyDescent="0.25">
      <c r="A157" s="85" t="s">
        <v>70</v>
      </c>
      <c r="B157" s="52">
        <f>'DAY13'!H157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+(Table116[[#This Row],[OPENING ]]+Table116[[#This Row],[RECEIPTS]]+Table116[[#This Row],[RETURNS]])-(Table116[[#This Row],[EXCHANGED]]+Table116[[#This Row],[SALES]]+Table116[[#This Row],[ISSUES]])</f>
        <v>0</v>
      </c>
      <c r="I157" s="53">
        <v>0</v>
      </c>
      <c r="J157" s="58">
        <f t="shared" ref="J157:J220" si="101">+I157-H157</f>
        <v>0</v>
      </c>
      <c r="K157" s="53">
        <f>+'DAY13'!K157+'DAY14'!C157</f>
        <v>0</v>
      </c>
      <c r="L157" s="54">
        <f>+'DAY13'!L157+'DAY14'!D157</f>
        <v>0</v>
      </c>
      <c r="M157" s="55">
        <f>+'DAY13'!M157+'DAY14'!E157</f>
        <v>0</v>
      </c>
      <c r="N157" s="52">
        <f>+'DAY13'!N157+'DAY14'!F157</f>
        <v>0</v>
      </c>
      <c r="O157" s="276">
        <f>+'DAY13'!O157+'DAY14'!G157</f>
        <v>0</v>
      </c>
      <c r="P157" s="53">
        <f t="shared" si="96"/>
        <v>0</v>
      </c>
      <c r="Q157" s="54">
        <f t="shared" si="97"/>
        <v>0</v>
      </c>
      <c r="R157" s="55">
        <f t="shared" si="98"/>
        <v>0</v>
      </c>
      <c r="S157" s="52">
        <f t="shared" si="99"/>
        <v>0</v>
      </c>
      <c r="T157" s="276">
        <f t="shared" si="100"/>
        <v>0</v>
      </c>
      <c r="U157" s="62">
        <f t="shared" si="88"/>
        <v>0</v>
      </c>
    </row>
    <row r="158" spans="1:21" x14ac:dyDescent="0.25">
      <c r="A158" s="85" t="s">
        <v>71</v>
      </c>
      <c r="B158" s="52">
        <f>'DAY13'!H158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+(Table116[[#This Row],[OPENING ]]+Table116[[#This Row],[RECEIPTS]]+Table116[[#This Row],[RETURNS]])-(Table116[[#This Row],[EXCHANGED]]+Table116[[#This Row],[SALES]]+Table116[[#This Row],[ISSUES]])</f>
        <v>0</v>
      </c>
      <c r="I158" s="53">
        <v>0</v>
      </c>
      <c r="J158" s="58">
        <f t="shared" si="101"/>
        <v>0</v>
      </c>
      <c r="K158" s="53">
        <f>+'DAY13'!K158+'DAY14'!C158</f>
        <v>0</v>
      </c>
      <c r="L158" s="54">
        <f>+'DAY13'!L158+'DAY14'!D158</f>
        <v>0</v>
      </c>
      <c r="M158" s="55">
        <f>+'DAY13'!M158+'DAY14'!E158</f>
        <v>0</v>
      </c>
      <c r="N158" s="52">
        <f>+'DAY13'!N158+'DAY14'!F158</f>
        <v>0</v>
      </c>
      <c r="O158" s="276">
        <f>+'DAY13'!O158+'DAY14'!G158</f>
        <v>0</v>
      </c>
      <c r="P158" s="53">
        <f t="shared" si="96"/>
        <v>0</v>
      </c>
      <c r="Q158" s="54">
        <f t="shared" si="97"/>
        <v>0</v>
      </c>
      <c r="R158" s="55">
        <f t="shared" si="98"/>
        <v>0</v>
      </c>
      <c r="S158" s="52">
        <f t="shared" si="99"/>
        <v>0</v>
      </c>
      <c r="T158" s="276">
        <f t="shared" si="100"/>
        <v>0</v>
      </c>
      <c r="U158" s="62">
        <f t="shared" si="88"/>
        <v>0</v>
      </c>
    </row>
    <row r="159" spans="1:21" x14ac:dyDescent="0.25">
      <c r="A159" s="86" t="s">
        <v>72</v>
      </c>
      <c r="B159" s="52">
        <f>'DAY13'!H159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+(Table116[[#This Row],[OPENING ]]+Table116[[#This Row],[RECEIPTS]]+Table116[[#This Row],[RETURNS]])-(Table116[[#This Row],[EXCHANGED]]+Table116[[#This Row],[SALES]]+Table116[[#This Row],[ISSUES]])</f>
        <v>0</v>
      </c>
      <c r="I159" s="53">
        <v>0</v>
      </c>
      <c r="J159" s="58">
        <f t="shared" si="101"/>
        <v>0</v>
      </c>
      <c r="K159" s="53">
        <f>+'DAY13'!K159+'DAY14'!C159</f>
        <v>0</v>
      </c>
      <c r="L159" s="54">
        <f>+'DAY13'!L159+'DAY14'!D159</f>
        <v>0</v>
      </c>
      <c r="M159" s="55">
        <f>+'DAY13'!M159+'DAY14'!E159</f>
        <v>0</v>
      </c>
      <c r="N159" s="52">
        <f>+'DAY13'!N159+'DAY14'!F159</f>
        <v>0</v>
      </c>
      <c r="O159" s="276">
        <f>+'DAY13'!O159+'DAY14'!G159</f>
        <v>0</v>
      </c>
      <c r="P159" s="53">
        <f t="shared" si="96"/>
        <v>0</v>
      </c>
      <c r="Q159" s="54">
        <f t="shared" si="97"/>
        <v>0</v>
      </c>
      <c r="R159" s="55">
        <f t="shared" si="98"/>
        <v>0</v>
      </c>
      <c r="S159" s="52">
        <f t="shared" si="99"/>
        <v>0</v>
      </c>
      <c r="T159" s="276">
        <f t="shared" si="100"/>
        <v>0</v>
      </c>
      <c r="U159" s="62">
        <f t="shared" si="88"/>
        <v>0</v>
      </c>
    </row>
    <row r="160" spans="1:21" x14ac:dyDescent="0.25">
      <c r="A160" s="86" t="s">
        <v>73</v>
      </c>
      <c r="B160" s="52">
        <f>'DAY13'!H160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+(Table116[[#This Row],[OPENING ]]+Table116[[#This Row],[RECEIPTS]]+Table116[[#This Row],[RETURNS]])-(Table116[[#This Row],[EXCHANGED]]+Table116[[#This Row],[SALES]]+Table116[[#This Row],[ISSUES]])</f>
        <v>0</v>
      </c>
      <c r="I160" s="53">
        <v>0</v>
      </c>
      <c r="J160" s="58">
        <f t="shared" si="101"/>
        <v>0</v>
      </c>
      <c r="K160" s="53">
        <f>+'DAY13'!K160+'DAY14'!C160</f>
        <v>0</v>
      </c>
      <c r="L160" s="54">
        <f>+'DAY13'!L160+'DAY14'!D160</f>
        <v>0</v>
      </c>
      <c r="M160" s="55">
        <f>+'DAY13'!M160+'DAY14'!E160</f>
        <v>0</v>
      </c>
      <c r="N160" s="52">
        <f>+'DAY13'!N160+'DAY14'!F160</f>
        <v>0</v>
      </c>
      <c r="O160" s="276">
        <f>+'DAY13'!O160+'DAY14'!G160</f>
        <v>0</v>
      </c>
      <c r="P160" s="53">
        <f t="shared" si="96"/>
        <v>0</v>
      </c>
      <c r="Q160" s="54">
        <f t="shared" si="97"/>
        <v>0</v>
      </c>
      <c r="R160" s="55">
        <f t="shared" si="98"/>
        <v>0</v>
      </c>
      <c r="S160" s="52">
        <f t="shared" si="99"/>
        <v>0</v>
      </c>
      <c r="T160" s="276">
        <f t="shared" si="100"/>
        <v>0</v>
      </c>
      <c r="U160" s="62">
        <f t="shared" si="88"/>
        <v>0</v>
      </c>
    </row>
    <row r="161" spans="1:21" x14ac:dyDescent="0.25">
      <c r="A161" s="87" t="s">
        <v>74</v>
      </c>
      <c r="B161" s="52">
        <f>'DAY13'!H161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+(Table116[[#This Row],[OPENING ]]+Table116[[#This Row],[RECEIPTS]]+Table116[[#This Row],[RETURNS]])-(Table116[[#This Row],[EXCHANGED]]+Table116[[#This Row],[SALES]]+Table116[[#This Row],[ISSUES]])</f>
        <v>562</v>
      </c>
      <c r="I161" s="53">
        <v>0</v>
      </c>
      <c r="J161" s="58">
        <f>+I161-H161</f>
        <v>-562</v>
      </c>
      <c r="K161" s="53">
        <f>+'DAY13'!K161+'DAY14'!C161</f>
        <v>0</v>
      </c>
      <c r="L161" s="54">
        <f>+'DAY13'!L161+'DAY14'!D161</f>
        <v>0</v>
      </c>
      <c r="M161" s="55">
        <f>+'DAY13'!M161+'DAY14'!E161</f>
        <v>0</v>
      </c>
      <c r="N161" s="52">
        <f>+'DAY13'!N161+'DAY14'!F161</f>
        <v>0</v>
      </c>
      <c r="O161" s="276">
        <f>+'DAY13'!O161+'DAY14'!G161</f>
        <v>0</v>
      </c>
      <c r="P161" s="53">
        <f t="shared" si="96"/>
        <v>0</v>
      </c>
      <c r="Q161" s="54">
        <f t="shared" si="97"/>
        <v>0</v>
      </c>
      <c r="R161" s="55">
        <f t="shared" si="98"/>
        <v>0</v>
      </c>
      <c r="S161" s="52">
        <f t="shared" si="99"/>
        <v>0</v>
      </c>
      <c r="T161" s="276">
        <f t="shared" si="100"/>
        <v>0</v>
      </c>
      <c r="U161" s="62">
        <f t="shared" si="88"/>
        <v>0</v>
      </c>
    </row>
    <row r="162" spans="1:21" x14ac:dyDescent="0.25">
      <c r="A162" s="88" t="s">
        <v>75</v>
      </c>
      <c r="B162" s="52">
        <f>'DAY13'!H162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+(Table116[[#This Row],[OPENING ]]+Table116[[#This Row],[RECEIPTS]]+Table116[[#This Row],[RETURNS]])-(Table116[[#This Row],[EXCHANGED]]+Table116[[#This Row],[SALES]]+Table116[[#This Row],[ISSUES]])</f>
        <v>0</v>
      </c>
      <c r="I162" s="53">
        <v>0</v>
      </c>
      <c r="J162" s="58">
        <f t="shared" si="101"/>
        <v>0</v>
      </c>
      <c r="K162" s="53">
        <f>+'DAY13'!K162+'DAY14'!C162</f>
        <v>0</v>
      </c>
      <c r="L162" s="54">
        <f>+'DAY13'!L162+'DAY14'!D162</f>
        <v>0</v>
      </c>
      <c r="M162" s="55">
        <f>+'DAY13'!M162+'DAY14'!E162</f>
        <v>0</v>
      </c>
      <c r="N162" s="52">
        <f>+'DAY13'!N162+'DAY14'!F162</f>
        <v>0</v>
      </c>
      <c r="O162" s="276">
        <f>+'DAY13'!O162+'DAY14'!G162</f>
        <v>0</v>
      </c>
      <c r="P162" s="53">
        <f t="shared" si="96"/>
        <v>0</v>
      </c>
      <c r="Q162" s="54">
        <f t="shared" si="97"/>
        <v>0</v>
      </c>
      <c r="R162" s="55">
        <f t="shared" si="98"/>
        <v>0</v>
      </c>
      <c r="S162" s="52">
        <f t="shared" si="99"/>
        <v>0</v>
      </c>
      <c r="T162" s="276">
        <f t="shared" si="100"/>
        <v>0</v>
      </c>
      <c r="U162" s="62">
        <f t="shared" si="88"/>
        <v>0</v>
      </c>
    </row>
    <row r="163" spans="1:21" x14ac:dyDescent="0.25">
      <c r="A163" s="88" t="s">
        <v>76</v>
      </c>
      <c r="B163" s="52">
        <f>'DAY13'!H163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+(Table116[[#This Row],[OPENING ]]+Table116[[#This Row],[RECEIPTS]]+Table116[[#This Row],[RETURNS]])-(Table116[[#This Row],[EXCHANGED]]+Table116[[#This Row],[SALES]]+Table116[[#This Row],[ISSUES]])</f>
        <v>0</v>
      </c>
      <c r="I163" s="53">
        <v>0</v>
      </c>
      <c r="J163" s="58">
        <f t="shared" si="101"/>
        <v>0</v>
      </c>
      <c r="K163" s="53">
        <f>+'DAY13'!K163+'DAY14'!C163</f>
        <v>0</v>
      </c>
      <c r="L163" s="54">
        <f>+'DAY13'!L163+'DAY14'!D163</f>
        <v>0</v>
      </c>
      <c r="M163" s="55">
        <f>+'DAY13'!M163+'DAY14'!E163</f>
        <v>0</v>
      </c>
      <c r="N163" s="52">
        <f>+'DAY13'!N163+'DAY14'!F163</f>
        <v>0</v>
      </c>
      <c r="O163" s="276">
        <f>+'DAY13'!O163+'DAY14'!G163</f>
        <v>0</v>
      </c>
      <c r="P163" s="53">
        <f t="shared" si="96"/>
        <v>0</v>
      </c>
      <c r="Q163" s="54">
        <f t="shared" si="97"/>
        <v>0</v>
      </c>
      <c r="R163" s="55">
        <f t="shared" si="98"/>
        <v>0</v>
      </c>
      <c r="S163" s="52">
        <f t="shared" si="99"/>
        <v>0</v>
      </c>
      <c r="T163" s="276">
        <f t="shared" si="100"/>
        <v>0</v>
      </c>
      <c r="U163" s="62">
        <f t="shared" si="88"/>
        <v>0</v>
      </c>
    </row>
    <row r="164" spans="1:21" x14ac:dyDescent="0.25">
      <c r="A164" s="87" t="s">
        <v>77</v>
      </c>
      <c r="B164" s="52">
        <f>'DAY13'!H164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+(Table116[[#This Row],[OPENING ]]+Table116[[#This Row],[RECEIPTS]]+Table116[[#This Row],[RETURNS]])-(Table116[[#This Row],[EXCHANGED]]+Table116[[#This Row],[SALES]]+Table116[[#This Row],[ISSUES]])</f>
        <v>4</v>
      </c>
      <c r="I164" s="53">
        <v>0</v>
      </c>
      <c r="J164" s="58">
        <f t="shared" si="101"/>
        <v>-4</v>
      </c>
      <c r="K164" s="53">
        <f>+'DAY13'!K164+'DAY14'!C164</f>
        <v>0</v>
      </c>
      <c r="L164" s="54">
        <f>+'DAY13'!L164+'DAY14'!D164</f>
        <v>0</v>
      </c>
      <c r="M164" s="55">
        <f>+'DAY13'!M164+'DAY14'!E164</f>
        <v>0</v>
      </c>
      <c r="N164" s="52">
        <f>+'DAY13'!N164+'DAY14'!F164</f>
        <v>0</v>
      </c>
      <c r="O164" s="276">
        <f>+'DAY13'!O164+'DAY14'!G164</f>
        <v>0</v>
      </c>
      <c r="P164" s="53">
        <f t="shared" si="96"/>
        <v>0</v>
      </c>
      <c r="Q164" s="54">
        <f t="shared" si="97"/>
        <v>0</v>
      </c>
      <c r="R164" s="55">
        <f t="shared" si="98"/>
        <v>0</v>
      </c>
      <c r="S164" s="52">
        <f t="shared" si="99"/>
        <v>0</v>
      </c>
      <c r="T164" s="276">
        <f t="shared" si="100"/>
        <v>0</v>
      </c>
      <c r="U164" s="62">
        <f t="shared" si="88"/>
        <v>0</v>
      </c>
    </row>
    <row r="165" spans="1:21" x14ac:dyDescent="0.25">
      <c r="A165" s="109" t="s">
        <v>78</v>
      </c>
      <c r="B165" s="52">
        <f>'DAY13'!H165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+(Table116[[#This Row],[OPENING ]]+Table116[[#This Row],[RECEIPTS]]+Table116[[#This Row],[RETURNS]])-(Table116[[#This Row],[EXCHANGED]]+Table116[[#This Row],[SALES]]+Table116[[#This Row],[ISSUES]])</f>
        <v>0</v>
      </c>
      <c r="I165" s="53">
        <v>0</v>
      </c>
      <c r="J165" s="58">
        <f t="shared" si="101"/>
        <v>0</v>
      </c>
      <c r="K165" s="53">
        <f>+'DAY13'!K165+'DAY14'!C165</f>
        <v>0</v>
      </c>
      <c r="L165" s="54">
        <f>+'DAY13'!L165+'DAY14'!D165</f>
        <v>0</v>
      </c>
      <c r="M165" s="55">
        <f>+'DAY13'!M165+'DAY14'!E165</f>
        <v>0</v>
      </c>
      <c r="N165" s="52">
        <f>+'DAY13'!N165+'DAY14'!F165</f>
        <v>0</v>
      </c>
      <c r="O165" s="276">
        <f>+'DAY13'!O165+'DAY14'!G165</f>
        <v>0</v>
      </c>
      <c r="P165" s="53">
        <f t="shared" si="96"/>
        <v>0</v>
      </c>
      <c r="Q165" s="54">
        <f t="shared" si="97"/>
        <v>0</v>
      </c>
      <c r="R165" s="55">
        <f t="shared" si="98"/>
        <v>0</v>
      </c>
      <c r="S165" s="52">
        <f t="shared" si="99"/>
        <v>0</v>
      </c>
      <c r="T165" s="276">
        <f t="shared" si="100"/>
        <v>0</v>
      </c>
      <c r="U165" s="62">
        <f t="shared" si="88"/>
        <v>0</v>
      </c>
    </row>
    <row r="166" spans="1:21" x14ac:dyDescent="0.25">
      <c r="A166" s="109" t="s">
        <v>79</v>
      </c>
      <c r="B166" s="52">
        <f>'DAY13'!H166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+(Table116[[#This Row],[OPENING ]]+Table116[[#This Row],[RECEIPTS]]+Table116[[#This Row],[RETURNS]])-(Table116[[#This Row],[EXCHANGED]]+Table116[[#This Row],[SALES]]+Table116[[#This Row],[ISSUES]])</f>
        <v>0</v>
      </c>
      <c r="I166" s="53">
        <v>0</v>
      </c>
      <c r="J166" s="58">
        <f t="shared" si="101"/>
        <v>0</v>
      </c>
      <c r="K166" s="53">
        <f>+'DAY13'!K166+'DAY14'!C166</f>
        <v>0</v>
      </c>
      <c r="L166" s="54">
        <f>+'DAY13'!L166+'DAY14'!D166</f>
        <v>0</v>
      </c>
      <c r="M166" s="55">
        <f>+'DAY13'!M166+'DAY14'!E166</f>
        <v>0</v>
      </c>
      <c r="N166" s="52">
        <f>+'DAY13'!N166+'DAY14'!F166</f>
        <v>0</v>
      </c>
      <c r="O166" s="276">
        <f>+'DAY13'!O166+'DAY14'!G166</f>
        <v>0</v>
      </c>
      <c r="P166" s="53">
        <f t="shared" si="96"/>
        <v>0</v>
      </c>
      <c r="Q166" s="54">
        <f t="shared" si="97"/>
        <v>0</v>
      </c>
      <c r="R166" s="55">
        <f t="shared" si="98"/>
        <v>0</v>
      </c>
      <c r="S166" s="52">
        <f t="shared" si="99"/>
        <v>0</v>
      </c>
      <c r="T166" s="276">
        <f t="shared" si="100"/>
        <v>0</v>
      </c>
      <c r="U166" s="62">
        <f t="shared" si="88"/>
        <v>0</v>
      </c>
    </row>
    <row r="167" spans="1:21" x14ac:dyDescent="0.25">
      <c r="A167" s="109" t="s">
        <v>109</v>
      </c>
      <c r="B167" s="52">
        <f>'DAY13'!H167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+(Table116[[#This Row],[OPENING ]]+Table116[[#This Row],[RECEIPTS]]+Table116[[#This Row],[RETURNS]])-(Table116[[#This Row],[EXCHANGED]]+Table116[[#This Row],[SALES]]+Table116[[#This Row],[ISSUES]])</f>
        <v>317.2</v>
      </c>
      <c r="I167" s="53">
        <v>0</v>
      </c>
      <c r="J167" s="58">
        <f t="shared" si="101"/>
        <v>-317.2</v>
      </c>
      <c r="K167" s="53">
        <f>+'DAY13'!K167+'DAY14'!C167</f>
        <v>0</v>
      </c>
      <c r="L167" s="54">
        <f>+'DAY13'!L167+'DAY14'!D167</f>
        <v>0</v>
      </c>
      <c r="M167" s="55">
        <f>+'DAY13'!M167+'DAY14'!E167</f>
        <v>0</v>
      </c>
      <c r="N167" s="52">
        <f>+'DAY13'!N167+'DAY14'!F167</f>
        <v>0</v>
      </c>
      <c r="O167" s="276">
        <f>+'DAY13'!O167+'DAY14'!G167</f>
        <v>0</v>
      </c>
      <c r="P167" s="53">
        <f t="shared" si="96"/>
        <v>0</v>
      </c>
      <c r="Q167" s="54">
        <f t="shared" si="97"/>
        <v>0</v>
      </c>
      <c r="R167" s="55">
        <f t="shared" si="98"/>
        <v>0</v>
      </c>
      <c r="S167" s="52">
        <f t="shared" si="99"/>
        <v>0</v>
      </c>
      <c r="T167" s="276">
        <f t="shared" si="100"/>
        <v>0</v>
      </c>
      <c r="U167" s="62">
        <f t="shared" si="88"/>
        <v>0</v>
      </c>
    </row>
    <row r="168" spans="1:21" x14ac:dyDescent="0.25">
      <c r="A168" s="109" t="s">
        <v>110</v>
      </c>
      <c r="B168" s="52">
        <f>'DAY13'!H168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+(Table116[[#This Row],[OPENING ]]+Table116[[#This Row],[RECEIPTS]]+Table116[[#This Row],[RETURNS]])-(Table116[[#This Row],[EXCHANGED]]+Table116[[#This Row],[SALES]]+Table116[[#This Row],[ISSUES]])</f>
        <v>1254.2</v>
      </c>
      <c r="I168" s="53">
        <v>0</v>
      </c>
      <c r="J168" s="58">
        <f t="shared" si="101"/>
        <v>-1254.2</v>
      </c>
      <c r="K168" s="53">
        <f>+'DAY13'!K168+'DAY14'!C168</f>
        <v>0</v>
      </c>
      <c r="L168" s="54">
        <f>+'DAY13'!L168+'DAY14'!D168</f>
        <v>0</v>
      </c>
      <c r="M168" s="55">
        <f>+'DAY13'!M168+'DAY14'!E168</f>
        <v>0</v>
      </c>
      <c r="N168" s="52">
        <f>+'DAY13'!N168+'DAY14'!F168</f>
        <v>0</v>
      </c>
      <c r="O168" s="276">
        <f>+'DAY13'!O168+'DAY14'!G168</f>
        <v>0</v>
      </c>
      <c r="P168" s="53">
        <f t="shared" si="96"/>
        <v>0</v>
      </c>
      <c r="Q168" s="54">
        <f t="shared" si="97"/>
        <v>0</v>
      </c>
      <c r="R168" s="55">
        <f t="shared" si="98"/>
        <v>0</v>
      </c>
      <c r="S168" s="52">
        <f t="shared" si="99"/>
        <v>0</v>
      </c>
      <c r="T168" s="276">
        <f t="shared" si="100"/>
        <v>0</v>
      </c>
      <c r="U168" s="62">
        <f t="shared" si="88"/>
        <v>0</v>
      </c>
    </row>
    <row r="169" spans="1:21" x14ac:dyDescent="0.25">
      <c r="A169" s="109" t="s">
        <v>80</v>
      </c>
      <c r="B169" s="52">
        <f>'DAY13'!H169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+(Table116[[#This Row],[OPENING ]]+Table116[[#This Row],[RECEIPTS]]+Table116[[#This Row],[RETURNS]])-(Table116[[#This Row],[EXCHANGED]]+Table116[[#This Row],[SALES]]+Table116[[#This Row],[ISSUES]])</f>
        <v>0</v>
      </c>
      <c r="I169" s="53">
        <v>0</v>
      </c>
      <c r="J169" s="58">
        <f t="shared" si="101"/>
        <v>0</v>
      </c>
      <c r="K169" s="53">
        <f>+'DAY13'!K169+'DAY14'!C169</f>
        <v>0</v>
      </c>
      <c r="L169" s="54">
        <f>+'DAY13'!L169+'DAY14'!D169</f>
        <v>0</v>
      </c>
      <c r="M169" s="55">
        <f>+'DAY13'!M169+'DAY14'!E169</f>
        <v>0</v>
      </c>
      <c r="N169" s="52">
        <f>+'DAY13'!N169+'DAY14'!F169</f>
        <v>0</v>
      </c>
      <c r="O169" s="276">
        <f>+'DAY13'!O169+'DAY14'!G169</f>
        <v>0</v>
      </c>
      <c r="P169" s="53">
        <f t="shared" si="96"/>
        <v>0</v>
      </c>
      <c r="Q169" s="54">
        <f t="shared" si="97"/>
        <v>0</v>
      </c>
      <c r="R169" s="55">
        <f t="shared" si="98"/>
        <v>0</v>
      </c>
      <c r="S169" s="52">
        <f t="shared" si="99"/>
        <v>0</v>
      </c>
      <c r="T169" s="276">
        <f t="shared" si="100"/>
        <v>0</v>
      </c>
      <c r="U169" s="62">
        <f t="shared" si="88"/>
        <v>0</v>
      </c>
    </row>
    <row r="170" spans="1:21" x14ac:dyDescent="0.25">
      <c r="A170" s="109" t="s">
        <v>81</v>
      </c>
      <c r="B170" s="52">
        <f>'DAY13'!H170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+(Table116[[#This Row],[OPENING ]]+Table116[[#This Row],[RECEIPTS]]+Table116[[#This Row],[RETURNS]])-(Table116[[#This Row],[EXCHANGED]]+Table116[[#This Row],[SALES]]+Table116[[#This Row],[ISSUES]])</f>
        <v>0</v>
      </c>
      <c r="I170" s="53">
        <v>0</v>
      </c>
      <c r="J170" s="58">
        <f t="shared" si="101"/>
        <v>0</v>
      </c>
      <c r="K170" s="53">
        <f>+'DAY13'!K170+'DAY14'!C170</f>
        <v>0</v>
      </c>
      <c r="L170" s="54">
        <f>+'DAY13'!L170+'DAY14'!D170</f>
        <v>0</v>
      </c>
      <c r="M170" s="55">
        <f>+'DAY13'!M170+'DAY14'!E170</f>
        <v>0</v>
      </c>
      <c r="N170" s="52">
        <f>+'DAY13'!N170+'DAY14'!F170</f>
        <v>0</v>
      </c>
      <c r="O170" s="276">
        <f>+'DAY13'!O170+'DAY14'!G170</f>
        <v>0</v>
      </c>
      <c r="P170" s="53">
        <f t="shared" si="96"/>
        <v>0</v>
      </c>
      <c r="Q170" s="54">
        <f t="shared" si="97"/>
        <v>0</v>
      </c>
      <c r="R170" s="55">
        <f t="shared" si="98"/>
        <v>0</v>
      </c>
      <c r="S170" s="52">
        <f t="shared" si="99"/>
        <v>0</v>
      </c>
      <c r="T170" s="276">
        <f t="shared" si="100"/>
        <v>0</v>
      </c>
      <c r="U170" s="62">
        <f t="shared" si="88"/>
        <v>0</v>
      </c>
    </row>
    <row r="171" spans="1:21" x14ac:dyDescent="0.25">
      <c r="A171" s="89" t="s">
        <v>82</v>
      </c>
      <c r="B171" s="52">
        <f>'DAY13'!H171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+(Table116[[#This Row],[OPENING ]]+Table116[[#This Row],[RECEIPTS]]+Table116[[#This Row],[RETURNS]])-(Table116[[#This Row],[EXCHANGED]]+Table116[[#This Row],[SALES]]+Table116[[#This Row],[ISSUES]])</f>
        <v>0</v>
      </c>
      <c r="I171" s="53">
        <v>0</v>
      </c>
      <c r="J171" s="58">
        <f t="shared" si="101"/>
        <v>0</v>
      </c>
      <c r="K171" s="53">
        <f>+'DAY13'!K171+'DAY14'!C171</f>
        <v>0</v>
      </c>
      <c r="L171" s="54">
        <f>+'DAY13'!L171+'DAY14'!D171</f>
        <v>0</v>
      </c>
      <c r="M171" s="55">
        <f>+'DAY13'!M171+'DAY14'!E171</f>
        <v>0</v>
      </c>
      <c r="N171" s="52">
        <f>+'DAY13'!N171+'DAY14'!F171</f>
        <v>0</v>
      </c>
      <c r="O171" s="276">
        <f>+'DAY13'!O171+'DAY14'!G171</f>
        <v>0</v>
      </c>
      <c r="P171" s="53">
        <f t="shared" si="96"/>
        <v>0</v>
      </c>
      <c r="Q171" s="54">
        <f t="shared" si="97"/>
        <v>0</v>
      </c>
      <c r="R171" s="55">
        <f t="shared" si="98"/>
        <v>0</v>
      </c>
      <c r="S171" s="52">
        <f t="shared" si="99"/>
        <v>0</v>
      </c>
      <c r="T171" s="276">
        <f t="shared" si="100"/>
        <v>0</v>
      </c>
      <c r="U171" s="62">
        <f t="shared" si="88"/>
        <v>0</v>
      </c>
    </row>
    <row r="172" spans="1:21" x14ac:dyDescent="0.25">
      <c r="A172" s="90" t="s">
        <v>83</v>
      </c>
      <c r="B172" s="52">
        <f>'DAY13'!H172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+(Table116[[#This Row],[OPENING ]]+Table116[[#This Row],[RECEIPTS]]+Table116[[#This Row],[RETURNS]])-(Table116[[#This Row],[EXCHANGED]]+Table116[[#This Row],[SALES]]+Table116[[#This Row],[ISSUES]])</f>
        <v>504.2</v>
      </c>
      <c r="I172" s="53">
        <v>0</v>
      </c>
      <c r="J172" s="58">
        <f t="shared" si="101"/>
        <v>-504.2</v>
      </c>
      <c r="K172" s="53">
        <f>+'DAY13'!K172+'DAY14'!C172</f>
        <v>0</v>
      </c>
      <c r="L172" s="54">
        <f>+'DAY13'!L172+'DAY14'!D172</f>
        <v>0</v>
      </c>
      <c r="M172" s="55">
        <f>+'DAY13'!M172+'DAY14'!E172</f>
        <v>0</v>
      </c>
      <c r="N172" s="52">
        <f>+'DAY13'!N172+'DAY14'!F172</f>
        <v>0</v>
      </c>
      <c r="O172" s="276">
        <f>+'DAY13'!O172+'DAY14'!G172</f>
        <v>0</v>
      </c>
      <c r="P172" s="53">
        <f t="shared" si="96"/>
        <v>0</v>
      </c>
      <c r="Q172" s="54">
        <f t="shared" si="97"/>
        <v>0</v>
      </c>
      <c r="R172" s="55">
        <f t="shared" si="98"/>
        <v>0</v>
      </c>
      <c r="S172" s="52">
        <f t="shared" si="99"/>
        <v>0</v>
      </c>
      <c r="T172" s="276">
        <f t="shared" si="100"/>
        <v>0</v>
      </c>
      <c r="U172" s="62">
        <f t="shared" si="88"/>
        <v>0</v>
      </c>
    </row>
    <row r="173" spans="1:21" x14ac:dyDescent="0.25">
      <c r="A173" s="90" t="s">
        <v>86</v>
      </c>
      <c r="B173" s="52">
        <f>'DAY13'!H173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+(Table116[[#This Row],[OPENING ]]+Table116[[#This Row],[RECEIPTS]]+Table116[[#This Row],[RETURNS]])-(Table116[[#This Row],[EXCHANGED]]+Table116[[#This Row],[SALES]]+Table116[[#This Row],[ISSUES]])</f>
        <v>4.8</v>
      </c>
      <c r="I173" s="53">
        <v>0</v>
      </c>
      <c r="J173" s="58">
        <f t="shared" si="101"/>
        <v>-4.8</v>
      </c>
      <c r="K173" s="53">
        <f>+'DAY13'!K173+'DAY14'!C173</f>
        <v>0</v>
      </c>
      <c r="L173" s="54">
        <f>+'DAY13'!L173+'DAY14'!D173</f>
        <v>0</v>
      </c>
      <c r="M173" s="55">
        <f>+'DAY13'!M173+'DAY14'!E173</f>
        <v>0</v>
      </c>
      <c r="N173" s="52">
        <f>+'DAY13'!N173+'DAY14'!F173</f>
        <v>0</v>
      </c>
      <c r="O173" s="276">
        <f>+'DAY13'!O173+'DAY14'!G173</f>
        <v>0</v>
      </c>
      <c r="P173" s="53">
        <f t="shared" si="96"/>
        <v>0</v>
      </c>
      <c r="Q173" s="54">
        <f t="shared" si="97"/>
        <v>0</v>
      </c>
      <c r="R173" s="55">
        <f t="shared" si="98"/>
        <v>0</v>
      </c>
      <c r="S173" s="52">
        <f t="shared" si="99"/>
        <v>0</v>
      </c>
      <c r="T173" s="276">
        <f t="shared" si="100"/>
        <v>0</v>
      </c>
      <c r="U173" s="62">
        <f t="shared" si="88"/>
        <v>0</v>
      </c>
    </row>
    <row r="174" spans="1:21" x14ac:dyDescent="0.25">
      <c r="A174" s="94" t="s">
        <v>85</v>
      </c>
      <c r="B174" s="52">
        <f>'DAY13'!H174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+(Table116[[#This Row],[OPENING ]]+Table116[[#This Row],[RECEIPTS]]+Table116[[#This Row],[RETURNS]])-(Table116[[#This Row],[EXCHANGED]]+Table116[[#This Row],[SALES]]+Table116[[#This Row],[ISSUES]])</f>
        <v>800.8</v>
      </c>
      <c r="I174" s="53">
        <v>0</v>
      </c>
      <c r="J174" s="58">
        <f t="shared" si="101"/>
        <v>-800.8</v>
      </c>
      <c r="K174" s="53">
        <f>+'DAY13'!K174+'DAY14'!C174</f>
        <v>0</v>
      </c>
      <c r="L174" s="54">
        <f>+'DAY13'!L174+'DAY14'!D174</f>
        <v>0</v>
      </c>
      <c r="M174" s="55">
        <f>+'DAY13'!M174+'DAY14'!E174</f>
        <v>0</v>
      </c>
      <c r="N174" s="52">
        <f>+'DAY13'!N174+'DAY14'!F174</f>
        <v>0</v>
      </c>
      <c r="O174" s="276">
        <f>+'DAY13'!O174+'DAY14'!G174</f>
        <v>1.2</v>
      </c>
      <c r="P174" s="53">
        <f t="shared" si="96"/>
        <v>0</v>
      </c>
      <c r="Q174" s="54">
        <f t="shared" si="97"/>
        <v>0</v>
      </c>
      <c r="R174" s="55">
        <f t="shared" si="98"/>
        <v>0</v>
      </c>
      <c r="S174" s="52">
        <f t="shared" si="99"/>
        <v>0</v>
      </c>
      <c r="T174" s="276">
        <f t="shared" si="100"/>
        <v>8.5714285714285715E-2</v>
      </c>
      <c r="U174" s="62">
        <f t="shared" si="88"/>
        <v>9342.6666666666661</v>
      </c>
    </row>
    <row r="175" spans="1:21" x14ac:dyDescent="0.25">
      <c r="A175" s="90" t="s">
        <v>84</v>
      </c>
      <c r="B175" s="52">
        <f>'DAY13'!H175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+(Table116[[#This Row],[OPENING ]]+Table116[[#This Row],[RECEIPTS]]+Table116[[#This Row],[RETURNS]])-(Table116[[#This Row],[EXCHANGED]]+Table116[[#This Row],[SALES]]+Table116[[#This Row],[ISSUES]])</f>
        <v>0</v>
      </c>
      <c r="I175" s="53">
        <v>0</v>
      </c>
      <c r="J175" s="58">
        <f t="shared" si="101"/>
        <v>0</v>
      </c>
      <c r="K175" s="53">
        <f>+'DAY13'!K175+'DAY14'!C175</f>
        <v>0</v>
      </c>
      <c r="L175" s="54">
        <f>+'DAY13'!L175+'DAY14'!D175</f>
        <v>0</v>
      </c>
      <c r="M175" s="55">
        <f>+'DAY13'!M175+'DAY14'!E175</f>
        <v>0</v>
      </c>
      <c r="N175" s="52">
        <f>+'DAY13'!N175+'DAY14'!F175</f>
        <v>0</v>
      </c>
      <c r="O175" s="276">
        <f>+'DAY13'!O175+'DAY14'!G175</f>
        <v>0</v>
      </c>
      <c r="P175" s="53">
        <f t="shared" si="96"/>
        <v>0</v>
      </c>
      <c r="Q175" s="54">
        <f t="shared" si="97"/>
        <v>0</v>
      </c>
      <c r="R175" s="55">
        <f t="shared" si="98"/>
        <v>0</v>
      </c>
      <c r="S175" s="52">
        <f t="shared" si="99"/>
        <v>0</v>
      </c>
      <c r="T175" s="276">
        <f t="shared" si="100"/>
        <v>0</v>
      </c>
      <c r="U175" s="62">
        <f t="shared" si="88"/>
        <v>0</v>
      </c>
    </row>
    <row r="176" spans="1:21" x14ac:dyDescent="0.25">
      <c r="A176" s="318" t="s">
        <v>87</v>
      </c>
      <c r="B176" s="52">
        <f>'DAY13'!H176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+(Table116[[#This Row],[OPENING ]]+Table116[[#This Row],[RECEIPTS]]+Table116[[#This Row],[RETURNS]])-(Table116[[#This Row],[EXCHANGED]]+Table116[[#This Row],[SALES]]+Table116[[#This Row],[ISSUES]])</f>
        <v>0</v>
      </c>
      <c r="I176" s="53">
        <v>0</v>
      </c>
      <c r="J176" s="58">
        <f t="shared" si="101"/>
        <v>0</v>
      </c>
      <c r="K176" s="53">
        <f>+'DAY13'!K176+'DAY14'!C176</f>
        <v>0</v>
      </c>
      <c r="L176" s="54">
        <f>+'DAY13'!L176+'DAY14'!D176</f>
        <v>0</v>
      </c>
      <c r="M176" s="55">
        <f>+'DAY13'!M176+'DAY14'!E176</f>
        <v>0</v>
      </c>
      <c r="N176" s="52">
        <f>+'DAY13'!N176+'DAY14'!F176</f>
        <v>0</v>
      </c>
      <c r="O176" s="276">
        <f>+'DAY13'!O176+'DAY14'!G176</f>
        <v>0</v>
      </c>
      <c r="P176" s="53">
        <f t="shared" si="96"/>
        <v>0</v>
      </c>
      <c r="Q176" s="54">
        <f t="shared" si="97"/>
        <v>0</v>
      </c>
      <c r="R176" s="55">
        <f t="shared" si="98"/>
        <v>0</v>
      </c>
      <c r="S176" s="52">
        <f t="shared" si="99"/>
        <v>0</v>
      </c>
      <c r="T176" s="276">
        <f t="shared" si="100"/>
        <v>0</v>
      </c>
      <c r="U176" s="62">
        <f t="shared" si="88"/>
        <v>0</v>
      </c>
    </row>
    <row r="177" spans="1:21" x14ac:dyDescent="0.25">
      <c r="A177" s="318" t="s">
        <v>89</v>
      </c>
      <c r="B177" s="52">
        <f>'DAY13'!H177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+(Table116[[#This Row],[OPENING ]]+Table116[[#This Row],[RECEIPTS]]+Table116[[#This Row],[RETURNS]])-(Table116[[#This Row],[EXCHANGED]]+Table116[[#This Row],[SALES]]+Table116[[#This Row],[ISSUES]])</f>
        <v>17.8</v>
      </c>
      <c r="I177" s="53">
        <v>0</v>
      </c>
      <c r="J177" s="58">
        <f t="shared" si="101"/>
        <v>-17.8</v>
      </c>
      <c r="K177" s="53">
        <f>+'DAY13'!K177+'DAY14'!C177</f>
        <v>0</v>
      </c>
      <c r="L177" s="54">
        <f>+'DAY13'!L177+'DAY14'!D177</f>
        <v>0</v>
      </c>
      <c r="M177" s="55">
        <f>+'DAY13'!M177+'DAY14'!E177</f>
        <v>0</v>
      </c>
      <c r="N177" s="52">
        <f>+'DAY13'!N177+'DAY14'!F177</f>
        <v>0</v>
      </c>
      <c r="O177" s="276">
        <f>+'DAY13'!O177+'DAY14'!G177</f>
        <v>0</v>
      </c>
      <c r="P177" s="53">
        <f t="shared" si="96"/>
        <v>0</v>
      </c>
      <c r="Q177" s="54">
        <f t="shared" si="97"/>
        <v>0</v>
      </c>
      <c r="R177" s="55">
        <f t="shared" si="98"/>
        <v>0</v>
      </c>
      <c r="S177" s="52">
        <f t="shared" si="99"/>
        <v>0</v>
      </c>
      <c r="T177" s="276">
        <f t="shared" si="100"/>
        <v>0</v>
      </c>
      <c r="U177" s="62">
        <f t="shared" si="88"/>
        <v>0</v>
      </c>
    </row>
    <row r="178" spans="1:21" x14ac:dyDescent="0.25">
      <c r="A178" s="318" t="s">
        <v>88</v>
      </c>
      <c r="B178" s="52">
        <f>'DAY13'!H178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+(Table116[[#This Row],[OPENING ]]+Table116[[#This Row],[RECEIPTS]]+Table116[[#This Row],[RETURNS]])-(Table116[[#This Row],[EXCHANGED]]+Table116[[#This Row],[SALES]]+Table116[[#This Row],[ISSUES]])</f>
        <v>0</v>
      </c>
      <c r="I178" s="53">
        <v>0</v>
      </c>
      <c r="J178" s="58">
        <f t="shared" si="101"/>
        <v>0</v>
      </c>
      <c r="K178" s="53">
        <f>+'DAY13'!K178+'DAY14'!C178</f>
        <v>0</v>
      </c>
      <c r="L178" s="54">
        <f>+'DAY13'!L178+'DAY14'!D178</f>
        <v>0</v>
      </c>
      <c r="M178" s="55">
        <f>+'DAY13'!M178+'DAY14'!E178</f>
        <v>0</v>
      </c>
      <c r="N178" s="52">
        <f>+'DAY13'!N178+'DAY14'!F178</f>
        <v>0</v>
      </c>
      <c r="O178" s="276">
        <f>+'DAY13'!O178+'DAY14'!G178</f>
        <v>0</v>
      </c>
      <c r="P178" s="53">
        <f t="shared" si="96"/>
        <v>0</v>
      </c>
      <c r="Q178" s="54">
        <f t="shared" si="97"/>
        <v>0</v>
      </c>
      <c r="R178" s="55">
        <f t="shared" si="98"/>
        <v>0</v>
      </c>
      <c r="S178" s="52">
        <f t="shared" si="99"/>
        <v>0</v>
      </c>
      <c r="T178" s="276">
        <f t="shared" si="100"/>
        <v>0</v>
      </c>
      <c r="U178" s="62">
        <f t="shared" si="88"/>
        <v>0</v>
      </c>
    </row>
    <row r="179" spans="1:21" x14ac:dyDescent="0.25">
      <c r="A179" s="88" t="s">
        <v>90</v>
      </c>
      <c r="B179" s="52">
        <f>'DAY13'!H179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+(Table116[[#This Row],[OPENING ]]+Table116[[#This Row],[RECEIPTS]]+Table116[[#This Row],[RETURNS]])-(Table116[[#This Row],[EXCHANGED]]+Table116[[#This Row],[SALES]]+Table116[[#This Row],[ISSUES]])</f>
        <v>0</v>
      </c>
      <c r="I179" s="53">
        <v>0</v>
      </c>
      <c r="J179" s="58">
        <f t="shared" si="101"/>
        <v>0</v>
      </c>
      <c r="K179" s="53">
        <f>+'DAY13'!K179+'DAY14'!C179</f>
        <v>0</v>
      </c>
      <c r="L179" s="54">
        <f>+'DAY13'!L179+'DAY14'!D179</f>
        <v>0</v>
      </c>
      <c r="M179" s="55">
        <f>+'DAY13'!M179+'DAY14'!E179</f>
        <v>0</v>
      </c>
      <c r="N179" s="52">
        <f>+'DAY13'!N179+'DAY14'!F179</f>
        <v>0</v>
      </c>
      <c r="O179" s="276">
        <f>+'DAY13'!O179+'DAY14'!G179</f>
        <v>0</v>
      </c>
      <c r="P179" s="53">
        <f t="shared" si="96"/>
        <v>0</v>
      </c>
      <c r="Q179" s="54">
        <f t="shared" si="97"/>
        <v>0</v>
      </c>
      <c r="R179" s="55">
        <f t="shared" si="98"/>
        <v>0</v>
      </c>
      <c r="S179" s="52">
        <f t="shared" si="99"/>
        <v>0</v>
      </c>
      <c r="T179" s="276">
        <f t="shared" si="100"/>
        <v>0</v>
      </c>
      <c r="U179" s="62">
        <f t="shared" si="88"/>
        <v>0</v>
      </c>
    </row>
    <row r="180" spans="1:21" x14ac:dyDescent="0.25">
      <c r="A180" s="88" t="s">
        <v>91</v>
      </c>
      <c r="B180" s="52">
        <f>'DAY13'!H180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+(Table116[[#This Row],[OPENING ]]+Table116[[#This Row],[RECEIPTS]]+Table116[[#This Row],[RETURNS]])-(Table116[[#This Row],[EXCHANGED]]+Table116[[#This Row],[SALES]]+Table116[[#This Row],[ISSUES]])</f>
        <v>368.44</v>
      </c>
      <c r="I180" s="53">
        <v>0</v>
      </c>
      <c r="J180" s="58">
        <f t="shared" si="101"/>
        <v>-368.44</v>
      </c>
      <c r="K180" s="53">
        <f>+'DAY13'!K180+'DAY14'!C180</f>
        <v>0</v>
      </c>
      <c r="L180" s="54">
        <f>+'DAY13'!L180+'DAY14'!D180</f>
        <v>0</v>
      </c>
      <c r="M180" s="55">
        <f>+'DAY13'!M180+'DAY14'!E180</f>
        <v>0</v>
      </c>
      <c r="N180" s="52">
        <f>+'DAY13'!N180+'DAY14'!F180</f>
        <v>0</v>
      </c>
      <c r="O180" s="276">
        <f>+'DAY13'!O180+'DAY14'!G180</f>
        <v>87.2</v>
      </c>
      <c r="P180" s="53">
        <f t="shared" si="96"/>
        <v>0</v>
      </c>
      <c r="Q180" s="54">
        <f t="shared" si="97"/>
        <v>0</v>
      </c>
      <c r="R180" s="55">
        <f t="shared" si="98"/>
        <v>0</v>
      </c>
      <c r="S180" s="52">
        <f t="shared" si="99"/>
        <v>0</v>
      </c>
      <c r="T180" s="276">
        <f t="shared" si="100"/>
        <v>6.2285714285714286</v>
      </c>
      <c r="U180" s="62">
        <f t="shared" si="88"/>
        <v>59.153211009174314</v>
      </c>
    </row>
    <row r="181" spans="1:21" x14ac:dyDescent="0.25">
      <c r="A181" s="88" t="s">
        <v>92</v>
      </c>
      <c r="B181" s="52">
        <f>'DAY13'!H181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+(Table116[[#This Row],[OPENING ]]+Table116[[#This Row],[RECEIPTS]]+Table116[[#This Row],[RETURNS]])-(Table116[[#This Row],[EXCHANGED]]+Table116[[#This Row],[SALES]]+Table116[[#This Row],[ISSUES]])</f>
        <v>0</v>
      </c>
      <c r="I181" s="53">
        <v>0</v>
      </c>
      <c r="J181" s="58">
        <f t="shared" si="101"/>
        <v>0</v>
      </c>
      <c r="K181" s="53">
        <f>+'DAY13'!K181+'DAY14'!C181</f>
        <v>0</v>
      </c>
      <c r="L181" s="54">
        <f>+'DAY13'!L181+'DAY14'!D181</f>
        <v>0</v>
      </c>
      <c r="M181" s="55">
        <f>+'DAY13'!M181+'DAY14'!E181</f>
        <v>0</v>
      </c>
      <c r="N181" s="52">
        <f>+'DAY13'!N181+'DAY14'!F181</f>
        <v>0</v>
      </c>
      <c r="O181" s="276">
        <f>+'DAY13'!O181+'DAY14'!G181</f>
        <v>0</v>
      </c>
      <c r="P181" s="53">
        <f t="shared" si="96"/>
        <v>0</v>
      </c>
      <c r="Q181" s="54">
        <f t="shared" si="97"/>
        <v>0</v>
      </c>
      <c r="R181" s="55">
        <f t="shared" si="98"/>
        <v>0</v>
      </c>
      <c r="S181" s="52">
        <f t="shared" si="99"/>
        <v>0</v>
      </c>
      <c r="T181" s="276">
        <f t="shared" si="100"/>
        <v>0</v>
      </c>
      <c r="U181" s="62">
        <f t="shared" si="88"/>
        <v>0</v>
      </c>
    </row>
    <row r="182" spans="1:21" x14ac:dyDescent="0.25">
      <c r="A182" s="88" t="s">
        <v>111</v>
      </c>
      <c r="B182" s="52">
        <f>'DAY13'!H182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+(Table116[[#This Row],[OPENING ]]+Table116[[#This Row],[RECEIPTS]]+Table116[[#This Row],[RETURNS]])-(Table116[[#This Row],[EXCHANGED]]+Table116[[#This Row],[SALES]]+Table116[[#This Row],[ISSUES]])</f>
        <v>0</v>
      </c>
      <c r="I182" s="53">
        <v>0</v>
      </c>
      <c r="J182" s="58">
        <f t="shared" si="101"/>
        <v>0</v>
      </c>
      <c r="K182" s="53">
        <f>+'DAY13'!K182+'DAY14'!C182</f>
        <v>0</v>
      </c>
      <c r="L182" s="54">
        <f>+'DAY13'!L182+'DAY14'!D182</f>
        <v>0</v>
      </c>
      <c r="M182" s="55">
        <f>+'DAY13'!M182+'DAY14'!E182</f>
        <v>0</v>
      </c>
      <c r="N182" s="52">
        <f>+'DAY13'!N182+'DAY14'!F182</f>
        <v>0</v>
      </c>
      <c r="O182" s="276">
        <f>+'DAY13'!O182+'DAY14'!G182</f>
        <v>0</v>
      </c>
      <c r="P182" s="53">
        <f t="shared" si="96"/>
        <v>0</v>
      </c>
      <c r="Q182" s="54">
        <f t="shared" si="97"/>
        <v>0</v>
      </c>
      <c r="R182" s="55">
        <f t="shared" si="98"/>
        <v>0</v>
      </c>
      <c r="S182" s="52">
        <f t="shared" si="99"/>
        <v>0</v>
      </c>
      <c r="T182" s="276">
        <f t="shared" si="100"/>
        <v>0</v>
      </c>
      <c r="U182" s="62">
        <f t="shared" si="88"/>
        <v>0</v>
      </c>
    </row>
    <row r="183" spans="1:21" x14ac:dyDescent="0.25">
      <c r="A183" s="87" t="s">
        <v>53</v>
      </c>
      <c r="B183" s="52">
        <f>'DAY13'!H183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+(Table116[[#This Row],[OPENING ]]+Table116[[#This Row],[RECEIPTS]]+Table116[[#This Row],[RETURNS]])-(Table116[[#This Row],[EXCHANGED]]+Table116[[#This Row],[SALES]]+Table116[[#This Row],[ISSUES]])</f>
        <v>0</v>
      </c>
      <c r="I183" s="53">
        <v>0</v>
      </c>
      <c r="J183" s="58">
        <f t="shared" si="101"/>
        <v>0</v>
      </c>
      <c r="K183" s="53">
        <f>+'DAY13'!K183+'DAY14'!C183</f>
        <v>0</v>
      </c>
      <c r="L183" s="54">
        <f>+'DAY13'!L183+'DAY14'!D183</f>
        <v>0</v>
      </c>
      <c r="M183" s="55">
        <f>+'DAY13'!M183+'DAY14'!E183</f>
        <v>0</v>
      </c>
      <c r="N183" s="52">
        <f>+'DAY13'!N183+'DAY14'!F183</f>
        <v>0</v>
      </c>
      <c r="O183" s="276">
        <f>+'DAY13'!O183+'DAY14'!G183</f>
        <v>0</v>
      </c>
      <c r="P183" s="53">
        <f t="shared" si="96"/>
        <v>0</v>
      </c>
      <c r="Q183" s="54">
        <f t="shared" si="97"/>
        <v>0</v>
      </c>
      <c r="R183" s="55">
        <f t="shared" si="98"/>
        <v>0</v>
      </c>
      <c r="S183" s="52">
        <f t="shared" si="99"/>
        <v>0</v>
      </c>
      <c r="T183" s="276">
        <f t="shared" si="100"/>
        <v>0</v>
      </c>
      <c r="U183" s="62">
        <f t="shared" si="88"/>
        <v>0</v>
      </c>
    </row>
    <row r="184" spans="1:21" x14ac:dyDescent="0.25">
      <c r="A184" s="321" t="s">
        <v>93</v>
      </c>
      <c r="B184" s="52">
        <f>'DAY13'!H184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+(Table116[[#This Row],[OPENING ]]+Table116[[#This Row],[RECEIPTS]]+Table116[[#This Row],[RETURNS]])-(Table116[[#This Row],[EXCHANGED]]+Table116[[#This Row],[SALES]]+Table116[[#This Row],[ISSUES]])</f>
        <v>0</v>
      </c>
      <c r="I184" s="53">
        <v>0</v>
      </c>
      <c r="J184" s="58">
        <f t="shared" si="101"/>
        <v>0</v>
      </c>
      <c r="K184" s="53">
        <f>+'DAY13'!K184+'DAY14'!C184</f>
        <v>0</v>
      </c>
      <c r="L184" s="54">
        <f>+'DAY13'!L184+'DAY14'!D184</f>
        <v>0</v>
      </c>
      <c r="M184" s="55">
        <f>+'DAY13'!M184+'DAY14'!E184</f>
        <v>0</v>
      </c>
      <c r="N184" s="52">
        <f>+'DAY13'!N184+'DAY14'!F184</f>
        <v>0</v>
      </c>
      <c r="O184" s="276">
        <f>+'DAY13'!O184+'DAY14'!G184</f>
        <v>0</v>
      </c>
      <c r="P184" s="53">
        <f t="shared" si="96"/>
        <v>0</v>
      </c>
      <c r="Q184" s="54">
        <f t="shared" si="97"/>
        <v>0</v>
      </c>
      <c r="R184" s="55">
        <f t="shared" si="98"/>
        <v>0</v>
      </c>
      <c r="S184" s="52">
        <f t="shared" si="99"/>
        <v>0</v>
      </c>
      <c r="T184" s="276">
        <f t="shared" si="100"/>
        <v>0</v>
      </c>
      <c r="U184" s="62">
        <f t="shared" si="88"/>
        <v>0</v>
      </c>
    </row>
    <row r="185" spans="1:21" x14ac:dyDescent="0.25">
      <c r="A185" s="321" t="s">
        <v>94</v>
      </c>
      <c r="B185" s="52">
        <f>'DAY13'!H185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+(Table116[[#This Row],[OPENING ]]+Table116[[#This Row],[RECEIPTS]]+Table116[[#This Row],[RETURNS]])-(Table116[[#This Row],[EXCHANGED]]+Table116[[#This Row],[SALES]]+Table116[[#This Row],[ISSUES]])</f>
        <v>0</v>
      </c>
      <c r="I185" s="53">
        <v>0</v>
      </c>
      <c r="J185" s="58">
        <f t="shared" si="101"/>
        <v>0</v>
      </c>
      <c r="K185" s="53">
        <f>+'DAY13'!K185+'DAY14'!C185</f>
        <v>0</v>
      </c>
      <c r="L185" s="54">
        <f>+'DAY13'!L185+'DAY14'!D185</f>
        <v>0</v>
      </c>
      <c r="M185" s="55">
        <f>+'DAY13'!M185+'DAY14'!E185</f>
        <v>0</v>
      </c>
      <c r="N185" s="52">
        <f>+'DAY13'!N185+'DAY14'!F185</f>
        <v>0</v>
      </c>
      <c r="O185" s="276">
        <f>+'DAY13'!O185+'DAY14'!G185</f>
        <v>0</v>
      </c>
      <c r="P185" s="53">
        <f t="shared" si="96"/>
        <v>0</v>
      </c>
      <c r="Q185" s="54">
        <f t="shared" si="97"/>
        <v>0</v>
      </c>
      <c r="R185" s="55">
        <f t="shared" si="98"/>
        <v>0</v>
      </c>
      <c r="S185" s="52">
        <f t="shared" si="99"/>
        <v>0</v>
      </c>
      <c r="T185" s="276">
        <f t="shared" si="100"/>
        <v>0</v>
      </c>
      <c r="U185" s="62">
        <f t="shared" si="88"/>
        <v>0</v>
      </c>
    </row>
    <row r="186" spans="1:21" x14ac:dyDescent="0.25">
      <c r="A186" s="84" t="s">
        <v>97</v>
      </c>
      <c r="B186" s="52">
        <f>'DAY13'!H186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+(Table116[[#This Row],[OPENING ]]+Table116[[#This Row],[RECEIPTS]]+Table116[[#This Row],[RETURNS]])-(Table116[[#This Row],[EXCHANGED]]+Table116[[#This Row],[SALES]]+Table116[[#This Row],[ISSUES]])</f>
        <v>655.4</v>
      </c>
      <c r="I186" s="53">
        <v>0</v>
      </c>
      <c r="J186" s="58">
        <f t="shared" si="101"/>
        <v>-655.4</v>
      </c>
      <c r="K186" s="53">
        <f>+'DAY13'!K186+'DAY14'!C186</f>
        <v>0</v>
      </c>
      <c r="L186" s="54">
        <f>+'DAY13'!L186+'DAY14'!D186</f>
        <v>0</v>
      </c>
      <c r="M186" s="55">
        <f>+'DAY13'!M186+'DAY14'!E186</f>
        <v>0</v>
      </c>
      <c r="N186" s="52">
        <f>+'DAY13'!N186+'DAY14'!F186</f>
        <v>0</v>
      </c>
      <c r="O186" s="276">
        <f>+'DAY13'!O186+'DAY14'!G186</f>
        <v>0</v>
      </c>
      <c r="P186" s="53">
        <f t="shared" si="96"/>
        <v>0</v>
      </c>
      <c r="Q186" s="54">
        <f t="shared" si="97"/>
        <v>0</v>
      </c>
      <c r="R186" s="55">
        <f t="shared" si="98"/>
        <v>0</v>
      </c>
      <c r="S186" s="52">
        <f t="shared" si="99"/>
        <v>0</v>
      </c>
      <c r="T186" s="276">
        <f t="shared" si="100"/>
        <v>0</v>
      </c>
      <c r="U186" s="62">
        <f t="shared" si="88"/>
        <v>0</v>
      </c>
    </row>
    <row r="187" spans="1:21" x14ac:dyDescent="0.25">
      <c r="A187" s="84" t="s">
        <v>96</v>
      </c>
      <c r="B187" s="52">
        <f>'DAY13'!H187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+(Table116[[#This Row],[OPENING ]]+Table116[[#This Row],[RECEIPTS]]+Table116[[#This Row],[RETURNS]])-(Table116[[#This Row],[EXCHANGED]]+Table116[[#This Row],[SALES]]+Table116[[#This Row],[ISSUES]])</f>
        <v>0</v>
      </c>
      <c r="I187" s="53">
        <v>0</v>
      </c>
      <c r="J187" s="58">
        <f t="shared" si="101"/>
        <v>0</v>
      </c>
      <c r="K187" s="53">
        <f>+'DAY13'!K187+'DAY14'!C187</f>
        <v>0</v>
      </c>
      <c r="L187" s="54">
        <f>+'DAY13'!L187+'DAY14'!D187</f>
        <v>0</v>
      </c>
      <c r="M187" s="55">
        <f>+'DAY13'!M187+'DAY14'!E187</f>
        <v>0</v>
      </c>
      <c r="N187" s="52">
        <f>+'DAY13'!N187+'DAY14'!F187</f>
        <v>0</v>
      </c>
      <c r="O187" s="276">
        <f>+'DAY13'!O187+'DAY14'!G187</f>
        <v>0</v>
      </c>
      <c r="P187" s="53">
        <f t="shared" si="96"/>
        <v>0</v>
      </c>
      <c r="Q187" s="54">
        <f t="shared" si="97"/>
        <v>0</v>
      </c>
      <c r="R187" s="55">
        <f t="shared" si="98"/>
        <v>0</v>
      </c>
      <c r="S187" s="52">
        <f t="shared" si="99"/>
        <v>0</v>
      </c>
      <c r="T187" s="276">
        <f t="shared" si="100"/>
        <v>0</v>
      </c>
      <c r="U187" s="62">
        <f t="shared" si="88"/>
        <v>0</v>
      </c>
    </row>
    <row r="188" spans="1:21" x14ac:dyDescent="0.25">
      <c r="A188" s="84" t="s">
        <v>95</v>
      </c>
      <c r="B188" s="52">
        <f>'DAY13'!H188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+(Table116[[#This Row],[OPENING ]]+Table116[[#This Row],[RECEIPTS]]+Table116[[#This Row],[RETURNS]])-(Table116[[#This Row],[EXCHANGED]]+Table116[[#This Row],[SALES]]+Table116[[#This Row],[ISSUES]])</f>
        <v>9.8000000000000007</v>
      </c>
      <c r="I188" s="53">
        <v>0</v>
      </c>
      <c r="J188" s="58">
        <f t="shared" si="101"/>
        <v>-9.8000000000000007</v>
      </c>
      <c r="K188" s="53">
        <f>+'DAY13'!K188+'DAY14'!C188</f>
        <v>0</v>
      </c>
      <c r="L188" s="54">
        <f>+'DAY13'!L188+'DAY14'!D188</f>
        <v>0</v>
      </c>
      <c r="M188" s="55">
        <f>+'DAY13'!M188+'DAY14'!E188</f>
        <v>0</v>
      </c>
      <c r="N188" s="52">
        <f>+'DAY13'!N188+'DAY14'!F188</f>
        <v>0</v>
      </c>
      <c r="O188" s="276">
        <f>+'DAY13'!O188+'DAY14'!G188</f>
        <v>0</v>
      </c>
      <c r="P188" s="53">
        <f t="shared" si="96"/>
        <v>0</v>
      </c>
      <c r="Q188" s="54">
        <f t="shared" si="97"/>
        <v>0</v>
      </c>
      <c r="R188" s="55">
        <f t="shared" si="98"/>
        <v>0</v>
      </c>
      <c r="S188" s="52">
        <f t="shared" si="99"/>
        <v>0</v>
      </c>
      <c r="T188" s="276">
        <f t="shared" si="100"/>
        <v>0</v>
      </c>
      <c r="U188" s="62">
        <f t="shared" si="88"/>
        <v>0</v>
      </c>
    </row>
    <row r="189" spans="1:21" x14ac:dyDescent="0.25">
      <c r="A189" s="92" t="s">
        <v>98</v>
      </c>
      <c r="B189" s="52">
        <f>'DAY13'!H189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+(Table116[[#This Row],[OPENING ]]+Table116[[#This Row],[RECEIPTS]]+Table116[[#This Row],[RETURNS]])-(Table116[[#This Row],[EXCHANGED]]+Table116[[#This Row],[SALES]]+Table116[[#This Row],[ISSUES]])</f>
        <v>0</v>
      </c>
      <c r="I189" s="53">
        <v>0</v>
      </c>
      <c r="J189" s="58">
        <f t="shared" si="101"/>
        <v>0</v>
      </c>
      <c r="K189" s="53">
        <f>+'DAY13'!K189+'DAY14'!C189</f>
        <v>0</v>
      </c>
      <c r="L189" s="54">
        <f>+'DAY13'!L189+'DAY14'!D189</f>
        <v>0</v>
      </c>
      <c r="M189" s="55">
        <f>+'DAY13'!M189+'DAY14'!E189</f>
        <v>0</v>
      </c>
      <c r="N189" s="52">
        <f>+'DAY13'!N189+'DAY14'!F189</f>
        <v>0</v>
      </c>
      <c r="O189" s="276">
        <f>+'DAY13'!O189+'DAY14'!G189</f>
        <v>0</v>
      </c>
      <c r="P189" s="53">
        <f t="shared" si="96"/>
        <v>0</v>
      </c>
      <c r="Q189" s="54">
        <f t="shared" si="97"/>
        <v>0</v>
      </c>
      <c r="R189" s="55">
        <f t="shared" si="98"/>
        <v>0</v>
      </c>
      <c r="S189" s="52">
        <f t="shared" si="99"/>
        <v>0</v>
      </c>
      <c r="T189" s="276">
        <f t="shared" si="100"/>
        <v>0</v>
      </c>
      <c r="U189" s="62">
        <f t="shared" si="88"/>
        <v>0</v>
      </c>
    </row>
    <row r="190" spans="1:21" x14ac:dyDescent="0.25">
      <c r="A190" s="92" t="s">
        <v>99</v>
      </c>
      <c r="B190" s="52">
        <f>'DAY13'!H190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+(Table116[[#This Row],[OPENING ]]+Table116[[#This Row],[RECEIPTS]]+Table116[[#This Row],[RETURNS]])-(Table116[[#This Row],[EXCHANGED]]+Table116[[#This Row],[SALES]]+Table116[[#This Row],[ISSUES]])</f>
        <v>0</v>
      </c>
      <c r="I190" s="53">
        <v>0</v>
      </c>
      <c r="J190" s="58">
        <f t="shared" si="101"/>
        <v>0</v>
      </c>
      <c r="K190" s="53">
        <f>+'DAY13'!K190+'DAY14'!C190</f>
        <v>0</v>
      </c>
      <c r="L190" s="54">
        <f>+'DAY13'!L190+'DAY14'!D190</f>
        <v>0</v>
      </c>
      <c r="M190" s="55">
        <f>+'DAY13'!M190+'DAY14'!E190</f>
        <v>0</v>
      </c>
      <c r="N190" s="52">
        <f>+'DAY13'!N190+'DAY14'!F190</f>
        <v>0</v>
      </c>
      <c r="O190" s="276">
        <f>+'DAY13'!O190+'DAY14'!G190</f>
        <v>0</v>
      </c>
      <c r="P190" s="53">
        <f t="shared" si="96"/>
        <v>0</v>
      </c>
      <c r="Q190" s="54">
        <f t="shared" si="97"/>
        <v>0</v>
      </c>
      <c r="R190" s="55">
        <f t="shared" si="98"/>
        <v>0</v>
      </c>
      <c r="S190" s="52">
        <f t="shared" si="99"/>
        <v>0</v>
      </c>
      <c r="T190" s="276">
        <f t="shared" si="100"/>
        <v>0</v>
      </c>
      <c r="U190" s="62">
        <f t="shared" si="88"/>
        <v>0</v>
      </c>
    </row>
    <row r="191" spans="1:21" x14ac:dyDescent="0.25">
      <c r="A191" s="93" t="s">
        <v>100</v>
      </c>
      <c r="B191" s="52">
        <f>'DAY13'!H191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+(Table116[[#This Row],[OPENING ]]+Table116[[#This Row],[RECEIPTS]]+Table116[[#This Row],[RETURNS]])-(Table116[[#This Row],[EXCHANGED]]+Table116[[#This Row],[SALES]]+Table116[[#This Row],[ISSUES]])</f>
        <v>35</v>
      </c>
      <c r="I191" s="53">
        <v>0</v>
      </c>
      <c r="J191" s="58">
        <f t="shared" si="101"/>
        <v>-35</v>
      </c>
      <c r="K191" s="53">
        <f>+'DAY13'!K191+'DAY14'!C191</f>
        <v>25</v>
      </c>
      <c r="L191" s="54">
        <f>+'DAY13'!L191+'DAY14'!D191</f>
        <v>0</v>
      </c>
      <c r="M191" s="55">
        <f>+'DAY13'!M191+'DAY14'!E191</f>
        <v>0</v>
      </c>
      <c r="N191" s="52">
        <f>+'DAY13'!N191+'DAY14'!F191</f>
        <v>0</v>
      </c>
      <c r="O191" s="276">
        <f>+'DAY13'!O191+'DAY14'!G191</f>
        <v>0</v>
      </c>
      <c r="P191" s="53">
        <f t="shared" si="96"/>
        <v>1.7857142857142858</v>
      </c>
      <c r="Q191" s="54">
        <f t="shared" si="97"/>
        <v>0</v>
      </c>
      <c r="R191" s="55">
        <f t="shared" si="98"/>
        <v>0</v>
      </c>
      <c r="S191" s="52">
        <f t="shared" si="99"/>
        <v>0</v>
      </c>
      <c r="T191" s="276">
        <f t="shared" si="100"/>
        <v>0</v>
      </c>
      <c r="U191" s="62">
        <f t="shared" si="88"/>
        <v>19.599999999999998</v>
      </c>
    </row>
    <row r="192" spans="1:21" x14ac:dyDescent="0.25">
      <c r="A192" s="81" t="s">
        <v>101</v>
      </c>
      <c r="B192" s="52">
        <f>'DAY13'!H192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+(Table116[[#This Row],[OPENING ]]+Table116[[#This Row],[RECEIPTS]]+Table116[[#This Row],[RETURNS]])-(Table116[[#This Row],[EXCHANGED]]+Table116[[#This Row],[SALES]]+Table116[[#This Row],[ISSUES]])</f>
        <v>10.199999999999999</v>
      </c>
      <c r="I192" s="53">
        <v>0</v>
      </c>
      <c r="J192" s="58">
        <f t="shared" si="101"/>
        <v>-10.199999999999999</v>
      </c>
      <c r="K192" s="53">
        <f>+'DAY13'!K192+'DAY14'!C192</f>
        <v>0</v>
      </c>
      <c r="L192" s="54">
        <f>+'DAY13'!L192+'DAY14'!D192</f>
        <v>0</v>
      </c>
      <c r="M192" s="55">
        <f>+'DAY13'!M192+'DAY14'!E192</f>
        <v>0</v>
      </c>
      <c r="N192" s="52">
        <f>+'DAY13'!N192+'DAY14'!F192</f>
        <v>0</v>
      </c>
      <c r="O192" s="276">
        <f>+'DAY13'!O192+'DAY14'!G192</f>
        <v>0</v>
      </c>
      <c r="P192" s="53">
        <f t="shared" si="96"/>
        <v>0</v>
      </c>
      <c r="Q192" s="54">
        <f t="shared" si="97"/>
        <v>0</v>
      </c>
      <c r="R192" s="55">
        <f t="shared" si="98"/>
        <v>0</v>
      </c>
      <c r="S192" s="52">
        <f t="shared" si="99"/>
        <v>0</v>
      </c>
      <c r="T192" s="276">
        <f t="shared" si="100"/>
        <v>0</v>
      </c>
      <c r="U192" s="62">
        <f t="shared" si="88"/>
        <v>0</v>
      </c>
    </row>
    <row r="193" spans="1:21" x14ac:dyDescent="0.25">
      <c r="A193" s="109" t="s">
        <v>102</v>
      </c>
      <c r="B193" s="52">
        <f>'DAY13'!H193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+(Table116[[#This Row],[OPENING ]]+Table116[[#This Row],[RECEIPTS]]+Table116[[#This Row],[RETURNS]])-(Table116[[#This Row],[EXCHANGED]]+Table116[[#This Row],[SALES]]+Table116[[#This Row],[ISSUES]])</f>
        <v>0</v>
      </c>
      <c r="I193" s="53">
        <v>0</v>
      </c>
      <c r="J193" s="58">
        <f t="shared" si="101"/>
        <v>0</v>
      </c>
      <c r="K193" s="53">
        <f>+'DAY13'!K193+'DAY14'!C193</f>
        <v>0</v>
      </c>
      <c r="L193" s="54">
        <f>+'DAY13'!L193+'DAY14'!D193</f>
        <v>0</v>
      </c>
      <c r="M193" s="55">
        <f>+'DAY13'!M193+'DAY14'!E193</f>
        <v>0</v>
      </c>
      <c r="N193" s="52">
        <f>+'DAY13'!N193+'DAY14'!F193</f>
        <v>0</v>
      </c>
      <c r="O193" s="276">
        <f>+'DAY13'!O193+'DAY14'!G193</f>
        <v>0</v>
      </c>
      <c r="P193" s="53">
        <f t="shared" si="96"/>
        <v>0</v>
      </c>
      <c r="Q193" s="54">
        <f t="shared" si="97"/>
        <v>0</v>
      </c>
      <c r="R193" s="55">
        <f t="shared" si="98"/>
        <v>0</v>
      </c>
      <c r="S193" s="52">
        <f t="shared" si="99"/>
        <v>0</v>
      </c>
      <c r="T193" s="276">
        <f t="shared" si="100"/>
        <v>0</v>
      </c>
      <c r="U193" s="62">
        <f t="shared" si="88"/>
        <v>0</v>
      </c>
    </row>
    <row r="194" spans="1:21" x14ac:dyDescent="0.25">
      <c r="A194" s="318" t="s">
        <v>103</v>
      </c>
      <c r="B194" s="52">
        <f>'DAY13'!H194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+(Table116[[#This Row],[OPENING ]]+Table116[[#This Row],[RECEIPTS]]+Table116[[#This Row],[RETURNS]])-(Table116[[#This Row],[EXCHANGED]]+Table116[[#This Row],[SALES]]+Table116[[#This Row],[ISSUES]])</f>
        <v>855.4</v>
      </c>
      <c r="I194" s="53">
        <v>0</v>
      </c>
      <c r="J194" s="58">
        <f t="shared" si="101"/>
        <v>-855.4</v>
      </c>
      <c r="K194" s="53">
        <f>+'DAY13'!K194+'DAY14'!C194</f>
        <v>0</v>
      </c>
      <c r="L194" s="54">
        <f>+'DAY13'!L194+'DAY14'!D194</f>
        <v>0</v>
      </c>
      <c r="M194" s="55">
        <f>+'DAY13'!M194+'DAY14'!E194</f>
        <v>0</v>
      </c>
      <c r="N194" s="52">
        <f>+'DAY13'!N194+'DAY14'!F194</f>
        <v>0</v>
      </c>
      <c r="O194" s="276">
        <f>+'DAY13'!O194+'DAY14'!G194</f>
        <v>0</v>
      </c>
      <c r="P194" s="53">
        <f t="shared" si="96"/>
        <v>0</v>
      </c>
      <c r="Q194" s="54">
        <f t="shared" si="97"/>
        <v>0</v>
      </c>
      <c r="R194" s="55">
        <f t="shared" si="98"/>
        <v>0</v>
      </c>
      <c r="S194" s="52">
        <f t="shared" si="99"/>
        <v>0</v>
      </c>
      <c r="T194" s="276">
        <f t="shared" si="100"/>
        <v>0</v>
      </c>
      <c r="U194" s="62">
        <f t="shared" si="88"/>
        <v>0</v>
      </c>
    </row>
    <row r="195" spans="1:21" x14ac:dyDescent="0.25">
      <c r="A195" s="87" t="s">
        <v>247</v>
      </c>
      <c r="B195" s="52">
        <f>'DAY13'!H195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+(Table116[[#This Row],[OPENING ]]+Table116[[#This Row],[RECEIPTS]]+Table116[[#This Row],[RETURNS]])-(Table116[[#This Row],[EXCHANGED]]+Table116[[#This Row],[SALES]]+Table116[[#This Row],[ISSUES]])</f>
        <v>3516.4</v>
      </c>
      <c r="I195" s="53">
        <v>0</v>
      </c>
      <c r="J195" s="58">
        <f t="shared" si="101"/>
        <v>-3516.4</v>
      </c>
      <c r="K195" s="53">
        <f>+'DAY13'!K195+'DAY14'!C195</f>
        <v>0</v>
      </c>
      <c r="L195" s="54">
        <f>+'DAY13'!L195+'DAY14'!D195</f>
        <v>9.6</v>
      </c>
      <c r="M195" s="55">
        <f>+'DAY13'!M195+'DAY14'!E195</f>
        <v>0</v>
      </c>
      <c r="N195" s="52">
        <f>+'DAY13'!N195+'DAY14'!F195</f>
        <v>0</v>
      </c>
      <c r="O195" s="276">
        <f>+'DAY13'!O195+'DAY14'!G195</f>
        <v>0</v>
      </c>
      <c r="P195" s="53">
        <f t="shared" si="96"/>
        <v>0</v>
      </c>
      <c r="Q195" s="54">
        <f t="shared" si="97"/>
        <v>0.68571428571428572</v>
      </c>
      <c r="R195" s="55">
        <f t="shared" si="98"/>
        <v>0</v>
      </c>
      <c r="S195" s="52">
        <f t="shared" si="99"/>
        <v>0</v>
      </c>
      <c r="T195" s="276">
        <f t="shared" si="100"/>
        <v>0</v>
      </c>
      <c r="U195" s="62">
        <f t="shared" si="88"/>
        <v>5128.083333333333</v>
      </c>
    </row>
    <row r="196" spans="1:21" x14ac:dyDescent="0.25">
      <c r="A196" s="87" t="s">
        <v>104</v>
      </c>
      <c r="B196" s="52">
        <f>'DAY13'!H196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+(Table116[[#This Row],[OPENING ]]+Table116[[#This Row],[RECEIPTS]]+Table116[[#This Row],[RETURNS]])-(Table116[[#This Row],[EXCHANGED]]+Table116[[#This Row],[SALES]]+Table116[[#This Row],[ISSUES]])</f>
        <v>200</v>
      </c>
      <c r="I196" s="53">
        <v>0</v>
      </c>
      <c r="J196" s="58">
        <f t="shared" si="101"/>
        <v>-200</v>
      </c>
      <c r="K196" s="53">
        <f>+'DAY13'!K196+'DAY14'!C196</f>
        <v>0</v>
      </c>
      <c r="L196" s="54">
        <f>+'DAY13'!L196+'DAY14'!D196</f>
        <v>0</v>
      </c>
      <c r="M196" s="55">
        <f>+'DAY13'!M196+'DAY14'!E196</f>
        <v>0</v>
      </c>
      <c r="N196" s="52">
        <f>+'DAY13'!N196+'DAY14'!F196</f>
        <v>0</v>
      </c>
      <c r="O196" s="276">
        <f>+'DAY13'!O196+'DAY14'!G196</f>
        <v>0</v>
      </c>
      <c r="P196" s="53">
        <f t="shared" si="96"/>
        <v>0</v>
      </c>
      <c r="Q196" s="54">
        <f t="shared" si="97"/>
        <v>0</v>
      </c>
      <c r="R196" s="55">
        <f t="shared" si="98"/>
        <v>0</v>
      </c>
      <c r="S196" s="52">
        <f t="shared" si="99"/>
        <v>0</v>
      </c>
      <c r="T196" s="276">
        <f t="shared" si="100"/>
        <v>0</v>
      </c>
      <c r="U196" s="62">
        <f t="shared" si="88"/>
        <v>0</v>
      </c>
    </row>
    <row r="197" spans="1:21" x14ac:dyDescent="0.25">
      <c r="A197" s="85" t="s">
        <v>118</v>
      </c>
      <c r="B197" s="52">
        <f>'DAY13'!H197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+(Table116[[#This Row],[OPENING ]]+Table116[[#This Row],[RECEIPTS]]+Table116[[#This Row],[RETURNS]])-(Table116[[#This Row],[EXCHANGED]]+Table116[[#This Row],[SALES]]+Table116[[#This Row],[ISSUES]])</f>
        <v>0</v>
      </c>
      <c r="I197" s="53">
        <v>0</v>
      </c>
      <c r="J197" s="58">
        <f t="shared" si="101"/>
        <v>0</v>
      </c>
      <c r="K197" s="53">
        <f>+'DAY13'!K197+'DAY14'!C197</f>
        <v>0</v>
      </c>
      <c r="L197" s="54">
        <f>+'DAY13'!L197+'DAY14'!D197</f>
        <v>0</v>
      </c>
      <c r="M197" s="55">
        <f>+'DAY13'!M197+'DAY14'!E197</f>
        <v>0</v>
      </c>
      <c r="N197" s="52">
        <f>+'DAY13'!N197+'DAY14'!F197</f>
        <v>0</v>
      </c>
      <c r="O197" s="276">
        <f>+'DAY13'!O197+'DAY14'!G197</f>
        <v>0</v>
      </c>
      <c r="P197" s="53">
        <f t="shared" si="96"/>
        <v>0</v>
      </c>
      <c r="Q197" s="54">
        <f t="shared" si="97"/>
        <v>0</v>
      </c>
      <c r="R197" s="55">
        <f t="shared" si="98"/>
        <v>0</v>
      </c>
      <c r="S197" s="52">
        <f t="shared" si="99"/>
        <v>0</v>
      </c>
      <c r="T197" s="276">
        <f t="shared" si="100"/>
        <v>0</v>
      </c>
      <c r="U197" s="62">
        <f t="shared" si="88"/>
        <v>0</v>
      </c>
    </row>
    <row r="198" spans="1:21" x14ac:dyDescent="0.25">
      <c r="A198" s="94" t="s">
        <v>119</v>
      </c>
      <c r="B198" s="52">
        <f>'DAY13'!H198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+(Table116[[#This Row],[OPENING ]]+Table116[[#This Row],[RECEIPTS]]+Table116[[#This Row],[RETURNS]])-(Table116[[#This Row],[EXCHANGED]]+Table116[[#This Row],[SALES]]+Table116[[#This Row],[ISSUES]])</f>
        <v>0</v>
      </c>
      <c r="I198" s="53">
        <v>0</v>
      </c>
      <c r="J198" s="58">
        <f t="shared" si="101"/>
        <v>0</v>
      </c>
      <c r="K198" s="53">
        <f>+'DAY13'!K198+'DAY14'!C198</f>
        <v>0</v>
      </c>
      <c r="L198" s="54">
        <f>+'DAY13'!L198+'DAY14'!D198</f>
        <v>0</v>
      </c>
      <c r="M198" s="55">
        <f>+'DAY13'!M198+'DAY14'!E198</f>
        <v>0</v>
      </c>
      <c r="N198" s="52">
        <f>+'DAY13'!N198+'DAY14'!F198</f>
        <v>0</v>
      </c>
      <c r="O198" s="276">
        <f>+'DAY13'!O198+'DAY14'!G198</f>
        <v>0</v>
      </c>
      <c r="P198" s="53">
        <f t="shared" si="96"/>
        <v>0</v>
      </c>
      <c r="Q198" s="54">
        <f t="shared" si="97"/>
        <v>0</v>
      </c>
      <c r="R198" s="55">
        <f t="shared" si="98"/>
        <v>0</v>
      </c>
      <c r="S198" s="52">
        <f t="shared" si="99"/>
        <v>0</v>
      </c>
      <c r="T198" s="276">
        <f t="shared" si="100"/>
        <v>0</v>
      </c>
      <c r="U198" s="62">
        <f t="shared" si="88"/>
        <v>0</v>
      </c>
    </row>
    <row r="199" spans="1:21" x14ac:dyDescent="0.25">
      <c r="A199" s="84" t="s">
        <v>145</v>
      </c>
      <c r="B199" s="52">
        <f>'DAY13'!H199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+(Table116[[#This Row],[OPENING ]]+Table116[[#This Row],[RECEIPTS]]+Table116[[#This Row],[RETURNS]])-(Table116[[#This Row],[EXCHANGED]]+Table116[[#This Row],[SALES]]+Table116[[#This Row],[ISSUES]])</f>
        <v>0</v>
      </c>
      <c r="I199" s="53">
        <v>0</v>
      </c>
      <c r="J199" s="58">
        <f t="shared" si="101"/>
        <v>0</v>
      </c>
      <c r="K199" s="53">
        <f>+'DAY13'!K199+'DAY14'!C199</f>
        <v>0</v>
      </c>
      <c r="L199" s="54">
        <f>+'DAY13'!L199+'DAY14'!D199</f>
        <v>0</v>
      </c>
      <c r="M199" s="55">
        <f>+'DAY13'!M199+'DAY14'!E199</f>
        <v>0</v>
      </c>
      <c r="N199" s="52">
        <f>+'DAY13'!N199+'DAY14'!F199</f>
        <v>0</v>
      </c>
      <c r="O199" s="276">
        <f>+'DAY13'!O199+'DAY14'!G199</f>
        <v>0</v>
      </c>
      <c r="P199" s="53">
        <f t="shared" si="96"/>
        <v>0</v>
      </c>
      <c r="Q199" s="54">
        <f t="shared" si="97"/>
        <v>0</v>
      </c>
      <c r="R199" s="55">
        <f t="shared" si="98"/>
        <v>0</v>
      </c>
      <c r="S199" s="52">
        <f t="shared" si="99"/>
        <v>0</v>
      </c>
      <c r="T199" s="276">
        <f t="shared" si="100"/>
        <v>0</v>
      </c>
      <c r="U199" s="62">
        <f t="shared" si="88"/>
        <v>0</v>
      </c>
    </row>
    <row r="200" spans="1:21" x14ac:dyDescent="0.25">
      <c r="A200" s="88" t="s">
        <v>218</v>
      </c>
      <c r="B200" s="52">
        <f>'DAY13'!H200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+(Table116[[#This Row],[OPENING ]]+Table116[[#This Row],[RECEIPTS]]+Table116[[#This Row],[RETURNS]])-(Table116[[#This Row],[EXCHANGED]]+Table116[[#This Row],[SALES]]+Table116[[#This Row],[ISSUES]])</f>
        <v>0</v>
      </c>
      <c r="I200" s="53">
        <v>0</v>
      </c>
      <c r="J200" s="58">
        <f t="shared" si="101"/>
        <v>0</v>
      </c>
      <c r="K200" s="53">
        <f>+'DAY13'!K200+'DAY14'!C200</f>
        <v>0</v>
      </c>
      <c r="L200" s="54">
        <f>+'DAY13'!L200+'DAY14'!D200</f>
        <v>0</v>
      </c>
      <c r="M200" s="55">
        <f>+'DAY13'!M200+'DAY14'!E200</f>
        <v>0</v>
      </c>
      <c r="N200" s="52">
        <f>+'DAY13'!N200+'DAY14'!F200</f>
        <v>0</v>
      </c>
      <c r="O200" s="276">
        <f>+'DAY13'!O200+'DAY14'!G200</f>
        <v>0</v>
      </c>
      <c r="P200" s="53">
        <f t="shared" si="96"/>
        <v>0</v>
      </c>
      <c r="Q200" s="54">
        <f t="shared" si="97"/>
        <v>0</v>
      </c>
      <c r="R200" s="55">
        <f t="shared" si="98"/>
        <v>0</v>
      </c>
      <c r="S200" s="52">
        <f t="shared" si="99"/>
        <v>0</v>
      </c>
      <c r="T200" s="276">
        <f t="shared" si="100"/>
        <v>0</v>
      </c>
      <c r="U200" s="62">
        <f t="shared" si="88"/>
        <v>0</v>
      </c>
    </row>
    <row r="201" spans="1:21" x14ac:dyDescent="0.25">
      <c r="A201" s="88" t="s">
        <v>219</v>
      </c>
      <c r="B201" s="52">
        <f>'DAY13'!H201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+(Table116[[#This Row],[OPENING ]]+Table116[[#This Row],[RECEIPTS]]+Table116[[#This Row],[RETURNS]])-(Table116[[#This Row],[EXCHANGED]]+Table116[[#This Row],[SALES]]+Table116[[#This Row],[ISSUES]])</f>
        <v>0</v>
      </c>
      <c r="I201" s="53">
        <v>0</v>
      </c>
      <c r="J201" s="58">
        <f t="shared" si="101"/>
        <v>0</v>
      </c>
      <c r="K201" s="53">
        <f>+'DAY13'!K201+'DAY14'!C201</f>
        <v>0</v>
      </c>
      <c r="L201" s="54">
        <f>+'DAY13'!L201+'DAY14'!D201</f>
        <v>0</v>
      </c>
      <c r="M201" s="55">
        <f>+'DAY13'!M201+'DAY14'!E201</f>
        <v>0</v>
      </c>
      <c r="N201" s="52">
        <f>+'DAY13'!N201+'DAY14'!F201</f>
        <v>0</v>
      </c>
      <c r="O201" s="276">
        <f>+'DAY13'!O201+'DAY14'!G201</f>
        <v>0</v>
      </c>
      <c r="P201" s="53">
        <f t="shared" si="96"/>
        <v>0</v>
      </c>
      <c r="Q201" s="54">
        <f t="shared" si="97"/>
        <v>0</v>
      </c>
      <c r="R201" s="55">
        <f t="shared" si="98"/>
        <v>0</v>
      </c>
      <c r="S201" s="52">
        <f t="shared" si="99"/>
        <v>0</v>
      </c>
      <c r="T201" s="276">
        <f t="shared" si="100"/>
        <v>0</v>
      </c>
      <c r="U201" s="62">
        <f t="shared" si="88"/>
        <v>0</v>
      </c>
    </row>
    <row r="202" spans="1:21" x14ac:dyDescent="0.25">
      <c r="A202" s="317" t="s">
        <v>234</v>
      </c>
      <c r="B202" s="52">
        <f>'DAY13'!H202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+(Table116[[#This Row],[OPENING ]]+Table116[[#This Row],[RECEIPTS]]+Table116[[#This Row],[RETURNS]])-(Table116[[#This Row],[EXCHANGED]]+Table116[[#This Row],[SALES]]+Table116[[#This Row],[ISSUES]])</f>
        <v>0.19999999999999896</v>
      </c>
      <c r="I202" s="53">
        <v>0</v>
      </c>
      <c r="J202" s="58">
        <f t="shared" si="101"/>
        <v>-0.19999999999999896</v>
      </c>
      <c r="K202" s="53">
        <f>+'DAY13'!K202+'DAY14'!C202</f>
        <v>0</v>
      </c>
      <c r="L202" s="54">
        <f>+'DAY13'!L202+'DAY14'!D202</f>
        <v>0</v>
      </c>
      <c r="M202" s="55">
        <f>+'DAY13'!M202+'DAY14'!E202</f>
        <v>0</v>
      </c>
      <c r="N202" s="52">
        <f>+'DAY13'!N202+'DAY14'!F202</f>
        <v>0</v>
      </c>
      <c r="O202" s="276">
        <f>+'DAY13'!O202+'DAY14'!G202</f>
        <v>11.08</v>
      </c>
      <c r="P202" s="53">
        <f t="shared" si="96"/>
        <v>0</v>
      </c>
      <c r="Q202" s="54">
        <f t="shared" si="97"/>
        <v>0</v>
      </c>
      <c r="R202" s="55">
        <f t="shared" si="98"/>
        <v>0</v>
      </c>
      <c r="S202" s="52">
        <f t="shared" si="99"/>
        <v>0</v>
      </c>
      <c r="T202" s="276">
        <f t="shared" si="100"/>
        <v>0.79142857142857148</v>
      </c>
      <c r="U202" s="62">
        <f t="shared" si="88"/>
        <v>0.25270758122743547</v>
      </c>
    </row>
    <row r="203" spans="1:21" x14ac:dyDescent="0.25">
      <c r="A203" s="319" t="s">
        <v>224</v>
      </c>
      <c r="B203" s="52">
        <f>'DAY13'!H203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+(Table116[[#This Row],[OPENING ]]+Table116[[#This Row],[RECEIPTS]]+Table116[[#This Row],[RETURNS]])-(Table116[[#This Row],[EXCHANGED]]+Table116[[#This Row],[SALES]]+Table116[[#This Row],[ISSUES]])</f>
        <v>3.4</v>
      </c>
      <c r="I203" s="53">
        <v>0</v>
      </c>
      <c r="J203" s="58">
        <f t="shared" si="101"/>
        <v>-3.4</v>
      </c>
      <c r="K203" s="53">
        <f>+'DAY13'!K203+'DAY14'!C203</f>
        <v>0</v>
      </c>
      <c r="L203" s="54">
        <f>+'DAY13'!L203+'DAY14'!D203</f>
        <v>0</v>
      </c>
      <c r="M203" s="55">
        <f>+'DAY13'!M203+'DAY14'!E203</f>
        <v>0</v>
      </c>
      <c r="N203" s="52">
        <f>+'DAY13'!N203+'DAY14'!F203</f>
        <v>0</v>
      </c>
      <c r="O203" s="276">
        <f>+'DAY13'!O203+'DAY14'!G203</f>
        <v>0</v>
      </c>
      <c r="P203" s="53">
        <f t="shared" si="96"/>
        <v>0</v>
      </c>
      <c r="Q203" s="54">
        <f t="shared" si="97"/>
        <v>0</v>
      </c>
      <c r="R203" s="55">
        <f t="shared" si="98"/>
        <v>0</v>
      </c>
      <c r="S203" s="52">
        <f t="shared" si="99"/>
        <v>0</v>
      </c>
      <c r="T203" s="276">
        <f t="shared" si="100"/>
        <v>0</v>
      </c>
      <c r="U203" s="62">
        <f t="shared" si="88"/>
        <v>0</v>
      </c>
    </row>
    <row r="204" spans="1:21" x14ac:dyDescent="0.25">
      <c r="A204" s="105" t="s">
        <v>237</v>
      </c>
      <c r="B204" s="52">
        <f>'DAY13'!H204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+(Table116[[#This Row],[OPENING ]]+Table116[[#This Row],[RECEIPTS]]+Table116[[#This Row],[RETURNS]])-(Table116[[#This Row],[EXCHANGED]]+Table116[[#This Row],[SALES]]+Table116[[#This Row],[ISSUES]])</f>
        <v>0</v>
      </c>
      <c r="I204" s="53">
        <v>0</v>
      </c>
      <c r="J204" s="58">
        <f t="shared" si="101"/>
        <v>0</v>
      </c>
      <c r="K204" s="53">
        <f>+'DAY13'!K204+'DAY14'!C204</f>
        <v>0</v>
      </c>
      <c r="L204" s="54">
        <f>+'DAY13'!L204+'DAY14'!D204</f>
        <v>0</v>
      </c>
      <c r="M204" s="55">
        <f>+'DAY13'!M204+'DAY14'!E204</f>
        <v>0</v>
      </c>
      <c r="N204" s="52">
        <f>+'DAY13'!N204+'DAY14'!F204</f>
        <v>0</v>
      </c>
      <c r="O204" s="276">
        <f>+'DAY13'!O204+'DAY14'!G204</f>
        <v>0</v>
      </c>
      <c r="P204" s="53">
        <f t="shared" si="96"/>
        <v>0</v>
      </c>
      <c r="Q204" s="54">
        <f t="shared" si="97"/>
        <v>0</v>
      </c>
      <c r="R204" s="55">
        <f t="shared" si="98"/>
        <v>0</v>
      </c>
      <c r="S204" s="52">
        <f t="shared" si="99"/>
        <v>0</v>
      </c>
      <c r="T204" s="276">
        <f t="shared" si="100"/>
        <v>0</v>
      </c>
      <c r="U204" s="62">
        <f t="shared" si="88"/>
        <v>0</v>
      </c>
    </row>
    <row r="205" spans="1:21" x14ac:dyDescent="0.25">
      <c r="A205" s="87" t="s">
        <v>238</v>
      </c>
      <c r="B205" s="52">
        <f>'DAY13'!H205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+(Table116[[#This Row],[OPENING ]]+Table116[[#This Row],[RECEIPTS]]+Table116[[#This Row],[RETURNS]])-(Table116[[#This Row],[EXCHANGED]]+Table116[[#This Row],[SALES]]+Table116[[#This Row],[ISSUES]])</f>
        <v>0</v>
      </c>
      <c r="I205" s="53">
        <v>0</v>
      </c>
      <c r="J205" s="58">
        <f t="shared" si="101"/>
        <v>0</v>
      </c>
      <c r="K205" s="53">
        <f>+'DAY13'!K205+'DAY14'!C205</f>
        <v>0</v>
      </c>
      <c r="L205" s="54">
        <f>+'DAY13'!L205+'DAY14'!D205</f>
        <v>0</v>
      </c>
      <c r="M205" s="55">
        <f>+'DAY13'!M205+'DAY14'!E205</f>
        <v>0</v>
      </c>
      <c r="N205" s="52">
        <f>+'DAY13'!N205+'DAY14'!F205</f>
        <v>0</v>
      </c>
      <c r="O205" s="276">
        <f>+'DAY13'!O205+'DAY14'!G205</f>
        <v>0</v>
      </c>
      <c r="P205" s="53">
        <f t="shared" si="96"/>
        <v>0</v>
      </c>
      <c r="Q205" s="54">
        <f t="shared" si="97"/>
        <v>0</v>
      </c>
      <c r="R205" s="55">
        <f t="shared" si="98"/>
        <v>0</v>
      </c>
      <c r="S205" s="52">
        <f t="shared" si="99"/>
        <v>0</v>
      </c>
      <c r="T205" s="276">
        <f t="shared" si="100"/>
        <v>0</v>
      </c>
      <c r="U205" s="62">
        <f t="shared" si="88"/>
        <v>0</v>
      </c>
    </row>
    <row r="206" spans="1:21" x14ac:dyDescent="0.25">
      <c r="A206" s="87" t="s">
        <v>239</v>
      </c>
      <c r="B206" s="52">
        <f>'DAY13'!H206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+(Table116[[#This Row],[OPENING ]]+Table116[[#This Row],[RECEIPTS]]+Table116[[#This Row],[RETURNS]])-(Table116[[#This Row],[EXCHANGED]]+Table116[[#This Row],[SALES]]+Table116[[#This Row],[ISSUES]])</f>
        <v>0</v>
      </c>
      <c r="I206" s="53">
        <v>0</v>
      </c>
      <c r="J206" s="58">
        <f t="shared" si="101"/>
        <v>0</v>
      </c>
      <c r="K206" s="53">
        <f>+'DAY13'!K206+'DAY14'!C206</f>
        <v>0</v>
      </c>
      <c r="L206" s="54">
        <f>+'DAY13'!L206+'DAY14'!D206</f>
        <v>0</v>
      </c>
      <c r="M206" s="55">
        <f>+'DAY13'!M206+'DAY14'!E206</f>
        <v>0</v>
      </c>
      <c r="N206" s="52">
        <f>+'DAY13'!N206+'DAY14'!F206</f>
        <v>0</v>
      </c>
      <c r="O206" s="276">
        <f>+'DAY13'!O206+'DAY14'!G206</f>
        <v>0</v>
      </c>
      <c r="P206" s="53">
        <f t="shared" si="96"/>
        <v>0</v>
      </c>
      <c r="Q206" s="54">
        <f t="shared" si="97"/>
        <v>0</v>
      </c>
      <c r="R206" s="55">
        <f t="shared" si="98"/>
        <v>0</v>
      </c>
      <c r="S206" s="52">
        <f t="shared" si="99"/>
        <v>0</v>
      </c>
      <c r="T206" s="276">
        <f t="shared" si="100"/>
        <v>0</v>
      </c>
      <c r="U206" s="62">
        <f t="shared" si="88"/>
        <v>0</v>
      </c>
    </row>
    <row r="207" spans="1:21" x14ac:dyDescent="0.25">
      <c r="A207" s="85" t="s">
        <v>242</v>
      </c>
      <c r="B207" s="52">
        <f>'DAY13'!H207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+(Table116[[#This Row],[OPENING ]]+Table116[[#This Row],[RECEIPTS]]+Table116[[#This Row],[RETURNS]])-(Table116[[#This Row],[EXCHANGED]]+Table116[[#This Row],[SALES]]+Table116[[#This Row],[ISSUES]])</f>
        <v>0</v>
      </c>
      <c r="I207" s="53">
        <v>0</v>
      </c>
      <c r="J207" s="58">
        <f t="shared" si="101"/>
        <v>0</v>
      </c>
      <c r="K207" s="53">
        <f>+'DAY13'!K207+'DAY14'!C207</f>
        <v>0</v>
      </c>
      <c r="L207" s="54">
        <f>+'DAY13'!L207+'DAY14'!D207</f>
        <v>0</v>
      </c>
      <c r="M207" s="55">
        <f>+'DAY13'!M207+'DAY14'!E207</f>
        <v>0</v>
      </c>
      <c r="N207" s="52">
        <f>+'DAY13'!N207+'DAY14'!F207</f>
        <v>0</v>
      </c>
      <c r="O207" s="276">
        <f>+'DAY13'!O207+'DAY14'!G207</f>
        <v>0</v>
      </c>
      <c r="P207" s="53">
        <f t="shared" si="96"/>
        <v>0</v>
      </c>
      <c r="Q207" s="54">
        <f t="shared" si="97"/>
        <v>0</v>
      </c>
      <c r="R207" s="55">
        <f t="shared" si="98"/>
        <v>0</v>
      </c>
      <c r="S207" s="52">
        <f t="shared" si="99"/>
        <v>0</v>
      </c>
      <c r="T207" s="276">
        <f t="shared" si="100"/>
        <v>0</v>
      </c>
      <c r="U207" s="62">
        <f t="shared" si="88"/>
        <v>0</v>
      </c>
    </row>
    <row r="208" spans="1:21" x14ac:dyDescent="0.25">
      <c r="A208" s="85" t="s">
        <v>250</v>
      </c>
      <c r="B208" s="52">
        <f>'DAY13'!H208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+(Table116[[#This Row],[OPENING ]]+Table116[[#This Row],[RECEIPTS]]+Table116[[#This Row],[RETURNS]])-(Table116[[#This Row],[EXCHANGED]]+Table116[[#This Row],[SALES]]+Table116[[#This Row],[ISSUES]])</f>
        <v>275</v>
      </c>
      <c r="I208" s="53">
        <v>0</v>
      </c>
      <c r="J208" s="58">
        <f t="shared" si="101"/>
        <v>-275</v>
      </c>
      <c r="K208" s="53">
        <f>+'DAY13'!K208+'DAY14'!C208</f>
        <v>500</v>
      </c>
      <c r="L208" s="54">
        <f>+'DAY13'!L208+'DAY14'!D208</f>
        <v>0</v>
      </c>
      <c r="M208" s="55">
        <f>+'DAY13'!M208+'DAY14'!E208</f>
        <v>0</v>
      </c>
      <c r="N208" s="52">
        <f>+'DAY13'!N208+'DAY14'!F208</f>
        <v>0</v>
      </c>
      <c r="O208" s="276">
        <f>+'DAY13'!O208+'DAY14'!G208</f>
        <v>525</v>
      </c>
      <c r="P208" s="53">
        <f t="shared" si="96"/>
        <v>35.714285714285715</v>
      </c>
      <c r="Q208" s="54">
        <f t="shared" si="97"/>
        <v>0</v>
      </c>
      <c r="R208" s="55">
        <f t="shared" si="98"/>
        <v>0</v>
      </c>
      <c r="S208" s="52">
        <f t="shared" si="99"/>
        <v>0</v>
      </c>
      <c r="T208" s="276">
        <f t="shared" si="100"/>
        <v>37.5</v>
      </c>
      <c r="U208" s="62">
        <f t="shared" si="88"/>
        <v>3.7560975609756095</v>
      </c>
    </row>
    <row r="209" spans="1:21" x14ac:dyDescent="0.25">
      <c r="A209" s="87" t="s">
        <v>251</v>
      </c>
      <c r="B209" s="52">
        <f>'DAY13'!H209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+(Table116[[#This Row],[OPENING ]]+Table116[[#This Row],[RECEIPTS]]+Table116[[#This Row],[RETURNS]])-(Table116[[#This Row],[EXCHANGED]]+Table116[[#This Row],[SALES]]+Table116[[#This Row],[ISSUES]])</f>
        <v>300</v>
      </c>
      <c r="I209" s="53">
        <v>0</v>
      </c>
      <c r="J209" s="58">
        <f t="shared" si="101"/>
        <v>-300</v>
      </c>
      <c r="K209" s="53">
        <f>+'DAY13'!K209+'DAY14'!C209</f>
        <v>800</v>
      </c>
      <c r="L209" s="54">
        <f>+'DAY13'!L209+'DAY14'!D209</f>
        <v>0</v>
      </c>
      <c r="M209" s="55">
        <f>+'DAY13'!M209+'DAY14'!E209</f>
        <v>0</v>
      </c>
      <c r="N209" s="52">
        <f>+'DAY13'!N209+'DAY14'!F209</f>
        <v>0</v>
      </c>
      <c r="O209" s="276">
        <f>+'DAY13'!O209+'DAY14'!G209</f>
        <v>639.20000000000005</v>
      </c>
      <c r="P209" s="53">
        <f t="shared" si="96"/>
        <v>57.142857142857146</v>
      </c>
      <c r="Q209" s="54">
        <f t="shared" si="97"/>
        <v>0</v>
      </c>
      <c r="R209" s="55">
        <f t="shared" si="98"/>
        <v>0</v>
      </c>
      <c r="S209" s="52">
        <f t="shared" si="99"/>
        <v>0</v>
      </c>
      <c r="T209" s="276">
        <f t="shared" si="100"/>
        <v>45.657142857142858</v>
      </c>
      <c r="U209" s="62">
        <f t="shared" si="88"/>
        <v>2.9182879377431905</v>
      </c>
    </row>
    <row r="210" spans="1:21" x14ac:dyDescent="0.25">
      <c r="A210" s="87"/>
      <c r="B210" s="52">
        <f>'DAY13'!H210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+(Table116[[#This Row],[OPENING ]]+Table116[[#This Row],[RECEIPTS]]+Table116[[#This Row],[RETURNS]])-(Table116[[#This Row],[EXCHANGED]]+Table116[[#This Row],[SALES]]+Table116[[#This Row],[ISSUES]])</f>
        <v>49</v>
      </c>
      <c r="I210" s="53">
        <v>0</v>
      </c>
      <c r="J210" s="58">
        <f t="shared" si="101"/>
        <v>-49</v>
      </c>
      <c r="K210" s="53">
        <f>+'DAY13'!K210+'DAY14'!C210</f>
        <v>50</v>
      </c>
      <c r="L210" s="54">
        <f>+'DAY13'!L210+'DAY14'!D210</f>
        <v>0</v>
      </c>
      <c r="M210" s="55">
        <f>+'DAY13'!M210+'DAY14'!E210</f>
        <v>0</v>
      </c>
      <c r="N210" s="52">
        <f>+'DAY13'!N210+'DAY14'!F210</f>
        <v>0</v>
      </c>
      <c r="O210" s="276">
        <f>+'DAY13'!O210+'DAY14'!G210</f>
        <v>1</v>
      </c>
      <c r="P210" s="53">
        <f t="shared" si="96"/>
        <v>3.5714285714285716</v>
      </c>
      <c r="Q210" s="54">
        <f t="shared" si="97"/>
        <v>0</v>
      </c>
      <c r="R210" s="55">
        <f t="shared" si="98"/>
        <v>0</v>
      </c>
      <c r="S210" s="52">
        <f t="shared" si="99"/>
        <v>0</v>
      </c>
      <c r="T210" s="276">
        <f t="shared" si="100"/>
        <v>7.1428571428571425E-2</v>
      </c>
      <c r="U210" s="62">
        <f t="shared" ref="U210:U240" si="102">IFERROR(+H210/(P210+Q210+R210+S210+T210),0)</f>
        <v>13.450980392156861</v>
      </c>
    </row>
    <row r="211" spans="1:21" x14ac:dyDescent="0.25">
      <c r="A211" s="87"/>
      <c r="B211" s="52">
        <f>'DAY13'!H211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+(Table116[[#This Row],[OPENING ]]+Table116[[#This Row],[RECEIPTS]]+Table116[[#This Row],[RETURNS]])-(Table116[[#This Row],[EXCHANGED]]+Table116[[#This Row],[SALES]]+Table116[[#This Row],[ISSUES]])</f>
        <v>0</v>
      </c>
      <c r="I211" s="53">
        <v>0</v>
      </c>
      <c r="J211" s="58">
        <f t="shared" si="101"/>
        <v>0</v>
      </c>
      <c r="K211" s="53">
        <f>+'DAY13'!K211+'DAY14'!C211</f>
        <v>0</v>
      </c>
      <c r="L211" s="54">
        <f>+'DAY13'!L211+'DAY14'!D211</f>
        <v>0</v>
      </c>
      <c r="M211" s="55">
        <f>+'DAY13'!M211+'DAY14'!E211</f>
        <v>0</v>
      </c>
      <c r="N211" s="52">
        <f>+'DAY13'!N211+'DAY14'!F211</f>
        <v>0</v>
      </c>
      <c r="O211" s="276">
        <f>+'DAY13'!O211+'DAY14'!G211</f>
        <v>0</v>
      </c>
      <c r="P211" s="53">
        <f t="shared" si="96"/>
        <v>0</v>
      </c>
      <c r="Q211" s="54">
        <f t="shared" si="97"/>
        <v>0</v>
      </c>
      <c r="R211" s="55">
        <f t="shared" si="98"/>
        <v>0</v>
      </c>
      <c r="S211" s="52">
        <f t="shared" si="99"/>
        <v>0</v>
      </c>
      <c r="T211" s="276">
        <f t="shared" si="100"/>
        <v>0</v>
      </c>
      <c r="U211" s="62">
        <f t="shared" si="102"/>
        <v>0</v>
      </c>
    </row>
    <row r="212" spans="1:21" x14ac:dyDescent="0.25">
      <c r="A212" s="87"/>
      <c r="B212" s="52">
        <f>'DAY13'!H212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+(Table116[[#This Row],[OPENING ]]+Table116[[#This Row],[RECEIPTS]]+Table116[[#This Row],[RETURNS]])-(Table116[[#This Row],[EXCHANGED]]+Table116[[#This Row],[SALES]]+Table116[[#This Row],[ISSUES]])</f>
        <v>0</v>
      </c>
      <c r="I212" s="53">
        <v>0</v>
      </c>
      <c r="J212" s="58">
        <f t="shared" si="101"/>
        <v>0</v>
      </c>
      <c r="K212" s="53">
        <f>+'DAY13'!K212+'DAY14'!C212</f>
        <v>0</v>
      </c>
      <c r="L212" s="54">
        <f>+'DAY13'!L212+'DAY14'!D212</f>
        <v>0</v>
      </c>
      <c r="M212" s="55">
        <f>+'DAY13'!M212+'DAY14'!E212</f>
        <v>0</v>
      </c>
      <c r="N212" s="52">
        <f>+'DAY13'!N212+'DAY14'!F212</f>
        <v>0</v>
      </c>
      <c r="O212" s="276">
        <f>+'DAY13'!O212+'DAY14'!G212</f>
        <v>0</v>
      </c>
      <c r="P212" s="53">
        <f t="shared" si="96"/>
        <v>0</v>
      </c>
      <c r="Q212" s="54">
        <f t="shared" si="97"/>
        <v>0</v>
      </c>
      <c r="R212" s="55">
        <f t="shared" si="98"/>
        <v>0</v>
      </c>
      <c r="S212" s="52">
        <f t="shared" si="99"/>
        <v>0</v>
      </c>
      <c r="T212" s="276">
        <f t="shared" si="100"/>
        <v>0</v>
      </c>
      <c r="U212" s="62">
        <f t="shared" si="102"/>
        <v>0</v>
      </c>
    </row>
    <row r="213" spans="1:21" ht="15.75" thickBot="1" x14ac:dyDescent="0.3">
      <c r="A213" s="179"/>
      <c r="B213" s="52">
        <f>'DAY13'!H213</f>
        <v>0</v>
      </c>
      <c r="C213" s="53">
        <v>0</v>
      </c>
      <c r="D213" s="54">
        <v>0</v>
      </c>
      <c r="E213" s="55">
        <v>0</v>
      </c>
      <c r="F213" s="52">
        <v>0</v>
      </c>
      <c r="G213" s="276">
        <v>0</v>
      </c>
      <c r="H213" s="54">
        <f>+(Table116[[#This Row],[OPENING ]]+Table116[[#This Row],[RECEIPTS]]+Table116[[#This Row],[RETURNS]])-(Table116[[#This Row],[EXCHANGED]]+Table116[[#This Row],[SALES]]+Table116[[#This Row],[ISSUES]])</f>
        <v>0</v>
      </c>
      <c r="I213" s="53">
        <v>0</v>
      </c>
      <c r="J213" s="148">
        <f t="shared" si="101"/>
        <v>0</v>
      </c>
      <c r="K213" s="53">
        <f>+'DAY13'!K213+'DAY14'!C213</f>
        <v>0</v>
      </c>
      <c r="L213" s="54">
        <f>+'DAY13'!L213+'DAY14'!D213</f>
        <v>0</v>
      </c>
      <c r="M213" s="55">
        <f>+'DAY13'!M213+'DAY14'!E213</f>
        <v>0</v>
      </c>
      <c r="N213" s="52">
        <f>+'DAY13'!N213+'DAY14'!F213</f>
        <v>0</v>
      </c>
      <c r="O213" s="276">
        <f>+'DAY13'!O213+'DAY14'!G213</f>
        <v>0</v>
      </c>
      <c r="P213" s="53">
        <f t="shared" si="96"/>
        <v>0</v>
      </c>
      <c r="Q213" s="54">
        <f t="shared" si="97"/>
        <v>0</v>
      </c>
      <c r="R213" s="55">
        <f t="shared" si="98"/>
        <v>0</v>
      </c>
      <c r="S213" s="52">
        <f t="shared" si="99"/>
        <v>0</v>
      </c>
      <c r="T213" s="276">
        <f t="shared" si="100"/>
        <v>0</v>
      </c>
      <c r="U213" s="167">
        <f t="shared" si="102"/>
        <v>0</v>
      </c>
    </row>
    <row r="214" spans="1:21" ht="17.25" thickBot="1" x14ac:dyDescent="0.35">
      <c r="A214" s="159" t="s">
        <v>54</v>
      </c>
      <c r="B214" s="160">
        <f t="shared" ref="B214:T214" si="103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103"/>
        <v>0</v>
      </c>
      <c r="H214" s="162">
        <f t="shared" si="103"/>
        <v>9750.84</v>
      </c>
      <c r="I214" s="161">
        <f t="shared" si="103"/>
        <v>0</v>
      </c>
      <c r="J214" s="165">
        <f>SUM(J153:J213)</f>
        <v>-9750.84</v>
      </c>
      <c r="K214" s="161">
        <f t="shared" si="103"/>
        <v>1375</v>
      </c>
      <c r="L214" s="174">
        <f t="shared" si="103"/>
        <v>9.6</v>
      </c>
      <c r="M214" s="163">
        <f t="shared" si="103"/>
        <v>0</v>
      </c>
      <c r="N214" s="160">
        <f t="shared" si="103"/>
        <v>0</v>
      </c>
      <c r="O214" s="277">
        <f t="shared" si="103"/>
        <v>1264.68</v>
      </c>
      <c r="P214" s="161">
        <f t="shared" si="103"/>
        <v>98.214285714285708</v>
      </c>
      <c r="Q214" s="162">
        <f t="shared" si="103"/>
        <v>0.68571428571428572</v>
      </c>
      <c r="R214" s="163">
        <f t="shared" si="103"/>
        <v>0</v>
      </c>
      <c r="S214" s="160">
        <f t="shared" si="103"/>
        <v>0</v>
      </c>
      <c r="T214" s="277">
        <f t="shared" si="103"/>
        <v>90.334285714285713</v>
      </c>
      <c r="U214" s="166">
        <f t="shared" si="102"/>
        <v>51.527871723638121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'DAY13'!H217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+(Table116[[#This Row],[OPENING ]]+Table116[[#This Row],[RECEIPTS]]+Table116[[#This Row],[RETURNS]])-(Table116[[#This Row],[EXCHANGED]]+Table116[[#This Row],[SALES]]+Table116[[#This Row],[ISSUES]])</f>
        <v>2150</v>
      </c>
      <c r="I217" s="53">
        <v>0</v>
      </c>
      <c r="J217" s="58">
        <f t="shared" si="101"/>
        <v>-2150</v>
      </c>
      <c r="K217" s="53">
        <f>+'DAY13'!K217+'DAY14'!C217</f>
        <v>7975</v>
      </c>
      <c r="L217" s="54">
        <f>+'DAY13'!L217+'DAY14'!D217</f>
        <v>0</v>
      </c>
      <c r="M217" s="55">
        <f>+'DAY13'!M217+'DAY14'!E217</f>
        <v>0</v>
      </c>
      <c r="N217" s="52">
        <f>+'DAY13'!N217+'DAY14'!F217</f>
        <v>0</v>
      </c>
      <c r="O217" s="276">
        <f>+'DAY13'!O217+'DAY14'!G217</f>
        <v>5825</v>
      </c>
      <c r="P217" s="53">
        <f t="shared" ref="P217" si="104">+K217/14</f>
        <v>569.64285714285711</v>
      </c>
      <c r="Q217" s="54">
        <f t="shared" ref="Q217" si="105">+L217/14</f>
        <v>0</v>
      </c>
      <c r="R217" s="55">
        <f t="shared" ref="R217" si="106">+M217/14</f>
        <v>0</v>
      </c>
      <c r="S217" s="52">
        <f t="shared" ref="S217" si="107">+N217/14</f>
        <v>0</v>
      </c>
      <c r="T217" s="276">
        <f t="shared" ref="T217" si="108">+O217/14</f>
        <v>416.07142857142856</v>
      </c>
      <c r="U217" s="62">
        <f t="shared" si="102"/>
        <v>2.181159420289855</v>
      </c>
    </row>
    <row r="218" spans="1:21" x14ac:dyDescent="0.25">
      <c r="A218" s="95" t="s">
        <v>240</v>
      </c>
      <c r="B218" s="52">
        <f>'DAY13'!H218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+(Table116[[#This Row],[OPENING ]]+Table116[[#This Row],[RECEIPTS]]+Table116[[#This Row],[RETURNS]])-(Table116[[#This Row],[EXCHANGED]]+Table116[[#This Row],[SALES]]+Table116[[#This Row],[ISSUES]])</f>
        <v>0</v>
      </c>
      <c r="I218" s="53">
        <v>0</v>
      </c>
      <c r="J218" s="58">
        <f t="shared" si="101"/>
        <v>0</v>
      </c>
      <c r="K218" s="53">
        <f>+'DAY13'!K218+'DAY14'!C218</f>
        <v>0</v>
      </c>
      <c r="L218" s="54">
        <f>+'DAY13'!L218+'DAY14'!D218</f>
        <v>0</v>
      </c>
      <c r="M218" s="55">
        <f>+'DAY13'!M218+'DAY14'!E218</f>
        <v>0</v>
      </c>
      <c r="N218" s="52">
        <f>+'DAY13'!N218+'DAY14'!F218</f>
        <v>0</v>
      </c>
      <c r="O218" s="276">
        <f>+'DAY13'!O218+'DAY14'!G218</f>
        <v>8675</v>
      </c>
      <c r="P218" s="53">
        <f t="shared" ref="P218:P237" si="109">+K218/14</f>
        <v>0</v>
      </c>
      <c r="Q218" s="54">
        <f t="shared" ref="Q218:Q237" si="110">+L218/14</f>
        <v>0</v>
      </c>
      <c r="R218" s="55">
        <f t="shared" ref="R218:R237" si="111">+M218/14</f>
        <v>0</v>
      </c>
      <c r="S218" s="52">
        <f t="shared" ref="S218:S237" si="112">+N218/14</f>
        <v>0</v>
      </c>
      <c r="T218" s="276">
        <f t="shared" ref="T218:T237" si="113">+O218/14</f>
        <v>619.64285714285711</v>
      </c>
      <c r="U218" s="62">
        <f t="shared" si="102"/>
        <v>0</v>
      </c>
    </row>
    <row r="219" spans="1:21" x14ac:dyDescent="0.25">
      <c r="A219" s="95" t="s">
        <v>57</v>
      </c>
      <c r="B219" s="52">
        <f>'DAY13'!H219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+(Table116[[#This Row],[OPENING ]]+Table116[[#This Row],[RECEIPTS]]+Table116[[#This Row],[RETURNS]])-(Table116[[#This Row],[EXCHANGED]]+Table116[[#This Row],[SALES]]+Table116[[#This Row],[ISSUES]])</f>
        <v>0</v>
      </c>
      <c r="I219" s="53">
        <v>0</v>
      </c>
      <c r="J219" s="58">
        <f t="shared" si="101"/>
        <v>0</v>
      </c>
      <c r="K219" s="53">
        <f>+'DAY13'!K219+'DAY14'!C219</f>
        <v>0</v>
      </c>
      <c r="L219" s="54">
        <f>+'DAY13'!L219+'DAY14'!D219</f>
        <v>0</v>
      </c>
      <c r="M219" s="55">
        <f>+'DAY13'!M219+'DAY14'!E219</f>
        <v>0</v>
      </c>
      <c r="N219" s="52">
        <f>+'DAY13'!N219+'DAY14'!F219</f>
        <v>0</v>
      </c>
      <c r="O219" s="276">
        <f>+'DAY13'!O219+'DAY14'!G219</f>
        <v>0</v>
      </c>
      <c r="P219" s="53">
        <f t="shared" si="109"/>
        <v>0</v>
      </c>
      <c r="Q219" s="54">
        <f t="shared" si="110"/>
        <v>0</v>
      </c>
      <c r="R219" s="55">
        <f t="shared" si="111"/>
        <v>0</v>
      </c>
      <c r="S219" s="52">
        <f t="shared" si="112"/>
        <v>0</v>
      </c>
      <c r="T219" s="276">
        <f t="shared" si="113"/>
        <v>0</v>
      </c>
      <c r="U219" s="62">
        <f t="shared" si="102"/>
        <v>0</v>
      </c>
    </row>
    <row r="220" spans="1:21" x14ac:dyDescent="0.25">
      <c r="A220" s="95" t="s">
        <v>58</v>
      </c>
      <c r="B220" s="52">
        <f>'DAY13'!H220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+(Table116[[#This Row],[OPENING ]]+Table116[[#This Row],[RECEIPTS]]+Table116[[#This Row],[RETURNS]])-(Table116[[#This Row],[EXCHANGED]]+Table116[[#This Row],[SALES]]+Table116[[#This Row],[ISSUES]])</f>
        <v>0</v>
      </c>
      <c r="I220" s="53">
        <v>0</v>
      </c>
      <c r="J220" s="58">
        <f t="shared" si="101"/>
        <v>0</v>
      </c>
      <c r="K220" s="53">
        <f>+'DAY13'!K220+'DAY14'!C220</f>
        <v>0</v>
      </c>
      <c r="L220" s="54">
        <f>+'DAY13'!L220+'DAY14'!D220</f>
        <v>0</v>
      </c>
      <c r="M220" s="55">
        <f>+'DAY13'!M220+'DAY14'!E220</f>
        <v>0</v>
      </c>
      <c r="N220" s="52">
        <f>+'DAY13'!N220+'DAY14'!F220</f>
        <v>0</v>
      </c>
      <c r="O220" s="276">
        <f>+'DAY13'!O220+'DAY14'!G220</f>
        <v>0</v>
      </c>
      <c r="P220" s="53">
        <f t="shared" si="109"/>
        <v>0</v>
      </c>
      <c r="Q220" s="54">
        <f t="shared" si="110"/>
        <v>0</v>
      </c>
      <c r="R220" s="55">
        <f t="shared" si="111"/>
        <v>0</v>
      </c>
      <c r="S220" s="52">
        <f t="shared" si="112"/>
        <v>0</v>
      </c>
      <c r="T220" s="276">
        <f t="shared" si="113"/>
        <v>0</v>
      </c>
      <c r="U220" s="62">
        <f t="shared" si="102"/>
        <v>0</v>
      </c>
    </row>
    <row r="221" spans="1:21" x14ac:dyDescent="0.25">
      <c r="A221" s="95" t="s">
        <v>59</v>
      </c>
      <c r="B221" s="52">
        <f>'DAY13'!H221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+(Table116[[#This Row],[OPENING ]]+Table116[[#This Row],[RECEIPTS]]+Table116[[#This Row],[RETURNS]])-(Table116[[#This Row],[EXCHANGED]]+Table116[[#This Row],[SALES]]+Table116[[#This Row],[ISSUES]])</f>
        <v>375</v>
      </c>
      <c r="I221" s="53">
        <v>0</v>
      </c>
      <c r="J221" s="58">
        <f t="shared" ref="J221:J240" si="114">+I221-H221</f>
        <v>-375</v>
      </c>
      <c r="K221" s="53">
        <f>+'DAY13'!K221+'DAY14'!C221</f>
        <v>1075</v>
      </c>
      <c r="L221" s="54">
        <f>+'DAY13'!L221+'DAY14'!D221</f>
        <v>0</v>
      </c>
      <c r="M221" s="55">
        <f>+'DAY13'!M221+'DAY14'!E221</f>
        <v>0</v>
      </c>
      <c r="N221" s="52">
        <f>+'DAY13'!N221+'DAY14'!F221</f>
        <v>0</v>
      </c>
      <c r="O221" s="276">
        <f>+'DAY13'!O221+'DAY14'!G221</f>
        <v>1225</v>
      </c>
      <c r="P221" s="53">
        <f t="shared" si="109"/>
        <v>76.785714285714292</v>
      </c>
      <c r="Q221" s="54">
        <f t="shared" si="110"/>
        <v>0</v>
      </c>
      <c r="R221" s="55">
        <f t="shared" si="111"/>
        <v>0</v>
      </c>
      <c r="S221" s="52">
        <f t="shared" si="112"/>
        <v>0</v>
      </c>
      <c r="T221" s="276">
        <f t="shared" si="113"/>
        <v>87.5</v>
      </c>
      <c r="U221" s="62">
        <f t="shared" si="102"/>
        <v>2.2826086956521738</v>
      </c>
    </row>
    <row r="222" spans="1:21" x14ac:dyDescent="0.25">
      <c r="A222" s="95" t="s">
        <v>60</v>
      </c>
      <c r="B222" s="52">
        <f>'DAY13'!H222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+(Table116[[#This Row],[OPENING ]]+Table116[[#This Row],[RECEIPTS]]+Table116[[#This Row],[RETURNS]])-(Table116[[#This Row],[EXCHANGED]]+Table116[[#This Row],[SALES]]+Table116[[#This Row],[ISSUES]])</f>
        <v>0</v>
      </c>
      <c r="I222" s="53">
        <v>0</v>
      </c>
      <c r="J222" s="58">
        <f t="shared" si="114"/>
        <v>0</v>
      </c>
      <c r="K222" s="53">
        <f>+'DAY13'!K222+'DAY14'!C222</f>
        <v>0</v>
      </c>
      <c r="L222" s="54">
        <f>+'DAY13'!L222+'DAY14'!D222</f>
        <v>0</v>
      </c>
      <c r="M222" s="55">
        <f>+'DAY13'!M222+'DAY14'!E222</f>
        <v>0</v>
      </c>
      <c r="N222" s="52">
        <f>+'DAY13'!N222+'DAY14'!F222</f>
        <v>0</v>
      </c>
      <c r="O222" s="276">
        <f>+'DAY13'!O222+'DAY14'!G222</f>
        <v>0</v>
      </c>
      <c r="P222" s="53">
        <f t="shared" si="109"/>
        <v>0</v>
      </c>
      <c r="Q222" s="54">
        <f t="shared" si="110"/>
        <v>0</v>
      </c>
      <c r="R222" s="55">
        <f t="shared" si="111"/>
        <v>0</v>
      </c>
      <c r="S222" s="52">
        <f t="shared" si="112"/>
        <v>0</v>
      </c>
      <c r="T222" s="276">
        <f t="shared" si="113"/>
        <v>0</v>
      </c>
      <c r="U222" s="62">
        <f t="shared" si="102"/>
        <v>0</v>
      </c>
    </row>
    <row r="223" spans="1:21" x14ac:dyDescent="0.25">
      <c r="A223" s="95" t="s">
        <v>61</v>
      </c>
      <c r="B223" s="52">
        <f>'DAY13'!H223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+(Table116[[#This Row],[OPENING ]]+Table116[[#This Row],[RECEIPTS]]+Table116[[#This Row],[RETURNS]])-(Table116[[#This Row],[EXCHANGED]]+Table116[[#This Row],[SALES]]+Table116[[#This Row],[ISSUES]])</f>
        <v>0</v>
      </c>
      <c r="I223" s="53">
        <v>0</v>
      </c>
      <c r="J223" s="58">
        <f t="shared" si="114"/>
        <v>0</v>
      </c>
      <c r="K223" s="53">
        <f>+'DAY13'!K223+'DAY14'!C223</f>
        <v>0</v>
      </c>
      <c r="L223" s="54">
        <f>+'DAY13'!L223+'DAY14'!D223</f>
        <v>0</v>
      </c>
      <c r="M223" s="55">
        <f>+'DAY13'!M223+'DAY14'!E223</f>
        <v>0</v>
      </c>
      <c r="N223" s="52">
        <f>+'DAY13'!N223+'DAY14'!F223</f>
        <v>0</v>
      </c>
      <c r="O223" s="276">
        <f>+'DAY13'!O223+'DAY14'!G223</f>
        <v>0</v>
      </c>
      <c r="P223" s="53">
        <f t="shared" si="109"/>
        <v>0</v>
      </c>
      <c r="Q223" s="54">
        <f t="shared" si="110"/>
        <v>0</v>
      </c>
      <c r="R223" s="55">
        <f t="shared" si="111"/>
        <v>0</v>
      </c>
      <c r="S223" s="52">
        <f t="shared" si="112"/>
        <v>0</v>
      </c>
      <c r="T223" s="276">
        <f t="shared" si="113"/>
        <v>0</v>
      </c>
      <c r="U223" s="62">
        <f t="shared" si="102"/>
        <v>0</v>
      </c>
    </row>
    <row r="224" spans="1:21" x14ac:dyDescent="0.25">
      <c r="A224" s="95" t="s">
        <v>241</v>
      </c>
      <c r="B224" s="52">
        <f>'DAY13'!H224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+(Table116[[#This Row],[OPENING ]]+Table116[[#This Row],[RECEIPTS]]+Table116[[#This Row],[RETURNS]])-(Table116[[#This Row],[EXCHANGED]]+Table116[[#This Row],[SALES]]+Table116[[#This Row],[ISSUES]])</f>
        <v>0</v>
      </c>
      <c r="I224" s="53">
        <v>0</v>
      </c>
      <c r="J224" s="58">
        <f t="shared" si="114"/>
        <v>0</v>
      </c>
      <c r="K224" s="53">
        <f>+'DAY13'!K224+'DAY14'!C224</f>
        <v>0</v>
      </c>
      <c r="L224" s="54">
        <f>+'DAY13'!L224+'DAY14'!D224</f>
        <v>0</v>
      </c>
      <c r="M224" s="55">
        <f>+'DAY13'!M224+'DAY14'!E224</f>
        <v>0</v>
      </c>
      <c r="N224" s="52">
        <f>+'DAY13'!N224+'DAY14'!F224</f>
        <v>0</v>
      </c>
      <c r="O224" s="276">
        <f>+'DAY13'!O224+'DAY14'!G224</f>
        <v>1200</v>
      </c>
      <c r="P224" s="53">
        <f t="shared" si="109"/>
        <v>0</v>
      </c>
      <c r="Q224" s="54">
        <f t="shared" si="110"/>
        <v>0</v>
      </c>
      <c r="R224" s="55">
        <f t="shared" si="111"/>
        <v>0</v>
      </c>
      <c r="S224" s="52">
        <f t="shared" si="112"/>
        <v>0</v>
      </c>
      <c r="T224" s="276">
        <f t="shared" si="113"/>
        <v>85.714285714285708</v>
      </c>
      <c r="U224" s="62">
        <f t="shared" si="102"/>
        <v>0</v>
      </c>
    </row>
    <row r="225" spans="1:21" x14ac:dyDescent="0.25">
      <c r="A225" s="95" t="s">
        <v>62</v>
      </c>
      <c r="B225" s="52">
        <f>'DAY13'!H225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+(Table116[[#This Row],[OPENING ]]+Table116[[#This Row],[RECEIPTS]]+Table116[[#This Row],[RETURNS]])-(Table116[[#This Row],[EXCHANGED]]+Table116[[#This Row],[SALES]]+Table116[[#This Row],[ISSUES]])</f>
        <v>0</v>
      </c>
      <c r="I225" s="53">
        <v>0</v>
      </c>
      <c r="J225" s="58">
        <f t="shared" si="114"/>
        <v>0</v>
      </c>
      <c r="K225" s="53">
        <f>+'DAY13'!K225+'DAY14'!C225</f>
        <v>0</v>
      </c>
      <c r="L225" s="54">
        <f>+'DAY13'!L225+'DAY14'!D225</f>
        <v>0</v>
      </c>
      <c r="M225" s="55">
        <f>+'DAY13'!M225+'DAY14'!E225</f>
        <v>0</v>
      </c>
      <c r="N225" s="52">
        <f>+'DAY13'!N225+'DAY14'!F225</f>
        <v>0</v>
      </c>
      <c r="O225" s="276">
        <f>+'DAY13'!O225+'DAY14'!G225</f>
        <v>0</v>
      </c>
      <c r="P225" s="53">
        <f t="shared" si="109"/>
        <v>0</v>
      </c>
      <c r="Q225" s="54">
        <f t="shared" si="110"/>
        <v>0</v>
      </c>
      <c r="R225" s="55">
        <f t="shared" si="111"/>
        <v>0</v>
      </c>
      <c r="S225" s="52">
        <f t="shared" si="112"/>
        <v>0</v>
      </c>
      <c r="T225" s="276">
        <f t="shared" si="113"/>
        <v>0</v>
      </c>
      <c r="U225" s="62">
        <f t="shared" si="102"/>
        <v>0</v>
      </c>
    </row>
    <row r="226" spans="1:21" x14ac:dyDescent="0.25">
      <c r="A226" s="95" t="s">
        <v>122</v>
      </c>
      <c r="B226" s="52">
        <f>'DAY13'!H226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+(Table116[[#This Row],[OPENING ]]+Table116[[#This Row],[RECEIPTS]]+Table116[[#This Row],[RETURNS]])-(Table116[[#This Row],[EXCHANGED]]+Table116[[#This Row],[SALES]]+Table116[[#This Row],[ISSUES]])</f>
        <v>0</v>
      </c>
      <c r="I226" s="53">
        <v>0</v>
      </c>
      <c r="J226" s="58">
        <f t="shared" si="114"/>
        <v>0</v>
      </c>
      <c r="K226" s="53">
        <f>+'DAY13'!K226+'DAY14'!C226</f>
        <v>0</v>
      </c>
      <c r="L226" s="54">
        <f>+'DAY13'!L226+'DAY14'!D226</f>
        <v>0</v>
      </c>
      <c r="M226" s="55">
        <f>+'DAY13'!M226+'DAY14'!E226</f>
        <v>0</v>
      </c>
      <c r="N226" s="52">
        <f>+'DAY13'!N226+'DAY14'!F226</f>
        <v>0</v>
      </c>
      <c r="O226" s="276">
        <f>+'DAY13'!O226+'DAY14'!G226</f>
        <v>0</v>
      </c>
      <c r="P226" s="53">
        <f t="shared" si="109"/>
        <v>0</v>
      </c>
      <c r="Q226" s="54">
        <f t="shared" si="110"/>
        <v>0</v>
      </c>
      <c r="R226" s="55">
        <f t="shared" si="111"/>
        <v>0</v>
      </c>
      <c r="S226" s="52">
        <f t="shared" si="112"/>
        <v>0</v>
      </c>
      <c r="T226" s="276">
        <f t="shared" si="113"/>
        <v>0</v>
      </c>
      <c r="U226" s="62">
        <f t="shared" si="102"/>
        <v>0</v>
      </c>
    </row>
    <row r="227" spans="1:21" x14ac:dyDescent="0.25">
      <c r="A227" s="95" t="s">
        <v>217</v>
      </c>
      <c r="B227" s="52">
        <f>'DAY13'!H227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+(Table116[[#This Row],[OPENING ]]+Table116[[#This Row],[RECEIPTS]]+Table116[[#This Row],[RETURNS]])-(Table116[[#This Row],[EXCHANGED]]+Table116[[#This Row],[SALES]]+Table116[[#This Row],[ISSUES]])</f>
        <v>0</v>
      </c>
      <c r="I227" s="53">
        <v>0</v>
      </c>
      <c r="J227" s="58">
        <f t="shared" si="114"/>
        <v>0</v>
      </c>
      <c r="K227" s="53">
        <f>+'DAY13'!K227+'DAY14'!C227</f>
        <v>0</v>
      </c>
      <c r="L227" s="54">
        <f>+'DAY13'!L227+'DAY14'!D227</f>
        <v>0</v>
      </c>
      <c r="M227" s="55">
        <f>+'DAY13'!M227+'DAY14'!E227</f>
        <v>0</v>
      </c>
      <c r="N227" s="52">
        <f>+'DAY13'!N227+'DAY14'!F227</f>
        <v>0</v>
      </c>
      <c r="O227" s="276">
        <f>+'DAY13'!O227+'DAY14'!G227</f>
        <v>0</v>
      </c>
      <c r="P227" s="53">
        <f t="shared" si="109"/>
        <v>0</v>
      </c>
      <c r="Q227" s="54">
        <f t="shared" si="110"/>
        <v>0</v>
      </c>
      <c r="R227" s="55">
        <f t="shared" si="111"/>
        <v>0</v>
      </c>
      <c r="S227" s="52">
        <f t="shared" si="112"/>
        <v>0</v>
      </c>
      <c r="T227" s="276">
        <f t="shared" si="113"/>
        <v>0</v>
      </c>
      <c r="U227" s="62">
        <f t="shared" si="102"/>
        <v>0</v>
      </c>
    </row>
    <row r="228" spans="1:21" x14ac:dyDescent="0.25">
      <c r="A228" s="95" t="s">
        <v>116</v>
      </c>
      <c r="B228" s="52">
        <f>'DAY13'!H228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+(Table116[[#This Row],[OPENING ]]+Table116[[#This Row],[RECEIPTS]]+Table116[[#This Row],[RETURNS]])-(Table116[[#This Row],[EXCHANGED]]+Table116[[#This Row],[SALES]]+Table116[[#This Row],[ISSUES]])</f>
        <v>0</v>
      </c>
      <c r="I228" s="53">
        <v>0</v>
      </c>
      <c r="J228" s="58">
        <f t="shared" si="114"/>
        <v>0</v>
      </c>
      <c r="K228" s="53">
        <f>+'DAY13'!K228+'DAY14'!C228</f>
        <v>0</v>
      </c>
      <c r="L228" s="54">
        <f>+'DAY13'!L228+'DAY14'!D228</f>
        <v>0</v>
      </c>
      <c r="M228" s="55">
        <f>+'DAY13'!M228+'DAY14'!E228</f>
        <v>0</v>
      </c>
      <c r="N228" s="52">
        <f>+'DAY13'!N228+'DAY14'!F228</f>
        <v>0</v>
      </c>
      <c r="O228" s="276">
        <f>+'DAY13'!O228+'DAY14'!G228</f>
        <v>0</v>
      </c>
      <c r="P228" s="53">
        <f t="shared" si="109"/>
        <v>0</v>
      </c>
      <c r="Q228" s="54">
        <f t="shared" si="110"/>
        <v>0</v>
      </c>
      <c r="R228" s="55">
        <f t="shared" si="111"/>
        <v>0</v>
      </c>
      <c r="S228" s="52">
        <f t="shared" si="112"/>
        <v>0</v>
      </c>
      <c r="T228" s="276">
        <f t="shared" si="113"/>
        <v>0</v>
      </c>
      <c r="U228" s="62">
        <f t="shared" si="102"/>
        <v>0</v>
      </c>
    </row>
    <row r="229" spans="1:21" x14ac:dyDescent="0.25">
      <c r="A229" s="95" t="s">
        <v>117</v>
      </c>
      <c r="B229" s="52">
        <f>'DAY13'!H229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+(Table116[[#This Row],[OPENING ]]+Table116[[#This Row],[RECEIPTS]]+Table116[[#This Row],[RETURNS]])-(Table116[[#This Row],[EXCHANGED]]+Table116[[#This Row],[SALES]]+Table116[[#This Row],[ISSUES]])</f>
        <v>0</v>
      </c>
      <c r="I229" s="53">
        <v>0</v>
      </c>
      <c r="J229" s="58">
        <f t="shared" si="114"/>
        <v>0</v>
      </c>
      <c r="K229" s="53">
        <f>+'DAY13'!K229+'DAY14'!C229</f>
        <v>0</v>
      </c>
      <c r="L229" s="54">
        <f>+'DAY13'!L229+'DAY14'!D229</f>
        <v>0</v>
      </c>
      <c r="M229" s="55">
        <f>+'DAY13'!M229+'DAY14'!E229</f>
        <v>0</v>
      </c>
      <c r="N229" s="52">
        <f>+'DAY13'!N229+'DAY14'!F229</f>
        <v>0</v>
      </c>
      <c r="O229" s="276">
        <f>+'DAY13'!O229+'DAY14'!G229</f>
        <v>0</v>
      </c>
      <c r="P229" s="53">
        <f t="shared" si="109"/>
        <v>0</v>
      </c>
      <c r="Q229" s="54">
        <f t="shared" si="110"/>
        <v>0</v>
      </c>
      <c r="R229" s="55">
        <f t="shared" si="111"/>
        <v>0</v>
      </c>
      <c r="S229" s="52">
        <f t="shared" si="112"/>
        <v>0</v>
      </c>
      <c r="T229" s="276">
        <f t="shared" si="113"/>
        <v>0</v>
      </c>
      <c r="U229" s="62">
        <f t="shared" si="102"/>
        <v>0</v>
      </c>
    </row>
    <row r="230" spans="1:21" x14ac:dyDescent="0.25">
      <c r="A230" s="95" t="s">
        <v>134</v>
      </c>
      <c r="B230" s="52">
        <f>'DAY13'!H230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+(Table116[[#This Row],[OPENING ]]+Table116[[#This Row],[RECEIPTS]]+Table116[[#This Row],[RETURNS]])-(Table116[[#This Row],[EXCHANGED]]+Table116[[#This Row],[SALES]]+Table116[[#This Row],[ISSUES]])</f>
        <v>0</v>
      </c>
      <c r="I230" s="53">
        <v>0</v>
      </c>
      <c r="J230" s="58">
        <f t="shared" si="114"/>
        <v>0</v>
      </c>
      <c r="K230" s="53">
        <f>+'DAY13'!K230+'DAY14'!C230</f>
        <v>0</v>
      </c>
      <c r="L230" s="54">
        <f>+'DAY13'!L230+'DAY14'!D230</f>
        <v>0</v>
      </c>
      <c r="M230" s="55">
        <f>+'DAY13'!M230+'DAY14'!E230</f>
        <v>0</v>
      </c>
      <c r="N230" s="52">
        <f>+'DAY13'!N230+'DAY14'!F230</f>
        <v>0</v>
      </c>
      <c r="O230" s="276">
        <f>+'DAY13'!O230+'DAY14'!G230</f>
        <v>0</v>
      </c>
      <c r="P230" s="53">
        <f t="shared" si="109"/>
        <v>0</v>
      </c>
      <c r="Q230" s="54">
        <f t="shared" si="110"/>
        <v>0</v>
      </c>
      <c r="R230" s="55">
        <f t="shared" si="111"/>
        <v>0</v>
      </c>
      <c r="S230" s="52">
        <f t="shared" si="112"/>
        <v>0</v>
      </c>
      <c r="T230" s="276">
        <f t="shared" si="113"/>
        <v>0</v>
      </c>
      <c r="U230" s="62">
        <f t="shared" si="102"/>
        <v>0</v>
      </c>
    </row>
    <row r="231" spans="1:21" x14ac:dyDescent="0.25">
      <c r="A231" s="95" t="s">
        <v>146</v>
      </c>
      <c r="B231" s="52">
        <f>'DAY13'!H231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+(Table116[[#This Row],[OPENING ]]+Table116[[#This Row],[RECEIPTS]]+Table116[[#This Row],[RETURNS]])-(Table116[[#This Row],[EXCHANGED]]+Table116[[#This Row],[SALES]]+Table116[[#This Row],[ISSUES]])</f>
        <v>0</v>
      </c>
      <c r="I231" s="53">
        <v>0</v>
      </c>
      <c r="J231" s="58">
        <f t="shared" si="114"/>
        <v>0</v>
      </c>
      <c r="K231" s="53">
        <f>+'DAY13'!K231+'DAY14'!C231</f>
        <v>0</v>
      </c>
      <c r="L231" s="54">
        <f>+'DAY13'!L231+'DAY14'!D231</f>
        <v>0</v>
      </c>
      <c r="M231" s="55">
        <f>+'DAY13'!M231+'DAY14'!E231</f>
        <v>0</v>
      </c>
      <c r="N231" s="52">
        <f>+'DAY13'!N231+'DAY14'!F231</f>
        <v>0</v>
      </c>
      <c r="O231" s="276">
        <f>+'DAY13'!O231+'DAY14'!G231</f>
        <v>0</v>
      </c>
      <c r="P231" s="53">
        <f t="shared" si="109"/>
        <v>0</v>
      </c>
      <c r="Q231" s="54">
        <f t="shared" si="110"/>
        <v>0</v>
      </c>
      <c r="R231" s="55">
        <f t="shared" si="111"/>
        <v>0</v>
      </c>
      <c r="S231" s="52">
        <f t="shared" si="112"/>
        <v>0</v>
      </c>
      <c r="T231" s="276">
        <f t="shared" si="113"/>
        <v>0</v>
      </c>
      <c r="U231" s="62">
        <f t="shared" si="102"/>
        <v>0</v>
      </c>
    </row>
    <row r="232" spans="1:21" x14ac:dyDescent="0.25">
      <c r="A232" s="95" t="s">
        <v>235</v>
      </c>
      <c r="B232" s="52">
        <f>'DAY13'!H232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+(Table116[[#This Row],[OPENING ]]+Table116[[#This Row],[RECEIPTS]]+Table116[[#This Row],[RETURNS]])-(Table116[[#This Row],[EXCHANGED]]+Table116[[#This Row],[SALES]]+Table116[[#This Row],[ISSUES]])</f>
        <v>8450</v>
      </c>
      <c r="I232" s="53">
        <v>0</v>
      </c>
      <c r="J232" s="58">
        <f t="shared" si="114"/>
        <v>-8450</v>
      </c>
      <c r="K232" s="53">
        <f>+'DAY13'!K232+'DAY14'!C232</f>
        <v>0</v>
      </c>
      <c r="L232" s="54">
        <f>+'DAY13'!L232+'DAY14'!D232</f>
        <v>0</v>
      </c>
      <c r="M232" s="55">
        <f>+'DAY13'!M232+'DAY14'!E232</f>
        <v>0</v>
      </c>
      <c r="N232" s="52">
        <f>+'DAY13'!N232+'DAY14'!F232</f>
        <v>0</v>
      </c>
      <c r="O232" s="276">
        <f>+'DAY13'!O232+'DAY14'!G232</f>
        <v>0</v>
      </c>
      <c r="P232" s="53">
        <f t="shared" si="109"/>
        <v>0</v>
      </c>
      <c r="Q232" s="54">
        <f t="shared" si="110"/>
        <v>0</v>
      </c>
      <c r="R232" s="55">
        <f t="shared" si="111"/>
        <v>0</v>
      </c>
      <c r="S232" s="52">
        <f t="shared" si="112"/>
        <v>0</v>
      </c>
      <c r="T232" s="276">
        <f t="shared" si="113"/>
        <v>0</v>
      </c>
      <c r="U232" s="62">
        <f t="shared" si="102"/>
        <v>0</v>
      </c>
    </row>
    <row r="233" spans="1:21" x14ac:dyDescent="0.25">
      <c r="A233" s="95" t="s">
        <v>213</v>
      </c>
      <c r="B233" s="52">
        <f>'DAY13'!H233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+(Table116[[#This Row],[OPENING ]]+Table116[[#This Row],[RECEIPTS]]+Table116[[#This Row],[RETURNS]])-(Table116[[#This Row],[EXCHANGED]]+Table116[[#This Row],[SALES]]+Table116[[#This Row],[ISSUES]])</f>
        <v>0</v>
      </c>
      <c r="I233" s="53">
        <v>0</v>
      </c>
      <c r="J233" s="58">
        <f t="shared" si="114"/>
        <v>0</v>
      </c>
      <c r="K233" s="53">
        <f>+'DAY13'!K233+'DAY14'!C233</f>
        <v>0</v>
      </c>
      <c r="L233" s="54">
        <f>+'DAY13'!L233+'DAY14'!D233</f>
        <v>0</v>
      </c>
      <c r="M233" s="55">
        <f>+'DAY13'!M233+'DAY14'!E233</f>
        <v>0</v>
      </c>
      <c r="N233" s="52">
        <f>+'DAY13'!N233+'DAY14'!F233</f>
        <v>0</v>
      </c>
      <c r="O233" s="276">
        <f>+'DAY13'!O233+'DAY14'!G233</f>
        <v>0</v>
      </c>
      <c r="P233" s="53">
        <f t="shared" si="109"/>
        <v>0</v>
      </c>
      <c r="Q233" s="54">
        <f t="shared" si="110"/>
        <v>0</v>
      </c>
      <c r="R233" s="55">
        <f t="shared" si="111"/>
        <v>0</v>
      </c>
      <c r="S233" s="52">
        <f t="shared" si="112"/>
        <v>0</v>
      </c>
      <c r="T233" s="276">
        <f t="shared" si="113"/>
        <v>0</v>
      </c>
      <c r="U233" s="62">
        <f t="shared" si="102"/>
        <v>0</v>
      </c>
    </row>
    <row r="234" spans="1:21" x14ac:dyDescent="0.25">
      <c r="A234" s="95" t="s">
        <v>248</v>
      </c>
      <c r="B234" s="52">
        <f>'DAY13'!H234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+(Table116[[#This Row],[OPENING ]]+Table116[[#This Row],[RECEIPTS]]+Table116[[#This Row],[RETURNS]])-(Table116[[#This Row],[EXCHANGED]]+Table116[[#This Row],[SALES]]+Table116[[#This Row],[ISSUES]])</f>
        <v>0</v>
      </c>
      <c r="I234" s="53">
        <v>0</v>
      </c>
      <c r="J234" s="58">
        <f t="shared" si="114"/>
        <v>0</v>
      </c>
      <c r="K234" s="53">
        <f>+'DAY13'!K234+'DAY14'!C234</f>
        <v>0</v>
      </c>
      <c r="L234" s="54">
        <f>+'DAY13'!L234+'DAY14'!D234</f>
        <v>0</v>
      </c>
      <c r="M234" s="55">
        <f>+'DAY13'!M234+'DAY14'!E234</f>
        <v>0</v>
      </c>
      <c r="N234" s="52">
        <f>+'DAY13'!N234+'DAY14'!F234</f>
        <v>0</v>
      </c>
      <c r="O234" s="276">
        <f>+'DAY13'!O234+'DAY14'!G234</f>
        <v>0</v>
      </c>
      <c r="P234" s="53">
        <f t="shared" si="109"/>
        <v>0</v>
      </c>
      <c r="Q234" s="54">
        <f t="shared" si="110"/>
        <v>0</v>
      </c>
      <c r="R234" s="55">
        <f t="shared" si="111"/>
        <v>0</v>
      </c>
      <c r="S234" s="52">
        <f t="shared" si="112"/>
        <v>0</v>
      </c>
      <c r="T234" s="276">
        <f t="shared" si="113"/>
        <v>0</v>
      </c>
      <c r="U234" s="62">
        <f t="shared" si="102"/>
        <v>0</v>
      </c>
    </row>
    <row r="235" spans="1:21" x14ac:dyDescent="0.25">
      <c r="A235" s="95" t="s">
        <v>254</v>
      </c>
      <c r="B235" s="52">
        <f>'DAY13'!H235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+(Table116[[#This Row],[OPENING ]]+Table116[[#This Row],[RECEIPTS]]+Table116[[#This Row],[RETURNS]])-(Table116[[#This Row],[EXCHANGED]]+Table116[[#This Row],[SALES]]+Table116[[#This Row],[ISSUES]])</f>
        <v>0</v>
      </c>
      <c r="I235" s="53">
        <v>0</v>
      </c>
      <c r="J235" s="58">
        <f t="shared" si="114"/>
        <v>0</v>
      </c>
      <c r="K235" s="53">
        <f>+'DAY13'!K235+'DAY14'!C235</f>
        <v>0</v>
      </c>
      <c r="L235" s="54">
        <f>+'DAY13'!L235+'DAY14'!D235</f>
        <v>0</v>
      </c>
      <c r="M235" s="55">
        <f>+'DAY13'!M235+'DAY14'!E235</f>
        <v>0</v>
      </c>
      <c r="N235" s="52">
        <f>+'DAY13'!N235+'DAY14'!F235</f>
        <v>0</v>
      </c>
      <c r="O235" s="276">
        <f>+'DAY13'!O235+'DAY14'!G235</f>
        <v>12625</v>
      </c>
      <c r="P235" s="53">
        <f t="shared" si="109"/>
        <v>0</v>
      </c>
      <c r="Q235" s="54">
        <f t="shared" si="110"/>
        <v>0</v>
      </c>
      <c r="R235" s="55">
        <f t="shared" si="111"/>
        <v>0</v>
      </c>
      <c r="S235" s="52">
        <f t="shared" si="112"/>
        <v>0</v>
      </c>
      <c r="T235" s="276">
        <f t="shared" si="113"/>
        <v>901.78571428571433</v>
      </c>
      <c r="U235" s="62">
        <f t="shared" si="102"/>
        <v>0</v>
      </c>
    </row>
    <row r="236" spans="1:21" x14ac:dyDescent="0.25">
      <c r="A236" s="95" t="s">
        <v>63</v>
      </c>
      <c r="B236" s="52">
        <f>'DAY13'!H236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+(Table116[[#This Row],[OPENING ]]+Table116[[#This Row],[RECEIPTS]]+Table116[[#This Row],[RETURNS]])-(Table116[[#This Row],[EXCHANGED]]+Table116[[#This Row],[SALES]]+Table116[[#This Row],[ISSUES]])</f>
        <v>0</v>
      </c>
      <c r="I236" s="53">
        <v>0</v>
      </c>
      <c r="J236" s="58">
        <f t="shared" si="114"/>
        <v>0</v>
      </c>
      <c r="K236" s="53">
        <f>+'DAY13'!K236+'DAY14'!C236</f>
        <v>0</v>
      </c>
      <c r="L236" s="54">
        <f>+'DAY13'!L236+'DAY14'!D236</f>
        <v>0</v>
      </c>
      <c r="M236" s="55">
        <f>+'DAY13'!M236+'DAY14'!E236</f>
        <v>0</v>
      </c>
      <c r="N236" s="52">
        <f>+'DAY13'!N236+'DAY14'!F236</f>
        <v>0</v>
      </c>
      <c r="O236" s="276">
        <f>+'DAY13'!O236+'DAY14'!G236</f>
        <v>0</v>
      </c>
      <c r="P236" s="53">
        <f t="shared" si="109"/>
        <v>0</v>
      </c>
      <c r="Q236" s="54">
        <f t="shared" si="110"/>
        <v>0</v>
      </c>
      <c r="R236" s="55">
        <f t="shared" si="111"/>
        <v>0</v>
      </c>
      <c r="S236" s="52">
        <f t="shared" si="112"/>
        <v>0</v>
      </c>
      <c r="T236" s="276">
        <f t="shared" si="113"/>
        <v>0</v>
      </c>
      <c r="U236" s="62">
        <f t="shared" si="102"/>
        <v>0</v>
      </c>
    </row>
    <row r="237" spans="1:21" ht="15.75" thickBot="1" x14ac:dyDescent="0.3">
      <c r="A237" s="188" t="s">
        <v>121</v>
      </c>
      <c r="B237" s="52">
        <f>'DAY13'!H237</f>
        <v>1459.4</v>
      </c>
      <c r="C237" s="53">
        <v>0</v>
      </c>
      <c r="D237" s="54">
        <v>0</v>
      </c>
      <c r="E237" s="55">
        <v>0</v>
      </c>
      <c r="F237" s="52">
        <v>0</v>
      </c>
      <c r="G237" s="276">
        <v>0</v>
      </c>
      <c r="H237" s="54">
        <f>+(Table116[[#This Row],[OPENING ]]+Table116[[#This Row],[RECEIPTS]]+Table116[[#This Row],[RETURNS]])-(Table116[[#This Row],[EXCHANGED]]+Table116[[#This Row],[SALES]]+Table116[[#This Row],[ISSUES]])</f>
        <v>1459.4</v>
      </c>
      <c r="I237" s="144">
        <v>0</v>
      </c>
      <c r="J237" s="148">
        <f t="shared" si="114"/>
        <v>-1459.4</v>
      </c>
      <c r="K237" s="53">
        <f>+'DAY13'!K237+'DAY14'!C237</f>
        <v>0</v>
      </c>
      <c r="L237" s="54">
        <f>+'DAY13'!L237+'DAY14'!D237</f>
        <v>0</v>
      </c>
      <c r="M237" s="55">
        <f>+'DAY13'!M237+'DAY14'!E237</f>
        <v>0</v>
      </c>
      <c r="N237" s="52">
        <f>+'DAY13'!N237+'DAY14'!F237</f>
        <v>0</v>
      </c>
      <c r="O237" s="276">
        <f>+'DAY13'!O237+'DAY14'!G237</f>
        <v>0</v>
      </c>
      <c r="P237" s="53">
        <f t="shared" si="109"/>
        <v>0</v>
      </c>
      <c r="Q237" s="54">
        <f t="shared" si="110"/>
        <v>0</v>
      </c>
      <c r="R237" s="55">
        <f t="shared" si="111"/>
        <v>0</v>
      </c>
      <c r="S237" s="52">
        <f t="shared" si="112"/>
        <v>0</v>
      </c>
      <c r="T237" s="276">
        <f t="shared" si="113"/>
        <v>0</v>
      </c>
      <c r="U237" s="167">
        <f t="shared" si="102"/>
        <v>0</v>
      </c>
    </row>
    <row r="238" spans="1:21" ht="17.25" thickBot="1" x14ac:dyDescent="0.35">
      <c r="A238" s="159" t="s">
        <v>64</v>
      </c>
      <c r="B238" s="160">
        <f t="shared" ref="B238:T238" si="115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115"/>
        <v>0</v>
      </c>
      <c r="H238" s="162">
        <f t="shared" si="115"/>
        <v>12434.4</v>
      </c>
      <c r="I238" s="161">
        <f t="shared" si="115"/>
        <v>0</v>
      </c>
      <c r="J238" s="165">
        <f t="shared" si="114"/>
        <v>-12434.4</v>
      </c>
      <c r="K238" s="161">
        <f t="shared" si="115"/>
        <v>9050</v>
      </c>
      <c r="L238" s="162">
        <f t="shared" si="115"/>
        <v>0</v>
      </c>
      <c r="M238" s="163">
        <f t="shared" si="115"/>
        <v>0</v>
      </c>
      <c r="N238" s="160">
        <f t="shared" si="115"/>
        <v>0</v>
      </c>
      <c r="O238" s="277">
        <f t="shared" si="115"/>
        <v>29550</v>
      </c>
      <c r="P238" s="161">
        <f t="shared" si="115"/>
        <v>646.42857142857144</v>
      </c>
      <c r="Q238" s="162">
        <f t="shared" si="115"/>
        <v>0</v>
      </c>
      <c r="R238" s="163">
        <f t="shared" si="115"/>
        <v>0</v>
      </c>
      <c r="S238" s="160">
        <f t="shared" si="115"/>
        <v>0</v>
      </c>
      <c r="T238" s="277">
        <f t="shared" si="115"/>
        <v>2110.7142857142858</v>
      </c>
      <c r="U238" s="166">
        <f t="shared" si="102"/>
        <v>4.5098860103626937</v>
      </c>
    </row>
    <row r="239" spans="1:21" ht="15.75" thickBot="1" x14ac:dyDescent="0.3">
      <c r="A239" s="189"/>
      <c r="B239" s="196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2">
        <f t="shared" ref="B240:I240" si="116">+B238+B214+B150+B125+B114+B100+B80+B60+B40+B20</f>
        <v>126514.95999999999</v>
      </c>
      <c r="C240" s="181">
        <f t="shared" si="116"/>
        <v>0</v>
      </c>
      <c r="D240" s="183">
        <f t="shared" si="116"/>
        <v>0</v>
      </c>
      <c r="E240" s="184">
        <f t="shared" si="116"/>
        <v>0</v>
      </c>
      <c r="F240" s="182">
        <f t="shared" si="116"/>
        <v>0</v>
      </c>
      <c r="G240" s="281">
        <f t="shared" si="116"/>
        <v>0</v>
      </c>
      <c r="H240" s="183">
        <f t="shared" si="116"/>
        <v>126514.95999999999</v>
      </c>
      <c r="I240" s="181">
        <f t="shared" si="116"/>
        <v>0</v>
      </c>
      <c r="J240" s="186">
        <f t="shared" si="114"/>
        <v>-126514.95999999999</v>
      </c>
      <c r="K240" s="181">
        <f t="shared" ref="K240:T240" si="117">+K238+K214+K150+K125+K114+K100+K80+K60+K40+K20</f>
        <v>78445</v>
      </c>
      <c r="L240" s="183">
        <f t="shared" si="117"/>
        <v>333.9</v>
      </c>
      <c r="M240" s="184">
        <f t="shared" si="117"/>
        <v>0</v>
      </c>
      <c r="N240" s="182">
        <f t="shared" si="117"/>
        <v>0</v>
      </c>
      <c r="O240" s="281">
        <f t="shared" si="117"/>
        <v>73058.680000000008</v>
      </c>
      <c r="P240" s="181">
        <f t="shared" si="117"/>
        <v>5603.2142857142862</v>
      </c>
      <c r="Q240" s="183">
        <f t="shared" si="117"/>
        <v>23.85</v>
      </c>
      <c r="R240" s="182">
        <f t="shared" si="117"/>
        <v>0</v>
      </c>
      <c r="S240" s="182">
        <f t="shared" si="117"/>
        <v>0</v>
      </c>
      <c r="T240" s="281">
        <f t="shared" si="117"/>
        <v>5218.477142857143</v>
      </c>
      <c r="U240" s="187">
        <f t="shared" si="102"/>
        <v>11.665158520044905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9"/>
      <c r="E253" s="69"/>
      <c r="F253" s="69"/>
      <c r="G253" s="108"/>
      <c r="H253" s="69"/>
      <c r="I253" s="69">
        <f>I217+I227+I233</f>
        <v>0</v>
      </c>
      <c r="J253" s="137"/>
      <c r="K253" s="69"/>
      <c r="L253" s="69"/>
      <c r="M253" s="69"/>
      <c r="N253" s="69"/>
      <c r="O253" s="108"/>
      <c r="P253" s="69"/>
      <c r="Q253" s="69"/>
      <c r="R253" s="69"/>
      <c r="S253" s="69"/>
      <c r="T253" s="108"/>
      <c r="U253" s="267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s="6" customFormat="1" ht="16.5" x14ac:dyDescent="0.3">
      <c r="A255" s="110" t="s">
        <v>185</v>
      </c>
      <c r="B255" s="67"/>
      <c r="C255" s="69"/>
      <c r="D255" s="69"/>
      <c r="E255" s="69"/>
      <c r="F255" s="69"/>
      <c r="G255" s="108"/>
      <c r="H255" s="69"/>
      <c r="I255" s="69">
        <f>I225</f>
        <v>0</v>
      </c>
      <c r="J255" s="137"/>
      <c r="K255" s="69"/>
      <c r="L255" s="69"/>
      <c r="M255" s="69"/>
      <c r="N255" s="69"/>
      <c r="O255" s="108"/>
      <c r="P255" s="69"/>
      <c r="Q255" s="69"/>
      <c r="R255" s="69"/>
      <c r="S255" s="69"/>
      <c r="T255" s="108"/>
      <c r="U255" s="267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s="6" customFormat="1" ht="16.5" x14ac:dyDescent="0.3">
      <c r="A257" s="110" t="s">
        <v>187</v>
      </c>
      <c r="B257" s="67"/>
      <c r="C257" s="69"/>
      <c r="D257" s="69"/>
      <c r="E257" s="69"/>
      <c r="F257" s="69"/>
      <c r="G257" s="108"/>
      <c r="H257" s="69"/>
      <c r="I257" s="69">
        <f>I222</f>
        <v>0</v>
      </c>
      <c r="J257" s="137"/>
      <c r="K257" s="69"/>
      <c r="L257" s="69"/>
      <c r="M257" s="69"/>
      <c r="N257" s="69"/>
      <c r="O257" s="108"/>
      <c r="P257" s="69"/>
      <c r="Q257" s="69"/>
      <c r="R257" s="69"/>
      <c r="S257" s="69"/>
      <c r="T257" s="108"/>
      <c r="U257" s="267"/>
    </row>
    <row r="258" spans="1:21" s="6" customFormat="1" ht="16.5" x14ac:dyDescent="0.3">
      <c r="A258" s="110" t="s">
        <v>188</v>
      </c>
      <c r="B258" s="67"/>
      <c r="C258" s="69"/>
      <c r="D258" s="69"/>
      <c r="E258" s="69"/>
      <c r="F258" s="69"/>
      <c r="G258" s="108"/>
      <c r="H258" s="69"/>
      <c r="I258" s="69">
        <f>I219</f>
        <v>0</v>
      </c>
      <c r="J258" s="137"/>
      <c r="K258" s="69"/>
      <c r="L258" s="69"/>
      <c r="M258" s="69"/>
      <c r="N258" s="69"/>
      <c r="O258" s="108"/>
      <c r="P258" s="69"/>
      <c r="Q258" s="69"/>
      <c r="R258" s="69"/>
      <c r="S258" s="69"/>
      <c r="T258" s="108"/>
      <c r="U258" s="267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0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{5C5C1BF6-2B43-414A-80BD-84CFA598DD79}</x14:id>
        </ext>
      </extLst>
    </cfRule>
  </conditionalFormatting>
  <conditionalFormatting sqref="I101:I113 I61:I99 I239 I1:I59 I241:I242 I115:I149 I152:I237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{8F2C2AA6-CA89-4CAB-BAD1-759204DDC1BE}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{D0C9373D-5397-4C92-8CE2-29CD079AE91E}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{B28F0206-988A-417F-8565-55085F5BEDA4}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{52CD4A90-F9BE-4652-BD35-3617BD39E0BD}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{DB11CAB6-1F23-4E89-95F8-1E3ED840530B}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{E6FD0476-4C33-4280-BCB3-88F734DA595A}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5C1BF6-2B43-414A-80BD-84CFA598DD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8F2C2AA6-CA89-4CAB-BAD1-759204DDC1B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I241:I242 I115:I149 I152:I237</xm:sqref>
        </x14:conditionalFormatting>
        <x14:conditionalFormatting xmlns:xm="http://schemas.microsoft.com/office/excel/2006/main">
          <x14:cfRule type="dataBar" id="{D0C9373D-5397-4C92-8CE2-29CD079AE91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B28F0206-988A-417F-8565-55085F5BEDA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52CD4A90-F9BE-4652-BD35-3617BD39E0B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DB11CAB6-1F23-4E89-95F8-1E3ED840530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E6FD0476-4C33-4280-BCB3-88F734DA595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F558-2479-4EF3-88E8-3403A4D60CD2}">
  <dimension ref="A1:U269"/>
  <sheetViews>
    <sheetView showGridLines="0" workbookViewId="0">
      <selection activeCell="A2" sqref="A2:A237"/>
    </sheetView>
  </sheetViews>
  <sheetFormatPr defaultRowHeight="15" x14ac:dyDescent="0.25"/>
  <cols>
    <col min="1" max="1" width="50.42578125" customWidth="1"/>
    <col min="2" max="2" width="15.28515625" customWidth="1"/>
    <col min="3" max="3" width="11" customWidth="1"/>
    <col min="4" max="4" width="8.5703125" customWidth="1"/>
    <col min="5" max="5" width="10.5703125" customWidth="1"/>
    <col min="6" max="6" width="10.28515625" customWidth="1"/>
    <col min="7" max="7" width="10.5703125" style="285" customWidth="1"/>
    <col min="8" max="8" width="17" style="1" customWidth="1"/>
    <col min="9" max="9" width="17.5703125" style="2" customWidth="1"/>
    <col min="10" max="10" width="10.42578125" style="3" customWidth="1"/>
    <col min="11" max="11" width="11.5703125" customWidth="1"/>
    <col min="15" max="15" width="12.7109375" style="285" bestFit="1" customWidth="1"/>
    <col min="20" max="20" width="9.140625" style="285"/>
  </cols>
  <sheetData>
    <row r="1" spans="1:21" ht="15.75" thickBot="1" x14ac:dyDescent="0.3">
      <c r="A1" s="12" t="s">
        <v>255</v>
      </c>
      <c r="B1" s="13"/>
      <c r="C1" s="14"/>
      <c r="D1" s="15"/>
      <c r="E1" s="16"/>
      <c r="F1" s="17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'DAY14'!H5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+(Table117[[#This Row],[OPENING ]]+Table117[[#This Row],[RECEIPTS]]+Table117[[#This Row],[RETURNS]])-(Table117[[#This Row],[EXCHANGED]]+Table117[[#This Row],[SALES]]+Table117[[#This Row],[ISSUES]])</f>
        <v>0</v>
      </c>
      <c r="I5" s="53">
        <v>0</v>
      </c>
      <c r="J5" s="58">
        <f t="shared" ref="J5:J76" si="0">+I5-H5</f>
        <v>0</v>
      </c>
      <c r="K5" s="53">
        <f>+'DAY14'!K5+'DAY15'!C5</f>
        <v>0</v>
      </c>
      <c r="L5" s="54">
        <f>+'DAY14'!L5+'DAY15'!D5</f>
        <v>0</v>
      </c>
      <c r="M5" s="55">
        <f>+'DAY14'!M5+'DAY15'!E5</f>
        <v>0</v>
      </c>
      <c r="N5" s="52">
        <f>+'DAY14'!N5+'DAY15'!F5</f>
        <v>0</v>
      </c>
      <c r="O5" s="276">
        <f>+'DAY14'!O5+'DAY15'!G5</f>
        <v>0</v>
      </c>
      <c r="P5" s="53">
        <f>+K5/15</f>
        <v>0</v>
      </c>
      <c r="Q5" s="54">
        <f>+L5/15</f>
        <v>0</v>
      </c>
      <c r="R5" s="55">
        <f>+M5/15</f>
        <v>0</v>
      </c>
      <c r="S5" s="52">
        <f>+N5/15</f>
        <v>0</v>
      </c>
      <c r="T5" s="276">
        <f>+O5/15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'DAY14'!H6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+(Table117[[#This Row],[OPENING ]]+Table117[[#This Row],[RECEIPTS]]+Table117[[#This Row],[RETURNS]])-(Table117[[#This Row],[EXCHANGED]]+Table117[[#This Row],[SALES]]+Table117[[#This Row],[ISSUES]])</f>
        <v>0</v>
      </c>
      <c r="I6" s="53">
        <v>0</v>
      </c>
      <c r="J6" s="58">
        <f t="shared" si="0"/>
        <v>0</v>
      </c>
      <c r="K6" s="53">
        <f>+'DAY14'!K6+'DAY15'!C6</f>
        <v>0</v>
      </c>
      <c r="L6" s="54">
        <f>+'DAY14'!L6+'DAY15'!D6</f>
        <v>0</v>
      </c>
      <c r="M6" s="55">
        <f>+'DAY14'!M6+'DAY15'!E6</f>
        <v>0</v>
      </c>
      <c r="N6" s="52">
        <f>+'DAY14'!N6+'DAY15'!F6</f>
        <v>0</v>
      </c>
      <c r="O6" s="276">
        <f>+'DAY14'!O6+'DAY15'!G6</f>
        <v>0</v>
      </c>
      <c r="P6" s="53">
        <f t="shared" ref="P6:P19" si="2">+K6/15</f>
        <v>0</v>
      </c>
      <c r="Q6" s="54">
        <f t="shared" ref="Q6:Q19" si="3">+L6/15</f>
        <v>0</v>
      </c>
      <c r="R6" s="55">
        <f t="shared" ref="R6:R19" si="4">+M6/15</f>
        <v>0</v>
      </c>
      <c r="S6" s="52">
        <f t="shared" ref="S6:S19" si="5">+N6/15</f>
        <v>0</v>
      </c>
      <c r="T6" s="276">
        <f t="shared" ref="T6:T19" si="6">+O6/15</f>
        <v>0</v>
      </c>
      <c r="U6" s="59">
        <f t="shared" si="1"/>
        <v>0</v>
      </c>
    </row>
    <row r="7" spans="1:21" x14ac:dyDescent="0.25">
      <c r="A7" s="51" t="s">
        <v>14</v>
      </c>
      <c r="B7" s="52">
        <f>'DAY14'!H7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+(Table117[[#This Row],[OPENING ]]+Table117[[#This Row],[RECEIPTS]]+Table117[[#This Row],[RETURNS]])-(Table117[[#This Row],[EXCHANGED]]+Table117[[#This Row],[SALES]]+Table117[[#This Row],[ISSUES]])</f>
        <v>0</v>
      </c>
      <c r="I7" s="53">
        <v>0</v>
      </c>
      <c r="J7" s="58">
        <f t="shared" si="0"/>
        <v>0</v>
      </c>
      <c r="K7" s="53">
        <f>+'DAY14'!K7+'DAY15'!C7</f>
        <v>0</v>
      </c>
      <c r="L7" s="54">
        <f>+'DAY14'!L7+'DAY15'!D7</f>
        <v>0</v>
      </c>
      <c r="M7" s="55">
        <f>+'DAY14'!M7+'DAY15'!E7</f>
        <v>0</v>
      </c>
      <c r="N7" s="52">
        <f>+'DAY14'!N7+'DAY15'!F7</f>
        <v>0</v>
      </c>
      <c r="O7" s="276">
        <f>+'DAY14'!O7+'DAY15'!G7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'DAY14'!H8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+(Table117[[#This Row],[OPENING ]]+Table117[[#This Row],[RECEIPTS]]+Table117[[#This Row],[RETURNS]])-(Table117[[#This Row],[EXCHANGED]]+Table117[[#This Row],[SALES]]+Table117[[#This Row],[ISSUES]])</f>
        <v>0</v>
      </c>
      <c r="I8" s="53">
        <v>0</v>
      </c>
      <c r="J8" s="58">
        <f t="shared" si="0"/>
        <v>0</v>
      </c>
      <c r="K8" s="53">
        <f>+'DAY14'!K8+'DAY15'!C8</f>
        <v>0</v>
      </c>
      <c r="L8" s="54">
        <f>+'DAY14'!L8+'DAY15'!D8</f>
        <v>0</v>
      </c>
      <c r="M8" s="55">
        <f>+'DAY14'!M8+'DAY15'!E8</f>
        <v>0</v>
      </c>
      <c r="N8" s="52">
        <f>+'DAY14'!N8+'DAY15'!F8</f>
        <v>0</v>
      </c>
      <c r="O8" s="276">
        <f>+'DAY14'!O8+'DAY15'!G8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'DAY14'!H9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+(Table117[[#This Row],[OPENING ]]+Table117[[#This Row],[RECEIPTS]]+Table117[[#This Row],[RETURNS]])-(Table117[[#This Row],[EXCHANGED]]+Table117[[#This Row],[SALES]]+Table117[[#This Row],[ISSUES]])</f>
        <v>0</v>
      </c>
      <c r="I9" s="53">
        <v>0</v>
      </c>
      <c r="J9" s="58">
        <f t="shared" si="0"/>
        <v>0</v>
      </c>
      <c r="K9" s="53">
        <f>+'DAY14'!K9+'DAY15'!C9</f>
        <v>0</v>
      </c>
      <c r="L9" s="54">
        <f>+'DAY14'!L9+'DAY15'!D9</f>
        <v>0</v>
      </c>
      <c r="M9" s="55">
        <f>+'DAY14'!M9+'DAY15'!E9</f>
        <v>0</v>
      </c>
      <c r="N9" s="52">
        <f>+'DAY14'!N9+'DAY15'!F9</f>
        <v>0</v>
      </c>
      <c r="O9" s="276">
        <f>+'DAY14'!O9+'DAY15'!G9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'DAY14'!H10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+(Table117[[#This Row],[OPENING ]]+Table117[[#This Row],[RECEIPTS]]+Table117[[#This Row],[RETURNS]])-(Table117[[#This Row],[EXCHANGED]]+Table117[[#This Row],[SALES]]+Table117[[#This Row],[ISSUES]])</f>
        <v>0</v>
      </c>
      <c r="I10" s="53">
        <v>0</v>
      </c>
      <c r="J10" s="58">
        <f t="shared" si="0"/>
        <v>0</v>
      </c>
      <c r="K10" s="53">
        <f>+'DAY14'!K10+'DAY15'!C10</f>
        <v>0</v>
      </c>
      <c r="L10" s="54">
        <f>+'DAY14'!L10+'DAY15'!D10</f>
        <v>0</v>
      </c>
      <c r="M10" s="55">
        <f>+'DAY14'!M10+'DAY15'!E10</f>
        <v>0</v>
      </c>
      <c r="N10" s="52">
        <f>+'DAY14'!N10+'DAY15'!F10</f>
        <v>0</v>
      </c>
      <c r="O10" s="276">
        <f>+'DAY14'!O10+'DAY15'!G10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'DAY14'!H11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+(Table117[[#This Row],[OPENING ]]+Table117[[#This Row],[RECEIPTS]]+Table117[[#This Row],[RETURNS]])-(Table117[[#This Row],[EXCHANGED]]+Table117[[#This Row],[SALES]]+Table117[[#This Row],[ISSUES]])</f>
        <v>0</v>
      </c>
      <c r="I11" s="53">
        <v>0</v>
      </c>
      <c r="J11" s="58">
        <f t="shared" si="0"/>
        <v>0</v>
      </c>
      <c r="K11" s="53">
        <f>+'DAY14'!K11+'DAY15'!C11</f>
        <v>0</v>
      </c>
      <c r="L11" s="54">
        <f>+'DAY14'!L11+'DAY15'!D11</f>
        <v>0</v>
      </c>
      <c r="M11" s="55">
        <f>+'DAY14'!M11+'DAY15'!E11</f>
        <v>0</v>
      </c>
      <c r="N11" s="52">
        <f>+'DAY14'!N11+'DAY15'!F11</f>
        <v>0</v>
      </c>
      <c r="O11" s="276">
        <f>+'DAY14'!O11+'DAY15'!G11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'DAY14'!H12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+(Table117[[#This Row],[OPENING ]]+Table117[[#This Row],[RECEIPTS]]+Table117[[#This Row],[RETURNS]])-(Table117[[#This Row],[EXCHANGED]]+Table117[[#This Row],[SALES]]+Table117[[#This Row],[ISSUES]])</f>
        <v>0</v>
      </c>
      <c r="I12" s="53">
        <v>0</v>
      </c>
      <c r="J12" s="58">
        <f t="shared" si="0"/>
        <v>0</v>
      </c>
      <c r="K12" s="53">
        <f>+'DAY14'!K12+'DAY15'!C12</f>
        <v>0</v>
      </c>
      <c r="L12" s="54">
        <f>+'DAY14'!L12+'DAY15'!D12</f>
        <v>0</v>
      </c>
      <c r="M12" s="55">
        <f>+'DAY14'!M12+'DAY15'!E12</f>
        <v>0</v>
      </c>
      <c r="N12" s="52">
        <f>+'DAY14'!N12+'DAY15'!F12</f>
        <v>0</v>
      </c>
      <c r="O12" s="276">
        <f>+'DAY14'!O12+'DAY15'!G12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'DAY14'!H13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+(Table117[[#This Row],[OPENING ]]+Table117[[#This Row],[RECEIPTS]]+Table117[[#This Row],[RETURNS]])-(Table117[[#This Row],[EXCHANGED]]+Table117[[#This Row],[SALES]]+Table117[[#This Row],[ISSUES]])</f>
        <v>140</v>
      </c>
      <c r="I13" s="53">
        <v>0</v>
      </c>
      <c r="J13" s="58">
        <f t="shared" si="0"/>
        <v>-140</v>
      </c>
      <c r="K13" s="53">
        <f>+'DAY14'!K13+'DAY15'!C13</f>
        <v>0</v>
      </c>
      <c r="L13" s="54">
        <f>+'DAY14'!L13+'DAY15'!D13</f>
        <v>0</v>
      </c>
      <c r="M13" s="55">
        <f>+'DAY14'!M13+'DAY15'!E13</f>
        <v>0</v>
      </c>
      <c r="N13" s="52">
        <f>+'DAY14'!N13+'DAY15'!F13</f>
        <v>0</v>
      </c>
      <c r="O13" s="276">
        <f>+'DAY14'!O13+'DAY15'!G13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'DAY14'!H14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+(Table117[[#This Row],[OPENING ]]+Table117[[#This Row],[RECEIPTS]]+Table117[[#This Row],[RETURNS]])-(Table117[[#This Row],[EXCHANGED]]+Table117[[#This Row],[SALES]]+Table117[[#This Row],[ISSUES]])</f>
        <v>0</v>
      </c>
      <c r="I14" s="53">
        <v>0</v>
      </c>
      <c r="J14" s="58">
        <f t="shared" si="0"/>
        <v>0</v>
      </c>
      <c r="K14" s="53">
        <f>+'DAY14'!K14+'DAY15'!C14</f>
        <v>0</v>
      </c>
      <c r="L14" s="54">
        <f>+'DAY14'!L14+'DAY15'!D14</f>
        <v>0</v>
      </c>
      <c r="M14" s="55">
        <f>+'DAY14'!M14+'DAY15'!E14</f>
        <v>0</v>
      </c>
      <c r="N14" s="52">
        <f>+'DAY14'!N14+'DAY15'!F14</f>
        <v>0</v>
      </c>
      <c r="O14" s="276">
        <f>+'DAY14'!O14+'DAY15'!G14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'DAY14'!H15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+(Table117[[#This Row],[OPENING ]]+Table117[[#This Row],[RECEIPTS]]+Table117[[#This Row],[RETURNS]])-(Table117[[#This Row],[EXCHANGED]]+Table117[[#This Row],[SALES]]+Table117[[#This Row],[ISSUES]])</f>
        <v>0</v>
      </c>
      <c r="I15" s="53">
        <v>0</v>
      </c>
      <c r="J15" s="58">
        <f t="shared" si="0"/>
        <v>0</v>
      </c>
      <c r="K15" s="53">
        <f>+'DAY14'!K15+'DAY15'!C15</f>
        <v>0</v>
      </c>
      <c r="L15" s="54">
        <f>+'DAY14'!L15+'DAY15'!D15</f>
        <v>0</v>
      </c>
      <c r="M15" s="55">
        <f>+'DAY14'!M15+'DAY15'!E15</f>
        <v>0</v>
      </c>
      <c r="N15" s="52">
        <f>+'DAY14'!N15+'DAY15'!F15</f>
        <v>0</v>
      </c>
      <c r="O15" s="276">
        <f>+'DAY14'!O15+'DAY15'!G15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'DAY14'!H16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+(Table117[[#This Row],[OPENING ]]+Table117[[#This Row],[RECEIPTS]]+Table117[[#This Row],[RETURNS]])-(Table117[[#This Row],[EXCHANGED]]+Table117[[#This Row],[SALES]]+Table117[[#This Row],[ISSUES]])</f>
        <v>13189.599999999999</v>
      </c>
      <c r="I16" s="53">
        <v>0</v>
      </c>
      <c r="J16" s="58">
        <f t="shared" si="0"/>
        <v>-13189.599999999999</v>
      </c>
      <c r="K16" s="53">
        <f>+'DAY14'!K16+'DAY15'!C16</f>
        <v>0</v>
      </c>
      <c r="L16" s="54">
        <f>+'DAY14'!L16+'DAY15'!D16</f>
        <v>0</v>
      </c>
      <c r="M16" s="55">
        <f>+'DAY14'!M16+'DAY15'!E16</f>
        <v>0</v>
      </c>
      <c r="N16" s="52">
        <f>+'DAY14'!N16+'DAY15'!F16</f>
        <v>0</v>
      </c>
      <c r="O16" s="276">
        <f>+'DAY14'!O16+'DAY15'!G16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404.2</v>
      </c>
      <c r="U16" s="59">
        <f t="shared" si="1"/>
        <v>32.631370608609593</v>
      </c>
    </row>
    <row r="17" spans="1:21" x14ac:dyDescent="0.25">
      <c r="A17" s="60"/>
      <c r="B17" s="52">
        <f>'DAY14'!H17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+(Table117[[#This Row],[OPENING ]]+Table117[[#This Row],[RECEIPTS]]+Table117[[#This Row],[RETURNS]])-(Table117[[#This Row],[EXCHANGED]]+Table117[[#This Row],[SALES]]+Table117[[#This Row],[ISSUES]])</f>
        <v>0</v>
      </c>
      <c r="I17" s="53">
        <v>0</v>
      </c>
      <c r="J17" s="58">
        <f t="shared" si="0"/>
        <v>0</v>
      </c>
      <c r="K17" s="53">
        <f>+'DAY14'!K17+'DAY15'!C17</f>
        <v>0</v>
      </c>
      <c r="L17" s="54">
        <f>+'DAY14'!L17+'DAY15'!D17</f>
        <v>0</v>
      </c>
      <c r="M17" s="55">
        <f>+'DAY14'!M17+'DAY15'!E17</f>
        <v>0</v>
      </c>
      <c r="N17" s="52">
        <f>+'DAY14'!N17+'DAY15'!F17</f>
        <v>0</v>
      </c>
      <c r="O17" s="276">
        <f>+'DAY14'!O17+'DAY15'!G17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'DAY14'!H18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+(Table117[[#This Row],[OPENING ]]+Table117[[#This Row],[RECEIPTS]]+Table117[[#This Row],[RETURNS]])-(Table117[[#This Row],[EXCHANGED]]+Table117[[#This Row],[SALES]]+Table117[[#This Row],[ISSUES]])</f>
        <v>0</v>
      </c>
      <c r="I18" s="53">
        <v>0</v>
      </c>
      <c r="J18" s="58">
        <f t="shared" si="0"/>
        <v>0</v>
      </c>
      <c r="K18" s="53">
        <f>+'DAY14'!K18+'DAY15'!C18</f>
        <v>0</v>
      </c>
      <c r="L18" s="54">
        <f>+'DAY14'!L18+'DAY15'!D18</f>
        <v>0</v>
      </c>
      <c r="M18" s="55">
        <f>+'DAY14'!M18+'DAY15'!E18</f>
        <v>0</v>
      </c>
      <c r="N18" s="52">
        <f>+'DAY14'!N18+'DAY15'!F18</f>
        <v>0</v>
      </c>
      <c r="O18" s="276">
        <f>+'DAY14'!O18+'DAY15'!G18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'DAY14'!H19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+(Table117[[#This Row],[OPENING ]]+Table117[[#This Row],[RECEIPTS]]+Table117[[#This Row],[RETURNS]])-(Table117[[#This Row],[EXCHANGED]]+Table117[[#This Row],[SALES]]+Table117[[#This Row],[ISSUES]])</f>
        <v>0</v>
      </c>
      <c r="I19" s="144">
        <v>0</v>
      </c>
      <c r="J19" s="148">
        <f t="shared" si="0"/>
        <v>0</v>
      </c>
      <c r="K19" s="53">
        <f>+'DAY14'!K19+'DAY15'!C19</f>
        <v>0</v>
      </c>
      <c r="L19" s="54">
        <f>+'DAY14'!L19+'DAY15'!D19</f>
        <v>0</v>
      </c>
      <c r="M19" s="55">
        <f>+'DAY14'!M19+'DAY15'!E19</f>
        <v>0</v>
      </c>
      <c r="N19" s="52">
        <f>+'DAY14'!N19+'DAY15'!F19</f>
        <v>0</v>
      </c>
      <c r="O19" s="276">
        <f>+'DAY14'!O19+'DAY15'!G19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 t="shared" si="7"/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404.2</v>
      </c>
      <c r="U20" s="166">
        <f t="shared" si="1"/>
        <v>32.977733795150911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'DAY14'!H23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+(Table117[[#This Row],[OPENING ]]+Table117[[#This Row],[RECEIPTS]]+Table117[[#This Row],[RETURNS]])-(Table117[[#This Row],[EXCHANGED]]+Table117[[#This Row],[SALES]]+Table117[[#This Row],[ISSUES]])</f>
        <v>0</v>
      </c>
      <c r="I23" s="53">
        <v>0</v>
      </c>
      <c r="J23" s="58">
        <f t="shared" si="0"/>
        <v>0</v>
      </c>
      <c r="K23" s="53">
        <f>+'DAY14'!K23+'DAY15'!C23</f>
        <v>0</v>
      </c>
      <c r="L23" s="54">
        <f>+'DAY14'!L23+'DAY15'!D23</f>
        <v>0</v>
      </c>
      <c r="M23" s="55">
        <f>+'DAY14'!M23+'DAY15'!E23</f>
        <v>0</v>
      </c>
      <c r="N23" s="52">
        <f>+'DAY14'!N23+'DAY15'!F23</f>
        <v>0</v>
      </c>
      <c r="O23" s="276">
        <f>+'DAY14'!O23+'DAY15'!G23</f>
        <v>0</v>
      </c>
      <c r="P23" s="53">
        <f>+K23/15</f>
        <v>0</v>
      </c>
      <c r="Q23" s="54">
        <f>+L23/15</f>
        <v>0</v>
      </c>
      <c r="R23" s="55">
        <f>+M23/15</f>
        <v>0</v>
      </c>
      <c r="S23" s="52">
        <f>+N23/15</f>
        <v>0</v>
      </c>
      <c r="T23" s="276">
        <f>+O23/15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'DAY14'!H24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+(Table117[[#This Row],[OPENING ]]+Table117[[#This Row],[RECEIPTS]]+Table117[[#This Row],[RETURNS]])-(Table117[[#This Row],[EXCHANGED]]+Table117[[#This Row],[SALES]]+Table117[[#This Row],[ISSUES]])</f>
        <v>247.2</v>
      </c>
      <c r="I24" s="53">
        <v>0</v>
      </c>
      <c r="J24" s="58">
        <f t="shared" si="0"/>
        <v>-247.2</v>
      </c>
      <c r="K24" s="53">
        <f>+'DAY14'!K24+'DAY15'!C24</f>
        <v>0</v>
      </c>
      <c r="L24" s="54">
        <f>+'DAY14'!L24+'DAY15'!D24</f>
        <v>110.2</v>
      </c>
      <c r="M24" s="55">
        <f>+'DAY14'!M24+'DAY15'!E24</f>
        <v>0</v>
      </c>
      <c r="N24" s="52">
        <f>+'DAY14'!N24+'DAY15'!F24</f>
        <v>0</v>
      </c>
      <c r="O24" s="276">
        <f>+'DAY14'!O24+'DAY15'!G24</f>
        <v>2367</v>
      </c>
      <c r="P24" s="53">
        <f t="shared" ref="P24:P39" si="8">+K24/15</f>
        <v>0</v>
      </c>
      <c r="Q24" s="54">
        <f t="shared" ref="Q24:Q39" si="9">+L24/15</f>
        <v>7.3466666666666667</v>
      </c>
      <c r="R24" s="55">
        <f t="shared" ref="R24:R39" si="10">+M24/15</f>
        <v>0</v>
      </c>
      <c r="S24" s="52">
        <f t="shared" ref="S24:S39" si="11">+N24/15</f>
        <v>0</v>
      </c>
      <c r="T24" s="276">
        <f t="shared" ref="T24:T39" si="12">+O24/15</f>
        <v>157.80000000000001</v>
      </c>
      <c r="U24" s="62">
        <f t="shared" si="1"/>
        <v>1.4968512837074115</v>
      </c>
    </row>
    <row r="25" spans="1:21" x14ac:dyDescent="0.25">
      <c r="A25" s="336" t="s">
        <v>22</v>
      </c>
      <c r="B25" s="52">
        <f>'DAY14'!H25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+(Table117[[#This Row],[OPENING ]]+Table117[[#This Row],[RECEIPTS]]+Table117[[#This Row],[RETURNS]])-(Table117[[#This Row],[EXCHANGED]]+Table117[[#This Row],[SALES]]+Table117[[#This Row],[ISSUES]])</f>
        <v>0</v>
      </c>
      <c r="I25" s="53">
        <v>0</v>
      </c>
      <c r="J25" s="58">
        <f t="shared" si="0"/>
        <v>0</v>
      </c>
      <c r="K25" s="53">
        <f>+'DAY14'!K25+'DAY15'!C25</f>
        <v>0</v>
      </c>
      <c r="L25" s="54">
        <f>+'DAY14'!L25+'DAY15'!D25</f>
        <v>0</v>
      </c>
      <c r="M25" s="55">
        <f>+'DAY14'!M25+'DAY15'!E25</f>
        <v>0</v>
      </c>
      <c r="N25" s="52">
        <f>+'DAY14'!N25+'DAY15'!F25</f>
        <v>0</v>
      </c>
      <c r="O25" s="276">
        <f>+'DAY14'!O25+'DAY15'!G25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276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'DAY14'!H26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+(Table117[[#This Row],[OPENING ]]+Table117[[#This Row],[RECEIPTS]]+Table117[[#This Row],[RETURNS]])-(Table117[[#This Row],[EXCHANGED]]+Table117[[#This Row],[SALES]]+Table117[[#This Row],[ISSUES]])</f>
        <v>0</v>
      </c>
      <c r="I26" s="53">
        <v>0</v>
      </c>
      <c r="J26" s="58">
        <f t="shared" si="0"/>
        <v>0</v>
      </c>
      <c r="K26" s="53">
        <f>+'DAY14'!K26+'DAY15'!C26</f>
        <v>0</v>
      </c>
      <c r="L26" s="54">
        <f>+'DAY14'!L26+'DAY15'!D26</f>
        <v>0</v>
      </c>
      <c r="M26" s="55">
        <f>+'DAY14'!M26+'DAY15'!E26</f>
        <v>0</v>
      </c>
      <c r="N26" s="52">
        <f>+'DAY14'!N26+'DAY15'!F26</f>
        <v>0</v>
      </c>
      <c r="O26" s="276">
        <f>+'DAY14'!O26+'DAY15'!G26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276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'DAY14'!H27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+(Table117[[#This Row],[OPENING ]]+Table117[[#This Row],[RECEIPTS]]+Table117[[#This Row],[RETURNS]])-(Table117[[#This Row],[EXCHANGED]]+Table117[[#This Row],[SALES]]+Table117[[#This Row],[ISSUES]])</f>
        <v>0</v>
      </c>
      <c r="I27" s="53">
        <v>0</v>
      </c>
      <c r="J27" s="58">
        <f t="shared" si="0"/>
        <v>0</v>
      </c>
      <c r="K27" s="53">
        <f>+'DAY14'!K27+'DAY15'!C27</f>
        <v>0</v>
      </c>
      <c r="L27" s="54">
        <f>+'DAY14'!L27+'DAY15'!D27</f>
        <v>0</v>
      </c>
      <c r="M27" s="55">
        <f>+'DAY14'!M27+'DAY15'!E27</f>
        <v>0</v>
      </c>
      <c r="N27" s="52">
        <f>+'DAY14'!N27+'DAY15'!F27</f>
        <v>0</v>
      </c>
      <c r="O27" s="276">
        <f>+'DAY14'!O27+'DAY15'!G27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276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'DAY14'!H28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+(Table117[[#This Row],[OPENING ]]+Table117[[#This Row],[RECEIPTS]]+Table117[[#This Row],[RETURNS]])-(Table117[[#This Row],[EXCHANGED]]+Table117[[#This Row],[SALES]]+Table117[[#This Row],[ISSUES]])</f>
        <v>0</v>
      </c>
      <c r="I28" s="53">
        <v>0</v>
      </c>
      <c r="J28" s="58">
        <f t="shared" si="0"/>
        <v>0</v>
      </c>
      <c r="K28" s="53">
        <f>+'DAY14'!K28+'DAY15'!C28</f>
        <v>0</v>
      </c>
      <c r="L28" s="54">
        <f>+'DAY14'!L28+'DAY15'!D28</f>
        <v>0</v>
      </c>
      <c r="M28" s="55">
        <f>+'DAY14'!M28+'DAY15'!E28</f>
        <v>0</v>
      </c>
      <c r="N28" s="52">
        <f>+'DAY14'!N28+'DAY15'!F28</f>
        <v>0</v>
      </c>
      <c r="O28" s="276">
        <f>+'DAY14'!O28+'DAY15'!G28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276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'DAY14'!H29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+(Table117[[#This Row],[OPENING ]]+Table117[[#This Row],[RECEIPTS]]+Table117[[#This Row],[RETURNS]])-(Table117[[#This Row],[EXCHANGED]]+Table117[[#This Row],[SALES]]+Table117[[#This Row],[ISSUES]])</f>
        <v>0</v>
      </c>
      <c r="I29" s="53">
        <v>0</v>
      </c>
      <c r="J29" s="58">
        <f t="shared" si="0"/>
        <v>0</v>
      </c>
      <c r="K29" s="53">
        <f>+'DAY14'!K29+'DAY15'!C29</f>
        <v>0</v>
      </c>
      <c r="L29" s="54">
        <f>+'DAY14'!L29+'DAY15'!D29</f>
        <v>0</v>
      </c>
      <c r="M29" s="55">
        <f>+'DAY14'!M29+'DAY15'!E29</f>
        <v>0</v>
      </c>
      <c r="N29" s="52">
        <f>+'DAY14'!N29+'DAY15'!F29</f>
        <v>0</v>
      </c>
      <c r="O29" s="276">
        <f>+'DAY14'!O29+'DAY15'!G29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276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'DAY14'!H30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+(Table117[[#This Row],[OPENING ]]+Table117[[#This Row],[RECEIPTS]]+Table117[[#This Row],[RETURNS]])-(Table117[[#This Row],[EXCHANGED]]+Table117[[#This Row],[SALES]]+Table117[[#This Row],[ISSUES]])</f>
        <v>0</v>
      </c>
      <c r="I30" s="53">
        <v>0</v>
      </c>
      <c r="J30" s="58">
        <f t="shared" si="0"/>
        <v>0</v>
      </c>
      <c r="K30" s="53">
        <f>+'DAY14'!K30+'DAY15'!C30</f>
        <v>0</v>
      </c>
      <c r="L30" s="54">
        <f>+'DAY14'!L30+'DAY15'!D30</f>
        <v>0</v>
      </c>
      <c r="M30" s="55">
        <f>+'DAY14'!M30+'DAY15'!E30</f>
        <v>0</v>
      </c>
      <c r="N30" s="52">
        <f>+'DAY14'!N30+'DAY15'!F30</f>
        <v>0</v>
      </c>
      <c r="O30" s="276">
        <f>+'DAY14'!O30+'DAY15'!G30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276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'DAY14'!H31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+(Table117[[#This Row],[OPENING ]]+Table117[[#This Row],[RECEIPTS]]+Table117[[#This Row],[RETURNS]])-(Table117[[#This Row],[EXCHANGED]]+Table117[[#This Row],[SALES]]+Table117[[#This Row],[ISSUES]])</f>
        <v>0</v>
      </c>
      <c r="I31" s="53">
        <v>0</v>
      </c>
      <c r="J31" s="58">
        <f t="shared" si="0"/>
        <v>0</v>
      </c>
      <c r="K31" s="53">
        <f>+'DAY14'!K31+'DAY15'!C31</f>
        <v>0</v>
      </c>
      <c r="L31" s="54">
        <f>+'DAY14'!L31+'DAY15'!D31</f>
        <v>0</v>
      </c>
      <c r="M31" s="55">
        <f>+'DAY14'!M31+'DAY15'!E31</f>
        <v>0</v>
      </c>
      <c r="N31" s="52">
        <f>+'DAY14'!N31+'DAY15'!F31</f>
        <v>0</v>
      </c>
      <c r="O31" s="276">
        <f>+'DAY14'!O31+'DAY15'!G31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276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'DAY14'!H32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+(Table117[[#This Row],[OPENING ]]+Table117[[#This Row],[RECEIPTS]]+Table117[[#This Row],[RETURNS]])-(Table117[[#This Row],[EXCHANGED]]+Table117[[#This Row],[SALES]]+Table117[[#This Row],[ISSUES]])</f>
        <v>0</v>
      </c>
      <c r="I32" s="53">
        <v>0</v>
      </c>
      <c r="J32" s="58">
        <f t="shared" si="0"/>
        <v>0</v>
      </c>
      <c r="K32" s="53">
        <f>+'DAY14'!K32+'DAY15'!C32</f>
        <v>0</v>
      </c>
      <c r="L32" s="54">
        <f>+'DAY14'!L32+'DAY15'!D32</f>
        <v>0</v>
      </c>
      <c r="M32" s="55">
        <f>+'DAY14'!M32+'DAY15'!E32</f>
        <v>0</v>
      </c>
      <c r="N32" s="52">
        <f>+'DAY14'!N32+'DAY15'!F32</f>
        <v>0</v>
      </c>
      <c r="O32" s="276">
        <f>+'DAY14'!O32+'DAY15'!G32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276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'DAY14'!H33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+(Table117[[#This Row],[OPENING ]]+Table117[[#This Row],[RECEIPTS]]+Table117[[#This Row],[RETURNS]])-(Table117[[#This Row],[EXCHANGED]]+Table117[[#This Row],[SALES]]+Table117[[#This Row],[ISSUES]])</f>
        <v>0</v>
      </c>
      <c r="I33" s="53">
        <v>0</v>
      </c>
      <c r="J33" s="58">
        <f t="shared" si="0"/>
        <v>0</v>
      </c>
      <c r="K33" s="53">
        <f>+'DAY14'!K33+'DAY15'!C33</f>
        <v>0</v>
      </c>
      <c r="L33" s="54">
        <f>+'DAY14'!L33+'DAY15'!D33</f>
        <v>0</v>
      </c>
      <c r="M33" s="55">
        <f>+'DAY14'!M33+'DAY15'!E33</f>
        <v>0</v>
      </c>
      <c r="N33" s="52">
        <f>+'DAY14'!N33+'DAY15'!F33</f>
        <v>0</v>
      </c>
      <c r="O33" s="276">
        <f>+'DAY14'!O33+'DAY15'!G33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276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'DAY14'!H34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+(Table117[[#This Row],[OPENING ]]+Table117[[#This Row],[RECEIPTS]]+Table117[[#This Row],[RETURNS]])-(Table117[[#This Row],[EXCHANGED]]+Table117[[#This Row],[SALES]]+Table117[[#This Row],[ISSUES]])</f>
        <v>44279.9</v>
      </c>
      <c r="I34" s="53">
        <v>0</v>
      </c>
      <c r="J34" s="58">
        <f t="shared" si="0"/>
        <v>-44279.9</v>
      </c>
      <c r="K34" s="53">
        <f>+'DAY14'!K34+'DAY15'!C34</f>
        <v>29625</v>
      </c>
      <c r="L34" s="54">
        <f>+'DAY14'!L34+'DAY15'!D34</f>
        <v>18</v>
      </c>
      <c r="M34" s="55">
        <f>+'DAY14'!M34+'DAY15'!E34</f>
        <v>0</v>
      </c>
      <c r="N34" s="52">
        <f>+'DAY14'!N34+'DAY15'!F34</f>
        <v>0</v>
      </c>
      <c r="O34" s="276">
        <f>+'DAY14'!O34+'DAY15'!G34</f>
        <v>9691.5</v>
      </c>
      <c r="P34" s="53">
        <f t="shared" si="8"/>
        <v>1975</v>
      </c>
      <c r="Q34" s="54">
        <f t="shared" si="9"/>
        <v>1.2</v>
      </c>
      <c r="R34" s="55">
        <f t="shared" si="10"/>
        <v>0</v>
      </c>
      <c r="S34" s="52">
        <f t="shared" si="11"/>
        <v>0</v>
      </c>
      <c r="T34" s="276">
        <f t="shared" si="12"/>
        <v>646.1</v>
      </c>
      <c r="U34" s="62">
        <f t="shared" si="1"/>
        <v>16.885901689356672</v>
      </c>
    </row>
    <row r="35" spans="1:21" x14ac:dyDescent="0.25">
      <c r="A35" s="336"/>
      <c r="B35" s="52">
        <f>'DAY14'!H35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+(Table117[[#This Row],[OPENING ]]+Table117[[#This Row],[RECEIPTS]]+Table117[[#This Row],[RETURNS]])-(Table117[[#This Row],[EXCHANGED]]+Table117[[#This Row],[SALES]]+Table117[[#This Row],[ISSUES]])</f>
        <v>5000</v>
      </c>
      <c r="I35" s="53">
        <v>0</v>
      </c>
      <c r="J35" s="58">
        <f>+I35-H35</f>
        <v>-5000</v>
      </c>
      <c r="K35" s="53">
        <f>+'DAY14'!K35+'DAY15'!C35</f>
        <v>5000</v>
      </c>
      <c r="L35" s="54">
        <f>+'DAY14'!L35+'DAY15'!D35</f>
        <v>0</v>
      </c>
      <c r="M35" s="55">
        <f>+'DAY14'!M35+'DAY15'!E35</f>
        <v>0</v>
      </c>
      <c r="N35" s="52">
        <f>+'DAY14'!N35+'DAY15'!F35</f>
        <v>0</v>
      </c>
      <c r="O35" s="276">
        <f>+'DAY14'!O35+'DAY15'!G35</f>
        <v>0</v>
      </c>
      <c r="P35" s="53">
        <f t="shared" si="8"/>
        <v>333.33333333333331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276">
        <f t="shared" si="12"/>
        <v>0</v>
      </c>
      <c r="U35" s="62">
        <f t="shared" si="1"/>
        <v>15</v>
      </c>
    </row>
    <row r="36" spans="1:21" x14ac:dyDescent="0.25">
      <c r="A36" s="336"/>
      <c r="B36" s="52">
        <f>'DAY14'!H36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+(Table117[[#This Row],[OPENING ]]+Table117[[#This Row],[RECEIPTS]]+Table117[[#This Row],[RETURNS]])-(Table117[[#This Row],[EXCHANGED]]+Table117[[#This Row],[SALES]]+Table117[[#This Row],[ISSUES]])</f>
        <v>0</v>
      </c>
      <c r="I36" s="53">
        <v>0</v>
      </c>
      <c r="J36" s="58">
        <f>+I36-H36</f>
        <v>0</v>
      </c>
      <c r="K36" s="53">
        <f>+'DAY14'!K36+'DAY15'!C36</f>
        <v>0</v>
      </c>
      <c r="L36" s="54">
        <f>+'DAY14'!L36+'DAY15'!D36</f>
        <v>0</v>
      </c>
      <c r="M36" s="55">
        <f>+'DAY14'!M36+'DAY15'!E36</f>
        <v>0</v>
      </c>
      <c r="N36" s="52">
        <f>+'DAY14'!N36+'DAY15'!F36</f>
        <v>0</v>
      </c>
      <c r="O36" s="276">
        <f>+'DAY14'!O36+'DAY15'!G36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276">
        <f t="shared" si="12"/>
        <v>0</v>
      </c>
      <c r="U36" s="62">
        <f t="shared" si="1"/>
        <v>0</v>
      </c>
    </row>
    <row r="37" spans="1:21" x14ac:dyDescent="0.25">
      <c r="A37" s="336"/>
      <c r="B37" s="52">
        <f>'DAY14'!H37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+(Table117[[#This Row],[OPENING ]]+Table117[[#This Row],[RECEIPTS]]+Table117[[#This Row],[RETURNS]])-(Table117[[#This Row],[EXCHANGED]]+Table117[[#This Row],[SALES]]+Table117[[#This Row],[ISSUES]])</f>
        <v>0</v>
      </c>
      <c r="I37" s="53">
        <v>0</v>
      </c>
      <c r="J37" s="58">
        <f>+I37-H37</f>
        <v>0</v>
      </c>
      <c r="K37" s="53">
        <f>+'DAY14'!K37+'DAY15'!C37</f>
        <v>0</v>
      </c>
      <c r="L37" s="54">
        <f>+'DAY14'!L37+'DAY15'!D37</f>
        <v>0</v>
      </c>
      <c r="M37" s="55">
        <f>+'DAY14'!M37+'DAY15'!E37</f>
        <v>0</v>
      </c>
      <c r="N37" s="52">
        <f>+'DAY14'!N37+'DAY15'!F37</f>
        <v>0</v>
      </c>
      <c r="O37" s="276">
        <f>+'DAY14'!O37+'DAY15'!G37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276">
        <f t="shared" si="12"/>
        <v>0</v>
      </c>
      <c r="U37" s="62">
        <f t="shared" si="1"/>
        <v>0</v>
      </c>
    </row>
    <row r="38" spans="1:21" x14ac:dyDescent="0.25">
      <c r="A38" s="336"/>
      <c r="B38" s="52">
        <f>'DAY14'!H38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+(Table117[[#This Row],[OPENING ]]+Table117[[#This Row],[RECEIPTS]]+Table117[[#This Row],[RETURNS]])-(Table117[[#This Row],[EXCHANGED]]+Table117[[#This Row],[SALES]]+Table117[[#This Row],[ISSUES]])</f>
        <v>0</v>
      </c>
      <c r="I38" s="53">
        <v>0</v>
      </c>
      <c r="J38" s="58">
        <f>+I38-H38</f>
        <v>0</v>
      </c>
      <c r="K38" s="53">
        <f>+'DAY14'!K38+'DAY15'!C38</f>
        <v>0</v>
      </c>
      <c r="L38" s="54">
        <f>+'DAY14'!L38+'DAY15'!D38</f>
        <v>0</v>
      </c>
      <c r="M38" s="55">
        <f>+'DAY14'!M38+'DAY15'!E38</f>
        <v>0</v>
      </c>
      <c r="N38" s="52">
        <f>+'DAY14'!N38+'DAY15'!F38</f>
        <v>0</v>
      </c>
      <c r="O38" s="276">
        <f>+'DAY14'!O38+'DAY15'!G38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276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'DAY14'!H39</f>
        <v>0</v>
      </c>
      <c r="C39" s="53">
        <v>0</v>
      </c>
      <c r="D39" s="54">
        <v>0</v>
      </c>
      <c r="E39" s="55">
        <v>0</v>
      </c>
      <c r="F39" s="52">
        <v>0</v>
      </c>
      <c r="G39" s="276">
        <v>0</v>
      </c>
      <c r="H39" s="54">
        <f>+(Table117[[#This Row],[OPENING ]]+Table117[[#This Row],[RECEIPTS]]+Table117[[#This Row],[RETURNS]])-(Table117[[#This Row],[EXCHANGED]]+Table117[[#This Row],[SALES]]+Table117[[#This Row],[ISSUES]])</f>
        <v>0</v>
      </c>
      <c r="I39" s="144">
        <v>0</v>
      </c>
      <c r="J39" s="148">
        <f t="shared" si="0"/>
        <v>0</v>
      </c>
      <c r="K39" s="53">
        <f>+'DAY14'!K39+'DAY15'!C39</f>
        <v>0</v>
      </c>
      <c r="L39" s="54">
        <f>+'DAY14'!L39+'DAY15'!D39</f>
        <v>0</v>
      </c>
      <c r="M39" s="55">
        <f>+'DAY14'!M39+'DAY15'!E39</f>
        <v>0</v>
      </c>
      <c r="N39" s="52">
        <f>+'DAY14'!N39+'DAY15'!F39</f>
        <v>0</v>
      </c>
      <c r="O39" s="276">
        <f>+'DAY14'!O39+'DAY15'!G39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276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0</v>
      </c>
      <c r="H40" s="162">
        <f t="shared" si="13"/>
        <v>49527.1</v>
      </c>
      <c r="I40" s="161">
        <f t="shared" si="13"/>
        <v>0</v>
      </c>
      <c r="J40" s="165">
        <f>SUM(J23:J39)</f>
        <v>-49527.1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12058.5</v>
      </c>
      <c r="P40" s="161">
        <f t="shared" si="13"/>
        <v>2308.3333333333335</v>
      </c>
      <c r="Q40" s="162">
        <f t="shared" si="13"/>
        <v>8.5466666666666669</v>
      </c>
      <c r="R40" s="163">
        <f t="shared" si="13"/>
        <v>0</v>
      </c>
      <c r="S40" s="160">
        <f t="shared" si="13"/>
        <v>0</v>
      </c>
      <c r="T40" s="277">
        <f t="shared" si="13"/>
        <v>803.90000000000009</v>
      </c>
      <c r="U40" s="166">
        <f t="shared" si="1"/>
        <v>15.870102987073743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'DAY14'!H43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+(Table117[[#This Row],[OPENING ]]+Table117[[#This Row],[RECEIPTS]]+Table117[[#This Row],[RETURNS]])-(Table117[[#This Row],[EXCHANGED]]+Table117[[#This Row],[SALES]]+Table117[[#This Row],[ISSUES]])</f>
        <v>0</v>
      </c>
      <c r="I43" s="53">
        <v>0</v>
      </c>
      <c r="J43" s="58">
        <f t="shared" si="0"/>
        <v>0</v>
      </c>
      <c r="K43" s="53">
        <f>+'DAY14'!K43+'DAY15'!C43</f>
        <v>0</v>
      </c>
      <c r="L43" s="54">
        <f>+'DAY14'!L43+'DAY15'!D43</f>
        <v>0</v>
      </c>
      <c r="M43" s="55">
        <f>+'DAY14'!M43+'DAY15'!E43</f>
        <v>0</v>
      </c>
      <c r="N43" s="52">
        <f>+'DAY14'!N43+'DAY15'!F43</f>
        <v>0</v>
      </c>
      <c r="O43" s="276">
        <f>+'DAY14'!O43+'DAY15'!G43</f>
        <v>46</v>
      </c>
      <c r="P43" s="53">
        <f>+K43/15</f>
        <v>0</v>
      </c>
      <c r="Q43" s="54">
        <f>+L43/15</f>
        <v>0</v>
      </c>
      <c r="R43" s="55">
        <f>+M43/15</f>
        <v>0</v>
      </c>
      <c r="S43" s="52">
        <f>+N43/15</f>
        <v>0</v>
      </c>
      <c r="T43" s="276">
        <f>+O43/15</f>
        <v>3.0666666666666669</v>
      </c>
      <c r="U43" s="62">
        <f t="shared" si="1"/>
        <v>0</v>
      </c>
    </row>
    <row r="44" spans="1:21" x14ac:dyDescent="0.25">
      <c r="A44" s="71" t="s">
        <v>28</v>
      </c>
      <c r="B44" s="52">
        <f>'DAY14'!H44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+(Table117[[#This Row],[OPENING ]]+Table117[[#This Row],[RECEIPTS]]+Table117[[#This Row],[RETURNS]])-(Table117[[#This Row],[EXCHANGED]]+Table117[[#This Row],[SALES]]+Table117[[#This Row],[ISSUES]])</f>
        <v>0</v>
      </c>
      <c r="I44" s="53">
        <v>0</v>
      </c>
      <c r="J44" s="58">
        <f t="shared" si="0"/>
        <v>0</v>
      </c>
      <c r="K44" s="53">
        <f>+'DAY14'!K44+'DAY15'!C44</f>
        <v>0</v>
      </c>
      <c r="L44" s="54">
        <f>+'DAY14'!L44+'DAY15'!D44</f>
        <v>0</v>
      </c>
      <c r="M44" s="55">
        <f>+'DAY14'!M44+'DAY15'!E44</f>
        <v>0</v>
      </c>
      <c r="N44" s="52">
        <f>+'DAY14'!N44+'DAY15'!F44</f>
        <v>0</v>
      </c>
      <c r="O44" s="276">
        <f>+'DAY14'!O44+'DAY15'!G44</f>
        <v>0</v>
      </c>
      <c r="P44" s="53">
        <f t="shared" ref="P44:P59" si="14">+K44/15</f>
        <v>0</v>
      </c>
      <c r="Q44" s="54">
        <f t="shared" ref="Q44:Q59" si="15">+L44/15</f>
        <v>0</v>
      </c>
      <c r="R44" s="55">
        <f t="shared" ref="R44:R59" si="16">+M44/15</f>
        <v>0</v>
      </c>
      <c r="S44" s="52">
        <f t="shared" ref="S44:S59" si="17">+N44/15</f>
        <v>0</v>
      </c>
      <c r="T44" s="276">
        <f t="shared" ref="T44:T59" si="18">+O44/15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'DAY14'!H45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+(Table117[[#This Row],[OPENING ]]+Table117[[#This Row],[RECEIPTS]]+Table117[[#This Row],[RETURNS]])-(Table117[[#This Row],[EXCHANGED]]+Table117[[#This Row],[SALES]]+Table117[[#This Row],[ISSUES]])</f>
        <v>0</v>
      </c>
      <c r="I45" s="53">
        <v>0</v>
      </c>
      <c r="J45" s="58">
        <f t="shared" si="0"/>
        <v>0</v>
      </c>
      <c r="K45" s="53">
        <f>+'DAY14'!K45+'DAY15'!C45</f>
        <v>0</v>
      </c>
      <c r="L45" s="54">
        <f>+'DAY14'!L45+'DAY15'!D45</f>
        <v>0</v>
      </c>
      <c r="M45" s="55">
        <f>+'DAY14'!M45+'DAY15'!E45</f>
        <v>0</v>
      </c>
      <c r="N45" s="52">
        <f>+'DAY14'!N45+'DAY15'!F45</f>
        <v>0</v>
      </c>
      <c r="O45" s="276">
        <f>+'DAY14'!O45+'DAY15'!G45</f>
        <v>0</v>
      </c>
      <c r="P45" s="53">
        <f t="shared" si="14"/>
        <v>0</v>
      </c>
      <c r="Q45" s="54">
        <f t="shared" si="15"/>
        <v>0</v>
      </c>
      <c r="R45" s="55">
        <f t="shared" si="16"/>
        <v>0</v>
      </c>
      <c r="S45" s="52">
        <f t="shared" si="17"/>
        <v>0</v>
      </c>
      <c r="T45" s="276">
        <f t="shared" si="1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'DAY14'!H46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+(Table117[[#This Row],[OPENING ]]+Table117[[#This Row],[RECEIPTS]]+Table117[[#This Row],[RETURNS]])-(Table117[[#This Row],[EXCHANGED]]+Table117[[#This Row],[SALES]]+Table117[[#This Row],[ISSUES]])</f>
        <v>0</v>
      </c>
      <c r="I46" s="53">
        <v>0</v>
      </c>
      <c r="J46" s="58">
        <f t="shared" si="0"/>
        <v>0</v>
      </c>
      <c r="K46" s="53">
        <f>+'DAY14'!K46+'DAY15'!C46</f>
        <v>0</v>
      </c>
      <c r="L46" s="54">
        <f>+'DAY14'!L46+'DAY15'!D46</f>
        <v>0</v>
      </c>
      <c r="M46" s="55">
        <f>+'DAY14'!M46+'DAY15'!E46</f>
        <v>0</v>
      </c>
      <c r="N46" s="52">
        <f>+'DAY14'!N46+'DAY15'!F46</f>
        <v>0</v>
      </c>
      <c r="O46" s="276">
        <f>+'DAY14'!O46+'DAY15'!G46</f>
        <v>0</v>
      </c>
      <c r="P46" s="53">
        <f t="shared" si="14"/>
        <v>0</v>
      </c>
      <c r="Q46" s="54">
        <f t="shared" si="15"/>
        <v>0</v>
      </c>
      <c r="R46" s="55">
        <f t="shared" si="16"/>
        <v>0</v>
      </c>
      <c r="S46" s="52">
        <f t="shared" si="17"/>
        <v>0</v>
      </c>
      <c r="T46" s="276">
        <f t="shared" si="1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'DAY14'!H47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+(Table117[[#This Row],[OPENING ]]+Table117[[#This Row],[RECEIPTS]]+Table117[[#This Row],[RETURNS]])-(Table117[[#This Row],[EXCHANGED]]+Table117[[#This Row],[SALES]]+Table117[[#This Row],[ISSUES]])</f>
        <v>0</v>
      </c>
      <c r="I47" s="53">
        <v>0</v>
      </c>
      <c r="J47" s="58">
        <f t="shared" si="0"/>
        <v>0</v>
      </c>
      <c r="K47" s="53">
        <f>+'DAY14'!K47+'DAY15'!C47</f>
        <v>0</v>
      </c>
      <c r="L47" s="54">
        <f>+'DAY14'!L47+'DAY15'!D47</f>
        <v>0</v>
      </c>
      <c r="M47" s="55">
        <f>+'DAY14'!M47+'DAY15'!E47</f>
        <v>0</v>
      </c>
      <c r="N47" s="52">
        <f>+'DAY14'!N47+'DAY15'!F47</f>
        <v>0</v>
      </c>
      <c r="O47" s="276">
        <f>+'DAY14'!O47+'DAY15'!G47</f>
        <v>0</v>
      </c>
      <c r="P47" s="53">
        <f t="shared" si="14"/>
        <v>0</v>
      </c>
      <c r="Q47" s="54">
        <f t="shared" si="15"/>
        <v>0</v>
      </c>
      <c r="R47" s="55">
        <f t="shared" si="16"/>
        <v>0</v>
      </c>
      <c r="S47" s="52">
        <f t="shared" si="17"/>
        <v>0</v>
      </c>
      <c r="T47" s="276">
        <f t="shared" si="1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'DAY14'!H48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+(Table117[[#This Row],[OPENING ]]+Table117[[#This Row],[RECEIPTS]]+Table117[[#This Row],[RETURNS]])-(Table117[[#This Row],[EXCHANGED]]+Table117[[#This Row],[SALES]]+Table117[[#This Row],[ISSUES]])</f>
        <v>0</v>
      </c>
      <c r="I48" s="53">
        <v>0</v>
      </c>
      <c r="J48" s="58">
        <f t="shared" si="0"/>
        <v>0</v>
      </c>
      <c r="K48" s="53">
        <f>+'DAY14'!K48+'DAY15'!C48</f>
        <v>0</v>
      </c>
      <c r="L48" s="54">
        <f>+'DAY14'!L48+'DAY15'!D48</f>
        <v>0</v>
      </c>
      <c r="M48" s="55">
        <f>+'DAY14'!M48+'DAY15'!E48</f>
        <v>0</v>
      </c>
      <c r="N48" s="52">
        <f>+'DAY14'!N48+'DAY15'!F48</f>
        <v>0</v>
      </c>
      <c r="O48" s="276">
        <f>+'DAY14'!O48+'DAY15'!G48</f>
        <v>0</v>
      </c>
      <c r="P48" s="53">
        <f t="shared" si="14"/>
        <v>0</v>
      </c>
      <c r="Q48" s="54">
        <f t="shared" si="15"/>
        <v>0</v>
      </c>
      <c r="R48" s="55">
        <f t="shared" si="16"/>
        <v>0</v>
      </c>
      <c r="S48" s="52">
        <f t="shared" si="17"/>
        <v>0</v>
      </c>
      <c r="T48" s="276">
        <f t="shared" si="1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'DAY14'!H49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+(Table117[[#This Row],[OPENING ]]+Table117[[#This Row],[RECEIPTS]]+Table117[[#This Row],[RETURNS]])-(Table117[[#This Row],[EXCHANGED]]+Table117[[#This Row],[SALES]]+Table117[[#This Row],[ISSUES]])</f>
        <v>0</v>
      </c>
      <c r="I49" s="53">
        <v>0</v>
      </c>
      <c r="J49" s="58">
        <f t="shared" si="0"/>
        <v>0</v>
      </c>
      <c r="K49" s="53">
        <f>+'DAY14'!K49+'DAY15'!C49</f>
        <v>0</v>
      </c>
      <c r="L49" s="54">
        <f>+'DAY14'!L49+'DAY15'!D49</f>
        <v>0</v>
      </c>
      <c r="M49" s="55">
        <f>+'DAY14'!M49+'DAY15'!E49</f>
        <v>0</v>
      </c>
      <c r="N49" s="52">
        <f>+'DAY14'!N49+'DAY15'!F49</f>
        <v>0</v>
      </c>
      <c r="O49" s="276">
        <f>+'DAY14'!O49+'DAY15'!G49</f>
        <v>0</v>
      </c>
      <c r="P49" s="53">
        <f t="shared" si="14"/>
        <v>0</v>
      </c>
      <c r="Q49" s="54">
        <f t="shared" si="15"/>
        <v>0</v>
      </c>
      <c r="R49" s="55">
        <f t="shared" si="16"/>
        <v>0</v>
      </c>
      <c r="S49" s="52">
        <f t="shared" si="17"/>
        <v>0</v>
      </c>
      <c r="T49" s="276">
        <f t="shared" si="1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'DAY14'!H50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+(Table117[[#This Row],[OPENING ]]+Table117[[#This Row],[RECEIPTS]]+Table117[[#This Row],[RETURNS]])-(Table117[[#This Row],[EXCHANGED]]+Table117[[#This Row],[SALES]]+Table117[[#This Row],[ISSUES]])</f>
        <v>0</v>
      </c>
      <c r="I50" s="53">
        <v>0</v>
      </c>
      <c r="J50" s="58">
        <f t="shared" si="0"/>
        <v>0</v>
      </c>
      <c r="K50" s="53">
        <f>+'DAY14'!K50+'DAY15'!C50</f>
        <v>0</v>
      </c>
      <c r="L50" s="54">
        <f>+'DAY14'!L50+'DAY15'!D50</f>
        <v>0</v>
      </c>
      <c r="M50" s="55">
        <f>+'DAY14'!M50+'DAY15'!E50</f>
        <v>0</v>
      </c>
      <c r="N50" s="52">
        <f>+'DAY14'!N50+'DAY15'!F50</f>
        <v>0</v>
      </c>
      <c r="O50" s="276">
        <f>+'DAY14'!O50+'DAY15'!G50</f>
        <v>0</v>
      </c>
      <c r="P50" s="53">
        <f t="shared" si="14"/>
        <v>0</v>
      </c>
      <c r="Q50" s="54">
        <f t="shared" si="15"/>
        <v>0</v>
      </c>
      <c r="R50" s="55">
        <f t="shared" si="16"/>
        <v>0</v>
      </c>
      <c r="S50" s="52">
        <f t="shared" si="17"/>
        <v>0</v>
      </c>
      <c r="T50" s="276">
        <f t="shared" si="1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'DAY14'!H51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+(Table117[[#This Row],[OPENING ]]+Table117[[#This Row],[RECEIPTS]]+Table117[[#This Row],[RETURNS]])-(Table117[[#This Row],[EXCHANGED]]+Table117[[#This Row],[SALES]]+Table117[[#This Row],[ISSUES]])</f>
        <v>0</v>
      </c>
      <c r="I51" s="53">
        <v>0</v>
      </c>
      <c r="J51" s="58">
        <f t="shared" si="0"/>
        <v>0</v>
      </c>
      <c r="K51" s="53">
        <f>+'DAY14'!K51+'DAY15'!C51</f>
        <v>0</v>
      </c>
      <c r="L51" s="54">
        <f>+'DAY14'!L51+'DAY15'!D51</f>
        <v>0</v>
      </c>
      <c r="M51" s="55">
        <f>+'DAY14'!M51+'DAY15'!E51</f>
        <v>0</v>
      </c>
      <c r="N51" s="52">
        <f>+'DAY14'!N51+'DAY15'!F51</f>
        <v>0</v>
      </c>
      <c r="O51" s="276">
        <f>+'DAY14'!O51+'DAY15'!G51</f>
        <v>0</v>
      </c>
      <c r="P51" s="53">
        <f t="shared" si="14"/>
        <v>0</v>
      </c>
      <c r="Q51" s="54">
        <f t="shared" si="15"/>
        <v>0</v>
      </c>
      <c r="R51" s="55">
        <f t="shared" si="16"/>
        <v>0</v>
      </c>
      <c r="S51" s="52">
        <f t="shared" si="17"/>
        <v>0</v>
      </c>
      <c r="T51" s="276">
        <f t="shared" si="1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'DAY14'!H52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+(Table117[[#This Row],[OPENING ]]+Table117[[#This Row],[RECEIPTS]]+Table117[[#This Row],[RETURNS]])-(Table117[[#This Row],[EXCHANGED]]+Table117[[#This Row],[SALES]]+Table117[[#This Row],[ISSUES]])</f>
        <v>0</v>
      </c>
      <c r="I52" s="53">
        <v>0</v>
      </c>
      <c r="J52" s="58">
        <f t="shared" si="0"/>
        <v>0</v>
      </c>
      <c r="K52" s="53">
        <f>+'DAY14'!K52+'DAY15'!C52</f>
        <v>0</v>
      </c>
      <c r="L52" s="54">
        <f>+'DAY14'!L52+'DAY15'!D52</f>
        <v>0</v>
      </c>
      <c r="M52" s="55">
        <f>+'DAY14'!M52+'DAY15'!E52</f>
        <v>0</v>
      </c>
      <c r="N52" s="52">
        <f>+'DAY14'!N52+'DAY15'!F52</f>
        <v>0</v>
      </c>
      <c r="O52" s="276">
        <f>+'DAY14'!O52+'DAY15'!G52</f>
        <v>0</v>
      </c>
      <c r="P52" s="53">
        <f t="shared" si="14"/>
        <v>0</v>
      </c>
      <c r="Q52" s="54">
        <f t="shared" si="15"/>
        <v>0</v>
      </c>
      <c r="R52" s="55">
        <f t="shared" si="16"/>
        <v>0</v>
      </c>
      <c r="S52" s="52">
        <f t="shared" si="17"/>
        <v>0</v>
      </c>
      <c r="T52" s="276">
        <f t="shared" si="1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'DAY14'!H53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+(Table117[[#This Row],[OPENING ]]+Table117[[#This Row],[RECEIPTS]]+Table117[[#This Row],[RETURNS]])-(Table117[[#This Row],[EXCHANGED]]+Table117[[#This Row],[SALES]]+Table117[[#This Row],[ISSUES]])</f>
        <v>0</v>
      </c>
      <c r="I53" s="53">
        <v>0</v>
      </c>
      <c r="J53" s="58">
        <f t="shared" si="0"/>
        <v>0</v>
      </c>
      <c r="K53" s="53">
        <f>+'DAY14'!K53+'DAY15'!C53</f>
        <v>0</v>
      </c>
      <c r="L53" s="54">
        <f>+'DAY14'!L53+'DAY15'!D53</f>
        <v>0</v>
      </c>
      <c r="M53" s="55">
        <f>+'DAY14'!M53+'DAY15'!E53</f>
        <v>0</v>
      </c>
      <c r="N53" s="52">
        <f>+'DAY14'!N53+'DAY15'!F53</f>
        <v>0</v>
      </c>
      <c r="O53" s="276">
        <f>+'DAY14'!O53+'DAY15'!G53</f>
        <v>0</v>
      </c>
      <c r="P53" s="53">
        <f t="shared" si="14"/>
        <v>0</v>
      </c>
      <c r="Q53" s="54">
        <f t="shared" si="15"/>
        <v>0</v>
      </c>
      <c r="R53" s="55">
        <f t="shared" si="16"/>
        <v>0</v>
      </c>
      <c r="S53" s="52">
        <f t="shared" si="17"/>
        <v>0</v>
      </c>
      <c r="T53" s="276">
        <f t="shared" si="1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'DAY14'!H54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+(Table117[[#This Row],[OPENING ]]+Table117[[#This Row],[RECEIPTS]]+Table117[[#This Row],[RETURNS]])-(Table117[[#This Row],[EXCHANGED]]+Table117[[#This Row],[SALES]]+Table117[[#This Row],[ISSUES]])</f>
        <v>0</v>
      </c>
      <c r="I54" s="53">
        <v>0</v>
      </c>
      <c r="J54" s="58">
        <f t="shared" si="0"/>
        <v>0</v>
      </c>
      <c r="K54" s="53">
        <f>+'DAY14'!K54+'DAY15'!C54</f>
        <v>0</v>
      </c>
      <c r="L54" s="54">
        <f>+'DAY14'!L54+'DAY15'!D54</f>
        <v>0</v>
      </c>
      <c r="M54" s="55">
        <f>+'DAY14'!M54+'DAY15'!E54</f>
        <v>0</v>
      </c>
      <c r="N54" s="52">
        <f>+'DAY14'!N54+'DAY15'!F54</f>
        <v>0</v>
      </c>
      <c r="O54" s="276">
        <f>+'DAY14'!O54+'DAY15'!G54</f>
        <v>0</v>
      </c>
      <c r="P54" s="53">
        <f t="shared" si="14"/>
        <v>0</v>
      </c>
      <c r="Q54" s="54">
        <f t="shared" si="15"/>
        <v>0</v>
      </c>
      <c r="R54" s="55">
        <f t="shared" si="16"/>
        <v>0</v>
      </c>
      <c r="S54" s="52">
        <f t="shared" si="17"/>
        <v>0</v>
      </c>
      <c r="T54" s="276">
        <f t="shared" si="1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'DAY14'!H55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+(Table117[[#This Row],[OPENING ]]+Table117[[#This Row],[RECEIPTS]]+Table117[[#This Row],[RETURNS]])-(Table117[[#This Row],[EXCHANGED]]+Table117[[#This Row],[SALES]]+Table117[[#This Row],[ISSUES]])</f>
        <v>9994.3200000000015</v>
      </c>
      <c r="I55" s="53">
        <v>0</v>
      </c>
      <c r="J55" s="58">
        <f t="shared" si="0"/>
        <v>-9994.3200000000015</v>
      </c>
      <c r="K55" s="53">
        <f>+'DAY14'!K55+'DAY15'!C55</f>
        <v>18250</v>
      </c>
      <c r="L55" s="54">
        <f>+'DAY14'!L55+'DAY15'!D55</f>
        <v>72.599999999999994</v>
      </c>
      <c r="M55" s="55">
        <f>+'DAY14'!M55+'DAY15'!E55</f>
        <v>0</v>
      </c>
      <c r="N55" s="52">
        <f>+'DAY14'!N55+'DAY15'!F55</f>
        <v>0</v>
      </c>
      <c r="O55" s="276">
        <f>+'DAY14'!O55+'DAY15'!G55</f>
        <v>8337.7999999999993</v>
      </c>
      <c r="P55" s="53">
        <f t="shared" si="14"/>
        <v>1216.6666666666667</v>
      </c>
      <c r="Q55" s="54">
        <f t="shared" si="15"/>
        <v>4.84</v>
      </c>
      <c r="R55" s="55">
        <f t="shared" si="16"/>
        <v>0</v>
      </c>
      <c r="S55" s="52">
        <f t="shared" si="17"/>
        <v>0</v>
      </c>
      <c r="T55" s="276">
        <f t="shared" si="18"/>
        <v>555.85333333333324</v>
      </c>
      <c r="U55" s="62">
        <f t="shared" si="1"/>
        <v>5.6231264347121588</v>
      </c>
    </row>
    <row r="56" spans="1:21" x14ac:dyDescent="0.25">
      <c r="A56" s="71" t="s">
        <v>227</v>
      </c>
      <c r="B56" s="52">
        <f>'DAY14'!H56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+(Table117[[#This Row],[OPENING ]]+Table117[[#This Row],[RECEIPTS]]+Table117[[#This Row],[RETURNS]])-(Table117[[#This Row],[EXCHANGED]]+Table117[[#This Row],[SALES]]+Table117[[#This Row],[ISSUES]])</f>
        <v>29.2</v>
      </c>
      <c r="I56" s="53">
        <v>0</v>
      </c>
      <c r="J56" s="58">
        <f t="shared" si="0"/>
        <v>-29.2</v>
      </c>
      <c r="K56" s="53">
        <f>+'DAY14'!K56+'DAY15'!C56</f>
        <v>0</v>
      </c>
      <c r="L56" s="54">
        <f>+'DAY14'!L56+'DAY15'!D56</f>
        <v>0</v>
      </c>
      <c r="M56" s="55">
        <f>+'DAY14'!M56+'DAY15'!E56</f>
        <v>0</v>
      </c>
      <c r="N56" s="52">
        <f>+'DAY14'!N56+'DAY15'!F56</f>
        <v>0</v>
      </c>
      <c r="O56" s="276">
        <f>+'DAY14'!O56+'DAY15'!G56</f>
        <v>0</v>
      </c>
      <c r="P56" s="53">
        <f t="shared" si="14"/>
        <v>0</v>
      </c>
      <c r="Q56" s="54">
        <f t="shared" si="15"/>
        <v>0</v>
      </c>
      <c r="R56" s="55">
        <f t="shared" si="16"/>
        <v>0</v>
      </c>
      <c r="S56" s="52">
        <f t="shared" si="17"/>
        <v>0</v>
      </c>
      <c r="T56" s="276">
        <f t="shared" si="18"/>
        <v>0</v>
      </c>
      <c r="U56" s="62">
        <f t="shared" si="1"/>
        <v>0</v>
      </c>
    </row>
    <row r="57" spans="1:21" x14ac:dyDescent="0.25">
      <c r="A57" s="71"/>
      <c r="B57" s="52">
        <f>'DAY14'!H57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+(Table117[[#This Row],[OPENING ]]+Table117[[#This Row],[RECEIPTS]]+Table117[[#This Row],[RETURNS]])-(Table117[[#This Row],[EXCHANGED]]+Table117[[#This Row],[SALES]]+Table117[[#This Row],[ISSUES]])</f>
        <v>0</v>
      </c>
      <c r="I57" s="53">
        <v>0</v>
      </c>
      <c r="J57" s="58">
        <f t="shared" si="0"/>
        <v>0</v>
      </c>
      <c r="K57" s="53">
        <f>+'DAY14'!K57+'DAY15'!C57</f>
        <v>0</v>
      </c>
      <c r="L57" s="54">
        <f>+'DAY14'!L57+'DAY15'!D57</f>
        <v>0</v>
      </c>
      <c r="M57" s="55">
        <f>+'DAY14'!M57+'DAY15'!E57</f>
        <v>0</v>
      </c>
      <c r="N57" s="52">
        <f>+'DAY14'!N57+'DAY15'!F57</f>
        <v>0</v>
      </c>
      <c r="O57" s="276">
        <f>+'DAY14'!O57+'DAY15'!G57</f>
        <v>0</v>
      </c>
      <c r="P57" s="53">
        <f t="shared" si="14"/>
        <v>0</v>
      </c>
      <c r="Q57" s="54">
        <f t="shared" si="15"/>
        <v>0</v>
      </c>
      <c r="R57" s="55">
        <f t="shared" si="16"/>
        <v>0</v>
      </c>
      <c r="S57" s="52">
        <f t="shared" si="17"/>
        <v>0</v>
      </c>
      <c r="T57" s="276">
        <f t="shared" si="18"/>
        <v>0</v>
      </c>
      <c r="U57" s="62">
        <f t="shared" si="1"/>
        <v>0</v>
      </c>
    </row>
    <row r="58" spans="1:21" x14ac:dyDescent="0.25">
      <c r="A58" s="71"/>
      <c r="B58" s="52">
        <f>'DAY14'!H58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+(Table117[[#This Row],[OPENING ]]+Table117[[#This Row],[RECEIPTS]]+Table117[[#This Row],[RETURNS]])-(Table117[[#This Row],[EXCHANGED]]+Table117[[#This Row],[SALES]]+Table117[[#This Row],[ISSUES]])</f>
        <v>0</v>
      </c>
      <c r="I58" s="53">
        <v>0</v>
      </c>
      <c r="J58" s="58">
        <f t="shared" si="0"/>
        <v>0</v>
      </c>
      <c r="K58" s="53">
        <f>+'DAY14'!K58+'DAY15'!C58</f>
        <v>0</v>
      </c>
      <c r="L58" s="54">
        <f>+'DAY14'!L58+'DAY15'!D58</f>
        <v>0</v>
      </c>
      <c r="M58" s="55">
        <f>+'DAY14'!M58+'DAY15'!E58</f>
        <v>0</v>
      </c>
      <c r="N58" s="52">
        <f>+'DAY14'!N58+'DAY15'!F58</f>
        <v>0</v>
      </c>
      <c r="O58" s="276">
        <f>+'DAY14'!O58+'DAY15'!G58</f>
        <v>0</v>
      </c>
      <c r="P58" s="53">
        <f t="shared" si="14"/>
        <v>0</v>
      </c>
      <c r="Q58" s="54">
        <f t="shared" si="15"/>
        <v>0</v>
      </c>
      <c r="R58" s="55">
        <f t="shared" si="16"/>
        <v>0</v>
      </c>
      <c r="S58" s="52">
        <f t="shared" si="17"/>
        <v>0</v>
      </c>
      <c r="T58" s="276">
        <f t="shared" si="18"/>
        <v>0</v>
      </c>
      <c r="U58" s="62">
        <f t="shared" si="1"/>
        <v>0</v>
      </c>
    </row>
    <row r="59" spans="1:21" ht="15.75" thickBot="1" x14ac:dyDescent="0.3">
      <c r="A59" s="172"/>
      <c r="B59" s="52">
        <f>'DAY14'!H59</f>
        <v>0</v>
      </c>
      <c r="C59" s="53">
        <v>0</v>
      </c>
      <c r="D59" s="54">
        <v>0</v>
      </c>
      <c r="E59" s="55">
        <v>0</v>
      </c>
      <c r="F59" s="52">
        <v>0</v>
      </c>
      <c r="G59" s="276">
        <v>0</v>
      </c>
      <c r="H59" s="54">
        <f>+(Table117[[#This Row],[OPENING ]]+Table117[[#This Row],[RECEIPTS]]+Table117[[#This Row],[RETURNS]])-(Table117[[#This Row],[EXCHANGED]]+Table117[[#This Row],[SALES]]+Table117[[#This Row],[ISSUES]])</f>
        <v>0</v>
      </c>
      <c r="I59" s="144">
        <v>0</v>
      </c>
      <c r="J59" s="148">
        <f t="shared" si="0"/>
        <v>0</v>
      </c>
      <c r="K59" s="53">
        <f>+'DAY14'!K59+'DAY15'!C59</f>
        <v>0</v>
      </c>
      <c r="L59" s="54">
        <f>+'DAY14'!L59+'DAY15'!D59</f>
        <v>0</v>
      </c>
      <c r="M59" s="55">
        <f>+'DAY14'!M59+'DAY15'!E59</f>
        <v>0</v>
      </c>
      <c r="N59" s="52">
        <f>+'DAY14'!N59+'DAY15'!F59</f>
        <v>0</v>
      </c>
      <c r="O59" s="276">
        <f>+'DAY14'!O59+'DAY15'!G59</f>
        <v>0</v>
      </c>
      <c r="P59" s="53">
        <f t="shared" si="14"/>
        <v>0</v>
      </c>
      <c r="Q59" s="54">
        <f t="shared" si="15"/>
        <v>0</v>
      </c>
      <c r="R59" s="55">
        <f t="shared" si="16"/>
        <v>0</v>
      </c>
      <c r="S59" s="52">
        <f t="shared" si="17"/>
        <v>0</v>
      </c>
      <c r="T59" s="276">
        <f t="shared" si="1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19">SUM(B43:B59)</f>
        <v>10023.520000000002</v>
      </c>
      <c r="C60" s="161">
        <f t="shared" si="19"/>
        <v>0</v>
      </c>
      <c r="D60" s="162">
        <f t="shared" si="19"/>
        <v>0</v>
      </c>
      <c r="E60" s="163">
        <f t="shared" si="19"/>
        <v>0</v>
      </c>
      <c r="F60" s="160">
        <f t="shared" si="19"/>
        <v>0</v>
      </c>
      <c r="G60" s="277">
        <f t="shared" si="19"/>
        <v>0</v>
      </c>
      <c r="H60" s="162">
        <f t="shared" si="19"/>
        <v>10023.520000000002</v>
      </c>
      <c r="I60" s="161">
        <f t="shared" si="19"/>
        <v>0</v>
      </c>
      <c r="J60" s="165">
        <f t="shared" si="19"/>
        <v>-10023.520000000002</v>
      </c>
      <c r="K60" s="161">
        <f t="shared" si="19"/>
        <v>18250</v>
      </c>
      <c r="L60" s="162">
        <f t="shared" si="19"/>
        <v>72.599999999999994</v>
      </c>
      <c r="M60" s="163">
        <f t="shared" si="19"/>
        <v>0</v>
      </c>
      <c r="N60" s="160">
        <f t="shared" si="19"/>
        <v>0</v>
      </c>
      <c r="O60" s="277">
        <f t="shared" si="19"/>
        <v>8383.7999999999993</v>
      </c>
      <c r="P60" s="161">
        <f t="shared" si="19"/>
        <v>1216.6666666666667</v>
      </c>
      <c r="Q60" s="162">
        <f t="shared" si="19"/>
        <v>4.84</v>
      </c>
      <c r="R60" s="163">
        <f t="shared" si="19"/>
        <v>0</v>
      </c>
      <c r="S60" s="160">
        <f t="shared" si="19"/>
        <v>0</v>
      </c>
      <c r="T60" s="277">
        <f t="shared" si="19"/>
        <v>558.91999999999996</v>
      </c>
      <c r="U60" s="166">
        <f t="shared" si="1"/>
        <v>5.6298415361111953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'DAY14'!H63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+(Table117[[#This Row],[OPENING ]]+Table117[[#This Row],[RECEIPTS]]+Table117[[#This Row],[RETURNS]])-(Table117[[#This Row],[EXCHANGED]]+Table117[[#This Row],[SALES]]+Table117[[#This Row],[ISSUES]])</f>
        <v>0</v>
      </c>
      <c r="I63" s="53">
        <v>0</v>
      </c>
      <c r="J63" s="58">
        <f t="shared" si="0"/>
        <v>0</v>
      </c>
      <c r="K63" s="53">
        <f>+'DAY14'!K63+'DAY15'!C63</f>
        <v>0</v>
      </c>
      <c r="L63" s="54">
        <f>+'DAY14'!L63+'DAY15'!D63</f>
        <v>0</v>
      </c>
      <c r="M63" s="55">
        <f>+'DAY14'!M63+'DAY15'!E63</f>
        <v>0</v>
      </c>
      <c r="N63" s="52">
        <f>+'DAY14'!N63+'DAY15'!F63</f>
        <v>0</v>
      </c>
      <c r="O63" s="276">
        <f>+'DAY14'!O63+'DAY15'!G63</f>
        <v>0</v>
      </c>
      <c r="P63" s="53">
        <f>+K63/15</f>
        <v>0</v>
      </c>
      <c r="Q63" s="54">
        <f>+L63/15</f>
        <v>0</v>
      </c>
      <c r="R63" s="55">
        <f>+M63/15</f>
        <v>0</v>
      </c>
      <c r="S63" s="52">
        <f>+N63/15</f>
        <v>0</v>
      </c>
      <c r="T63" s="276">
        <f>+O63/15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'DAY14'!H64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+(Table117[[#This Row],[OPENING ]]+Table117[[#This Row],[RECEIPTS]]+Table117[[#This Row],[RETURNS]])-(Table117[[#This Row],[EXCHANGED]]+Table117[[#This Row],[SALES]]+Table117[[#This Row],[ISSUES]])</f>
        <v>0</v>
      </c>
      <c r="I64" s="53">
        <v>0</v>
      </c>
      <c r="J64" s="58">
        <f t="shared" si="0"/>
        <v>0</v>
      </c>
      <c r="K64" s="53">
        <f>+'DAY14'!K64+'DAY15'!C64</f>
        <v>0</v>
      </c>
      <c r="L64" s="54">
        <f>+'DAY14'!L64+'DAY15'!D64</f>
        <v>0</v>
      </c>
      <c r="M64" s="55">
        <f>+'DAY14'!M64+'DAY15'!E64</f>
        <v>0</v>
      </c>
      <c r="N64" s="52">
        <f>+'DAY14'!N64+'DAY15'!F64</f>
        <v>0</v>
      </c>
      <c r="O64" s="276">
        <f>+'DAY14'!O64+'DAY15'!G64</f>
        <v>0</v>
      </c>
      <c r="P64" s="53">
        <f t="shared" ref="P64:P79" si="20">+K64/15</f>
        <v>0</v>
      </c>
      <c r="Q64" s="54">
        <f t="shared" ref="Q64:Q79" si="21">+L64/15</f>
        <v>0</v>
      </c>
      <c r="R64" s="55">
        <f t="shared" ref="R64:R79" si="22">+M64/15</f>
        <v>0</v>
      </c>
      <c r="S64" s="52">
        <f t="shared" ref="S64:S79" si="23">+N64/15</f>
        <v>0</v>
      </c>
      <c r="T64" s="276">
        <f t="shared" ref="T64:T79" si="24">+O64/15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'DAY14'!H65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+(Table117[[#This Row],[OPENING ]]+Table117[[#This Row],[RECEIPTS]]+Table117[[#This Row],[RETURNS]])-(Table117[[#This Row],[EXCHANGED]]+Table117[[#This Row],[SALES]]+Table117[[#This Row],[ISSUES]])</f>
        <v>0</v>
      </c>
      <c r="I65" s="53">
        <v>0</v>
      </c>
      <c r="J65" s="58">
        <f t="shared" si="0"/>
        <v>0</v>
      </c>
      <c r="K65" s="53">
        <f>+'DAY14'!K65+'DAY15'!C65</f>
        <v>0</v>
      </c>
      <c r="L65" s="54">
        <f>+'DAY14'!L65+'DAY15'!D65</f>
        <v>0</v>
      </c>
      <c r="M65" s="55">
        <f>+'DAY14'!M65+'DAY15'!E65</f>
        <v>0</v>
      </c>
      <c r="N65" s="52">
        <f>+'DAY14'!N65+'DAY15'!F65</f>
        <v>0</v>
      </c>
      <c r="O65" s="276">
        <f>+'DAY14'!O65+'DAY15'!G65</f>
        <v>0</v>
      </c>
      <c r="P65" s="53">
        <f t="shared" si="20"/>
        <v>0</v>
      </c>
      <c r="Q65" s="54">
        <f t="shared" si="21"/>
        <v>0</v>
      </c>
      <c r="R65" s="55">
        <f t="shared" si="22"/>
        <v>0</v>
      </c>
      <c r="S65" s="52">
        <f t="shared" si="23"/>
        <v>0</v>
      </c>
      <c r="T65" s="276">
        <f t="shared" si="24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'DAY14'!H66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+(Table117[[#This Row],[OPENING ]]+Table117[[#This Row],[RECEIPTS]]+Table117[[#This Row],[RETURNS]])-(Table117[[#This Row],[EXCHANGED]]+Table117[[#This Row],[SALES]]+Table117[[#This Row],[ISSUES]])</f>
        <v>0</v>
      </c>
      <c r="I66" s="53">
        <v>0</v>
      </c>
      <c r="J66" s="58">
        <f t="shared" si="0"/>
        <v>0</v>
      </c>
      <c r="K66" s="53">
        <f>+'DAY14'!K66+'DAY15'!C66</f>
        <v>0</v>
      </c>
      <c r="L66" s="54">
        <f>+'DAY14'!L66+'DAY15'!D66</f>
        <v>0</v>
      </c>
      <c r="M66" s="55">
        <f>+'DAY14'!M66+'DAY15'!E66</f>
        <v>0</v>
      </c>
      <c r="N66" s="52">
        <f>+'DAY14'!N66+'DAY15'!F66</f>
        <v>0</v>
      </c>
      <c r="O66" s="276">
        <f>+'DAY14'!O66+'DAY15'!G66</f>
        <v>0</v>
      </c>
      <c r="P66" s="53">
        <f t="shared" si="20"/>
        <v>0</v>
      </c>
      <c r="Q66" s="54">
        <f t="shared" si="21"/>
        <v>0</v>
      </c>
      <c r="R66" s="55">
        <f t="shared" si="22"/>
        <v>0</v>
      </c>
      <c r="S66" s="52">
        <f t="shared" si="23"/>
        <v>0</v>
      </c>
      <c r="T66" s="276">
        <f t="shared" si="24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'DAY14'!H67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+(Table117[[#This Row],[OPENING ]]+Table117[[#This Row],[RECEIPTS]]+Table117[[#This Row],[RETURNS]])-(Table117[[#This Row],[EXCHANGED]]+Table117[[#This Row],[SALES]]+Table117[[#This Row],[ISSUES]])</f>
        <v>0</v>
      </c>
      <c r="I67" s="53">
        <v>0</v>
      </c>
      <c r="J67" s="58">
        <f t="shared" si="0"/>
        <v>0</v>
      </c>
      <c r="K67" s="53">
        <f>+'DAY14'!K67+'DAY15'!C67</f>
        <v>0</v>
      </c>
      <c r="L67" s="54">
        <f>+'DAY14'!L67+'DAY15'!D67</f>
        <v>0</v>
      </c>
      <c r="M67" s="55">
        <f>+'DAY14'!M67+'DAY15'!E67</f>
        <v>0</v>
      </c>
      <c r="N67" s="52">
        <f>+'DAY14'!N67+'DAY15'!F67</f>
        <v>0</v>
      </c>
      <c r="O67" s="276">
        <f>+'DAY14'!O67+'DAY15'!G67</f>
        <v>0</v>
      </c>
      <c r="P67" s="53">
        <f t="shared" si="20"/>
        <v>0</v>
      </c>
      <c r="Q67" s="54">
        <f t="shared" si="21"/>
        <v>0</v>
      </c>
      <c r="R67" s="55">
        <f t="shared" si="22"/>
        <v>0</v>
      </c>
      <c r="S67" s="52">
        <f t="shared" si="23"/>
        <v>0</v>
      </c>
      <c r="T67" s="276">
        <f t="shared" si="24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'DAY14'!H68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+(Table117[[#This Row],[OPENING ]]+Table117[[#This Row],[RECEIPTS]]+Table117[[#This Row],[RETURNS]])-(Table117[[#This Row],[EXCHANGED]]+Table117[[#This Row],[SALES]]+Table117[[#This Row],[ISSUES]])</f>
        <v>3388.4</v>
      </c>
      <c r="I68" s="53">
        <v>0</v>
      </c>
      <c r="J68" s="58">
        <f t="shared" si="0"/>
        <v>-3388.4</v>
      </c>
      <c r="K68" s="53">
        <f>+'DAY14'!K68+'DAY15'!C68</f>
        <v>800</v>
      </c>
      <c r="L68" s="54">
        <f>+'DAY14'!L68+'DAY15'!D68</f>
        <v>18.600000000000001</v>
      </c>
      <c r="M68" s="55">
        <f>+'DAY14'!M68+'DAY15'!E68</f>
        <v>0</v>
      </c>
      <c r="N68" s="52">
        <f>+'DAY14'!N68+'DAY15'!F68</f>
        <v>0</v>
      </c>
      <c r="O68" s="276">
        <f>+'DAY14'!O68+'DAY15'!G68</f>
        <v>590</v>
      </c>
      <c r="P68" s="53">
        <f t="shared" si="20"/>
        <v>53.333333333333336</v>
      </c>
      <c r="Q68" s="54">
        <f t="shared" si="21"/>
        <v>1.24</v>
      </c>
      <c r="R68" s="55">
        <f t="shared" si="22"/>
        <v>0</v>
      </c>
      <c r="S68" s="52">
        <f t="shared" si="23"/>
        <v>0</v>
      </c>
      <c r="T68" s="276">
        <f t="shared" si="24"/>
        <v>39.333333333333336</v>
      </c>
      <c r="U68" s="62">
        <f t="shared" si="1"/>
        <v>36.082635240664487</v>
      </c>
    </row>
    <row r="69" spans="1:21" x14ac:dyDescent="0.25">
      <c r="A69" s="72" t="s">
        <v>41</v>
      </c>
      <c r="B69" s="52">
        <f>'DAY14'!H69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+(Table117[[#This Row],[OPENING ]]+Table117[[#This Row],[RECEIPTS]]+Table117[[#This Row],[RETURNS]])-(Table117[[#This Row],[EXCHANGED]]+Table117[[#This Row],[SALES]]+Table117[[#This Row],[ISSUES]])</f>
        <v>0</v>
      </c>
      <c r="I69" s="53">
        <v>0</v>
      </c>
      <c r="J69" s="58">
        <f t="shared" si="0"/>
        <v>0</v>
      </c>
      <c r="K69" s="53">
        <f>+'DAY14'!K69+'DAY15'!C69</f>
        <v>0</v>
      </c>
      <c r="L69" s="54">
        <f>+'DAY14'!L69+'DAY15'!D69</f>
        <v>0</v>
      </c>
      <c r="M69" s="55">
        <f>+'DAY14'!M69+'DAY15'!E69</f>
        <v>0</v>
      </c>
      <c r="N69" s="52">
        <f>+'DAY14'!N69+'DAY15'!F69</f>
        <v>0</v>
      </c>
      <c r="O69" s="276">
        <f>+'DAY14'!O69+'DAY15'!G69</f>
        <v>0</v>
      </c>
      <c r="P69" s="53">
        <f t="shared" si="20"/>
        <v>0</v>
      </c>
      <c r="Q69" s="54">
        <f t="shared" si="21"/>
        <v>0</v>
      </c>
      <c r="R69" s="55">
        <f t="shared" si="22"/>
        <v>0</v>
      </c>
      <c r="S69" s="52">
        <f t="shared" si="23"/>
        <v>0</v>
      </c>
      <c r="T69" s="276">
        <f t="shared" si="24"/>
        <v>0</v>
      </c>
      <c r="U69" s="62">
        <f t="shared" ref="U69:U132" si="25">IFERROR(+H69/(P69+Q69+R69+S69+T69),0)</f>
        <v>0</v>
      </c>
    </row>
    <row r="70" spans="1:21" x14ac:dyDescent="0.25">
      <c r="A70" s="72" t="s">
        <v>144</v>
      </c>
      <c r="B70" s="52">
        <f>'DAY14'!H70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+(Table117[[#This Row],[OPENING ]]+Table117[[#This Row],[RECEIPTS]]+Table117[[#This Row],[RETURNS]])-(Table117[[#This Row],[EXCHANGED]]+Table117[[#This Row],[SALES]]+Table117[[#This Row],[ISSUES]])</f>
        <v>0</v>
      </c>
      <c r="I70" s="53">
        <v>0</v>
      </c>
      <c r="J70" s="58">
        <f t="shared" si="0"/>
        <v>0</v>
      </c>
      <c r="K70" s="53">
        <f>+'DAY14'!K70+'DAY15'!C70</f>
        <v>0</v>
      </c>
      <c r="L70" s="54">
        <f>+'DAY14'!L70+'DAY15'!D70</f>
        <v>0</v>
      </c>
      <c r="M70" s="55">
        <f>+'DAY14'!M70+'DAY15'!E70</f>
        <v>0</v>
      </c>
      <c r="N70" s="52">
        <f>+'DAY14'!N70+'DAY15'!F70</f>
        <v>0</v>
      </c>
      <c r="O70" s="276">
        <f>+'DAY14'!O70+'DAY15'!G70</f>
        <v>0</v>
      </c>
      <c r="P70" s="53">
        <f t="shared" si="20"/>
        <v>0</v>
      </c>
      <c r="Q70" s="54">
        <f t="shared" si="21"/>
        <v>0</v>
      </c>
      <c r="R70" s="55">
        <f t="shared" si="22"/>
        <v>0</v>
      </c>
      <c r="S70" s="52">
        <f t="shared" si="23"/>
        <v>0</v>
      </c>
      <c r="T70" s="276">
        <f t="shared" si="24"/>
        <v>0</v>
      </c>
      <c r="U70" s="62">
        <f t="shared" si="25"/>
        <v>0</v>
      </c>
    </row>
    <row r="71" spans="1:21" x14ac:dyDescent="0.25">
      <c r="A71" s="72" t="s">
        <v>204</v>
      </c>
      <c r="B71" s="52">
        <f>'DAY14'!H71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+(Table117[[#This Row],[OPENING ]]+Table117[[#This Row],[RECEIPTS]]+Table117[[#This Row],[RETURNS]])-(Table117[[#This Row],[EXCHANGED]]+Table117[[#This Row],[SALES]]+Table117[[#This Row],[ISSUES]])</f>
        <v>0</v>
      </c>
      <c r="I71" s="53">
        <v>0</v>
      </c>
      <c r="J71" s="58">
        <f t="shared" si="0"/>
        <v>0</v>
      </c>
      <c r="K71" s="53">
        <f>+'DAY14'!K71+'DAY15'!C71</f>
        <v>0</v>
      </c>
      <c r="L71" s="54">
        <f>+'DAY14'!L71+'DAY15'!D71</f>
        <v>0</v>
      </c>
      <c r="M71" s="55">
        <f>+'DAY14'!M71+'DAY15'!E71</f>
        <v>0</v>
      </c>
      <c r="N71" s="52">
        <f>+'DAY14'!N71+'DAY15'!F71</f>
        <v>0</v>
      </c>
      <c r="O71" s="276">
        <f>+'DAY14'!O71+'DAY15'!G71</f>
        <v>0</v>
      </c>
      <c r="P71" s="53">
        <f t="shared" si="20"/>
        <v>0</v>
      </c>
      <c r="Q71" s="54">
        <f t="shared" si="21"/>
        <v>0</v>
      </c>
      <c r="R71" s="55">
        <f t="shared" si="22"/>
        <v>0</v>
      </c>
      <c r="S71" s="52">
        <f t="shared" si="23"/>
        <v>0</v>
      </c>
      <c r="T71" s="276">
        <f t="shared" si="24"/>
        <v>0</v>
      </c>
      <c r="U71" s="62">
        <f t="shared" si="25"/>
        <v>0</v>
      </c>
    </row>
    <row r="72" spans="1:21" x14ac:dyDescent="0.25">
      <c r="A72" s="72" t="s">
        <v>207</v>
      </c>
      <c r="B72" s="52">
        <f>'DAY14'!H72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+(Table117[[#This Row],[OPENING ]]+Table117[[#This Row],[RECEIPTS]]+Table117[[#This Row],[RETURNS]])-(Table117[[#This Row],[EXCHANGED]]+Table117[[#This Row],[SALES]]+Table117[[#This Row],[ISSUES]])</f>
        <v>0</v>
      </c>
      <c r="I72" s="53">
        <v>0</v>
      </c>
      <c r="J72" s="58">
        <f t="shared" si="0"/>
        <v>0</v>
      </c>
      <c r="K72" s="53">
        <f>+'DAY14'!K72+'DAY15'!C72</f>
        <v>0</v>
      </c>
      <c r="L72" s="54">
        <f>+'DAY14'!L72+'DAY15'!D72</f>
        <v>0</v>
      </c>
      <c r="M72" s="55">
        <f>+'DAY14'!M72+'DAY15'!E72</f>
        <v>0</v>
      </c>
      <c r="N72" s="52">
        <f>+'DAY14'!N72+'DAY15'!F72</f>
        <v>0</v>
      </c>
      <c r="O72" s="276">
        <f>+'DAY14'!O72+'DAY15'!G72</f>
        <v>0</v>
      </c>
      <c r="P72" s="53">
        <f t="shared" si="20"/>
        <v>0</v>
      </c>
      <c r="Q72" s="54">
        <f t="shared" si="21"/>
        <v>0</v>
      </c>
      <c r="R72" s="55">
        <f t="shared" si="22"/>
        <v>0</v>
      </c>
      <c r="S72" s="52">
        <f t="shared" si="23"/>
        <v>0</v>
      </c>
      <c r="T72" s="276">
        <f t="shared" si="24"/>
        <v>0</v>
      </c>
      <c r="U72" s="62">
        <f t="shared" si="25"/>
        <v>0</v>
      </c>
    </row>
    <row r="73" spans="1:21" x14ac:dyDescent="0.25">
      <c r="A73" s="72" t="s">
        <v>208</v>
      </c>
      <c r="B73" s="52">
        <f>'DAY14'!H73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+(Table117[[#This Row],[OPENING ]]+Table117[[#This Row],[RECEIPTS]]+Table117[[#This Row],[RETURNS]])-(Table117[[#This Row],[EXCHANGED]]+Table117[[#This Row],[SALES]]+Table117[[#This Row],[ISSUES]])</f>
        <v>0</v>
      </c>
      <c r="I73" s="53">
        <v>0</v>
      </c>
      <c r="J73" s="58">
        <f t="shared" si="0"/>
        <v>0</v>
      </c>
      <c r="K73" s="53">
        <f>+'DAY14'!K73+'DAY15'!C73</f>
        <v>0</v>
      </c>
      <c r="L73" s="54">
        <f>+'DAY14'!L73+'DAY15'!D73</f>
        <v>0</v>
      </c>
      <c r="M73" s="55">
        <f>+'DAY14'!M73+'DAY15'!E73</f>
        <v>0</v>
      </c>
      <c r="N73" s="52">
        <f>+'DAY14'!N73+'DAY15'!F73</f>
        <v>0</v>
      </c>
      <c r="O73" s="276">
        <f>+'DAY14'!O73+'DAY15'!G73</f>
        <v>0</v>
      </c>
      <c r="P73" s="53">
        <f t="shared" si="20"/>
        <v>0</v>
      </c>
      <c r="Q73" s="54">
        <f t="shared" si="21"/>
        <v>0</v>
      </c>
      <c r="R73" s="55">
        <f t="shared" si="22"/>
        <v>0</v>
      </c>
      <c r="S73" s="52">
        <f t="shared" si="23"/>
        <v>0</v>
      </c>
      <c r="T73" s="276">
        <f t="shared" si="24"/>
        <v>0</v>
      </c>
      <c r="U73" s="62">
        <f t="shared" si="25"/>
        <v>0</v>
      </c>
    </row>
    <row r="74" spans="1:21" x14ac:dyDescent="0.25">
      <c r="A74" s="72" t="s">
        <v>216</v>
      </c>
      <c r="B74" s="52">
        <f>'DAY14'!H74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+(Table117[[#This Row],[OPENING ]]+Table117[[#This Row],[RECEIPTS]]+Table117[[#This Row],[RETURNS]])-(Table117[[#This Row],[EXCHANGED]]+Table117[[#This Row],[SALES]]+Table117[[#This Row],[ISSUES]])</f>
        <v>0</v>
      </c>
      <c r="I74" s="53">
        <v>0</v>
      </c>
      <c r="J74" s="58">
        <f t="shared" si="0"/>
        <v>0</v>
      </c>
      <c r="K74" s="53">
        <f>+'DAY14'!K74+'DAY15'!C74</f>
        <v>0</v>
      </c>
      <c r="L74" s="54">
        <f>+'DAY14'!L74+'DAY15'!D74</f>
        <v>0</v>
      </c>
      <c r="M74" s="55">
        <f>+'DAY14'!M74+'DAY15'!E74</f>
        <v>0</v>
      </c>
      <c r="N74" s="52">
        <f>+'DAY14'!N74+'DAY15'!F74</f>
        <v>0</v>
      </c>
      <c r="O74" s="276">
        <f>+'DAY14'!O74+'DAY15'!G74</f>
        <v>0</v>
      </c>
      <c r="P74" s="53">
        <f t="shared" si="20"/>
        <v>0</v>
      </c>
      <c r="Q74" s="54">
        <f t="shared" si="21"/>
        <v>0</v>
      </c>
      <c r="R74" s="55">
        <f t="shared" si="22"/>
        <v>0</v>
      </c>
      <c r="S74" s="52">
        <f t="shared" si="23"/>
        <v>0</v>
      </c>
      <c r="T74" s="276">
        <f t="shared" si="24"/>
        <v>0</v>
      </c>
      <c r="U74" s="62">
        <f t="shared" si="25"/>
        <v>0</v>
      </c>
    </row>
    <row r="75" spans="1:21" x14ac:dyDescent="0.25">
      <c r="A75" s="72" t="s">
        <v>209</v>
      </c>
      <c r="B75" s="52">
        <f>'DAY14'!H75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+(Table117[[#This Row],[OPENING ]]+Table117[[#This Row],[RECEIPTS]]+Table117[[#This Row],[RETURNS]])-(Table117[[#This Row],[EXCHANGED]]+Table117[[#This Row],[SALES]]+Table117[[#This Row],[ISSUES]])</f>
        <v>0</v>
      </c>
      <c r="I75" s="53">
        <v>0</v>
      </c>
      <c r="J75" s="58">
        <f t="shared" si="0"/>
        <v>0</v>
      </c>
      <c r="K75" s="53">
        <f>+'DAY14'!K75+'DAY15'!C75</f>
        <v>0</v>
      </c>
      <c r="L75" s="54">
        <f>+'DAY14'!L75+'DAY15'!D75</f>
        <v>0</v>
      </c>
      <c r="M75" s="55">
        <f>+'DAY14'!M75+'DAY15'!E75</f>
        <v>0</v>
      </c>
      <c r="N75" s="52">
        <f>+'DAY14'!N75+'DAY15'!F75</f>
        <v>0</v>
      </c>
      <c r="O75" s="276">
        <f>+'DAY14'!O75+'DAY15'!G75</f>
        <v>0</v>
      </c>
      <c r="P75" s="53">
        <f t="shared" si="20"/>
        <v>0</v>
      </c>
      <c r="Q75" s="54">
        <f t="shared" si="21"/>
        <v>0</v>
      </c>
      <c r="R75" s="55">
        <f t="shared" si="22"/>
        <v>0</v>
      </c>
      <c r="S75" s="52">
        <f t="shared" si="23"/>
        <v>0</v>
      </c>
      <c r="T75" s="276">
        <f t="shared" si="24"/>
        <v>0</v>
      </c>
      <c r="U75" s="62">
        <f t="shared" si="25"/>
        <v>0</v>
      </c>
    </row>
    <row r="76" spans="1:21" x14ac:dyDescent="0.25">
      <c r="A76" s="72" t="s">
        <v>228</v>
      </c>
      <c r="B76" s="52">
        <f>'DAY14'!H76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+(Table117[[#This Row],[OPENING ]]+Table117[[#This Row],[RECEIPTS]]+Table117[[#This Row],[RETURNS]])-(Table117[[#This Row],[EXCHANGED]]+Table117[[#This Row],[SALES]]+Table117[[#This Row],[ISSUES]])</f>
        <v>0</v>
      </c>
      <c r="I76" s="53">
        <v>0</v>
      </c>
      <c r="J76" s="58">
        <f t="shared" si="0"/>
        <v>0</v>
      </c>
      <c r="K76" s="53">
        <f>+'DAY14'!K76+'DAY15'!C76</f>
        <v>0</v>
      </c>
      <c r="L76" s="54">
        <f>+'DAY14'!L76+'DAY15'!D76</f>
        <v>0</v>
      </c>
      <c r="M76" s="55">
        <f>+'DAY14'!M76+'DAY15'!E76</f>
        <v>0</v>
      </c>
      <c r="N76" s="52">
        <f>+'DAY14'!N76+'DAY15'!F76</f>
        <v>0</v>
      </c>
      <c r="O76" s="276">
        <f>+'DAY14'!O76+'DAY15'!G76</f>
        <v>0</v>
      </c>
      <c r="P76" s="53">
        <f t="shared" si="20"/>
        <v>0</v>
      </c>
      <c r="Q76" s="54">
        <f t="shared" si="21"/>
        <v>0</v>
      </c>
      <c r="R76" s="55">
        <f t="shared" si="22"/>
        <v>0</v>
      </c>
      <c r="S76" s="52">
        <f t="shared" si="23"/>
        <v>0</v>
      </c>
      <c r="T76" s="276">
        <f t="shared" si="24"/>
        <v>0</v>
      </c>
      <c r="U76" s="62">
        <f t="shared" si="25"/>
        <v>0</v>
      </c>
    </row>
    <row r="77" spans="1:21" x14ac:dyDescent="0.25">
      <c r="A77" s="72"/>
      <c r="B77" s="52">
        <f>'DAY14'!H77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+(Table117[[#This Row],[OPENING ]]+Table117[[#This Row],[RECEIPTS]]+Table117[[#This Row],[RETURNS]])-(Table117[[#This Row],[EXCHANGED]]+Table117[[#This Row],[SALES]]+Table117[[#This Row],[ISSUES]])</f>
        <v>0</v>
      </c>
      <c r="I77" s="53">
        <v>0</v>
      </c>
      <c r="J77" s="58">
        <f t="shared" ref="J77:J156" si="26">+I77-H77</f>
        <v>0</v>
      </c>
      <c r="K77" s="53">
        <f>+'DAY14'!K77+'DAY15'!C77</f>
        <v>0</v>
      </c>
      <c r="L77" s="54">
        <f>+'DAY14'!L77+'DAY15'!D77</f>
        <v>0</v>
      </c>
      <c r="M77" s="55">
        <f>+'DAY14'!M77+'DAY15'!E77</f>
        <v>0</v>
      </c>
      <c r="N77" s="52">
        <f>+'DAY14'!N77+'DAY15'!F77</f>
        <v>0</v>
      </c>
      <c r="O77" s="276">
        <f>+'DAY14'!O77+'DAY15'!G77</f>
        <v>0</v>
      </c>
      <c r="P77" s="53">
        <f t="shared" si="20"/>
        <v>0</v>
      </c>
      <c r="Q77" s="54">
        <f t="shared" si="21"/>
        <v>0</v>
      </c>
      <c r="R77" s="55">
        <f t="shared" si="22"/>
        <v>0</v>
      </c>
      <c r="S77" s="52">
        <f t="shared" si="23"/>
        <v>0</v>
      </c>
      <c r="T77" s="276">
        <f t="shared" si="24"/>
        <v>0</v>
      </c>
      <c r="U77" s="62">
        <f t="shared" si="25"/>
        <v>0</v>
      </c>
    </row>
    <row r="78" spans="1:21" x14ac:dyDescent="0.25">
      <c r="A78" s="60"/>
      <c r="B78" s="52">
        <f>'DAY14'!H78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+(Table117[[#This Row],[OPENING ]]+Table117[[#This Row],[RECEIPTS]]+Table117[[#This Row],[RETURNS]])-(Table117[[#This Row],[EXCHANGED]]+Table117[[#This Row],[SALES]]+Table117[[#This Row],[ISSUES]])</f>
        <v>0</v>
      </c>
      <c r="I78" s="53">
        <v>0</v>
      </c>
      <c r="J78" s="58">
        <f>+I78-H78</f>
        <v>0</v>
      </c>
      <c r="K78" s="53">
        <f>+'DAY14'!K78+'DAY15'!C78</f>
        <v>0</v>
      </c>
      <c r="L78" s="54">
        <f>+'DAY14'!L78+'DAY15'!D78</f>
        <v>0</v>
      </c>
      <c r="M78" s="55">
        <f>+'DAY14'!M78+'DAY15'!E78</f>
        <v>0</v>
      </c>
      <c r="N78" s="52">
        <f>+'DAY14'!N78+'DAY15'!F78</f>
        <v>0</v>
      </c>
      <c r="O78" s="276">
        <f>+'DAY14'!O78+'DAY15'!G78</f>
        <v>0</v>
      </c>
      <c r="P78" s="53">
        <f t="shared" si="20"/>
        <v>0</v>
      </c>
      <c r="Q78" s="54">
        <f t="shared" si="21"/>
        <v>0</v>
      </c>
      <c r="R78" s="55">
        <f t="shared" si="22"/>
        <v>0</v>
      </c>
      <c r="S78" s="52">
        <f t="shared" si="23"/>
        <v>0</v>
      </c>
      <c r="T78" s="276">
        <f t="shared" si="24"/>
        <v>0</v>
      </c>
      <c r="U78" s="62">
        <f t="shared" si="25"/>
        <v>0</v>
      </c>
    </row>
    <row r="79" spans="1:21" ht="15.75" thickBot="1" x14ac:dyDescent="0.3">
      <c r="A79" s="173"/>
      <c r="B79" s="52">
        <f>'DAY14'!H79</f>
        <v>0</v>
      </c>
      <c r="C79" s="53">
        <v>0</v>
      </c>
      <c r="D79" s="54">
        <v>0</v>
      </c>
      <c r="E79" s="55">
        <v>0</v>
      </c>
      <c r="F79" s="52">
        <v>0</v>
      </c>
      <c r="G79" s="276">
        <v>0</v>
      </c>
      <c r="H79" s="54">
        <f>+(Table117[[#This Row],[OPENING ]]+Table117[[#This Row],[RECEIPTS]]+Table117[[#This Row],[RETURNS]])-(Table117[[#This Row],[EXCHANGED]]+Table117[[#This Row],[SALES]]+Table117[[#This Row],[ISSUES]])</f>
        <v>0</v>
      </c>
      <c r="I79" s="144">
        <v>0</v>
      </c>
      <c r="J79" s="148">
        <f t="shared" si="26"/>
        <v>0</v>
      </c>
      <c r="K79" s="53">
        <f>+'DAY14'!K79+'DAY15'!C79</f>
        <v>0</v>
      </c>
      <c r="L79" s="54">
        <f>+'DAY14'!L79+'DAY15'!D79</f>
        <v>0</v>
      </c>
      <c r="M79" s="55">
        <f>+'DAY14'!M79+'DAY15'!E79</f>
        <v>0</v>
      </c>
      <c r="N79" s="52">
        <f>+'DAY14'!N79+'DAY15'!F79</f>
        <v>0</v>
      </c>
      <c r="O79" s="276">
        <f>+'DAY14'!O79+'DAY15'!G79</f>
        <v>0</v>
      </c>
      <c r="P79" s="53">
        <f t="shared" si="20"/>
        <v>0</v>
      </c>
      <c r="Q79" s="54">
        <f t="shared" si="21"/>
        <v>0</v>
      </c>
      <c r="R79" s="55">
        <f t="shared" si="22"/>
        <v>0</v>
      </c>
      <c r="S79" s="52">
        <f t="shared" si="23"/>
        <v>0</v>
      </c>
      <c r="T79" s="276">
        <f t="shared" si="24"/>
        <v>0</v>
      </c>
      <c r="U79" s="167">
        <f t="shared" si="25"/>
        <v>0</v>
      </c>
    </row>
    <row r="80" spans="1:21" ht="17.25" thickBot="1" x14ac:dyDescent="0.35">
      <c r="A80" s="159" t="s">
        <v>198</v>
      </c>
      <c r="B80" s="160">
        <f t="shared" ref="B80:T80" si="27">SUM(B63:B79)</f>
        <v>3388.4</v>
      </c>
      <c r="C80" s="161">
        <f t="shared" si="27"/>
        <v>0</v>
      </c>
      <c r="D80" s="162">
        <f t="shared" si="27"/>
        <v>0</v>
      </c>
      <c r="E80" s="163">
        <f t="shared" si="27"/>
        <v>0</v>
      </c>
      <c r="F80" s="160">
        <f t="shared" si="27"/>
        <v>0</v>
      </c>
      <c r="G80" s="277">
        <f t="shared" si="27"/>
        <v>0</v>
      </c>
      <c r="H80" s="162">
        <f t="shared" si="27"/>
        <v>3388.4</v>
      </c>
      <c r="I80" s="161">
        <f t="shared" si="27"/>
        <v>0</v>
      </c>
      <c r="J80" s="165">
        <f>SUM(J63:J79)</f>
        <v>-3388.4</v>
      </c>
      <c r="K80" s="161">
        <f t="shared" si="27"/>
        <v>800</v>
      </c>
      <c r="L80" s="174">
        <f t="shared" si="27"/>
        <v>18.600000000000001</v>
      </c>
      <c r="M80" s="163">
        <f t="shared" si="27"/>
        <v>0</v>
      </c>
      <c r="N80" s="160">
        <f t="shared" si="27"/>
        <v>0</v>
      </c>
      <c r="O80" s="277">
        <f t="shared" si="27"/>
        <v>590</v>
      </c>
      <c r="P80" s="161">
        <f t="shared" si="27"/>
        <v>53.333333333333336</v>
      </c>
      <c r="Q80" s="162">
        <f t="shared" si="27"/>
        <v>1.24</v>
      </c>
      <c r="R80" s="163">
        <f t="shared" si="27"/>
        <v>0</v>
      </c>
      <c r="S80" s="160">
        <f t="shared" si="27"/>
        <v>0</v>
      </c>
      <c r="T80" s="277">
        <f t="shared" si="27"/>
        <v>39.333333333333336</v>
      </c>
      <c r="U80" s="166">
        <f t="shared" si="25"/>
        <v>36.082635240664487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'DAY14'!H83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+(Table117[[#This Row],[OPENING ]]+Table117[[#This Row],[RECEIPTS]]+Table117[[#This Row],[RETURNS]])-(Table117[[#This Row],[EXCHANGED]]+Table117[[#This Row],[SALES]]+Table117[[#This Row],[ISSUES]])</f>
        <v>0</v>
      </c>
      <c r="I83" s="53"/>
      <c r="J83" s="58">
        <f t="shared" si="26"/>
        <v>0</v>
      </c>
      <c r="K83" s="53">
        <f>+'DAY14'!K83+'DAY15'!C83</f>
        <v>0</v>
      </c>
      <c r="L83" s="54">
        <f>+'DAY14'!L83+'DAY15'!D83</f>
        <v>0</v>
      </c>
      <c r="M83" s="55">
        <f>+'DAY14'!M83+'DAY15'!E83</f>
        <v>0</v>
      </c>
      <c r="N83" s="52">
        <f>+'DAY14'!N83+'DAY15'!F83</f>
        <v>0</v>
      </c>
      <c r="O83" s="276">
        <f>+'DAY14'!O83+'DAY15'!G83</f>
        <v>0</v>
      </c>
      <c r="P83" s="53">
        <f>+K83/15</f>
        <v>0</v>
      </c>
      <c r="Q83" s="54">
        <f>+L83/15</f>
        <v>0</v>
      </c>
      <c r="R83" s="55">
        <f>+M83/15</f>
        <v>0</v>
      </c>
      <c r="S83" s="52">
        <f>+N83/15</f>
        <v>0</v>
      </c>
      <c r="T83" s="276">
        <f>+O83/15</f>
        <v>0</v>
      </c>
      <c r="U83" s="62">
        <f t="shared" si="25"/>
        <v>0</v>
      </c>
    </row>
    <row r="84" spans="1:21" x14ac:dyDescent="0.25">
      <c r="A84" s="338" t="s">
        <v>170</v>
      </c>
      <c r="B84" s="52">
        <f>'DAY14'!H84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+(Table117[[#This Row],[OPENING ]]+Table117[[#This Row],[RECEIPTS]]+Table117[[#This Row],[RETURNS]])-(Table117[[#This Row],[EXCHANGED]]+Table117[[#This Row],[SALES]]+Table117[[#This Row],[ISSUES]])</f>
        <v>3504.6000000000004</v>
      </c>
      <c r="I84" s="53">
        <v>0</v>
      </c>
      <c r="J84" s="58">
        <f t="shared" si="26"/>
        <v>-3504.6000000000004</v>
      </c>
      <c r="K84" s="53">
        <f>+'DAY14'!K84+'DAY15'!C84</f>
        <v>8250</v>
      </c>
      <c r="L84" s="54">
        <f>+'DAY14'!L84+'DAY15'!D84</f>
        <v>96.6</v>
      </c>
      <c r="M84" s="55">
        <f>+'DAY14'!M84+'DAY15'!E84</f>
        <v>0</v>
      </c>
      <c r="N84" s="52">
        <f>+'DAY14'!N84+'DAY15'!F84</f>
        <v>0</v>
      </c>
      <c r="O84" s="276">
        <f>+'DAY14'!O84+'DAY15'!G84</f>
        <v>6877</v>
      </c>
      <c r="P84" s="53">
        <f t="shared" ref="P84:P99" si="28">+K84/15</f>
        <v>550</v>
      </c>
      <c r="Q84" s="54">
        <f t="shared" ref="Q84:Q99" si="29">+L84/15</f>
        <v>6.4399999999999995</v>
      </c>
      <c r="R84" s="55">
        <f t="shared" ref="R84:R99" si="30">+M84/15</f>
        <v>0</v>
      </c>
      <c r="S84" s="52">
        <f t="shared" ref="S84:S99" si="31">+N84/15</f>
        <v>0</v>
      </c>
      <c r="T84" s="276">
        <f t="shared" ref="T84:T99" si="32">+O84/15</f>
        <v>458.46666666666664</v>
      </c>
      <c r="U84" s="62">
        <f t="shared" si="25"/>
        <v>3.4531254105467828</v>
      </c>
    </row>
    <row r="85" spans="1:21" x14ac:dyDescent="0.25">
      <c r="A85" s="338" t="s">
        <v>162</v>
      </c>
      <c r="B85" s="52">
        <f>'DAY14'!H85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+(Table117[[#This Row],[OPENING ]]+Table117[[#This Row],[RECEIPTS]]+Table117[[#This Row],[RETURNS]])-(Table117[[#This Row],[EXCHANGED]]+Table117[[#This Row],[SALES]]+Table117[[#This Row],[ISSUES]])</f>
        <v>0</v>
      </c>
      <c r="I85" s="53">
        <v>0</v>
      </c>
      <c r="J85" s="58">
        <f t="shared" si="26"/>
        <v>0</v>
      </c>
      <c r="K85" s="53">
        <f>+'DAY14'!K85+'DAY15'!C85</f>
        <v>0</v>
      </c>
      <c r="L85" s="54">
        <f>+'DAY14'!L85+'DAY15'!D85</f>
        <v>0</v>
      </c>
      <c r="M85" s="55">
        <f>+'DAY14'!M85+'DAY15'!E85</f>
        <v>0</v>
      </c>
      <c r="N85" s="52">
        <f>+'DAY14'!N85+'DAY15'!F85</f>
        <v>0</v>
      </c>
      <c r="O85" s="276">
        <f>+'DAY14'!O85+'DAY15'!G85</f>
        <v>0</v>
      </c>
      <c r="P85" s="53">
        <f t="shared" si="28"/>
        <v>0</v>
      </c>
      <c r="Q85" s="54">
        <f t="shared" si="29"/>
        <v>0</v>
      </c>
      <c r="R85" s="55">
        <f t="shared" si="30"/>
        <v>0</v>
      </c>
      <c r="S85" s="52">
        <f t="shared" si="31"/>
        <v>0</v>
      </c>
      <c r="T85" s="276">
        <f t="shared" si="32"/>
        <v>0</v>
      </c>
      <c r="U85" s="62">
        <f t="shared" si="25"/>
        <v>0</v>
      </c>
    </row>
    <row r="86" spans="1:21" x14ac:dyDescent="0.25">
      <c r="A86" s="338" t="s">
        <v>135</v>
      </c>
      <c r="B86" s="52">
        <f>'DAY14'!H86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+(Table117[[#This Row],[OPENING ]]+Table117[[#This Row],[RECEIPTS]]+Table117[[#This Row],[RETURNS]])-(Table117[[#This Row],[EXCHANGED]]+Table117[[#This Row],[SALES]]+Table117[[#This Row],[ISSUES]])</f>
        <v>0</v>
      </c>
      <c r="I86" s="53">
        <v>0</v>
      </c>
      <c r="J86" s="58">
        <f t="shared" si="26"/>
        <v>0</v>
      </c>
      <c r="K86" s="53">
        <f>+'DAY14'!K86+'DAY15'!C86</f>
        <v>0</v>
      </c>
      <c r="L86" s="54">
        <f>+'DAY14'!L86+'DAY15'!D86</f>
        <v>0</v>
      </c>
      <c r="M86" s="55">
        <f>+'DAY14'!M86+'DAY15'!E86</f>
        <v>0</v>
      </c>
      <c r="N86" s="52">
        <f>+'DAY14'!N86+'DAY15'!F86</f>
        <v>0</v>
      </c>
      <c r="O86" s="276">
        <f>+'DAY14'!O86+'DAY15'!G86</f>
        <v>0</v>
      </c>
      <c r="P86" s="53">
        <f t="shared" si="28"/>
        <v>0</v>
      </c>
      <c r="Q86" s="54">
        <f t="shared" si="29"/>
        <v>0</v>
      </c>
      <c r="R86" s="55">
        <f t="shared" si="30"/>
        <v>0</v>
      </c>
      <c r="S86" s="52">
        <f t="shared" si="31"/>
        <v>0</v>
      </c>
      <c r="T86" s="276">
        <f t="shared" si="32"/>
        <v>0</v>
      </c>
      <c r="U86" s="62">
        <f t="shared" si="25"/>
        <v>0</v>
      </c>
    </row>
    <row r="87" spans="1:21" x14ac:dyDescent="0.25">
      <c r="A87" s="338" t="s">
        <v>136</v>
      </c>
      <c r="B87" s="52">
        <f>'DAY14'!H87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+(Table117[[#This Row],[OPENING ]]+Table117[[#This Row],[RECEIPTS]]+Table117[[#This Row],[RETURNS]])-(Table117[[#This Row],[EXCHANGED]]+Table117[[#This Row],[SALES]]+Table117[[#This Row],[ISSUES]])</f>
        <v>0</v>
      </c>
      <c r="I87" s="53">
        <v>0</v>
      </c>
      <c r="J87" s="58">
        <f t="shared" si="26"/>
        <v>0</v>
      </c>
      <c r="K87" s="53">
        <f>+'DAY14'!K87+'DAY15'!C87</f>
        <v>0</v>
      </c>
      <c r="L87" s="54">
        <f>+'DAY14'!L87+'DAY15'!D87</f>
        <v>0</v>
      </c>
      <c r="M87" s="55">
        <f>+'DAY14'!M87+'DAY15'!E87</f>
        <v>0</v>
      </c>
      <c r="N87" s="52">
        <f>+'DAY14'!N87+'DAY15'!F87</f>
        <v>0</v>
      </c>
      <c r="O87" s="276">
        <f>+'DAY14'!O87+'DAY15'!G87</f>
        <v>0</v>
      </c>
      <c r="P87" s="53">
        <f t="shared" si="28"/>
        <v>0</v>
      </c>
      <c r="Q87" s="54">
        <f t="shared" si="29"/>
        <v>0</v>
      </c>
      <c r="R87" s="55">
        <f t="shared" si="30"/>
        <v>0</v>
      </c>
      <c r="S87" s="52">
        <f t="shared" si="31"/>
        <v>0</v>
      </c>
      <c r="T87" s="276">
        <f t="shared" si="32"/>
        <v>0</v>
      </c>
      <c r="U87" s="62">
        <f t="shared" si="25"/>
        <v>0</v>
      </c>
    </row>
    <row r="88" spans="1:21" x14ac:dyDescent="0.25">
      <c r="A88" s="338" t="s">
        <v>120</v>
      </c>
      <c r="B88" s="52">
        <f>'DAY14'!H88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+(Table117[[#This Row],[OPENING ]]+Table117[[#This Row],[RECEIPTS]]+Table117[[#This Row],[RETURNS]])-(Table117[[#This Row],[EXCHANGED]]+Table117[[#This Row],[SALES]]+Table117[[#This Row],[ISSUES]])</f>
        <v>5</v>
      </c>
      <c r="I88" s="53">
        <v>0</v>
      </c>
      <c r="J88" s="58">
        <f t="shared" si="26"/>
        <v>-5</v>
      </c>
      <c r="K88" s="53">
        <f>+'DAY14'!K88+'DAY15'!C88</f>
        <v>0</v>
      </c>
      <c r="L88" s="54">
        <f>+'DAY14'!L88+'DAY15'!D88</f>
        <v>0</v>
      </c>
      <c r="M88" s="55">
        <f>+'DAY14'!M88+'DAY15'!E88</f>
        <v>0</v>
      </c>
      <c r="N88" s="52">
        <f>+'DAY14'!N88+'DAY15'!F88</f>
        <v>0</v>
      </c>
      <c r="O88" s="276">
        <f>+'DAY14'!O88+'DAY15'!G88</f>
        <v>0</v>
      </c>
      <c r="P88" s="53">
        <f t="shared" si="28"/>
        <v>0</v>
      </c>
      <c r="Q88" s="54">
        <f t="shared" si="29"/>
        <v>0</v>
      </c>
      <c r="R88" s="55">
        <f t="shared" si="30"/>
        <v>0</v>
      </c>
      <c r="S88" s="52">
        <f t="shared" si="31"/>
        <v>0</v>
      </c>
      <c r="T88" s="276">
        <f t="shared" si="32"/>
        <v>0</v>
      </c>
      <c r="U88" s="62">
        <f t="shared" si="25"/>
        <v>0</v>
      </c>
    </row>
    <row r="89" spans="1:21" x14ac:dyDescent="0.25">
      <c r="A89" s="338" t="s">
        <v>43</v>
      </c>
      <c r="B89" s="52">
        <f>'DAY14'!H89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+(Table117[[#This Row],[OPENING ]]+Table117[[#This Row],[RECEIPTS]]+Table117[[#This Row],[RETURNS]])-(Table117[[#This Row],[EXCHANGED]]+Table117[[#This Row],[SALES]]+Table117[[#This Row],[ISSUES]])</f>
        <v>0</v>
      </c>
      <c r="I89" s="53">
        <v>0</v>
      </c>
      <c r="J89" s="58">
        <f t="shared" si="26"/>
        <v>0</v>
      </c>
      <c r="K89" s="53">
        <f>+'DAY14'!K89+'DAY15'!C89</f>
        <v>0</v>
      </c>
      <c r="L89" s="54">
        <f>+'DAY14'!L89+'DAY15'!D89</f>
        <v>0</v>
      </c>
      <c r="M89" s="55">
        <f>+'DAY14'!M89+'DAY15'!E89</f>
        <v>0</v>
      </c>
      <c r="N89" s="52">
        <f>+'DAY14'!N89+'DAY15'!F89</f>
        <v>0</v>
      </c>
      <c r="O89" s="276">
        <f>+'DAY14'!O89+'DAY15'!G89</f>
        <v>0</v>
      </c>
      <c r="P89" s="53">
        <f t="shared" si="28"/>
        <v>0</v>
      </c>
      <c r="Q89" s="54">
        <f t="shared" si="29"/>
        <v>0</v>
      </c>
      <c r="R89" s="55">
        <f t="shared" si="30"/>
        <v>0</v>
      </c>
      <c r="S89" s="52">
        <f t="shared" si="31"/>
        <v>0</v>
      </c>
      <c r="T89" s="276">
        <f t="shared" si="32"/>
        <v>0</v>
      </c>
      <c r="U89" s="62">
        <f t="shared" si="25"/>
        <v>0</v>
      </c>
    </row>
    <row r="90" spans="1:21" x14ac:dyDescent="0.25">
      <c r="A90" s="338" t="s">
        <v>44</v>
      </c>
      <c r="B90" s="52">
        <f>'DAY14'!H90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+(Table117[[#This Row],[OPENING ]]+Table117[[#This Row],[RECEIPTS]]+Table117[[#This Row],[RETURNS]])-(Table117[[#This Row],[EXCHANGED]]+Table117[[#This Row],[SALES]]+Table117[[#This Row],[ISSUES]])</f>
        <v>0</v>
      </c>
      <c r="I90" s="53">
        <v>0</v>
      </c>
      <c r="J90" s="58">
        <f t="shared" si="26"/>
        <v>0</v>
      </c>
      <c r="K90" s="53">
        <f>+'DAY14'!K90+'DAY15'!C90</f>
        <v>0</v>
      </c>
      <c r="L90" s="54">
        <f>+'DAY14'!L90+'DAY15'!D90</f>
        <v>0</v>
      </c>
      <c r="M90" s="55">
        <f>+'DAY14'!M90+'DAY15'!E90</f>
        <v>0</v>
      </c>
      <c r="N90" s="52">
        <f>+'DAY14'!N90+'DAY15'!F90</f>
        <v>0</v>
      </c>
      <c r="O90" s="276">
        <f>+'DAY14'!O90+'DAY15'!G90</f>
        <v>0</v>
      </c>
      <c r="P90" s="53">
        <f t="shared" si="28"/>
        <v>0</v>
      </c>
      <c r="Q90" s="54">
        <f t="shared" si="29"/>
        <v>0</v>
      </c>
      <c r="R90" s="55">
        <f t="shared" si="30"/>
        <v>0</v>
      </c>
      <c r="S90" s="52">
        <f t="shared" si="31"/>
        <v>0</v>
      </c>
      <c r="T90" s="276">
        <f t="shared" si="32"/>
        <v>0</v>
      </c>
      <c r="U90" s="62">
        <f t="shared" si="25"/>
        <v>0</v>
      </c>
    </row>
    <row r="91" spans="1:21" x14ac:dyDescent="0.25">
      <c r="A91" s="338" t="s">
        <v>45</v>
      </c>
      <c r="B91" s="52">
        <f>'DAY14'!H91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+(Table117[[#This Row],[OPENING ]]+Table117[[#This Row],[RECEIPTS]]+Table117[[#This Row],[RETURNS]])-(Table117[[#This Row],[EXCHANGED]]+Table117[[#This Row],[SALES]]+Table117[[#This Row],[ISSUES]])</f>
        <v>0</v>
      </c>
      <c r="I91" s="53">
        <v>0</v>
      </c>
      <c r="J91" s="58">
        <f t="shared" si="26"/>
        <v>0</v>
      </c>
      <c r="K91" s="53">
        <f>+'DAY14'!K91+'DAY15'!C91</f>
        <v>0</v>
      </c>
      <c r="L91" s="54">
        <f>+'DAY14'!L91+'DAY15'!D91</f>
        <v>0</v>
      </c>
      <c r="M91" s="55">
        <f>+'DAY14'!M91+'DAY15'!E91</f>
        <v>0</v>
      </c>
      <c r="N91" s="52">
        <f>+'DAY14'!N91+'DAY15'!F91</f>
        <v>0</v>
      </c>
      <c r="O91" s="276">
        <f>+'DAY14'!O91+'DAY15'!G91</f>
        <v>0</v>
      </c>
      <c r="P91" s="53">
        <f t="shared" si="28"/>
        <v>0</v>
      </c>
      <c r="Q91" s="54">
        <f t="shared" si="29"/>
        <v>0</v>
      </c>
      <c r="R91" s="55">
        <f t="shared" si="30"/>
        <v>0</v>
      </c>
      <c r="S91" s="52">
        <f t="shared" si="31"/>
        <v>0</v>
      </c>
      <c r="T91" s="276">
        <f t="shared" si="32"/>
        <v>0</v>
      </c>
      <c r="U91" s="62">
        <f t="shared" si="25"/>
        <v>0</v>
      </c>
    </row>
    <row r="92" spans="1:21" x14ac:dyDescent="0.25">
      <c r="A92" s="338" t="s">
        <v>174</v>
      </c>
      <c r="B92" s="52">
        <f>'DAY14'!H92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+(Table117[[#This Row],[OPENING ]]+Table117[[#This Row],[RECEIPTS]]+Table117[[#This Row],[RETURNS]])-(Table117[[#This Row],[EXCHANGED]]+Table117[[#This Row],[SALES]]+Table117[[#This Row],[ISSUES]])</f>
        <v>0</v>
      </c>
      <c r="I92" s="53">
        <v>0</v>
      </c>
      <c r="J92" s="58">
        <f t="shared" si="26"/>
        <v>0</v>
      </c>
      <c r="K92" s="53">
        <f>+'DAY14'!K92+'DAY15'!C92</f>
        <v>0</v>
      </c>
      <c r="L92" s="54">
        <f>+'DAY14'!L92+'DAY15'!D92</f>
        <v>0</v>
      </c>
      <c r="M92" s="55">
        <f>+'DAY14'!M92+'DAY15'!E92</f>
        <v>0</v>
      </c>
      <c r="N92" s="52">
        <f>+'DAY14'!N92+'DAY15'!F92</f>
        <v>0</v>
      </c>
      <c r="O92" s="276">
        <f>+'DAY14'!O92+'DAY15'!G92</f>
        <v>0</v>
      </c>
      <c r="P92" s="53">
        <f t="shared" si="28"/>
        <v>0</v>
      </c>
      <c r="Q92" s="54">
        <f t="shared" si="29"/>
        <v>0</v>
      </c>
      <c r="R92" s="55">
        <f t="shared" si="30"/>
        <v>0</v>
      </c>
      <c r="S92" s="52">
        <f t="shared" si="31"/>
        <v>0</v>
      </c>
      <c r="T92" s="276">
        <f t="shared" si="32"/>
        <v>0</v>
      </c>
      <c r="U92" s="62">
        <f t="shared" si="25"/>
        <v>0</v>
      </c>
    </row>
    <row r="93" spans="1:21" x14ac:dyDescent="0.25">
      <c r="A93" s="338" t="s">
        <v>229</v>
      </c>
      <c r="B93" s="52">
        <f>'DAY14'!H93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+(Table117[[#This Row],[OPENING ]]+Table117[[#This Row],[RECEIPTS]]+Table117[[#This Row],[RETURNS]])-(Table117[[#This Row],[EXCHANGED]]+Table117[[#This Row],[SALES]]+Table117[[#This Row],[ISSUES]])</f>
        <v>0</v>
      </c>
      <c r="I93" s="53">
        <v>0</v>
      </c>
      <c r="J93" s="58">
        <f t="shared" si="26"/>
        <v>0</v>
      </c>
      <c r="K93" s="53">
        <f>+'DAY14'!K93+'DAY15'!C93</f>
        <v>0</v>
      </c>
      <c r="L93" s="54">
        <f>+'DAY14'!L93+'DAY15'!D93</f>
        <v>0</v>
      </c>
      <c r="M93" s="55">
        <f>+'DAY14'!M93+'DAY15'!E93</f>
        <v>0</v>
      </c>
      <c r="N93" s="52">
        <f>+'DAY14'!N93+'DAY15'!F93</f>
        <v>0</v>
      </c>
      <c r="O93" s="276">
        <f>+'DAY14'!O93+'DAY15'!G93</f>
        <v>0</v>
      </c>
      <c r="P93" s="53">
        <f t="shared" si="28"/>
        <v>0</v>
      </c>
      <c r="Q93" s="54">
        <f t="shared" si="29"/>
        <v>0</v>
      </c>
      <c r="R93" s="55">
        <f t="shared" si="30"/>
        <v>0</v>
      </c>
      <c r="S93" s="52">
        <f t="shared" si="31"/>
        <v>0</v>
      </c>
      <c r="T93" s="276">
        <f t="shared" si="32"/>
        <v>0</v>
      </c>
      <c r="U93" s="62">
        <f t="shared" si="25"/>
        <v>0</v>
      </c>
    </row>
    <row r="94" spans="1:21" x14ac:dyDescent="0.25">
      <c r="A94" s="338" t="s">
        <v>175</v>
      </c>
      <c r="B94" s="52">
        <f>'DAY14'!H94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+(Table117[[#This Row],[OPENING ]]+Table117[[#This Row],[RECEIPTS]]+Table117[[#This Row],[RETURNS]])-(Table117[[#This Row],[EXCHANGED]]+Table117[[#This Row],[SALES]]+Table117[[#This Row],[ISSUES]])</f>
        <v>0</v>
      </c>
      <c r="I94" s="53">
        <v>0</v>
      </c>
      <c r="J94" s="58">
        <f t="shared" si="26"/>
        <v>0</v>
      </c>
      <c r="K94" s="53">
        <f>+'DAY14'!K94+'DAY15'!C94</f>
        <v>0</v>
      </c>
      <c r="L94" s="54">
        <f>+'DAY14'!L94+'DAY15'!D94</f>
        <v>0</v>
      </c>
      <c r="M94" s="55">
        <f>+'DAY14'!M94+'DAY15'!E94</f>
        <v>0</v>
      </c>
      <c r="N94" s="52">
        <f>+'DAY14'!N94+'DAY15'!F94</f>
        <v>0</v>
      </c>
      <c r="O94" s="276">
        <f>+'DAY14'!O94+'DAY15'!G94</f>
        <v>0</v>
      </c>
      <c r="P94" s="53">
        <f t="shared" si="28"/>
        <v>0</v>
      </c>
      <c r="Q94" s="54">
        <f t="shared" si="29"/>
        <v>0</v>
      </c>
      <c r="R94" s="55">
        <f t="shared" si="30"/>
        <v>0</v>
      </c>
      <c r="S94" s="52">
        <f t="shared" si="31"/>
        <v>0</v>
      </c>
      <c r="T94" s="276">
        <f t="shared" si="32"/>
        <v>0</v>
      </c>
      <c r="U94" s="62">
        <f t="shared" si="25"/>
        <v>0</v>
      </c>
    </row>
    <row r="95" spans="1:21" x14ac:dyDescent="0.25">
      <c r="A95" s="338" t="s">
        <v>260</v>
      </c>
      <c r="B95" s="52">
        <f>'DAY14'!H95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+(Table117[[#This Row],[OPENING ]]+Table117[[#This Row],[RECEIPTS]]+Table117[[#This Row],[RETURNS]])-(Table117[[#This Row],[EXCHANGED]]+Table117[[#This Row],[SALES]]+Table117[[#This Row],[ISSUES]])</f>
        <v>25</v>
      </c>
      <c r="I95" s="53">
        <v>0</v>
      </c>
      <c r="J95" s="58">
        <f t="shared" si="26"/>
        <v>-25</v>
      </c>
      <c r="K95" s="53">
        <f>+'DAY14'!K95+'DAY15'!C95</f>
        <v>0</v>
      </c>
      <c r="L95" s="54">
        <f>+'DAY14'!L95+'DAY15'!D95</f>
        <v>0</v>
      </c>
      <c r="M95" s="55">
        <f>+'DAY14'!M95+'DAY15'!E95</f>
        <v>0</v>
      </c>
      <c r="N95" s="52">
        <f>+'DAY14'!N95+'DAY15'!F95</f>
        <v>0</v>
      </c>
      <c r="O95" s="276">
        <f>+'DAY14'!O95+'DAY15'!G95</f>
        <v>0</v>
      </c>
      <c r="P95" s="53">
        <f t="shared" si="28"/>
        <v>0</v>
      </c>
      <c r="Q95" s="54">
        <f t="shared" si="29"/>
        <v>0</v>
      </c>
      <c r="R95" s="55">
        <f t="shared" si="30"/>
        <v>0</v>
      </c>
      <c r="S95" s="52">
        <f t="shared" si="31"/>
        <v>0</v>
      </c>
      <c r="T95" s="276">
        <f t="shared" si="32"/>
        <v>0</v>
      </c>
      <c r="U95" s="62">
        <f t="shared" si="25"/>
        <v>0</v>
      </c>
    </row>
    <row r="96" spans="1:21" x14ac:dyDescent="0.25">
      <c r="A96" s="338" t="s">
        <v>244</v>
      </c>
      <c r="B96" s="52">
        <f>'DAY14'!H96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+(Table117[[#This Row],[OPENING ]]+Table117[[#This Row],[RECEIPTS]]+Table117[[#This Row],[RETURNS]])-(Table117[[#This Row],[EXCHANGED]]+Table117[[#This Row],[SALES]]+Table117[[#This Row],[ISSUES]])</f>
        <v>0</v>
      </c>
      <c r="I96" s="53">
        <v>0</v>
      </c>
      <c r="J96" s="58">
        <f t="shared" si="26"/>
        <v>0</v>
      </c>
      <c r="K96" s="53">
        <f>+'DAY14'!K96+'DAY15'!C96</f>
        <v>0</v>
      </c>
      <c r="L96" s="54">
        <f>+'DAY14'!L96+'DAY15'!D96</f>
        <v>0</v>
      </c>
      <c r="M96" s="55">
        <f>+'DAY14'!M96+'DAY15'!E96</f>
        <v>0</v>
      </c>
      <c r="N96" s="52">
        <f>+'DAY14'!N96+'DAY15'!F96</f>
        <v>0</v>
      </c>
      <c r="O96" s="276">
        <f>+'DAY14'!O96+'DAY15'!G96</f>
        <v>0</v>
      </c>
      <c r="P96" s="53">
        <f t="shared" si="28"/>
        <v>0</v>
      </c>
      <c r="Q96" s="54">
        <f t="shared" si="29"/>
        <v>0</v>
      </c>
      <c r="R96" s="55">
        <f t="shared" si="30"/>
        <v>0</v>
      </c>
      <c r="S96" s="52">
        <f t="shared" si="31"/>
        <v>0</v>
      </c>
      <c r="T96" s="276">
        <f t="shared" si="32"/>
        <v>0</v>
      </c>
      <c r="U96" s="62">
        <f t="shared" si="25"/>
        <v>0</v>
      </c>
    </row>
    <row r="97" spans="1:21" x14ac:dyDescent="0.25">
      <c r="A97" s="338" t="s">
        <v>245</v>
      </c>
      <c r="B97" s="52">
        <f>'DAY14'!H97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+(Table117[[#This Row],[OPENING ]]+Table117[[#This Row],[RECEIPTS]]+Table117[[#This Row],[RETURNS]])-(Table117[[#This Row],[EXCHANGED]]+Table117[[#This Row],[SALES]]+Table117[[#This Row],[ISSUES]])</f>
        <v>30.400000000000006</v>
      </c>
      <c r="I97" s="53">
        <v>0</v>
      </c>
      <c r="J97" s="58">
        <f t="shared" si="26"/>
        <v>-30.400000000000006</v>
      </c>
      <c r="K97" s="53">
        <f>+'DAY14'!K97+'DAY15'!C97</f>
        <v>0</v>
      </c>
      <c r="L97" s="54">
        <f>+'DAY14'!L97+'DAY15'!D97</f>
        <v>0</v>
      </c>
      <c r="M97" s="55">
        <f>+'DAY14'!M97+'DAY15'!E97</f>
        <v>0</v>
      </c>
      <c r="N97" s="52">
        <f>+'DAY14'!N97+'DAY15'!F97</f>
        <v>0</v>
      </c>
      <c r="O97" s="276">
        <f>+'DAY14'!O97+'DAY15'!G97</f>
        <v>155</v>
      </c>
      <c r="P97" s="53">
        <f t="shared" si="28"/>
        <v>0</v>
      </c>
      <c r="Q97" s="54">
        <f t="shared" si="29"/>
        <v>0</v>
      </c>
      <c r="R97" s="55">
        <f t="shared" si="30"/>
        <v>0</v>
      </c>
      <c r="S97" s="52">
        <f t="shared" si="31"/>
        <v>0</v>
      </c>
      <c r="T97" s="276">
        <f t="shared" si="32"/>
        <v>10.333333333333334</v>
      </c>
      <c r="U97" s="62">
        <f t="shared" si="25"/>
        <v>2.9419354838709681</v>
      </c>
    </row>
    <row r="98" spans="1:21" x14ac:dyDescent="0.25">
      <c r="A98" s="338"/>
      <c r="B98" s="52">
        <f>'DAY14'!H98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+(Table117[[#This Row],[OPENING ]]+Table117[[#This Row],[RECEIPTS]]+Table117[[#This Row],[RETURNS]])-(Table117[[#This Row],[EXCHANGED]]+Table117[[#This Row],[SALES]]+Table117[[#This Row],[ISSUES]])</f>
        <v>0</v>
      </c>
      <c r="I98" s="53">
        <v>0</v>
      </c>
      <c r="J98" s="58">
        <f t="shared" si="26"/>
        <v>0</v>
      </c>
      <c r="K98" s="53">
        <f>+'DAY14'!K98+'DAY15'!C98</f>
        <v>0</v>
      </c>
      <c r="L98" s="54">
        <f>+'DAY14'!L98+'DAY15'!D98</f>
        <v>0</v>
      </c>
      <c r="M98" s="55">
        <f>+'DAY14'!M98+'DAY15'!E98</f>
        <v>0</v>
      </c>
      <c r="N98" s="52">
        <f>+'DAY14'!N98+'DAY15'!F98</f>
        <v>0</v>
      </c>
      <c r="O98" s="276">
        <f>+'DAY14'!O98+'DAY15'!G98</f>
        <v>0</v>
      </c>
      <c r="P98" s="53">
        <f t="shared" si="28"/>
        <v>0</v>
      </c>
      <c r="Q98" s="54">
        <f t="shared" si="29"/>
        <v>0</v>
      </c>
      <c r="R98" s="55">
        <f t="shared" si="30"/>
        <v>0</v>
      </c>
      <c r="S98" s="52">
        <f t="shared" si="31"/>
        <v>0</v>
      </c>
      <c r="T98" s="276">
        <f t="shared" si="32"/>
        <v>0</v>
      </c>
      <c r="U98" s="62">
        <f t="shared" si="25"/>
        <v>0</v>
      </c>
    </row>
    <row r="99" spans="1:21" ht="15.75" thickBot="1" x14ac:dyDescent="0.3">
      <c r="A99" s="339"/>
      <c r="B99" s="52">
        <f>'DAY14'!H99</f>
        <v>0</v>
      </c>
      <c r="C99" s="53">
        <v>0</v>
      </c>
      <c r="D99" s="54">
        <v>0</v>
      </c>
      <c r="E99" s="55">
        <v>0</v>
      </c>
      <c r="F99" s="52">
        <v>0</v>
      </c>
      <c r="G99" s="276">
        <v>0</v>
      </c>
      <c r="H99" s="54">
        <f>+(Table117[[#This Row],[OPENING ]]+Table117[[#This Row],[RECEIPTS]]+Table117[[#This Row],[RETURNS]])-(Table117[[#This Row],[EXCHANGED]]+Table117[[#This Row],[SALES]]+Table117[[#This Row],[ISSUES]])</f>
        <v>0</v>
      </c>
      <c r="I99" s="144">
        <v>0</v>
      </c>
      <c r="J99" s="148">
        <f>+I99-H99</f>
        <v>0</v>
      </c>
      <c r="K99" s="53">
        <f>+'DAY14'!K99+'DAY15'!C99</f>
        <v>0</v>
      </c>
      <c r="L99" s="54">
        <f>+'DAY14'!L99+'DAY15'!D99</f>
        <v>0</v>
      </c>
      <c r="M99" s="55">
        <f>+'DAY14'!M99+'DAY15'!E99</f>
        <v>0</v>
      </c>
      <c r="N99" s="52">
        <f>+'DAY14'!N99+'DAY15'!F99</f>
        <v>0</v>
      </c>
      <c r="O99" s="276">
        <f>+'DAY14'!O99+'DAY15'!G99</f>
        <v>0</v>
      </c>
      <c r="P99" s="53">
        <f t="shared" si="28"/>
        <v>0</v>
      </c>
      <c r="Q99" s="54">
        <f t="shared" si="29"/>
        <v>0</v>
      </c>
      <c r="R99" s="55">
        <f t="shared" si="30"/>
        <v>0</v>
      </c>
      <c r="S99" s="52">
        <f t="shared" si="31"/>
        <v>0</v>
      </c>
      <c r="T99" s="276">
        <f t="shared" si="3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3">SUM(B83:B99)</f>
        <v>3565.0000000000005</v>
      </c>
      <c r="C100" s="161">
        <f t="shared" si="33"/>
        <v>0</v>
      </c>
      <c r="D100" s="162">
        <f t="shared" si="33"/>
        <v>0</v>
      </c>
      <c r="E100" s="163">
        <f t="shared" si="33"/>
        <v>0</v>
      </c>
      <c r="F100" s="160">
        <f t="shared" si="33"/>
        <v>0</v>
      </c>
      <c r="G100" s="277">
        <f t="shared" si="33"/>
        <v>0</v>
      </c>
      <c r="H100" s="162">
        <f t="shared" si="33"/>
        <v>3565.0000000000005</v>
      </c>
      <c r="I100" s="161">
        <f t="shared" si="33"/>
        <v>0</v>
      </c>
      <c r="J100" s="161">
        <f t="shared" ref="J100:T100" si="34">SUM(J83:J99)</f>
        <v>-3565.0000000000005</v>
      </c>
      <c r="K100" s="161">
        <f t="shared" si="34"/>
        <v>8250</v>
      </c>
      <c r="L100" s="161">
        <f t="shared" si="34"/>
        <v>96.6</v>
      </c>
      <c r="M100" s="163">
        <f t="shared" si="34"/>
        <v>0</v>
      </c>
      <c r="N100" s="160">
        <f t="shared" si="34"/>
        <v>0</v>
      </c>
      <c r="O100" s="277">
        <f t="shared" si="34"/>
        <v>7032</v>
      </c>
      <c r="P100" s="161">
        <f t="shared" si="34"/>
        <v>550</v>
      </c>
      <c r="Q100" s="162">
        <f t="shared" si="34"/>
        <v>6.4399999999999995</v>
      </c>
      <c r="R100" s="163">
        <f t="shared" si="34"/>
        <v>0</v>
      </c>
      <c r="S100" s="160">
        <f t="shared" si="34"/>
        <v>0</v>
      </c>
      <c r="T100" s="277">
        <f t="shared" si="34"/>
        <v>468.79999999999995</v>
      </c>
      <c r="U100" s="166">
        <f t="shared" si="25"/>
        <v>3.4772345987281033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'DAY14'!H102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+(Table117[[#This Row],[OPENING ]]+Table117[[#This Row],[RECEIPTS]]+Table117[[#This Row],[RETURNS]])-(Table117[[#This Row],[EXCHANGED]]+Table117[[#This Row],[SALES]]+Table117[[#This Row],[ISSUES]])</f>
        <v>0</v>
      </c>
      <c r="I102" s="53">
        <v>0</v>
      </c>
      <c r="J102" s="58">
        <f t="shared" si="26"/>
        <v>0</v>
      </c>
      <c r="K102" s="53">
        <f>+'DAY14'!K102+'DAY15'!C102</f>
        <v>0</v>
      </c>
      <c r="L102" s="54">
        <f>+'DAY14'!L102+'DAY15'!D102</f>
        <v>0</v>
      </c>
      <c r="M102" s="55">
        <f>+'DAY14'!M102+'DAY15'!E102</f>
        <v>0</v>
      </c>
      <c r="N102" s="52">
        <f>+'DAY14'!N102+'DAY15'!F102</f>
        <v>0</v>
      </c>
      <c r="O102" s="276">
        <f>+'DAY14'!O102+'DAY15'!G102</f>
        <v>0</v>
      </c>
      <c r="P102" s="53">
        <f>+K102/15</f>
        <v>0</v>
      </c>
      <c r="Q102" s="54">
        <f>+L102/15</f>
        <v>0</v>
      </c>
      <c r="R102" s="55">
        <f>+M102/15</f>
        <v>0</v>
      </c>
      <c r="S102" s="52">
        <f>+N102/15</f>
        <v>0</v>
      </c>
      <c r="T102" s="276">
        <f>+O102/15</f>
        <v>0</v>
      </c>
      <c r="U102" s="62">
        <f t="shared" si="25"/>
        <v>0</v>
      </c>
    </row>
    <row r="103" spans="1:21" x14ac:dyDescent="0.25">
      <c r="A103" s="340" t="s">
        <v>164</v>
      </c>
      <c r="B103" s="52">
        <f>'DAY14'!H103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+(Table117[[#This Row],[OPENING ]]+Table117[[#This Row],[RECEIPTS]]+Table117[[#This Row],[RETURNS]])-(Table117[[#This Row],[EXCHANGED]]+Table117[[#This Row],[SALES]]+Table117[[#This Row],[ISSUES]])</f>
        <v>0</v>
      </c>
      <c r="I103" s="53">
        <v>0</v>
      </c>
      <c r="J103" s="58">
        <f t="shared" si="26"/>
        <v>0</v>
      </c>
      <c r="K103" s="53">
        <f>+'DAY14'!K103+'DAY15'!C103</f>
        <v>0</v>
      </c>
      <c r="L103" s="54">
        <f>+'DAY14'!L103+'DAY15'!D103</f>
        <v>0</v>
      </c>
      <c r="M103" s="55">
        <f>+'DAY14'!M103+'DAY15'!E103</f>
        <v>0</v>
      </c>
      <c r="N103" s="52">
        <f>+'DAY14'!N103+'DAY15'!F103</f>
        <v>0</v>
      </c>
      <c r="O103" s="276">
        <f>+'DAY14'!O103+'DAY15'!G103</f>
        <v>0</v>
      </c>
      <c r="P103" s="53">
        <f t="shared" ref="P103:P113" si="35">+K103/15</f>
        <v>0</v>
      </c>
      <c r="Q103" s="54">
        <f t="shared" ref="Q103:Q113" si="36">+L103/15</f>
        <v>0</v>
      </c>
      <c r="R103" s="55">
        <f t="shared" ref="R103:R113" si="37">+M103/15</f>
        <v>0</v>
      </c>
      <c r="S103" s="52">
        <f t="shared" ref="S103:S113" si="38">+N103/15</f>
        <v>0</v>
      </c>
      <c r="T103" s="276">
        <f t="shared" ref="T103:T113" si="39">+O103/15</f>
        <v>0</v>
      </c>
      <c r="U103" s="62">
        <f t="shared" si="25"/>
        <v>0</v>
      </c>
    </row>
    <row r="104" spans="1:21" x14ac:dyDescent="0.25">
      <c r="A104" s="340" t="s">
        <v>114</v>
      </c>
      <c r="B104" s="52">
        <f>'DAY14'!H104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+(Table117[[#This Row],[OPENING ]]+Table117[[#This Row],[RECEIPTS]]+Table117[[#This Row],[RETURNS]])-(Table117[[#This Row],[EXCHANGED]]+Table117[[#This Row],[SALES]]+Table117[[#This Row],[ISSUES]])</f>
        <v>0</v>
      </c>
      <c r="I104" s="53">
        <v>0</v>
      </c>
      <c r="J104" s="58">
        <f t="shared" si="26"/>
        <v>0</v>
      </c>
      <c r="K104" s="53">
        <f>+'DAY14'!K104+'DAY15'!C104</f>
        <v>0</v>
      </c>
      <c r="L104" s="54">
        <f>+'DAY14'!L104+'DAY15'!D104</f>
        <v>0</v>
      </c>
      <c r="M104" s="55">
        <f>+'DAY14'!M104+'DAY15'!E104</f>
        <v>0</v>
      </c>
      <c r="N104" s="52">
        <f>+'DAY14'!N104+'DAY15'!F104</f>
        <v>0</v>
      </c>
      <c r="O104" s="276">
        <f>+'DAY14'!O104+'DAY15'!G104</f>
        <v>0</v>
      </c>
      <c r="P104" s="53">
        <f t="shared" si="35"/>
        <v>0</v>
      </c>
      <c r="Q104" s="54">
        <f t="shared" si="36"/>
        <v>0</v>
      </c>
      <c r="R104" s="55">
        <f t="shared" si="37"/>
        <v>0</v>
      </c>
      <c r="S104" s="52">
        <f t="shared" si="38"/>
        <v>0</v>
      </c>
      <c r="T104" s="276">
        <f t="shared" si="39"/>
        <v>0</v>
      </c>
      <c r="U104" s="62">
        <f t="shared" si="25"/>
        <v>0</v>
      </c>
    </row>
    <row r="105" spans="1:21" x14ac:dyDescent="0.25">
      <c r="A105" s="340" t="s">
        <v>113</v>
      </c>
      <c r="B105" s="52">
        <f>'DAY14'!H105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+(Table117[[#This Row],[OPENING ]]+Table117[[#This Row],[RECEIPTS]]+Table117[[#This Row],[RETURNS]])-(Table117[[#This Row],[EXCHANGED]]+Table117[[#This Row],[SALES]]+Table117[[#This Row],[ISSUES]])</f>
        <v>0</v>
      </c>
      <c r="I105" s="53">
        <v>0</v>
      </c>
      <c r="J105" s="58">
        <f t="shared" si="26"/>
        <v>0</v>
      </c>
      <c r="K105" s="53">
        <f>+'DAY14'!K105+'DAY15'!C105</f>
        <v>0</v>
      </c>
      <c r="L105" s="54">
        <f>+'DAY14'!L105+'DAY15'!D105</f>
        <v>0</v>
      </c>
      <c r="M105" s="55">
        <f>+'DAY14'!M105+'DAY15'!E105</f>
        <v>0</v>
      </c>
      <c r="N105" s="52">
        <f>+'DAY14'!N105+'DAY15'!F105</f>
        <v>0</v>
      </c>
      <c r="O105" s="276">
        <f>+'DAY14'!O105+'DAY15'!G105</f>
        <v>0</v>
      </c>
      <c r="P105" s="53">
        <f t="shared" si="35"/>
        <v>0</v>
      </c>
      <c r="Q105" s="54">
        <f t="shared" si="36"/>
        <v>0</v>
      </c>
      <c r="R105" s="55">
        <f t="shared" si="37"/>
        <v>0</v>
      </c>
      <c r="S105" s="52">
        <f t="shared" si="38"/>
        <v>0</v>
      </c>
      <c r="T105" s="276">
        <f t="shared" si="39"/>
        <v>0</v>
      </c>
      <c r="U105" s="62">
        <f t="shared" si="25"/>
        <v>0</v>
      </c>
    </row>
    <row r="106" spans="1:21" x14ac:dyDescent="0.25">
      <c r="A106" s="341" t="s">
        <v>171</v>
      </c>
      <c r="B106" s="52">
        <f>'DAY14'!H106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+(Table117[[#This Row],[OPENING ]]+Table117[[#This Row],[RECEIPTS]]+Table117[[#This Row],[RETURNS]])-(Table117[[#This Row],[EXCHANGED]]+Table117[[#This Row],[SALES]]+Table117[[#This Row],[ISSUES]])</f>
        <v>0</v>
      </c>
      <c r="I106" s="53">
        <v>0</v>
      </c>
      <c r="J106" s="58">
        <f t="shared" si="26"/>
        <v>0</v>
      </c>
      <c r="K106" s="53">
        <f>+'DAY14'!K106+'DAY15'!C106</f>
        <v>0</v>
      </c>
      <c r="L106" s="54">
        <f>+'DAY14'!L106+'DAY15'!D106</f>
        <v>0</v>
      </c>
      <c r="M106" s="55">
        <f>+'DAY14'!M106+'DAY15'!E106</f>
        <v>0</v>
      </c>
      <c r="N106" s="52">
        <f>+'DAY14'!N106+'DAY15'!F106</f>
        <v>0</v>
      </c>
      <c r="O106" s="276">
        <f>+'DAY14'!O106+'DAY15'!G106</f>
        <v>0</v>
      </c>
      <c r="P106" s="53">
        <f t="shared" si="35"/>
        <v>0</v>
      </c>
      <c r="Q106" s="54">
        <f t="shared" si="36"/>
        <v>0</v>
      </c>
      <c r="R106" s="55">
        <f t="shared" si="37"/>
        <v>0</v>
      </c>
      <c r="S106" s="52">
        <f t="shared" si="38"/>
        <v>0</v>
      </c>
      <c r="T106" s="276">
        <f t="shared" si="39"/>
        <v>0</v>
      </c>
      <c r="U106" s="62">
        <f t="shared" si="25"/>
        <v>0</v>
      </c>
    </row>
    <row r="107" spans="1:21" x14ac:dyDescent="0.25">
      <c r="A107" s="340" t="s">
        <v>261</v>
      </c>
      <c r="B107" s="52">
        <f>'DAY14'!H107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+(Table117[[#This Row],[OPENING ]]+Table117[[#This Row],[RECEIPTS]]+Table117[[#This Row],[RETURNS]])-(Table117[[#This Row],[EXCHANGED]]+Table117[[#This Row],[SALES]]+Table117[[#This Row],[ISSUES]])</f>
        <v>258.60000000000002</v>
      </c>
      <c r="I107" s="53">
        <v>0</v>
      </c>
      <c r="J107" s="58">
        <f t="shared" si="26"/>
        <v>-258.60000000000002</v>
      </c>
      <c r="K107" s="53">
        <f>+'DAY14'!K107+'DAY15'!C107</f>
        <v>0</v>
      </c>
      <c r="L107" s="54">
        <f>+'DAY14'!L107+'DAY15'!D107</f>
        <v>0</v>
      </c>
      <c r="M107" s="55">
        <f>+'DAY14'!M107+'DAY15'!E107</f>
        <v>0</v>
      </c>
      <c r="N107" s="52">
        <f>+'DAY14'!N107+'DAY15'!F107</f>
        <v>0</v>
      </c>
      <c r="O107" s="276">
        <f>+'DAY14'!O107+'DAY15'!G107</f>
        <v>0</v>
      </c>
      <c r="P107" s="53">
        <f t="shared" si="35"/>
        <v>0</v>
      </c>
      <c r="Q107" s="54">
        <f t="shared" si="36"/>
        <v>0</v>
      </c>
      <c r="R107" s="55">
        <f t="shared" si="37"/>
        <v>0</v>
      </c>
      <c r="S107" s="52">
        <f t="shared" si="38"/>
        <v>0</v>
      </c>
      <c r="T107" s="276">
        <f t="shared" si="39"/>
        <v>0</v>
      </c>
      <c r="U107" s="62">
        <f t="shared" si="25"/>
        <v>0</v>
      </c>
    </row>
    <row r="108" spans="1:21" x14ac:dyDescent="0.25">
      <c r="A108" s="342" t="s">
        <v>220</v>
      </c>
      <c r="B108" s="52">
        <f>'DAY14'!H108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+(Table117[[#This Row],[OPENING ]]+Table117[[#This Row],[RECEIPTS]]+Table117[[#This Row],[RETURNS]])-(Table117[[#This Row],[EXCHANGED]]+Table117[[#This Row],[SALES]]+Table117[[#This Row],[ISSUES]])</f>
        <v>9803.4</v>
      </c>
      <c r="I108" s="53">
        <v>0</v>
      </c>
      <c r="J108" s="58">
        <f t="shared" si="26"/>
        <v>-9803.4</v>
      </c>
      <c r="K108" s="53">
        <f>+'DAY14'!K108+'DAY15'!C108</f>
        <v>6075</v>
      </c>
      <c r="L108" s="54">
        <f>+'DAY14'!L108+'DAY15'!D108</f>
        <v>0</v>
      </c>
      <c r="M108" s="55">
        <f>+'DAY14'!M108+'DAY15'!E108</f>
        <v>0</v>
      </c>
      <c r="N108" s="52">
        <f>+'DAY14'!N108+'DAY15'!F108</f>
        <v>0</v>
      </c>
      <c r="O108" s="276">
        <f>+'DAY14'!O108+'DAY15'!G108</f>
        <v>3900</v>
      </c>
      <c r="P108" s="53">
        <f t="shared" si="35"/>
        <v>405</v>
      </c>
      <c r="Q108" s="54">
        <f t="shared" si="36"/>
        <v>0</v>
      </c>
      <c r="R108" s="55">
        <f t="shared" si="37"/>
        <v>0</v>
      </c>
      <c r="S108" s="52">
        <f t="shared" si="38"/>
        <v>0</v>
      </c>
      <c r="T108" s="276">
        <f t="shared" si="39"/>
        <v>260</v>
      </c>
      <c r="U108" s="62">
        <f t="shared" si="25"/>
        <v>14.741954887218045</v>
      </c>
    </row>
    <row r="109" spans="1:21" x14ac:dyDescent="0.25">
      <c r="A109" s="340"/>
      <c r="B109" s="52">
        <f>'DAY14'!H109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+(Table117[[#This Row],[OPENING ]]+Table117[[#This Row],[RECEIPTS]]+Table117[[#This Row],[RETURNS]])-(Table117[[#This Row],[EXCHANGED]]+Table117[[#This Row],[SALES]]+Table117[[#This Row],[ISSUES]])</f>
        <v>0</v>
      </c>
      <c r="I109" s="53">
        <v>0</v>
      </c>
      <c r="J109" s="58">
        <f t="shared" si="26"/>
        <v>0</v>
      </c>
      <c r="K109" s="53">
        <f>+'DAY14'!K109+'DAY15'!C109</f>
        <v>0</v>
      </c>
      <c r="L109" s="54">
        <f>+'DAY14'!L109+'DAY15'!D109</f>
        <v>0</v>
      </c>
      <c r="M109" s="55">
        <f>+'DAY14'!M109+'DAY15'!E109</f>
        <v>0</v>
      </c>
      <c r="N109" s="52">
        <f>+'DAY14'!N109+'DAY15'!F109</f>
        <v>0</v>
      </c>
      <c r="O109" s="276">
        <f>+'DAY14'!O109+'DAY15'!G109</f>
        <v>0</v>
      </c>
      <c r="P109" s="53">
        <f t="shared" si="35"/>
        <v>0</v>
      </c>
      <c r="Q109" s="54">
        <f t="shared" si="36"/>
        <v>0</v>
      </c>
      <c r="R109" s="55">
        <f t="shared" si="37"/>
        <v>0</v>
      </c>
      <c r="S109" s="52">
        <f t="shared" si="38"/>
        <v>0</v>
      </c>
      <c r="T109" s="276">
        <f t="shared" si="39"/>
        <v>0</v>
      </c>
      <c r="U109" s="62">
        <f t="shared" si="25"/>
        <v>0</v>
      </c>
    </row>
    <row r="110" spans="1:21" x14ac:dyDescent="0.25">
      <c r="A110" s="340"/>
      <c r="B110" s="52">
        <f>'DAY14'!H110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+(Table117[[#This Row],[OPENING ]]+Table117[[#This Row],[RECEIPTS]]+Table117[[#This Row],[RETURNS]])-(Table117[[#This Row],[EXCHANGED]]+Table117[[#This Row],[SALES]]+Table117[[#This Row],[ISSUES]])</f>
        <v>0</v>
      </c>
      <c r="I110" s="53">
        <v>0</v>
      </c>
      <c r="J110" s="58">
        <f t="shared" si="26"/>
        <v>0</v>
      </c>
      <c r="K110" s="53">
        <f>+'DAY14'!K110+'DAY15'!C110</f>
        <v>0</v>
      </c>
      <c r="L110" s="54">
        <f>+'DAY14'!L110+'DAY15'!D110</f>
        <v>0</v>
      </c>
      <c r="M110" s="55">
        <f>+'DAY14'!M110+'DAY15'!E110</f>
        <v>0</v>
      </c>
      <c r="N110" s="52">
        <f>+'DAY14'!N110+'DAY15'!F110</f>
        <v>0</v>
      </c>
      <c r="O110" s="276">
        <f>+'DAY14'!O110+'DAY15'!G110</f>
        <v>0</v>
      </c>
      <c r="P110" s="53">
        <f t="shared" si="35"/>
        <v>0</v>
      </c>
      <c r="Q110" s="54">
        <f t="shared" si="36"/>
        <v>0</v>
      </c>
      <c r="R110" s="55">
        <f t="shared" si="37"/>
        <v>0</v>
      </c>
      <c r="S110" s="52">
        <f t="shared" si="38"/>
        <v>0</v>
      </c>
      <c r="T110" s="276">
        <f t="shared" si="39"/>
        <v>0</v>
      </c>
      <c r="U110" s="62">
        <f t="shared" si="25"/>
        <v>0</v>
      </c>
    </row>
    <row r="111" spans="1:21" x14ac:dyDescent="0.25">
      <c r="A111" s="340"/>
      <c r="B111" s="52">
        <f>'DAY14'!H111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+(Table117[[#This Row],[OPENING ]]+Table117[[#This Row],[RECEIPTS]]+Table117[[#This Row],[RETURNS]])-(Table117[[#This Row],[EXCHANGED]]+Table117[[#This Row],[SALES]]+Table117[[#This Row],[ISSUES]])</f>
        <v>0</v>
      </c>
      <c r="I111" s="53">
        <v>0</v>
      </c>
      <c r="J111" s="58">
        <f t="shared" si="26"/>
        <v>0</v>
      </c>
      <c r="K111" s="53">
        <f>+'DAY14'!K111+'DAY15'!C111</f>
        <v>0</v>
      </c>
      <c r="L111" s="54">
        <f>+'DAY14'!L111+'DAY15'!D111</f>
        <v>0</v>
      </c>
      <c r="M111" s="55">
        <f>+'DAY14'!M111+'DAY15'!E111</f>
        <v>0</v>
      </c>
      <c r="N111" s="52">
        <f>+'DAY14'!N111+'DAY15'!F111</f>
        <v>0</v>
      </c>
      <c r="O111" s="276">
        <f>+'DAY14'!O111+'DAY15'!G111</f>
        <v>0</v>
      </c>
      <c r="P111" s="53">
        <f t="shared" si="35"/>
        <v>0</v>
      </c>
      <c r="Q111" s="54">
        <f t="shared" si="36"/>
        <v>0</v>
      </c>
      <c r="R111" s="55">
        <f t="shared" si="37"/>
        <v>0</v>
      </c>
      <c r="S111" s="52">
        <f t="shared" si="38"/>
        <v>0</v>
      </c>
      <c r="T111" s="276">
        <f t="shared" si="39"/>
        <v>0</v>
      </c>
      <c r="U111" s="62">
        <f t="shared" si="25"/>
        <v>0</v>
      </c>
    </row>
    <row r="112" spans="1:21" x14ac:dyDescent="0.25">
      <c r="A112" s="340"/>
      <c r="B112" s="52">
        <f>'DAY14'!H112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+(Table117[[#This Row],[OPENING ]]+Table117[[#This Row],[RECEIPTS]]+Table117[[#This Row],[RETURNS]])-(Table117[[#This Row],[EXCHANGED]]+Table117[[#This Row],[SALES]]+Table117[[#This Row],[ISSUES]])</f>
        <v>0</v>
      </c>
      <c r="I112" s="53">
        <v>0</v>
      </c>
      <c r="J112" s="58">
        <f t="shared" si="26"/>
        <v>0</v>
      </c>
      <c r="K112" s="53">
        <f>+'DAY14'!K112+'DAY15'!C112</f>
        <v>0</v>
      </c>
      <c r="L112" s="54">
        <f>+'DAY14'!L112+'DAY15'!D112</f>
        <v>0</v>
      </c>
      <c r="M112" s="55">
        <f>+'DAY14'!M112+'DAY15'!E112</f>
        <v>0</v>
      </c>
      <c r="N112" s="52">
        <f>+'DAY14'!N112+'DAY15'!F112</f>
        <v>0</v>
      </c>
      <c r="O112" s="276">
        <f>+'DAY14'!O112+'DAY15'!G112</f>
        <v>0</v>
      </c>
      <c r="P112" s="53">
        <f t="shared" si="35"/>
        <v>0</v>
      </c>
      <c r="Q112" s="54">
        <f t="shared" si="36"/>
        <v>0</v>
      </c>
      <c r="R112" s="55">
        <f t="shared" si="37"/>
        <v>0</v>
      </c>
      <c r="S112" s="52">
        <f t="shared" si="38"/>
        <v>0</v>
      </c>
      <c r="T112" s="276">
        <f t="shared" si="39"/>
        <v>0</v>
      </c>
      <c r="U112" s="62">
        <f t="shared" si="25"/>
        <v>0</v>
      </c>
    </row>
    <row r="113" spans="1:21" ht="15.75" thickBot="1" x14ac:dyDescent="0.3">
      <c r="A113" s="342" t="s">
        <v>126</v>
      </c>
      <c r="B113" s="52">
        <f>'DAY14'!H113</f>
        <v>0</v>
      </c>
      <c r="C113" s="53">
        <v>0</v>
      </c>
      <c r="D113" s="54">
        <v>0</v>
      </c>
      <c r="E113" s="55">
        <v>0</v>
      </c>
      <c r="F113" s="52">
        <v>0</v>
      </c>
      <c r="G113" s="276">
        <v>0</v>
      </c>
      <c r="H113" s="54">
        <f>+(Table117[[#This Row],[OPENING ]]+Table117[[#This Row],[RECEIPTS]]+Table117[[#This Row],[RETURNS]])-(Table117[[#This Row],[EXCHANGED]]+Table117[[#This Row],[SALES]]+Table117[[#This Row],[ISSUES]])</f>
        <v>0</v>
      </c>
      <c r="I113" s="144">
        <v>0</v>
      </c>
      <c r="J113" s="148">
        <f t="shared" si="26"/>
        <v>0</v>
      </c>
      <c r="K113" s="53">
        <f>+'DAY14'!K113+'DAY15'!C113</f>
        <v>0</v>
      </c>
      <c r="L113" s="54">
        <f>+'DAY14'!L113+'DAY15'!D113</f>
        <v>0</v>
      </c>
      <c r="M113" s="55">
        <f>+'DAY14'!M113+'DAY15'!E113</f>
        <v>0</v>
      </c>
      <c r="N113" s="52">
        <f>+'DAY14'!N113+'DAY15'!F113</f>
        <v>0</v>
      </c>
      <c r="O113" s="276">
        <f>+'DAY14'!O113+'DAY15'!G113</f>
        <v>0</v>
      </c>
      <c r="P113" s="53">
        <f t="shared" si="35"/>
        <v>0</v>
      </c>
      <c r="Q113" s="54">
        <f t="shared" si="36"/>
        <v>0</v>
      </c>
      <c r="R113" s="55">
        <f t="shared" si="37"/>
        <v>0</v>
      </c>
      <c r="S113" s="52">
        <f t="shared" si="38"/>
        <v>0</v>
      </c>
      <c r="T113" s="276">
        <f t="shared" si="39"/>
        <v>0</v>
      </c>
      <c r="U113" s="167">
        <f t="shared" si="25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40">SUM(C102:C113)</f>
        <v>0</v>
      </c>
      <c r="D114" s="162">
        <f t="shared" si="40"/>
        <v>0</v>
      </c>
      <c r="E114" s="163">
        <f t="shared" si="40"/>
        <v>0</v>
      </c>
      <c r="F114" s="160">
        <f t="shared" si="40"/>
        <v>0</v>
      </c>
      <c r="G114" s="277">
        <f t="shared" ref="G114:T114" si="41">SUM(G102:G113)</f>
        <v>0</v>
      </c>
      <c r="H114" s="162">
        <f t="shared" si="41"/>
        <v>10062</v>
      </c>
      <c r="I114" s="161">
        <f t="shared" si="41"/>
        <v>0</v>
      </c>
      <c r="J114" s="165">
        <f>SUM(J102:J113)</f>
        <v>-10062</v>
      </c>
      <c r="K114" s="161">
        <f t="shared" si="41"/>
        <v>6075</v>
      </c>
      <c r="L114" s="162">
        <f t="shared" si="41"/>
        <v>0</v>
      </c>
      <c r="M114" s="163">
        <f t="shared" si="41"/>
        <v>0</v>
      </c>
      <c r="N114" s="160">
        <f t="shared" si="41"/>
        <v>0</v>
      </c>
      <c r="O114" s="277">
        <f t="shared" si="41"/>
        <v>3900</v>
      </c>
      <c r="P114" s="161">
        <f t="shared" si="41"/>
        <v>405</v>
      </c>
      <c r="Q114" s="162">
        <f t="shared" si="41"/>
        <v>0</v>
      </c>
      <c r="R114" s="163">
        <f t="shared" si="41"/>
        <v>0</v>
      </c>
      <c r="S114" s="160">
        <f t="shared" si="41"/>
        <v>0</v>
      </c>
      <c r="T114" s="277">
        <f t="shared" si="41"/>
        <v>260</v>
      </c>
      <c r="U114" s="166">
        <f t="shared" si="25"/>
        <v>15.130827067669173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'DAY14'!H117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+(Table117[[#This Row],[OPENING ]]+Table117[[#This Row],[RECEIPTS]]+Table117[[#This Row],[RETURNS]])-(Table117[[#This Row],[EXCHANGED]]+Table117[[#This Row],[SALES]]+Table117[[#This Row],[ISSUES]])</f>
        <v>0</v>
      </c>
      <c r="I117" s="53">
        <v>0</v>
      </c>
      <c r="J117" s="58">
        <f t="shared" si="26"/>
        <v>0</v>
      </c>
      <c r="K117" s="53">
        <f>+'DAY14'!K117+'DAY15'!C117</f>
        <v>0</v>
      </c>
      <c r="L117" s="54">
        <f>+'DAY14'!L117+'DAY15'!D117</f>
        <v>0</v>
      </c>
      <c r="M117" s="55">
        <f>+'DAY14'!M117+'DAY15'!E117</f>
        <v>0</v>
      </c>
      <c r="N117" s="52">
        <f>+'DAY14'!N117+'DAY15'!F117</f>
        <v>0</v>
      </c>
      <c r="O117" s="276">
        <f>+'DAY14'!O117+'DAY15'!G117</f>
        <v>0</v>
      </c>
      <c r="P117" s="53">
        <f>+K117/15</f>
        <v>0</v>
      </c>
      <c r="Q117" s="54">
        <f>+L117/15</f>
        <v>0</v>
      </c>
      <c r="R117" s="55">
        <f>+M117/15</f>
        <v>0</v>
      </c>
      <c r="S117" s="52">
        <f>+N117/15</f>
        <v>0</v>
      </c>
      <c r="T117" s="276">
        <f>+O117/15</f>
        <v>0</v>
      </c>
      <c r="U117" s="62">
        <f t="shared" si="25"/>
        <v>0</v>
      </c>
    </row>
    <row r="118" spans="1:21" x14ac:dyDescent="0.25">
      <c r="A118" s="78" t="s">
        <v>46</v>
      </c>
      <c r="B118" s="52">
        <f>'DAY14'!H118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+(Table117[[#This Row],[OPENING ]]+Table117[[#This Row],[RECEIPTS]]+Table117[[#This Row],[RETURNS]])-(Table117[[#This Row],[EXCHANGED]]+Table117[[#This Row],[SALES]]+Table117[[#This Row],[ISSUES]])</f>
        <v>0</v>
      </c>
      <c r="I118" s="53">
        <v>0</v>
      </c>
      <c r="J118" s="58">
        <f t="shared" si="26"/>
        <v>0</v>
      </c>
      <c r="K118" s="53">
        <f>+'DAY14'!K118+'DAY15'!C118</f>
        <v>0</v>
      </c>
      <c r="L118" s="54">
        <f>+'DAY14'!L118+'DAY15'!D118</f>
        <v>0</v>
      </c>
      <c r="M118" s="55">
        <f>+'DAY14'!M118+'DAY15'!E118</f>
        <v>0</v>
      </c>
      <c r="N118" s="52">
        <f>+'DAY14'!N118+'DAY15'!F118</f>
        <v>0</v>
      </c>
      <c r="O118" s="276">
        <f>+'DAY14'!O118+'DAY15'!G118</f>
        <v>0</v>
      </c>
      <c r="P118" s="53">
        <f t="shared" ref="P118:P124" si="42">+K118/15</f>
        <v>0</v>
      </c>
      <c r="Q118" s="54">
        <f t="shared" ref="Q118:Q124" si="43">+L118/15</f>
        <v>0</v>
      </c>
      <c r="R118" s="55">
        <f t="shared" ref="R118:R124" si="44">+M118/15</f>
        <v>0</v>
      </c>
      <c r="S118" s="52">
        <f t="shared" ref="S118:S124" si="45">+N118/15</f>
        <v>0</v>
      </c>
      <c r="T118" s="276">
        <f t="shared" ref="T118:T124" si="46">+O118/15</f>
        <v>0</v>
      </c>
      <c r="U118" s="62">
        <f t="shared" si="25"/>
        <v>0</v>
      </c>
    </row>
    <row r="119" spans="1:21" x14ac:dyDescent="0.25">
      <c r="A119" s="78"/>
      <c r="B119" s="52">
        <f>'DAY14'!H119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+(Table117[[#This Row],[OPENING ]]+Table117[[#This Row],[RECEIPTS]]+Table117[[#This Row],[RETURNS]])-(Table117[[#This Row],[EXCHANGED]]+Table117[[#This Row],[SALES]]+Table117[[#This Row],[ISSUES]])</f>
        <v>0</v>
      </c>
      <c r="I119" s="53">
        <v>0</v>
      </c>
      <c r="J119" s="58">
        <f t="shared" si="26"/>
        <v>0</v>
      </c>
      <c r="K119" s="53">
        <f>+'DAY14'!K119+'DAY15'!C119</f>
        <v>0</v>
      </c>
      <c r="L119" s="54">
        <f>+'DAY14'!L119+'DAY15'!D119</f>
        <v>0</v>
      </c>
      <c r="M119" s="55">
        <f>+'DAY14'!M119+'DAY15'!E119</f>
        <v>0</v>
      </c>
      <c r="N119" s="52">
        <f>+'DAY14'!N119+'DAY15'!F119</f>
        <v>0</v>
      </c>
      <c r="O119" s="276">
        <f>+'DAY14'!O119+'DAY15'!G119</f>
        <v>0</v>
      </c>
      <c r="P119" s="53">
        <f t="shared" si="42"/>
        <v>0</v>
      </c>
      <c r="Q119" s="54">
        <f t="shared" si="43"/>
        <v>0</v>
      </c>
      <c r="R119" s="55">
        <f t="shared" si="44"/>
        <v>0</v>
      </c>
      <c r="S119" s="52">
        <f t="shared" si="45"/>
        <v>0</v>
      </c>
      <c r="T119" s="276">
        <f t="shared" si="46"/>
        <v>0</v>
      </c>
      <c r="U119" s="62">
        <f t="shared" si="25"/>
        <v>0</v>
      </c>
    </row>
    <row r="120" spans="1:21" x14ac:dyDescent="0.25">
      <c r="A120" s="78" t="s">
        <v>230</v>
      </c>
      <c r="B120" s="52">
        <f>'DAY14'!H120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+(Table117[[#This Row],[OPENING ]]+Table117[[#This Row],[RECEIPTS]]+Table117[[#This Row],[RETURNS]])-(Table117[[#This Row],[EXCHANGED]]+Table117[[#This Row],[SALES]]+Table117[[#This Row],[ISSUES]])</f>
        <v>0</v>
      </c>
      <c r="I120" s="53">
        <v>0</v>
      </c>
      <c r="J120" s="58">
        <f t="shared" si="26"/>
        <v>0</v>
      </c>
      <c r="K120" s="53">
        <f>+'DAY14'!K120+'DAY15'!C120</f>
        <v>0</v>
      </c>
      <c r="L120" s="54">
        <f>+'DAY14'!L120+'DAY15'!D120</f>
        <v>0</v>
      </c>
      <c r="M120" s="55">
        <f>+'DAY14'!M120+'DAY15'!E120</f>
        <v>0</v>
      </c>
      <c r="N120" s="52">
        <f>+'DAY14'!N120+'DAY15'!F120</f>
        <v>0</v>
      </c>
      <c r="O120" s="276">
        <f>+'DAY14'!O120+'DAY15'!G120</f>
        <v>0</v>
      </c>
      <c r="P120" s="53">
        <f t="shared" si="42"/>
        <v>0</v>
      </c>
      <c r="Q120" s="54">
        <f t="shared" si="43"/>
        <v>0</v>
      </c>
      <c r="R120" s="55">
        <f t="shared" si="44"/>
        <v>0</v>
      </c>
      <c r="S120" s="52">
        <f t="shared" si="45"/>
        <v>0</v>
      </c>
      <c r="T120" s="276">
        <f t="shared" si="46"/>
        <v>0</v>
      </c>
      <c r="U120" s="62">
        <f t="shared" si="25"/>
        <v>0</v>
      </c>
    </row>
    <row r="121" spans="1:21" x14ac:dyDescent="0.25">
      <c r="A121" s="78" t="s">
        <v>231</v>
      </c>
      <c r="B121" s="52">
        <f>'DAY14'!H121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+(Table117[[#This Row],[OPENING ]]+Table117[[#This Row],[RECEIPTS]]+Table117[[#This Row],[RETURNS]])-(Table117[[#This Row],[EXCHANGED]]+Table117[[#This Row],[SALES]]+Table117[[#This Row],[ISSUES]])</f>
        <v>8486.7999999999993</v>
      </c>
      <c r="I121" s="53">
        <v>0</v>
      </c>
      <c r="J121" s="58">
        <f t="shared" si="26"/>
        <v>-8486.7999999999993</v>
      </c>
      <c r="K121" s="53">
        <f>+'DAY14'!K121+'DAY15'!C121</f>
        <v>0</v>
      </c>
      <c r="L121" s="54">
        <f>+'DAY14'!L121+'DAY15'!D121</f>
        <v>8.3000000000000007</v>
      </c>
      <c r="M121" s="55">
        <f>+'DAY14'!M121+'DAY15'!E121</f>
        <v>0</v>
      </c>
      <c r="N121" s="52">
        <f>+'DAY14'!N121+'DAY15'!F121</f>
        <v>0</v>
      </c>
      <c r="O121" s="276">
        <f>+'DAY14'!O121+'DAY15'!G121</f>
        <v>2209.9</v>
      </c>
      <c r="P121" s="53">
        <f t="shared" si="42"/>
        <v>0</v>
      </c>
      <c r="Q121" s="54">
        <f t="shared" si="43"/>
        <v>0.55333333333333334</v>
      </c>
      <c r="R121" s="55">
        <f t="shared" si="44"/>
        <v>0</v>
      </c>
      <c r="S121" s="52">
        <f t="shared" si="45"/>
        <v>0</v>
      </c>
      <c r="T121" s="276">
        <f t="shared" si="46"/>
        <v>147.32666666666668</v>
      </c>
      <c r="U121" s="62">
        <f t="shared" si="25"/>
        <v>57.389775493643484</v>
      </c>
    </row>
    <row r="122" spans="1:21" x14ac:dyDescent="0.25">
      <c r="A122" s="78" t="s">
        <v>232</v>
      </c>
      <c r="B122" s="52">
        <f>'DAY14'!H122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+(Table117[[#This Row],[OPENING ]]+Table117[[#This Row],[RECEIPTS]]+Table117[[#This Row],[RETURNS]])-(Table117[[#This Row],[EXCHANGED]]+Table117[[#This Row],[SALES]]+Table117[[#This Row],[ISSUES]])</f>
        <v>0</v>
      </c>
      <c r="I122" s="53">
        <v>0</v>
      </c>
      <c r="J122" s="58">
        <f t="shared" si="26"/>
        <v>0</v>
      </c>
      <c r="K122" s="53">
        <f>+'DAY14'!K122+'DAY15'!C122</f>
        <v>0</v>
      </c>
      <c r="L122" s="54">
        <f>+'DAY14'!L122+'DAY15'!D122</f>
        <v>0</v>
      </c>
      <c r="M122" s="55">
        <f>+'DAY14'!M122+'DAY15'!E122</f>
        <v>0</v>
      </c>
      <c r="N122" s="52">
        <f>+'DAY14'!N122+'DAY15'!F122</f>
        <v>0</v>
      </c>
      <c r="O122" s="276">
        <f>+'DAY14'!O122+'DAY15'!G122</f>
        <v>0</v>
      </c>
      <c r="P122" s="53">
        <f t="shared" si="42"/>
        <v>0</v>
      </c>
      <c r="Q122" s="54">
        <f t="shared" si="43"/>
        <v>0</v>
      </c>
      <c r="R122" s="55">
        <f t="shared" si="44"/>
        <v>0</v>
      </c>
      <c r="S122" s="52">
        <f t="shared" si="45"/>
        <v>0</v>
      </c>
      <c r="T122" s="276">
        <f t="shared" si="46"/>
        <v>0</v>
      </c>
      <c r="U122" s="62">
        <f t="shared" si="25"/>
        <v>0</v>
      </c>
    </row>
    <row r="123" spans="1:21" x14ac:dyDescent="0.25">
      <c r="A123" s="320" t="s">
        <v>246</v>
      </c>
      <c r="B123" s="52">
        <f>'DAY14'!H123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+(Table117[[#This Row],[OPENING ]]+Table117[[#This Row],[RECEIPTS]]+Table117[[#This Row],[RETURNS]])-(Table117[[#This Row],[EXCHANGED]]+Table117[[#This Row],[SALES]]+Table117[[#This Row],[ISSUES]])</f>
        <v>100</v>
      </c>
      <c r="I123" s="53">
        <v>0</v>
      </c>
      <c r="J123" s="58">
        <f t="shared" si="26"/>
        <v>-100</v>
      </c>
      <c r="K123" s="53">
        <f>+'DAY14'!K123+'DAY15'!C123</f>
        <v>0</v>
      </c>
      <c r="L123" s="54">
        <f>+'DAY14'!L123+'DAY15'!D123</f>
        <v>0</v>
      </c>
      <c r="M123" s="55">
        <f>+'DAY14'!M123+'DAY15'!E123</f>
        <v>0</v>
      </c>
      <c r="N123" s="52">
        <f>+'DAY14'!N123+'DAY15'!F123</f>
        <v>0</v>
      </c>
      <c r="O123" s="276">
        <f>+'DAY14'!O123+'DAY15'!G123</f>
        <v>0</v>
      </c>
      <c r="P123" s="53">
        <f t="shared" si="42"/>
        <v>0</v>
      </c>
      <c r="Q123" s="54">
        <f t="shared" si="43"/>
        <v>0</v>
      </c>
      <c r="R123" s="55">
        <f t="shared" si="44"/>
        <v>0</v>
      </c>
      <c r="S123" s="52">
        <f t="shared" si="45"/>
        <v>0</v>
      </c>
      <c r="T123" s="276">
        <f t="shared" si="46"/>
        <v>0</v>
      </c>
      <c r="U123" s="62">
        <f t="shared" si="25"/>
        <v>0</v>
      </c>
    </row>
    <row r="124" spans="1:21" ht="15.75" thickBot="1" x14ac:dyDescent="0.3">
      <c r="A124" s="177"/>
      <c r="B124" s="52">
        <f>'DAY14'!H124</f>
        <v>0</v>
      </c>
      <c r="C124" s="53">
        <v>0</v>
      </c>
      <c r="D124" s="54">
        <v>0</v>
      </c>
      <c r="E124" s="55">
        <v>0</v>
      </c>
      <c r="F124" s="52">
        <v>0</v>
      </c>
      <c r="G124" s="276">
        <v>0</v>
      </c>
      <c r="H124" s="54">
        <f>+(Table117[[#This Row],[OPENING ]]+Table117[[#This Row],[RECEIPTS]]+Table117[[#This Row],[RETURNS]])-(Table117[[#This Row],[EXCHANGED]]+Table117[[#This Row],[SALES]]+Table117[[#This Row],[ISSUES]])</f>
        <v>0</v>
      </c>
      <c r="I124" s="144">
        <v>0</v>
      </c>
      <c r="J124" s="148">
        <f t="shared" si="26"/>
        <v>0</v>
      </c>
      <c r="K124" s="53">
        <f>+'DAY14'!K124+'DAY15'!C124</f>
        <v>0</v>
      </c>
      <c r="L124" s="54">
        <f>+'DAY14'!L124+'DAY15'!D124</f>
        <v>0</v>
      </c>
      <c r="M124" s="55">
        <f>+'DAY14'!M124+'DAY15'!E124</f>
        <v>0</v>
      </c>
      <c r="N124" s="52">
        <f>+'DAY14'!N124+'DAY15'!F124</f>
        <v>0</v>
      </c>
      <c r="O124" s="276">
        <f>+'DAY14'!O124+'DAY15'!G124</f>
        <v>0</v>
      </c>
      <c r="P124" s="53">
        <f t="shared" si="42"/>
        <v>0</v>
      </c>
      <c r="Q124" s="54">
        <f t="shared" si="43"/>
        <v>0</v>
      </c>
      <c r="R124" s="55">
        <f t="shared" si="44"/>
        <v>0</v>
      </c>
      <c r="S124" s="52">
        <f t="shared" si="45"/>
        <v>0</v>
      </c>
      <c r="T124" s="276">
        <f t="shared" si="46"/>
        <v>0</v>
      </c>
      <c r="U124" s="167">
        <f t="shared" si="25"/>
        <v>0</v>
      </c>
    </row>
    <row r="125" spans="1:21" ht="17.25" thickBot="1" x14ac:dyDescent="0.35">
      <c r="A125" s="159" t="s">
        <v>196</v>
      </c>
      <c r="B125" s="160">
        <f t="shared" ref="B125:T125" si="47">SUM(B117:B124)</f>
        <v>8586.7999999999993</v>
      </c>
      <c r="C125" s="161">
        <f t="shared" si="47"/>
        <v>0</v>
      </c>
      <c r="D125" s="162">
        <f t="shared" si="47"/>
        <v>0</v>
      </c>
      <c r="E125" s="163">
        <f t="shared" si="47"/>
        <v>0</v>
      </c>
      <c r="F125" s="160">
        <f t="shared" si="47"/>
        <v>0</v>
      </c>
      <c r="G125" s="277">
        <f t="shared" si="47"/>
        <v>0</v>
      </c>
      <c r="H125" s="162">
        <f t="shared" si="47"/>
        <v>8586.7999999999993</v>
      </c>
      <c r="I125" s="161">
        <f t="shared" si="47"/>
        <v>0</v>
      </c>
      <c r="J125" s="165">
        <f>SUM(J117:J124)</f>
        <v>-8586.7999999999993</v>
      </c>
      <c r="K125" s="161">
        <f t="shared" si="47"/>
        <v>0</v>
      </c>
      <c r="L125" s="162">
        <f t="shared" si="47"/>
        <v>8.3000000000000007</v>
      </c>
      <c r="M125" s="163">
        <f t="shared" si="47"/>
        <v>0</v>
      </c>
      <c r="N125" s="160">
        <f t="shared" si="47"/>
        <v>0</v>
      </c>
      <c r="O125" s="277">
        <f t="shared" si="47"/>
        <v>2209.9</v>
      </c>
      <c r="P125" s="161">
        <f t="shared" si="47"/>
        <v>0</v>
      </c>
      <c r="Q125" s="162">
        <f t="shared" si="47"/>
        <v>0.55333333333333334</v>
      </c>
      <c r="R125" s="163">
        <f t="shared" si="47"/>
        <v>0</v>
      </c>
      <c r="S125" s="160">
        <f t="shared" si="47"/>
        <v>0</v>
      </c>
      <c r="T125" s="277">
        <f t="shared" si="47"/>
        <v>147.32666666666668</v>
      </c>
      <c r="U125" s="166">
        <f t="shared" si="25"/>
        <v>58.065999459020816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'DAY14'!H128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+(Table117[[#This Row],[OPENING ]]+Table117[[#This Row],[RECEIPTS]]+Table117[[#This Row],[RETURNS]])-(Table117[[#This Row],[EXCHANGED]]+Table117[[#This Row],[SALES]]+Table117[[#This Row],[ISSUES]])</f>
        <v>0</v>
      </c>
      <c r="I128" s="53">
        <v>0</v>
      </c>
      <c r="J128" s="58">
        <f t="shared" si="26"/>
        <v>0</v>
      </c>
      <c r="K128" s="53">
        <f>+'DAY14'!K128+'DAY15'!C128</f>
        <v>0</v>
      </c>
      <c r="L128" s="54">
        <f>+'DAY14'!L128+'DAY15'!D128</f>
        <v>0</v>
      </c>
      <c r="M128" s="55">
        <f>+'DAY14'!M128+'DAY15'!E128</f>
        <v>0</v>
      </c>
      <c r="N128" s="52">
        <f>+'DAY14'!N128+'DAY15'!F128</f>
        <v>0</v>
      </c>
      <c r="O128" s="276">
        <f>+'DAY14'!O128+'DAY15'!G128</f>
        <v>1017</v>
      </c>
      <c r="P128" s="53">
        <f>+K128/15</f>
        <v>0</v>
      </c>
      <c r="Q128" s="54">
        <f>+L128/15</f>
        <v>0</v>
      </c>
      <c r="R128" s="55">
        <f>+M128/15</f>
        <v>0</v>
      </c>
      <c r="S128" s="52">
        <f>+N128/15</f>
        <v>0</v>
      </c>
      <c r="T128" s="276">
        <f>+O128/15</f>
        <v>67.8</v>
      </c>
      <c r="U128" s="62">
        <f t="shared" si="25"/>
        <v>0</v>
      </c>
    </row>
    <row r="129" spans="1:21" x14ac:dyDescent="0.25">
      <c r="A129" s="80" t="s">
        <v>48</v>
      </c>
      <c r="B129" s="52">
        <f>'DAY14'!H129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+(Table117[[#This Row],[OPENING ]]+Table117[[#This Row],[RECEIPTS]]+Table117[[#This Row],[RETURNS]])-(Table117[[#This Row],[EXCHANGED]]+Table117[[#This Row],[SALES]]+Table117[[#This Row],[ISSUES]])</f>
        <v>28</v>
      </c>
      <c r="I129" s="53">
        <v>0</v>
      </c>
      <c r="J129" s="58">
        <f t="shared" si="26"/>
        <v>-28</v>
      </c>
      <c r="K129" s="53">
        <f>+'DAY14'!K129+'DAY15'!C129</f>
        <v>0</v>
      </c>
      <c r="L129" s="54">
        <f>+'DAY14'!L129+'DAY15'!D129</f>
        <v>0</v>
      </c>
      <c r="M129" s="55">
        <f>+'DAY14'!M129+'DAY15'!E129</f>
        <v>0</v>
      </c>
      <c r="N129" s="52">
        <f>+'DAY14'!N129+'DAY15'!F129</f>
        <v>0</v>
      </c>
      <c r="O129" s="276">
        <f>+'DAY14'!O129+'DAY15'!G129</f>
        <v>0</v>
      </c>
      <c r="P129" s="53">
        <f t="shared" ref="P129:P149" si="48">+K129/15</f>
        <v>0</v>
      </c>
      <c r="Q129" s="54">
        <f t="shared" ref="Q129:Q149" si="49">+L129/15</f>
        <v>0</v>
      </c>
      <c r="R129" s="55">
        <f t="shared" ref="R129:R149" si="50">+M129/15</f>
        <v>0</v>
      </c>
      <c r="S129" s="52">
        <f t="shared" ref="S129:S149" si="51">+N129/15</f>
        <v>0</v>
      </c>
      <c r="T129" s="276">
        <f t="shared" ref="T129:T149" si="52">+O129/15</f>
        <v>0</v>
      </c>
      <c r="U129" s="62">
        <f t="shared" si="25"/>
        <v>0</v>
      </c>
    </row>
    <row r="130" spans="1:21" x14ac:dyDescent="0.25">
      <c r="A130" s="80" t="s">
        <v>49</v>
      </c>
      <c r="B130" s="52">
        <f>'DAY14'!H130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+(Table117[[#This Row],[OPENING ]]+Table117[[#This Row],[RECEIPTS]]+Table117[[#This Row],[RETURNS]])-(Table117[[#This Row],[EXCHANGED]]+Table117[[#This Row],[SALES]]+Table117[[#This Row],[ISSUES]])</f>
        <v>0</v>
      </c>
      <c r="I130" s="53">
        <v>0</v>
      </c>
      <c r="J130" s="58">
        <f t="shared" si="26"/>
        <v>0</v>
      </c>
      <c r="K130" s="53">
        <f>+'DAY14'!K130+'DAY15'!C130</f>
        <v>20</v>
      </c>
      <c r="L130" s="54">
        <f>+'DAY14'!L130+'DAY15'!D130</f>
        <v>0</v>
      </c>
      <c r="M130" s="55">
        <f>+'DAY14'!M130+'DAY15'!E130</f>
        <v>0</v>
      </c>
      <c r="N130" s="52">
        <f>+'DAY14'!N130+'DAY15'!F130</f>
        <v>0</v>
      </c>
      <c r="O130" s="276">
        <f>+'DAY14'!O130+'DAY15'!G130</f>
        <v>220</v>
      </c>
      <c r="P130" s="53">
        <f t="shared" si="48"/>
        <v>1.3333333333333333</v>
      </c>
      <c r="Q130" s="54">
        <f t="shared" si="49"/>
        <v>0</v>
      </c>
      <c r="R130" s="55">
        <f t="shared" si="50"/>
        <v>0</v>
      </c>
      <c r="S130" s="52">
        <f t="shared" si="51"/>
        <v>0</v>
      </c>
      <c r="T130" s="276">
        <f t="shared" si="52"/>
        <v>14.666666666666666</v>
      </c>
      <c r="U130" s="62">
        <f t="shared" si="25"/>
        <v>0</v>
      </c>
    </row>
    <row r="131" spans="1:21" x14ac:dyDescent="0.25">
      <c r="A131" s="80" t="s">
        <v>50</v>
      </c>
      <c r="B131" s="52">
        <f>'DAY14'!H131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+(Table117[[#This Row],[OPENING ]]+Table117[[#This Row],[RECEIPTS]]+Table117[[#This Row],[RETURNS]])-(Table117[[#This Row],[EXCHANGED]]+Table117[[#This Row],[SALES]]+Table117[[#This Row],[ISSUES]])</f>
        <v>43.900000000000006</v>
      </c>
      <c r="I131" s="53">
        <v>0</v>
      </c>
      <c r="J131" s="58">
        <f t="shared" si="26"/>
        <v>-43.900000000000006</v>
      </c>
      <c r="K131" s="53">
        <f>+'DAY14'!K131+'DAY15'!C131</f>
        <v>0</v>
      </c>
      <c r="L131" s="54">
        <f>+'DAY14'!L131+'DAY15'!D131</f>
        <v>0</v>
      </c>
      <c r="M131" s="55">
        <f>+'DAY14'!M131+'DAY15'!E131</f>
        <v>0</v>
      </c>
      <c r="N131" s="52">
        <f>+'DAY14'!N131+'DAY15'!F131</f>
        <v>0</v>
      </c>
      <c r="O131" s="276">
        <f>+'DAY14'!O131+'DAY15'!G131</f>
        <v>15.8</v>
      </c>
      <c r="P131" s="53">
        <f t="shared" si="48"/>
        <v>0</v>
      </c>
      <c r="Q131" s="54">
        <f t="shared" si="49"/>
        <v>0</v>
      </c>
      <c r="R131" s="55">
        <f t="shared" si="50"/>
        <v>0</v>
      </c>
      <c r="S131" s="52">
        <f t="shared" si="51"/>
        <v>0</v>
      </c>
      <c r="T131" s="276">
        <f t="shared" si="52"/>
        <v>1.0533333333333335</v>
      </c>
      <c r="U131" s="62">
        <f t="shared" si="25"/>
        <v>41.677215189873415</v>
      </c>
    </row>
    <row r="132" spans="1:21" x14ac:dyDescent="0.25">
      <c r="A132" s="80" t="s">
        <v>107</v>
      </c>
      <c r="B132" s="52">
        <f>'DAY14'!H132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+(Table117[[#This Row],[OPENING ]]+Table117[[#This Row],[RECEIPTS]]+Table117[[#This Row],[RETURNS]])-(Table117[[#This Row],[EXCHANGED]]+Table117[[#This Row],[SALES]]+Table117[[#This Row],[ISSUES]])</f>
        <v>0</v>
      </c>
      <c r="I132" s="53">
        <v>0</v>
      </c>
      <c r="J132" s="58">
        <f t="shared" si="26"/>
        <v>0</v>
      </c>
      <c r="K132" s="53">
        <f>+'DAY14'!K132+'DAY15'!C132</f>
        <v>0</v>
      </c>
      <c r="L132" s="54">
        <f>+'DAY14'!L132+'DAY15'!D132</f>
        <v>0</v>
      </c>
      <c r="M132" s="55">
        <f>+'DAY14'!M132+'DAY15'!E132</f>
        <v>0</v>
      </c>
      <c r="N132" s="52">
        <f>+'DAY14'!N132+'DAY15'!F132</f>
        <v>0</v>
      </c>
      <c r="O132" s="276">
        <f>+'DAY14'!O132+'DAY15'!G132</f>
        <v>0</v>
      </c>
      <c r="P132" s="53">
        <f t="shared" si="48"/>
        <v>0</v>
      </c>
      <c r="Q132" s="54">
        <f t="shared" si="49"/>
        <v>0</v>
      </c>
      <c r="R132" s="55">
        <f t="shared" si="50"/>
        <v>0</v>
      </c>
      <c r="S132" s="52">
        <f t="shared" si="51"/>
        <v>0</v>
      </c>
      <c r="T132" s="276">
        <f t="shared" si="52"/>
        <v>0</v>
      </c>
      <c r="U132" s="62">
        <f t="shared" si="25"/>
        <v>0</v>
      </c>
    </row>
    <row r="133" spans="1:21" x14ac:dyDescent="0.25">
      <c r="A133" s="80" t="s">
        <v>108</v>
      </c>
      <c r="B133" s="52">
        <f>'DAY14'!H133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+(Table117[[#This Row],[OPENING ]]+Table117[[#This Row],[RECEIPTS]]+Table117[[#This Row],[RETURNS]])-(Table117[[#This Row],[EXCHANGED]]+Table117[[#This Row],[SALES]]+Table117[[#This Row],[ISSUES]])</f>
        <v>5775.4</v>
      </c>
      <c r="I133" s="53">
        <v>0</v>
      </c>
      <c r="J133" s="58">
        <f t="shared" si="26"/>
        <v>-5775.4</v>
      </c>
      <c r="K133" s="53">
        <f>+'DAY14'!K133+'DAY15'!C133</f>
        <v>0</v>
      </c>
      <c r="L133" s="54">
        <f>+'DAY14'!L133+'DAY15'!D133</f>
        <v>0</v>
      </c>
      <c r="M133" s="55">
        <f>+'DAY14'!M133+'DAY15'!E133</f>
        <v>0</v>
      </c>
      <c r="N133" s="52">
        <f>+'DAY14'!N133+'DAY15'!F133</f>
        <v>0</v>
      </c>
      <c r="O133" s="276">
        <f>+'DAY14'!O133+'DAY15'!G133</f>
        <v>0</v>
      </c>
      <c r="P133" s="53">
        <f t="shared" si="48"/>
        <v>0</v>
      </c>
      <c r="Q133" s="54">
        <f t="shared" si="49"/>
        <v>0</v>
      </c>
      <c r="R133" s="55">
        <f t="shared" si="50"/>
        <v>0</v>
      </c>
      <c r="S133" s="52">
        <f t="shared" si="51"/>
        <v>0</v>
      </c>
      <c r="T133" s="276">
        <f t="shared" si="52"/>
        <v>0</v>
      </c>
      <c r="U133" s="62">
        <f t="shared" ref="U133:U209" si="53">IFERROR(+H133/(P133+Q133+R133+S133+T133),0)</f>
        <v>0</v>
      </c>
    </row>
    <row r="134" spans="1:21" x14ac:dyDescent="0.25">
      <c r="A134" s="85" t="s">
        <v>115</v>
      </c>
      <c r="B134" s="52">
        <f>'DAY14'!H134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+(Table117[[#This Row],[OPENING ]]+Table117[[#This Row],[RECEIPTS]]+Table117[[#This Row],[RETURNS]])-(Table117[[#This Row],[EXCHANGED]]+Table117[[#This Row],[SALES]]+Table117[[#This Row],[ISSUES]])</f>
        <v>0</v>
      </c>
      <c r="I134" s="53">
        <v>0</v>
      </c>
      <c r="J134" s="58">
        <f t="shared" si="26"/>
        <v>0</v>
      </c>
      <c r="K134" s="53">
        <f>+'DAY14'!K134+'DAY15'!C134</f>
        <v>0</v>
      </c>
      <c r="L134" s="54">
        <f>+'DAY14'!L134+'DAY15'!D134</f>
        <v>0</v>
      </c>
      <c r="M134" s="55">
        <f>+'DAY14'!M134+'DAY15'!E134</f>
        <v>0</v>
      </c>
      <c r="N134" s="52">
        <f>+'DAY14'!N134+'DAY15'!F134</f>
        <v>0</v>
      </c>
      <c r="O134" s="276">
        <f>+'DAY14'!O134+'DAY15'!G134</f>
        <v>0</v>
      </c>
      <c r="P134" s="53">
        <f t="shared" si="48"/>
        <v>0</v>
      </c>
      <c r="Q134" s="54">
        <f t="shared" si="49"/>
        <v>0</v>
      </c>
      <c r="R134" s="55">
        <f t="shared" si="50"/>
        <v>0</v>
      </c>
      <c r="S134" s="52">
        <f t="shared" si="51"/>
        <v>0</v>
      </c>
      <c r="T134" s="276">
        <f t="shared" si="52"/>
        <v>0</v>
      </c>
      <c r="U134" s="62">
        <f t="shared" si="53"/>
        <v>0</v>
      </c>
    </row>
    <row r="135" spans="1:21" x14ac:dyDescent="0.25">
      <c r="A135" s="80" t="s">
        <v>253</v>
      </c>
      <c r="B135" s="52">
        <f>'DAY14'!H135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+(Table117[[#This Row],[OPENING ]]+Table117[[#This Row],[RECEIPTS]]+Table117[[#This Row],[RETURNS]])-(Table117[[#This Row],[EXCHANGED]]+Table117[[#This Row],[SALES]]+Table117[[#This Row],[ISSUES]])</f>
        <v>0</v>
      </c>
      <c r="I135" s="53">
        <v>0</v>
      </c>
      <c r="J135" s="58">
        <f t="shared" si="26"/>
        <v>0</v>
      </c>
      <c r="K135" s="53">
        <f>+'DAY14'!K135+'DAY15'!C135</f>
        <v>0</v>
      </c>
      <c r="L135" s="54">
        <f>+'DAY14'!L135+'DAY15'!D135</f>
        <v>0</v>
      </c>
      <c r="M135" s="55">
        <f>+'DAY14'!M135+'DAY15'!E135</f>
        <v>0</v>
      </c>
      <c r="N135" s="52">
        <f>+'DAY14'!N135+'DAY15'!F135</f>
        <v>0</v>
      </c>
      <c r="O135" s="276">
        <f>+'DAY14'!O135+'DAY15'!G135</f>
        <v>754</v>
      </c>
      <c r="P135" s="53">
        <f t="shared" si="48"/>
        <v>0</v>
      </c>
      <c r="Q135" s="54">
        <f t="shared" si="49"/>
        <v>0</v>
      </c>
      <c r="R135" s="55">
        <f t="shared" si="50"/>
        <v>0</v>
      </c>
      <c r="S135" s="52">
        <f t="shared" si="51"/>
        <v>0</v>
      </c>
      <c r="T135" s="276">
        <f t="shared" si="52"/>
        <v>50.266666666666666</v>
      </c>
      <c r="U135" s="62">
        <f t="shared" si="53"/>
        <v>0</v>
      </c>
    </row>
    <row r="136" spans="1:21" x14ac:dyDescent="0.25">
      <c r="A136" s="80" t="s">
        <v>123</v>
      </c>
      <c r="B136" s="52">
        <f>'DAY14'!H136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+(Table117[[#This Row],[OPENING ]]+Table117[[#This Row],[RECEIPTS]]+Table117[[#This Row],[RETURNS]])-(Table117[[#This Row],[EXCHANGED]]+Table117[[#This Row],[SALES]]+Table117[[#This Row],[ISSUES]])</f>
        <v>0</v>
      </c>
      <c r="I136" s="53">
        <v>0</v>
      </c>
      <c r="J136" s="58">
        <f t="shared" si="26"/>
        <v>0</v>
      </c>
      <c r="K136" s="53">
        <f>+'DAY14'!K136+'DAY15'!C136</f>
        <v>0</v>
      </c>
      <c r="L136" s="54">
        <f>+'DAY14'!L136+'DAY15'!D136</f>
        <v>0</v>
      </c>
      <c r="M136" s="55">
        <f>+'DAY14'!M136+'DAY15'!E136</f>
        <v>0</v>
      </c>
      <c r="N136" s="52">
        <f>+'DAY14'!N136+'DAY15'!F136</f>
        <v>0</v>
      </c>
      <c r="O136" s="276">
        <f>+'DAY14'!O136+'DAY15'!G136</f>
        <v>0</v>
      </c>
      <c r="P136" s="53">
        <f t="shared" si="48"/>
        <v>0</v>
      </c>
      <c r="Q136" s="54">
        <f t="shared" si="49"/>
        <v>0</v>
      </c>
      <c r="R136" s="55">
        <f t="shared" si="50"/>
        <v>0</v>
      </c>
      <c r="S136" s="52">
        <f t="shared" si="51"/>
        <v>0</v>
      </c>
      <c r="T136" s="276">
        <f t="shared" si="52"/>
        <v>0</v>
      </c>
      <c r="U136" s="62">
        <f t="shared" si="53"/>
        <v>0</v>
      </c>
    </row>
    <row r="137" spans="1:21" x14ac:dyDescent="0.25">
      <c r="A137" s="80" t="s">
        <v>124</v>
      </c>
      <c r="B137" s="52">
        <f>'DAY14'!H137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+(Table117[[#This Row],[OPENING ]]+Table117[[#This Row],[RECEIPTS]]+Table117[[#This Row],[RETURNS]])-(Table117[[#This Row],[EXCHANGED]]+Table117[[#This Row],[SALES]]+Table117[[#This Row],[ISSUES]])</f>
        <v>0</v>
      </c>
      <c r="I137" s="53">
        <v>0</v>
      </c>
      <c r="J137" s="58">
        <f t="shared" si="26"/>
        <v>0</v>
      </c>
      <c r="K137" s="53">
        <f>+'DAY14'!K137+'DAY15'!C137</f>
        <v>0</v>
      </c>
      <c r="L137" s="54">
        <f>+'DAY14'!L137+'DAY15'!D137</f>
        <v>0</v>
      </c>
      <c r="M137" s="55">
        <f>+'DAY14'!M137+'DAY15'!E137</f>
        <v>0</v>
      </c>
      <c r="N137" s="52">
        <f>+'DAY14'!N137+'DAY15'!F137</f>
        <v>0</v>
      </c>
      <c r="O137" s="276">
        <f>+'DAY14'!O137+'DAY15'!G137</f>
        <v>0</v>
      </c>
      <c r="P137" s="53">
        <f t="shared" si="48"/>
        <v>0</v>
      </c>
      <c r="Q137" s="54">
        <f t="shared" si="49"/>
        <v>0</v>
      </c>
      <c r="R137" s="55">
        <f t="shared" si="50"/>
        <v>0</v>
      </c>
      <c r="S137" s="52">
        <f t="shared" si="51"/>
        <v>0</v>
      </c>
      <c r="T137" s="276">
        <f t="shared" si="52"/>
        <v>0</v>
      </c>
      <c r="U137" s="62">
        <f t="shared" si="53"/>
        <v>0</v>
      </c>
    </row>
    <row r="138" spans="1:21" x14ac:dyDescent="0.25">
      <c r="A138" s="80" t="s">
        <v>125</v>
      </c>
      <c r="B138" s="52">
        <f>'DAY14'!H138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+(Table117[[#This Row],[OPENING ]]+Table117[[#This Row],[RECEIPTS]]+Table117[[#This Row],[RETURNS]])-(Table117[[#This Row],[EXCHANGED]]+Table117[[#This Row],[SALES]]+Table117[[#This Row],[ISSUES]])</f>
        <v>0</v>
      </c>
      <c r="I138" s="53">
        <v>0</v>
      </c>
      <c r="J138" s="58">
        <f t="shared" si="26"/>
        <v>0</v>
      </c>
      <c r="K138" s="53">
        <f>+'DAY14'!K138+'DAY15'!C138</f>
        <v>0</v>
      </c>
      <c r="L138" s="54">
        <f>+'DAY14'!L138+'DAY15'!D138</f>
        <v>0</v>
      </c>
      <c r="M138" s="55">
        <f>+'DAY14'!M138+'DAY15'!E138</f>
        <v>0</v>
      </c>
      <c r="N138" s="52">
        <f>+'DAY14'!N138+'DAY15'!F138</f>
        <v>0</v>
      </c>
      <c r="O138" s="276">
        <f>+'DAY14'!O138+'DAY15'!G138</f>
        <v>0</v>
      </c>
      <c r="P138" s="53">
        <f t="shared" si="48"/>
        <v>0</v>
      </c>
      <c r="Q138" s="54">
        <f t="shared" si="49"/>
        <v>0</v>
      </c>
      <c r="R138" s="55">
        <f t="shared" si="50"/>
        <v>0</v>
      </c>
      <c r="S138" s="52">
        <f t="shared" si="51"/>
        <v>0</v>
      </c>
      <c r="T138" s="276">
        <f t="shared" si="52"/>
        <v>0</v>
      </c>
      <c r="U138" s="62">
        <f t="shared" si="53"/>
        <v>0</v>
      </c>
    </row>
    <row r="139" spans="1:21" x14ac:dyDescent="0.25">
      <c r="A139" s="80" t="s">
        <v>172</v>
      </c>
      <c r="B139" s="52">
        <f>'DAY14'!H139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+(Table117[[#This Row],[OPENING ]]+Table117[[#This Row],[RECEIPTS]]+Table117[[#This Row],[RETURNS]])-(Table117[[#This Row],[EXCHANGED]]+Table117[[#This Row],[SALES]]+Table117[[#This Row],[ISSUES]])</f>
        <v>0</v>
      </c>
      <c r="I139" s="53">
        <v>0</v>
      </c>
      <c r="J139" s="58">
        <f t="shared" si="26"/>
        <v>0</v>
      </c>
      <c r="K139" s="53">
        <f>+'DAY14'!K139+'DAY15'!C139</f>
        <v>0</v>
      </c>
      <c r="L139" s="54">
        <f>+'DAY14'!L139+'DAY15'!D139</f>
        <v>0</v>
      </c>
      <c r="M139" s="55">
        <f>+'DAY14'!M139+'DAY15'!E139</f>
        <v>0</v>
      </c>
      <c r="N139" s="52">
        <f>+'DAY14'!N139+'DAY15'!F139</f>
        <v>0</v>
      </c>
      <c r="O139" s="276">
        <f>+'DAY14'!O139+'DAY15'!G139</f>
        <v>0</v>
      </c>
      <c r="P139" s="53">
        <f t="shared" si="48"/>
        <v>0</v>
      </c>
      <c r="Q139" s="54">
        <f t="shared" si="49"/>
        <v>0</v>
      </c>
      <c r="R139" s="55">
        <f t="shared" si="50"/>
        <v>0</v>
      </c>
      <c r="S139" s="52">
        <f t="shared" si="51"/>
        <v>0</v>
      </c>
      <c r="T139" s="276">
        <f t="shared" si="52"/>
        <v>0</v>
      </c>
      <c r="U139" s="62">
        <f t="shared" si="53"/>
        <v>0</v>
      </c>
    </row>
    <row r="140" spans="1:21" x14ac:dyDescent="0.25">
      <c r="A140" s="80" t="s">
        <v>173</v>
      </c>
      <c r="B140" s="52">
        <f>'DAY14'!H140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+(Table117[[#This Row],[OPENING ]]+Table117[[#This Row],[RECEIPTS]]+Table117[[#This Row],[RETURNS]])-(Table117[[#This Row],[EXCHANGED]]+Table117[[#This Row],[SALES]]+Table117[[#This Row],[ISSUES]])</f>
        <v>0</v>
      </c>
      <c r="I140" s="53">
        <v>0</v>
      </c>
      <c r="J140" s="58">
        <f t="shared" si="26"/>
        <v>0</v>
      </c>
      <c r="K140" s="53">
        <f>+'DAY14'!K140+'DAY15'!C140</f>
        <v>0</v>
      </c>
      <c r="L140" s="54">
        <f>+'DAY14'!L140+'DAY15'!D140</f>
        <v>0</v>
      </c>
      <c r="M140" s="55">
        <f>+'DAY14'!M140+'DAY15'!E140</f>
        <v>0</v>
      </c>
      <c r="N140" s="52">
        <f>+'DAY14'!N140+'DAY15'!F140</f>
        <v>0</v>
      </c>
      <c r="O140" s="276">
        <f>+'DAY14'!O140+'DAY15'!G140</f>
        <v>0</v>
      </c>
      <c r="P140" s="53">
        <f t="shared" si="48"/>
        <v>0</v>
      </c>
      <c r="Q140" s="54">
        <f t="shared" si="49"/>
        <v>0</v>
      </c>
      <c r="R140" s="55">
        <f t="shared" si="50"/>
        <v>0</v>
      </c>
      <c r="S140" s="52">
        <f t="shared" si="51"/>
        <v>0</v>
      </c>
      <c r="T140" s="276">
        <f t="shared" si="52"/>
        <v>0</v>
      </c>
      <c r="U140" s="62">
        <f t="shared" si="53"/>
        <v>0</v>
      </c>
    </row>
    <row r="141" spans="1:21" x14ac:dyDescent="0.25">
      <c r="A141" s="80" t="s">
        <v>177</v>
      </c>
      <c r="B141" s="52">
        <f>'DAY14'!H141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+(Table117[[#This Row],[OPENING ]]+Table117[[#This Row],[RECEIPTS]]+Table117[[#This Row],[RETURNS]])-(Table117[[#This Row],[EXCHANGED]]+Table117[[#This Row],[SALES]]+Table117[[#This Row],[ISSUES]])</f>
        <v>0</v>
      </c>
      <c r="I141" s="53">
        <v>0</v>
      </c>
      <c r="J141" s="58">
        <f t="shared" si="26"/>
        <v>0</v>
      </c>
      <c r="K141" s="53">
        <f>+'DAY14'!K141+'DAY15'!C141</f>
        <v>0</v>
      </c>
      <c r="L141" s="54">
        <f>+'DAY14'!L141+'DAY15'!D141</f>
        <v>0</v>
      </c>
      <c r="M141" s="55">
        <f>+'DAY14'!M141+'DAY15'!E141</f>
        <v>0</v>
      </c>
      <c r="N141" s="52">
        <f>+'DAY14'!N141+'DAY15'!F141</f>
        <v>0</v>
      </c>
      <c r="O141" s="276">
        <f>+'DAY14'!O141+'DAY15'!G141</f>
        <v>0</v>
      </c>
      <c r="P141" s="53">
        <f t="shared" si="48"/>
        <v>0</v>
      </c>
      <c r="Q141" s="54">
        <f t="shared" si="49"/>
        <v>0</v>
      </c>
      <c r="R141" s="55">
        <f t="shared" si="50"/>
        <v>0</v>
      </c>
      <c r="S141" s="52">
        <f t="shared" si="51"/>
        <v>0</v>
      </c>
      <c r="T141" s="276">
        <f t="shared" si="52"/>
        <v>0</v>
      </c>
      <c r="U141" s="62">
        <f t="shared" si="53"/>
        <v>0</v>
      </c>
    </row>
    <row r="142" spans="1:21" x14ac:dyDescent="0.25">
      <c r="A142" s="80" t="s">
        <v>176</v>
      </c>
      <c r="B142" s="52">
        <f>'DAY14'!H142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+(Table117[[#This Row],[OPENING ]]+Table117[[#This Row],[RECEIPTS]]+Table117[[#This Row],[RETURNS]])-(Table117[[#This Row],[EXCHANGED]]+Table117[[#This Row],[SALES]]+Table117[[#This Row],[ISSUES]])</f>
        <v>0</v>
      </c>
      <c r="I142" s="53">
        <v>0</v>
      </c>
      <c r="J142" s="58">
        <f t="shared" si="26"/>
        <v>0</v>
      </c>
      <c r="K142" s="53">
        <f>+'DAY14'!K142+'DAY15'!C142</f>
        <v>0</v>
      </c>
      <c r="L142" s="54">
        <f>+'DAY14'!L142+'DAY15'!D142</f>
        <v>0</v>
      </c>
      <c r="M142" s="55">
        <f>+'DAY14'!M142+'DAY15'!E142</f>
        <v>0</v>
      </c>
      <c r="N142" s="52">
        <f>+'DAY14'!N142+'DAY15'!F142</f>
        <v>0</v>
      </c>
      <c r="O142" s="276">
        <f>+'DAY14'!O142+'DAY15'!G142</f>
        <v>0</v>
      </c>
      <c r="P142" s="53">
        <f t="shared" si="48"/>
        <v>0</v>
      </c>
      <c r="Q142" s="54">
        <f t="shared" si="49"/>
        <v>0</v>
      </c>
      <c r="R142" s="55">
        <f t="shared" si="50"/>
        <v>0</v>
      </c>
      <c r="S142" s="52">
        <f t="shared" si="51"/>
        <v>0</v>
      </c>
      <c r="T142" s="276">
        <f t="shared" si="52"/>
        <v>0</v>
      </c>
      <c r="U142" s="62">
        <f t="shared" si="53"/>
        <v>0</v>
      </c>
    </row>
    <row r="143" spans="1:21" x14ac:dyDescent="0.25">
      <c r="A143" s="80" t="s">
        <v>210</v>
      </c>
      <c r="B143" s="52">
        <f>'DAY14'!H143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+(Table117[[#This Row],[OPENING ]]+Table117[[#This Row],[RECEIPTS]]+Table117[[#This Row],[RETURNS]])-(Table117[[#This Row],[EXCHANGED]]+Table117[[#This Row],[SALES]]+Table117[[#This Row],[ISSUES]])</f>
        <v>0</v>
      </c>
      <c r="I143" s="53">
        <v>0</v>
      </c>
      <c r="J143" s="58">
        <f t="shared" si="26"/>
        <v>0</v>
      </c>
      <c r="K143" s="53">
        <f>+'DAY14'!K143+'DAY15'!C143</f>
        <v>0</v>
      </c>
      <c r="L143" s="54">
        <f>+'DAY14'!L143+'DAY15'!D143</f>
        <v>0</v>
      </c>
      <c r="M143" s="55">
        <f>+'DAY14'!M143+'DAY15'!E143</f>
        <v>0</v>
      </c>
      <c r="N143" s="52">
        <f>+'DAY14'!N143+'DAY15'!F143</f>
        <v>0</v>
      </c>
      <c r="O143" s="276">
        <f>+'DAY14'!O143+'DAY15'!G143</f>
        <v>0</v>
      </c>
      <c r="P143" s="53">
        <f t="shared" si="48"/>
        <v>0</v>
      </c>
      <c r="Q143" s="54">
        <f t="shared" si="49"/>
        <v>0</v>
      </c>
      <c r="R143" s="55">
        <f t="shared" si="50"/>
        <v>0</v>
      </c>
      <c r="S143" s="52">
        <f t="shared" si="51"/>
        <v>0</v>
      </c>
      <c r="T143" s="276">
        <f t="shared" si="52"/>
        <v>0</v>
      </c>
      <c r="U143" s="62">
        <f t="shared" si="53"/>
        <v>0</v>
      </c>
    </row>
    <row r="144" spans="1:21" x14ac:dyDescent="0.25">
      <c r="A144" s="80" t="s">
        <v>211</v>
      </c>
      <c r="B144" s="52">
        <f>'DAY14'!H144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+(Table117[[#This Row],[OPENING ]]+Table117[[#This Row],[RECEIPTS]]+Table117[[#This Row],[RETURNS]])-(Table117[[#This Row],[EXCHANGED]]+Table117[[#This Row],[SALES]]+Table117[[#This Row],[ISSUES]])</f>
        <v>0</v>
      </c>
      <c r="I144" s="53">
        <v>0</v>
      </c>
      <c r="J144" s="58">
        <f t="shared" si="26"/>
        <v>0</v>
      </c>
      <c r="K144" s="53">
        <f>+'DAY14'!K144+'DAY15'!C144</f>
        <v>0</v>
      </c>
      <c r="L144" s="54">
        <f>+'DAY14'!L144+'DAY15'!D144</f>
        <v>0</v>
      </c>
      <c r="M144" s="55">
        <f>+'DAY14'!M144+'DAY15'!E144</f>
        <v>0</v>
      </c>
      <c r="N144" s="52">
        <f>+'DAY14'!N144+'DAY15'!F144</f>
        <v>0</v>
      </c>
      <c r="O144" s="276">
        <f>+'DAY14'!O144+'DAY15'!G144</f>
        <v>0</v>
      </c>
      <c r="P144" s="53">
        <f t="shared" si="48"/>
        <v>0</v>
      </c>
      <c r="Q144" s="54">
        <f t="shared" si="49"/>
        <v>0</v>
      </c>
      <c r="R144" s="55">
        <f t="shared" si="50"/>
        <v>0</v>
      </c>
      <c r="S144" s="52">
        <f t="shared" si="51"/>
        <v>0</v>
      </c>
      <c r="T144" s="276">
        <f t="shared" si="52"/>
        <v>0</v>
      </c>
      <c r="U144" s="62">
        <f t="shared" si="53"/>
        <v>0</v>
      </c>
    </row>
    <row r="145" spans="1:21" x14ac:dyDescent="0.25">
      <c r="A145" s="80" t="s">
        <v>214</v>
      </c>
      <c r="B145" s="52">
        <f>'DAY14'!H145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+(Table117[[#This Row],[OPENING ]]+Table117[[#This Row],[RECEIPTS]]+Table117[[#This Row],[RETURNS]])-(Table117[[#This Row],[EXCHANGED]]+Table117[[#This Row],[SALES]]+Table117[[#This Row],[ISSUES]])</f>
        <v>0</v>
      </c>
      <c r="I145" s="53">
        <v>0</v>
      </c>
      <c r="J145" s="58">
        <f t="shared" si="26"/>
        <v>0</v>
      </c>
      <c r="K145" s="53">
        <f>+'DAY14'!K145+'DAY15'!C145</f>
        <v>0</v>
      </c>
      <c r="L145" s="54">
        <f>+'DAY14'!L145+'DAY15'!D145</f>
        <v>0</v>
      </c>
      <c r="M145" s="55">
        <f>+'DAY14'!M145+'DAY15'!E145</f>
        <v>0</v>
      </c>
      <c r="N145" s="52">
        <f>+'DAY14'!N145+'DAY15'!F145</f>
        <v>0</v>
      </c>
      <c r="O145" s="276">
        <f>+'DAY14'!O145+'DAY15'!G145</f>
        <v>0</v>
      </c>
      <c r="P145" s="53">
        <f t="shared" si="48"/>
        <v>0</v>
      </c>
      <c r="Q145" s="54">
        <f t="shared" si="49"/>
        <v>0</v>
      </c>
      <c r="R145" s="55">
        <f t="shared" si="50"/>
        <v>0</v>
      </c>
      <c r="S145" s="52">
        <f t="shared" si="51"/>
        <v>0</v>
      </c>
      <c r="T145" s="276">
        <f t="shared" si="52"/>
        <v>0</v>
      </c>
      <c r="U145" s="62">
        <f t="shared" si="53"/>
        <v>0</v>
      </c>
    </row>
    <row r="146" spans="1:21" x14ac:dyDescent="0.25">
      <c r="A146" s="80" t="s">
        <v>215</v>
      </c>
      <c r="B146" s="52">
        <f>'DAY14'!H146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+(Table117[[#This Row],[OPENING ]]+Table117[[#This Row],[RECEIPTS]]+Table117[[#This Row],[RETURNS]])-(Table117[[#This Row],[EXCHANGED]]+Table117[[#This Row],[SALES]]+Table117[[#This Row],[ISSUES]])</f>
        <v>0</v>
      </c>
      <c r="I146" s="53">
        <v>0</v>
      </c>
      <c r="J146" s="58">
        <f t="shared" si="26"/>
        <v>0</v>
      </c>
      <c r="K146" s="53">
        <f>+'DAY14'!K146+'DAY15'!C146</f>
        <v>0</v>
      </c>
      <c r="L146" s="54">
        <f>+'DAY14'!L146+'DAY15'!D146</f>
        <v>0</v>
      </c>
      <c r="M146" s="55">
        <f>+'DAY14'!M146+'DAY15'!E146</f>
        <v>0</v>
      </c>
      <c r="N146" s="52">
        <f>+'DAY14'!N146+'DAY15'!F146</f>
        <v>0</v>
      </c>
      <c r="O146" s="276">
        <f>+'DAY14'!O146+'DAY15'!G146</f>
        <v>0</v>
      </c>
      <c r="P146" s="53">
        <f t="shared" si="48"/>
        <v>0</v>
      </c>
      <c r="Q146" s="54">
        <f t="shared" si="49"/>
        <v>0</v>
      </c>
      <c r="R146" s="55">
        <f t="shared" si="50"/>
        <v>0</v>
      </c>
      <c r="S146" s="52">
        <f t="shared" si="51"/>
        <v>0</v>
      </c>
      <c r="T146" s="276">
        <f t="shared" si="52"/>
        <v>0</v>
      </c>
      <c r="U146" s="62">
        <f t="shared" si="53"/>
        <v>0</v>
      </c>
    </row>
    <row r="147" spans="1:21" x14ac:dyDescent="0.25">
      <c r="A147" s="80" t="s">
        <v>233</v>
      </c>
      <c r="B147" s="52">
        <f>'DAY14'!H147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+(Table117[[#This Row],[OPENING ]]+Table117[[#This Row],[RECEIPTS]]+Table117[[#This Row],[RETURNS]])-(Table117[[#This Row],[EXCHANGED]]+Table117[[#This Row],[SALES]]+Table117[[#This Row],[ISSUES]])</f>
        <v>0</v>
      </c>
      <c r="I147" s="53">
        <v>0</v>
      </c>
      <c r="J147" s="58">
        <f t="shared" si="26"/>
        <v>0</v>
      </c>
      <c r="K147" s="53">
        <f>+'DAY14'!K147+'DAY15'!C147</f>
        <v>0</v>
      </c>
      <c r="L147" s="54">
        <f>+'DAY14'!L147+'DAY15'!D147</f>
        <v>0</v>
      </c>
      <c r="M147" s="55">
        <f>+'DAY14'!M147+'DAY15'!E147</f>
        <v>0</v>
      </c>
      <c r="N147" s="52">
        <f>+'DAY14'!N147+'DAY15'!F147</f>
        <v>0</v>
      </c>
      <c r="O147" s="276">
        <f>+'DAY14'!O147+'DAY15'!G147</f>
        <v>0</v>
      </c>
      <c r="P147" s="53">
        <f t="shared" si="48"/>
        <v>0</v>
      </c>
      <c r="Q147" s="54">
        <f t="shared" si="49"/>
        <v>0</v>
      </c>
      <c r="R147" s="55">
        <f t="shared" si="50"/>
        <v>0</v>
      </c>
      <c r="S147" s="52">
        <f t="shared" si="51"/>
        <v>0</v>
      </c>
      <c r="T147" s="276">
        <f t="shared" si="52"/>
        <v>0</v>
      </c>
      <c r="U147" s="62">
        <f t="shared" si="53"/>
        <v>0</v>
      </c>
    </row>
    <row r="148" spans="1:21" x14ac:dyDescent="0.25">
      <c r="A148" s="80" t="s">
        <v>236</v>
      </c>
      <c r="B148" s="52">
        <f>'DAY14'!H148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+(Table117[[#This Row],[OPENING ]]+Table117[[#This Row],[RECEIPTS]]+Table117[[#This Row],[RETURNS]])-(Table117[[#This Row],[EXCHANGED]]+Table117[[#This Row],[SALES]]+Table117[[#This Row],[ISSUES]])</f>
        <v>0</v>
      </c>
      <c r="I148" s="53">
        <v>0</v>
      </c>
      <c r="J148" s="58">
        <f t="shared" si="26"/>
        <v>0</v>
      </c>
      <c r="K148" s="53">
        <f>+'DAY14'!K148+'DAY15'!C148</f>
        <v>0</v>
      </c>
      <c r="L148" s="54">
        <f>+'DAY14'!L148+'DAY15'!D148</f>
        <v>0</v>
      </c>
      <c r="M148" s="55">
        <f>+'DAY14'!M148+'DAY15'!E148</f>
        <v>0</v>
      </c>
      <c r="N148" s="52">
        <f>+'DAY14'!N148+'DAY15'!F148</f>
        <v>0</v>
      </c>
      <c r="O148" s="276">
        <f>+'DAY14'!O148+'DAY15'!G148</f>
        <v>0</v>
      </c>
      <c r="P148" s="53">
        <f t="shared" si="48"/>
        <v>0</v>
      </c>
      <c r="Q148" s="54">
        <f t="shared" si="49"/>
        <v>0</v>
      </c>
      <c r="R148" s="55">
        <f t="shared" si="50"/>
        <v>0</v>
      </c>
      <c r="S148" s="52">
        <f t="shared" si="51"/>
        <v>0</v>
      </c>
      <c r="T148" s="276">
        <f t="shared" si="52"/>
        <v>0</v>
      </c>
      <c r="U148" s="62">
        <f t="shared" si="53"/>
        <v>0</v>
      </c>
    </row>
    <row r="149" spans="1:21" ht="15.75" thickBot="1" x14ac:dyDescent="0.3">
      <c r="A149" s="142"/>
      <c r="B149" s="52">
        <f>'DAY14'!H149</f>
        <v>0</v>
      </c>
      <c r="C149" s="53">
        <v>0</v>
      </c>
      <c r="D149" s="54">
        <v>0</v>
      </c>
      <c r="E149" s="55">
        <v>0</v>
      </c>
      <c r="F149" s="52">
        <v>0</v>
      </c>
      <c r="G149" s="276">
        <v>0</v>
      </c>
      <c r="H149" s="54">
        <f>+(Table117[[#This Row],[OPENING ]]+Table117[[#This Row],[RECEIPTS]]+Table117[[#This Row],[RETURNS]])-(Table117[[#This Row],[EXCHANGED]]+Table117[[#This Row],[SALES]]+Table117[[#This Row],[ISSUES]])</f>
        <v>0</v>
      </c>
      <c r="I149" s="144">
        <v>0</v>
      </c>
      <c r="J149" s="148">
        <f t="shared" si="26"/>
        <v>0</v>
      </c>
      <c r="K149" s="53">
        <f>+'DAY14'!K149+'DAY15'!C149</f>
        <v>0</v>
      </c>
      <c r="L149" s="54">
        <f>+'DAY14'!L149+'DAY15'!D149</f>
        <v>0</v>
      </c>
      <c r="M149" s="55">
        <f>+'DAY14'!M149+'DAY15'!E149</f>
        <v>0</v>
      </c>
      <c r="N149" s="52">
        <f>+'DAY14'!N149+'DAY15'!F149</f>
        <v>0</v>
      </c>
      <c r="O149" s="276">
        <f>+'DAY14'!O149+'DAY15'!G149</f>
        <v>0</v>
      </c>
      <c r="P149" s="53">
        <f t="shared" si="48"/>
        <v>0</v>
      </c>
      <c r="Q149" s="54">
        <f t="shared" si="49"/>
        <v>0</v>
      </c>
      <c r="R149" s="55">
        <f t="shared" si="50"/>
        <v>0</v>
      </c>
      <c r="S149" s="52">
        <f t="shared" si="51"/>
        <v>0</v>
      </c>
      <c r="T149" s="276">
        <f t="shared" si="52"/>
        <v>0</v>
      </c>
      <c r="U149" s="167">
        <f t="shared" si="53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54">SUM(C128:C149)</f>
        <v>0</v>
      </c>
      <c r="D150" s="162">
        <f t="shared" si="54"/>
        <v>0</v>
      </c>
      <c r="E150" s="163">
        <f t="shared" si="54"/>
        <v>0</v>
      </c>
      <c r="F150" s="160">
        <f t="shared" si="54"/>
        <v>0</v>
      </c>
      <c r="G150" s="277">
        <f t="shared" ref="G150:T150" si="55">SUM(G128:G149)</f>
        <v>0</v>
      </c>
      <c r="H150" s="162">
        <f t="shared" si="55"/>
        <v>5847.2999999999993</v>
      </c>
      <c r="I150" s="161">
        <f t="shared" si="55"/>
        <v>0</v>
      </c>
      <c r="J150" s="165">
        <f t="shared" si="55"/>
        <v>-5847.2999999999993</v>
      </c>
      <c r="K150" s="161">
        <f t="shared" si="55"/>
        <v>20</v>
      </c>
      <c r="L150" s="174">
        <f t="shared" si="55"/>
        <v>0</v>
      </c>
      <c r="M150" s="163">
        <f t="shared" si="55"/>
        <v>0</v>
      </c>
      <c r="N150" s="160">
        <f t="shared" si="55"/>
        <v>0</v>
      </c>
      <c r="O150" s="277">
        <f t="shared" si="55"/>
        <v>2006.8</v>
      </c>
      <c r="P150" s="161">
        <f t="shared" si="55"/>
        <v>1.3333333333333333</v>
      </c>
      <c r="Q150" s="162">
        <f t="shared" si="55"/>
        <v>0</v>
      </c>
      <c r="R150" s="163">
        <f t="shared" si="55"/>
        <v>0</v>
      </c>
      <c r="S150" s="160">
        <f t="shared" si="55"/>
        <v>0</v>
      </c>
      <c r="T150" s="277">
        <f t="shared" si="55"/>
        <v>133.78666666666666</v>
      </c>
      <c r="U150" s="166">
        <f t="shared" si="53"/>
        <v>43.274866785079922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'DAY14'!H153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+(Table117[[#This Row],[OPENING ]]+Table117[[#This Row],[RECEIPTS]]+Table117[[#This Row],[RETURNS]])-(Table117[[#This Row],[EXCHANGED]]+Table117[[#This Row],[SALES]]+Table117[[#This Row],[ISSUES]])</f>
        <v>0</v>
      </c>
      <c r="I153" s="53">
        <v>0</v>
      </c>
      <c r="J153" s="58">
        <f t="shared" si="26"/>
        <v>0</v>
      </c>
      <c r="K153" s="53">
        <f>+'DAY14'!K153+'DAY15'!C153</f>
        <v>0</v>
      </c>
      <c r="L153" s="54">
        <f>+'DAY14'!L153+'DAY15'!D153</f>
        <v>0</v>
      </c>
      <c r="M153" s="55">
        <f>+'DAY14'!M153+'DAY15'!E153</f>
        <v>0</v>
      </c>
      <c r="N153" s="52">
        <f>+'DAY14'!N153+'DAY15'!F153</f>
        <v>0</v>
      </c>
      <c r="O153" s="276">
        <f>+'DAY14'!O153+'DAY15'!G153</f>
        <v>0</v>
      </c>
      <c r="P153" s="53">
        <f>+K153/15</f>
        <v>0</v>
      </c>
      <c r="Q153" s="54">
        <f>+L153/15</f>
        <v>0</v>
      </c>
      <c r="R153" s="55">
        <f>+M153/15</f>
        <v>0</v>
      </c>
      <c r="S153" s="52">
        <f>+N153/15</f>
        <v>0</v>
      </c>
      <c r="T153" s="276">
        <f>+O153/15</f>
        <v>0</v>
      </c>
      <c r="U153" s="62">
        <f t="shared" si="53"/>
        <v>0</v>
      </c>
    </row>
    <row r="154" spans="1:21" x14ac:dyDescent="0.25">
      <c r="A154" s="318" t="s">
        <v>67</v>
      </c>
      <c r="B154" s="52">
        <f>'DAY14'!H154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+(Table117[[#This Row],[OPENING ]]+Table117[[#This Row],[RECEIPTS]]+Table117[[#This Row],[RETURNS]])-(Table117[[#This Row],[EXCHANGED]]+Table117[[#This Row],[SALES]]+Table117[[#This Row],[ISSUES]])</f>
        <v>7.6</v>
      </c>
      <c r="I154" s="53">
        <v>0</v>
      </c>
      <c r="J154" s="58">
        <f t="shared" si="26"/>
        <v>-7.6</v>
      </c>
      <c r="K154" s="53">
        <f>+'DAY14'!K154+'DAY15'!C154</f>
        <v>0</v>
      </c>
      <c r="L154" s="54">
        <f>+'DAY14'!L154+'DAY15'!D154</f>
        <v>0</v>
      </c>
      <c r="M154" s="55">
        <f>+'DAY14'!M154+'DAY15'!E154</f>
        <v>0</v>
      </c>
      <c r="N154" s="52">
        <f>+'DAY14'!N154+'DAY15'!F154</f>
        <v>0</v>
      </c>
      <c r="O154" s="276">
        <f>+'DAY14'!O154+'DAY15'!G154</f>
        <v>0</v>
      </c>
      <c r="P154" s="53">
        <f t="shared" ref="P154:P213" si="56">+K154/15</f>
        <v>0</v>
      </c>
      <c r="Q154" s="54">
        <f t="shared" ref="Q154:Q213" si="57">+L154/15</f>
        <v>0</v>
      </c>
      <c r="R154" s="55">
        <f t="shared" ref="R154:R213" si="58">+M154/15</f>
        <v>0</v>
      </c>
      <c r="S154" s="52">
        <f t="shared" ref="S154:S213" si="59">+N154/15</f>
        <v>0</v>
      </c>
      <c r="T154" s="276">
        <f t="shared" ref="T154:T213" si="60">+O154/15</f>
        <v>0</v>
      </c>
      <c r="U154" s="62">
        <f t="shared" si="53"/>
        <v>0</v>
      </c>
    </row>
    <row r="155" spans="1:21" x14ac:dyDescent="0.25">
      <c r="A155" s="318" t="s">
        <v>68</v>
      </c>
      <c r="B155" s="52">
        <f>'DAY14'!H155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+(Table117[[#This Row],[OPENING ]]+Table117[[#This Row],[RECEIPTS]]+Table117[[#This Row],[RETURNS]])-(Table117[[#This Row],[EXCHANGED]]+Table117[[#This Row],[SALES]]+Table117[[#This Row],[ISSUES]])</f>
        <v>0</v>
      </c>
      <c r="I155" s="53">
        <v>0</v>
      </c>
      <c r="J155" s="58">
        <f t="shared" si="26"/>
        <v>0</v>
      </c>
      <c r="K155" s="53">
        <f>+'DAY14'!K155+'DAY15'!C155</f>
        <v>0</v>
      </c>
      <c r="L155" s="54">
        <f>+'DAY14'!L155+'DAY15'!D155</f>
        <v>0</v>
      </c>
      <c r="M155" s="55">
        <f>+'DAY14'!M155+'DAY15'!E155</f>
        <v>0</v>
      </c>
      <c r="N155" s="52">
        <f>+'DAY14'!N155+'DAY15'!F155</f>
        <v>0</v>
      </c>
      <c r="O155" s="276">
        <f>+'DAY14'!O155+'DAY15'!G155</f>
        <v>0</v>
      </c>
      <c r="P155" s="53">
        <f t="shared" si="56"/>
        <v>0</v>
      </c>
      <c r="Q155" s="54">
        <f t="shared" si="57"/>
        <v>0</v>
      </c>
      <c r="R155" s="55">
        <f t="shared" si="58"/>
        <v>0</v>
      </c>
      <c r="S155" s="52">
        <f t="shared" si="59"/>
        <v>0</v>
      </c>
      <c r="T155" s="276">
        <f t="shared" si="60"/>
        <v>0</v>
      </c>
      <c r="U155" s="62">
        <f t="shared" si="53"/>
        <v>0</v>
      </c>
    </row>
    <row r="156" spans="1:21" x14ac:dyDescent="0.25">
      <c r="A156" s="85" t="s">
        <v>69</v>
      </c>
      <c r="B156" s="52">
        <f>'DAY14'!H156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+(Table117[[#This Row],[OPENING ]]+Table117[[#This Row],[RECEIPTS]]+Table117[[#This Row],[RETURNS]])-(Table117[[#This Row],[EXCHANGED]]+Table117[[#This Row],[SALES]]+Table117[[#This Row],[ISSUES]])</f>
        <v>0</v>
      </c>
      <c r="I156" s="53">
        <v>0</v>
      </c>
      <c r="J156" s="58">
        <f t="shared" si="26"/>
        <v>0</v>
      </c>
      <c r="K156" s="53">
        <f>+'DAY14'!K156+'DAY15'!C156</f>
        <v>0</v>
      </c>
      <c r="L156" s="54">
        <f>+'DAY14'!L156+'DAY15'!D156</f>
        <v>0</v>
      </c>
      <c r="M156" s="55">
        <f>+'DAY14'!M156+'DAY15'!E156</f>
        <v>0</v>
      </c>
      <c r="N156" s="52">
        <f>+'DAY14'!N156+'DAY15'!F156</f>
        <v>0</v>
      </c>
      <c r="O156" s="276">
        <f>+'DAY14'!O156+'DAY15'!G156</f>
        <v>0</v>
      </c>
      <c r="P156" s="53">
        <f t="shared" si="56"/>
        <v>0</v>
      </c>
      <c r="Q156" s="54">
        <f t="shared" si="57"/>
        <v>0</v>
      </c>
      <c r="R156" s="55">
        <f t="shared" si="58"/>
        <v>0</v>
      </c>
      <c r="S156" s="52">
        <f t="shared" si="59"/>
        <v>0</v>
      </c>
      <c r="T156" s="276">
        <f t="shared" si="60"/>
        <v>0</v>
      </c>
      <c r="U156" s="62">
        <f t="shared" si="53"/>
        <v>0</v>
      </c>
    </row>
    <row r="157" spans="1:21" x14ac:dyDescent="0.25">
      <c r="A157" s="85" t="s">
        <v>70</v>
      </c>
      <c r="B157" s="52">
        <f>'DAY14'!H157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+(Table117[[#This Row],[OPENING ]]+Table117[[#This Row],[RECEIPTS]]+Table117[[#This Row],[RETURNS]])-(Table117[[#This Row],[EXCHANGED]]+Table117[[#This Row],[SALES]]+Table117[[#This Row],[ISSUES]])</f>
        <v>0</v>
      </c>
      <c r="I157" s="53">
        <v>0</v>
      </c>
      <c r="J157" s="58">
        <f t="shared" ref="J157:J220" si="61">+I157-H157</f>
        <v>0</v>
      </c>
      <c r="K157" s="53">
        <f>+'DAY14'!K157+'DAY15'!C157</f>
        <v>0</v>
      </c>
      <c r="L157" s="54">
        <f>+'DAY14'!L157+'DAY15'!D157</f>
        <v>0</v>
      </c>
      <c r="M157" s="55">
        <f>+'DAY14'!M157+'DAY15'!E157</f>
        <v>0</v>
      </c>
      <c r="N157" s="52">
        <f>+'DAY14'!N157+'DAY15'!F157</f>
        <v>0</v>
      </c>
      <c r="O157" s="276">
        <f>+'DAY14'!O157+'DAY15'!G157</f>
        <v>0</v>
      </c>
      <c r="P157" s="53">
        <f t="shared" si="56"/>
        <v>0</v>
      </c>
      <c r="Q157" s="54">
        <f t="shared" si="57"/>
        <v>0</v>
      </c>
      <c r="R157" s="55">
        <f t="shared" si="58"/>
        <v>0</v>
      </c>
      <c r="S157" s="52">
        <f t="shared" si="59"/>
        <v>0</v>
      </c>
      <c r="T157" s="276">
        <f t="shared" si="60"/>
        <v>0</v>
      </c>
      <c r="U157" s="62">
        <f t="shared" si="53"/>
        <v>0</v>
      </c>
    </row>
    <row r="158" spans="1:21" x14ac:dyDescent="0.25">
      <c r="A158" s="85" t="s">
        <v>71</v>
      </c>
      <c r="B158" s="52">
        <f>'DAY14'!H158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+(Table117[[#This Row],[OPENING ]]+Table117[[#This Row],[RECEIPTS]]+Table117[[#This Row],[RETURNS]])-(Table117[[#This Row],[EXCHANGED]]+Table117[[#This Row],[SALES]]+Table117[[#This Row],[ISSUES]])</f>
        <v>0</v>
      </c>
      <c r="I158" s="53">
        <v>0</v>
      </c>
      <c r="J158" s="58">
        <f t="shared" si="61"/>
        <v>0</v>
      </c>
      <c r="K158" s="53">
        <f>+'DAY14'!K158+'DAY15'!C158</f>
        <v>0</v>
      </c>
      <c r="L158" s="54">
        <f>+'DAY14'!L158+'DAY15'!D158</f>
        <v>0</v>
      </c>
      <c r="M158" s="55">
        <f>+'DAY14'!M158+'DAY15'!E158</f>
        <v>0</v>
      </c>
      <c r="N158" s="52">
        <f>+'DAY14'!N158+'DAY15'!F158</f>
        <v>0</v>
      </c>
      <c r="O158" s="276">
        <f>+'DAY14'!O158+'DAY15'!G158</f>
        <v>0</v>
      </c>
      <c r="P158" s="53">
        <f t="shared" si="56"/>
        <v>0</v>
      </c>
      <c r="Q158" s="54">
        <f t="shared" si="57"/>
        <v>0</v>
      </c>
      <c r="R158" s="55">
        <f t="shared" si="58"/>
        <v>0</v>
      </c>
      <c r="S158" s="52">
        <f t="shared" si="59"/>
        <v>0</v>
      </c>
      <c r="T158" s="276">
        <f t="shared" si="60"/>
        <v>0</v>
      </c>
      <c r="U158" s="62">
        <f t="shared" si="53"/>
        <v>0</v>
      </c>
    </row>
    <row r="159" spans="1:21" x14ac:dyDescent="0.25">
      <c r="A159" s="86" t="s">
        <v>72</v>
      </c>
      <c r="B159" s="52">
        <f>'DAY14'!H159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+(Table117[[#This Row],[OPENING ]]+Table117[[#This Row],[RECEIPTS]]+Table117[[#This Row],[RETURNS]])-(Table117[[#This Row],[EXCHANGED]]+Table117[[#This Row],[SALES]]+Table117[[#This Row],[ISSUES]])</f>
        <v>0</v>
      </c>
      <c r="I159" s="53">
        <v>0</v>
      </c>
      <c r="J159" s="58">
        <f t="shared" si="61"/>
        <v>0</v>
      </c>
      <c r="K159" s="53">
        <f>+'DAY14'!K159+'DAY15'!C159</f>
        <v>0</v>
      </c>
      <c r="L159" s="54">
        <f>+'DAY14'!L159+'DAY15'!D159</f>
        <v>0</v>
      </c>
      <c r="M159" s="55">
        <f>+'DAY14'!M159+'DAY15'!E159</f>
        <v>0</v>
      </c>
      <c r="N159" s="52">
        <f>+'DAY14'!N159+'DAY15'!F159</f>
        <v>0</v>
      </c>
      <c r="O159" s="276">
        <f>+'DAY14'!O159+'DAY15'!G159</f>
        <v>0</v>
      </c>
      <c r="P159" s="53">
        <f t="shared" si="56"/>
        <v>0</v>
      </c>
      <c r="Q159" s="54">
        <f t="shared" si="57"/>
        <v>0</v>
      </c>
      <c r="R159" s="55">
        <f t="shared" si="58"/>
        <v>0</v>
      </c>
      <c r="S159" s="52">
        <f t="shared" si="59"/>
        <v>0</v>
      </c>
      <c r="T159" s="276">
        <f t="shared" si="60"/>
        <v>0</v>
      </c>
      <c r="U159" s="62">
        <f t="shared" si="53"/>
        <v>0</v>
      </c>
    </row>
    <row r="160" spans="1:21" x14ac:dyDescent="0.25">
      <c r="A160" s="86" t="s">
        <v>73</v>
      </c>
      <c r="B160" s="52">
        <f>'DAY14'!H160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+(Table117[[#This Row],[OPENING ]]+Table117[[#This Row],[RECEIPTS]]+Table117[[#This Row],[RETURNS]])-(Table117[[#This Row],[EXCHANGED]]+Table117[[#This Row],[SALES]]+Table117[[#This Row],[ISSUES]])</f>
        <v>0</v>
      </c>
      <c r="I160" s="53">
        <v>0</v>
      </c>
      <c r="J160" s="58">
        <f t="shared" si="61"/>
        <v>0</v>
      </c>
      <c r="K160" s="53">
        <f>+'DAY14'!K160+'DAY15'!C160</f>
        <v>0</v>
      </c>
      <c r="L160" s="54">
        <f>+'DAY14'!L160+'DAY15'!D160</f>
        <v>0</v>
      </c>
      <c r="M160" s="55">
        <f>+'DAY14'!M160+'DAY15'!E160</f>
        <v>0</v>
      </c>
      <c r="N160" s="52">
        <f>+'DAY14'!N160+'DAY15'!F160</f>
        <v>0</v>
      </c>
      <c r="O160" s="276">
        <f>+'DAY14'!O160+'DAY15'!G160</f>
        <v>0</v>
      </c>
      <c r="P160" s="53">
        <f t="shared" si="56"/>
        <v>0</v>
      </c>
      <c r="Q160" s="54">
        <f t="shared" si="57"/>
        <v>0</v>
      </c>
      <c r="R160" s="55">
        <f t="shared" si="58"/>
        <v>0</v>
      </c>
      <c r="S160" s="52">
        <f t="shared" si="59"/>
        <v>0</v>
      </c>
      <c r="T160" s="276">
        <f t="shared" si="60"/>
        <v>0</v>
      </c>
      <c r="U160" s="62">
        <f t="shared" si="53"/>
        <v>0</v>
      </c>
    </row>
    <row r="161" spans="1:21" x14ac:dyDescent="0.25">
      <c r="A161" s="87" t="s">
        <v>74</v>
      </c>
      <c r="B161" s="52">
        <f>'DAY14'!H161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+(Table117[[#This Row],[OPENING ]]+Table117[[#This Row],[RECEIPTS]]+Table117[[#This Row],[RETURNS]])-(Table117[[#This Row],[EXCHANGED]]+Table117[[#This Row],[SALES]]+Table117[[#This Row],[ISSUES]])</f>
        <v>562</v>
      </c>
      <c r="I161" s="53">
        <v>0</v>
      </c>
      <c r="J161" s="58">
        <f>+I161-H161</f>
        <v>-562</v>
      </c>
      <c r="K161" s="53">
        <f>+'DAY14'!K161+'DAY15'!C161</f>
        <v>0</v>
      </c>
      <c r="L161" s="54">
        <f>+'DAY14'!L161+'DAY15'!D161</f>
        <v>0</v>
      </c>
      <c r="M161" s="55">
        <f>+'DAY14'!M161+'DAY15'!E161</f>
        <v>0</v>
      </c>
      <c r="N161" s="52">
        <f>+'DAY14'!N161+'DAY15'!F161</f>
        <v>0</v>
      </c>
      <c r="O161" s="276">
        <f>+'DAY14'!O161+'DAY15'!G161</f>
        <v>0</v>
      </c>
      <c r="P161" s="53">
        <f t="shared" si="56"/>
        <v>0</v>
      </c>
      <c r="Q161" s="54">
        <f t="shared" si="57"/>
        <v>0</v>
      </c>
      <c r="R161" s="55">
        <f t="shared" si="58"/>
        <v>0</v>
      </c>
      <c r="S161" s="52">
        <f t="shared" si="59"/>
        <v>0</v>
      </c>
      <c r="T161" s="276">
        <f t="shared" si="60"/>
        <v>0</v>
      </c>
      <c r="U161" s="62">
        <f t="shared" si="53"/>
        <v>0</v>
      </c>
    </row>
    <row r="162" spans="1:21" x14ac:dyDescent="0.25">
      <c r="A162" s="88" t="s">
        <v>75</v>
      </c>
      <c r="B162" s="52">
        <f>'DAY14'!H162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+(Table117[[#This Row],[OPENING ]]+Table117[[#This Row],[RECEIPTS]]+Table117[[#This Row],[RETURNS]])-(Table117[[#This Row],[EXCHANGED]]+Table117[[#This Row],[SALES]]+Table117[[#This Row],[ISSUES]])</f>
        <v>0</v>
      </c>
      <c r="I162" s="53">
        <v>0</v>
      </c>
      <c r="J162" s="58">
        <f t="shared" si="61"/>
        <v>0</v>
      </c>
      <c r="K162" s="53">
        <f>+'DAY14'!K162+'DAY15'!C162</f>
        <v>0</v>
      </c>
      <c r="L162" s="54">
        <f>+'DAY14'!L162+'DAY15'!D162</f>
        <v>0</v>
      </c>
      <c r="M162" s="55">
        <f>+'DAY14'!M162+'DAY15'!E162</f>
        <v>0</v>
      </c>
      <c r="N162" s="52">
        <f>+'DAY14'!N162+'DAY15'!F162</f>
        <v>0</v>
      </c>
      <c r="O162" s="276">
        <f>+'DAY14'!O162+'DAY15'!G162</f>
        <v>0</v>
      </c>
      <c r="P162" s="53">
        <f t="shared" si="56"/>
        <v>0</v>
      </c>
      <c r="Q162" s="54">
        <f t="shared" si="57"/>
        <v>0</v>
      </c>
      <c r="R162" s="55">
        <f t="shared" si="58"/>
        <v>0</v>
      </c>
      <c r="S162" s="52">
        <f t="shared" si="59"/>
        <v>0</v>
      </c>
      <c r="T162" s="276">
        <f t="shared" si="60"/>
        <v>0</v>
      </c>
      <c r="U162" s="62">
        <f t="shared" si="53"/>
        <v>0</v>
      </c>
    </row>
    <row r="163" spans="1:21" x14ac:dyDescent="0.25">
      <c r="A163" s="88" t="s">
        <v>76</v>
      </c>
      <c r="B163" s="52">
        <f>'DAY14'!H163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+(Table117[[#This Row],[OPENING ]]+Table117[[#This Row],[RECEIPTS]]+Table117[[#This Row],[RETURNS]])-(Table117[[#This Row],[EXCHANGED]]+Table117[[#This Row],[SALES]]+Table117[[#This Row],[ISSUES]])</f>
        <v>0</v>
      </c>
      <c r="I163" s="53">
        <v>0</v>
      </c>
      <c r="J163" s="58">
        <f t="shared" si="61"/>
        <v>0</v>
      </c>
      <c r="K163" s="53">
        <f>+'DAY14'!K163+'DAY15'!C163</f>
        <v>0</v>
      </c>
      <c r="L163" s="54">
        <f>+'DAY14'!L163+'DAY15'!D163</f>
        <v>0</v>
      </c>
      <c r="M163" s="55">
        <f>+'DAY14'!M163+'DAY15'!E163</f>
        <v>0</v>
      </c>
      <c r="N163" s="52">
        <f>+'DAY14'!N163+'DAY15'!F163</f>
        <v>0</v>
      </c>
      <c r="O163" s="276">
        <f>+'DAY14'!O163+'DAY15'!G163</f>
        <v>0</v>
      </c>
      <c r="P163" s="53">
        <f t="shared" si="56"/>
        <v>0</v>
      </c>
      <c r="Q163" s="54">
        <f t="shared" si="57"/>
        <v>0</v>
      </c>
      <c r="R163" s="55">
        <f t="shared" si="58"/>
        <v>0</v>
      </c>
      <c r="S163" s="52">
        <f t="shared" si="59"/>
        <v>0</v>
      </c>
      <c r="T163" s="276">
        <f t="shared" si="60"/>
        <v>0</v>
      </c>
      <c r="U163" s="62">
        <f t="shared" si="53"/>
        <v>0</v>
      </c>
    </row>
    <row r="164" spans="1:21" x14ac:dyDescent="0.25">
      <c r="A164" s="87" t="s">
        <v>77</v>
      </c>
      <c r="B164" s="52">
        <f>'DAY14'!H164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+(Table117[[#This Row],[OPENING ]]+Table117[[#This Row],[RECEIPTS]]+Table117[[#This Row],[RETURNS]])-(Table117[[#This Row],[EXCHANGED]]+Table117[[#This Row],[SALES]]+Table117[[#This Row],[ISSUES]])</f>
        <v>4</v>
      </c>
      <c r="I164" s="53">
        <v>0</v>
      </c>
      <c r="J164" s="58">
        <f t="shared" si="61"/>
        <v>-4</v>
      </c>
      <c r="K164" s="53">
        <f>+'DAY14'!K164+'DAY15'!C164</f>
        <v>0</v>
      </c>
      <c r="L164" s="54">
        <f>+'DAY14'!L164+'DAY15'!D164</f>
        <v>0</v>
      </c>
      <c r="M164" s="55">
        <f>+'DAY14'!M164+'DAY15'!E164</f>
        <v>0</v>
      </c>
      <c r="N164" s="52">
        <f>+'DAY14'!N164+'DAY15'!F164</f>
        <v>0</v>
      </c>
      <c r="O164" s="276">
        <f>+'DAY14'!O164+'DAY15'!G164</f>
        <v>0</v>
      </c>
      <c r="P164" s="53">
        <f t="shared" si="56"/>
        <v>0</v>
      </c>
      <c r="Q164" s="54">
        <f t="shared" si="57"/>
        <v>0</v>
      </c>
      <c r="R164" s="55">
        <f t="shared" si="58"/>
        <v>0</v>
      </c>
      <c r="S164" s="52">
        <f t="shared" si="59"/>
        <v>0</v>
      </c>
      <c r="T164" s="276">
        <f t="shared" si="60"/>
        <v>0</v>
      </c>
      <c r="U164" s="62">
        <f t="shared" si="53"/>
        <v>0</v>
      </c>
    </row>
    <row r="165" spans="1:21" x14ac:dyDescent="0.25">
      <c r="A165" s="109" t="s">
        <v>78</v>
      </c>
      <c r="B165" s="52">
        <f>'DAY14'!H165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+(Table117[[#This Row],[OPENING ]]+Table117[[#This Row],[RECEIPTS]]+Table117[[#This Row],[RETURNS]])-(Table117[[#This Row],[EXCHANGED]]+Table117[[#This Row],[SALES]]+Table117[[#This Row],[ISSUES]])</f>
        <v>0</v>
      </c>
      <c r="I165" s="53">
        <v>0</v>
      </c>
      <c r="J165" s="58">
        <f t="shared" si="61"/>
        <v>0</v>
      </c>
      <c r="K165" s="53">
        <f>+'DAY14'!K165+'DAY15'!C165</f>
        <v>0</v>
      </c>
      <c r="L165" s="54">
        <f>+'DAY14'!L165+'DAY15'!D165</f>
        <v>0</v>
      </c>
      <c r="M165" s="55">
        <f>+'DAY14'!M165+'DAY15'!E165</f>
        <v>0</v>
      </c>
      <c r="N165" s="52">
        <f>+'DAY14'!N165+'DAY15'!F165</f>
        <v>0</v>
      </c>
      <c r="O165" s="276">
        <f>+'DAY14'!O165+'DAY15'!G165</f>
        <v>0</v>
      </c>
      <c r="P165" s="53">
        <f t="shared" si="56"/>
        <v>0</v>
      </c>
      <c r="Q165" s="54">
        <f t="shared" si="57"/>
        <v>0</v>
      </c>
      <c r="R165" s="55">
        <f t="shared" si="58"/>
        <v>0</v>
      </c>
      <c r="S165" s="52">
        <f t="shared" si="59"/>
        <v>0</v>
      </c>
      <c r="T165" s="276">
        <f t="shared" si="60"/>
        <v>0</v>
      </c>
      <c r="U165" s="62">
        <f t="shared" si="53"/>
        <v>0</v>
      </c>
    </row>
    <row r="166" spans="1:21" x14ac:dyDescent="0.25">
      <c r="A166" s="109" t="s">
        <v>79</v>
      </c>
      <c r="B166" s="52">
        <f>'DAY14'!H166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+(Table117[[#This Row],[OPENING ]]+Table117[[#This Row],[RECEIPTS]]+Table117[[#This Row],[RETURNS]])-(Table117[[#This Row],[EXCHANGED]]+Table117[[#This Row],[SALES]]+Table117[[#This Row],[ISSUES]])</f>
        <v>0</v>
      </c>
      <c r="I166" s="53">
        <v>0</v>
      </c>
      <c r="J166" s="58">
        <f t="shared" si="61"/>
        <v>0</v>
      </c>
      <c r="K166" s="53">
        <f>+'DAY14'!K166+'DAY15'!C166</f>
        <v>0</v>
      </c>
      <c r="L166" s="54">
        <f>+'DAY14'!L166+'DAY15'!D166</f>
        <v>0</v>
      </c>
      <c r="M166" s="55">
        <f>+'DAY14'!M166+'DAY15'!E166</f>
        <v>0</v>
      </c>
      <c r="N166" s="52">
        <f>+'DAY14'!N166+'DAY15'!F166</f>
        <v>0</v>
      </c>
      <c r="O166" s="276">
        <f>+'DAY14'!O166+'DAY15'!G166</f>
        <v>0</v>
      </c>
      <c r="P166" s="53">
        <f t="shared" si="56"/>
        <v>0</v>
      </c>
      <c r="Q166" s="54">
        <f t="shared" si="57"/>
        <v>0</v>
      </c>
      <c r="R166" s="55">
        <f t="shared" si="58"/>
        <v>0</v>
      </c>
      <c r="S166" s="52">
        <f t="shared" si="59"/>
        <v>0</v>
      </c>
      <c r="T166" s="276">
        <f t="shared" si="60"/>
        <v>0</v>
      </c>
      <c r="U166" s="62">
        <f t="shared" si="53"/>
        <v>0</v>
      </c>
    </row>
    <row r="167" spans="1:21" x14ac:dyDescent="0.25">
      <c r="A167" s="109" t="s">
        <v>109</v>
      </c>
      <c r="B167" s="52">
        <f>'DAY14'!H167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+(Table117[[#This Row],[OPENING ]]+Table117[[#This Row],[RECEIPTS]]+Table117[[#This Row],[RETURNS]])-(Table117[[#This Row],[EXCHANGED]]+Table117[[#This Row],[SALES]]+Table117[[#This Row],[ISSUES]])</f>
        <v>317.2</v>
      </c>
      <c r="I167" s="53">
        <v>0</v>
      </c>
      <c r="J167" s="58">
        <f t="shared" si="61"/>
        <v>-317.2</v>
      </c>
      <c r="K167" s="53">
        <f>+'DAY14'!K167+'DAY15'!C167</f>
        <v>0</v>
      </c>
      <c r="L167" s="54">
        <f>+'DAY14'!L167+'DAY15'!D167</f>
        <v>0</v>
      </c>
      <c r="M167" s="55">
        <f>+'DAY14'!M167+'DAY15'!E167</f>
        <v>0</v>
      </c>
      <c r="N167" s="52">
        <f>+'DAY14'!N167+'DAY15'!F167</f>
        <v>0</v>
      </c>
      <c r="O167" s="276">
        <f>+'DAY14'!O167+'DAY15'!G167</f>
        <v>0</v>
      </c>
      <c r="P167" s="53">
        <f t="shared" si="56"/>
        <v>0</v>
      </c>
      <c r="Q167" s="54">
        <f t="shared" si="57"/>
        <v>0</v>
      </c>
      <c r="R167" s="55">
        <f t="shared" si="58"/>
        <v>0</v>
      </c>
      <c r="S167" s="52">
        <f t="shared" si="59"/>
        <v>0</v>
      </c>
      <c r="T167" s="276">
        <f t="shared" si="60"/>
        <v>0</v>
      </c>
      <c r="U167" s="62">
        <f t="shared" si="53"/>
        <v>0</v>
      </c>
    </row>
    <row r="168" spans="1:21" x14ac:dyDescent="0.25">
      <c r="A168" s="109" t="s">
        <v>110</v>
      </c>
      <c r="B168" s="52">
        <f>'DAY14'!H168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+(Table117[[#This Row],[OPENING ]]+Table117[[#This Row],[RECEIPTS]]+Table117[[#This Row],[RETURNS]])-(Table117[[#This Row],[EXCHANGED]]+Table117[[#This Row],[SALES]]+Table117[[#This Row],[ISSUES]])</f>
        <v>1254.2</v>
      </c>
      <c r="I168" s="53">
        <v>0</v>
      </c>
      <c r="J168" s="58">
        <f t="shared" si="61"/>
        <v>-1254.2</v>
      </c>
      <c r="K168" s="53">
        <f>+'DAY14'!K168+'DAY15'!C168</f>
        <v>0</v>
      </c>
      <c r="L168" s="54">
        <f>+'DAY14'!L168+'DAY15'!D168</f>
        <v>0</v>
      </c>
      <c r="M168" s="55">
        <f>+'DAY14'!M168+'DAY15'!E168</f>
        <v>0</v>
      </c>
      <c r="N168" s="52">
        <f>+'DAY14'!N168+'DAY15'!F168</f>
        <v>0</v>
      </c>
      <c r="O168" s="276">
        <f>+'DAY14'!O168+'DAY15'!G168</f>
        <v>0</v>
      </c>
      <c r="P168" s="53">
        <f t="shared" si="56"/>
        <v>0</v>
      </c>
      <c r="Q168" s="54">
        <f t="shared" si="57"/>
        <v>0</v>
      </c>
      <c r="R168" s="55">
        <f t="shared" si="58"/>
        <v>0</v>
      </c>
      <c r="S168" s="52">
        <f t="shared" si="59"/>
        <v>0</v>
      </c>
      <c r="T168" s="276">
        <f t="shared" si="60"/>
        <v>0</v>
      </c>
      <c r="U168" s="62">
        <f t="shared" si="53"/>
        <v>0</v>
      </c>
    </row>
    <row r="169" spans="1:21" x14ac:dyDescent="0.25">
      <c r="A169" s="109" t="s">
        <v>80</v>
      </c>
      <c r="B169" s="52">
        <f>'DAY14'!H169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+(Table117[[#This Row],[OPENING ]]+Table117[[#This Row],[RECEIPTS]]+Table117[[#This Row],[RETURNS]])-(Table117[[#This Row],[EXCHANGED]]+Table117[[#This Row],[SALES]]+Table117[[#This Row],[ISSUES]])</f>
        <v>0</v>
      </c>
      <c r="I169" s="53">
        <v>0</v>
      </c>
      <c r="J169" s="58">
        <f t="shared" si="61"/>
        <v>0</v>
      </c>
      <c r="K169" s="53">
        <f>+'DAY14'!K169+'DAY15'!C169</f>
        <v>0</v>
      </c>
      <c r="L169" s="54">
        <f>+'DAY14'!L169+'DAY15'!D169</f>
        <v>0</v>
      </c>
      <c r="M169" s="55">
        <f>+'DAY14'!M169+'DAY15'!E169</f>
        <v>0</v>
      </c>
      <c r="N169" s="52">
        <f>+'DAY14'!N169+'DAY15'!F169</f>
        <v>0</v>
      </c>
      <c r="O169" s="276">
        <f>+'DAY14'!O169+'DAY15'!G169</f>
        <v>0</v>
      </c>
      <c r="P169" s="53">
        <f t="shared" si="56"/>
        <v>0</v>
      </c>
      <c r="Q169" s="54">
        <f t="shared" si="57"/>
        <v>0</v>
      </c>
      <c r="R169" s="55">
        <f t="shared" si="58"/>
        <v>0</v>
      </c>
      <c r="S169" s="52">
        <f t="shared" si="59"/>
        <v>0</v>
      </c>
      <c r="T169" s="276">
        <f t="shared" si="60"/>
        <v>0</v>
      </c>
      <c r="U169" s="62">
        <f t="shared" si="53"/>
        <v>0</v>
      </c>
    </row>
    <row r="170" spans="1:21" x14ac:dyDescent="0.25">
      <c r="A170" s="109" t="s">
        <v>81</v>
      </c>
      <c r="B170" s="52">
        <f>'DAY14'!H170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+(Table117[[#This Row],[OPENING ]]+Table117[[#This Row],[RECEIPTS]]+Table117[[#This Row],[RETURNS]])-(Table117[[#This Row],[EXCHANGED]]+Table117[[#This Row],[SALES]]+Table117[[#This Row],[ISSUES]])</f>
        <v>0</v>
      </c>
      <c r="I170" s="53">
        <v>0</v>
      </c>
      <c r="J170" s="58">
        <f t="shared" si="61"/>
        <v>0</v>
      </c>
      <c r="K170" s="53">
        <f>+'DAY14'!K170+'DAY15'!C170</f>
        <v>0</v>
      </c>
      <c r="L170" s="54">
        <f>+'DAY14'!L170+'DAY15'!D170</f>
        <v>0</v>
      </c>
      <c r="M170" s="55">
        <f>+'DAY14'!M170+'DAY15'!E170</f>
        <v>0</v>
      </c>
      <c r="N170" s="52">
        <f>+'DAY14'!N170+'DAY15'!F170</f>
        <v>0</v>
      </c>
      <c r="O170" s="276">
        <f>+'DAY14'!O170+'DAY15'!G170</f>
        <v>0</v>
      </c>
      <c r="P170" s="53">
        <f t="shared" si="56"/>
        <v>0</v>
      </c>
      <c r="Q170" s="54">
        <f t="shared" si="57"/>
        <v>0</v>
      </c>
      <c r="R170" s="55">
        <f t="shared" si="58"/>
        <v>0</v>
      </c>
      <c r="S170" s="52">
        <f t="shared" si="59"/>
        <v>0</v>
      </c>
      <c r="T170" s="276">
        <f t="shared" si="60"/>
        <v>0</v>
      </c>
      <c r="U170" s="62">
        <f t="shared" si="53"/>
        <v>0</v>
      </c>
    </row>
    <row r="171" spans="1:21" x14ac:dyDescent="0.25">
      <c r="A171" s="89" t="s">
        <v>82</v>
      </c>
      <c r="B171" s="52">
        <f>'DAY14'!H171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+(Table117[[#This Row],[OPENING ]]+Table117[[#This Row],[RECEIPTS]]+Table117[[#This Row],[RETURNS]])-(Table117[[#This Row],[EXCHANGED]]+Table117[[#This Row],[SALES]]+Table117[[#This Row],[ISSUES]])</f>
        <v>0</v>
      </c>
      <c r="I171" s="53">
        <v>0</v>
      </c>
      <c r="J171" s="58">
        <f t="shared" si="61"/>
        <v>0</v>
      </c>
      <c r="K171" s="53">
        <f>+'DAY14'!K171+'DAY15'!C171</f>
        <v>0</v>
      </c>
      <c r="L171" s="54">
        <f>+'DAY14'!L171+'DAY15'!D171</f>
        <v>0</v>
      </c>
      <c r="M171" s="55">
        <f>+'DAY14'!M171+'DAY15'!E171</f>
        <v>0</v>
      </c>
      <c r="N171" s="52">
        <f>+'DAY14'!N171+'DAY15'!F171</f>
        <v>0</v>
      </c>
      <c r="O171" s="276">
        <f>+'DAY14'!O171+'DAY15'!G171</f>
        <v>0</v>
      </c>
      <c r="P171" s="53">
        <f t="shared" si="56"/>
        <v>0</v>
      </c>
      <c r="Q171" s="54">
        <f t="shared" si="57"/>
        <v>0</v>
      </c>
      <c r="R171" s="55">
        <f t="shared" si="58"/>
        <v>0</v>
      </c>
      <c r="S171" s="52">
        <f t="shared" si="59"/>
        <v>0</v>
      </c>
      <c r="T171" s="276">
        <f t="shared" si="60"/>
        <v>0</v>
      </c>
      <c r="U171" s="62">
        <f t="shared" si="53"/>
        <v>0</v>
      </c>
    </row>
    <row r="172" spans="1:21" x14ac:dyDescent="0.25">
      <c r="A172" s="90" t="s">
        <v>83</v>
      </c>
      <c r="B172" s="52">
        <f>'DAY14'!H172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+(Table117[[#This Row],[OPENING ]]+Table117[[#This Row],[RECEIPTS]]+Table117[[#This Row],[RETURNS]])-(Table117[[#This Row],[EXCHANGED]]+Table117[[#This Row],[SALES]]+Table117[[#This Row],[ISSUES]])</f>
        <v>504.2</v>
      </c>
      <c r="I172" s="53">
        <v>0</v>
      </c>
      <c r="J172" s="58">
        <f t="shared" si="61"/>
        <v>-504.2</v>
      </c>
      <c r="K172" s="53">
        <f>+'DAY14'!K172+'DAY15'!C172</f>
        <v>0</v>
      </c>
      <c r="L172" s="54">
        <f>+'DAY14'!L172+'DAY15'!D172</f>
        <v>0</v>
      </c>
      <c r="M172" s="55">
        <f>+'DAY14'!M172+'DAY15'!E172</f>
        <v>0</v>
      </c>
      <c r="N172" s="52">
        <f>+'DAY14'!N172+'DAY15'!F172</f>
        <v>0</v>
      </c>
      <c r="O172" s="276">
        <f>+'DAY14'!O172+'DAY15'!G172</f>
        <v>0</v>
      </c>
      <c r="P172" s="53">
        <f t="shared" si="56"/>
        <v>0</v>
      </c>
      <c r="Q172" s="54">
        <f t="shared" si="57"/>
        <v>0</v>
      </c>
      <c r="R172" s="55">
        <f t="shared" si="58"/>
        <v>0</v>
      </c>
      <c r="S172" s="52">
        <f t="shared" si="59"/>
        <v>0</v>
      </c>
      <c r="T172" s="276">
        <f t="shared" si="60"/>
        <v>0</v>
      </c>
      <c r="U172" s="62">
        <f t="shared" si="53"/>
        <v>0</v>
      </c>
    </row>
    <row r="173" spans="1:21" x14ac:dyDescent="0.25">
      <c r="A173" s="90" t="s">
        <v>86</v>
      </c>
      <c r="B173" s="52">
        <f>'DAY14'!H173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+(Table117[[#This Row],[OPENING ]]+Table117[[#This Row],[RECEIPTS]]+Table117[[#This Row],[RETURNS]])-(Table117[[#This Row],[EXCHANGED]]+Table117[[#This Row],[SALES]]+Table117[[#This Row],[ISSUES]])</f>
        <v>4.8</v>
      </c>
      <c r="I173" s="53">
        <v>0</v>
      </c>
      <c r="J173" s="58">
        <f t="shared" si="61"/>
        <v>-4.8</v>
      </c>
      <c r="K173" s="53">
        <f>+'DAY14'!K173+'DAY15'!C173</f>
        <v>0</v>
      </c>
      <c r="L173" s="54">
        <f>+'DAY14'!L173+'DAY15'!D173</f>
        <v>0</v>
      </c>
      <c r="M173" s="55">
        <f>+'DAY14'!M173+'DAY15'!E173</f>
        <v>0</v>
      </c>
      <c r="N173" s="52">
        <f>+'DAY14'!N173+'DAY15'!F173</f>
        <v>0</v>
      </c>
      <c r="O173" s="276">
        <f>+'DAY14'!O173+'DAY15'!G173</f>
        <v>0</v>
      </c>
      <c r="P173" s="53">
        <f t="shared" si="56"/>
        <v>0</v>
      </c>
      <c r="Q173" s="54">
        <f t="shared" si="57"/>
        <v>0</v>
      </c>
      <c r="R173" s="55">
        <f t="shared" si="58"/>
        <v>0</v>
      </c>
      <c r="S173" s="52">
        <f t="shared" si="59"/>
        <v>0</v>
      </c>
      <c r="T173" s="276">
        <f t="shared" si="60"/>
        <v>0</v>
      </c>
      <c r="U173" s="62">
        <f t="shared" si="53"/>
        <v>0</v>
      </c>
    </row>
    <row r="174" spans="1:21" x14ac:dyDescent="0.25">
      <c r="A174" s="94" t="s">
        <v>85</v>
      </c>
      <c r="B174" s="52">
        <f>'DAY14'!H174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+(Table117[[#This Row],[OPENING ]]+Table117[[#This Row],[RECEIPTS]]+Table117[[#This Row],[RETURNS]])-(Table117[[#This Row],[EXCHANGED]]+Table117[[#This Row],[SALES]]+Table117[[#This Row],[ISSUES]])</f>
        <v>800.8</v>
      </c>
      <c r="I174" s="53">
        <v>0</v>
      </c>
      <c r="J174" s="58">
        <f t="shared" si="61"/>
        <v>-800.8</v>
      </c>
      <c r="K174" s="53">
        <f>+'DAY14'!K174+'DAY15'!C174</f>
        <v>0</v>
      </c>
      <c r="L174" s="54">
        <f>+'DAY14'!L174+'DAY15'!D174</f>
        <v>0</v>
      </c>
      <c r="M174" s="55">
        <f>+'DAY14'!M174+'DAY15'!E174</f>
        <v>0</v>
      </c>
      <c r="N174" s="52">
        <f>+'DAY14'!N174+'DAY15'!F174</f>
        <v>0</v>
      </c>
      <c r="O174" s="276">
        <f>+'DAY14'!O174+'DAY15'!G174</f>
        <v>1.2</v>
      </c>
      <c r="P174" s="53">
        <f t="shared" si="56"/>
        <v>0</v>
      </c>
      <c r="Q174" s="54">
        <f t="shared" si="57"/>
        <v>0</v>
      </c>
      <c r="R174" s="55">
        <f t="shared" si="58"/>
        <v>0</v>
      </c>
      <c r="S174" s="52">
        <f t="shared" si="59"/>
        <v>0</v>
      </c>
      <c r="T174" s="276">
        <f t="shared" si="60"/>
        <v>0.08</v>
      </c>
      <c r="U174" s="62">
        <f t="shared" si="53"/>
        <v>10010</v>
      </c>
    </row>
    <row r="175" spans="1:21" x14ac:dyDescent="0.25">
      <c r="A175" s="90" t="s">
        <v>84</v>
      </c>
      <c r="B175" s="52">
        <f>'DAY14'!H175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+(Table117[[#This Row],[OPENING ]]+Table117[[#This Row],[RECEIPTS]]+Table117[[#This Row],[RETURNS]])-(Table117[[#This Row],[EXCHANGED]]+Table117[[#This Row],[SALES]]+Table117[[#This Row],[ISSUES]])</f>
        <v>0</v>
      </c>
      <c r="I175" s="53">
        <v>0</v>
      </c>
      <c r="J175" s="58">
        <f t="shared" si="61"/>
        <v>0</v>
      </c>
      <c r="K175" s="53">
        <f>+'DAY14'!K175+'DAY15'!C175</f>
        <v>0</v>
      </c>
      <c r="L175" s="54">
        <f>+'DAY14'!L175+'DAY15'!D175</f>
        <v>0</v>
      </c>
      <c r="M175" s="55">
        <f>+'DAY14'!M175+'DAY15'!E175</f>
        <v>0</v>
      </c>
      <c r="N175" s="52">
        <f>+'DAY14'!N175+'DAY15'!F175</f>
        <v>0</v>
      </c>
      <c r="O175" s="276">
        <f>+'DAY14'!O175+'DAY15'!G175</f>
        <v>0</v>
      </c>
      <c r="P175" s="53">
        <f t="shared" si="56"/>
        <v>0</v>
      </c>
      <c r="Q175" s="54">
        <f t="shared" si="57"/>
        <v>0</v>
      </c>
      <c r="R175" s="55">
        <f t="shared" si="58"/>
        <v>0</v>
      </c>
      <c r="S175" s="52">
        <f t="shared" si="59"/>
        <v>0</v>
      </c>
      <c r="T175" s="276">
        <f t="shared" si="60"/>
        <v>0</v>
      </c>
      <c r="U175" s="62">
        <f t="shared" si="53"/>
        <v>0</v>
      </c>
    </row>
    <row r="176" spans="1:21" x14ac:dyDescent="0.25">
      <c r="A176" s="318" t="s">
        <v>87</v>
      </c>
      <c r="B176" s="52">
        <f>'DAY14'!H176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+(Table117[[#This Row],[OPENING ]]+Table117[[#This Row],[RECEIPTS]]+Table117[[#This Row],[RETURNS]])-(Table117[[#This Row],[EXCHANGED]]+Table117[[#This Row],[SALES]]+Table117[[#This Row],[ISSUES]])</f>
        <v>0</v>
      </c>
      <c r="I176" s="53">
        <v>0</v>
      </c>
      <c r="J176" s="58">
        <f t="shared" si="61"/>
        <v>0</v>
      </c>
      <c r="K176" s="53">
        <f>+'DAY14'!K176+'DAY15'!C176</f>
        <v>0</v>
      </c>
      <c r="L176" s="54">
        <f>+'DAY14'!L176+'DAY15'!D176</f>
        <v>0</v>
      </c>
      <c r="M176" s="55">
        <f>+'DAY14'!M176+'DAY15'!E176</f>
        <v>0</v>
      </c>
      <c r="N176" s="52">
        <f>+'DAY14'!N176+'DAY15'!F176</f>
        <v>0</v>
      </c>
      <c r="O176" s="276">
        <f>+'DAY14'!O176+'DAY15'!G176</f>
        <v>0</v>
      </c>
      <c r="P176" s="53">
        <f t="shared" si="56"/>
        <v>0</v>
      </c>
      <c r="Q176" s="54">
        <f t="shared" si="57"/>
        <v>0</v>
      </c>
      <c r="R176" s="55">
        <f t="shared" si="58"/>
        <v>0</v>
      </c>
      <c r="S176" s="52">
        <f t="shared" si="59"/>
        <v>0</v>
      </c>
      <c r="T176" s="276">
        <f t="shared" si="60"/>
        <v>0</v>
      </c>
      <c r="U176" s="62">
        <f t="shared" si="53"/>
        <v>0</v>
      </c>
    </row>
    <row r="177" spans="1:21" x14ac:dyDescent="0.25">
      <c r="A177" s="318" t="s">
        <v>89</v>
      </c>
      <c r="B177" s="52">
        <f>'DAY14'!H177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+(Table117[[#This Row],[OPENING ]]+Table117[[#This Row],[RECEIPTS]]+Table117[[#This Row],[RETURNS]])-(Table117[[#This Row],[EXCHANGED]]+Table117[[#This Row],[SALES]]+Table117[[#This Row],[ISSUES]])</f>
        <v>17.8</v>
      </c>
      <c r="I177" s="53">
        <v>0</v>
      </c>
      <c r="J177" s="58">
        <f t="shared" si="61"/>
        <v>-17.8</v>
      </c>
      <c r="K177" s="53">
        <f>+'DAY14'!K177+'DAY15'!C177</f>
        <v>0</v>
      </c>
      <c r="L177" s="54">
        <f>+'DAY14'!L177+'DAY15'!D177</f>
        <v>0</v>
      </c>
      <c r="M177" s="55">
        <f>+'DAY14'!M177+'DAY15'!E177</f>
        <v>0</v>
      </c>
      <c r="N177" s="52">
        <f>+'DAY14'!N177+'DAY15'!F177</f>
        <v>0</v>
      </c>
      <c r="O177" s="276">
        <f>+'DAY14'!O177+'DAY15'!G177</f>
        <v>0</v>
      </c>
      <c r="P177" s="53">
        <f t="shared" si="56"/>
        <v>0</v>
      </c>
      <c r="Q177" s="54">
        <f t="shared" si="57"/>
        <v>0</v>
      </c>
      <c r="R177" s="55">
        <f t="shared" si="58"/>
        <v>0</v>
      </c>
      <c r="S177" s="52">
        <f t="shared" si="59"/>
        <v>0</v>
      </c>
      <c r="T177" s="276">
        <f t="shared" si="60"/>
        <v>0</v>
      </c>
      <c r="U177" s="62">
        <f t="shared" si="53"/>
        <v>0</v>
      </c>
    </row>
    <row r="178" spans="1:21" x14ac:dyDescent="0.25">
      <c r="A178" s="318" t="s">
        <v>88</v>
      </c>
      <c r="B178" s="52">
        <f>'DAY14'!H178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+(Table117[[#This Row],[OPENING ]]+Table117[[#This Row],[RECEIPTS]]+Table117[[#This Row],[RETURNS]])-(Table117[[#This Row],[EXCHANGED]]+Table117[[#This Row],[SALES]]+Table117[[#This Row],[ISSUES]])</f>
        <v>0</v>
      </c>
      <c r="I178" s="53">
        <v>0</v>
      </c>
      <c r="J178" s="58">
        <f t="shared" si="61"/>
        <v>0</v>
      </c>
      <c r="K178" s="53">
        <f>+'DAY14'!K178+'DAY15'!C178</f>
        <v>0</v>
      </c>
      <c r="L178" s="54">
        <f>+'DAY14'!L178+'DAY15'!D178</f>
        <v>0</v>
      </c>
      <c r="M178" s="55">
        <f>+'DAY14'!M178+'DAY15'!E178</f>
        <v>0</v>
      </c>
      <c r="N178" s="52">
        <f>+'DAY14'!N178+'DAY15'!F178</f>
        <v>0</v>
      </c>
      <c r="O178" s="276">
        <f>+'DAY14'!O178+'DAY15'!G178</f>
        <v>0</v>
      </c>
      <c r="P178" s="53">
        <f t="shared" si="56"/>
        <v>0</v>
      </c>
      <c r="Q178" s="54">
        <f t="shared" si="57"/>
        <v>0</v>
      </c>
      <c r="R178" s="55">
        <f t="shared" si="58"/>
        <v>0</v>
      </c>
      <c r="S178" s="52">
        <f t="shared" si="59"/>
        <v>0</v>
      </c>
      <c r="T178" s="276">
        <f t="shared" si="60"/>
        <v>0</v>
      </c>
      <c r="U178" s="62">
        <f t="shared" si="53"/>
        <v>0</v>
      </c>
    </row>
    <row r="179" spans="1:21" x14ac:dyDescent="0.25">
      <c r="A179" s="88" t="s">
        <v>90</v>
      </c>
      <c r="B179" s="52">
        <f>'DAY14'!H179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+(Table117[[#This Row],[OPENING ]]+Table117[[#This Row],[RECEIPTS]]+Table117[[#This Row],[RETURNS]])-(Table117[[#This Row],[EXCHANGED]]+Table117[[#This Row],[SALES]]+Table117[[#This Row],[ISSUES]])</f>
        <v>0</v>
      </c>
      <c r="I179" s="53">
        <v>0</v>
      </c>
      <c r="J179" s="58">
        <f t="shared" si="61"/>
        <v>0</v>
      </c>
      <c r="K179" s="53">
        <f>+'DAY14'!K179+'DAY15'!C179</f>
        <v>0</v>
      </c>
      <c r="L179" s="54">
        <f>+'DAY14'!L179+'DAY15'!D179</f>
        <v>0</v>
      </c>
      <c r="M179" s="55">
        <f>+'DAY14'!M179+'DAY15'!E179</f>
        <v>0</v>
      </c>
      <c r="N179" s="52">
        <f>+'DAY14'!N179+'DAY15'!F179</f>
        <v>0</v>
      </c>
      <c r="O179" s="276">
        <f>+'DAY14'!O179+'DAY15'!G179</f>
        <v>0</v>
      </c>
      <c r="P179" s="53">
        <f t="shared" si="56"/>
        <v>0</v>
      </c>
      <c r="Q179" s="54">
        <f t="shared" si="57"/>
        <v>0</v>
      </c>
      <c r="R179" s="55">
        <f t="shared" si="58"/>
        <v>0</v>
      </c>
      <c r="S179" s="52">
        <f t="shared" si="59"/>
        <v>0</v>
      </c>
      <c r="T179" s="276">
        <f t="shared" si="60"/>
        <v>0</v>
      </c>
      <c r="U179" s="62">
        <f t="shared" si="53"/>
        <v>0</v>
      </c>
    </row>
    <row r="180" spans="1:21" x14ac:dyDescent="0.25">
      <c r="A180" s="88" t="s">
        <v>91</v>
      </c>
      <c r="B180" s="52">
        <f>'DAY14'!H180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+(Table117[[#This Row],[OPENING ]]+Table117[[#This Row],[RECEIPTS]]+Table117[[#This Row],[RETURNS]])-(Table117[[#This Row],[EXCHANGED]]+Table117[[#This Row],[SALES]]+Table117[[#This Row],[ISSUES]])</f>
        <v>368.44</v>
      </c>
      <c r="I180" s="53">
        <v>0</v>
      </c>
      <c r="J180" s="58">
        <f t="shared" si="61"/>
        <v>-368.44</v>
      </c>
      <c r="K180" s="53">
        <f>+'DAY14'!K180+'DAY15'!C180</f>
        <v>0</v>
      </c>
      <c r="L180" s="54">
        <f>+'DAY14'!L180+'DAY15'!D180</f>
        <v>0</v>
      </c>
      <c r="M180" s="55">
        <f>+'DAY14'!M180+'DAY15'!E180</f>
        <v>0</v>
      </c>
      <c r="N180" s="52">
        <f>+'DAY14'!N180+'DAY15'!F180</f>
        <v>0</v>
      </c>
      <c r="O180" s="276">
        <f>+'DAY14'!O180+'DAY15'!G180</f>
        <v>87.2</v>
      </c>
      <c r="P180" s="53">
        <f t="shared" si="56"/>
        <v>0</v>
      </c>
      <c r="Q180" s="54">
        <f t="shared" si="57"/>
        <v>0</v>
      </c>
      <c r="R180" s="55">
        <f t="shared" si="58"/>
        <v>0</v>
      </c>
      <c r="S180" s="52">
        <f t="shared" si="59"/>
        <v>0</v>
      </c>
      <c r="T180" s="276">
        <f t="shared" si="60"/>
        <v>5.8133333333333335</v>
      </c>
      <c r="U180" s="62">
        <f t="shared" si="53"/>
        <v>63.378440366972477</v>
      </c>
    </row>
    <row r="181" spans="1:21" x14ac:dyDescent="0.25">
      <c r="A181" s="88" t="s">
        <v>92</v>
      </c>
      <c r="B181" s="52">
        <f>'DAY14'!H181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+(Table117[[#This Row],[OPENING ]]+Table117[[#This Row],[RECEIPTS]]+Table117[[#This Row],[RETURNS]])-(Table117[[#This Row],[EXCHANGED]]+Table117[[#This Row],[SALES]]+Table117[[#This Row],[ISSUES]])</f>
        <v>0</v>
      </c>
      <c r="I181" s="53">
        <v>0</v>
      </c>
      <c r="J181" s="58">
        <f t="shared" si="61"/>
        <v>0</v>
      </c>
      <c r="K181" s="53">
        <f>+'DAY14'!K181+'DAY15'!C181</f>
        <v>0</v>
      </c>
      <c r="L181" s="54">
        <f>+'DAY14'!L181+'DAY15'!D181</f>
        <v>0</v>
      </c>
      <c r="M181" s="55">
        <f>+'DAY14'!M181+'DAY15'!E181</f>
        <v>0</v>
      </c>
      <c r="N181" s="52">
        <f>+'DAY14'!N181+'DAY15'!F181</f>
        <v>0</v>
      </c>
      <c r="O181" s="276">
        <f>+'DAY14'!O181+'DAY15'!G181</f>
        <v>0</v>
      </c>
      <c r="P181" s="53">
        <f t="shared" si="56"/>
        <v>0</v>
      </c>
      <c r="Q181" s="54">
        <f t="shared" si="57"/>
        <v>0</v>
      </c>
      <c r="R181" s="55">
        <f t="shared" si="58"/>
        <v>0</v>
      </c>
      <c r="S181" s="52">
        <f t="shared" si="59"/>
        <v>0</v>
      </c>
      <c r="T181" s="276">
        <f t="shared" si="60"/>
        <v>0</v>
      </c>
      <c r="U181" s="62">
        <f t="shared" si="53"/>
        <v>0</v>
      </c>
    </row>
    <row r="182" spans="1:21" x14ac:dyDescent="0.25">
      <c r="A182" s="88" t="s">
        <v>111</v>
      </c>
      <c r="B182" s="52">
        <f>'DAY14'!H182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+(Table117[[#This Row],[OPENING ]]+Table117[[#This Row],[RECEIPTS]]+Table117[[#This Row],[RETURNS]])-(Table117[[#This Row],[EXCHANGED]]+Table117[[#This Row],[SALES]]+Table117[[#This Row],[ISSUES]])</f>
        <v>0</v>
      </c>
      <c r="I182" s="53">
        <v>0</v>
      </c>
      <c r="J182" s="58">
        <f t="shared" si="61"/>
        <v>0</v>
      </c>
      <c r="K182" s="53">
        <f>+'DAY14'!K182+'DAY15'!C182</f>
        <v>0</v>
      </c>
      <c r="L182" s="54">
        <f>+'DAY14'!L182+'DAY15'!D182</f>
        <v>0</v>
      </c>
      <c r="M182" s="55">
        <f>+'DAY14'!M182+'DAY15'!E182</f>
        <v>0</v>
      </c>
      <c r="N182" s="52">
        <f>+'DAY14'!N182+'DAY15'!F182</f>
        <v>0</v>
      </c>
      <c r="O182" s="276">
        <f>+'DAY14'!O182+'DAY15'!G182</f>
        <v>0</v>
      </c>
      <c r="P182" s="53">
        <f t="shared" si="56"/>
        <v>0</v>
      </c>
      <c r="Q182" s="54">
        <f t="shared" si="57"/>
        <v>0</v>
      </c>
      <c r="R182" s="55">
        <f t="shared" si="58"/>
        <v>0</v>
      </c>
      <c r="S182" s="52">
        <f t="shared" si="59"/>
        <v>0</v>
      </c>
      <c r="T182" s="276">
        <f t="shared" si="60"/>
        <v>0</v>
      </c>
      <c r="U182" s="62">
        <f t="shared" si="53"/>
        <v>0</v>
      </c>
    </row>
    <row r="183" spans="1:21" x14ac:dyDescent="0.25">
      <c r="A183" s="87" t="s">
        <v>53</v>
      </c>
      <c r="B183" s="52">
        <f>'DAY14'!H183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+(Table117[[#This Row],[OPENING ]]+Table117[[#This Row],[RECEIPTS]]+Table117[[#This Row],[RETURNS]])-(Table117[[#This Row],[EXCHANGED]]+Table117[[#This Row],[SALES]]+Table117[[#This Row],[ISSUES]])</f>
        <v>0</v>
      </c>
      <c r="I183" s="53">
        <v>0</v>
      </c>
      <c r="J183" s="58">
        <f t="shared" si="61"/>
        <v>0</v>
      </c>
      <c r="K183" s="53">
        <f>+'DAY14'!K183+'DAY15'!C183</f>
        <v>0</v>
      </c>
      <c r="L183" s="54">
        <f>+'DAY14'!L183+'DAY15'!D183</f>
        <v>0</v>
      </c>
      <c r="M183" s="55">
        <f>+'DAY14'!M183+'DAY15'!E183</f>
        <v>0</v>
      </c>
      <c r="N183" s="52">
        <f>+'DAY14'!N183+'DAY15'!F183</f>
        <v>0</v>
      </c>
      <c r="O183" s="276">
        <f>+'DAY14'!O183+'DAY15'!G183</f>
        <v>0</v>
      </c>
      <c r="P183" s="53">
        <f t="shared" si="56"/>
        <v>0</v>
      </c>
      <c r="Q183" s="54">
        <f t="shared" si="57"/>
        <v>0</v>
      </c>
      <c r="R183" s="55">
        <f t="shared" si="58"/>
        <v>0</v>
      </c>
      <c r="S183" s="52">
        <f t="shared" si="59"/>
        <v>0</v>
      </c>
      <c r="T183" s="276">
        <f t="shared" si="60"/>
        <v>0</v>
      </c>
      <c r="U183" s="62">
        <f t="shared" si="53"/>
        <v>0</v>
      </c>
    </row>
    <row r="184" spans="1:21" x14ac:dyDescent="0.25">
      <c r="A184" s="321" t="s">
        <v>93</v>
      </c>
      <c r="B184" s="52">
        <f>'DAY14'!H184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+(Table117[[#This Row],[OPENING ]]+Table117[[#This Row],[RECEIPTS]]+Table117[[#This Row],[RETURNS]])-(Table117[[#This Row],[EXCHANGED]]+Table117[[#This Row],[SALES]]+Table117[[#This Row],[ISSUES]])</f>
        <v>0</v>
      </c>
      <c r="I184" s="53">
        <v>0</v>
      </c>
      <c r="J184" s="58">
        <f t="shared" si="61"/>
        <v>0</v>
      </c>
      <c r="K184" s="53">
        <f>+'DAY14'!K184+'DAY15'!C184</f>
        <v>0</v>
      </c>
      <c r="L184" s="54">
        <f>+'DAY14'!L184+'DAY15'!D184</f>
        <v>0</v>
      </c>
      <c r="M184" s="55">
        <f>+'DAY14'!M184+'DAY15'!E184</f>
        <v>0</v>
      </c>
      <c r="N184" s="52">
        <f>+'DAY14'!N184+'DAY15'!F184</f>
        <v>0</v>
      </c>
      <c r="O184" s="276">
        <f>+'DAY14'!O184+'DAY15'!G184</f>
        <v>0</v>
      </c>
      <c r="P184" s="53">
        <f t="shared" si="56"/>
        <v>0</v>
      </c>
      <c r="Q184" s="54">
        <f t="shared" si="57"/>
        <v>0</v>
      </c>
      <c r="R184" s="55">
        <f t="shared" si="58"/>
        <v>0</v>
      </c>
      <c r="S184" s="52">
        <f t="shared" si="59"/>
        <v>0</v>
      </c>
      <c r="T184" s="276">
        <f t="shared" si="60"/>
        <v>0</v>
      </c>
      <c r="U184" s="62">
        <f t="shared" si="53"/>
        <v>0</v>
      </c>
    </row>
    <row r="185" spans="1:21" x14ac:dyDescent="0.25">
      <c r="A185" s="321" t="s">
        <v>94</v>
      </c>
      <c r="B185" s="52">
        <f>'DAY14'!H185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+(Table117[[#This Row],[OPENING ]]+Table117[[#This Row],[RECEIPTS]]+Table117[[#This Row],[RETURNS]])-(Table117[[#This Row],[EXCHANGED]]+Table117[[#This Row],[SALES]]+Table117[[#This Row],[ISSUES]])</f>
        <v>0</v>
      </c>
      <c r="I185" s="53">
        <v>0</v>
      </c>
      <c r="J185" s="58">
        <f t="shared" si="61"/>
        <v>0</v>
      </c>
      <c r="K185" s="53">
        <f>+'DAY14'!K185+'DAY15'!C185</f>
        <v>0</v>
      </c>
      <c r="L185" s="54">
        <f>+'DAY14'!L185+'DAY15'!D185</f>
        <v>0</v>
      </c>
      <c r="M185" s="55">
        <f>+'DAY14'!M185+'DAY15'!E185</f>
        <v>0</v>
      </c>
      <c r="N185" s="52">
        <f>+'DAY14'!N185+'DAY15'!F185</f>
        <v>0</v>
      </c>
      <c r="O185" s="276">
        <f>+'DAY14'!O185+'DAY15'!G185</f>
        <v>0</v>
      </c>
      <c r="P185" s="53">
        <f t="shared" si="56"/>
        <v>0</v>
      </c>
      <c r="Q185" s="54">
        <f t="shared" si="57"/>
        <v>0</v>
      </c>
      <c r="R185" s="55">
        <f t="shared" si="58"/>
        <v>0</v>
      </c>
      <c r="S185" s="52">
        <f t="shared" si="59"/>
        <v>0</v>
      </c>
      <c r="T185" s="276">
        <f t="shared" si="60"/>
        <v>0</v>
      </c>
      <c r="U185" s="62">
        <f t="shared" si="53"/>
        <v>0</v>
      </c>
    </row>
    <row r="186" spans="1:21" x14ac:dyDescent="0.25">
      <c r="A186" s="84" t="s">
        <v>97</v>
      </c>
      <c r="B186" s="52">
        <f>'DAY14'!H186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+(Table117[[#This Row],[OPENING ]]+Table117[[#This Row],[RECEIPTS]]+Table117[[#This Row],[RETURNS]])-(Table117[[#This Row],[EXCHANGED]]+Table117[[#This Row],[SALES]]+Table117[[#This Row],[ISSUES]])</f>
        <v>655.4</v>
      </c>
      <c r="I186" s="53">
        <v>0</v>
      </c>
      <c r="J186" s="58">
        <f t="shared" si="61"/>
        <v>-655.4</v>
      </c>
      <c r="K186" s="53">
        <f>+'DAY14'!K186+'DAY15'!C186</f>
        <v>0</v>
      </c>
      <c r="L186" s="54">
        <f>+'DAY14'!L186+'DAY15'!D186</f>
        <v>0</v>
      </c>
      <c r="M186" s="55">
        <f>+'DAY14'!M186+'DAY15'!E186</f>
        <v>0</v>
      </c>
      <c r="N186" s="52">
        <f>+'DAY14'!N186+'DAY15'!F186</f>
        <v>0</v>
      </c>
      <c r="O186" s="276">
        <f>+'DAY14'!O186+'DAY15'!G186</f>
        <v>0</v>
      </c>
      <c r="P186" s="53">
        <f t="shared" si="56"/>
        <v>0</v>
      </c>
      <c r="Q186" s="54">
        <f t="shared" si="57"/>
        <v>0</v>
      </c>
      <c r="R186" s="55">
        <f t="shared" si="58"/>
        <v>0</v>
      </c>
      <c r="S186" s="52">
        <f t="shared" si="59"/>
        <v>0</v>
      </c>
      <c r="T186" s="276">
        <f t="shared" si="60"/>
        <v>0</v>
      </c>
      <c r="U186" s="62">
        <f t="shared" si="53"/>
        <v>0</v>
      </c>
    </row>
    <row r="187" spans="1:21" x14ac:dyDescent="0.25">
      <c r="A187" s="84" t="s">
        <v>96</v>
      </c>
      <c r="B187" s="52">
        <f>'DAY14'!H187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+(Table117[[#This Row],[OPENING ]]+Table117[[#This Row],[RECEIPTS]]+Table117[[#This Row],[RETURNS]])-(Table117[[#This Row],[EXCHANGED]]+Table117[[#This Row],[SALES]]+Table117[[#This Row],[ISSUES]])</f>
        <v>0</v>
      </c>
      <c r="I187" s="53">
        <v>0</v>
      </c>
      <c r="J187" s="58">
        <f t="shared" si="61"/>
        <v>0</v>
      </c>
      <c r="K187" s="53">
        <f>+'DAY14'!K187+'DAY15'!C187</f>
        <v>0</v>
      </c>
      <c r="L187" s="54">
        <f>+'DAY14'!L187+'DAY15'!D187</f>
        <v>0</v>
      </c>
      <c r="M187" s="55">
        <f>+'DAY14'!M187+'DAY15'!E187</f>
        <v>0</v>
      </c>
      <c r="N187" s="52">
        <f>+'DAY14'!N187+'DAY15'!F187</f>
        <v>0</v>
      </c>
      <c r="O187" s="276">
        <f>+'DAY14'!O187+'DAY15'!G187</f>
        <v>0</v>
      </c>
      <c r="P187" s="53">
        <f t="shared" si="56"/>
        <v>0</v>
      </c>
      <c r="Q187" s="54">
        <f t="shared" si="57"/>
        <v>0</v>
      </c>
      <c r="R187" s="55">
        <f t="shared" si="58"/>
        <v>0</v>
      </c>
      <c r="S187" s="52">
        <f t="shared" si="59"/>
        <v>0</v>
      </c>
      <c r="T187" s="276">
        <f t="shared" si="60"/>
        <v>0</v>
      </c>
      <c r="U187" s="62">
        <f t="shared" si="53"/>
        <v>0</v>
      </c>
    </row>
    <row r="188" spans="1:21" x14ac:dyDescent="0.25">
      <c r="A188" s="84" t="s">
        <v>95</v>
      </c>
      <c r="B188" s="52">
        <f>'DAY14'!H188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+(Table117[[#This Row],[OPENING ]]+Table117[[#This Row],[RECEIPTS]]+Table117[[#This Row],[RETURNS]])-(Table117[[#This Row],[EXCHANGED]]+Table117[[#This Row],[SALES]]+Table117[[#This Row],[ISSUES]])</f>
        <v>9.8000000000000007</v>
      </c>
      <c r="I188" s="53">
        <v>0</v>
      </c>
      <c r="J188" s="58">
        <f t="shared" si="61"/>
        <v>-9.8000000000000007</v>
      </c>
      <c r="K188" s="53">
        <f>+'DAY14'!K188+'DAY15'!C188</f>
        <v>0</v>
      </c>
      <c r="L188" s="54">
        <f>+'DAY14'!L188+'DAY15'!D188</f>
        <v>0</v>
      </c>
      <c r="M188" s="55">
        <f>+'DAY14'!M188+'DAY15'!E188</f>
        <v>0</v>
      </c>
      <c r="N188" s="52">
        <f>+'DAY14'!N188+'DAY15'!F188</f>
        <v>0</v>
      </c>
      <c r="O188" s="276">
        <f>+'DAY14'!O188+'DAY15'!G188</f>
        <v>0</v>
      </c>
      <c r="P188" s="53">
        <f t="shared" si="56"/>
        <v>0</v>
      </c>
      <c r="Q188" s="54">
        <f t="shared" si="57"/>
        <v>0</v>
      </c>
      <c r="R188" s="55">
        <f t="shared" si="58"/>
        <v>0</v>
      </c>
      <c r="S188" s="52">
        <f t="shared" si="59"/>
        <v>0</v>
      </c>
      <c r="T188" s="276">
        <f t="shared" si="60"/>
        <v>0</v>
      </c>
      <c r="U188" s="62">
        <f t="shared" si="53"/>
        <v>0</v>
      </c>
    </row>
    <row r="189" spans="1:21" x14ac:dyDescent="0.25">
      <c r="A189" s="92" t="s">
        <v>98</v>
      </c>
      <c r="B189" s="52">
        <f>'DAY14'!H189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+(Table117[[#This Row],[OPENING ]]+Table117[[#This Row],[RECEIPTS]]+Table117[[#This Row],[RETURNS]])-(Table117[[#This Row],[EXCHANGED]]+Table117[[#This Row],[SALES]]+Table117[[#This Row],[ISSUES]])</f>
        <v>0</v>
      </c>
      <c r="I189" s="53">
        <v>0</v>
      </c>
      <c r="J189" s="58">
        <f t="shared" si="61"/>
        <v>0</v>
      </c>
      <c r="K189" s="53">
        <f>+'DAY14'!K189+'DAY15'!C189</f>
        <v>0</v>
      </c>
      <c r="L189" s="54">
        <f>+'DAY14'!L189+'DAY15'!D189</f>
        <v>0</v>
      </c>
      <c r="M189" s="55">
        <f>+'DAY14'!M189+'DAY15'!E189</f>
        <v>0</v>
      </c>
      <c r="N189" s="52">
        <f>+'DAY14'!N189+'DAY15'!F189</f>
        <v>0</v>
      </c>
      <c r="O189" s="276">
        <f>+'DAY14'!O189+'DAY15'!G189</f>
        <v>0</v>
      </c>
      <c r="P189" s="53">
        <f t="shared" si="56"/>
        <v>0</v>
      </c>
      <c r="Q189" s="54">
        <f t="shared" si="57"/>
        <v>0</v>
      </c>
      <c r="R189" s="55">
        <f t="shared" si="58"/>
        <v>0</v>
      </c>
      <c r="S189" s="52">
        <f t="shared" si="59"/>
        <v>0</v>
      </c>
      <c r="T189" s="276">
        <f t="shared" si="60"/>
        <v>0</v>
      </c>
      <c r="U189" s="62">
        <f t="shared" si="53"/>
        <v>0</v>
      </c>
    </row>
    <row r="190" spans="1:21" x14ac:dyDescent="0.25">
      <c r="A190" s="92" t="s">
        <v>99</v>
      </c>
      <c r="B190" s="52">
        <f>'DAY14'!H190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+(Table117[[#This Row],[OPENING ]]+Table117[[#This Row],[RECEIPTS]]+Table117[[#This Row],[RETURNS]])-(Table117[[#This Row],[EXCHANGED]]+Table117[[#This Row],[SALES]]+Table117[[#This Row],[ISSUES]])</f>
        <v>0</v>
      </c>
      <c r="I190" s="53">
        <v>0</v>
      </c>
      <c r="J190" s="58">
        <f t="shared" si="61"/>
        <v>0</v>
      </c>
      <c r="K190" s="53">
        <f>+'DAY14'!K190+'DAY15'!C190</f>
        <v>0</v>
      </c>
      <c r="L190" s="54">
        <f>+'DAY14'!L190+'DAY15'!D190</f>
        <v>0</v>
      </c>
      <c r="M190" s="55">
        <f>+'DAY14'!M190+'DAY15'!E190</f>
        <v>0</v>
      </c>
      <c r="N190" s="52">
        <f>+'DAY14'!N190+'DAY15'!F190</f>
        <v>0</v>
      </c>
      <c r="O190" s="276">
        <f>+'DAY14'!O190+'DAY15'!G190</f>
        <v>0</v>
      </c>
      <c r="P190" s="53">
        <f t="shared" si="56"/>
        <v>0</v>
      </c>
      <c r="Q190" s="54">
        <f t="shared" si="57"/>
        <v>0</v>
      </c>
      <c r="R190" s="55">
        <f t="shared" si="58"/>
        <v>0</v>
      </c>
      <c r="S190" s="52">
        <f t="shared" si="59"/>
        <v>0</v>
      </c>
      <c r="T190" s="276">
        <f t="shared" si="60"/>
        <v>0</v>
      </c>
      <c r="U190" s="62">
        <f t="shared" si="53"/>
        <v>0</v>
      </c>
    </row>
    <row r="191" spans="1:21" x14ac:dyDescent="0.25">
      <c r="A191" s="93" t="s">
        <v>100</v>
      </c>
      <c r="B191" s="52">
        <f>'DAY14'!H191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+(Table117[[#This Row],[OPENING ]]+Table117[[#This Row],[RECEIPTS]]+Table117[[#This Row],[RETURNS]])-(Table117[[#This Row],[EXCHANGED]]+Table117[[#This Row],[SALES]]+Table117[[#This Row],[ISSUES]])</f>
        <v>35</v>
      </c>
      <c r="I191" s="53">
        <v>0</v>
      </c>
      <c r="J191" s="58">
        <f t="shared" si="61"/>
        <v>-35</v>
      </c>
      <c r="K191" s="53">
        <f>+'DAY14'!K191+'DAY15'!C191</f>
        <v>25</v>
      </c>
      <c r="L191" s="54">
        <f>+'DAY14'!L191+'DAY15'!D191</f>
        <v>0</v>
      </c>
      <c r="M191" s="55">
        <f>+'DAY14'!M191+'DAY15'!E191</f>
        <v>0</v>
      </c>
      <c r="N191" s="52">
        <f>+'DAY14'!N191+'DAY15'!F191</f>
        <v>0</v>
      </c>
      <c r="O191" s="276">
        <f>+'DAY14'!O191+'DAY15'!G191</f>
        <v>0</v>
      </c>
      <c r="P191" s="53">
        <f t="shared" si="56"/>
        <v>1.6666666666666667</v>
      </c>
      <c r="Q191" s="54">
        <f t="shared" si="57"/>
        <v>0</v>
      </c>
      <c r="R191" s="55">
        <f t="shared" si="58"/>
        <v>0</v>
      </c>
      <c r="S191" s="52">
        <f t="shared" si="59"/>
        <v>0</v>
      </c>
      <c r="T191" s="276">
        <f t="shared" si="60"/>
        <v>0</v>
      </c>
      <c r="U191" s="62">
        <f t="shared" si="53"/>
        <v>21</v>
      </c>
    </row>
    <row r="192" spans="1:21" x14ac:dyDescent="0.25">
      <c r="A192" s="81" t="s">
        <v>101</v>
      </c>
      <c r="B192" s="52">
        <f>'DAY14'!H192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+(Table117[[#This Row],[OPENING ]]+Table117[[#This Row],[RECEIPTS]]+Table117[[#This Row],[RETURNS]])-(Table117[[#This Row],[EXCHANGED]]+Table117[[#This Row],[SALES]]+Table117[[#This Row],[ISSUES]])</f>
        <v>10.199999999999999</v>
      </c>
      <c r="I192" s="53">
        <v>0</v>
      </c>
      <c r="J192" s="58">
        <f t="shared" si="61"/>
        <v>-10.199999999999999</v>
      </c>
      <c r="K192" s="53">
        <f>+'DAY14'!K192+'DAY15'!C192</f>
        <v>0</v>
      </c>
      <c r="L192" s="54">
        <f>+'DAY14'!L192+'DAY15'!D192</f>
        <v>0</v>
      </c>
      <c r="M192" s="55">
        <f>+'DAY14'!M192+'DAY15'!E192</f>
        <v>0</v>
      </c>
      <c r="N192" s="52">
        <f>+'DAY14'!N192+'DAY15'!F192</f>
        <v>0</v>
      </c>
      <c r="O192" s="276">
        <f>+'DAY14'!O192+'DAY15'!G192</f>
        <v>0</v>
      </c>
      <c r="P192" s="53">
        <f t="shared" si="56"/>
        <v>0</v>
      </c>
      <c r="Q192" s="54">
        <f t="shared" si="57"/>
        <v>0</v>
      </c>
      <c r="R192" s="55">
        <f t="shared" si="58"/>
        <v>0</v>
      </c>
      <c r="S192" s="52">
        <f t="shared" si="59"/>
        <v>0</v>
      </c>
      <c r="T192" s="276">
        <f t="shared" si="60"/>
        <v>0</v>
      </c>
      <c r="U192" s="62">
        <f t="shared" si="53"/>
        <v>0</v>
      </c>
    </row>
    <row r="193" spans="1:21" x14ac:dyDescent="0.25">
      <c r="A193" s="109" t="s">
        <v>102</v>
      </c>
      <c r="B193" s="52">
        <f>'DAY14'!H193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+(Table117[[#This Row],[OPENING ]]+Table117[[#This Row],[RECEIPTS]]+Table117[[#This Row],[RETURNS]])-(Table117[[#This Row],[EXCHANGED]]+Table117[[#This Row],[SALES]]+Table117[[#This Row],[ISSUES]])</f>
        <v>0</v>
      </c>
      <c r="I193" s="53">
        <v>0</v>
      </c>
      <c r="J193" s="58">
        <f t="shared" si="61"/>
        <v>0</v>
      </c>
      <c r="K193" s="53">
        <f>+'DAY14'!K193+'DAY15'!C193</f>
        <v>0</v>
      </c>
      <c r="L193" s="54">
        <f>+'DAY14'!L193+'DAY15'!D193</f>
        <v>0</v>
      </c>
      <c r="M193" s="55">
        <f>+'DAY14'!M193+'DAY15'!E193</f>
        <v>0</v>
      </c>
      <c r="N193" s="52">
        <f>+'DAY14'!N193+'DAY15'!F193</f>
        <v>0</v>
      </c>
      <c r="O193" s="276">
        <f>+'DAY14'!O193+'DAY15'!G193</f>
        <v>0</v>
      </c>
      <c r="P193" s="53">
        <f t="shared" si="56"/>
        <v>0</v>
      </c>
      <c r="Q193" s="54">
        <f t="shared" si="57"/>
        <v>0</v>
      </c>
      <c r="R193" s="55">
        <f t="shared" si="58"/>
        <v>0</v>
      </c>
      <c r="S193" s="52">
        <f t="shared" si="59"/>
        <v>0</v>
      </c>
      <c r="T193" s="276">
        <f t="shared" si="60"/>
        <v>0</v>
      </c>
      <c r="U193" s="62">
        <f t="shared" si="53"/>
        <v>0</v>
      </c>
    </row>
    <row r="194" spans="1:21" x14ac:dyDescent="0.25">
      <c r="A194" s="318" t="s">
        <v>103</v>
      </c>
      <c r="B194" s="52">
        <f>'DAY14'!H194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+(Table117[[#This Row],[OPENING ]]+Table117[[#This Row],[RECEIPTS]]+Table117[[#This Row],[RETURNS]])-(Table117[[#This Row],[EXCHANGED]]+Table117[[#This Row],[SALES]]+Table117[[#This Row],[ISSUES]])</f>
        <v>855.4</v>
      </c>
      <c r="I194" s="53">
        <v>0</v>
      </c>
      <c r="J194" s="58">
        <f t="shared" si="61"/>
        <v>-855.4</v>
      </c>
      <c r="K194" s="53">
        <f>+'DAY14'!K194+'DAY15'!C194</f>
        <v>0</v>
      </c>
      <c r="L194" s="54">
        <f>+'DAY14'!L194+'DAY15'!D194</f>
        <v>0</v>
      </c>
      <c r="M194" s="55">
        <f>+'DAY14'!M194+'DAY15'!E194</f>
        <v>0</v>
      </c>
      <c r="N194" s="52">
        <f>+'DAY14'!N194+'DAY15'!F194</f>
        <v>0</v>
      </c>
      <c r="O194" s="276">
        <f>+'DAY14'!O194+'DAY15'!G194</f>
        <v>0</v>
      </c>
      <c r="P194" s="53">
        <f t="shared" si="56"/>
        <v>0</v>
      </c>
      <c r="Q194" s="54">
        <f t="shared" si="57"/>
        <v>0</v>
      </c>
      <c r="R194" s="55">
        <f t="shared" si="58"/>
        <v>0</v>
      </c>
      <c r="S194" s="52">
        <f t="shared" si="59"/>
        <v>0</v>
      </c>
      <c r="T194" s="276">
        <f t="shared" si="60"/>
        <v>0</v>
      </c>
      <c r="U194" s="62">
        <f t="shared" si="53"/>
        <v>0</v>
      </c>
    </row>
    <row r="195" spans="1:21" x14ac:dyDescent="0.25">
      <c r="A195" s="87" t="s">
        <v>247</v>
      </c>
      <c r="B195" s="52">
        <f>'DAY14'!H195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+(Table117[[#This Row],[OPENING ]]+Table117[[#This Row],[RECEIPTS]]+Table117[[#This Row],[RETURNS]])-(Table117[[#This Row],[EXCHANGED]]+Table117[[#This Row],[SALES]]+Table117[[#This Row],[ISSUES]])</f>
        <v>3516.4</v>
      </c>
      <c r="I195" s="53">
        <v>0</v>
      </c>
      <c r="J195" s="58">
        <f t="shared" si="61"/>
        <v>-3516.4</v>
      </c>
      <c r="K195" s="53">
        <f>+'DAY14'!K195+'DAY15'!C195</f>
        <v>0</v>
      </c>
      <c r="L195" s="54">
        <f>+'DAY14'!L195+'DAY15'!D195</f>
        <v>9.6</v>
      </c>
      <c r="M195" s="55">
        <f>+'DAY14'!M195+'DAY15'!E195</f>
        <v>0</v>
      </c>
      <c r="N195" s="52">
        <f>+'DAY14'!N195+'DAY15'!F195</f>
        <v>0</v>
      </c>
      <c r="O195" s="276">
        <f>+'DAY14'!O195+'DAY15'!G195</f>
        <v>0</v>
      </c>
      <c r="P195" s="53">
        <f t="shared" si="56"/>
        <v>0</v>
      </c>
      <c r="Q195" s="54">
        <f t="shared" si="57"/>
        <v>0.64</v>
      </c>
      <c r="R195" s="55">
        <f t="shared" si="58"/>
        <v>0</v>
      </c>
      <c r="S195" s="52">
        <f t="shared" si="59"/>
        <v>0</v>
      </c>
      <c r="T195" s="276">
        <f t="shared" si="60"/>
        <v>0</v>
      </c>
      <c r="U195" s="62">
        <f t="shared" si="53"/>
        <v>5494.375</v>
      </c>
    </row>
    <row r="196" spans="1:21" x14ac:dyDescent="0.25">
      <c r="A196" s="87" t="s">
        <v>104</v>
      </c>
      <c r="B196" s="52">
        <f>'DAY14'!H196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+(Table117[[#This Row],[OPENING ]]+Table117[[#This Row],[RECEIPTS]]+Table117[[#This Row],[RETURNS]])-(Table117[[#This Row],[EXCHANGED]]+Table117[[#This Row],[SALES]]+Table117[[#This Row],[ISSUES]])</f>
        <v>200</v>
      </c>
      <c r="I196" s="53">
        <v>0</v>
      </c>
      <c r="J196" s="58">
        <f t="shared" si="61"/>
        <v>-200</v>
      </c>
      <c r="K196" s="53">
        <f>+'DAY14'!K196+'DAY15'!C196</f>
        <v>0</v>
      </c>
      <c r="L196" s="54">
        <f>+'DAY14'!L196+'DAY15'!D196</f>
        <v>0</v>
      </c>
      <c r="M196" s="55">
        <f>+'DAY14'!M196+'DAY15'!E196</f>
        <v>0</v>
      </c>
      <c r="N196" s="52">
        <f>+'DAY14'!N196+'DAY15'!F196</f>
        <v>0</v>
      </c>
      <c r="O196" s="276">
        <f>+'DAY14'!O196+'DAY15'!G196</f>
        <v>0</v>
      </c>
      <c r="P196" s="53">
        <f t="shared" si="56"/>
        <v>0</v>
      </c>
      <c r="Q196" s="54">
        <f t="shared" si="57"/>
        <v>0</v>
      </c>
      <c r="R196" s="55">
        <f t="shared" si="58"/>
        <v>0</v>
      </c>
      <c r="S196" s="52">
        <f t="shared" si="59"/>
        <v>0</v>
      </c>
      <c r="T196" s="276">
        <f t="shared" si="60"/>
        <v>0</v>
      </c>
      <c r="U196" s="62">
        <f t="shared" si="53"/>
        <v>0</v>
      </c>
    </row>
    <row r="197" spans="1:21" x14ac:dyDescent="0.25">
      <c r="A197" s="85" t="s">
        <v>118</v>
      </c>
      <c r="B197" s="52">
        <f>'DAY14'!H197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+(Table117[[#This Row],[OPENING ]]+Table117[[#This Row],[RECEIPTS]]+Table117[[#This Row],[RETURNS]])-(Table117[[#This Row],[EXCHANGED]]+Table117[[#This Row],[SALES]]+Table117[[#This Row],[ISSUES]])</f>
        <v>0</v>
      </c>
      <c r="I197" s="53">
        <v>0</v>
      </c>
      <c r="J197" s="58">
        <f t="shared" si="61"/>
        <v>0</v>
      </c>
      <c r="K197" s="53">
        <f>+'DAY14'!K197+'DAY15'!C197</f>
        <v>0</v>
      </c>
      <c r="L197" s="54">
        <f>+'DAY14'!L197+'DAY15'!D197</f>
        <v>0</v>
      </c>
      <c r="M197" s="55">
        <f>+'DAY14'!M197+'DAY15'!E197</f>
        <v>0</v>
      </c>
      <c r="N197" s="52">
        <f>+'DAY14'!N197+'DAY15'!F197</f>
        <v>0</v>
      </c>
      <c r="O197" s="276">
        <f>+'DAY14'!O197+'DAY15'!G197</f>
        <v>0</v>
      </c>
      <c r="P197" s="53">
        <f t="shared" si="56"/>
        <v>0</v>
      </c>
      <c r="Q197" s="54">
        <f t="shared" si="57"/>
        <v>0</v>
      </c>
      <c r="R197" s="55">
        <f t="shared" si="58"/>
        <v>0</v>
      </c>
      <c r="S197" s="52">
        <f t="shared" si="59"/>
        <v>0</v>
      </c>
      <c r="T197" s="276">
        <f t="shared" si="60"/>
        <v>0</v>
      </c>
      <c r="U197" s="62">
        <f t="shared" si="53"/>
        <v>0</v>
      </c>
    </row>
    <row r="198" spans="1:21" x14ac:dyDescent="0.25">
      <c r="A198" s="94" t="s">
        <v>119</v>
      </c>
      <c r="B198" s="52">
        <f>'DAY14'!H198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+(Table117[[#This Row],[OPENING ]]+Table117[[#This Row],[RECEIPTS]]+Table117[[#This Row],[RETURNS]])-(Table117[[#This Row],[EXCHANGED]]+Table117[[#This Row],[SALES]]+Table117[[#This Row],[ISSUES]])</f>
        <v>0</v>
      </c>
      <c r="I198" s="53">
        <v>0</v>
      </c>
      <c r="J198" s="58">
        <f t="shared" si="61"/>
        <v>0</v>
      </c>
      <c r="K198" s="53">
        <f>+'DAY14'!K198+'DAY15'!C198</f>
        <v>0</v>
      </c>
      <c r="L198" s="54">
        <f>+'DAY14'!L198+'DAY15'!D198</f>
        <v>0</v>
      </c>
      <c r="M198" s="55">
        <f>+'DAY14'!M198+'DAY15'!E198</f>
        <v>0</v>
      </c>
      <c r="N198" s="52">
        <f>+'DAY14'!N198+'DAY15'!F198</f>
        <v>0</v>
      </c>
      <c r="O198" s="276">
        <f>+'DAY14'!O198+'DAY15'!G198</f>
        <v>0</v>
      </c>
      <c r="P198" s="53">
        <f t="shared" si="56"/>
        <v>0</v>
      </c>
      <c r="Q198" s="54">
        <f t="shared" si="57"/>
        <v>0</v>
      </c>
      <c r="R198" s="55">
        <f t="shared" si="58"/>
        <v>0</v>
      </c>
      <c r="S198" s="52">
        <f t="shared" si="59"/>
        <v>0</v>
      </c>
      <c r="T198" s="276">
        <f t="shared" si="60"/>
        <v>0</v>
      </c>
      <c r="U198" s="62">
        <f t="shared" si="53"/>
        <v>0</v>
      </c>
    </row>
    <row r="199" spans="1:21" x14ac:dyDescent="0.25">
      <c r="A199" s="84" t="s">
        <v>145</v>
      </c>
      <c r="B199" s="52">
        <f>'DAY14'!H199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+(Table117[[#This Row],[OPENING ]]+Table117[[#This Row],[RECEIPTS]]+Table117[[#This Row],[RETURNS]])-(Table117[[#This Row],[EXCHANGED]]+Table117[[#This Row],[SALES]]+Table117[[#This Row],[ISSUES]])</f>
        <v>0</v>
      </c>
      <c r="I199" s="53">
        <v>0</v>
      </c>
      <c r="J199" s="58">
        <f t="shared" si="61"/>
        <v>0</v>
      </c>
      <c r="K199" s="53">
        <f>+'DAY14'!K199+'DAY15'!C199</f>
        <v>0</v>
      </c>
      <c r="L199" s="54">
        <f>+'DAY14'!L199+'DAY15'!D199</f>
        <v>0</v>
      </c>
      <c r="M199" s="55">
        <f>+'DAY14'!M199+'DAY15'!E199</f>
        <v>0</v>
      </c>
      <c r="N199" s="52">
        <f>+'DAY14'!N199+'DAY15'!F199</f>
        <v>0</v>
      </c>
      <c r="O199" s="276">
        <f>+'DAY14'!O199+'DAY15'!G199</f>
        <v>0</v>
      </c>
      <c r="P199" s="53">
        <f t="shared" si="56"/>
        <v>0</v>
      </c>
      <c r="Q199" s="54">
        <f t="shared" si="57"/>
        <v>0</v>
      </c>
      <c r="R199" s="55">
        <f t="shared" si="58"/>
        <v>0</v>
      </c>
      <c r="S199" s="52">
        <f t="shared" si="59"/>
        <v>0</v>
      </c>
      <c r="T199" s="276">
        <f t="shared" si="60"/>
        <v>0</v>
      </c>
      <c r="U199" s="62">
        <f t="shared" si="53"/>
        <v>0</v>
      </c>
    </row>
    <row r="200" spans="1:21" x14ac:dyDescent="0.25">
      <c r="A200" s="88" t="s">
        <v>218</v>
      </c>
      <c r="B200" s="52">
        <f>'DAY14'!H200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+(Table117[[#This Row],[OPENING ]]+Table117[[#This Row],[RECEIPTS]]+Table117[[#This Row],[RETURNS]])-(Table117[[#This Row],[EXCHANGED]]+Table117[[#This Row],[SALES]]+Table117[[#This Row],[ISSUES]])</f>
        <v>0</v>
      </c>
      <c r="I200" s="53">
        <v>0</v>
      </c>
      <c r="J200" s="58">
        <f t="shared" si="61"/>
        <v>0</v>
      </c>
      <c r="K200" s="53">
        <f>+'DAY14'!K200+'DAY15'!C200</f>
        <v>0</v>
      </c>
      <c r="L200" s="54">
        <f>+'DAY14'!L200+'DAY15'!D200</f>
        <v>0</v>
      </c>
      <c r="M200" s="55">
        <f>+'DAY14'!M200+'DAY15'!E200</f>
        <v>0</v>
      </c>
      <c r="N200" s="52">
        <f>+'DAY14'!N200+'DAY15'!F200</f>
        <v>0</v>
      </c>
      <c r="O200" s="276">
        <f>+'DAY14'!O200+'DAY15'!G200</f>
        <v>0</v>
      </c>
      <c r="P200" s="53">
        <f t="shared" si="56"/>
        <v>0</v>
      </c>
      <c r="Q200" s="54">
        <f t="shared" si="57"/>
        <v>0</v>
      </c>
      <c r="R200" s="55">
        <f t="shared" si="58"/>
        <v>0</v>
      </c>
      <c r="S200" s="52">
        <f t="shared" si="59"/>
        <v>0</v>
      </c>
      <c r="T200" s="276">
        <f t="shared" si="60"/>
        <v>0</v>
      </c>
      <c r="U200" s="62">
        <f t="shared" si="53"/>
        <v>0</v>
      </c>
    </row>
    <row r="201" spans="1:21" x14ac:dyDescent="0.25">
      <c r="A201" s="88" t="s">
        <v>219</v>
      </c>
      <c r="B201" s="52">
        <f>'DAY14'!H201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+(Table117[[#This Row],[OPENING ]]+Table117[[#This Row],[RECEIPTS]]+Table117[[#This Row],[RETURNS]])-(Table117[[#This Row],[EXCHANGED]]+Table117[[#This Row],[SALES]]+Table117[[#This Row],[ISSUES]])</f>
        <v>0</v>
      </c>
      <c r="I201" s="53">
        <v>0</v>
      </c>
      <c r="J201" s="58">
        <f t="shared" si="61"/>
        <v>0</v>
      </c>
      <c r="K201" s="53">
        <f>+'DAY14'!K201+'DAY15'!C201</f>
        <v>0</v>
      </c>
      <c r="L201" s="54">
        <f>+'DAY14'!L201+'DAY15'!D201</f>
        <v>0</v>
      </c>
      <c r="M201" s="55">
        <f>+'DAY14'!M201+'DAY15'!E201</f>
        <v>0</v>
      </c>
      <c r="N201" s="52">
        <f>+'DAY14'!N201+'DAY15'!F201</f>
        <v>0</v>
      </c>
      <c r="O201" s="276">
        <f>+'DAY14'!O201+'DAY15'!G201</f>
        <v>0</v>
      </c>
      <c r="P201" s="53">
        <f t="shared" si="56"/>
        <v>0</v>
      </c>
      <c r="Q201" s="54">
        <f t="shared" si="57"/>
        <v>0</v>
      </c>
      <c r="R201" s="55">
        <f t="shared" si="58"/>
        <v>0</v>
      </c>
      <c r="S201" s="52">
        <f t="shared" si="59"/>
        <v>0</v>
      </c>
      <c r="T201" s="276">
        <f t="shared" si="60"/>
        <v>0</v>
      </c>
      <c r="U201" s="62">
        <f t="shared" si="53"/>
        <v>0</v>
      </c>
    </row>
    <row r="202" spans="1:21" x14ac:dyDescent="0.25">
      <c r="A202" s="317" t="s">
        <v>234</v>
      </c>
      <c r="B202" s="52">
        <f>'DAY14'!H202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+(Table117[[#This Row],[OPENING ]]+Table117[[#This Row],[RECEIPTS]]+Table117[[#This Row],[RETURNS]])-(Table117[[#This Row],[EXCHANGED]]+Table117[[#This Row],[SALES]]+Table117[[#This Row],[ISSUES]])</f>
        <v>0.19999999999999896</v>
      </c>
      <c r="I202" s="53">
        <v>0</v>
      </c>
      <c r="J202" s="58">
        <f t="shared" si="61"/>
        <v>-0.19999999999999896</v>
      </c>
      <c r="K202" s="53">
        <f>+'DAY14'!K202+'DAY15'!C202</f>
        <v>0</v>
      </c>
      <c r="L202" s="54">
        <f>+'DAY14'!L202+'DAY15'!D202</f>
        <v>0</v>
      </c>
      <c r="M202" s="55">
        <f>+'DAY14'!M202+'DAY15'!E202</f>
        <v>0</v>
      </c>
      <c r="N202" s="52">
        <f>+'DAY14'!N202+'DAY15'!F202</f>
        <v>0</v>
      </c>
      <c r="O202" s="276">
        <f>+'DAY14'!O202+'DAY15'!G202</f>
        <v>11.08</v>
      </c>
      <c r="P202" s="53">
        <f t="shared" si="56"/>
        <v>0</v>
      </c>
      <c r="Q202" s="54">
        <f t="shared" si="57"/>
        <v>0</v>
      </c>
      <c r="R202" s="55">
        <f t="shared" si="58"/>
        <v>0</v>
      </c>
      <c r="S202" s="52">
        <f t="shared" si="59"/>
        <v>0</v>
      </c>
      <c r="T202" s="276">
        <f t="shared" si="60"/>
        <v>0.73866666666666669</v>
      </c>
      <c r="U202" s="62">
        <f t="shared" si="53"/>
        <v>0.27075812274368088</v>
      </c>
    </row>
    <row r="203" spans="1:21" x14ac:dyDescent="0.25">
      <c r="A203" s="319" t="s">
        <v>224</v>
      </c>
      <c r="B203" s="52">
        <f>'DAY14'!H203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+(Table117[[#This Row],[OPENING ]]+Table117[[#This Row],[RECEIPTS]]+Table117[[#This Row],[RETURNS]])-(Table117[[#This Row],[EXCHANGED]]+Table117[[#This Row],[SALES]]+Table117[[#This Row],[ISSUES]])</f>
        <v>3.4</v>
      </c>
      <c r="I203" s="53">
        <v>0</v>
      </c>
      <c r="J203" s="58">
        <f t="shared" si="61"/>
        <v>-3.4</v>
      </c>
      <c r="K203" s="53">
        <f>+'DAY14'!K203+'DAY15'!C203</f>
        <v>0</v>
      </c>
      <c r="L203" s="54">
        <f>+'DAY14'!L203+'DAY15'!D203</f>
        <v>0</v>
      </c>
      <c r="M203" s="55">
        <f>+'DAY14'!M203+'DAY15'!E203</f>
        <v>0</v>
      </c>
      <c r="N203" s="52">
        <f>+'DAY14'!N203+'DAY15'!F203</f>
        <v>0</v>
      </c>
      <c r="O203" s="276">
        <f>+'DAY14'!O203+'DAY15'!G203</f>
        <v>0</v>
      </c>
      <c r="P203" s="53">
        <f t="shared" si="56"/>
        <v>0</v>
      </c>
      <c r="Q203" s="54">
        <f t="shared" si="57"/>
        <v>0</v>
      </c>
      <c r="R203" s="55">
        <f t="shared" si="58"/>
        <v>0</v>
      </c>
      <c r="S203" s="52">
        <f t="shared" si="59"/>
        <v>0</v>
      </c>
      <c r="T203" s="276">
        <f t="shared" si="60"/>
        <v>0</v>
      </c>
      <c r="U203" s="62">
        <f t="shared" si="53"/>
        <v>0</v>
      </c>
    </row>
    <row r="204" spans="1:21" x14ac:dyDescent="0.25">
      <c r="A204" s="105" t="s">
        <v>237</v>
      </c>
      <c r="B204" s="52">
        <f>'DAY14'!H204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+(Table117[[#This Row],[OPENING ]]+Table117[[#This Row],[RECEIPTS]]+Table117[[#This Row],[RETURNS]])-(Table117[[#This Row],[EXCHANGED]]+Table117[[#This Row],[SALES]]+Table117[[#This Row],[ISSUES]])</f>
        <v>0</v>
      </c>
      <c r="I204" s="53">
        <v>0</v>
      </c>
      <c r="J204" s="58">
        <f t="shared" si="61"/>
        <v>0</v>
      </c>
      <c r="K204" s="53">
        <f>+'DAY14'!K204+'DAY15'!C204</f>
        <v>0</v>
      </c>
      <c r="L204" s="54">
        <f>+'DAY14'!L204+'DAY15'!D204</f>
        <v>0</v>
      </c>
      <c r="M204" s="55">
        <f>+'DAY14'!M204+'DAY15'!E204</f>
        <v>0</v>
      </c>
      <c r="N204" s="52">
        <f>+'DAY14'!N204+'DAY15'!F204</f>
        <v>0</v>
      </c>
      <c r="O204" s="276">
        <f>+'DAY14'!O204+'DAY15'!G204</f>
        <v>0</v>
      </c>
      <c r="P204" s="53">
        <f t="shared" si="56"/>
        <v>0</v>
      </c>
      <c r="Q204" s="54">
        <f t="shared" si="57"/>
        <v>0</v>
      </c>
      <c r="R204" s="55">
        <f t="shared" si="58"/>
        <v>0</v>
      </c>
      <c r="S204" s="52">
        <f t="shared" si="59"/>
        <v>0</v>
      </c>
      <c r="T204" s="276">
        <f t="shared" si="60"/>
        <v>0</v>
      </c>
      <c r="U204" s="62">
        <f t="shared" si="53"/>
        <v>0</v>
      </c>
    </row>
    <row r="205" spans="1:21" x14ac:dyDescent="0.25">
      <c r="A205" s="87" t="s">
        <v>238</v>
      </c>
      <c r="B205" s="52">
        <f>'DAY14'!H205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+(Table117[[#This Row],[OPENING ]]+Table117[[#This Row],[RECEIPTS]]+Table117[[#This Row],[RETURNS]])-(Table117[[#This Row],[EXCHANGED]]+Table117[[#This Row],[SALES]]+Table117[[#This Row],[ISSUES]])</f>
        <v>0</v>
      </c>
      <c r="I205" s="53">
        <v>0</v>
      </c>
      <c r="J205" s="58">
        <f t="shared" si="61"/>
        <v>0</v>
      </c>
      <c r="K205" s="53">
        <f>+'DAY14'!K205+'DAY15'!C205</f>
        <v>0</v>
      </c>
      <c r="L205" s="54">
        <f>+'DAY14'!L205+'DAY15'!D205</f>
        <v>0</v>
      </c>
      <c r="M205" s="55">
        <f>+'DAY14'!M205+'DAY15'!E205</f>
        <v>0</v>
      </c>
      <c r="N205" s="52">
        <f>+'DAY14'!N205+'DAY15'!F205</f>
        <v>0</v>
      </c>
      <c r="O205" s="276">
        <f>+'DAY14'!O205+'DAY15'!G205</f>
        <v>0</v>
      </c>
      <c r="P205" s="53">
        <f t="shared" si="56"/>
        <v>0</v>
      </c>
      <c r="Q205" s="54">
        <f t="shared" si="57"/>
        <v>0</v>
      </c>
      <c r="R205" s="55">
        <f t="shared" si="58"/>
        <v>0</v>
      </c>
      <c r="S205" s="52">
        <f t="shared" si="59"/>
        <v>0</v>
      </c>
      <c r="T205" s="276">
        <f t="shared" si="60"/>
        <v>0</v>
      </c>
      <c r="U205" s="62">
        <f t="shared" si="53"/>
        <v>0</v>
      </c>
    </row>
    <row r="206" spans="1:21" x14ac:dyDescent="0.25">
      <c r="A206" s="87" t="s">
        <v>239</v>
      </c>
      <c r="B206" s="52">
        <f>'DAY14'!H206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+(Table117[[#This Row],[OPENING ]]+Table117[[#This Row],[RECEIPTS]]+Table117[[#This Row],[RETURNS]])-(Table117[[#This Row],[EXCHANGED]]+Table117[[#This Row],[SALES]]+Table117[[#This Row],[ISSUES]])</f>
        <v>0</v>
      </c>
      <c r="I206" s="53">
        <v>0</v>
      </c>
      <c r="J206" s="58">
        <f t="shared" si="61"/>
        <v>0</v>
      </c>
      <c r="K206" s="53">
        <f>+'DAY14'!K206+'DAY15'!C206</f>
        <v>0</v>
      </c>
      <c r="L206" s="54">
        <f>+'DAY14'!L206+'DAY15'!D206</f>
        <v>0</v>
      </c>
      <c r="M206" s="55">
        <f>+'DAY14'!M206+'DAY15'!E206</f>
        <v>0</v>
      </c>
      <c r="N206" s="52">
        <f>+'DAY14'!N206+'DAY15'!F206</f>
        <v>0</v>
      </c>
      <c r="O206" s="276">
        <f>+'DAY14'!O206+'DAY15'!G206</f>
        <v>0</v>
      </c>
      <c r="P206" s="53">
        <f t="shared" si="56"/>
        <v>0</v>
      </c>
      <c r="Q206" s="54">
        <f t="shared" si="57"/>
        <v>0</v>
      </c>
      <c r="R206" s="55">
        <f t="shared" si="58"/>
        <v>0</v>
      </c>
      <c r="S206" s="52">
        <f t="shared" si="59"/>
        <v>0</v>
      </c>
      <c r="T206" s="276">
        <f t="shared" si="60"/>
        <v>0</v>
      </c>
      <c r="U206" s="62">
        <f t="shared" si="53"/>
        <v>0</v>
      </c>
    </row>
    <row r="207" spans="1:21" x14ac:dyDescent="0.25">
      <c r="A207" s="85" t="s">
        <v>242</v>
      </c>
      <c r="B207" s="52">
        <f>'DAY14'!H207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+(Table117[[#This Row],[OPENING ]]+Table117[[#This Row],[RECEIPTS]]+Table117[[#This Row],[RETURNS]])-(Table117[[#This Row],[EXCHANGED]]+Table117[[#This Row],[SALES]]+Table117[[#This Row],[ISSUES]])</f>
        <v>0</v>
      </c>
      <c r="I207" s="53">
        <v>0</v>
      </c>
      <c r="J207" s="58">
        <f t="shared" si="61"/>
        <v>0</v>
      </c>
      <c r="K207" s="53">
        <f>+'DAY14'!K207+'DAY15'!C207</f>
        <v>0</v>
      </c>
      <c r="L207" s="54">
        <f>+'DAY14'!L207+'DAY15'!D207</f>
        <v>0</v>
      </c>
      <c r="M207" s="55">
        <f>+'DAY14'!M207+'DAY15'!E207</f>
        <v>0</v>
      </c>
      <c r="N207" s="52">
        <f>+'DAY14'!N207+'DAY15'!F207</f>
        <v>0</v>
      </c>
      <c r="O207" s="276">
        <f>+'DAY14'!O207+'DAY15'!G207</f>
        <v>0</v>
      </c>
      <c r="P207" s="53">
        <f t="shared" si="56"/>
        <v>0</v>
      </c>
      <c r="Q207" s="54">
        <f t="shared" si="57"/>
        <v>0</v>
      </c>
      <c r="R207" s="55">
        <f t="shared" si="58"/>
        <v>0</v>
      </c>
      <c r="S207" s="52">
        <f t="shared" si="59"/>
        <v>0</v>
      </c>
      <c r="T207" s="276">
        <f t="shared" si="60"/>
        <v>0</v>
      </c>
      <c r="U207" s="62">
        <f t="shared" si="53"/>
        <v>0</v>
      </c>
    </row>
    <row r="208" spans="1:21" x14ac:dyDescent="0.25">
      <c r="A208" s="85" t="s">
        <v>250</v>
      </c>
      <c r="B208" s="52">
        <f>'DAY14'!H208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+(Table117[[#This Row],[OPENING ]]+Table117[[#This Row],[RECEIPTS]]+Table117[[#This Row],[RETURNS]])-(Table117[[#This Row],[EXCHANGED]]+Table117[[#This Row],[SALES]]+Table117[[#This Row],[ISSUES]])</f>
        <v>275</v>
      </c>
      <c r="I208" s="53">
        <v>0</v>
      </c>
      <c r="J208" s="58">
        <f t="shared" si="61"/>
        <v>-275</v>
      </c>
      <c r="K208" s="53">
        <f>+'DAY14'!K208+'DAY15'!C208</f>
        <v>500</v>
      </c>
      <c r="L208" s="54">
        <f>+'DAY14'!L208+'DAY15'!D208</f>
        <v>0</v>
      </c>
      <c r="M208" s="55">
        <f>+'DAY14'!M208+'DAY15'!E208</f>
        <v>0</v>
      </c>
      <c r="N208" s="52">
        <f>+'DAY14'!N208+'DAY15'!F208</f>
        <v>0</v>
      </c>
      <c r="O208" s="276">
        <f>+'DAY14'!O208+'DAY15'!G208</f>
        <v>525</v>
      </c>
      <c r="P208" s="53">
        <f t="shared" si="56"/>
        <v>33.333333333333336</v>
      </c>
      <c r="Q208" s="54">
        <f t="shared" si="57"/>
        <v>0</v>
      </c>
      <c r="R208" s="55">
        <f t="shared" si="58"/>
        <v>0</v>
      </c>
      <c r="S208" s="52">
        <f t="shared" si="59"/>
        <v>0</v>
      </c>
      <c r="T208" s="276">
        <f t="shared" si="60"/>
        <v>35</v>
      </c>
      <c r="U208" s="62">
        <f t="shared" si="53"/>
        <v>4.0243902439024382</v>
      </c>
    </row>
    <row r="209" spans="1:21" x14ac:dyDescent="0.25">
      <c r="A209" s="87" t="s">
        <v>251</v>
      </c>
      <c r="B209" s="52">
        <f>'DAY14'!H209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+(Table117[[#This Row],[OPENING ]]+Table117[[#This Row],[RECEIPTS]]+Table117[[#This Row],[RETURNS]])-(Table117[[#This Row],[EXCHANGED]]+Table117[[#This Row],[SALES]]+Table117[[#This Row],[ISSUES]])</f>
        <v>300</v>
      </c>
      <c r="I209" s="53">
        <v>0</v>
      </c>
      <c r="J209" s="58">
        <f t="shared" si="61"/>
        <v>-300</v>
      </c>
      <c r="K209" s="53">
        <f>+'DAY14'!K209+'DAY15'!C209</f>
        <v>800</v>
      </c>
      <c r="L209" s="54">
        <f>+'DAY14'!L209+'DAY15'!D209</f>
        <v>0</v>
      </c>
      <c r="M209" s="55">
        <f>+'DAY14'!M209+'DAY15'!E209</f>
        <v>0</v>
      </c>
      <c r="N209" s="52">
        <f>+'DAY14'!N209+'DAY15'!F209</f>
        <v>0</v>
      </c>
      <c r="O209" s="276">
        <f>+'DAY14'!O209+'DAY15'!G209</f>
        <v>639.20000000000005</v>
      </c>
      <c r="P209" s="53">
        <f t="shared" si="56"/>
        <v>53.333333333333336</v>
      </c>
      <c r="Q209" s="54">
        <f t="shared" si="57"/>
        <v>0</v>
      </c>
      <c r="R209" s="55">
        <f t="shared" si="58"/>
        <v>0</v>
      </c>
      <c r="S209" s="52">
        <f t="shared" si="59"/>
        <v>0</v>
      </c>
      <c r="T209" s="276">
        <f t="shared" si="60"/>
        <v>42.613333333333337</v>
      </c>
      <c r="U209" s="62">
        <f t="shared" si="53"/>
        <v>3.1267370761534186</v>
      </c>
    </row>
    <row r="210" spans="1:21" x14ac:dyDescent="0.25">
      <c r="A210" s="87"/>
      <c r="B210" s="52">
        <f>'DAY14'!H210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+(Table117[[#This Row],[OPENING ]]+Table117[[#This Row],[RECEIPTS]]+Table117[[#This Row],[RETURNS]])-(Table117[[#This Row],[EXCHANGED]]+Table117[[#This Row],[SALES]]+Table117[[#This Row],[ISSUES]])</f>
        <v>49</v>
      </c>
      <c r="I210" s="53">
        <v>0</v>
      </c>
      <c r="J210" s="58">
        <f t="shared" si="61"/>
        <v>-49</v>
      </c>
      <c r="K210" s="53">
        <f>+'DAY14'!K210+'DAY15'!C210</f>
        <v>50</v>
      </c>
      <c r="L210" s="54">
        <f>+'DAY14'!L210+'DAY15'!D210</f>
        <v>0</v>
      </c>
      <c r="M210" s="55">
        <f>+'DAY14'!M210+'DAY15'!E210</f>
        <v>0</v>
      </c>
      <c r="N210" s="52">
        <f>+'DAY14'!N210+'DAY15'!F210</f>
        <v>0</v>
      </c>
      <c r="O210" s="276">
        <f>+'DAY14'!O210+'DAY15'!G210</f>
        <v>1</v>
      </c>
      <c r="P210" s="53">
        <f t="shared" si="56"/>
        <v>3.3333333333333335</v>
      </c>
      <c r="Q210" s="54">
        <f t="shared" si="57"/>
        <v>0</v>
      </c>
      <c r="R210" s="55">
        <f t="shared" si="58"/>
        <v>0</v>
      </c>
      <c r="S210" s="52">
        <f t="shared" si="59"/>
        <v>0</v>
      </c>
      <c r="T210" s="276">
        <f t="shared" si="60"/>
        <v>6.6666666666666666E-2</v>
      </c>
      <c r="U210" s="62">
        <f t="shared" ref="U210:U240" si="62">IFERROR(+H210/(P210+Q210+R210+S210+T210),0)</f>
        <v>14.411764705882351</v>
      </c>
    </row>
    <row r="211" spans="1:21" x14ac:dyDescent="0.25">
      <c r="A211" s="87"/>
      <c r="B211" s="52">
        <f>'DAY14'!H211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+(Table117[[#This Row],[OPENING ]]+Table117[[#This Row],[RECEIPTS]]+Table117[[#This Row],[RETURNS]])-(Table117[[#This Row],[EXCHANGED]]+Table117[[#This Row],[SALES]]+Table117[[#This Row],[ISSUES]])</f>
        <v>0</v>
      </c>
      <c r="I211" s="53">
        <v>0</v>
      </c>
      <c r="J211" s="58">
        <f t="shared" si="61"/>
        <v>0</v>
      </c>
      <c r="K211" s="53">
        <f>+'DAY14'!K211+'DAY15'!C211</f>
        <v>0</v>
      </c>
      <c r="L211" s="54">
        <f>+'DAY14'!L211+'DAY15'!D211</f>
        <v>0</v>
      </c>
      <c r="M211" s="55">
        <f>+'DAY14'!M211+'DAY15'!E211</f>
        <v>0</v>
      </c>
      <c r="N211" s="52">
        <f>+'DAY14'!N211+'DAY15'!F211</f>
        <v>0</v>
      </c>
      <c r="O211" s="276">
        <f>+'DAY14'!O211+'DAY15'!G211</f>
        <v>0</v>
      </c>
      <c r="P211" s="53">
        <f t="shared" si="56"/>
        <v>0</v>
      </c>
      <c r="Q211" s="54">
        <f t="shared" si="57"/>
        <v>0</v>
      </c>
      <c r="R211" s="55">
        <f t="shared" si="58"/>
        <v>0</v>
      </c>
      <c r="S211" s="52">
        <f t="shared" si="59"/>
        <v>0</v>
      </c>
      <c r="T211" s="276">
        <f t="shared" si="60"/>
        <v>0</v>
      </c>
      <c r="U211" s="62">
        <f t="shared" si="62"/>
        <v>0</v>
      </c>
    </row>
    <row r="212" spans="1:21" x14ac:dyDescent="0.25">
      <c r="A212" s="87"/>
      <c r="B212" s="52">
        <f>'DAY14'!H212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+(Table117[[#This Row],[OPENING ]]+Table117[[#This Row],[RECEIPTS]]+Table117[[#This Row],[RETURNS]])-(Table117[[#This Row],[EXCHANGED]]+Table117[[#This Row],[SALES]]+Table117[[#This Row],[ISSUES]])</f>
        <v>0</v>
      </c>
      <c r="I212" s="53">
        <v>0</v>
      </c>
      <c r="J212" s="58">
        <f t="shared" si="61"/>
        <v>0</v>
      </c>
      <c r="K212" s="53">
        <f>+'DAY14'!K212+'DAY15'!C212</f>
        <v>0</v>
      </c>
      <c r="L212" s="54">
        <f>+'DAY14'!L212+'DAY15'!D212</f>
        <v>0</v>
      </c>
      <c r="M212" s="55">
        <f>+'DAY14'!M212+'DAY15'!E212</f>
        <v>0</v>
      </c>
      <c r="N212" s="52">
        <f>+'DAY14'!N212+'DAY15'!F212</f>
        <v>0</v>
      </c>
      <c r="O212" s="276">
        <f>+'DAY14'!O212+'DAY15'!G212</f>
        <v>0</v>
      </c>
      <c r="P212" s="53">
        <f t="shared" si="56"/>
        <v>0</v>
      </c>
      <c r="Q212" s="54">
        <f t="shared" si="57"/>
        <v>0</v>
      </c>
      <c r="R212" s="55">
        <f t="shared" si="58"/>
        <v>0</v>
      </c>
      <c r="S212" s="52">
        <f t="shared" si="59"/>
        <v>0</v>
      </c>
      <c r="T212" s="276">
        <f t="shared" si="60"/>
        <v>0</v>
      </c>
      <c r="U212" s="62">
        <f t="shared" si="62"/>
        <v>0</v>
      </c>
    </row>
    <row r="213" spans="1:21" ht="15.75" thickBot="1" x14ac:dyDescent="0.3">
      <c r="A213" s="179"/>
      <c r="B213" s="52">
        <f>'DAY14'!H213</f>
        <v>0</v>
      </c>
      <c r="C213" s="53">
        <v>0</v>
      </c>
      <c r="D213" s="54">
        <v>0</v>
      </c>
      <c r="E213" s="55">
        <v>0</v>
      </c>
      <c r="F213" s="52">
        <v>0</v>
      </c>
      <c r="G213" s="276">
        <v>0</v>
      </c>
      <c r="H213" s="54">
        <f>+(Table117[[#This Row],[OPENING ]]+Table117[[#This Row],[RECEIPTS]]+Table117[[#This Row],[RETURNS]])-(Table117[[#This Row],[EXCHANGED]]+Table117[[#This Row],[SALES]]+Table117[[#This Row],[ISSUES]])</f>
        <v>0</v>
      </c>
      <c r="I213" s="53">
        <v>0</v>
      </c>
      <c r="J213" s="148">
        <f t="shared" si="61"/>
        <v>0</v>
      </c>
      <c r="K213" s="53">
        <f>+'DAY14'!K213+'DAY15'!C213</f>
        <v>0</v>
      </c>
      <c r="L213" s="54">
        <f>+'DAY14'!L213+'DAY15'!D213</f>
        <v>0</v>
      </c>
      <c r="M213" s="55">
        <f>+'DAY14'!M213+'DAY15'!E213</f>
        <v>0</v>
      </c>
      <c r="N213" s="52">
        <f>+'DAY14'!N213+'DAY15'!F213</f>
        <v>0</v>
      </c>
      <c r="O213" s="276">
        <f>+'DAY14'!O213+'DAY15'!G213</f>
        <v>0</v>
      </c>
      <c r="P213" s="53">
        <f t="shared" si="56"/>
        <v>0</v>
      </c>
      <c r="Q213" s="54">
        <f t="shared" si="57"/>
        <v>0</v>
      </c>
      <c r="R213" s="55">
        <f t="shared" si="58"/>
        <v>0</v>
      </c>
      <c r="S213" s="52">
        <f t="shared" si="59"/>
        <v>0</v>
      </c>
      <c r="T213" s="276">
        <f t="shared" si="60"/>
        <v>0</v>
      </c>
      <c r="U213" s="167">
        <f t="shared" si="62"/>
        <v>0</v>
      </c>
    </row>
    <row r="214" spans="1:21" ht="17.25" thickBot="1" x14ac:dyDescent="0.35">
      <c r="A214" s="159" t="s">
        <v>54</v>
      </c>
      <c r="B214" s="160">
        <f t="shared" ref="B214:T214" si="63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63"/>
        <v>0</v>
      </c>
      <c r="H214" s="162">
        <f t="shared" si="63"/>
        <v>9750.84</v>
      </c>
      <c r="I214" s="161">
        <f t="shared" si="63"/>
        <v>0</v>
      </c>
      <c r="J214" s="165">
        <f>SUM(J153:J213)</f>
        <v>-9750.84</v>
      </c>
      <c r="K214" s="161">
        <f t="shared" si="63"/>
        <v>1375</v>
      </c>
      <c r="L214" s="174">
        <f t="shared" si="63"/>
        <v>9.6</v>
      </c>
      <c r="M214" s="163">
        <f t="shared" si="63"/>
        <v>0</v>
      </c>
      <c r="N214" s="160">
        <f t="shared" si="63"/>
        <v>0</v>
      </c>
      <c r="O214" s="277">
        <f t="shared" si="63"/>
        <v>1264.68</v>
      </c>
      <c r="P214" s="161">
        <f t="shared" si="63"/>
        <v>91.666666666666671</v>
      </c>
      <c r="Q214" s="162">
        <f t="shared" si="63"/>
        <v>0.64</v>
      </c>
      <c r="R214" s="163">
        <f t="shared" si="63"/>
        <v>0</v>
      </c>
      <c r="S214" s="160">
        <f t="shared" si="63"/>
        <v>0</v>
      </c>
      <c r="T214" s="277">
        <f t="shared" si="63"/>
        <v>84.311999999999998</v>
      </c>
      <c r="U214" s="166">
        <f t="shared" si="62"/>
        <v>55.208433989612267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53">
        <v>0</v>
      </c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>
        <v>0</v>
      </c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'DAY14'!H217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+(Table117[[#This Row],[OPENING ]]+Table117[[#This Row],[RECEIPTS]]+Table117[[#This Row],[RETURNS]])-(Table117[[#This Row],[EXCHANGED]]+Table117[[#This Row],[SALES]]+Table117[[#This Row],[ISSUES]])</f>
        <v>2150</v>
      </c>
      <c r="I217" s="53">
        <v>0</v>
      </c>
      <c r="J217" s="58">
        <f t="shared" si="61"/>
        <v>-2150</v>
      </c>
      <c r="K217" s="53">
        <f>+'DAY14'!K217+'DAY15'!C217</f>
        <v>7975</v>
      </c>
      <c r="L217" s="54">
        <f>+'DAY14'!L217+'DAY15'!D217</f>
        <v>0</v>
      </c>
      <c r="M217" s="55">
        <f>+'DAY14'!M217+'DAY15'!E217</f>
        <v>0</v>
      </c>
      <c r="N217" s="52">
        <f>+'DAY14'!N217+'DAY15'!F217</f>
        <v>0</v>
      </c>
      <c r="O217" s="276">
        <f>+'DAY14'!O217+'DAY15'!G217</f>
        <v>5825</v>
      </c>
      <c r="P217" s="53">
        <f>+K217/15</f>
        <v>531.66666666666663</v>
      </c>
      <c r="Q217" s="54">
        <f>+L217/15</f>
        <v>0</v>
      </c>
      <c r="R217" s="55">
        <f>+M217/15</f>
        <v>0</v>
      </c>
      <c r="S217" s="52">
        <f>+N217/15</f>
        <v>0</v>
      </c>
      <c r="T217" s="276">
        <f>+O217/15</f>
        <v>388.33333333333331</v>
      </c>
      <c r="U217" s="62">
        <f t="shared" si="62"/>
        <v>2.3369565217391304</v>
      </c>
    </row>
    <row r="218" spans="1:21" x14ac:dyDescent="0.25">
      <c r="A218" s="95" t="s">
        <v>240</v>
      </c>
      <c r="B218" s="52">
        <f>'DAY14'!H218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+(Table117[[#This Row],[OPENING ]]+Table117[[#This Row],[RECEIPTS]]+Table117[[#This Row],[RETURNS]])-(Table117[[#This Row],[EXCHANGED]]+Table117[[#This Row],[SALES]]+Table117[[#This Row],[ISSUES]])</f>
        <v>0</v>
      </c>
      <c r="I218" s="53">
        <v>0</v>
      </c>
      <c r="J218" s="58">
        <f t="shared" si="61"/>
        <v>0</v>
      </c>
      <c r="K218" s="53">
        <f>+'DAY14'!K218+'DAY15'!C218</f>
        <v>0</v>
      </c>
      <c r="L218" s="54">
        <f>+'DAY14'!L218+'DAY15'!D218</f>
        <v>0</v>
      </c>
      <c r="M218" s="55">
        <f>+'DAY14'!M218+'DAY15'!E218</f>
        <v>0</v>
      </c>
      <c r="N218" s="52">
        <f>+'DAY14'!N218+'DAY15'!F218</f>
        <v>0</v>
      </c>
      <c r="O218" s="276">
        <f>+'DAY14'!O218+'DAY15'!G218</f>
        <v>8675</v>
      </c>
      <c r="P218" s="53">
        <f t="shared" ref="P218:P237" si="64">+K218/15</f>
        <v>0</v>
      </c>
      <c r="Q218" s="54">
        <f t="shared" ref="Q218:Q237" si="65">+L218/15</f>
        <v>0</v>
      </c>
      <c r="R218" s="55">
        <f t="shared" ref="R218:R237" si="66">+M218/15</f>
        <v>0</v>
      </c>
      <c r="S218" s="52">
        <f t="shared" ref="S218:S237" si="67">+N218/15</f>
        <v>0</v>
      </c>
      <c r="T218" s="276">
        <f t="shared" ref="T218:T237" si="68">+O218/15</f>
        <v>578.33333333333337</v>
      </c>
      <c r="U218" s="62">
        <f t="shared" si="62"/>
        <v>0</v>
      </c>
    </row>
    <row r="219" spans="1:21" x14ac:dyDescent="0.25">
      <c r="A219" s="95" t="s">
        <v>57</v>
      </c>
      <c r="B219" s="52">
        <f>'DAY14'!H219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+(Table117[[#This Row],[OPENING ]]+Table117[[#This Row],[RECEIPTS]]+Table117[[#This Row],[RETURNS]])-(Table117[[#This Row],[EXCHANGED]]+Table117[[#This Row],[SALES]]+Table117[[#This Row],[ISSUES]])</f>
        <v>0</v>
      </c>
      <c r="I219" s="53">
        <v>0</v>
      </c>
      <c r="J219" s="58">
        <f t="shared" si="61"/>
        <v>0</v>
      </c>
      <c r="K219" s="53">
        <f>+'DAY14'!K219+'DAY15'!C219</f>
        <v>0</v>
      </c>
      <c r="L219" s="54">
        <f>+'DAY14'!L219+'DAY15'!D219</f>
        <v>0</v>
      </c>
      <c r="M219" s="55">
        <f>+'DAY14'!M219+'DAY15'!E219</f>
        <v>0</v>
      </c>
      <c r="N219" s="52">
        <f>+'DAY14'!N219+'DAY15'!F219</f>
        <v>0</v>
      </c>
      <c r="O219" s="276">
        <f>+'DAY14'!O219+'DAY15'!G219</f>
        <v>0</v>
      </c>
      <c r="P219" s="53">
        <f t="shared" si="64"/>
        <v>0</v>
      </c>
      <c r="Q219" s="54">
        <f t="shared" si="65"/>
        <v>0</v>
      </c>
      <c r="R219" s="55">
        <f t="shared" si="66"/>
        <v>0</v>
      </c>
      <c r="S219" s="52">
        <f t="shared" si="67"/>
        <v>0</v>
      </c>
      <c r="T219" s="276">
        <f t="shared" si="68"/>
        <v>0</v>
      </c>
      <c r="U219" s="62">
        <f t="shared" si="62"/>
        <v>0</v>
      </c>
    </row>
    <row r="220" spans="1:21" x14ac:dyDescent="0.25">
      <c r="A220" s="95" t="s">
        <v>58</v>
      </c>
      <c r="B220" s="52">
        <f>'DAY14'!H220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+(Table117[[#This Row],[OPENING ]]+Table117[[#This Row],[RECEIPTS]]+Table117[[#This Row],[RETURNS]])-(Table117[[#This Row],[EXCHANGED]]+Table117[[#This Row],[SALES]]+Table117[[#This Row],[ISSUES]])</f>
        <v>0</v>
      </c>
      <c r="I220" s="53">
        <v>0</v>
      </c>
      <c r="J220" s="58">
        <f t="shared" si="61"/>
        <v>0</v>
      </c>
      <c r="K220" s="53">
        <f>+'DAY14'!K220+'DAY15'!C220</f>
        <v>0</v>
      </c>
      <c r="L220" s="54">
        <f>+'DAY14'!L220+'DAY15'!D220</f>
        <v>0</v>
      </c>
      <c r="M220" s="55">
        <f>+'DAY14'!M220+'DAY15'!E220</f>
        <v>0</v>
      </c>
      <c r="N220" s="52">
        <f>+'DAY14'!N220+'DAY15'!F220</f>
        <v>0</v>
      </c>
      <c r="O220" s="276">
        <f>+'DAY14'!O220+'DAY15'!G220</f>
        <v>0</v>
      </c>
      <c r="P220" s="53">
        <f t="shared" si="64"/>
        <v>0</v>
      </c>
      <c r="Q220" s="54">
        <f t="shared" si="65"/>
        <v>0</v>
      </c>
      <c r="R220" s="55">
        <f t="shared" si="66"/>
        <v>0</v>
      </c>
      <c r="S220" s="52">
        <f t="shared" si="67"/>
        <v>0</v>
      </c>
      <c r="T220" s="276">
        <f t="shared" si="68"/>
        <v>0</v>
      </c>
      <c r="U220" s="62">
        <f t="shared" si="62"/>
        <v>0</v>
      </c>
    </row>
    <row r="221" spans="1:21" x14ac:dyDescent="0.25">
      <c r="A221" s="95" t="s">
        <v>59</v>
      </c>
      <c r="B221" s="52">
        <f>'DAY14'!H221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+(Table117[[#This Row],[OPENING ]]+Table117[[#This Row],[RECEIPTS]]+Table117[[#This Row],[RETURNS]])-(Table117[[#This Row],[EXCHANGED]]+Table117[[#This Row],[SALES]]+Table117[[#This Row],[ISSUES]])</f>
        <v>375</v>
      </c>
      <c r="I221" s="53">
        <v>0</v>
      </c>
      <c r="J221" s="58">
        <f t="shared" ref="J221:J240" si="69">+I221-H221</f>
        <v>-375</v>
      </c>
      <c r="K221" s="53">
        <f>+'DAY14'!K221+'DAY15'!C221</f>
        <v>1075</v>
      </c>
      <c r="L221" s="54">
        <f>+'DAY14'!L221+'DAY15'!D221</f>
        <v>0</v>
      </c>
      <c r="M221" s="55">
        <f>+'DAY14'!M221+'DAY15'!E221</f>
        <v>0</v>
      </c>
      <c r="N221" s="52">
        <f>+'DAY14'!N221+'DAY15'!F221</f>
        <v>0</v>
      </c>
      <c r="O221" s="276">
        <f>+'DAY14'!O221+'DAY15'!G221</f>
        <v>1225</v>
      </c>
      <c r="P221" s="53">
        <f t="shared" si="64"/>
        <v>71.666666666666671</v>
      </c>
      <c r="Q221" s="54">
        <f t="shared" si="65"/>
        <v>0</v>
      </c>
      <c r="R221" s="55">
        <f t="shared" si="66"/>
        <v>0</v>
      </c>
      <c r="S221" s="52">
        <f t="shared" si="67"/>
        <v>0</v>
      </c>
      <c r="T221" s="276">
        <f t="shared" si="68"/>
        <v>81.666666666666671</v>
      </c>
      <c r="U221" s="62">
        <f t="shared" si="62"/>
        <v>2.4456521739130435</v>
      </c>
    </row>
    <row r="222" spans="1:21" x14ac:dyDescent="0.25">
      <c r="A222" s="95" t="s">
        <v>60</v>
      </c>
      <c r="B222" s="52">
        <f>'DAY14'!H222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+(Table117[[#This Row],[OPENING ]]+Table117[[#This Row],[RECEIPTS]]+Table117[[#This Row],[RETURNS]])-(Table117[[#This Row],[EXCHANGED]]+Table117[[#This Row],[SALES]]+Table117[[#This Row],[ISSUES]])</f>
        <v>0</v>
      </c>
      <c r="I222" s="53">
        <v>0</v>
      </c>
      <c r="J222" s="58">
        <f t="shared" si="69"/>
        <v>0</v>
      </c>
      <c r="K222" s="53">
        <f>+'DAY14'!K222+'DAY15'!C222</f>
        <v>0</v>
      </c>
      <c r="L222" s="54">
        <f>+'DAY14'!L222+'DAY15'!D222</f>
        <v>0</v>
      </c>
      <c r="M222" s="55">
        <f>+'DAY14'!M222+'DAY15'!E222</f>
        <v>0</v>
      </c>
      <c r="N222" s="52">
        <f>+'DAY14'!N222+'DAY15'!F222</f>
        <v>0</v>
      </c>
      <c r="O222" s="276">
        <f>+'DAY14'!O222+'DAY15'!G222</f>
        <v>0</v>
      </c>
      <c r="P222" s="53">
        <f t="shared" si="64"/>
        <v>0</v>
      </c>
      <c r="Q222" s="54">
        <f t="shared" si="65"/>
        <v>0</v>
      </c>
      <c r="R222" s="55">
        <f t="shared" si="66"/>
        <v>0</v>
      </c>
      <c r="S222" s="52">
        <f t="shared" si="67"/>
        <v>0</v>
      </c>
      <c r="T222" s="276">
        <f t="shared" si="68"/>
        <v>0</v>
      </c>
      <c r="U222" s="62">
        <f t="shared" si="62"/>
        <v>0</v>
      </c>
    </row>
    <row r="223" spans="1:21" x14ac:dyDescent="0.25">
      <c r="A223" s="95" t="s">
        <v>61</v>
      </c>
      <c r="B223" s="52">
        <f>'DAY14'!H223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+(Table117[[#This Row],[OPENING ]]+Table117[[#This Row],[RECEIPTS]]+Table117[[#This Row],[RETURNS]])-(Table117[[#This Row],[EXCHANGED]]+Table117[[#This Row],[SALES]]+Table117[[#This Row],[ISSUES]])</f>
        <v>0</v>
      </c>
      <c r="I223" s="53">
        <v>0</v>
      </c>
      <c r="J223" s="58">
        <f t="shared" si="69"/>
        <v>0</v>
      </c>
      <c r="K223" s="53">
        <f>+'DAY14'!K223+'DAY15'!C223</f>
        <v>0</v>
      </c>
      <c r="L223" s="54">
        <f>+'DAY14'!L223+'DAY15'!D223</f>
        <v>0</v>
      </c>
      <c r="M223" s="55">
        <f>+'DAY14'!M223+'DAY15'!E223</f>
        <v>0</v>
      </c>
      <c r="N223" s="52">
        <f>+'DAY14'!N223+'DAY15'!F223</f>
        <v>0</v>
      </c>
      <c r="O223" s="276">
        <f>+'DAY14'!O223+'DAY15'!G223</f>
        <v>0</v>
      </c>
      <c r="P223" s="53">
        <f t="shared" si="64"/>
        <v>0</v>
      </c>
      <c r="Q223" s="54">
        <f t="shared" si="65"/>
        <v>0</v>
      </c>
      <c r="R223" s="55">
        <f t="shared" si="66"/>
        <v>0</v>
      </c>
      <c r="S223" s="52">
        <f t="shared" si="67"/>
        <v>0</v>
      </c>
      <c r="T223" s="276">
        <f t="shared" si="68"/>
        <v>0</v>
      </c>
      <c r="U223" s="62">
        <f t="shared" si="62"/>
        <v>0</v>
      </c>
    </row>
    <row r="224" spans="1:21" x14ac:dyDescent="0.25">
      <c r="A224" s="95" t="s">
        <v>241</v>
      </c>
      <c r="B224" s="52">
        <f>'DAY14'!H224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+(Table117[[#This Row],[OPENING ]]+Table117[[#This Row],[RECEIPTS]]+Table117[[#This Row],[RETURNS]])-(Table117[[#This Row],[EXCHANGED]]+Table117[[#This Row],[SALES]]+Table117[[#This Row],[ISSUES]])</f>
        <v>0</v>
      </c>
      <c r="I224" s="53">
        <v>0</v>
      </c>
      <c r="J224" s="58">
        <f t="shared" si="69"/>
        <v>0</v>
      </c>
      <c r="K224" s="53">
        <f>+'DAY14'!K224+'DAY15'!C224</f>
        <v>0</v>
      </c>
      <c r="L224" s="54">
        <f>+'DAY14'!L224+'DAY15'!D224</f>
        <v>0</v>
      </c>
      <c r="M224" s="55">
        <f>+'DAY14'!M224+'DAY15'!E224</f>
        <v>0</v>
      </c>
      <c r="N224" s="52">
        <f>+'DAY14'!N224+'DAY15'!F224</f>
        <v>0</v>
      </c>
      <c r="O224" s="276">
        <f>+'DAY14'!O224+'DAY15'!G224</f>
        <v>1200</v>
      </c>
      <c r="P224" s="53">
        <f t="shared" si="64"/>
        <v>0</v>
      </c>
      <c r="Q224" s="54">
        <f t="shared" si="65"/>
        <v>0</v>
      </c>
      <c r="R224" s="55">
        <f t="shared" si="66"/>
        <v>0</v>
      </c>
      <c r="S224" s="52">
        <f t="shared" si="67"/>
        <v>0</v>
      </c>
      <c r="T224" s="276">
        <f t="shared" si="68"/>
        <v>80</v>
      </c>
      <c r="U224" s="62">
        <f t="shared" si="62"/>
        <v>0</v>
      </c>
    </row>
    <row r="225" spans="1:21" x14ac:dyDescent="0.25">
      <c r="A225" s="95" t="s">
        <v>62</v>
      </c>
      <c r="B225" s="52">
        <f>'DAY14'!H225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+(Table117[[#This Row],[OPENING ]]+Table117[[#This Row],[RECEIPTS]]+Table117[[#This Row],[RETURNS]])-(Table117[[#This Row],[EXCHANGED]]+Table117[[#This Row],[SALES]]+Table117[[#This Row],[ISSUES]])</f>
        <v>0</v>
      </c>
      <c r="I225" s="53">
        <v>0</v>
      </c>
      <c r="J225" s="58">
        <f t="shared" si="69"/>
        <v>0</v>
      </c>
      <c r="K225" s="53">
        <f>+'DAY14'!K225+'DAY15'!C225</f>
        <v>0</v>
      </c>
      <c r="L225" s="54">
        <f>+'DAY14'!L225+'DAY15'!D225</f>
        <v>0</v>
      </c>
      <c r="M225" s="55">
        <f>+'DAY14'!M225+'DAY15'!E225</f>
        <v>0</v>
      </c>
      <c r="N225" s="52">
        <f>+'DAY14'!N225+'DAY15'!F225</f>
        <v>0</v>
      </c>
      <c r="O225" s="276">
        <f>+'DAY14'!O225+'DAY15'!G225</f>
        <v>0</v>
      </c>
      <c r="P225" s="53">
        <f t="shared" si="64"/>
        <v>0</v>
      </c>
      <c r="Q225" s="54">
        <f t="shared" si="65"/>
        <v>0</v>
      </c>
      <c r="R225" s="55">
        <f t="shared" si="66"/>
        <v>0</v>
      </c>
      <c r="S225" s="52">
        <f t="shared" si="67"/>
        <v>0</v>
      </c>
      <c r="T225" s="276">
        <f t="shared" si="68"/>
        <v>0</v>
      </c>
      <c r="U225" s="62">
        <f t="shared" si="62"/>
        <v>0</v>
      </c>
    </row>
    <row r="226" spans="1:21" x14ac:dyDescent="0.25">
      <c r="A226" s="95" t="s">
        <v>122</v>
      </c>
      <c r="B226" s="52">
        <f>'DAY14'!H226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+(Table117[[#This Row],[OPENING ]]+Table117[[#This Row],[RECEIPTS]]+Table117[[#This Row],[RETURNS]])-(Table117[[#This Row],[EXCHANGED]]+Table117[[#This Row],[SALES]]+Table117[[#This Row],[ISSUES]])</f>
        <v>0</v>
      </c>
      <c r="I226" s="53">
        <v>0</v>
      </c>
      <c r="J226" s="58">
        <f t="shared" si="69"/>
        <v>0</v>
      </c>
      <c r="K226" s="53">
        <f>+'DAY14'!K226+'DAY15'!C226</f>
        <v>0</v>
      </c>
      <c r="L226" s="54">
        <f>+'DAY14'!L226+'DAY15'!D226</f>
        <v>0</v>
      </c>
      <c r="M226" s="55">
        <f>+'DAY14'!M226+'DAY15'!E226</f>
        <v>0</v>
      </c>
      <c r="N226" s="52">
        <f>+'DAY14'!N226+'DAY15'!F226</f>
        <v>0</v>
      </c>
      <c r="O226" s="276">
        <f>+'DAY14'!O226+'DAY15'!G226</f>
        <v>0</v>
      </c>
      <c r="P226" s="53">
        <f t="shared" si="64"/>
        <v>0</v>
      </c>
      <c r="Q226" s="54">
        <f t="shared" si="65"/>
        <v>0</v>
      </c>
      <c r="R226" s="55">
        <f t="shared" si="66"/>
        <v>0</v>
      </c>
      <c r="S226" s="52">
        <f t="shared" si="67"/>
        <v>0</v>
      </c>
      <c r="T226" s="276">
        <f t="shared" si="68"/>
        <v>0</v>
      </c>
      <c r="U226" s="62">
        <f t="shared" si="62"/>
        <v>0</v>
      </c>
    </row>
    <row r="227" spans="1:21" x14ac:dyDescent="0.25">
      <c r="A227" s="95" t="s">
        <v>217</v>
      </c>
      <c r="B227" s="52">
        <f>'DAY14'!H227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+(Table117[[#This Row],[OPENING ]]+Table117[[#This Row],[RECEIPTS]]+Table117[[#This Row],[RETURNS]])-(Table117[[#This Row],[EXCHANGED]]+Table117[[#This Row],[SALES]]+Table117[[#This Row],[ISSUES]])</f>
        <v>0</v>
      </c>
      <c r="I227" s="53">
        <v>0</v>
      </c>
      <c r="J227" s="58">
        <f t="shared" si="69"/>
        <v>0</v>
      </c>
      <c r="K227" s="53">
        <f>+'DAY14'!K227+'DAY15'!C227</f>
        <v>0</v>
      </c>
      <c r="L227" s="54">
        <f>+'DAY14'!L227+'DAY15'!D227</f>
        <v>0</v>
      </c>
      <c r="M227" s="55">
        <f>+'DAY14'!M227+'DAY15'!E227</f>
        <v>0</v>
      </c>
      <c r="N227" s="52">
        <f>+'DAY14'!N227+'DAY15'!F227</f>
        <v>0</v>
      </c>
      <c r="O227" s="276">
        <f>+'DAY14'!O227+'DAY15'!G227</f>
        <v>0</v>
      </c>
      <c r="P227" s="53">
        <f t="shared" si="64"/>
        <v>0</v>
      </c>
      <c r="Q227" s="54">
        <f t="shared" si="65"/>
        <v>0</v>
      </c>
      <c r="R227" s="55">
        <f t="shared" si="66"/>
        <v>0</v>
      </c>
      <c r="S227" s="52">
        <f t="shared" si="67"/>
        <v>0</v>
      </c>
      <c r="T227" s="276">
        <f t="shared" si="68"/>
        <v>0</v>
      </c>
      <c r="U227" s="62">
        <f t="shared" si="62"/>
        <v>0</v>
      </c>
    </row>
    <row r="228" spans="1:21" x14ac:dyDescent="0.25">
      <c r="A228" s="95" t="s">
        <v>116</v>
      </c>
      <c r="B228" s="52">
        <f>'DAY14'!H228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+(Table117[[#This Row],[OPENING ]]+Table117[[#This Row],[RECEIPTS]]+Table117[[#This Row],[RETURNS]])-(Table117[[#This Row],[EXCHANGED]]+Table117[[#This Row],[SALES]]+Table117[[#This Row],[ISSUES]])</f>
        <v>0</v>
      </c>
      <c r="I228" s="53">
        <v>0</v>
      </c>
      <c r="J228" s="58">
        <f t="shared" si="69"/>
        <v>0</v>
      </c>
      <c r="K228" s="53">
        <f>+'DAY14'!K228+'DAY15'!C228</f>
        <v>0</v>
      </c>
      <c r="L228" s="54">
        <f>+'DAY14'!L228+'DAY15'!D228</f>
        <v>0</v>
      </c>
      <c r="M228" s="55">
        <f>+'DAY14'!M228+'DAY15'!E228</f>
        <v>0</v>
      </c>
      <c r="N228" s="52">
        <f>+'DAY14'!N228+'DAY15'!F228</f>
        <v>0</v>
      </c>
      <c r="O228" s="276">
        <f>+'DAY14'!O228+'DAY15'!G228</f>
        <v>0</v>
      </c>
      <c r="P228" s="53">
        <f t="shared" si="64"/>
        <v>0</v>
      </c>
      <c r="Q228" s="54">
        <f t="shared" si="65"/>
        <v>0</v>
      </c>
      <c r="R228" s="55">
        <f t="shared" si="66"/>
        <v>0</v>
      </c>
      <c r="S228" s="52">
        <f t="shared" si="67"/>
        <v>0</v>
      </c>
      <c r="T228" s="276">
        <f t="shared" si="68"/>
        <v>0</v>
      </c>
      <c r="U228" s="62">
        <f t="shared" si="62"/>
        <v>0</v>
      </c>
    </row>
    <row r="229" spans="1:21" x14ac:dyDescent="0.25">
      <c r="A229" s="95" t="s">
        <v>117</v>
      </c>
      <c r="B229" s="52">
        <f>'DAY14'!H229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+(Table117[[#This Row],[OPENING ]]+Table117[[#This Row],[RECEIPTS]]+Table117[[#This Row],[RETURNS]])-(Table117[[#This Row],[EXCHANGED]]+Table117[[#This Row],[SALES]]+Table117[[#This Row],[ISSUES]])</f>
        <v>0</v>
      </c>
      <c r="I229" s="53">
        <v>0</v>
      </c>
      <c r="J229" s="58">
        <f t="shared" si="69"/>
        <v>0</v>
      </c>
      <c r="K229" s="53">
        <f>+'DAY14'!K229+'DAY15'!C229</f>
        <v>0</v>
      </c>
      <c r="L229" s="54">
        <f>+'DAY14'!L229+'DAY15'!D229</f>
        <v>0</v>
      </c>
      <c r="M229" s="55">
        <f>+'DAY14'!M229+'DAY15'!E229</f>
        <v>0</v>
      </c>
      <c r="N229" s="52">
        <f>+'DAY14'!N229+'DAY15'!F229</f>
        <v>0</v>
      </c>
      <c r="O229" s="276">
        <f>+'DAY14'!O229+'DAY15'!G229</f>
        <v>0</v>
      </c>
      <c r="P229" s="53">
        <f t="shared" si="64"/>
        <v>0</v>
      </c>
      <c r="Q229" s="54">
        <f t="shared" si="65"/>
        <v>0</v>
      </c>
      <c r="R229" s="55">
        <f t="shared" si="66"/>
        <v>0</v>
      </c>
      <c r="S229" s="52">
        <f t="shared" si="67"/>
        <v>0</v>
      </c>
      <c r="T229" s="276">
        <f t="shared" si="68"/>
        <v>0</v>
      </c>
      <c r="U229" s="62">
        <f t="shared" si="62"/>
        <v>0</v>
      </c>
    </row>
    <row r="230" spans="1:21" x14ac:dyDescent="0.25">
      <c r="A230" s="95" t="s">
        <v>134</v>
      </c>
      <c r="B230" s="52">
        <f>'DAY14'!H230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+(Table117[[#This Row],[OPENING ]]+Table117[[#This Row],[RECEIPTS]]+Table117[[#This Row],[RETURNS]])-(Table117[[#This Row],[EXCHANGED]]+Table117[[#This Row],[SALES]]+Table117[[#This Row],[ISSUES]])</f>
        <v>0</v>
      </c>
      <c r="I230" s="53">
        <v>0</v>
      </c>
      <c r="J230" s="58">
        <f t="shared" si="69"/>
        <v>0</v>
      </c>
      <c r="K230" s="53">
        <f>+'DAY14'!K230+'DAY15'!C230</f>
        <v>0</v>
      </c>
      <c r="L230" s="54">
        <f>+'DAY14'!L230+'DAY15'!D230</f>
        <v>0</v>
      </c>
      <c r="M230" s="55">
        <f>+'DAY14'!M230+'DAY15'!E230</f>
        <v>0</v>
      </c>
      <c r="N230" s="52">
        <f>+'DAY14'!N230+'DAY15'!F230</f>
        <v>0</v>
      </c>
      <c r="O230" s="276">
        <f>+'DAY14'!O230+'DAY15'!G230</f>
        <v>0</v>
      </c>
      <c r="P230" s="53">
        <f t="shared" si="64"/>
        <v>0</v>
      </c>
      <c r="Q230" s="54">
        <f t="shared" si="65"/>
        <v>0</v>
      </c>
      <c r="R230" s="55">
        <f t="shared" si="66"/>
        <v>0</v>
      </c>
      <c r="S230" s="52">
        <f t="shared" si="67"/>
        <v>0</v>
      </c>
      <c r="T230" s="276">
        <f t="shared" si="68"/>
        <v>0</v>
      </c>
      <c r="U230" s="62">
        <f t="shared" si="62"/>
        <v>0</v>
      </c>
    </row>
    <row r="231" spans="1:21" x14ac:dyDescent="0.25">
      <c r="A231" s="95" t="s">
        <v>146</v>
      </c>
      <c r="B231" s="52">
        <f>'DAY14'!H231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+(Table117[[#This Row],[OPENING ]]+Table117[[#This Row],[RECEIPTS]]+Table117[[#This Row],[RETURNS]])-(Table117[[#This Row],[EXCHANGED]]+Table117[[#This Row],[SALES]]+Table117[[#This Row],[ISSUES]])</f>
        <v>0</v>
      </c>
      <c r="I231" s="53">
        <v>0</v>
      </c>
      <c r="J231" s="58">
        <f t="shared" si="69"/>
        <v>0</v>
      </c>
      <c r="K231" s="53">
        <f>+'DAY14'!K231+'DAY15'!C231</f>
        <v>0</v>
      </c>
      <c r="L231" s="54">
        <f>+'DAY14'!L231+'DAY15'!D231</f>
        <v>0</v>
      </c>
      <c r="M231" s="55">
        <f>+'DAY14'!M231+'DAY15'!E231</f>
        <v>0</v>
      </c>
      <c r="N231" s="52">
        <f>+'DAY14'!N231+'DAY15'!F231</f>
        <v>0</v>
      </c>
      <c r="O231" s="276">
        <f>+'DAY14'!O231+'DAY15'!G231</f>
        <v>0</v>
      </c>
      <c r="P231" s="53">
        <f t="shared" si="64"/>
        <v>0</v>
      </c>
      <c r="Q231" s="54">
        <f t="shared" si="65"/>
        <v>0</v>
      </c>
      <c r="R231" s="55">
        <f t="shared" si="66"/>
        <v>0</v>
      </c>
      <c r="S231" s="52">
        <f t="shared" si="67"/>
        <v>0</v>
      </c>
      <c r="T231" s="276">
        <f t="shared" si="68"/>
        <v>0</v>
      </c>
      <c r="U231" s="62">
        <f t="shared" si="62"/>
        <v>0</v>
      </c>
    </row>
    <row r="232" spans="1:21" x14ac:dyDescent="0.25">
      <c r="A232" s="95" t="s">
        <v>235</v>
      </c>
      <c r="B232" s="52">
        <f>'DAY14'!H232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+(Table117[[#This Row],[OPENING ]]+Table117[[#This Row],[RECEIPTS]]+Table117[[#This Row],[RETURNS]])-(Table117[[#This Row],[EXCHANGED]]+Table117[[#This Row],[SALES]]+Table117[[#This Row],[ISSUES]])</f>
        <v>8450</v>
      </c>
      <c r="I232" s="53">
        <v>0</v>
      </c>
      <c r="J232" s="58">
        <f t="shared" si="69"/>
        <v>-8450</v>
      </c>
      <c r="K232" s="53">
        <f>+'DAY14'!K232+'DAY15'!C232</f>
        <v>0</v>
      </c>
      <c r="L232" s="54">
        <f>+'DAY14'!L232+'DAY15'!D232</f>
        <v>0</v>
      </c>
      <c r="M232" s="55">
        <f>+'DAY14'!M232+'DAY15'!E232</f>
        <v>0</v>
      </c>
      <c r="N232" s="52">
        <f>+'DAY14'!N232+'DAY15'!F232</f>
        <v>0</v>
      </c>
      <c r="O232" s="276">
        <f>+'DAY14'!O232+'DAY15'!G232</f>
        <v>0</v>
      </c>
      <c r="P232" s="53">
        <f t="shared" si="64"/>
        <v>0</v>
      </c>
      <c r="Q232" s="54">
        <f t="shared" si="65"/>
        <v>0</v>
      </c>
      <c r="R232" s="55">
        <f t="shared" si="66"/>
        <v>0</v>
      </c>
      <c r="S232" s="52">
        <f t="shared" si="67"/>
        <v>0</v>
      </c>
      <c r="T232" s="276">
        <f t="shared" si="68"/>
        <v>0</v>
      </c>
      <c r="U232" s="62">
        <f t="shared" si="62"/>
        <v>0</v>
      </c>
    </row>
    <row r="233" spans="1:21" x14ac:dyDescent="0.25">
      <c r="A233" s="95" t="s">
        <v>213</v>
      </c>
      <c r="B233" s="52">
        <f>'DAY14'!H233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+(Table117[[#This Row],[OPENING ]]+Table117[[#This Row],[RECEIPTS]]+Table117[[#This Row],[RETURNS]])-(Table117[[#This Row],[EXCHANGED]]+Table117[[#This Row],[SALES]]+Table117[[#This Row],[ISSUES]])</f>
        <v>0</v>
      </c>
      <c r="I233" s="53">
        <v>0</v>
      </c>
      <c r="J233" s="58">
        <f t="shared" si="69"/>
        <v>0</v>
      </c>
      <c r="K233" s="53">
        <f>+'DAY14'!K233+'DAY15'!C233</f>
        <v>0</v>
      </c>
      <c r="L233" s="54">
        <f>+'DAY14'!L233+'DAY15'!D233</f>
        <v>0</v>
      </c>
      <c r="M233" s="55">
        <f>+'DAY14'!M233+'DAY15'!E233</f>
        <v>0</v>
      </c>
      <c r="N233" s="52">
        <f>+'DAY14'!N233+'DAY15'!F233</f>
        <v>0</v>
      </c>
      <c r="O233" s="276">
        <f>+'DAY14'!O233+'DAY15'!G233</f>
        <v>0</v>
      </c>
      <c r="P233" s="53">
        <f t="shared" si="64"/>
        <v>0</v>
      </c>
      <c r="Q233" s="54">
        <f t="shared" si="65"/>
        <v>0</v>
      </c>
      <c r="R233" s="55">
        <f t="shared" si="66"/>
        <v>0</v>
      </c>
      <c r="S233" s="52">
        <f t="shared" si="67"/>
        <v>0</v>
      </c>
      <c r="T233" s="276">
        <f t="shared" si="68"/>
        <v>0</v>
      </c>
      <c r="U233" s="62">
        <f t="shared" si="62"/>
        <v>0</v>
      </c>
    </row>
    <row r="234" spans="1:21" x14ac:dyDescent="0.25">
      <c r="A234" s="95" t="s">
        <v>248</v>
      </c>
      <c r="B234" s="52">
        <f>'DAY14'!H234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+(Table117[[#This Row],[OPENING ]]+Table117[[#This Row],[RECEIPTS]]+Table117[[#This Row],[RETURNS]])-(Table117[[#This Row],[EXCHANGED]]+Table117[[#This Row],[SALES]]+Table117[[#This Row],[ISSUES]])</f>
        <v>0</v>
      </c>
      <c r="I234" s="53">
        <v>0</v>
      </c>
      <c r="J234" s="58">
        <f t="shared" si="69"/>
        <v>0</v>
      </c>
      <c r="K234" s="53">
        <f>+'DAY14'!K234+'DAY15'!C234</f>
        <v>0</v>
      </c>
      <c r="L234" s="54">
        <f>+'DAY14'!L234+'DAY15'!D234</f>
        <v>0</v>
      </c>
      <c r="M234" s="55">
        <f>+'DAY14'!M234+'DAY15'!E234</f>
        <v>0</v>
      </c>
      <c r="N234" s="52">
        <f>+'DAY14'!N234+'DAY15'!F234</f>
        <v>0</v>
      </c>
      <c r="O234" s="276">
        <f>+'DAY14'!O234+'DAY15'!G234</f>
        <v>0</v>
      </c>
      <c r="P234" s="53">
        <f t="shared" si="64"/>
        <v>0</v>
      </c>
      <c r="Q234" s="54">
        <f t="shared" si="65"/>
        <v>0</v>
      </c>
      <c r="R234" s="55">
        <f t="shared" si="66"/>
        <v>0</v>
      </c>
      <c r="S234" s="52">
        <f t="shared" si="67"/>
        <v>0</v>
      </c>
      <c r="T234" s="276">
        <f t="shared" si="68"/>
        <v>0</v>
      </c>
      <c r="U234" s="62">
        <f t="shared" si="62"/>
        <v>0</v>
      </c>
    </row>
    <row r="235" spans="1:21" x14ac:dyDescent="0.25">
      <c r="A235" s="95" t="s">
        <v>254</v>
      </c>
      <c r="B235" s="52">
        <f>'DAY14'!H235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+(Table117[[#This Row],[OPENING ]]+Table117[[#This Row],[RECEIPTS]]+Table117[[#This Row],[RETURNS]])-(Table117[[#This Row],[EXCHANGED]]+Table117[[#This Row],[SALES]]+Table117[[#This Row],[ISSUES]])</f>
        <v>0</v>
      </c>
      <c r="I235" s="53">
        <v>0</v>
      </c>
      <c r="J235" s="58">
        <f t="shared" si="69"/>
        <v>0</v>
      </c>
      <c r="K235" s="53">
        <f>+'DAY14'!K235+'DAY15'!C235</f>
        <v>0</v>
      </c>
      <c r="L235" s="54">
        <f>+'DAY14'!L235+'DAY15'!D235</f>
        <v>0</v>
      </c>
      <c r="M235" s="55">
        <f>+'DAY14'!M235+'DAY15'!E235</f>
        <v>0</v>
      </c>
      <c r="N235" s="52">
        <f>+'DAY14'!N235+'DAY15'!F235</f>
        <v>0</v>
      </c>
      <c r="O235" s="276">
        <f>+'DAY14'!O235+'DAY15'!G235</f>
        <v>12625</v>
      </c>
      <c r="P235" s="53">
        <f t="shared" si="64"/>
        <v>0</v>
      </c>
      <c r="Q235" s="54">
        <f t="shared" si="65"/>
        <v>0</v>
      </c>
      <c r="R235" s="55">
        <f t="shared" si="66"/>
        <v>0</v>
      </c>
      <c r="S235" s="52">
        <f t="shared" si="67"/>
        <v>0</v>
      </c>
      <c r="T235" s="276">
        <f t="shared" si="68"/>
        <v>841.66666666666663</v>
      </c>
      <c r="U235" s="62">
        <f t="shared" si="62"/>
        <v>0</v>
      </c>
    </row>
    <row r="236" spans="1:21" x14ac:dyDescent="0.25">
      <c r="A236" s="95" t="s">
        <v>63</v>
      </c>
      <c r="B236" s="52">
        <f>'DAY14'!H236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+(Table117[[#This Row],[OPENING ]]+Table117[[#This Row],[RECEIPTS]]+Table117[[#This Row],[RETURNS]])-(Table117[[#This Row],[EXCHANGED]]+Table117[[#This Row],[SALES]]+Table117[[#This Row],[ISSUES]])</f>
        <v>0</v>
      </c>
      <c r="I236" s="53">
        <v>0</v>
      </c>
      <c r="J236" s="58">
        <f t="shared" si="69"/>
        <v>0</v>
      </c>
      <c r="K236" s="53">
        <f>+'DAY14'!K236+'DAY15'!C236</f>
        <v>0</v>
      </c>
      <c r="L236" s="54">
        <f>+'DAY14'!L236+'DAY15'!D236</f>
        <v>0</v>
      </c>
      <c r="M236" s="55">
        <f>+'DAY14'!M236+'DAY15'!E236</f>
        <v>0</v>
      </c>
      <c r="N236" s="52">
        <f>+'DAY14'!N236+'DAY15'!F236</f>
        <v>0</v>
      </c>
      <c r="O236" s="276">
        <f>+'DAY14'!O236+'DAY15'!G236</f>
        <v>0</v>
      </c>
      <c r="P236" s="53">
        <f t="shared" si="64"/>
        <v>0</v>
      </c>
      <c r="Q236" s="54">
        <f t="shared" si="65"/>
        <v>0</v>
      </c>
      <c r="R236" s="55">
        <f t="shared" si="66"/>
        <v>0</v>
      </c>
      <c r="S236" s="52">
        <f t="shared" si="67"/>
        <v>0</v>
      </c>
      <c r="T236" s="276">
        <f t="shared" si="68"/>
        <v>0</v>
      </c>
      <c r="U236" s="62">
        <f t="shared" si="62"/>
        <v>0</v>
      </c>
    </row>
    <row r="237" spans="1:21" ht="15.75" thickBot="1" x14ac:dyDescent="0.3">
      <c r="A237" s="188" t="s">
        <v>121</v>
      </c>
      <c r="B237" s="52">
        <f>'DAY14'!H237</f>
        <v>1459.4</v>
      </c>
      <c r="C237" s="53">
        <v>0</v>
      </c>
      <c r="D237" s="54">
        <v>0</v>
      </c>
      <c r="E237" s="55">
        <v>0</v>
      </c>
      <c r="F237" s="52">
        <v>0</v>
      </c>
      <c r="G237" s="276">
        <v>0</v>
      </c>
      <c r="H237" s="54">
        <f>+(Table117[[#This Row],[OPENING ]]+Table117[[#This Row],[RECEIPTS]]+Table117[[#This Row],[RETURNS]])-(Table117[[#This Row],[EXCHANGED]]+Table117[[#This Row],[SALES]]+Table117[[#This Row],[ISSUES]])</f>
        <v>1459.4</v>
      </c>
      <c r="I237" s="53">
        <v>0</v>
      </c>
      <c r="J237" s="148">
        <f t="shared" si="69"/>
        <v>-1459.4</v>
      </c>
      <c r="K237" s="53">
        <f>+'DAY14'!K237+'DAY15'!C237</f>
        <v>0</v>
      </c>
      <c r="L237" s="54">
        <f>+'DAY14'!L237+'DAY15'!D237</f>
        <v>0</v>
      </c>
      <c r="M237" s="55">
        <f>+'DAY14'!M237+'DAY15'!E237</f>
        <v>0</v>
      </c>
      <c r="N237" s="52">
        <f>+'DAY14'!N237+'DAY15'!F237</f>
        <v>0</v>
      </c>
      <c r="O237" s="276">
        <f>+'DAY14'!O237+'DAY15'!G237</f>
        <v>0</v>
      </c>
      <c r="P237" s="53">
        <f t="shared" si="64"/>
        <v>0</v>
      </c>
      <c r="Q237" s="54">
        <f t="shared" si="65"/>
        <v>0</v>
      </c>
      <c r="R237" s="55">
        <f t="shared" si="66"/>
        <v>0</v>
      </c>
      <c r="S237" s="52">
        <f t="shared" si="67"/>
        <v>0</v>
      </c>
      <c r="T237" s="276">
        <f t="shared" si="68"/>
        <v>0</v>
      </c>
      <c r="U237" s="167">
        <f t="shared" si="62"/>
        <v>0</v>
      </c>
    </row>
    <row r="238" spans="1:21" ht="17.25" thickBot="1" x14ac:dyDescent="0.35">
      <c r="A238" s="159" t="s">
        <v>64</v>
      </c>
      <c r="B238" s="160">
        <f t="shared" ref="B238:T238" si="70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70"/>
        <v>0</v>
      </c>
      <c r="H238" s="162">
        <f t="shared" si="70"/>
        <v>12434.4</v>
      </c>
      <c r="I238" s="161">
        <f t="shared" si="70"/>
        <v>0</v>
      </c>
      <c r="J238" s="165">
        <f t="shared" si="69"/>
        <v>-12434.4</v>
      </c>
      <c r="K238" s="161">
        <f t="shared" si="70"/>
        <v>9050</v>
      </c>
      <c r="L238" s="162">
        <f t="shared" si="70"/>
        <v>0</v>
      </c>
      <c r="M238" s="163">
        <f t="shared" si="70"/>
        <v>0</v>
      </c>
      <c r="N238" s="160">
        <f t="shared" si="70"/>
        <v>0</v>
      </c>
      <c r="O238" s="277">
        <f t="shared" si="70"/>
        <v>29550</v>
      </c>
      <c r="P238" s="161">
        <f t="shared" si="70"/>
        <v>603.33333333333326</v>
      </c>
      <c r="Q238" s="162">
        <f t="shared" si="70"/>
        <v>0</v>
      </c>
      <c r="R238" s="163">
        <f t="shared" si="70"/>
        <v>0</v>
      </c>
      <c r="S238" s="160">
        <f t="shared" si="70"/>
        <v>0</v>
      </c>
      <c r="T238" s="277">
        <f t="shared" si="70"/>
        <v>1970</v>
      </c>
      <c r="U238" s="166">
        <f t="shared" si="62"/>
        <v>4.8320207253886016</v>
      </c>
    </row>
    <row r="239" spans="1:21" ht="15.75" thickBot="1" x14ac:dyDescent="0.3">
      <c r="A239" s="189"/>
      <c r="B239" s="196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2">
        <f t="shared" ref="B240:I240" si="71">+B238+B214+B150+B125+B114+B100+B80+B60+B40+B20</f>
        <v>126514.95999999999</v>
      </c>
      <c r="C240" s="181">
        <f t="shared" si="71"/>
        <v>0</v>
      </c>
      <c r="D240" s="183">
        <f t="shared" si="71"/>
        <v>0</v>
      </c>
      <c r="E240" s="184">
        <f t="shared" si="71"/>
        <v>0</v>
      </c>
      <c r="F240" s="182">
        <f t="shared" si="71"/>
        <v>0</v>
      </c>
      <c r="G240" s="281">
        <f t="shared" si="71"/>
        <v>0</v>
      </c>
      <c r="H240" s="183">
        <f t="shared" si="71"/>
        <v>126514.95999999999</v>
      </c>
      <c r="I240" s="181">
        <f t="shared" si="71"/>
        <v>0</v>
      </c>
      <c r="J240" s="186">
        <f t="shared" si="69"/>
        <v>-126514.95999999999</v>
      </c>
      <c r="K240" s="181">
        <f t="shared" ref="K240:T240" si="72">+K238+K214+K150+K125+K114+K100+K80+K60+K40+K20</f>
        <v>78445</v>
      </c>
      <c r="L240" s="183">
        <f t="shared" si="72"/>
        <v>333.9</v>
      </c>
      <c r="M240" s="184">
        <f t="shared" si="72"/>
        <v>0</v>
      </c>
      <c r="N240" s="182">
        <f t="shared" si="72"/>
        <v>0</v>
      </c>
      <c r="O240" s="281">
        <f t="shared" si="72"/>
        <v>73058.680000000008</v>
      </c>
      <c r="P240" s="181">
        <f t="shared" si="72"/>
        <v>5229.6666666666661</v>
      </c>
      <c r="Q240" s="183">
        <f t="shared" si="72"/>
        <v>22.259999999999998</v>
      </c>
      <c r="R240" s="182">
        <f t="shared" si="72"/>
        <v>0</v>
      </c>
      <c r="S240" s="182">
        <f t="shared" si="72"/>
        <v>0</v>
      </c>
      <c r="T240" s="281">
        <f t="shared" si="72"/>
        <v>4870.5786666666672</v>
      </c>
      <c r="U240" s="187">
        <f t="shared" si="62"/>
        <v>12.49838412861954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s="6" customFormat="1" ht="16.5" x14ac:dyDescent="0.3">
      <c r="A253" s="110" t="s">
        <v>183</v>
      </c>
      <c r="B253" s="69"/>
      <c r="C253" s="69"/>
      <c r="D253" s="69"/>
      <c r="E253" s="69"/>
      <c r="F253" s="69"/>
      <c r="G253" s="108"/>
      <c r="H253" s="69"/>
      <c r="I253" s="69">
        <f>I217+I227+I233</f>
        <v>0</v>
      </c>
      <c r="J253" s="137"/>
      <c r="K253" s="69"/>
      <c r="L253" s="69"/>
      <c r="M253" s="69"/>
      <c r="N253" s="69"/>
      <c r="O253" s="108"/>
      <c r="P253" s="69"/>
      <c r="Q253" s="69"/>
      <c r="R253" s="69"/>
      <c r="S253" s="69"/>
      <c r="T253" s="108"/>
      <c r="U253" s="267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s="6" customFormat="1" ht="16.5" x14ac:dyDescent="0.3">
      <c r="A255" s="110" t="s">
        <v>185</v>
      </c>
      <c r="B255" s="69"/>
      <c r="C255" s="69"/>
      <c r="D255" s="69"/>
      <c r="E255" s="69"/>
      <c r="F255" s="69"/>
      <c r="G255" s="108"/>
      <c r="H255" s="69"/>
      <c r="I255" s="69">
        <f>I225</f>
        <v>0</v>
      </c>
      <c r="J255" s="137"/>
      <c r="K255" s="69"/>
      <c r="L255" s="69"/>
      <c r="M255" s="69"/>
      <c r="N255" s="69"/>
      <c r="O255" s="108"/>
      <c r="P255" s="69"/>
      <c r="Q255" s="69"/>
      <c r="R255" s="69"/>
      <c r="S255" s="69"/>
      <c r="T255" s="108"/>
      <c r="U255" s="267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s="6" customFormat="1" ht="16.5" x14ac:dyDescent="0.3">
      <c r="A257" s="110" t="s">
        <v>187</v>
      </c>
      <c r="B257" s="69"/>
      <c r="C257" s="69"/>
      <c r="D257" s="69"/>
      <c r="E257" s="69"/>
      <c r="F257" s="69"/>
      <c r="G257" s="108"/>
      <c r="H257" s="69"/>
      <c r="I257" s="69">
        <f>I222</f>
        <v>0</v>
      </c>
      <c r="J257" s="137"/>
      <c r="K257" s="69"/>
      <c r="L257" s="69"/>
      <c r="M257" s="69"/>
      <c r="N257" s="69"/>
      <c r="O257" s="108"/>
      <c r="P257" s="69"/>
      <c r="Q257" s="69"/>
      <c r="R257" s="69"/>
      <c r="S257" s="69"/>
      <c r="T257" s="108"/>
      <c r="U257" s="267"/>
    </row>
    <row r="258" spans="1:21" s="6" customFormat="1" ht="16.5" x14ac:dyDescent="0.3">
      <c r="A258" s="110" t="s">
        <v>188</v>
      </c>
      <c r="B258" s="69"/>
      <c r="C258" s="69"/>
      <c r="D258" s="69"/>
      <c r="E258" s="69"/>
      <c r="F258" s="69"/>
      <c r="G258" s="108"/>
      <c r="H258" s="69"/>
      <c r="I258" s="69">
        <f>I219</f>
        <v>0</v>
      </c>
      <c r="J258" s="137"/>
      <c r="K258" s="69"/>
      <c r="L258" s="69"/>
      <c r="M258" s="69"/>
      <c r="N258" s="69"/>
      <c r="O258" s="108"/>
      <c r="P258" s="69"/>
      <c r="Q258" s="69"/>
      <c r="R258" s="69"/>
      <c r="S258" s="69"/>
      <c r="T258" s="108"/>
      <c r="U258" s="267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s="6" customFormat="1" ht="16.5" x14ac:dyDescent="0.3">
      <c r="A260" s="110" t="s">
        <v>190</v>
      </c>
      <c r="B260" s="69"/>
      <c r="C260" s="69"/>
      <c r="D260" s="69"/>
      <c r="E260" s="69"/>
      <c r="F260" s="69"/>
      <c r="G260" s="108"/>
      <c r="H260" s="69"/>
      <c r="I260" s="69">
        <f>I237</f>
        <v>0</v>
      </c>
      <c r="J260" s="137"/>
      <c r="K260" s="69"/>
      <c r="L260" s="69"/>
      <c r="M260" s="69"/>
      <c r="N260" s="69"/>
      <c r="O260" s="108"/>
      <c r="P260" s="69"/>
      <c r="Q260" s="69"/>
      <c r="R260" s="69"/>
      <c r="S260" s="69"/>
      <c r="T260" s="108"/>
      <c r="U260" s="267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{7A2C6A97-80FB-42C6-BCE8-E627CEA644C3}</x14:id>
        </ext>
      </extLst>
    </cfRule>
  </conditionalFormatting>
  <conditionalFormatting sqref="I101:I113 I61:I99 I239 I1:I59 I241:I242 I115:I149 I152:I213 I215:I237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{C9F53F4C-941C-4678-9C91-8CC00420C295}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{513A7E88-DCB1-43B0-894A-E3704A50C831}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{6CE7381F-AD06-40A3-9C94-91F94EB9D74C}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{76355F89-E64E-4186-9843-3F635FD301CB}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{ABA1A2F1-6BD3-4AE8-BCF9-0EE5250AAC9C}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{56291346-7F0F-4DEA-8AA6-AD4DC8AE3507}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2C6A97-80FB-42C6-BCE8-E627CEA644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C9F53F4C-941C-4678-9C91-8CC00420C2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I241:I242 I115:I149 I152:I213 I215:I237</xm:sqref>
        </x14:conditionalFormatting>
        <x14:conditionalFormatting xmlns:xm="http://schemas.microsoft.com/office/excel/2006/main">
          <x14:cfRule type="dataBar" id="{513A7E88-DCB1-43B0-894A-E3704A50C83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6CE7381F-AD06-40A3-9C94-91F94EB9D74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76355F89-E64E-4186-9843-3F635FD301C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ABA1A2F1-6BD3-4AE8-BCF9-0EE5250AAC9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56291346-7F0F-4DEA-8AA6-AD4DC8AE350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C7D0-4BBC-425C-A664-F3A59FDD71ED}">
  <dimension ref="A1:U271"/>
  <sheetViews>
    <sheetView showGridLines="0" workbookViewId="0">
      <selection activeCell="A2" sqref="A2:A237"/>
    </sheetView>
  </sheetViews>
  <sheetFormatPr defaultRowHeight="15" x14ac:dyDescent="0.25"/>
  <cols>
    <col min="1" max="1" width="47.140625" bestFit="1" customWidth="1"/>
    <col min="2" max="2" width="15.5703125" customWidth="1"/>
    <col min="3" max="3" width="11.42578125" customWidth="1"/>
    <col min="4" max="4" width="9.28515625" bestFit="1" customWidth="1"/>
    <col min="5" max="5" width="11.28515625" customWidth="1"/>
    <col min="6" max="6" width="9.7109375" customWidth="1"/>
    <col min="7" max="7" width="11" style="285" customWidth="1"/>
    <col min="8" max="8" width="15.7109375" style="1" bestFit="1" customWidth="1"/>
    <col min="9" max="9" width="15" style="2" customWidth="1"/>
    <col min="10" max="10" width="9.28515625" style="3" bestFit="1" customWidth="1"/>
    <col min="11" max="11" width="12" customWidth="1"/>
    <col min="15" max="15" width="11.28515625" style="285" customWidth="1"/>
    <col min="16" max="16" width="12.28515625" customWidth="1"/>
    <col min="19" max="19" width="12.140625" customWidth="1"/>
    <col min="20" max="20" width="9.140625" style="285"/>
    <col min="21" max="21" width="11.85546875" bestFit="1" customWidth="1"/>
    <col min="22" max="22" width="12" bestFit="1" customWidth="1"/>
    <col min="23" max="23" width="13.5703125" bestFit="1" customWidth="1"/>
  </cols>
  <sheetData>
    <row r="1" spans="1:21" ht="15.75" thickBot="1" x14ac:dyDescent="0.3">
      <c r="A1" s="12" t="s">
        <v>257</v>
      </c>
      <c r="B1" s="13"/>
      <c r="C1" s="14"/>
      <c r="D1" s="15"/>
      <c r="E1" s="16"/>
      <c r="F1" s="17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'DAY15'!H5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+(Table118[[#This Row],[OPENING ]]+Table118[[#This Row],[RECEIPTS]]+Table118[[#This Row],[RETURNS]])-(Table118[[#This Row],[EXCHANGED]]+Table118[[#This Row],[SALES]]+Table118[[#This Row],[ISSUES]])</f>
        <v>0</v>
      </c>
      <c r="I5" s="53">
        <v>0</v>
      </c>
      <c r="J5" s="58">
        <f t="shared" ref="J5:J76" si="0">+I5-H5</f>
        <v>0</v>
      </c>
      <c r="K5" s="53">
        <f>+'DAY15'!K5+'DAY16'!C5</f>
        <v>0</v>
      </c>
      <c r="L5" s="54">
        <f>+'DAY15'!L5+'DAY16'!D5</f>
        <v>0</v>
      </c>
      <c r="M5" s="55">
        <f>+'DAY15'!M5+'DAY16'!E5</f>
        <v>0</v>
      </c>
      <c r="N5" s="52">
        <f>+'DAY15'!N5+'DAY16'!F5</f>
        <v>0</v>
      </c>
      <c r="O5" s="276">
        <f>+'DAY15'!O5+'DAY16'!G5</f>
        <v>0</v>
      </c>
      <c r="P5" s="53">
        <f>+K5/16</f>
        <v>0</v>
      </c>
      <c r="Q5" s="54">
        <f>+L5/16</f>
        <v>0</v>
      </c>
      <c r="R5" s="55">
        <f>+M5/16</f>
        <v>0</v>
      </c>
      <c r="S5" s="52">
        <f>+N5/16</f>
        <v>0</v>
      </c>
      <c r="T5" s="276">
        <f>+O5/16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'DAY15'!H6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+(Table118[[#This Row],[OPENING ]]+Table118[[#This Row],[RECEIPTS]]+Table118[[#This Row],[RETURNS]])-(Table118[[#This Row],[EXCHANGED]]+Table118[[#This Row],[SALES]]+Table118[[#This Row],[ISSUES]])</f>
        <v>0</v>
      </c>
      <c r="I6" s="53">
        <v>0</v>
      </c>
      <c r="J6" s="58">
        <f t="shared" si="0"/>
        <v>0</v>
      </c>
      <c r="K6" s="53">
        <f>+'DAY15'!K6+'DAY16'!C6</f>
        <v>0</v>
      </c>
      <c r="L6" s="54">
        <f>+'DAY15'!L6+'DAY16'!D6</f>
        <v>0</v>
      </c>
      <c r="M6" s="55">
        <f>+'DAY15'!M6+'DAY16'!E6</f>
        <v>0</v>
      </c>
      <c r="N6" s="52">
        <f>+'DAY15'!N6+'DAY16'!F6</f>
        <v>0</v>
      </c>
      <c r="O6" s="276">
        <f>+'DAY15'!O6+'DAY16'!G6</f>
        <v>0</v>
      </c>
      <c r="P6" s="53">
        <f t="shared" ref="P6:P19" si="2">+K6/16</f>
        <v>0</v>
      </c>
      <c r="Q6" s="54">
        <f t="shared" ref="Q6:Q19" si="3">+L6/16</f>
        <v>0</v>
      </c>
      <c r="R6" s="55">
        <f t="shared" ref="R6:R19" si="4">+M6/16</f>
        <v>0</v>
      </c>
      <c r="S6" s="52">
        <f t="shared" ref="S6:S19" si="5">+N6/16</f>
        <v>0</v>
      </c>
      <c r="T6" s="276">
        <f t="shared" ref="T6:T19" si="6">+O6/16</f>
        <v>0</v>
      </c>
      <c r="U6" s="59">
        <f t="shared" si="1"/>
        <v>0</v>
      </c>
    </row>
    <row r="7" spans="1:21" x14ac:dyDescent="0.25">
      <c r="A7" s="51" t="s">
        <v>14</v>
      </c>
      <c r="B7" s="52">
        <f>'DAY15'!H7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+(Table118[[#This Row],[OPENING ]]+Table118[[#This Row],[RECEIPTS]]+Table118[[#This Row],[RETURNS]])-(Table118[[#This Row],[EXCHANGED]]+Table118[[#This Row],[SALES]]+Table118[[#This Row],[ISSUES]])</f>
        <v>0</v>
      </c>
      <c r="I7" s="53">
        <v>0</v>
      </c>
      <c r="J7" s="58">
        <f t="shared" si="0"/>
        <v>0</v>
      </c>
      <c r="K7" s="53">
        <f>+'DAY15'!K7+'DAY16'!C7</f>
        <v>0</v>
      </c>
      <c r="L7" s="54">
        <f>+'DAY15'!L7+'DAY16'!D7</f>
        <v>0</v>
      </c>
      <c r="M7" s="55">
        <f>+'DAY15'!M7+'DAY16'!E7</f>
        <v>0</v>
      </c>
      <c r="N7" s="52">
        <f>+'DAY15'!N7+'DAY16'!F7</f>
        <v>0</v>
      </c>
      <c r="O7" s="276">
        <f>+'DAY15'!O7+'DAY16'!G7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'DAY15'!H8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+(Table118[[#This Row],[OPENING ]]+Table118[[#This Row],[RECEIPTS]]+Table118[[#This Row],[RETURNS]])-(Table118[[#This Row],[EXCHANGED]]+Table118[[#This Row],[SALES]]+Table118[[#This Row],[ISSUES]])</f>
        <v>0</v>
      </c>
      <c r="I8" s="53">
        <v>0</v>
      </c>
      <c r="J8" s="58">
        <f t="shared" si="0"/>
        <v>0</v>
      </c>
      <c r="K8" s="53">
        <f>+'DAY15'!K8+'DAY16'!C8</f>
        <v>0</v>
      </c>
      <c r="L8" s="54">
        <f>+'DAY15'!L8+'DAY16'!D8</f>
        <v>0</v>
      </c>
      <c r="M8" s="55">
        <f>+'DAY15'!M8+'DAY16'!E8</f>
        <v>0</v>
      </c>
      <c r="N8" s="52">
        <f>+'DAY15'!N8+'DAY16'!F8</f>
        <v>0</v>
      </c>
      <c r="O8" s="276">
        <f>+'DAY15'!O8+'DAY16'!G8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'DAY15'!H9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+(Table118[[#This Row],[OPENING ]]+Table118[[#This Row],[RECEIPTS]]+Table118[[#This Row],[RETURNS]])-(Table118[[#This Row],[EXCHANGED]]+Table118[[#This Row],[SALES]]+Table118[[#This Row],[ISSUES]])</f>
        <v>0</v>
      </c>
      <c r="I9" s="53">
        <v>0</v>
      </c>
      <c r="J9" s="58">
        <f t="shared" si="0"/>
        <v>0</v>
      </c>
      <c r="K9" s="53">
        <f>+'DAY15'!K9+'DAY16'!C9</f>
        <v>0</v>
      </c>
      <c r="L9" s="54">
        <f>+'DAY15'!L9+'DAY16'!D9</f>
        <v>0</v>
      </c>
      <c r="M9" s="55">
        <f>+'DAY15'!M9+'DAY16'!E9</f>
        <v>0</v>
      </c>
      <c r="N9" s="52">
        <f>+'DAY15'!N9+'DAY16'!F9</f>
        <v>0</v>
      </c>
      <c r="O9" s="276">
        <f>+'DAY15'!O9+'DAY16'!G9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'DAY15'!H10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+(Table118[[#This Row],[OPENING ]]+Table118[[#This Row],[RECEIPTS]]+Table118[[#This Row],[RETURNS]])-(Table118[[#This Row],[EXCHANGED]]+Table118[[#This Row],[SALES]]+Table118[[#This Row],[ISSUES]])</f>
        <v>0</v>
      </c>
      <c r="I10" s="53">
        <v>0</v>
      </c>
      <c r="J10" s="58">
        <f t="shared" si="0"/>
        <v>0</v>
      </c>
      <c r="K10" s="53">
        <f>+'DAY15'!K10+'DAY16'!C10</f>
        <v>0</v>
      </c>
      <c r="L10" s="54">
        <f>+'DAY15'!L10+'DAY16'!D10</f>
        <v>0</v>
      </c>
      <c r="M10" s="55">
        <f>+'DAY15'!M10+'DAY16'!E10</f>
        <v>0</v>
      </c>
      <c r="N10" s="52">
        <f>+'DAY15'!N10+'DAY16'!F10</f>
        <v>0</v>
      </c>
      <c r="O10" s="276">
        <f>+'DAY15'!O10+'DAY16'!G10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'DAY15'!H11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+(Table118[[#This Row],[OPENING ]]+Table118[[#This Row],[RECEIPTS]]+Table118[[#This Row],[RETURNS]])-(Table118[[#This Row],[EXCHANGED]]+Table118[[#This Row],[SALES]]+Table118[[#This Row],[ISSUES]])</f>
        <v>0</v>
      </c>
      <c r="I11" s="53">
        <v>0</v>
      </c>
      <c r="J11" s="58">
        <f t="shared" si="0"/>
        <v>0</v>
      </c>
      <c r="K11" s="53">
        <f>+'DAY15'!K11+'DAY16'!C11</f>
        <v>0</v>
      </c>
      <c r="L11" s="54">
        <f>+'DAY15'!L11+'DAY16'!D11</f>
        <v>0</v>
      </c>
      <c r="M11" s="55">
        <f>+'DAY15'!M11+'DAY16'!E11</f>
        <v>0</v>
      </c>
      <c r="N11" s="52">
        <f>+'DAY15'!N11+'DAY16'!F11</f>
        <v>0</v>
      </c>
      <c r="O11" s="276">
        <f>+'DAY15'!O11+'DAY16'!G11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'DAY15'!H12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+(Table118[[#This Row],[OPENING ]]+Table118[[#This Row],[RECEIPTS]]+Table118[[#This Row],[RETURNS]])-(Table118[[#This Row],[EXCHANGED]]+Table118[[#This Row],[SALES]]+Table118[[#This Row],[ISSUES]])</f>
        <v>0</v>
      </c>
      <c r="I12" s="53">
        <v>0</v>
      </c>
      <c r="J12" s="58">
        <f t="shared" si="0"/>
        <v>0</v>
      </c>
      <c r="K12" s="53">
        <f>+'DAY15'!K12+'DAY16'!C12</f>
        <v>0</v>
      </c>
      <c r="L12" s="54">
        <f>+'DAY15'!L12+'DAY16'!D12</f>
        <v>0</v>
      </c>
      <c r="M12" s="55">
        <f>+'DAY15'!M12+'DAY16'!E12</f>
        <v>0</v>
      </c>
      <c r="N12" s="52">
        <f>+'DAY15'!N12+'DAY16'!F12</f>
        <v>0</v>
      </c>
      <c r="O12" s="276">
        <f>+'DAY15'!O12+'DAY16'!G12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'DAY15'!H13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+(Table118[[#This Row],[OPENING ]]+Table118[[#This Row],[RECEIPTS]]+Table118[[#This Row],[RETURNS]])-(Table118[[#This Row],[EXCHANGED]]+Table118[[#This Row],[SALES]]+Table118[[#This Row],[ISSUES]])</f>
        <v>140</v>
      </c>
      <c r="I13" s="53">
        <v>0</v>
      </c>
      <c r="J13" s="58">
        <f t="shared" si="0"/>
        <v>-140</v>
      </c>
      <c r="K13" s="53">
        <f>+'DAY15'!K13+'DAY16'!C13</f>
        <v>0</v>
      </c>
      <c r="L13" s="54">
        <f>+'DAY15'!L13+'DAY16'!D13</f>
        <v>0</v>
      </c>
      <c r="M13" s="55">
        <f>+'DAY15'!M13+'DAY16'!E13</f>
        <v>0</v>
      </c>
      <c r="N13" s="52">
        <f>+'DAY15'!N13+'DAY16'!F13</f>
        <v>0</v>
      </c>
      <c r="O13" s="276">
        <f>+'DAY15'!O13+'DAY16'!G13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'DAY15'!H14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+(Table118[[#This Row],[OPENING ]]+Table118[[#This Row],[RECEIPTS]]+Table118[[#This Row],[RETURNS]])-(Table118[[#This Row],[EXCHANGED]]+Table118[[#This Row],[SALES]]+Table118[[#This Row],[ISSUES]])</f>
        <v>0</v>
      </c>
      <c r="I14" s="53">
        <v>0</v>
      </c>
      <c r="J14" s="58">
        <f t="shared" si="0"/>
        <v>0</v>
      </c>
      <c r="K14" s="53">
        <f>+'DAY15'!K14+'DAY16'!C14</f>
        <v>0</v>
      </c>
      <c r="L14" s="54">
        <f>+'DAY15'!L14+'DAY16'!D14</f>
        <v>0</v>
      </c>
      <c r="M14" s="55">
        <f>+'DAY15'!M14+'DAY16'!E14</f>
        <v>0</v>
      </c>
      <c r="N14" s="52">
        <f>+'DAY15'!N14+'DAY16'!F14</f>
        <v>0</v>
      </c>
      <c r="O14" s="276">
        <f>+'DAY15'!O14+'DAY16'!G14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'DAY15'!H15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+(Table118[[#This Row],[OPENING ]]+Table118[[#This Row],[RECEIPTS]]+Table118[[#This Row],[RETURNS]])-(Table118[[#This Row],[EXCHANGED]]+Table118[[#This Row],[SALES]]+Table118[[#This Row],[ISSUES]])</f>
        <v>0</v>
      </c>
      <c r="I15" s="53">
        <v>0</v>
      </c>
      <c r="J15" s="58">
        <f t="shared" si="0"/>
        <v>0</v>
      </c>
      <c r="K15" s="53">
        <f>+'DAY15'!K15+'DAY16'!C15</f>
        <v>0</v>
      </c>
      <c r="L15" s="54">
        <f>+'DAY15'!L15+'DAY16'!D15</f>
        <v>0</v>
      </c>
      <c r="M15" s="55">
        <f>+'DAY15'!M15+'DAY16'!E15</f>
        <v>0</v>
      </c>
      <c r="N15" s="52">
        <f>+'DAY15'!N15+'DAY16'!F15</f>
        <v>0</v>
      </c>
      <c r="O15" s="276">
        <f>+'DAY15'!O15+'DAY16'!G15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'DAY15'!H16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+(Table118[[#This Row],[OPENING ]]+Table118[[#This Row],[RECEIPTS]]+Table118[[#This Row],[RETURNS]])-(Table118[[#This Row],[EXCHANGED]]+Table118[[#This Row],[SALES]]+Table118[[#This Row],[ISSUES]])</f>
        <v>13189.599999999999</v>
      </c>
      <c r="I16" s="53">
        <v>0</v>
      </c>
      <c r="J16" s="58">
        <f t="shared" si="0"/>
        <v>-13189.599999999999</v>
      </c>
      <c r="K16" s="53">
        <f>+'DAY15'!K16+'DAY16'!C16</f>
        <v>0</v>
      </c>
      <c r="L16" s="54">
        <f>+'DAY15'!L16+'DAY16'!D16</f>
        <v>0</v>
      </c>
      <c r="M16" s="55">
        <f>+'DAY15'!M16+'DAY16'!E16</f>
        <v>0</v>
      </c>
      <c r="N16" s="52">
        <f>+'DAY15'!N16+'DAY16'!F16</f>
        <v>0</v>
      </c>
      <c r="O16" s="276">
        <f>+'DAY15'!O16+'DAY16'!G16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378.9375</v>
      </c>
      <c r="U16" s="59">
        <f t="shared" si="1"/>
        <v>34.806795315850238</v>
      </c>
    </row>
    <row r="17" spans="1:21" x14ac:dyDescent="0.25">
      <c r="A17" s="60"/>
      <c r="B17" s="52">
        <f>'DAY15'!H17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+(Table118[[#This Row],[OPENING ]]+Table118[[#This Row],[RECEIPTS]]+Table118[[#This Row],[RETURNS]])-(Table118[[#This Row],[EXCHANGED]]+Table118[[#This Row],[SALES]]+Table118[[#This Row],[ISSUES]])</f>
        <v>0</v>
      </c>
      <c r="I17" s="53">
        <v>0</v>
      </c>
      <c r="J17" s="58">
        <f t="shared" si="0"/>
        <v>0</v>
      </c>
      <c r="K17" s="53">
        <f>+'DAY15'!K17+'DAY16'!C17</f>
        <v>0</v>
      </c>
      <c r="L17" s="54">
        <f>+'DAY15'!L17+'DAY16'!D17</f>
        <v>0</v>
      </c>
      <c r="M17" s="55">
        <f>+'DAY15'!M17+'DAY16'!E17</f>
        <v>0</v>
      </c>
      <c r="N17" s="52">
        <f>+'DAY15'!N17+'DAY16'!F17</f>
        <v>0</v>
      </c>
      <c r="O17" s="276">
        <f>+'DAY15'!O17+'DAY16'!G17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'DAY15'!H18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+(Table118[[#This Row],[OPENING ]]+Table118[[#This Row],[RECEIPTS]]+Table118[[#This Row],[RETURNS]])-(Table118[[#This Row],[EXCHANGED]]+Table118[[#This Row],[SALES]]+Table118[[#This Row],[ISSUES]])</f>
        <v>0</v>
      </c>
      <c r="I18" s="53">
        <v>0</v>
      </c>
      <c r="J18" s="58">
        <f t="shared" si="0"/>
        <v>0</v>
      </c>
      <c r="K18" s="53">
        <f>+'DAY15'!K18+'DAY16'!C18</f>
        <v>0</v>
      </c>
      <c r="L18" s="54">
        <f>+'DAY15'!L18+'DAY16'!D18</f>
        <v>0</v>
      </c>
      <c r="M18" s="55">
        <f>+'DAY15'!M18+'DAY16'!E18</f>
        <v>0</v>
      </c>
      <c r="N18" s="52">
        <f>+'DAY15'!N18+'DAY16'!F18</f>
        <v>0</v>
      </c>
      <c r="O18" s="276">
        <f>+'DAY15'!O18+'DAY16'!G18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'DAY15'!H19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+(Table118[[#This Row],[OPENING ]]+Table118[[#This Row],[RECEIPTS]]+Table118[[#This Row],[RETURNS]])-(Table118[[#This Row],[EXCHANGED]]+Table118[[#This Row],[SALES]]+Table118[[#This Row],[ISSUES]])</f>
        <v>0</v>
      </c>
      <c r="I19" s="144">
        <v>0</v>
      </c>
      <c r="J19" s="148">
        <f t="shared" si="0"/>
        <v>0</v>
      </c>
      <c r="K19" s="53">
        <f>+'DAY15'!K19+'DAY16'!C19</f>
        <v>0</v>
      </c>
      <c r="L19" s="54">
        <f>+'DAY15'!L19+'DAY16'!D19</f>
        <v>0</v>
      </c>
      <c r="M19" s="55">
        <f>+'DAY15'!M19+'DAY16'!E19</f>
        <v>0</v>
      </c>
      <c r="N19" s="52">
        <f>+'DAY15'!N19+'DAY16'!F19</f>
        <v>0</v>
      </c>
      <c r="O19" s="276">
        <f>+'DAY15'!O19+'DAY16'!G19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 t="shared" si="7"/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378.9375</v>
      </c>
      <c r="U20" s="166">
        <f t="shared" si="1"/>
        <v>35.176249381494308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'DAY15'!H23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+(Table118[[#This Row],[OPENING ]]+Table118[[#This Row],[RECEIPTS]]+Table118[[#This Row],[RETURNS]])-(Table118[[#This Row],[EXCHANGED]]+Table118[[#This Row],[SALES]]+Table118[[#This Row],[ISSUES]])</f>
        <v>0</v>
      </c>
      <c r="I23" s="53">
        <v>0</v>
      </c>
      <c r="J23" s="58">
        <f t="shared" si="0"/>
        <v>0</v>
      </c>
      <c r="K23" s="53">
        <f>+'DAY15'!K23+'DAY16'!C23</f>
        <v>0</v>
      </c>
      <c r="L23" s="54">
        <f>+'DAY15'!L23+'DAY16'!D23</f>
        <v>0</v>
      </c>
      <c r="M23" s="55">
        <f>+'DAY15'!M23+'DAY16'!E23</f>
        <v>0</v>
      </c>
      <c r="N23" s="52">
        <f>+'DAY15'!N23+'DAY16'!F23</f>
        <v>0</v>
      </c>
      <c r="O23" s="276">
        <f>+'DAY15'!O23+'DAY16'!G23</f>
        <v>0</v>
      </c>
      <c r="P23" s="53">
        <f>+K23/16</f>
        <v>0</v>
      </c>
      <c r="Q23" s="54">
        <f>+L23/16</f>
        <v>0</v>
      </c>
      <c r="R23" s="55">
        <f>+M23/16</f>
        <v>0</v>
      </c>
      <c r="S23" s="52">
        <f>+N23/16</f>
        <v>0</v>
      </c>
      <c r="T23" s="276">
        <f>+O23/16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'DAY15'!H24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+(Table118[[#This Row],[OPENING ]]+Table118[[#This Row],[RECEIPTS]]+Table118[[#This Row],[RETURNS]])-(Table118[[#This Row],[EXCHANGED]]+Table118[[#This Row],[SALES]]+Table118[[#This Row],[ISSUES]])</f>
        <v>247.2</v>
      </c>
      <c r="I24" s="53">
        <v>0</v>
      </c>
      <c r="J24" s="58">
        <f t="shared" si="0"/>
        <v>-247.2</v>
      </c>
      <c r="K24" s="53">
        <f>+'DAY15'!K24+'DAY16'!C24</f>
        <v>0</v>
      </c>
      <c r="L24" s="54">
        <f>+'DAY15'!L24+'DAY16'!D24</f>
        <v>110.2</v>
      </c>
      <c r="M24" s="55">
        <f>+'DAY15'!M24+'DAY16'!E24</f>
        <v>0</v>
      </c>
      <c r="N24" s="52">
        <f>+'DAY15'!N24+'DAY16'!F24</f>
        <v>0</v>
      </c>
      <c r="O24" s="276">
        <f>+'DAY15'!O24+'DAY16'!G24</f>
        <v>2367</v>
      </c>
      <c r="P24" s="53">
        <f t="shared" ref="P24:P39" si="8">+K24/16</f>
        <v>0</v>
      </c>
      <c r="Q24" s="54">
        <f t="shared" ref="Q24:Q39" si="9">+L24/16</f>
        <v>6.8875000000000002</v>
      </c>
      <c r="R24" s="55">
        <f t="shared" ref="R24:R39" si="10">+M24/16</f>
        <v>0</v>
      </c>
      <c r="S24" s="52">
        <f t="shared" ref="S24:S39" si="11">+N24/16</f>
        <v>0</v>
      </c>
      <c r="T24" s="276">
        <f t="shared" ref="T24:T39" si="12">+O24/16</f>
        <v>147.9375</v>
      </c>
      <c r="U24" s="62">
        <f t="shared" si="1"/>
        <v>1.5966413692879058</v>
      </c>
    </row>
    <row r="25" spans="1:21" x14ac:dyDescent="0.25">
      <c r="A25" s="336" t="s">
        <v>22</v>
      </c>
      <c r="B25" s="52">
        <f>'DAY15'!H25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+(Table118[[#This Row],[OPENING ]]+Table118[[#This Row],[RECEIPTS]]+Table118[[#This Row],[RETURNS]])-(Table118[[#This Row],[EXCHANGED]]+Table118[[#This Row],[SALES]]+Table118[[#This Row],[ISSUES]])</f>
        <v>0</v>
      </c>
      <c r="I25" s="53">
        <v>0</v>
      </c>
      <c r="J25" s="58">
        <f t="shared" si="0"/>
        <v>0</v>
      </c>
      <c r="K25" s="53">
        <f>+'DAY15'!K25+'DAY16'!C25</f>
        <v>0</v>
      </c>
      <c r="L25" s="54">
        <f>+'DAY15'!L25+'DAY16'!D25</f>
        <v>0</v>
      </c>
      <c r="M25" s="55">
        <f>+'DAY15'!M25+'DAY16'!E25</f>
        <v>0</v>
      </c>
      <c r="N25" s="52">
        <f>+'DAY15'!N25+'DAY16'!F25</f>
        <v>0</v>
      </c>
      <c r="O25" s="276">
        <f>+'DAY15'!O25+'DAY16'!G25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276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'DAY15'!H26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+(Table118[[#This Row],[OPENING ]]+Table118[[#This Row],[RECEIPTS]]+Table118[[#This Row],[RETURNS]])-(Table118[[#This Row],[EXCHANGED]]+Table118[[#This Row],[SALES]]+Table118[[#This Row],[ISSUES]])</f>
        <v>0</v>
      </c>
      <c r="I26" s="53">
        <v>0</v>
      </c>
      <c r="J26" s="58">
        <f t="shared" si="0"/>
        <v>0</v>
      </c>
      <c r="K26" s="53">
        <f>+'DAY15'!K26+'DAY16'!C26</f>
        <v>0</v>
      </c>
      <c r="L26" s="54">
        <f>+'DAY15'!L26+'DAY16'!D26</f>
        <v>0</v>
      </c>
      <c r="M26" s="55">
        <f>+'DAY15'!M26+'DAY16'!E26</f>
        <v>0</v>
      </c>
      <c r="N26" s="52">
        <f>+'DAY15'!N26+'DAY16'!F26</f>
        <v>0</v>
      </c>
      <c r="O26" s="276">
        <f>+'DAY15'!O26+'DAY16'!G26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276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'DAY15'!H27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+(Table118[[#This Row],[OPENING ]]+Table118[[#This Row],[RECEIPTS]]+Table118[[#This Row],[RETURNS]])-(Table118[[#This Row],[EXCHANGED]]+Table118[[#This Row],[SALES]]+Table118[[#This Row],[ISSUES]])</f>
        <v>0</v>
      </c>
      <c r="I27" s="53">
        <v>0</v>
      </c>
      <c r="J27" s="58">
        <f t="shared" si="0"/>
        <v>0</v>
      </c>
      <c r="K27" s="53">
        <f>+'DAY15'!K27+'DAY16'!C27</f>
        <v>0</v>
      </c>
      <c r="L27" s="54">
        <f>+'DAY15'!L27+'DAY16'!D27</f>
        <v>0</v>
      </c>
      <c r="M27" s="55">
        <f>+'DAY15'!M27+'DAY16'!E27</f>
        <v>0</v>
      </c>
      <c r="N27" s="52">
        <f>+'DAY15'!N27+'DAY16'!F27</f>
        <v>0</v>
      </c>
      <c r="O27" s="276">
        <f>+'DAY15'!O27+'DAY16'!G27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276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'DAY15'!H28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+(Table118[[#This Row],[OPENING ]]+Table118[[#This Row],[RECEIPTS]]+Table118[[#This Row],[RETURNS]])-(Table118[[#This Row],[EXCHANGED]]+Table118[[#This Row],[SALES]]+Table118[[#This Row],[ISSUES]])</f>
        <v>0</v>
      </c>
      <c r="I28" s="53">
        <v>0</v>
      </c>
      <c r="J28" s="58">
        <f t="shared" si="0"/>
        <v>0</v>
      </c>
      <c r="K28" s="53">
        <f>+'DAY15'!K28+'DAY16'!C28</f>
        <v>0</v>
      </c>
      <c r="L28" s="54">
        <f>+'DAY15'!L28+'DAY16'!D28</f>
        <v>0</v>
      </c>
      <c r="M28" s="55">
        <f>+'DAY15'!M28+'DAY16'!E28</f>
        <v>0</v>
      </c>
      <c r="N28" s="52">
        <f>+'DAY15'!N28+'DAY16'!F28</f>
        <v>0</v>
      </c>
      <c r="O28" s="276">
        <f>+'DAY15'!O28+'DAY16'!G28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276">
        <f t="shared" si="12"/>
        <v>0</v>
      </c>
      <c r="U28" s="299">
        <f t="shared" si="1"/>
        <v>0</v>
      </c>
    </row>
    <row r="29" spans="1:21" x14ac:dyDescent="0.25">
      <c r="A29" s="336" t="s">
        <v>26</v>
      </c>
      <c r="B29" s="52">
        <f>'DAY15'!H29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+(Table118[[#This Row],[OPENING ]]+Table118[[#This Row],[RECEIPTS]]+Table118[[#This Row],[RETURNS]])-(Table118[[#This Row],[EXCHANGED]]+Table118[[#This Row],[SALES]]+Table118[[#This Row],[ISSUES]])</f>
        <v>0</v>
      </c>
      <c r="I29" s="53">
        <v>0</v>
      </c>
      <c r="J29" s="58">
        <f t="shared" si="0"/>
        <v>0</v>
      </c>
      <c r="K29" s="53">
        <f>+'DAY15'!K29+'DAY16'!C29</f>
        <v>0</v>
      </c>
      <c r="L29" s="54">
        <f>+'DAY15'!L29+'DAY16'!D29</f>
        <v>0</v>
      </c>
      <c r="M29" s="55">
        <f>+'DAY15'!M29+'DAY16'!E29</f>
        <v>0</v>
      </c>
      <c r="N29" s="52">
        <f>+'DAY15'!N29+'DAY16'!F29</f>
        <v>0</v>
      </c>
      <c r="O29" s="276">
        <f>+'DAY15'!O29+'DAY16'!G29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276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'DAY15'!H30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+(Table118[[#This Row],[OPENING ]]+Table118[[#This Row],[RECEIPTS]]+Table118[[#This Row],[RETURNS]])-(Table118[[#This Row],[EXCHANGED]]+Table118[[#This Row],[SALES]]+Table118[[#This Row],[ISSUES]])</f>
        <v>0</v>
      </c>
      <c r="I30" s="53">
        <v>0</v>
      </c>
      <c r="J30" s="58">
        <f t="shared" si="0"/>
        <v>0</v>
      </c>
      <c r="K30" s="53">
        <f>+'DAY15'!K30+'DAY16'!C30</f>
        <v>0</v>
      </c>
      <c r="L30" s="54">
        <f>+'DAY15'!L30+'DAY16'!D30</f>
        <v>0</v>
      </c>
      <c r="M30" s="55">
        <f>+'DAY15'!M30+'DAY16'!E30</f>
        <v>0</v>
      </c>
      <c r="N30" s="52">
        <f>+'DAY15'!N30+'DAY16'!F30</f>
        <v>0</v>
      </c>
      <c r="O30" s="276">
        <f>+'DAY15'!O30+'DAY16'!G30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276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'DAY15'!H31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+(Table118[[#This Row],[OPENING ]]+Table118[[#This Row],[RECEIPTS]]+Table118[[#This Row],[RETURNS]])-(Table118[[#This Row],[EXCHANGED]]+Table118[[#This Row],[SALES]]+Table118[[#This Row],[ISSUES]])</f>
        <v>0</v>
      </c>
      <c r="I31" s="53">
        <v>0</v>
      </c>
      <c r="J31" s="58">
        <f t="shared" si="0"/>
        <v>0</v>
      </c>
      <c r="K31" s="53">
        <f>+'DAY15'!K31+'DAY16'!C31</f>
        <v>0</v>
      </c>
      <c r="L31" s="54">
        <f>+'DAY15'!L31+'DAY16'!D31</f>
        <v>0</v>
      </c>
      <c r="M31" s="55">
        <f>+'DAY15'!M31+'DAY16'!E31</f>
        <v>0</v>
      </c>
      <c r="N31" s="52">
        <f>+'DAY15'!N31+'DAY16'!F31</f>
        <v>0</v>
      </c>
      <c r="O31" s="276">
        <f>+'DAY15'!O31+'DAY16'!G31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276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'DAY15'!H32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+(Table118[[#This Row],[OPENING ]]+Table118[[#This Row],[RECEIPTS]]+Table118[[#This Row],[RETURNS]])-(Table118[[#This Row],[EXCHANGED]]+Table118[[#This Row],[SALES]]+Table118[[#This Row],[ISSUES]])</f>
        <v>0</v>
      </c>
      <c r="I32" s="53">
        <v>0</v>
      </c>
      <c r="J32" s="58">
        <f t="shared" si="0"/>
        <v>0</v>
      </c>
      <c r="K32" s="53">
        <f>+'DAY15'!K32+'DAY16'!C32</f>
        <v>0</v>
      </c>
      <c r="L32" s="54">
        <f>+'DAY15'!L32+'DAY16'!D32</f>
        <v>0</v>
      </c>
      <c r="M32" s="55">
        <f>+'DAY15'!M32+'DAY16'!E32</f>
        <v>0</v>
      </c>
      <c r="N32" s="52">
        <f>+'DAY15'!N32+'DAY16'!F32</f>
        <v>0</v>
      </c>
      <c r="O32" s="276">
        <f>+'DAY15'!O32+'DAY16'!G32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276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'DAY15'!H33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+(Table118[[#This Row],[OPENING ]]+Table118[[#This Row],[RECEIPTS]]+Table118[[#This Row],[RETURNS]])-(Table118[[#This Row],[EXCHANGED]]+Table118[[#This Row],[SALES]]+Table118[[#This Row],[ISSUES]])</f>
        <v>0</v>
      </c>
      <c r="I33" s="53">
        <v>0</v>
      </c>
      <c r="J33" s="58">
        <f t="shared" si="0"/>
        <v>0</v>
      </c>
      <c r="K33" s="53">
        <f>+'DAY15'!K33+'DAY16'!C33</f>
        <v>0</v>
      </c>
      <c r="L33" s="54">
        <f>+'DAY15'!L33+'DAY16'!D33</f>
        <v>0</v>
      </c>
      <c r="M33" s="55">
        <f>+'DAY15'!M33+'DAY16'!E33</f>
        <v>0</v>
      </c>
      <c r="N33" s="52">
        <f>+'DAY15'!N33+'DAY16'!F33</f>
        <v>0</v>
      </c>
      <c r="O33" s="276">
        <f>+'DAY15'!O33+'DAY16'!G33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276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'DAY15'!H34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+(Table118[[#This Row],[OPENING ]]+Table118[[#This Row],[RECEIPTS]]+Table118[[#This Row],[RETURNS]])-(Table118[[#This Row],[EXCHANGED]]+Table118[[#This Row],[SALES]]+Table118[[#This Row],[ISSUES]])</f>
        <v>44279.9</v>
      </c>
      <c r="I34" s="53">
        <v>0</v>
      </c>
      <c r="J34" s="58">
        <f t="shared" si="0"/>
        <v>-44279.9</v>
      </c>
      <c r="K34" s="53">
        <f>+'DAY15'!K34+'DAY16'!C34</f>
        <v>29625</v>
      </c>
      <c r="L34" s="54">
        <f>+'DAY15'!L34+'DAY16'!D34</f>
        <v>18</v>
      </c>
      <c r="M34" s="55">
        <f>+'DAY15'!M34+'DAY16'!E34</f>
        <v>0</v>
      </c>
      <c r="N34" s="52">
        <f>+'DAY15'!N34+'DAY16'!F34</f>
        <v>0</v>
      </c>
      <c r="O34" s="276">
        <f>+'DAY15'!O34+'DAY16'!G34</f>
        <v>9691.5</v>
      </c>
      <c r="P34" s="53">
        <f t="shared" si="8"/>
        <v>1851.5625</v>
      </c>
      <c r="Q34" s="54">
        <f t="shared" si="9"/>
        <v>1.125</v>
      </c>
      <c r="R34" s="55">
        <f t="shared" si="10"/>
        <v>0</v>
      </c>
      <c r="S34" s="52">
        <f t="shared" si="11"/>
        <v>0</v>
      </c>
      <c r="T34" s="276">
        <f t="shared" si="12"/>
        <v>605.71875</v>
      </c>
      <c r="U34" s="62">
        <f t="shared" si="1"/>
        <v>18.011628468647118</v>
      </c>
    </row>
    <row r="35" spans="1:21" x14ac:dyDescent="0.25">
      <c r="A35" s="336"/>
      <c r="B35" s="52">
        <f>'DAY15'!H35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+(Table118[[#This Row],[OPENING ]]+Table118[[#This Row],[RECEIPTS]]+Table118[[#This Row],[RETURNS]])-(Table118[[#This Row],[EXCHANGED]]+Table118[[#This Row],[SALES]]+Table118[[#This Row],[ISSUES]])</f>
        <v>5000</v>
      </c>
      <c r="I35" s="53">
        <v>0</v>
      </c>
      <c r="J35" s="58">
        <f>+I35-H35</f>
        <v>-5000</v>
      </c>
      <c r="K35" s="53">
        <f>+'DAY15'!K35+'DAY16'!C35</f>
        <v>5000</v>
      </c>
      <c r="L35" s="54">
        <f>+'DAY15'!L35+'DAY16'!D35</f>
        <v>0</v>
      </c>
      <c r="M35" s="55">
        <f>+'DAY15'!M35+'DAY16'!E35</f>
        <v>0</v>
      </c>
      <c r="N35" s="52">
        <f>+'DAY15'!N35+'DAY16'!F35</f>
        <v>0</v>
      </c>
      <c r="O35" s="276">
        <f>+'DAY15'!O35+'DAY16'!G35</f>
        <v>0</v>
      </c>
      <c r="P35" s="53">
        <f t="shared" si="8"/>
        <v>312.5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276">
        <f t="shared" si="12"/>
        <v>0</v>
      </c>
      <c r="U35" s="62">
        <f t="shared" si="1"/>
        <v>16</v>
      </c>
    </row>
    <row r="36" spans="1:21" x14ac:dyDescent="0.25">
      <c r="A36" s="336"/>
      <c r="B36" s="52">
        <f>'DAY15'!H36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+(Table118[[#This Row],[OPENING ]]+Table118[[#This Row],[RECEIPTS]]+Table118[[#This Row],[RETURNS]])-(Table118[[#This Row],[EXCHANGED]]+Table118[[#This Row],[SALES]]+Table118[[#This Row],[ISSUES]])</f>
        <v>0</v>
      </c>
      <c r="I36" s="53">
        <v>0</v>
      </c>
      <c r="J36" s="58">
        <f>+I36-H36</f>
        <v>0</v>
      </c>
      <c r="K36" s="53">
        <f>+'DAY15'!K36+'DAY16'!C36</f>
        <v>0</v>
      </c>
      <c r="L36" s="54">
        <f>+'DAY15'!L36+'DAY16'!D36</f>
        <v>0</v>
      </c>
      <c r="M36" s="55">
        <f>+'DAY15'!M36+'DAY16'!E36</f>
        <v>0</v>
      </c>
      <c r="N36" s="52">
        <f>+'DAY15'!N36+'DAY16'!F36</f>
        <v>0</v>
      </c>
      <c r="O36" s="276">
        <f>+'DAY15'!O36+'DAY16'!G36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276">
        <f t="shared" si="12"/>
        <v>0</v>
      </c>
      <c r="U36" s="62">
        <f t="shared" si="1"/>
        <v>0</v>
      </c>
    </row>
    <row r="37" spans="1:21" x14ac:dyDescent="0.25">
      <c r="A37" s="336"/>
      <c r="B37" s="52">
        <f>'DAY15'!H37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+(Table118[[#This Row],[OPENING ]]+Table118[[#This Row],[RECEIPTS]]+Table118[[#This Row],[RETURNS]])-(Table118[[#This Row],[EXCHANGED]]+Table118[[#This Row],[SALES]]+Table118[[#This Row],[ISSUES]])</f>
        <v>0</v>
      </c>
      <c r="I37" s="53">
        <v>0</v>
      </c>
      <c r="J37" s="58">
        <f>+I37-H37</f>
        <v>0</v>
      </c>
      <c r="K37" s="53">
        <f>+'DAY15'!K37+'DAY16'!C37</f>
        <v>0</v>
      </c>
      <c r="L37" s="54">
        <f>+'DAY15'!L37+'DAY16'!D37</f>
        <v>0</v>
      </c>
      <c r="M37" s="55">
        <f>+'DAY15'!M37+'DAY16'!E37</f>
        <v>0</v>
      </c>
      <c r="N37" s="52">
        <f>+'DAY15'!N37+'DAY16'!F37</f>
        <v>0</v>
      </c>
      <c r="O37" s="276">
        <f>+'DAY15'!O37+'DAY16'!G37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276">
        <f t="shared" si="12"/>
        <v>0</v>
      </c>
      <c r="U37" s="62">
        <f t="shared" si="1"/>
        <v>0</v>
      </c>
    </row>
    <row r="38" spans="1:21" x14ac:dyDescent="0.25">
      <c r="A38" s="336"/>
      <c r="B38" s="52">
        <f>'DAY15'!H38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+(Table118[[#This Row],[OPENING ]]+Table118[[#This Row],[RECEIPTS]]+Table118[[#This Row],[RETURNS]])-(Table118[[#This Row],[EXCHANGED]]+Table118[[#This Row],[SALES]]+Table118[[#This Row],[ISSUES]])</f>
        <v>0</v>
      </c>
      <c r="I38" s="53">
        <v>0</v>
      </c>
      <c r="J38" s="58">
        <f>+I38-H38</f>
        <v>0</v>
      </c>
      <c r="K38" s="53">
        <f>+'DAY15'!K38+'DAY16'!C38</f>
        <v>0</v>
      </c>
      <c r="L38" s="54">
        <f>+'DAY15'!L38+'DAY16'!D38</f>
        <v>0</v>
      </c>
      <c r="M38" s="55">
        <f>+'DAY15'!M38+'DAY16'!E38</f>
        <v>0</v>
      </c>
      <c r="N38" s="52">
        <f>+'DAY15'!N38+'DAY16'!F38</f>
        <v>0</v>
      </c>
      <c r="O38" s="276">
        <f>+'DAY15'!O38+'DAY16'!G38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276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'DAY15'!H39</f>
        <v>0</v>
      </c>
      <c r="C39" s="53">
        <v>0</v>
      </c>
      <c r="D39" s="54">
        <v>0</v>
      </c>
      <c r="E39" s="55">
        <v>0</v>
      </c>
      <c r="F39" s="52">
        <v>0</v>
      </c>
      <c r="G39" s="276">
        <v>0</v>
      </c>
      <c r="H39" s="54">
        <f>+(Table118[[#This Row],[OPENING ]]+Table118[[#This Row],[RECEIPTS]]+Table118[[#This Row],[RETURNS]])-(Table118[[#This Row],[EXCHANGED]]+Table118[[#This Row],[SALES]]+Table118[[#This Row],[ISSUES]])</f>
        <v>0</v>
      </c>
      <c r="I39" s="144">
        <v>0</v>
      </c>
      <c r="J39" s="148">
        <f t="shared" si="0"/>
        <v>0</v>
      </c>
      <c r="K39" s="53">
        <f>+'DAY15'!K39+'DAY16'!C39</f>
        <v>0</v>
      </c>
      <c r="L39" s="54">
        <f>+'DAY15'!L39+'DAY16'!D39</f>
        <v>0</v>
      </c>
      <c r="M39" s="55">
        <f>+'DAY15'!M39+'DAY16'!E39</f>
        <v>0</v>
      </c>
      <c r="N39" s="52">
        <f>+'DAY15'!N39+'DAY16'!F39</f>
        <v>0</v>
      </c>
      <c r="O39" s="276">
        <f>+'DAY15'!O39+'DAY16'!G39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276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0</v>
      </c>
      <c r="H40" s="162">
        <f t="shared" si="13"/>
        <v>49527.1</v>
      </c>
      <c r="I40" s="161">
        <f t="shared" si="13"/>
        <v>0</v>
      </c>
      <c r="J40" s="165">
        <f>SUM(J23:J39)</f>
        <v>-49527.1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12058.5</v>
      </c>
      <c r="P40" s="161">
        <f t="shared" si="13"/>
        <v>2164.0625</v>
      </c>
      <c r="Q40" s="162">
        <f t="shared" si="13"/>
        <v>8.0124999999999993</v>
      </c>
      <c r="R40" s="163">
        <f t="shared" si="13"/>
        <v>0</v>
      </c>
      <c r="S40" s="160">
        <f t="shared" si="13"/>
        <v>0</v>
      </c>
      <c r="T40" s="277">
        <f t="shared" si="13"/>
        <v>753.65625</v>
      </c>
      <c r="U40" s="166">
        <f t="shared" si="1"/>
        <v>16.928109852878663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'DAY15'!H43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+(Table118[[#This Row],[OPENING ]]+Table118[[#This Row],[RECEIPTS]]+Table118[[#This Row],[RETURNS]])-(Table118[[#This Row],[EXCHANGED]]+Table118[[#This Row],[SALES]]+Table118[[#This Row],[ISSUES]])</f>
        <v>0</v>
      </c>
      <c r="I43" s="53">
        <v>0</v>
      </c>
      <c r="J43" s="58">
        <f t="shared" si="0"/>
        <v>0</v>
      </c>
      <c r="K43" s="53">
        <f>+'DAY15'!K43+'DAY16'!C43</f>
        <v>0</v>
      </c>
      <c r="L43" s="54">
        <f>+'DAY15'!L43+'DAY16'!D43</f>
        <v>0</v>
      </c>
      <c r="M43" s="55">
        <f>+'DAY15'!M43+'DAY16'!E43</f>
        <v>0</v>
      </c>
      <c r="N43" s="52">
        <f>+'DAY15'!N43+'DAY16'!F43</f>
        <v>0</v>
      </c>
      <c r="O43" s="276">
        <f>+'DAY15'!O43+'DAY16'!G43</f>
        <v>46</v>
      </c>
      <c r="P43" s="53">
        <f>+K43/16</f>
        <v>0</v>
      </c>
      <c r="Q43" s="54">
        <f>+L43/16</f>
        <v>0</v>
      </c>
      <c r="R43" s="55">
        <f>+M43/16</f>
        <v>0</v>
      </c>
      <c r="S43" s="52">
        <f>+N43/16</f>
        <v>0</v>
      </c>
      <c r="T43" s="276">
        <f>+O43/16</f>
        <v>2.875</v>
      </c>
      <c r="U43" s="62">
        <f t="shared" si="1"/>
        <v>0</v>
      </c>
    </row>
    <row r="44" spans="1:21" x14ac:dyDescent="0.25">
      <c r="A44" s="71" t="s">
        <v>28</v>
      </c>
      <c r="B44" s="52">
        <f>'DAY15'!H44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+(Table118[[#This Row],[OPENING ]]+Table118[[#This Row],[RECEIPTS]]+Table118[[#This Row],[RETURNS]])-(Table118[[#This Row],[EXCHANGED]]+Table118[[#This Row],[SALES]]+Table118[[#This Row],[ISSUES]])</f>
        <v>0</v>
      </c>
      <c r="I44" s="53">
        <v>0</v>
      </c>
      <c r="J44" s="58">
        <f t="shared" si="0"/>
        <v>0</v>
      </c>
      <c r="K44" s="53">
        <f>+'DAY15'!K44+'DAY16'!C44</f>
        <v>0</v>
      </c>
      <c r="L44" s="54">
        <f>+'DAY15'!L44+'DAY16'!D44</f>
        <v>0</v>
      </c>
      <c r="M44" s="55">
        <f>+'DAY15'!M44+'DAY16'!E44</f>
        <v>0</v>
      </c>
      <c r="N44" s="52">
        <f>+'DAY15'!N44+'DAY16'!F44</f>
        <v>0</v>
      </c>
      <c r="O44" s="276">
        <f>+'DAY15'!O44+'DAY16'!G44</f>
        <v>0</v>
      </c>
      <c r="P44" s="53">
        <f t="shared" ref="P44:P59" si="14">+K44/16</f>
        <v>0</v>
      </c>
      <c r="Q44" s="54">
        <f t="shared" ref="Q44:Q59" si="15">+L44/16</f>
        <v>0</v>
      </c>
      <c r="R44" s="55">
        <f t="shared" ref="R44:R59" si="16">+M44/16</f>
        <v>0</v>
      </c>
      <c r="S44" s="52">
        <f t="shared" ref="S44:S59" si="17">+N44/16</f>
        <v>0</v>
      </c>
      <c r="T44" s="276">
        <f t="shared" ref="T44:T59" si="18">+O44/16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'DAY15'!H45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+(Table118[[#This Row],[OPENING ]]+Table118[[#This Row],[RECEIPTS]]+Table118[[#This Row],[RETURNS]])-(Table118[[#This Row],[EXCHANGED]]+Table118[[#This Row],[SALES]]+Table118[[#This Row],[ISSUES]])</f>
        <v>0</v>
      </c>
      <c r="I45" s="53">
        <v>0</v>
      </c>
      <c r="J45" s="58">
        <f t="shared" si="0"/>
        <v>0</v>
      </c>
      <c r="K45" s="53">
        <f>+'DAY15'!K45+'DAY16'!C45</f>
        <v>0</v>
      </c>
      <c r="L45" s="54">
        <f>+'DAY15'!L45+'DAY16'!D45</f>
        <v>0</v>
      </c>
      <c r="M45" s="55">
        <f>+'DAY15'!M45+'DAY16'!E45</f>
        <v>0</v>
      </c>
      <c r="N45" s="52">
        <f>+'DAY15'!N45+'DAY16'!F45</f>
        <v>0</v>
      </c>
      <c r="O45" s="276">
        <f>+'DAY15'!O45+'DAY16'!G45</f>
        <v>0</v>
      </c>
      <c r="P45" s="53">
        <f t="shared" si="14"/>
        <v>0</v>
      </c>
      <c r="Q45" s="54">
        <f t="shared" si="15"/>
        <v>0</v>
      </c>
      <c r="R45" s="55">
        <f t="shared" si="16"/>
        <v>0</v>
      </c>
      <c r="S45" s="52">
        <f t="shared" si="17"/>
        <v>0</v>
      </c>
      <c r="T45" s="276">
        <f t="shared" si="1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'DAY15'!H46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+(Table118[[#This Row],[OPENING ]]+Table118[[#This Row],[RECEIPTS]]+Table118[[#This Row],[RETURNS]])-(Table118[[#This Row],[EXCHANGED]]+Table118[[#This Row],[SALES]]+Table118[[#This Row],[ISSUES]])</f>
        <v>0</v>
      </c>
      <c r="I46" s="53">
        <v>0</v>
      </c>
      <c r="J46" s="58">
        <f t="shared" si="0"/>
        <v>0</v>
      </c>
      <c r="K46" s="53">
        <f>+'DAY15'!K46+'DAY16'!C46</f>
        <v>0</v>
      </c>
      <c r="L46" s="54">
        <f>+'DAY15'!L46+'DAY16'!D46</f>
        <v>0</v>
      </c>
      <c r="M46" s="55">
        <f>+'DAY15'!M46+'DAY16'!E46</f>
        <v>0</v>
      </c>
      <c r="N46" s="52">
        <f>+'DAY15'!N46+'DAY16'!F46</f>
        <v>0</v>
      </c>
      <c r="O46" s="276">
        <f>+'DAY15'!O46+'DAY16'!G46</f>
        <v>0</v>
      </c>
      <c r="P46" s="53">
        <f t="shared" si="14"/>
        <v>0</v>
      </c>
      <c r="Q46" s="54">
        <f t="shared" si="15"/>
        <v>0</v>
      </c>
      <c r="R46" s="55">
        <f t="shared" si="16"/>
        <v>0</v>
      </c>
      <c r="S46" s="52">
        <f t="shared" si="17"/>
        <v>0</v>
      </c>
      <c r="T46" s="276">
        <f t="shared" si="1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'DAY15'!H47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+(Table118[[#This Row],[OPENING ]]+Table118[[#This Row],[RECEIPTS]]+Table118[[#This Row],[RETURNS]])-(Table118[[#This Row],[EXCHANGED]]+Table118[[#This Row],[SALES]]+Table118[[#This Row],[ISSUES]])</f>
        <v>0</v>
      </c>
      <c r="I47" s="53">
        <v>0</v>
      </c>
      <c r="J47" s="58">
        <f t="shared" si="0"/>
        <v>0</v>
      </c>
      <c r="K47" s="53">
        <f>+'DAY15'!K47+'DAY16'!C47</f>
        <v>0</v>
      </c>
      <c r="L47" s="54">
        <f>+'DAY15'!L47+'DAY16'!D47</f>
        <v>0</v>
      </c>
      <c r="M47" s="55">
        <f>+'DAY15'!M47+'DAY16'!E47</f>
        <v>0</v>
      </c>
      <c r="N47" s="52">
        <f>+'DAY15'!N47+'DAY16'!F47</f>
        <v>0</v>
      </c>
      <c r="O47" s="276">
        <f>+'DAY15'!O47+'DAY16'!G47</f>
        <v>0</v>
      </c>
      <c r="P47" s="53">
        <f t="shared" si="14"/>
        <v>0</v>
      </c>
      <c r="Q47" s="54">
        <f t="shared" si="15"/>
        <v>0</v>
      </c>
      <c r="R47" s="55">
        <f t="shared" si="16"/>
        <v>0</v>
      </c>
      <c r="S47" s="52">
        <f t="shared" si="17"/>
        <v>0</v>
      </c>
      <c r="T47" s="276">
        <f t="shared" si="1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'DAY15'!H48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+(Table118[[#This Row],[OPENING ]]+Table118[[#This Row],[RECEIPTS]]+Table118[[#This Row],[RETURNS]])-(Table118[[#This Row],[EXCHANGED]]+Table118[[#This Row],[SALES]]+Table118[[#This Row],[ISSUES]])</f>
        <v>0</v>
      </c>
      <c r="I48" s="53">
        <v>0</v>
      </c>
      <c r="J48" s="58">
        <f t="shared" si="0"/>
        <v>0</v>
      </c>
      <c r="K48" s="53">
        <f>+'DAY15'!K48+'DAY16'!C48</f>
        <v>0</v>
      </c>
      <c r="L48" s="54">
        <f>+'DAY15'!L48+'DAY16'!D48</f>
        <v>0</v>
      </c>
      <c r="M48" s="55">
        <f>+'DAY15'!M48+'DAY16'!E48</f>
        <v>0</v>
      </c>
      <c r="N48" s="52">
        <f>+'DAY15'!N48+'DAY16'!F48</f>
        <v>0</v>
      </c>
      <c r="O48" s="276">
        <f>+'DAY15'!O48+'DAY16'!G48</f>
        <v>0</v>
      </c>
      <c r="P48" s="53">
        <f t="shared" si="14"/>
        <v>0</v>
      </c>
      <c r="Q48" s="54">
        <f t="shared" si="15"/>
        <v>0</v>
      </c>
      <c r="R48" s="55">
        <f t="shared" si="16"/>
        <v>0</v>
      </c>
      <c r="S48" s="52">
        <f t="shared" si="17"/>
        <v>0</v>
      </c>
      <c r="T48" s="276">
        <f t="shared" si="1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'DAY15'!H49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+(Table118[[#This Row],[OPENING ]]+Table118[[#This Row],[RECEIPTS]]+Table118[[#This Row],[RETURNS]])-(Table118[[#This Row],[EXCHANGED]]+Table118[[#This Row],[SALES]]+Table118[[#This Row],[ISSUES]])</f>
        <v>0</v>
      </c>
      <c r="I49" s="53">
        <v>0</v>
      </c>
      <c r="J49" s="58">
        <f t="shared" si="0"/>
        <v>0</v>
      </c>
      <c r="K49" s="53">
        <f>+'DAY15'!K49+'DAY16'!C49</f>
        <v>0</v>
      </c>
      <c r="L49" s="54">
        <f>+'DAY15'!L49+'DAY16'!D49</f>
        <v>0</v>
      </c>
      <c r="M49" s="55">
        <f>+'DAY15'!M49+'DAY16'!E49</f>
        <v>0</v>
      </c>
      <c r="N49" s="52">
        <f>+'DAY15'!N49+'DAY16'!F49</f>
        <v>0</v>
      </c>
      <c r="O49" s="276">
        <f>+'DAY15'!O49+'DAY16'!G49</f>
        <v>0</v>
      </c>
      <c r="P49" s="53">
        <f t="shared" si="14"/>
        <v>0</v>
      </c>
      <c r="Q49" s="54">
        <f t="shared" si="15"/>
        <v>0</v>
      </c>
      <c r="R49" s="55">
        <f t="shared" si="16"/>
        <v>0</v>
      </c>
      <c r="S49" s="52">
        <f t="shared" si="17"/>
        <v>0</v>
      </c>
      <c r="T49" s="276">
        <f t="shared" si="1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'DAY15'!H50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+(Table118[[#This Row],[OPENING ]]+Table118[[#This Row],[RECEIPTS]]+Table118[[#This Row],[RETURNS]])-(Table118[[#This Row],[EXCHANGED]]+Table118[[#This Row],[SALES]]+Table118[[#This Row],[ISSUES]])</f>
        <v>0</v>
      </c>
      <c r="I50" s="53">
        <v>0</v>
      </c>
      <c r="J50" s="58">
        <f t="shared" si="0"/>
        <v>0</v>
      </c>
      <c r="K50" s="53">
        <f>+'DAY15'!K50+'DAY16'!C50</f>
        <v>0</v>
      </c>
      <c r="L50" s="54">
        <f>+'DAY15'!L50+'DAY16'!D50</f>
        <v>0</v>
      </c>
      <c r="M50" s="55">
        <f>+'DAY15'!M50+'DAY16'!E50</f>
        <v>0</v>
      </c>
      <c r="N50" s="52">
        <f>+'DAY15'!N50+'DAY16'!F50</f>
        <v>0</v>
      </c>
      <c r="O50" s="276">
        <f>+'DAY15'!O50+'DAY16'!G50</f>
        <v>0</v>
      </c>
      <c r="P50" s="53">
        <f t="shared" si="14"/>
        <v>0</v>
      </c>
      <c r="Q50" s="54">
        <f t="shared" si="15"/>
        <v>0</v>
      </c>
      <c r="R50" s="55">
        <f t="shared" si="16"/>
        <v>0</v>
      </c>
      <c r="S50" s="52">
        <f t="shared" si="17"/>
        <v>0</v>
      </c>
      <c r="T50" s="276">
        <f t="shared" si="1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'DAY15'!H51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+(Table118[[#This Row],[OPENING ]]+Table118[[#This Row],[RECEIPTS]]+Table118[[#This Row],[RETURNS]])-(Table118[[#This Row],[EXCHANGED]]+Table118[[#This Row],[SALES]]+Table118[[#This Row],[ISSUES]])</f>
        <v>0</v>
      </c>
      <c r="I51" s="53">
        <v>0</v>
      </c>
      <c r="J51" s="58">
        <f t="shared" si="0"/>
        <v>0</v>
      </c>
      <c r="K51" s="53">
        <f>+'DAY15'!K51+'DAY16'!C51</f>
        <v>0</v>
      </c>
      <c r="L51" s="54">
        <f>+'DAY15'!L51+'DAY16'!D51</f>
        <v>0</v>
      </c>
      <c r="M51" s="55">
        <f>+'DAY15'!M51+'DAY16'!E51</f>
        <v>0</v>
      </c>
      <c r="N51" s="52">
        <f>+'DAY15'!N51+'DAY16'!F51</f>
        <v>0</v>
      </c>
      <c r="O51" s="276">
        <f>+'DAY15'!O51+'DAY16'!G51</f>
        <v>0</v>
      </c>
      <c r="P51" s="53">
        <f t="shared" si="14"/>
        <v>0</v>
      </c>
      <c r="Q51" s="54">
        <f t="shared" si="15"/>
        <v>0</v>
      </c>
      <c r="R51" s="55">
        <f t="shared" si="16"/>
        <v>0</v>
      </c>
      <c r="S51" s="52">
        <f t="shared" si="17"/>
        <v>0</v>
      </c>
      <c r="T51" s="276">
        <f t="shared" si="1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'DAY15'!H52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+(Table118[[#This Row],[OPENING ]]+Table118[[#This Row],[RECEIPTS]]+Table118[[#This Row],[RETURNS]])-(Table118[[#This Row],[EXCHANGED]]+Table118[[#This Row],[SALES]]+Table118[[#This Row],[ISSUES]])</f>
        <v>0</v>
      </c>
      <c r="I52" s="53">
        <v>0</v>
      </c>
      <c r="J52" s="58">
        <f t="shared" si="0"/>
        <v>0</v>
      </c>
      <c r="K52" s="53">
        <f>+'DAY15'!K52+'DAY16'!C52</f>
        <v>0</v>
      </c>
      <c r="L52" s="54">
        <f>+'DAY15'!L52+'DAY16'!D52</f>
        <v>0</v>
      </c>
      <c r="M52" s="55">
        <f>+'DAY15'!M52+'DAY16'!E52</f>
        <v>0</v>
      </c>
      <c r="N52" s="52">
        <f>+'DAY15'!N52+'DAY16'!F52</f>
        <v>0</v>
      </c>
      <c r="O52" s="276">
        <f>+'DAY15'!O52+'DAY16'!G52</f>
        <v>0</v>
      </c>
      <c r="P52" s="53">
        <f t="shared" si="14"/>
        <v>0</v>
      </c>
      <c r="Q52" s="54">
        <f t="shared" si="15"/>
        <v>0</v>
      </c>
      <c r="R52" s="55">
        <f t="shared" si="16"/>
        <v>0</v>
      </c>
      <c r="S52" s="52">
        <f t="shared" si="17"/>
        <v>0</v>
      </c>
      <c r="T52" s="276">
        <f t="shared" si="1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'DAY15'!H53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+(Table118[[#This Row],[OPENING ]]+Table118[[#This Row],[RECEIPTS]]+Table118[[#This Row],[RETURNS]])-(Table118[[#This Row],[EXCHANGED]]+Table118[[#This Row],[SALES]]+Table118[[#This Row],[ISSUES]])</f>
        <v>0</v>
      </c>
      <c r="I53" s="53">
        <v>0</v>
      </c>
      <c r="J53" s="58">
        <f t="shared" si="0"/>
        <v>0</v>
      </c>
      <c r="K53" s="53">
        <f>+'DAY15'!K53+'DAY16'!C53</f>
        <v>0</v>
      </c>
      <c r="L53" s="54">
        <f>+'DAY15'!L53+'DAY16'!D53</f>
        <v>0</v>
      </c>
      <c r="M53" s="55">
        <f>+'DAY15'!M53+'DAY16'!E53</f>
        <v>0</v>
      </c>
      <c r="N53" s="52">
        <f>+'DAY15'!N53+'DAY16'!F53</f>
        <v>0</v>
      </c>
      <c r="O53" s="276">
        <f>+'DAY15'!O53+'DAY16'!G53</f>
        <v>0</v>
      </c>
      <c r="P53" s="53">
        <f t="shared" si="14"/>
        <v>0</v>
      </c>
      <c r="Q53" s="54">
        <f t="shared" si="15"/>
        <v>0</v>
      </c>
      <c r="R53" s="55">
        <f t="shared" si="16"/>
        <v>0</v>
      </c>
      <c r="S53" s="52">
        <f t="shared" si="17"/>
        <v>0</v>
      </c>
      <c r="T53" s="276">
        <f t="shared" si="1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'DAY15'!H54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+(Table118[[#This Row],[OPENING ]]+Table118[[#This Row],[RECEIPTS]]+Table118[[#This Row],[RETURNS]])-(Table118[[#This Row],[EXCHANGED]]+Table118[[#This Row],[SALES]]+Table118[[#This Row],[ISSUES]])</f>
        <v>0</v>
      </c>
      <c r="I54" s="53">
        <v>0</v>
      </c>
      <c r="J54" s="58">
        <f t="shared" si="0"/>
        <v>0</v>
      </c>
      <c r="K54" s="53">
        <f>+'DAY15'!K54+'DAY16'!C54</f>
        <v>0</v>
      </c>
      <c r="L54" s="54">
        <f>+'DAY15'!L54+'DAY16'!D54</f>
        <v>0</v>
      </c>
      <c r="M54" s="55">
        <f>+'DAY15'!M54+'DAY16'!E54</f>
        <v>0</v>
      </c>
      <c r="N54" s="52">
        <f>+'DAY15'!N54+'DAY16'!F54</f>
        <v>0</v>
      </c>
      <c r="O54" s="276">
        <f>+'DAY15'!O54+'DAY16'!G54</f>
        <v>0</v>
      </c>
      <c r="P54" s="53">
        <f t="shared" si="14"/>
        <v>0</v>
      </c>
      <c r="Q54" s="54">
        <f t="shared" si="15"/>
        <v>0</v>
      </c>
      <c r="R54" s="55">
        <f t="shared" si="16"/>
        <v>0</v>
      </c>
      <c r="S54" s="52">
        <f t="shared" si="17"/>
        <v>0</v>
      </c>
      <c r="T54" s="276">
        <f t="shared" si="1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'DAY15'!H55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+(Table118[[#This Row],[OPENING ]]+Table118[[#This Row],[RECEIPTS]]+Table118[[#This Row],[RETURNS]])-(Table118[[#This Row],[EXCHANGED]]+Table118[[#This Row],[SALES]]+Table118[[#This Row],[ISSUES]])</f>
        <v>9994.3200000000015</v>
      </c>
      <c r="I55" s="53">
        <v>0</v>
      </c>
      <c r="J55" s="58">
        <f t="shared" si="0"/>
        <v>-9994.3200000000015</v>
      </c>
      <c r="K55" s="53">
        <f>+'DAY15'!K55+'DAY16'!C55</f>
        <v>18250</v>
      </c>
      <c r="L55" s="54">
        <f>+'DAY15'!L55+'DAY16'!D55</f>
        <v>72.599999999999994</v>
      </c>
      <c r="M55" s="55">
        <f>+'DAY15'!M55+'DAY16'!E55</f>
        <v>0</v>
      </c>
      <c r="N55" s="52">
        <f>+'DAY15'!N55+'DAY16'!F55</f>
        <v>0</v>
      </c>
      <c r="O55" s="276">
        <f>+'DAY15'!O55+'DAY16'!G55</f>
        <v>8337.7999999999993</v>
      </c>
      <c r="P55" s="53">
        <f t="shared" si="14"/>
        <v>1140.625</v>
      </c>
      <c r="Q55" s="54">
        <f t="shared" si="15"/>
        <v>4.5374999999999996</v>
      </c>
      <c r="R55" s="55">
        <f t="shared" si="16"/>
        <v>0</v>
      </c>
      <c r="S55" s="52">
        <f t="shared" si="17"/>
        <v>0</v>
      </c>
      <c r="T55" s="276">
        <f t="shared" si="18"/>
        <v>521.11249999999995</v>
      </c>
      <c r="U55" s="62">
        <f t="shared" si="1"/>
        <v>5.9980015303596357</v>
      </c>
    </row>
    <row r="56" spans="1:21" x14ac:dyDescent="0.25">
      <c r="A56" s="71" t="s">
        <v>227</v>
      </c>
      <c r="B56" s="52">
        <f>'DAY15'!H56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+(Table118[[#This Row],[OPENING ]]+Table118[[#This Row],[RECEIPTS]]+Table118[[#This Row],[RETURNS]])-(Table118[[#This Row],[EXCHANGED]]+Table118[[#This Row],[SALES]]+Table118[[#This Row],[ISSUES]])</f>
        <v>29.2</v>
      </c>
      <c r="I56" s="53">
        <v>0</v>
      </c>
      <c r="J56" s="58">
        <f t="shared" si="0"/>
        <v>-29.2</v>
      </c>
      <c r="K56" s="53">
        <f>+'DAY15'!K56+'DAY16'!C56</f>
        <v>0</v>
      </c>
      <c r="L56" s="54">
        <f>+'DAY15'!L56+'DAY16'!D56</f>
        <v>0</v>
      </c>
      <c r="M56" s="55">
        <f>+'DAY15'!M56+'DAY16'!E56</f>
        <v>0</v>
      </c>
      <c r="N56" s="52">
        <f>+'DAY15'!N56+'DAY16'!F56</f>
        <v>0</v>
      </c>
      <c r="O56" s="276">
        <f>+'DAY15'!O56+'DAY16'!G56</f>
        <v>0</v>
      </c>
      <c r="P56" s="53">
        <f t="shared" si="14"/>
        <v>0</v>
      </c>
      <c r="Q56" s="54">
        <f t="shared" si="15"/>
        <v>0</v>
      </c>
      <c r="R56" s="55">
        <f t="shared" si="16"/>
        <v>0</v>
      </c>
      <c r="S56" s="52">
        <f t="shared" si="17"/>
        <v>0</v>
      </c>
      <c r="T56" s="276">
        <f t="shared" si="18"/>
        <v>0</v>
      </c>
      <c r="U56" s="62">
        <f t="shared" si="1"/>
        <v>0</v>
      </c>
    </row>
    <row r="57" spans="1:21" x14ac:dyDescent="0.25">
      <c r="A57" s="71"/>
      <c r="B57" s="52">
        <f>'DAY15'!H57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+(Table118[[#This Row],[OPENING ]]+Table118[[#This Row],[RECEIPTS]]+Table118[[#This Row],[RETURNS]])-(Table118[[#This Row],[EXCHANGED]]+Table118[[#This Row],[SALES]]+Table118[[#This Row],[ISSUES]])</f>
        <v>0</v>
      </c>
      <c r="I57" s="53">
        <v>0</v>
      </c>
      <c r="J57" s="58">
        <f t="shared" si="0"/>
        <v>0</v>
      </c>
      <c r="K57" s="53">
        <f>+'DAY15'!K57+'DAY16'!C57</f>
        <v>0</v>
      </c>
      <c r="L57" s="54">
        <f>+'DAY15'!L57+'DAY16'!D57</f>
        <v>0</v>
      </c>
      <c r="M57" s="55">
        <f>+'DAY15'!M57+'DAY16'!E57</f>
        <v>0</v>
      </c>
      <c r="N57" s="52">
        <f>+'DAY15'!N57+'DAY16'!F57</f>
        <v>0</v>
      </c>
      <c r="O57" s="276">
        <f>+'DAY15'!O57+'DAY16'!G57</f>
        <v>0</v>
      </c>
      <c r="P57" s="53">
        <f t="shared" si="14"/>
        <v>0</v>
      </c>
      <c r="Q57" s="54">
        <f t="shared" si="15"/>
        <v>0</v>
      </c>
      <c r="R57" s="55">
        <f t="shared" si="16"/>
        <v>0</v>
      </c>
      <c r="S57" s="52">
        <f t="shared" si="17"/>
        <v>0</v>
      </c>
      <c r="T57" s="276">
        <f t="shared" si="18"/>
        <v>0</v>
      </c>
      <c r="U57" s="62">
        <f t="shared" si="1"/>
        <v>0</v>
      </c>
    </row>
    <row r="58" spans="1:21" x14ac:dyDescent="0.25">
      <c r="A58" s="71"/>
      <c r="B58" s="52">
        <f>'DAY15'!H58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+(Table118[[#This Row],[OPENING ]]+Table118[[#This Row],[RECEIPTS]]+Table118[[#This Row],[RETURNS]])-(Table118[[#This Row],[EXCHANGED]]+Table118[[#This Row],[SALES]]+Table118[[#This Row],[ISSUES]])</f>
        <v>0</v>
      </c>
      <c r="I58" s="53">
        <v>0</v>
      </c>
      <c r="J58" s="58">
        <f t="shared" si="0"/>
        <v>0</v>
      </c>
      <c r="K58" s="53">
        <f>+'DAY15'!K58+'DAY16'!C58</f>
        <v>0</v>
      </c>
      <c r="L58" s="54">
        <f>+'DAY15'!L58+'DAY16'!D58</f>
        <v>0</v>
      </c>
      <c r="M58" s="55">
        <f>+'DAY15'!M58+'DAY16'!E58</f>
        <v>0</v>
      </c>
      <c r="N58" s="52">
        <f>+'DAY15'!N58+'DAY16'!F58</f>
        <v>0</v>
      </c>
      <c r="O58" s="276">
        <f>+'DAY15'!O58+'DAY16'!G58</f>
        <v>0</v>
      </c>
      <c r="P58" s="53">
        <f t="shared" si="14"/>
        <v>0</v>
      </c>
      <c r="Q58" s="54">
        <f t="shared" si="15"/>
        <v>0</v>
      </c>
      <c r="R58" s="55">
        <f t="shared" si="16"/>
        <v>0</v>
      </c>
      <c r="S58" s="52">
        <f t="shared" si="17"/>
        <v>0</v>
      </c>
      <c r="T58" s="276">
        <f t="shared" si="18"/>
        <v>0</v>
      </c>
      <c r="U58" s="62">
        <f t="shared" si="1"/>
        <v>0</v>
      </c>
    </row>
    <row r="59" spans="1:21" ht="15.75" thickBot="1" x14ac:dyDescent="0.3">
      <c r="A59" s="172"/>
      <c r="B59" s="52">
        <f>'DAY15'!H59</f>
        <v>0</v>
      </c>
      <c r="C59" s="53">
        <v>0</v>
      </c>
      <c r="D59" s="54">
        <v>0</v>
      </c>
      <c r="E59" s="55">
        <v>0</v>
      </c>
      <c r="F59" s="52">
        <v>0</v>
      </c>
      <c r="G59" s="276">
        <v>0</v>
      </c>
      <c r="H59" s="54">
        <f>+(Table118[[#This Row],[OPENING ]]+Table118[[#This Row],[RECEIPTS]]+Table118[[#This Row],[RETURNS]])-(Table118[[#This Row],[EXCHANGED]]+Table118[[#This Row],[SALES]]+Table118[[#This Row],[ISSUES]])</f>
        <v>0</v>
      </c>
      <c r="I59" s="144">
        <v>0</v>
      </c>
      <c r="J59" s="148">
        <f t="shared" si="0"/>
        <v>0</v>
      </c>
      <c r="K59" s="53">
        <f>+'DAY15'!K59+'DAY16'!C59</f>
        <v>0</v>
      </c>
      <c r="L59" s="54">
        <f>+'DAY15'!L59+'DAY16'!D59</f>
        <v>0</v>
      </c>
      <c r="M59" s="55">
        <f>+'DAY15'!M59+'DAY16'!E59</f>
        <v>0</v>
      </c>
      <c r="N59" s="52">
        <f>+'DAY15'!N59+'DAY16'!F59</f>
        <v>0</v>
      </c>
      <c r="O59" s="276">
        <f>+'DAY15'!O59+'DAY16'!G59</f>
        <v>0</v>
      </c>
      <c r="P59" s="53">
        <f t="shared" si="14"/>
        <v>0</v>
      </c>
      <c r="Q59" s="54">
        <f t="shared" si="15"/>
        <v>0</v>
      </c>
      <c r="R59" s="55">
        <f t="shared" si="16"/>
        <v>0</v>
      </c>
      <c r="S59" s="52">
        <f t="shared" si="17"/>
        <v>0</v>
      </c>
      <c r="T59" s="276">
        <f t="shared" si="1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19">SUM(B43:B59)</f>
        <v>10023.520000000002</v>
      </c>
      <c r="C60" s="161">
        <f t="shared" si="19"/>
        <v>0</v>
      </c>
      <c r="D60" s="162">
        <f t="shared" si="19"/>
        <v>0</v>
      </c>
      <c r="E60" s="163">
        <f t="shared" si="19"/>
        <v>0</v>
      </c>
      <c r="F60" s="160">
        <f t="shared" si="19"/>
        <v>0</v>
      </c>
      <c r="G60" s="277">
        <f t="shared" si="19"/>
        <v>0</v>
      </c>
      <c r="H60" s="162">
        <f t="shared" si="19"/>
        <v>10023.520000000002</v>
      </c>
      <c r="I60" s="161">
        <f t="shared" si="19"/>
        <v>0</v>
      </c>
      <c r="J60" s="165">
        <f t="shared" si="19"/>
        <v>-10023.520000000002</v>
      </c>
      <c r="K60" s="161">
        <f t="shared" si="19"/>
        <v>18250</v>
      </c>
      <c r="L60" s="162">
        <f t="shared" si="19"/>
        <v>72.599999999999994</v>
      </c>
      <c r="M60" s="163">
        <f t="shared" si="19"/>
        <v>0</v>
      </c>
      <c r="N60" s="160">
        <f t="shared" si="19"/>
        <v>0</v>
      </c>
      <c r="O60" s="277">
        <f t="shared" si="19"/>
        <v>8383.7999999999993</v>
      </c>
      <c r="P60" s="161">
        <f t="shared" si="19"/>
        <v>1140.625</v>
      </c>
      <c r="Q60" s="162">
        <f t="shared" si="19"/>
        <v>4.5374999999999996</v>
      </c>
      <c r="R60" s="163">
        <f t="shared" si="19"/>
        <v>0</v>
      </c>
      <c r="S60" s="160">
        <f t="shared" si="19"/>
        <v>0</v>
      </c>
      <c r="T60" s="277">
        <f t="shared" si="19"/>
        <v>523.98749999999995</v>
      </c>
      <c r="U60" s="166">
        <f t="shared" si="1"/>
        <v>6.0051643051852759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'DAY15'!H63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+(Table118[[#This Row],[OPENING ]]+Table118[[#This Row],[RECEIPTS]]+Table118[[#This Row],[RETURNS]])-(Table118[[#This Row],[EXCHANGED]]+Table118[[#This Row],[SALES]]+Table118[[#This Row],[ISSUES]])</f>
        <v>0</v>
      </c>
      <c r="I63" s="53">
        <v>0</v>
      </c>
      <c r="J63" s="58">
        <f t="shared" si="0"/>
        <v>0</v>
      </c>
      <c r="K63" s="53">
        <f>+'DAY15'!K63+'DAY16'!C63</f>
        <v>0</v>
      </c>
      <c r="L63" s="54">
        <f>+'DAY15'!L63+'DAY16'!D63</f>
        <v>0</v>
      </c>
      <c r="M63" s="55">
        <f>+'DAY15'!M63+'DAY16'!E63</f>
        <v>0</v>
      </c>
      <c r="N63" s="52">
        <f>+'DAY15'!N63+'DAY16'!F63</f>
        <v>0</v>
      </c>
      <c r="O63" s="276">
        <f>+'DAY15'!O63+'DAY16'!G63</f>
        <v>0</v>
      </c>
      <c r="P63" s="53">
        <f>+K63/16</f>
        <v>0</v>
      </c>
      <c r="Q63" s="54">
        <f>+L63/16</f>
        <v>0</v>
      </c>
      <c r="R63" s="55">
        <f>+M63/16</f>
        <v>0</v>
      </c>
      <c r="S63" s="52">
        <f>+N63/16</f>
        <v>0</v>
      </c>
      <c r="T63" s="276">
        <f>+O63/16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'DAY15'!H64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+(Table118[[#This Row],[OPENING ]]+Table118[[#This Row],[RECEIPTS]]+Table118[[#This Row],[RETURNS]])-(Table118[[#This Row],[EXCHANGED]]+Table118[[#This Row],[SALES]]+Table118[[#This Row],[ISSUES]])</f>
        <v>0</v>
      </c>
      <c r="I64" s="53">
        <v>0</v>
      </c>
      <c r="J64" s="58">
        <f t="shared" si="0"/>
        <v>0</v>
      </c>
      <c r="K64" s="53">
        <f>+'DAY15'!K64+'DAY16'!C64</f>
        <v>0</v>
      </c>
      <c r="L64" s="54">
        <f>+'DAY15'!L64+'DAY16'!D64</f>
        <v>0</v>
      </c>
      <c r="M64" s="55">
        <f>+'DAY15'!M64+'DAY16'!E64</f>
        <v>0</v>
      </c>
      <c r="N64" s="52">
        <f>+'DAY15'!N64+'DAY16'!F64</f>
        <v>0</v>
      </c>
      <c r="O64" s="276">
        <f>+'DAY15'!O64+'DAY16'!G64</f>
        <v>0</v>
      </c>
      <c r="P64" s="53">
        <f t="shared" ref="P64:P79" si="20">+K64/16</f>
        <v>0</v>
      </c>
      <c r="Q64" s="54">
        <f t="shared" ref="Q64:Q79" si="21">+L64/16</f>
        <v>0</v>
      </c>
      <c r="R64" s="55">
        <f t="shared" ref="R64:R79" si="22">+M64/16</f>
        <v>0</v>
      </c>
      <c r="S64" s="52">
        <f t="shared" ref="S64:S79" si="23">+N64/16</f>
        <v>0</v>
      </c>
      <c r="T64" s="276">
        <f t="shared" ref="T64:T79" si="24">+O64/16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'DAY15'!H65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+(Table118[[#This Row],[OPENING ]]+Table118[[#This Row],[RECEIPTS]]+Table118[[#This Row],[RETURNS]])-(Table118[[#This Row],[EXCHANGED]]+Table118[[#This Row],[SALES]]+Table118[[#This Row],[ISSUES]])</f>
        <v>0</v>
      </c>
      <c r="I65" s="53">
        <v>0</v>
      </c>
      <c r="J65" s="58">
        <f t="shared" si="0"/>
        <v>0</v>
      </c>
      <c r="K65" s="53">
        <f>+'DAY15'!K65+'DAY16'!C65</f>
        <v>0</v>
      </c>
      <c r="L65" s="54">
        <f>+'DAY15'!L65+'DAY16'!D65</f>
        <v>0</v>
      </c>
      <c r="M65" s="55">
        <f>+'DAY15'!M65+'DAY16'!E65</f>
        <v>0</v>
      </c>
      <c r="N65" s="52">
        <f>+'DAY15'!N65+'DAY16'!F65</f>
        <v>0</v>
      </c>
      <c r="O65" s="276">
        <f>+'DAY15'!O65+'DAY16'!G65</f>
        <v>0</v>
      </c>
      <c r="P65" s="53">
        <f t="shared" si="20"/>
        <v>0</v>
      </c>
      <c r="Q65" s="54">
        <f t="shared" si="21"/>
        <v>0</v>
      </c>
      <c r="R65" s="55">
        <f t="shared" si="22"/>
        <v>0</v>
      </c>
      <c r="S65" s="52">
        <f t="shared" si="23"/>
        <v>0</v>
      </c>
      <c r="T65" s="276">
        <f t="shared" si="24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'DAY15'!H66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+(Table118[[#This Row],[OPENING ]]+Table118[[#This Row],[RECEIPTS]]+Table118[[#This Row],[RETURNS]])-(Table118[[#This Row],[EXCHANGED]]+Table118[[#This Row],[SALES]]+Table118[[#This Row],[ISSUES]])</f>
        <v>0</v>
      </c>
      <c r="I66" s="53">
        <v>0</v>
      </c>
      <c r="J66" s="58">
        <f t="shared" si="0"/>
        <v>0</v>
      </c>
      <c r="K66" s="53">
        <f>+'DAY15'!K66+'DAY16'!C66</f>
        <v>0</v>
      </c>
      <c r="L66" s="54">
        <f>+'DAY15'!L66+'DAY16'!D66</f>
        <v>0</v>
      </c>
      <c r="M66" s="55">
        <f>+'DAY15'!M66+'DAY16'!E66</f>
        <v>0</v>
      </c>
      <c r="N66" s="52">
        <f>+'DAY15'!N66+'DAY16'!F66</f>
        <v>0</v>
      </c>
      <c r="O66" s="276">
        <f>+'DAY15'!O66+'DAY16'!G66</f>
        <v>0</v>
      </c>
      <c r="P66" s="53">
        <f t="shared" si="20"/>
        <v>0</v>
      </c>
      <c r="Q66" s="54">
        <f t="shared" si="21"/>
        <v>0</v>
      </c>
      <c r="R66" s="55">
        <f t="shared" si="22"/>
        <v>0</v>
      </c>
      <c r="S66" s="52">
        <f t="shared" si="23"/>
        <v>0</v>
      </c>
      <c r="T66" s="276">
        <f t="shared" si="24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'DAY15'!H67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+(Table118[[#This Row],[OPENING ]]+Table118[[#This Row],[RECEIPTS]]+Table118[[#This Row],[RETURNS]])-(Table118[[#This Row],[EXCHANGED]]+Table118[[#This Row],[SALES]]+Table118[[#This Row],[ISSUES]])</f>
        <v>0</v>
      </c>
      <c r="I67" s="53">
        <v>0</v>
      </c>
      <c r="J67" s="58">
        <f t="shared" si="0"/>
        <v>0</v>
      </c>
      <c r="K67" s="53">
        <f>+'DAY15'!K67+'DAY16'!C67</f>
        <v>0</v>
      </c>
      <c r="L67" s="54">
        <f>+'DAY15'!L67+'DAY16'!D67</f>
        <v>0</v>
      </c>
      <c r="M67" s="55">
        <f>+'DAY15'!M67+'DAY16'!E67</f>
        <v>0</v>
      </c>
      <c r="N67" s="52">
        <f>+'DAY15'!N67+'DAY16'!F67</f>
        <v>0</v>
      </c>
      <c r="O67" s="276">
        <f>+'DAY15'!O67+'DAY16'!G67</f>
        <v>0</v>
      </c>
      <c r="P67" s="53">
        <f t="shared" si="20"/>
        <v>0</v>
      </c>
      <c r="Q67" s="54">
        <f t="shared" si="21"/>
        <v>0</v>
      </c>
      <c r="R67" s="55">
        <f t="shared" si="22"/>
        <v>0</v>
      </c>
      <c r="S67" s="52">
        <f t="shared" si="23"/>
        <v>0</v>
      </c>
      <c r="T67" s="276">
        <f t="shared" si="24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'DAY15'!H68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+(Table118[[#This Row],[OPENING ]]+Table118[[#This Row],[RECEIPTS]]+Table118[[#This Row],[RETURNS]])-(Table118[[#This Row],[EXCHANGED]]+Table118[[#This Row],[SALES]]+Table118[[#This Row],[ISSUES]])</f>
        <v>3388.4</v>
      </c>
      <c r="I68" s="53">
        <v>0</v>
      </c>
      <c r="J68" s="58">
        <f t="shared" si="0"/>
        <v>-3388.4</v>
      </c>
      <c r="K68" s="53">
        <f>+'DAY15'!K68+'DAY16'!C68</f>
        <v>800</v>
      </c>
      <c r="L68" s="54">
        <f>+'DAY15'!L68+'DAY16'!D68</f>
        <v>18.600000000000001</v>
      </c>
      <c r="M68" s="55">
        <f>+'DAY15'!M68+'DAY16'!E68</f>
        <v>0</v>
      </c>
      <c r="N68" s="52">
        <f>+'DAY15'!N68+'DAY16'!F68</f>
        <v>0</v>
      </c>
      <c r="O68" s="276">
        <f>+'DAY15'!O68+'DAY16'!G68</f>
        <v>590</v>
      </c>
      <c r="P68" s="53">
        <f t="shared" si="20"/>
        <v>50</v>
      </c>
      <c r="Q68" s="54">
        <f t="shared" si="21"/>
        <v>1.1625000000000001</v>
      </c>
      <c r="R68" s="55">
        <f t="shared" si="22"/>
        <v>0</v>
      </c>
      <c r="S68" s="52">
        <f t="shared" si="23"/>
        <v>0</v>
      </c>
      <c r="T68" s="276">
        <f t="shared" si="24"/>
        <v>36.875</v>
      </c>
      <c r="U68" s="62">
        <f t="shared" si="1"/>
        <v>38.488144256708793</v>
      </c>
    </row>
    <row r="69" spans="1:21" x14ac:dyDescent="0.25">
      <c r="A69" s="72" t="s">
        <v>41</v>
      </c>
      <c r="B69" s="52">
        <f>'DAY15'!H69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+(Table118[[#This Row],[OPENING ]]+Table118[[#This Row],[RECEIPTS]]+Table118[[#This Row],[RETURNS]])-(Table118[[#This Row],[EXCHANGED]]+Table118[[#This Row],[SALES]]+Table118[[#This Row],[ISSUES]])</f>
        <v>0</v>
      </c>
      <c r="I69" s="53">
        <v>0</v>
      </c>
      <c r="J69" s="58">
        <f t="shared" si="0"/>
        <v>0</v>
      </c>
      <c r="K69" s="53">
        <f>+'DAY15'!K69+'DAY16'!C69</f>
        <v>0</v>
      </c>
      <c r="L69" s="54">
        <f>+'DAY15'!L69+'DAY16'!D69</f>
        <v>0</v>
      </c>
      <c r="M69" s="55">
        <f>+'DAY15'!M69+'DAY16'!E69</f>
        <v>0</v>
      </c>
      <c r="N69" s="52">
        <f>+'DAY15'!N69+'DAY16'!F69</f>
        <v>0</v>
      </c>
      <c r="O69" s="276">
        <f>+'DAY15'!O69+'DAY16'!G69</f>
        <v>0</v>
      </c>
      <c r="P69" s="53">
        <f t="shared" si="20"/>
        <v>0</v>
      </c>
      <c r="Q69" s="54">
        <f t="shared" si="21"/>
        <v>0</v>
      </c>
      <c r="R69" s="55">
        <f t="shared" si="22"/>
        <v>0</v>
      </c>
      <c r="S69" s="52">
        <f t="shared" si="23"/>
        <v>0</v>
      </c>
      <c r="T69" s="276">
        <f t="shared" si="24"/>
        <v>0</v>
      </c>
      <c r="U69" s="62">
        <f t="shared" ref="U69:U132" si="25">IFERROR(+H69/(P69+Q69+R69+S69+T69),0)</f>
        <v>0</v>
      </c>
    </row>
    <row r="70" spans="1:21" x14ac:dyDescent="0.25">
      <c r="A70" s="72" t="s">
        <v>144</v>
      </c>
      <c r="B70" s="52">
        <f>'DAY15'!H70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+(Table118[[#This Row],[OPENING ]]+Table118[[#This Row],[RECEIPTS]]+Table118[[#This Row],[RETURNS]])-(Table118[[#This Row],[EXCHANGED]]+Table118[[#This Row],[SALES]]+Table118[[#This Row],[ISSUES]])</f>
        <v>0</v>
      </c>
      <c r="I70" s="53">
        <v>0</v>
      </c>
      <c r="J70" s="58">
        <f t="shared" si="0"/>
        <v>0</v>
      </c>
      <c r="K70" s="53">
        <f>+'DAY15'!K70+'DAY16'!C70</f>
        <v>0</v>
      </c>
      <c r="L70" s="54">
        <f>+'DAY15'!L70+'DAY16'!D70</f>
        <v>0</v>
      </c>
      <c r="M70" s="55">
        <f>+'DAY15'!M70+'DAY16'!E70</f>
        <v>0</v>
      </c>
      <c r="N70" s="52">
        <f>+'DAY15'!N70+'DAY16'!F70</f>
        <v>0</v>
      </c>
      <c r="O70" s="276">
        <f>+'DAY15'!O70+'DAY16'!G70</f>
        <v>0</v>
      </c>
      <c r="P70" s="53">
        <f t="shared" si="20"/>
        <v>0</v>
      </c>
      <c r="Q70" s="54">
        <f t="shared" si="21"/>
        <v>0</v>
      </c>
      <c r="R70" s="55">
        <f t="shared" si="22"/>
        <v>0</v>
      </c>
      <c r="S70" s="52">
        <f t="shared" si="23"/>
        <v>0</v>
      </c>
      <c r="T70" s="276">
        <f t="shared" si="24"/>
        <v>0</v>
      </c>
      <c r="U70" s="62">
        <f t="shared" si="25"/>
        <v>0</v>
      </c>
    </row>
    <row r="71" spans="1:21" x14ac:dyDescent="0.25">
      <c r="A71" s="72" t="s">
        <v>204</v>
      </c>
      <c r="B71" s="52">
        <f>'DAY15'!H71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+(Table118[[#This Row],[OPENING ]]+Table118[[#This Row],[RECEIPTS]]+Table118[[#This Row],[RETURNS]])-(Table118[[#This Row],[EXCHANGED]]+Table118[[#This Row],[SALES]]+Table118[[#This Row],[ISSUES]])</f>
        <v>0</v>
      </c>
      <c r="I71" s="53">
        <v>0</v>
      </c>
      <c r="J71" s="58">
        <f t="shared" si="0"/>
        <v>0</v>
      </c>
      <c r="K71" s="53">
        <f>+'DAY15'!K71+'DAY16'!C71</f>
        <v>0</v>
      </c>
      <c r="L71" s="54">
        <f>+'DAY15'!L71+'DAY16'!D71</f>
        <v>0</v>
      </c>
      <c r="M71" s="55">
        <f>+'DAY15'!M71+'DAY16'!E71</f>
        <v>0</v>
      </c>
      <c r="N71" s="52">
        <f>+'DAY15'!N71+'DAY16'!F71</f>
        <v>0</v>
      </c>
      <c r="O71" s="276">
        <f>+'DAY15'!O71+'DAY16'!G71</f>
        <v>0</v>
      </c>
      <c r="P71" s="53">
        <f t="shared" si="20"/>
        <v>0</v>
      </c>
      <c r="Q71" s="54">
        <f t="shared" si="21"/>
        <v>0</v>
      </c>
      <c r="R71" s="55">
        <f t="shared" si="22"/>
        <v>0</v>
      </c>
      <c r="S71" s="52">
        <f t="shared" si="23"/>
        <v>0</v>
      </c>
      <c r="T71" s="276">
        <f t="shared" si="24"/>
        <v>0</v>
      </c>
      <c r="U71" s="62">
        <f t="shared" si="25"/>
        <v>0</v>
      </c>
    </row>
    <row r="72" spans="1:21" x14ac:dyDescent="0.25">
      <c r="A72" s="72" t="s">
        <v>207</v>
      </c>
      <c r="B72" s="52">
        <f>'DAY15'!H72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+(Table118[[#This Row],[OPENING ]]+Table118[[#This Row],[RECEIPTS]]+Table118[[#This Row],[RETURNS]])-(Table118[[#This Row],[EXCHANGED]]+Table118[[#This Row],[SALES]]+Table118[[#This Row],[ISSUES]])</f>
        <v>0</v>
      </c>
      <c r="I72" s="53">
        <v>0</v>
      </c>
      <c r="J72" s="58">
        <f t="shared" si="0"/>
        <v>0</v>
      </c>
      <c r="K72" s="53">
        <f>+'DAY15'!K72+'DAY16'!C72</f>
        <v>0</v>
      </c>
      <c r="L72" s="54">
        <f>+'DAY15'!L72+'DAY16'!D72</f>
        <v>0</v>
      </c>
      <c r="M72" s="55">
        <f>+'DAY15'!M72+'DAY16'!E72</f>
        <v>0</v>
      </c>
      <c r="N72" s="52">
        <f>+'DAY15'!N72+'DAY16'!F72</f>
        <v>0</v>
      </c>
      <c r="O72" s="276">
        <f>+'DAY15'!O72+'DAY16'!G72</f>
        <v>0</v>
      </c>
      <c r="P72" s="53">
        <f t="shared" si="20"/>
        <v>0</v>
      </c>
      <c r="Q72" s="54">
        <f t="shared" si="21"/>
        <v>0</v>
      </c>
      <c r="R72" s="55">
        <f t="shared" si="22"/>
        <v>0</v>
      </c>
      <c r="S72" s="52">
        <f t="shared" si="23"/>
        <v>0</v>
      </c>
      <c r="T72" s="276">
        <f t="shared" si="24"/>
        <v>0</v>
      </c>
      <c r="U72" s="62">
        <f t="shared" si="25"/>
        <v>0</v>
      </c>
    </row>
    <row r="73" spans="1:21" x14ac:dyDescent="0.25">
      <c r="A73" s="72" t="s">
        <v>208</v>
      </c>
      <c r="B73" s="52">
        <f>'DAY15'!H73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+(Table118[[#This Row],[OPENING ]]+Table118[[#This Row],[RECEIPTS]]+Table118[[#This Row],[RETURNS]])-(Table118[[#This Row],[EXCHANGED]]+Table118[[#This Row],[SALES]]+Table118[[#This Row],[ISSUES]])</f>
        <v>0</v>
      </c>
      <c r="I73" s="53">
        <v>0</v>
      </c>
      <c r="J73" s="58">
        <f t="shared" si="0"/>
        <v>0</v>
      </c>
      <c r="K73" s="53">
        <f>+'DAY15'!K73+'DAY16'!C73</f>
        <v>0</v>
      </c>
      <c r="L73" s="54">
        <f>+'DAY15'!L73+'DAY16'!D73</f>
        <v>0</v>
      </c>
      <c r="M73" s="55">
        <f>+'DAY15'!M73+'DAY16'!E73</f>
        <v>0</v>
      </c>
      <c r="N73" s="52">
        <f>+'DAY15'!N73+'DAY16'!F73</f>
        <v>0</v>
      </c>
      <c r="O73" s="276">
        <f>+'DAY15'!O73+'DAY16'!G73</f>
        <v>0</v>
      </c>
      <c r="P73" s="53">
        <f t="shared" si="20"/>
        <v>0</v>
      </c>
      <c r="Q73" s="54">
        <f t="shared" si="21"/>
        <v>0</v>
      </c>
      <c r="R73" s="55">
        <f t="shared" si="22"/>
        <v>0</v>
      </c>
      <c r="S73" s="52">
        <f t="shared" si="23"/>
        <v>0</v>
      </c>
      <c r="T73" s="276">
        <f t="shared" si="24"/>
        <v>0</v>
      </c>
      <c r="U73" s="62">
        <f t="shared" si="25"/>
        <v>0</v>
      </c>
    </row>
    <row r="74" spans="1:21" x14ac:dyDescent="0.25">
      <c r="A74" s="72" t="s">
        <v>216</v>
      </c>
      <c r="B74" s="52">
        <f>'DAY15'!H74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+(Table118[[#This Row],[OPENING ]]+Table118[[#This Row],[RECEIPTS]]+Table118[[#This Row],[RETURNS]])-(Table118[[#This Row],[EXCHANGED]]+Table118[[#This Row],[SALES]]+Table118[[#This Row],[ISSUES]])</f>
        <v>0</v>
      </c>
      <c r="I74" s="53">
        <v>0</v>
      </c>
      <c r="J74" s="58">
        <f t="shared" si="0"/>
        <v>0</v>
      </c>
      <c r="K74" s="53">
        <f>+'DAY15'!K74+'DAY16'!C74</f>
        <v>0</v>
      </c>
      <c r="L74" s="54">
        <f>+'DAY15'!L74+'DAY16'!D74</f>
        <v>0</v>
      </c>
      <c r="M74" s="55">
        <f>+'DAY15'!M74+'DAY16'!E74</f>
        <v>0</v>
      </c>
      <c r="N74" s="52">
        <f>+'DAY15'!N74+'DAY16'!F74</f>
        <v>0</v>
      </c>
      <c r="O74" s="276">
        <f>+'DAY15'!O74+'DAY16'!G74</f>
        <v>0</v>
      </c>
      <c r="P74" s="53">
        <f t="shared" si="20"/>
        <v>0</v>
      </c>
      <c r="Q74" s="54">
        <f t="shared" si="21"/>
        <v>0</v>
      </c>
      <c r="R74" s="55">
        <f t="shared" si="22"/>
        <v>0</v>
      </c>
      <c r="S74" s="52">
        <f t="shared" si="23"/>
        <v>0</v>
      </c>
      <c r="T74" s="276">
        <f t="shared" si="24"/>
        <v>0</v>
      </c>
      <c r="U74" s="62">
        <f t="shared" si="25"/>
        <v>0</v>
      </c>
    </row>
    <row r="75" spans="1:21" x14ac:dyDescent="0.25">
      <c r="A75" s="72" t="s">
        <v>209</v>
      </c>
      <c r="B75" s="52">
        <f>'DAY15'!H75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+(Table118[[#This Row],[OPENING ]]+Table118[[#This Row],[RECEIPTS]]+Table118[[#This Row],[RETURNS]])-(Table118[[#This Row],[EXCHANGED]]+Table118[[#This Row],[SALES]]+Table118[[#This Row],[ISSUES]])</f>
        <v>0</v>
      </c>
      <c r="I75" s="53">
        <v>0</v>
      </c>
      <c r="J75" s="58">
        <f t="shared" si="0"/>
        <v>0</v>
      </c>
      <c r="K75" s="53">
        <f>+'DAY15'!K75+'DAY16'!C75</f>
        <v>0</v>
      </c>
      <c r="L75" s="54">
        <f>+'DAY15'!L75+'DAY16'!D75</f>
        <v>0</v>
      </c>
      <c r="M75" s="55">
        <f>+'DAY15'!M75+'DAY16'!E75</f>
        <v>0</v>
      </c>
      <c r="N75" s="52">
        <f>+'DAY15'!N75+'DAY16'!F75</f>
        <v>0</v>
      </c>
      <c r="O75" s="276">
        <f>+'DAY15'!O75+'DAY16'!G75</f>
        <v>0</v>
      </c>
      <c r="P75" s="53">
        <f t="shared" si="20"/>
        <v>0</v>
      </c>
      <c r="Q75" s="54">
        <f t="shared" si="21"/>
        <v>0</v>
      </c>
      <c r="R75" s="55">
        <f t="shared" si="22"/>
        <v>0</v>
      </c>
      <c r="S75" s="52">
        <f t="shared" si="23"/>
        <v>0</v>
      </c>
      <c r="T75" s="276">
        <f t="shared" si="24"/>
        <v>0</v>
      </c>
      <c r="U75" s="62">
        <f t="shared" si="25"/>
        <v>0</v>
      </c>
    </row>
    <row r="76" spans="1:21" x14ac:dyDescent="0.25">
      <c r="A76" s="72" t="s">
        <v>228</v>
      </c>
      <c r="B76" s="52">
        <f>'DAY15'!H76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+(Table118[[#This Row],[OPENING ]]+Table118[[#This Row],[RECEIPTS]]+Table118[[#This Row],[RETURNS]])-(Table118[[#This Row],[EXCHANGED]]+Table118[[#This Row],[SALES]]+Table118[[#This Row],[ISSUES]])</f>
        <v>0</v>
      </c>
      <c r="I76" s="53">
        <v>0</v>
      </c>
      <c r="J76" s="58">
        <f t="shared" si="0"/>
        <v>0</v>
      </c>
      <c r="K76" s="53">
        <f>+'DAY15'!K76+'DAY16'!C76</f>
        <v>0</v>
      </c>
      <c r="L76" s="54">
        <f>+'DAY15'!L76+'DAY16'!D76</f>
        <v>0</v>
      </c>
      <c r="M76" s="55">
        <f>+'DAY15'!M76+'DAY16'!E76</f>
        <v>0</v>
      </c>
      <c r="N76" s="52">
        <f>+'DAY15'!N76+'DAY16'!F76</f>
        <v>0</v>
      </c>
      <c r="O76" s="276">
        <f>+'DAY15'!O76+'DAY16'!G76</f>
        <v>0</v>
      </c>
      <c r="P76" s="53">
        <f t="shared" si="20"/>
        <v>0</v>
      </c>
      <c r="Q76" s="54">
        <f t="shared" si="21"/>
        <v>0</v>
      </c>
      <c r="R76" s="55">
        <f t="shared" si="22"/>
        <v>0</v>
      </c>
      <c r="S76" s="52">
        <f t="shared" si="23"/>
        <v>0</v>
      </c>
      <c r="T76" s="276">
        <f t="shared" si="24"/>
        <v>0</v>
      </c>
      <c r="U76" s="62">
        <f t="shared" si="25"/>
        <v>0</v>
      </c>
    </row>
    <row r="77" spans="1:21" x14ac:dyDescent="0.25">
      <c r="A77" s="72"/>
      <c r="B77" s="52">
        <f>'DAY15'!H77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+(Table118[[#This Row],[OPENING ]]+Table118[[#This Row],[RECEIPTS]]+Table118[[#This Row],[RETURNS]])-(Table118[[#This Row],[EXCHANGED]]+Table118[[#This Row],[SALES]]+Table118[[#This Row],[ISSUES]])</f>
        <v>0</v>
      </c>
      <c r="I77" s="53">
        <v>0</v>
      </c>
      <c r="J77" s="58">
        <f t="shared" ref="J77:J156" si="26">+I77-H77</f>
        <v>0</v>
      </c>
      <c r="K77" s="53">
        <f>+'DAY15'!K77+'DAY16'!C77</f>
        <v>0</v>
      </c>
      <c r="L77" s="54">
        <f>+'DAY15'!L77+'DAY16'!D77</f>
        <v>0</v>
      </c>
      <c r="M77" s="55">
        <f>+'DAY15'!M77+'DAY16'!E77</f>
        <v>0</v>
      </c>
      <c r="N77" s="52">
        <f>+'DAY15'!N77+'DAY16'!F77</f>
        <v>0</v>
      </c>
      <c r="O77" s="276">
        <f>+'DAY15'!O77+'DAY16'!G77</f>
        <v>0</v>
      </c>
      <c r="P77" s="53">
        <f t="shared" si="20"/>
        <v>0</v>
      </c>
      <c r="Q77" s="54">
        <f t="shared" si="21"/>
        <v>0</v>
      </c>
      <c r="R77" s="55">
        <f t="shared" si="22"/>
        <v>0</v>
      </c>
      <c r="S77" s="52">
        <f t="shared" si="23"/>
        <v>0</v>
      </c>
      <c r="T77" s="276">
        <f t="shared" si="24"/>
        <v>0</v>
      </c>
      <c r="U77" s="62">
        <f t="shared" si="25"/>
        <v>0</v>
      </c>
    </row>
    <row r="78" spans="1:21" x14ac:dyDescent="0.25">
      <c r="A78" s="60"/>
      <c r="B78" s="52">
        <f>'DAY15'!H78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+(Table118[[#This Row],[OPENING ]]+Table118[[#This Row],[RECEIPTS]]+Table118[[#This Row],[RETURNS]])-(Table118[[#This Row],[EXCHANGED]]+Table118[[#This Row],[SALES]]+Table118[[#This Row],[ISSUES]])</f>
        <v>0</v>
      </c>
      <c r="I78" s="53">
        <v>0</v>
      </c>
      <c r="J78" s="58">
        <f>+I78-H78</f>
        <v>0</v>
      </c>
      <c r="K78" s="53">
        <f>+'DAY15'!K78+'DAY16'!C78</f>
        <v>0</v>
      </c>
      <c r="L78" s="54">
        <f>+'DAY15'!L78+'DAY16'!D78</f>
        <v>0</v>
      </c>
      <c r="M78" s="55">
        <f>+'DAY15'!M78+'DAY16'!E78</f>
        <v>0</v>
      </c>
      <c r="N78" s="52">
        <f>+'DAY15'!N78+'DAY16'!F78</f>
        <v>0</v>
      </c>
      <c r="O78" s="276">
        <f>+'DAY15'!O78+'DAY16'!G78</f>
        <v>0</v>
      </c>
      <c r="P78" s="53">
        <f t="shared" si="20"/>
        <v>0</v>
      </c>
      <c r="Q78" s="54">
        <f t="shared" si="21"/>
        <v>0</v>
      </c>
      <c r="R78" s="55">
        <f t="shared" si="22"/>
        <v>0</v>
      </c>
      <c r="S78" s="52">
        <f t="shared" si="23"/>
        <v>0</v>
      </c>
      <c r="T78" s="276">
        <f t="shared" si="24"/>
        <v>0</v>
      </c>
      <c r="U78" s="62">
        <f t="shared" si="25"/>
        <v>0</v>
      </c>
    </row>
    <row r="79" spans="1:21" ht="15.75" thickBot="1" x14ac:dyDescent="0.3">
      <c r="A79" s="173"/>
      <c r="B79" s="52">
        <f>'DAY15'!H79</f>
        <v>0</v>
      </c>
      <c r="C79" s="53">
        <v>0</v>
      </c>
      <c r="D79" s="54">
        <v>0</v>
      </c>
      <c r="E79" s="55">
        <v>0</v>
      </c>
      <c r="F79" s="52">
        <v>0</v>
      </c>
      <c r="G79" s="276">
        <v>0</v>
      </c>
      <c r="H79" s="54">
        <f>+(Table118[[#This Row],[OPENING ]]+Table118[[#This Row],[RECEIPTS]]+Table118[[#This Row],[RETURNS]])-(Table118[[#This Row],[EXCHANGED]]+Table118[[#This Row],[SALES]]+Table118[[#This Row],[ISSUES]])</f>
        <v>0</v>
      </c>
      <c r="I79" s="144">
        <v>0</v>
      </c>
      <c r="J79" s="148">
        <f t="shared" si="26"/>
        <v>0</v>
      </c>
      <c r="K79" s="53">
        <f>+'DAY15'!K79+'DAY16'!C79</f>
        <v>0</v>
      </c>
      <c r="L79" s="54">
        <f>+'DAY15'!L79+'DAY16'!D79</f>
        <v>0</v>
      </c>
      <c r="M79" s="55">
        <f>+'DAY15'!M79+'DAY16'!E79</f>
        <v>0</v>
      </c>
      <c r="N79" s="52">
        <f>+'DAY15'!N79+'DAY16'!F79</f>
        <v>0</v>
      </c>
      <c r="O79" s="276">
        <f>+'DAY15'!O79+'DAY16'!G79</f>
        <v>0</v>
      </c>
      <c r="P79" s="53">
        <f t="shared" si="20"/>
        <v>0</v>
      </c>
      <c r="Q79" s="54">
        <f t="shared" si="21"/>
        <v>0</v>
      </c>
      <c r="R79" s="55">
        <f t="shared" si="22"/>
        <v>0</v>
      </c>
      <c r="S79" s="52">
        <f t="shared" si="23"/>
        <v>0</v>
      </c>
      <c r="T79" s="276">
        <f t="shared" si="24"/>
        <v>0</v>
      </c>
      <c r="U79" s="167">
        <f t="shared" si="25"/>
        <v>0</v>
      </c>
    </row>
    <row r="80" spans="1:21" ht="17.25" thickBot="1" x14ac:dyDescent="0.35">
      <c r="A80" s="159" t="s">
        <v>198</v>
      </c>
      <c r="B80" s="160">
        <f t="shared" ref="B80:T80" si="27">SUM(B63:B79)</f>
        <v>3388.4</v>
      </c>
      <c r="C80" s="161">
        <f t="shared" si="27"/>
        <v>0</v>
      </c>
      <c r="D80" s="162">
        <f t="shared" si="27"/>
        <v>0</v>
      </c>
      <c r="E80" s="163">
        <f t="shared" si="27"/>
        <v>0</v>
      </c>
      <c r="F80" s="160">
        <f t="shared" si="27"/>
        <v>0</v>
      </c>
      <c r="G80" s="277">
        <f t="shared" si="27"/>
        <v>0</v>
      </c>
      <c r="H80" s="162">
        <f t="shared" si="27"/>
        <v>3388.4</v>
      </c>
      <c r="I80" s="161">
        <f t="shared" si="27"/>
        <v>0</v>
      </c>
      <c r="J80" s="165">
        <f>SUM(J63:J79)</f>
        <v>-3388.4</v>
      </c>
      <c r="K80" s="161">
        <f t="shared" si="27"/>
        <v>800</v>
      </c>
      <c r="L80" s="174">
        <f t="shared" si="27"/>
        <v>18.600000000000001</v>
      </c>
      <c r="M80" s="163">
        <f t="shared" si="27"/>
        <v>0</v>
      </c>
      <c r="N80" s="160">
        <f t="shared" si="27"/>
        <v>0</v>
      </c>
      <c r="O80" s="277">
        <f t="shared" si="27"/>
        <v>590</v>
      </c>
      <c r="P80" s="161">
        <f t="shared" si="27"/>
        <v>50</v>
      </c>
      <c r="Q80" s="162">
        <f t="shared" si="27"/>
        <v>1.1625000000000001</v>
      </c>
      <c r="R80" s="163">
        <f t="shared" si="27"/>
        <v>0</v>
      </c>
      <c r="S80" s="160">
        <f t="shared" si="27"/>
        <v>0</v>
      </c>
      <c r="T80" s="277">
        <f t="shared" si="27"/>
        <v>36.875</v>
      </c>
      <c r="U80" s="166">
        <f t="shared" si="25"/>
        <v>38.488144256708793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'DAY15'!H83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+(Table118[[#This Row],[OPENING ]]+Table118[[#This Row],[RECEIPTS]]+Table118[[#This Row],[RETURNS]])-(Table118[[#This Row],[EXCHANGED]]+Table118[[#This Row],[SALES]]+Table118[[#This Row],[ISSUES]])</f>
        <v>0</v>
      </c>
      <c r="I83" s="53"/>
      <c r="J83" s="58">
        <f t="shared" si="26"/>
        <v>0</v>
      </c>
      <c r="K83" s="53">
        <f>+'DAY15'!K83+'DAY16'!C83</f>
        <v>0</v>
      </c>
      <c r="L83" s="54">
        <f>+'DAY15'!L83+'DAY16'!D83</f>
        <v>0</v>
      </c>
      <c r="M83" s="55">
        <f>+'DAY15'!M83+'DAY16'!E83</f>
        <v>0</v>
      </c>
      <c r="N83" s="52">
        <f>+'DAY15'!N83+'DAY16'!F83</f>
        <v>0</v>
      </c>
      <c r="O83" s="276">
        <f>+'DAY15'!O83+'DAY16'!G83</f>
        <v>0</v>
      </c>
      <c r="P83" s="53">
        <f>+K83/16</f>
        <v>0</v>
      </c>
      <c r="Q83" s="54">
        <f>+L83/16</f>
        <v>0</v>
      </c>
      <c r="R83" s="55">
        <f>+M83/16</f>
        <v>0</v>
      </c>
      <c r="S83" s="52">
        <f>+N83/16</f>
        <v>0</v>
      </c>
      <c r="T83" s="276">
        <f>+O83/16</f>
        <v>0</v>
      </c>
      <c r="U83" s="62">
        <f t="shared" si="25"/>
        <v>0</v>
      </c>
    </row>
    <row r="84" spans="1:21" x14ac:dyDescent="0.25">
      <c r="A84" s="338" t="s">
        <v>170</v>
      </c>
      <c r="B84" s="52">
        <f>'DAY15'!H84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+(Table118[[#This Row],[OPENING ]]+Table118[[#This Row],[RECEIPTS]]+Table118[[#This Row],[RETURNS]])-(Table118[[#This Row],[EXCHANGED]]+Table118[[#This Row],[SALES]]+Table118[[#This Row],[ISSUES]])</f>
        <v>3504.6000000000004</v>
      </c>
      <c r="I84" s="53">
        <v>0</v>
      </c>
      <c r="J84" s="58">
        <f t="shared" si="26"/>
        <v>-3504.6000000000004</v>
      </c>
      <c r="K84" s="53">
        <f>+'DAY15'!K84+'DAY16'!C84</f>
        <v>8250</v>
      </c>
      <c r="L84" s="54">
        <f>+'DAY15'!L84+'DAY16'!D84</f>
        <v>96.6</v>
      </c>
      <c r="M84" s="55">
        <f>+'DAY15'!M84+'DAY16'!E84</f>
        <v>0</v>
      </c>
      <c r="N84" s="52">
        <f>+'DAY15'!N84+'DAY16'!F84</f>
        <v>0</v>
      </c>
      <c r="O84" s="276">
        <f>+'DAY15'!O84+'DAY16'!G84</f>
        <v>6877</v>
      </c>
      <c r="P84" s="53">
        <f t="shared" ref="P84:P99" si="28">+K84/16</f>
        <v>515.625</v>
      </c>
      <c r="Q84" s="54">
        <f t="shared" ref="Q84:Q99" si="29">+L84/16</f>
        <v>6.0374999999999996</v>
      </c>
      <c r="R84" s="55">
        <f t="shared" ref="R84:R99" si="30">+M84/16</f>
        <v>0</v>
      </c>
      <c r="S84" s="52">
        <f t="shared" ref="S84:S99" si="31">+N84/16</f>
        <v>0</v>
      </c>
      <c r="T84" s="276">
        <f t="shared" ref="T84:T99" si="32">+O84/16</f>
        <v>429.8125</v>
      </c>
      <c r="U84" s="62">
        <f t="shared" si="25"/>
        <v>3.6833337712499019</v>
      </c>
    </row>
    <row r="85" spans="1:21" x14ac:dyDescent="0.25">
      <c r="A85" s="338" t="s">
        <v>162</v>
      </c>
      <c r="B85" s="52">
        <f>'DAY15'!H85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+(Table118[[#This Row],[OPENING ]]+Table118[[#This Row],[RECEIPTS]]+Table118[[#This Row],[RETURNS]])-(Table118[[#This Row],[EXCHANGED]]+Table118[[#This Row],[SALES]]+Table118[[#This Row],[ISSUES]])</f>
        <v>0</v>
      </c>
      <c r="I85" s="53">
        <v>0</v>
      </c>
      <c r="J85" s="58">
        <f t="shared" si="26"/>
        <v>0</v>
      </c>
      <c r="K85" s="53">
        <f>+'DAY15'!K85+'DAY16'!C85</f>
        <v>0</v>
      </c>
      <c r="L85" s="54">
        <f>+'DAY15'!L85+'DAY16'!D85</f>
        <v>0</v>
      </c>
      <c r="M85" s="55">
        <f>+'DAY15'!M85+'DAY16'!E85</f>
        <v>0</v>
      </c>
      <c r="N85" s="52">
        <f>+'DAY15'!N85+'DAY16'!F85</f>
        <v>0</v>
      </c>
      <c r="O85" s="276">
        <f>+'DAY15'!O85+'DAY16'!G85</f>
        <v>0</v>
      </c>
      <c r="P85" s="53">
        <f t="shared" si="28"/>
        <v>0</v>
      </c>
      <c r="Q85" s="54">
        <f t="shared" si="29"/>
        <v>0</v>
      </c>
      <c r="R85" s="55">
        <f t="shared" si="30"/>
        <v>0</v>
      </c>
      <c r="S85" s="52">
        <f t="shared" si="31"/>
        <v>0</v>
      </c>
      <c r="T85" s="276">
        <f t="shared" si="32"/>
        <v>0</v>
      </c>
      <c r="U85" s="62">
        <f t="shared" si="25"/>
        <v>0</v>
      </c>
    </row>
    <row r="86" spans="1:21" x14ac:dyDescent="0.25">
      <c r="A86" s="338" t="s">
        <v>135</v>
      </c>
      <c r="B86" s="52">
        <f>'DAY15'!H86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+(Table118[[#This Row],[OPENING ]]+Table118[[#This Row],[RECEIPTS]]+Table118[[#This Row],[RETURNS]])-(Table118[[#This Row],[EXCHANGED]]+Table118[[#This Row],[SALES]]+Table118[[#This Row],[ISSUES]])</f>
        <v>0</v>
      </c>
      <c r="I86" s="53">
        <v>0</v>
      </c>
      <c r="J86" s="58">
        <f t="shared" si="26"/>
        <v>0</v>
      </c>
      <c r="K86" s="53">
        <f>+'DAY15'!K86+'DAY16'!C86</f>
        <v>0</v>
      </c>
      <c r="L86" s="54">
        <f>+'DAY15'!L86+'DAY16'!D86</f>
        <v>0</v>
      </c>
      <c r="M86" s="55">
        <f>+'DAY15'!M86+'DAY16'!E86</f>
        <v>0</v>
      </c>
      <c r="N86" s="52">
        <f>+'DAY15'!N86+'DAY16'!F86</f>
        <v>0</v>
      </c>
      <c r="O86" s="276">
        <f>+'DAY15'!O86+'DAY16'!G86</f>
        <v>0</v>
      </c>
      <c r="P86" s="53">
        <f t="shared" si="28"/>
        <v>0</v>
      </c>
      <c r="Q86" s="54">
        <f t="shared" si="29"/>
        <v>0</v>
      </c>
      <c r="R86" s="55">
        <f t="shared" si="30"/>
        <v>0</v>
      </c>
      <c r="S86" s="52">
        <f t="shared" si="31"/>
        <v>0</v>
      </c>
      <c r="T86" s="276">
        <f t="shared" si="32"/>
        <v>0</v>
      </c>
      <c r="U86" s="62">
        <f t="shared" si="25"/>
        <v>0</v>
      </c>
    </row>
    <row r="87" spans="1:21" x14ac:dyDescent="0.25">
      <c r="A87" s="338" t="s">
        <v>136</v>
      </c>
      <c r="B87" s="52">
        <f>'DAY15'!H87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+(Table118[[#This Row],[OPENING ]]+Table118[[#This Row],[RECEIPTS]]+Table118[[#This Row],[RETURNS]])-(Table118[[#This Row],[EXCHANGED]]+Table118[[#This Row],[SALES]]+Table118[[#This Row],[ISSUES]])</f>
        <v>0</v>
      </c>
      <c r="I87" s="53">
        <v>0</v>
      </c>
      <c r="J87" s="58">
        <f t="shared" si="26"/>
        <v>0</v>
      </c>
      <c r="K87" s="53">
        <f>+'DAY15'!K87+'DAY16'!C87</f>
        <v>0</v>
      </c>
      <c r="L87" s="54">
        <f>+'DAY15'!L87+'DAY16'!D87</f>
        <v>0</v>
      </c>
      <c r="M87" s="55">
        <f>+'DAY15'!M87+'DAY16'!E87</f>
        <v>0</v>
      </c>
      <c r="N87" s="52">
        <f>+'DAY15'!N87+'DAY16'!F87</f>
        <v>0</v>
      </c>
      <c r="O87" s="276">
        <f>+'DAY15'!O87+'DAY16'!G87</f>
        <v>0</v>
      </c>
      <c r="P87" s="53">
        <f t="shared" si="28"/>
        <v>0</v>
      </c>
      <c r="Q87" s="54">
        <f t="shared" si="29"/>
        <v>0</v>
      </c>
      <c r="R87" s="55">
        <f t="shared" si="30"/>
        <v>0</v>
      </c>
      <c r="S87" s="52">
        <f t="shared" si="31"/>
        <v>0</v>
      </c>
      <c r="T87" s="276">
        <f t="shared" si="32"/>
        <v>0</v>
      </c>
      <c r="U87" s="62">
        <f t="shared" si="25"/>
        <v>0</v>
      </c>
    </row>
    <row r="88" spans="1:21" x14ac:dyDescent="0.25">
      <c r="A88" s="338" t="s">
        <v>120</v>
      </c>
      <c r="B88" s="52">
        <f>'DAY15'!H88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+(Table118[[#This Row],[OPENING ]]+Table118[[#This Row],[RECEIPTS]]+Table118[[#This Row],[RETURNS]])-(Table118[[#This Row],[EXCHANGED]]+Table118[[#This Row],[SALES]]+Table118[[#This Row],[ISSUES]])</f>
        <v>5</v>
      </c>
      <c r="I88" s="53">
        <v>0</v>
      </c>
      <c r="J88" s="58">
        <f t="shared" si="26"/>
        <v>-5</v>
      </c>
      <c r="K88" s="53">
        <f>+'DAY15'!K88+'DAY16'!C88</f>
        <v>0</v>
      </c>
      <c r="L88" s="54">
        <f>+'DAY15'!L88+'DAY16'!D88</f>
        <v>0</v>
      </c>
      <c r="M88" s="55">
        <f>+'DAY15'!M88+'DAY16'!E88</f>
        <v>0</v>
      </c>
      <c r="N88" s="52">
        <f>+'DAY15'!N88+'DAY16'!F88</f>
        <v>0</v>
      </c>
      <c r="O88" s="276">
        <f>+'DAY15'!O88+'DAY16'!G88</f>
        <v>0</v>
      </c>
      <c r="P88" s="53">
        <f t="shared" si="28"/>
        <v>0</v>
      </c>
      <c r="Q88" s="54">
        <f t="shared" si="29"/>
        <v>0</v>
      </c>
      <c r="R88" s="55">
        <f t="shared" si="30"/>
        <v>0</v>
      </c>
      <c r="S88" s="52">
        <f t="shared" si="31"/>
        <v>0</v>
      </c>
      <c r="T88" s="276">
        <f t="shared" si="32"/>
        <v>0</v>
      </c>
      <c r="U88" s="62">
        <f t="shared" si="25"/>
        <v>0</v>
      </c>
    </row>
    <row r="89" spans="1:21" x14ac:dyDescent="0.25">
      <c r="A89" s="338" t="s">
        <v>43</v>
      </c>
      <c r="B89" s="52">
        <f>'DAY15'!H89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+(Table118[[#This Row],[OPENING ]]+Table118[[#This Row],[RECEIPTS]]+Table118[[#This Row],[RETURNS]])-(Table118[[#This Row],[EXCHANGED]]+Table118[[#This Row],[SALES]]+Table118[[#This Row],[ISSUES]])</f>
        <v>0</v>
      </c>
      <c r="I89" s="53">
        <v>0</v>
      </c>
      <c r="J89" s="58">
        <f t="shared" si="26"/>
        <v>0</v>
      </c>
      <c r="K89" s="53">
        <f>+'DAY15'!K89+'DAY16'!C89</f>
        <v>0</v>
      </c>
      <c r="L89" s="54">
        <f>+'DAY15'!L89+'DAY16'!D89</f>
        <v>0</v>
      </c>
      <c r="M89" s="55">
        <f>+'DAY15'!M89+'DAY16'!E89</f>
        <v>0</v>
      </c>
      <c r="N89" s="52">
        <f>+'DAY15'!N89+'DAY16'!F89</f>
        <v>0</v>
      </c>
      <c r="O89" s="276">
        <f>+'DAY15'!O89+'DAY16'!G89</f>
        <v>0</v>
      </c>
      <c r="P89" s="53">
        <f t="shared" si="28"/>
        <v>0</v>
      </c>
      <c r="Q89" s="54">
        <f t="shared" si="29"/>
        <v>0</v>
      </c>
      <c r="R89" s="55">
        <f t="shared" si="30"/>
        <v>0</v>
      </c>
      <c r="S89" s="52">
        <f t="shared" si="31"/>
        <v>0</v>
      </c>
      <c r="T89" s="276">
        <f t="shared" si="32"/>
        <v>0</v>
      </c>
      <c r="U89" s="62">
        <f t="shared" si="25"/>
        <v>0</v>
      </c>
    </row>
    <row r="90" spans="1:21" x14ac:dyDescent="0.25">
      <c r="A90" s="338" t="s">
        <v>44</v>
      </c>
      <c r="B90" s="52">
        <f>'DAY15'!H90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+(Table118[[#This Row],[OPENING ]]+Table118[[#This Row],[RECEIPTS]]+Table118[[#This Row],[RETURNS]])-(Table118[[#This Row],[EXCHANGED]]+Table118[[#This Row],[SALES]]+Table118[[#This Row],[ISSUES]])</f>
        <v>0</v>
      </c>
      <c r="I90" s="53">
        <v>0</v>
      </c>
      <c r="J90" s="58">
        <f t="shared" si="26"/>
        <v>0</v>
      </c>
      <c r="K90" s="53">
        <f>+'DAY15'!K90+'DAY16'!C90</f>
        <v>0</v>
      </c>
      <c r="L90" s="54">
        <f>+'DAY15'!L90+'DAY16'!D90</f>
        <v>0</v>
      </c>
      <c r="M90" s="55">
        <f>+'DAY15'!M90+'DAY16'!E90</f>
        <v>0</v>
      </c>
      <c r="N90" s="52">
        <f>+'DAY15'!N90+'DAY16'!F90</f>
        <v>0</v>
      </c>
      <c r="O90" s="276">
        <f>+'DAY15'!O90+'DAY16'!G90</f>
        <v>0</v>
      </c>
      <c r="P90" s="53">
        <f t="shared" si="28"/>
        <v>0</v>
      </c>
      <c r="Q90" s="54">
        <f t="shared" si="29"/>
        <v>0</v>
      </c>
      <c r="R90" s="55">
        <f t="shared" si="30"/>
        <v>0</v>
      </c>
      <c r="S90" s="52">
        <f t="shared" si="31"/>
        <v>0</v>
      </c>
      <c r="T90" s="276">
        <f t="shared" si="32"/>
        <v>0</v>
      </c>
      <c r="U90" s="62">
        <f t="shared" si="25"/>
        <v>0</v>
      </c>
    </row>
    <row r="91" spans="1:21" x14ac:dyDescent="0.25">
      <c r="A91" s="338" t="s">
        <v>45</v>
      </c>
      <c r="B91" s="52">
        <f>'DAY15'!H91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+(Table118[[#This Row],[OPENING ]]+Table118[[#This Row],[RECEIPTS]]+Table118[[#This Row],[RETURNS]])-(Table118[[#This Row],[EXCHANGED]]+Table118[[#This Row],[SALES]]+Table118[[#This Row],[ISSUES]])</f>
        <v>0</v>
      </c>
      <c r="I91" s="53">
        <v>0</v>
      </c>
      <c r="J91" s="58">
        <f t="shared" si="26"/>
        <v>0</v>
      </c>
      <c r="K91" s="53">
        <f>+'DAY15'!K91+'DAY16'!C91</f>
        <v>0</v>
      </c>
      <c r="L91" s="54">
        <f>+'DAY15'!L91+'DAY16'!D91</f>
        <v>0</v>
      </c>
      <c r="M91" s="55">
        <f>+'DAY15'!M91+'DAY16'!E91</f>
        <v>0</v>
      </c>
      <c r="N91" s="52">
        <f>+'DAY15'!N91+'DAY16'!F91</f>
        <v>0</v>
      </c>
      <c r="O91" s="276">
        <f>+'DAY15'!O91+'DAY16'!G91</f>
        <v>0</v>
      </c>
      <c r="P91" s="53">
        <f t="shared" si="28"/>
        <v>0</v>
      </c>
      <c r="Q91" s="54">
        <f t="shared" si="29"/>
        <v>0</v>
      </c>
      <c r="R91" s="55">
        <f t="shared" si="30"/>
        <v>0</v>
      </c>
      <c r="S91" s="52">
        <f t="shared" si="31"/>
        <v>0</v>
      </c>
      <c r="T91" s="276">
        <f t="shared" si="32"/>
        <v>0</v>
      </c>
      <c r="U91" s="62">
        <f t="shared" si="25"/>
        <v>0</v>
      </c>
    </row>
    <row r="92" spans="1:21" x14ac:dyDescent="0.25">
      <c r="A92" s="338" t="s">
        <v>174</v>
      </c>
      <c r="B92" s="52">
        <f>'DAY15'!H92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+(Table118[[#This Row],[OPENING ]]+Table118[[#This Row],[RECEIPTS]]+Table118[[#This Row],[RETURNS]])-(Table118[[#This Row],[EXCHANGED]]+Table118[[#This Row],[SALES]]+Table118[[#This Row],[ISSUES]])</f>
        <v>0</v>
      </c>
      <c r="I92" s="53">
        <v>0</v>
      </c>
      <c r="J92" s="58">
        <f t="shared" si="26"/>
        <v>0</v>
      </c>
      <c r="K92" s="53">
        <f>+'DAY15'!K92+'DAY16'!C92</f>
        <v>0</v>
      </c>
      <c r="L92" s="54">
        <f>+'DAY15'!L92+'DAY16'!D92</f>
        <v>0</v>
      </c>
      <c r="M92" s="55">
        <f>+'DAY15'!M92+'DAY16'!E92</f>
        <v>0</v>
      </c>
      <c r="N92" s="52">
        <f>+'DAY15'!N92+'DAY16'!F92</f>
        <v>0</v>
      </c>
      <c r="O92" s="276">
        <f>+'DAY15'!O92+'DAY16'!G92</f>
        <v>0</v>
      </c>
      <c r="P92" s="53">
        <f t="shared" si="28"/>
        <v>0</v>
      </c>
      <c r="Q92" s="54">
        <f t="shared" si="29"/>
        <v>0</v>
      </c>
      <c r="R92" s="55">
        <f t="shared" si="30"/>
        <v>0</v>
      </c>
      <c r="S92" s="52">
        <f t="shared" si="31"/>
        <v>0</v>
      </c>
      <c r="T92" s="276">
        <f t="shared" si="32"/>
        <v>0</v>
      </c>
      <c r="U92" s="62">
        <f t="shared" si="25"/>
        <v>0</v>
      </c>
    </row>
    <row r="93" spans="1:21" x14ac:dyDescent="0.25">
      <c r="A93" s="338" t="s">
        <v>229</v>
      </c>
      <c r="B93" s="52">
        <f>'DAY15'!H93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+(Table118[[#This Row],[OPENING ]]+Table118[[#This Row],[RECEIPTS]]+Table118[[#This Row],[RETURNS]])-(Table118[[#This Row],[EXCHANGED]]+Table118[[#This Row],[SALES]]+Table118[[#This Row],[ISSUES]])</f>
        <v>0</v>
      </c>
      <c r="I93" s="53">
        <v>0</v>
      </c>
      <c r="J93" s="58">
        <f t="shared" si="26"/>
        <v>0</v>
      </c>
      <c r="K93" s="53">
        <f>+'DAY15'!K93+'DAY16'!C93</f>
        <v>0</v>
      </c>
      <c r="L93" s="54">
        <f>+'DAY15'!L93+'DAY16'!D93</f>
        <v>0</v>
      </c>
      <c r="M93" s="55">
        <f>+'DAY15'!M93+'DAY16'!E93</f>
        <v>0</v>
      </c>
      <c r="N93" s="52">
        <f>+'DAY15'!N93+'DAY16'!F93</f>
        <v>0</v>
      </c>
      <c r="O93" s="276">
        <f>+'DAY15'!O93+'DAY16'!G93</f>
        <v>0</v>
      </c>
      <c r="P93" s="53">
        <f t="shared" si="28"/>
        <v>0</v>
      </c>
      <c r="Q93" s="54">
        <f t="shared" si="29"/>
        <v>0</v>
      </c>
      <c r="R93" s="55">
        <f t="shared" si="30"/>
        <v>0</v>
      </c>
      <c r="S93" s="52">
        <f t="shared" si="31"/>
        <v>0</v>
      </c>
      <c r="T93" s="276">
        <f t="shared" si="32"/>
        <v>0</v>
      </c>
      <c r="U93" s="62">
        <f t="shared" si="25"/>
        <v>0</v>
      </c>
    </row>
    <row r="94" spans="1:21" x14ac:dyDescent="0.25">
      <c r="A94" s="338" t="s">
        <v>175</v>
      </c>
      <c r="B94" s="52">
        <f>'DAY15'!H94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+(Table118[[#This Row],[OPENING ]]+Table118[[#This Row],[RECEIPTS]]+Table118[[#This Row],[RETURNS]])-(Table118[[#This Row],[EXCHANGED]]+Table118[[#This Row],[SALES]]+Table118[[#This Row],[ISSUES]])</f>
        <v>0</v>
      </c>
      <c r="I94" s="53">
        <v>0</v>
      </c>
      <c r="J94" s="58">
        <f t="shared" si="26"/>
        <v>0</v>
      </c>
      <c r="K94" s="53">
        <f>+'DAY15'!K94+'DAY16'!C94</f>
        <v>0</v>
      </c>
      <c r="L94" s="54">
        <f>+'DAY15'!L94+'DAY16'!D94</f>
        <v>0</v>
      </c>
      <c r="M94" s="55">
        <f>+'DAY15'!M94+'DAY16'!E94</f>
        <v>0</v>
      </c>
      <c r="N94" s="52">
        <f>+'DAY15'!N94+'DAY16'!F94</f>
        <v>0</v>
      </c>
      <c r="O94" s="276">
        <f>+'DAY15'!O94+'DAY16'!G94</f>
        <v>0</v>
      </c>
      <c r="P94" s="53">
        <f t="shared" si="28"/>
        <v>0</v>
      </c>
      <c r="Q94" s="54">
        <f t="shared" si="29"/>
        <v>0</v>
      </c>
      <c r="R94" s="55">
        <f t="shared" si="30"/>
        <v>0</v>
      </c>
      <c r="S94" s="52">
        <f t="shared" si="31"/>
        <v>0</v>
      </c>
      <c r="T94" s="276">
        <f t="shared" si="32"/>
        <v>0</v>
      </c>
      <c r="U94" s="62">
        <f t="shared" si="25"/>
        <v>0</v>
      </c>
    </row>
    <row r="95" spans="1:21" x14ac:dyDescent="0.25">
      <c r="A95" s="338" t="s">
        <v>260</v>
      </c>
      <c r="B95" s="52">
        <f>'DAY15'!H95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+(Table118[[#This Row],[OPENING ]]+Table118[[#This Row],[RECEIPTS]]+Table118[[#This Row],[RETURNS]])-(Table118[[#This Row],[EXCHANGED]]+Table118[[#This Row],[SALES]]+Table118[[#This Row],[ISSUES]])</f>
        <v>25</v>
      </c>
      <c r="I95" s="53">
        <v>0</v>
      </c>
      <c r="J95" s="58">
        <f t="shared" si="26"/>
        <v>-25</v>
      </c>
      <c r="K95" s="53">
        <f>+'DAY15'!K95+'DAY16'!C95</f>
        <v>0</v>
      </c>
      <c r="L95" s="54">
        <f>+'DAY15'!L95+'DAY16'!D95</f>
        <v>0</v>
      </c>
      <c r="M95" s="55">
        <f>+'DAY15'!M95+'DAY16'!E95</f>
        <v>0</v>
      </c>
      <c r="N95" s="52">
        <f>+'DAY15'!N95+'DAY16'!F95</f>
        <v>0</v>
      </c>
      <c r="O95" s="276">
        <f>+'DAY15'!O95+'DAY16'!G95</f>
        <v>0</v>
      </c>
      <c r="P95" s="53">
        <f t="shared" si="28"/>
        <v>0</v>
      </c>
      <c r="Q95" s="54">
        <f t="shared" si="29"/>
        <v>0</v>
      </c>
      <c r="R95" s="55">
        <f t="shared" si="30"/>
        <v>0</v>
      </c>
      <c r="S95" s="52">
        <f t="shared" si="31"/>
        <v>0</v>
      </c>
      <c r="T95" s="276">
        <f t="shared" si="32"/>
        <v>0</v>
      </c>
      <c r="U95" s="62">
        <f t="shared" si="25"/>
        <v>0</v>
      </c>
    </row>
    <row r="96" spans="1:21" x14ac:dyDescent="0.25">
      <c r="A96" s="338" t="s">
        <v>244</v>
      </c>
      <c r="B96" s="52">
        <f>'DAY15'!H96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+(Table118[[#This Row],[OPENING ]]+Table118[[#This Row],[RECEIPTS]]+Table118[[#This Row],[RETURNS]])-(Table118[[#This Row],[EXCHANGED]]+Table118[[#This Row],[SALES]]+Table118[[#This Row],[ISSUES]])</f>
        <v>0</v>
      </c>
      <c r="I96" s="53">
        <v>0</v>
      </c>
      <c r="J96" s="58">
        <f t="shared" si="26"/>
        <v>0</v>
      </c>
      <c r="K96" s="53">
        <f>+'DAY15'!K96+'DAY16'!C96</f>
        <v>0</v>
      </c>
      <c r="L96" s="54">
        <f>+'DAY15'!L96+'DAY16'!D96</f>
        <v>0</v>
      </c>
      <c r="M96" s="55">
        <f>+'DAY15'!M96+'DAY16'!E96</f>
        <v>0</v>
      </c>
      <c r="N96" s="52">
        <f>+'DAY15'!N96+'DAY16'!F96</f>
        <v>0</v>
      </c>
      <c r="O96" s="276">
        <f>+'DAY15'!O96+'DAY16'!G96</f>
        <v>0</v>
      </c>
      <c r="P96" s="53">
        <f t="shared" si="28"/>
        <v>0</v>
      </c>
      <c r="Q96" s="54">
        <f t="shared" si="29"/>
        <v>0</v>
      </c>
      <c r="R96" s="55">
        <f t="shared" si="30"/>
        <v>0</v>
      </c>
      <c r="S96" s="52">
        <f t="shared" si="31"/>
        <v>0</v>
      </c>
      <c r="T96" s="276">
        <f t="shared" si="32"/>
        <v>0</v>
      </c>
      <c r="U96" s="62">
        <f t="shared" si="25"/>
        <v>0</v>
      </c>
    </row>
    <row r="97" spans="1:21" x14ac:dyDescent="0.25">
      <c r="A97" s="338" t="s">
        <v>245</v>
      </c>
      <c r="B97" s="52">
        <f>'DAY15'!H97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+(Table118[[#This Row],[OPENING ]]+Table118[[#This Row],[RECEIPTS]]+Table118[[#This Row],[RETURNS]])-(Table118[[#This Row],[EXCHANGED]]+Table118[[#This Row],[SALES]]+Table118[[#This Row],[ISSUES]])</f>
        <v>30.400000000000006</v>
      </c>
      <c r="I97" s="53">
        <v>0</v>
      </c>
      <c r="J97" s="58">
        <f t="shared" si="26"/>
        <v>-30.400000000000006</v>
      </c>
      <c r="K97" s="53">
        <f>+'DAY15'!K97+'DAY16'!C97</f>
        <v>0</v>
      </c>
      <c r="L97" s="54">
        <f>+'DAY15'!L97+'DAY16'!D97</f>
        <v>0</v>
      </c>
      <c r="M97" s="55">
        <f>+'DAY15'!M97+'DAY16'!E97</f>
        <v>0</v>
      </c>
      <c r="N97" s="52">
        <f>+'DAY15'!N97+'DAY16'!F97</f>
        <v>0</v>
      </c>
      <c r="O97" s="276">
        <f>+'DAY15'!O97+'DAY16'!G97</f>
        <v>155</v>
      </c>
      <c r="P97" s="53">
        <f t="shared" si="28"/>
        <v>0</v>
      </c>
      <c r="Q97" s="54">
        <f t="shared" si="29"/>
        <v>0</v>
      </c>
      <c r="R97" s="55">
        <f t="shared" si="30"/>
        <v>0</v>
      </c>
      <c r="S97" s="52">
        <f t="shared" si="31"/>
        <v>0</v>
      </c>
      <c r="T97" s="276">
        <f t="shared" si="32"/>
        <v>9.6875</v>
      </c>
      <c r="U97" s="62">
        <f t="shared" si="25"/>
        <v>3.1380645161290328</v>
      </c>
    </row>
    <row r="98" spans="1:21" x14ac:dyDescent="0.25">
      <c r="A98" s="338"/>
      <c r="B98" s="52">
        <f>'DAY15'!H98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+(Table118[[#This Row],[OPENING ]]+Table118[[#This Row],[RECEIPTS]]+Table118[[#This Row],[RETURNS]])-(Table118[[#This Row],[EXCHANGED]]+Table118[[#This Row],[SALES]]+Table118[[#This Row],[ISSUES]])</f>
        <v>0</v>
      </c>
      <c r="I98" s="53">
        <v>0</v>
      </c>
      <c r="J98" s="58">
        <f t="shared" si="26"/>
        <v>0</v>
      </c>
      <c r="K98" s="53">
        <f>+'DAY15'!K98+'DAY16'!C98</f>
        <v>0</v>
      </c>
      <c r="L98" s="54">
        <f>+'DAY15'!L98+'DAY16'!D98</f>
        <v>0</v>
      </c>
      <c r="M98" s="55">
        <f>+'DAY15'!M98+'DAY16'!E98</f>
        <v>0</v>
      </c>
      <c r="N98" s="52">
        <f>+'DAY15'!N98+'DAY16'!F98</f>
        <v>0</v>
      </c>
      <c r="O98" s="276">
        <f>+'DAY15'!O98+'DAY16'!G98</f>
        <v>0</v>
      </c>
      <c r="P98" s="53">
        <f t="shared" si="28"/>
        <v>0</v>
      </c>
      <c r="Q98" s="54">
        <f t="shared" si="29"/>
        <v>0</v>
      </c>
      <c r="R98" s="55">
        <f t="shared" si="30"/>
        <v>0</v>
      </c>
      <c r="S98" s="52">
        <f t="shared" si="31"/>
        <v>0</v>
      </c>
      <c r="T98" s="276">
        <f t="shared" si="32"/>
        <v>0</v>
      </c>
      <c r="U98" s="62">
        <f t="shared" si="25"/>
        <v>0</v>
      </c>
    </row>
    <row r="99" spans="1:21" ht="15.75" thickBot="1" x14ac:dyDescent="0.3">
      <c r="A99" s="339"/>
      <c r="B99" s="52">
        <f>'DAY15'!H99</f>
        <v>0</v>
      </c>
      <c r="C99" s="53">
        <v>0</v>
      </c>
      <c r="D99" s="54">
        <v>0</v>
      </c>
      <c r="E99" s="55">
        <v>0</v>
      </c>
      <c r="F99" s="52">
        <v>0</v>
      </c>
      <c r="G99" s="276">
        <v>0</v>
      </c>
      <c r="H99" s="54">
        <f>+(Table118[[#This Row],[OPENING ]]+Table118[[#This Row],[RECEIPTS]]+Table118[[#This Row],[RETURNS]])-(Table118[[#This Row],[EXCHANGED]]+Table118[[#This Row],[SALES]]+Table118[[#This Row],[ISSUES]])</f>
        <v>0</v>
      </c>
      <c r="I99" s="144">
        <v>0</v>
      </c>
      <c r="J99" s="148">
        <f>+I99-H99</f>
        <v>0</v>
      </c>
      <c r="K99" s="53">
        <f>+'DAY15'!K99+'DAY16'!C99</f>
        <v>0</v>
      </c>
      <c r="L99" s="54">
        <f>+'DAY15'!L99+'DAY16'!D99</f>
        <v>0</v>
      </c>
      <c r="M99" s="55">
        <f>+'DAY15'!M99+'DAY16'!E99</f>
        <v>0</v>
      </c>
      <c r="N99" s="52">
        <f>+'DAY15'!N99+'DAY16'!F99</f>
        <v>0</v>
      </c>
      <c r="O99" s="276">
        <f>+'DAY15'!O99+'DAY16'!G99</f>
        <v>0</v>
      </c>
      <c r="P99" s="53">
        <f t="shared" si="28"/>
        <v>0</v>
      </c>
      <c r="Q99" s="54">
        <f t="shared" si="29"/>
        <v>0</v>
      </c>
      <c r="R99" s="55">
        <f t="shared" si="30"/>
        <v>0</v>
      </c>
      <c r="S99" s="52">
        <f t="shared" si="31"/>
        <v>0</v>
      </c>
      <c r="T99" s="276">
        <f t="shared" si="3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3">SUM(B83:B99)</f>
        <v>3565.0000000000005</v>
      </c>
      <c r="C100" s="161">
        <f t="shared" si="33"/>
        <v>0</v>
      </c>
      <c r="D100" s="162">
        <f t="shared" si="33"/>
        <v>0</v>
      </c>
      <c r="E100" s="163">
        <f t="shared" si="33"/>
        <v>0</v>
      </c>
      <c r="F100" s="160">
        <f t="shared" si="33"/>
        <v>0</v>
      </c>
      <c r="G100" s="277">
        <f t="shared" si="33"/>
        <v>0</v>
      </c>
      <c r="H100" s="162">
        <f t="shared" si="33"/>
        <v>3565.0000000000005</v>
      </c>
      <c r="I100" s="161">
        <f t="shared" si="33"/>
        <v>0</v>
      </c>
      <c r="J100" s="161">
        <f t="shared" ref="J100:T100" si="34">SUM(J83:J99)</f>
        <v>-3565.0000000000005</v>
      </c>
      <c r="K100" s="161">
        <f t="shared" si="34"/>
        <v>8250</v>
      </c>
      <c r="L100" s="161">
        <f t="shared" si="34"/>
        <v>96.6</v>
      </c>
      <c r="M100" s="163">
        <f t="shared" si="34"/>
        <v>0</v>
      </c>
      <c r="N100" s="160">
        <f t="shared" si="34"/>
        <v>0</v>
      </c>
      <c r="O100" s="277">
        <f t="shared" si="34"/>
        <v>7032</v>
      </c>
      <c r="P100" s="161">
        <f t="shared" si="34"/>
        <v>515.625</v>
      </c>
      <c r="Q100" s="162">
        <f t="shared" si="34"/>
        <v>6.0374999999999996</v>
      </c>
      <c r="R100" s="163">
        <f t="shared" si="34"/>
        <v>0</v>
      </c>
      <c r="S100" s="160">
        <f t="shared" si="34"/>
        <v>0</v>
      </c>
      <c r="T100" s="277">
        <f t="shared" si="34"/>
        <v>439.5</v>
      </c>
      <c r="U100" s="166">
        <f t="shared" si="25"/>
        <v>3.70905023864331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'DAY15'!H102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+(Table118[[#This Row],[OPENING ]]+Table118[[#This Row],[RECEIPTS]]+Table118[[#This Row],[RETURNS]])-(Table118[[#This Row],[EXCHANGED]]+Table118[[#This Row],[SALES]]+Table118[[#This Row],[ISSUES]])</f>
        <v>0</v>
      </c>
      <c r="I102" s="53">
        <v>0</v>
      </c>
      <c r="J102" s="58">
        <f t="shared" si="26"/>
        <v>0</v>
      </c>
      <c r="K102" s="53">
        <f>+'DAY15'!K102+'DAY16'!C102</f>
        <v>0</v>
      </c>
      <c r="L102" s="54">
        <f>+'DAY15'!L102+'DAY16'!D102</f>
        <v>0</v>
      </c>
      <c r="M102" s="55">
        <f>+'DAY15'!M102+'DAY16'!E102</f>
        <v>0</v>
      </c>
      <c r="N102" s="52">
        <f>+'DAY15'!N102+'DAY16'!F102</f>
        <v>0</v>
      </c>
      <c r="O102" s="276">
        <f>+'DAY15'!O102+'DAY16'!G102</f>
        <v>0</v>
      </c>
      <c r="P102" s="53">
        <f>+K102/16</f>
        <v>0</v>
      </c>
      <c r="Q102" s="54">
        <f>+L102/16</f>
        <v>0</v>
      </c>
      <c r="R102" s="55">
        <f>+M102/16</f>
        <v>0</v>
      </c>
      <c r="S102" s="52">
        <f>+N102/16</f>
        <v>0</v>
      </c>
      <c r="T102" s="276">
        <f>+O102/16</f>
        <v>0</v>
      </c>
      <c r="U102" s="62">
        <f t="shared" si="25"/>
        <v>0</v>
      </c>
    </row>
    <row r="103" spans="1:21" x14ac:dyDescent="0.25">
      <c r="A103" s="340" t="s">
        <v>164</v>
      </c>
      <c r="B103" s="52">
        <f>'DAY15'!H103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+(Table118[[#This Row],[OPENING ]]+Table118[[#This Row],[RECEIPTS]]+Table118[[#This Row],[RETURNS]])-(Table118[[#This Row],[EXCHANGED]]+Table118[[#This Row],[SALES]]+Table118[[#This Row],[ISSUES]])</f>
        <v>0</v>
      </c>
      <c r="I103" s="53">
        <v>0</v>
      </c>
      <c r="J103" s="58">
        <f t="shared" si="26"/>
        <v>0</v>
      </c>
      <c r="K103" s="53">
        <f>+'DAY15'!K103+'DAY16'!C103</f>
        <v>0</v>
      </c>
      <c r="L103" s="54">
        <f>+'DAY15'!L103+'DAY16'!D103</f>
        <v>0</v>
      </c>
      <c r="M103" s="55">
        <f>+'DAY15'!M103+'DAY16'!E103</f>
        <v>0</v>
      </c>
      <c r="N103" s="52">
        <f>+'DAY15'!N103+'DAY16'!F103</f>
        <v>0</v>
      </c>
      <c r="O103" s="276">
        <f>+'DAY15'!O103+'DAY16'!G103</f>
        <v>0</v>
      </c>
      <c r="P103" s="53">
        <f t="shared" ref="P103:P113" si="35">+K103/16</f>
        <v>0</v>
      </c>
      <c r="Q103" s="54">
        <f t="shared" ref="Q103:Q113" si="36">+L103/16</f>
        <v>0</v>
      </c>
      <c r="R103" s="55">
        <f t="shared" ref="R103:R113" si="37">+M103/16</f>
        <v>0</v>
      </c>
      <c r="S103" s="52">
        <f t="shared" ref="S103:S113" si="38">+N103/16</f>
        <v>0</v>
      </c>
      <c r="T103" s="276">
        <f t="shared" ref="T103:T113" si="39">+O103/16</f>
        <v>0</v>
      </c>
      <c r="U103" s="62">
        <f t="shared" si="25"/>
        <v>0</v>
      </c>
    </row>
    <row r="104" spans="1:21" x14ac:dyDescent="0.25">
      <c r="A104" s="340" t="s">
        <v>114</v>
      </c>
      <c r="B104" s="52">
        <f>'DAY15'!H104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+(Table118[[#This Row],[OPENING ]]+Table118[[#This Row],[RECEIPTS]]+Table118[[#This Row],[RETURNS]])-(Table118[[#This Row],[EXCHANGED]]+Table118[[#This Row],[SALES]]+Table118[[#This Row],[ISSUES]])</f>
        <v>0</v>
      </c>
      <c r="I104" s="53">
        <v>0</v>
      </c>
      <c r="J104" s="58">
        <f t="shared" si="26"/>
        <v>0</v>
      </c>
      <c r="K104" s="53">
        <f>+'DAY15'!K104+'DAY16'!C104</f>
        <v>0</v>
      </c>
      <c r="L104" s="54">
        <f>+'DAY15'!L104+'DAY16'!D104</f>
        <v>0</v>
      </c>
      <c r="M104" s="55">
        <f>+'DAY15'!M104+'DAY16'!E104</f>
        <v>0</v>
      </c>
      <c r="N104" s="52">
        <f>+'DAY15'!N104+'DAY16'!F104</f>
        <v>0</v>
      </c>
      <c r="O104" s="276">
        <f>+'DAY15'!O104+'DAY16'!G104</f>
        <v>0</v>
      </c>
      <c r="P104" s="53">
        <f t="shared" si="35"/>
        <v>0</v>
      </c>
      <c r="Q104" s="54">
        <f t="shared" si="36"/>
        <v>0</v>
      </c>
      <c r="R104" s="55">
        <f t="shared" si="37"/>
        <v>0</v>
      </c>
      <c r="S104" s="52">
        <f t="shared" si="38"/>
        <v>0</v>
      </c>
      <c r="T104" s="276">
        <f t="shared" si="39"/>
        <v>0</v>
      </c>
      <c r="U104" s="62">
        <f t="shared" si="25"/>
        <v>0</v>
      </c>
    </row>
    <row r="105" spans="1:21" x14ac:dyDescent="0.25">
      <c r="A105" s="340" t="s">
        <v>113</v>
      </c>
      <c r="B105" s="52">
        <f>'DAY15'!H105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+(Table118[[#This Row],[OPENING ]]+Table118[[#This Row],[RECEIPTS]]+Table118[[#This Row],[RETURNS]])-(Table118[[#This Row],[EXCHANGED]]+Table118[[#This Row],[SALES]]+Table118[[#This Row],[ISSUES]])</f>
        <v>0</v>
      </c>
      <c r="I105" s="53">
        <v>0</v>
      </c>
      <c r="J105" s="58">
        <f t="shared" si="26"/>
        <v>0</v>
      </c>
      <c r="K105" s="53">
        <f>+'DAY15'!K105+'DAY16'!C105</f>
        <v>0</v>
      </c>
      <c r="L105" s="54">
        <f>+'DAY15'!L105+'DAY16'!D105</f>
        <v>0</v>
      </c>
      <c r="M105" s="55">
        <f>+'DAY15'!M105+'DAY16'!E105</f>
        <v>0</v>
      </c>
      <c r="N105" s="52">
        <f>+'DAY15'!N105+'DAY16'!F105</f>
        <v>0</v>
      </c>
      <c r="O105" s="276">
        <f>+'DAY15'!O105+'DAY16'!G105</f>
        <v>0</v>
      </c>
      <c r="P105" s="53">
        <f t="shared" si="35"/>
        <v>0</v>
      </c>
      <c r="Q105" s="54">
        <f t="shared" si="36"/>
        <v>0</v>
      </c>
      <c r="R105" s="55">
        <f t="shared" si="37"/>
        <v>0</v>
      </c>
      <c r="S105" s="52">
        <f t="shared" si="38"/>
        <v>0</v>
      </c>
      <c r="T105" s="276">
        <f t="shared" si="39"/>
        <v>0</v>
      </c>
      <c r="U105" s="62">
        <f t="shared" si="25"/>
        <v>0</v>
      </c>
    </row>
    <row r="106" spans="1:21" x14ac:dyDescent="0.25">
      <c r="A106" s="341" t="s">
        <v>171</v>
      </c>
      <c r="B106" s="52">
        <f>'DAY15'!H106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+(Table118[[#This Row],[OPENING ]]+Table118[[#This Row],[RECEIPTS]]+Table118[[#This Row],[RETURNS]])-(Table118[[#This Row],[EXCHANGED]]+Table118[[#This Row],[SALES]]+Table118[[#This Row],[ISSUES]])</f>
        <v>0</v>
      </c>
      <c r="I106" s="53">
        <v>0</v>
      </c>
      <c r="J106" s="58">
        <f t="shared" si="26"/>
        <v>0</v>
      </c>
      <c r="K106" s="53">
        <f>+'DAY15'!K106+'DAY16'!C106</f>
        <v>0</v>
      </c>
      <c r="L106" s="54">
        <f>+'DAY15'!L106+'DAY16'!D106</f>
        <v>0</v>
      </c>
      <c r="M106" s="55">
        <f>+'DAY15'!M106+'DAY16'!E106</f>
        <v>0</v>
      </c>
      <c r="N106" s="52">
        <f>+'DAY15'!N106+'DAY16'!F106</f>
        <v>0</v>
      </c>
      <c r="O106" s="276">
        <f>+'DAY15'!O106+'DAY16'!G106</f>
        <v>0</v>
      </c>
      <c r="P106" s="53">
        <f t="shared" si="35"/>
        <v>0</v>
      </c>
      <c r="Q106" s="54">
        <f t="shared" si="36"/>
        <v>0</v>
      </c>
      <c r="R106" s="55">
        <f t="shared" si="37"/>
        <v>0</v>
      </c>
      <c r="S106" s="52">
        <f t="shared" si="38"/>
        <v>0</v>
      </c>
      <c r="T106" s="276">
        <f t="shared" si="39"/>
        <v>0</v>
      </c>
      <c r="U106" s="62">
        <f t="shared" si="25"/>
        <v>0</v>
      </c>
    </row>
    <row r="107" spans="1:21" x14ac:dyDescent="0.25">
      <c r="A107" s="340" t="s">
        <v>261</v>
      </c>
      <c r="B107" s="52">
        <f>'DAY15'!H107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+(Table118[[#This Row],[OPENING ]]+Table118[[#This Row],[RECEIPTS]]+Table118[[#This Row],[RETURNS]])-(Table118[[#This Row],[EXCHANGED]]+Table118[[#This Row],[SALES]]+Table118[[#This Row],[ISSUES]])</f>
        <v>258.60000000000002</v>
      </c>
      <c r="I107" s="53">
        <v>0</v>
      </c>
      <c r="J107" s="58">
        <f t="shared" si="26"/>
        <v>-258.60000000000002</v>
      </c>
      <c r="K107" s="53">
        <f>+'DAY15'!K107+'DAY16'!C107</f>
        <v>0</v>
      </c>
      <c r="L107" s="54">
        <f>+'DAY15'!L107+'DAY16'!D107</f>
        <v>0</v>
      </c>
      <c r="M107" s="55">
        <f>+'DAY15'!M107+'DAY16'!E107</f>
        <v>0</v>
      </c>
      <c r="N107" s="52">
        <f>+'DAY15'!N107+'DAY16'!F107</f>
        <v>0</v>
      </c>
      <c r="O107" s="276">
        <f>+'DAY15'!O107+'DAY16'!G107</f>
        <v>0</v>
      </c>
      <c r="P107" s="53">
        <f t="shared" si="35"/>
        <v>0</v>
      </c>
      <c r="Q107" s="54">
        <f t="shared" si="36"/>
        <v>0</v>
      </c>
      <c r="R107" s="55">
        <f t="shared" si="37"/>
        <v>0</v>
      </c>
      <c r="S107" s="52">
        <f t="shared" si="38"/>
        <v>0</v>
      </c>
      <c r="T107" s="276">
        <f t="shared" si="39"/>
        <v>0</v>
      </c>
      <c r="U107" s="62">
        <f t="shared" si="25"/>
        <v>0</v>
      </c>
    </row>
    <row r="108" spans="1:21" x14ac:dyDescent="0.25">
      <c r="A108" s="342" t="s">
        <v>220</v>
      </c>
      <c r="B108" s="52">
        <f>'DAY15'!H108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+(Table118[[#This Row],[OPENING ]]+Table118[[#This Row],[RECEIPTS]]+Table118[[#This Row],[RETURNS]])-(Table118[[#This Row],[EXCHANGED]]+Table118[[#This Row],[SALES]]+Table118[[#This Row],[ISSUES]])</f>
        <v>9803.4</v>
      </c>
      <c r="I108" s="53">
        <v>0</v>
      </c>
      <c r="J108" s="58">
        <f t="shared" si="26"/>
        <v>-9803.4</v>
      </c>
      <c r="K108" s="53">
        <f>+'DAY15'!K108+'DAY16'!C108</f>
        <v>6075</v>
      </c>
      <c r="L108" s="54">
        <f>+'DAY15'!L108+'DAY16'!D108</f>
        <v>0</v>
      </c>
      <c r="M108" s="55">
        <f>+'DAY15'!M108+'DAY16'!E108</f>
        <v>0</v>
      </c>
      <c r="N108" s="52">
        <f>+'DAY15'!N108+'DAY16'!F108</f>
        <v>0</v>
      </c>
      <c r="O108" s="276">
        <f>+'DAY15'!O108+'DAY16'!G108</f>
        <v>3900</v>
      </c>
      <c r="P108" s="53">
        <f t="shared" si="35"/>
        <v>379.6875</v>
      </c>
      <c r="Q108" s="54">
        <f t="shared" si="36"/>
        <v>0</v>
      </c>
      <c r="R108" s="55">
        <f t="shared" si="37"/>
        <v>0</v>
      </c>
      <c r="S108" s="52">
        <f t="shared" si="38"/>
        <v>0</v>
      </c>
      <c r="T108" s="276">
        <f t="shared" si="39"/>
        <v>243.75</v>
      </c>
      <c r="U108" s="62">
        <f t="shared" si="25"/>
        <v>15.724751879699248</v>
      </c>
    </row>
    <row r="109" spans="1:21" x14ac:dyDescent="0.25">
      <c r="A109" s="340"/>
      <c r="B109" s="52">
        <f>'DAY15'!H109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+(Table118[[#This Row],[OPENING ]]+Table118[[#This Row],[RECEIPTS]]+Table118[[#This Row],[RETURNS]])-(Table118[[#This Row],[EXCHANGED]]+Table118[[#This Row],[SALES]]+Table118[[#This Row],[ISSUES]])</f>
        <v>0</v>
      </c>
      <c r="I109" s="53">
        <v>0</v>
      </c>
      <c r="J109" s="58">
        <f t="shared" si="26"/>
        <v>0</v>
      </c>
      <c r="K109" s="53">
        <f>+'DAY15'!K109+'DAY16'!C109</f>
        <v>0</v>
      </c>
      <c r="L109" s="54">
        <f>+'DAY15'!L109+'DAY16'!D109</f>
        <v>0</v>
      </c>
      <c r="M109" s="55">
        <f>+'DAY15'!M109+'DAY16'!E109</f>
        <v>0</v>
      </c>
      <c r="N109" s="52">
        <f>+'DAY15'!N109+'DAY16'!F109</f>
        <v>0</v>
      </c>
      <c r="O109" s="276">
        <f>+'DAY15'!O109+'DAY16'!G109</f>
        <v>0</v>
      </c>
      <c r="P109" s="53">
        <f t="shared" si="35"/>
        <v>0</v>
      </c>
      <c r="Q109" s="54">
        <f t="shared" si="36"/>
        <v>0</v>
      </c>
      <c r="R109" s="55">
        <f t="shared" si="37"/>
        <v>0</v>
      </c>
      <c r="S109" s="52">
        <f t="shared" si="38"/>
        <v>0</v>
      </c>
      <c r="T109" s="276">
        <f t="shared" si="39"/>
        <v>0</v>
      </c>
      <c r="U109" s="62">
        <f t="shared" si="25"/>
        <v>0</v>
      </c>
    </row>
    <row r="110" spans="1:21" x14ac:dyDescent="0.25">
      <c r="A110" s="340"/>
      <c r="B110" s="52">
        <f>'DAY15'!H110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+(Table118[[#This Row],[OPENING ]]+Table118[[#This Row],[RECEIPTS]]+Table118[[#This Row],[RETURNS]])-(Table118[[#This Row],[EXCHANGED]]+Table118[[#This Row],[SALES]]+Table118[[#This Row],[ISSUES]])</f>
        <v>0</v>
      </c>
      <c r="I110" s="53">
        <v>0</v>
      </c>
      <c r="J110" s="58">
        <f t="shared" si="26"/>
        <v>0</v>
      </c>
      <c r="K110" s="53">
        <f>+'DAY15'!K110+'DAY16'!C110</f>
        <v>0</v>
      </c>
      <c r="L110" s="54">
        <f>+'DAY15'!L110+'DAY16'!D110</f>
        <v>0</v>
      </c>
      <c r="M110" s="55">
        <f>+'DAY15'!M110+'DAY16'!E110</f>
        <v>0</v>
      </c>
      <c r="N110" s="52">
        <f>+'DAY15'!N110+'DAY16'!F110</f>
        <v>0</v>
      </c>
      <c r="O110" s="276">
        <f>+'DAY15'!O110+'DAY16'!G110</f>
        <v>0</v>
      </c>
      <c r="P110" s="53">
        <f t="shared" si="35"/>
        <v>0</v>
      </c>
      <c r="Q110" s="54">
        <f t="shared" si="36"/>
        <v>0</v>
      </c>
      <c r="R110" s="55">
        <f t="shared" si="37"/>
        <v>0</v>
      </c>
      <c r="S110" s="52">
        <f t="shared" si="38"/>
        <v>0</v>
      </c>
      <c r="T110" s="276">
        <f t="shared" si="39"/>
        <v>0</v>
      </c>
      <c r="U110" s="62">
        <f t="shared" si="25"/>
        <v>0</v>
      </c>
    </row>
    <row r="111" spans="1:21" x14ac:dyDescent="0.25">
      <c r="A111" s="340"/>
      <c r="B111" s="52">
        <f>'DAY15'!H111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+(Table118[[#This Row],[OPENING ]]+Table118[[#This Row],[RECEIPTS]]+Table118[[#This Row],[RETURNS]])-(Table118[[#This Row],[EXCHANGED]]+Table118[[#This Row],[SALES]]+Table118[[#This Row],[ISSUES]])</f>
        <v>0</v>
      </c>
      <c r="I111" s="53">
        <v>0</v>
      </c>
      <c r="J111" s="58">
        <f t="shared" si="26"/>
        <v>0</v>
      </c>
      <c r="K111" s="53">
        <f>+'DAY15'!K111+'DAY16'!C111</f>
        <v>0</v>
      </c>
      <c r="L111" s="54">
        <f>+'DAY15'!L111+'DAY16'!D111</f>
        <v>0</v>
      </c>
      <c r="M111" s="55">
        <f>+'DAY15'!M111+'DAY16'!E111</f>
        <v>0</v>
      </c>
      <c r="N111" s="52">
        <f>+'DAY15'!N111+'DAY16'!F111</f>
        <v>0</v>
      </c>
      <c r="O111" s="276">
        <f>+'DAY15'!O111+'DAY16'!G111</f>
        <v>0</v>
      </c>
      <c r="P111" s="53">
        <f t="shared" si="35"/>
        <v>0</v>
      </c>
      <c r="Q111" s="54">
        <f t="shared" si="36"/>
        <v>0</v>
      </c>
      <c r="R111" s="55">
        <f t="shared" si="37"/>
        <v>0</v>
      </c>
      <c r="S111" s="52">
        <f t="shared" si="38"/>
        <v>0</v>
      </c>
      <c r="T111" s="276">
        <f t="shared" si="39"/>
        <v>0</v>
      </c>
      <c r="U111" s="62">
        <f t="shared" si="25"/>
        <v>0</v>
      </c>
    </row>
    <row r="112" spans="1:21" x14ac:dyDescent="0.25">
      <c r="A112" s="340"/>
      <c r="B112" s="52">
        <f>'DAY15'!H112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+(Table118[[#This Row],[OPENING ]]+Table118[[#This Row],[RECEIPTS]]+Table118[[#This Row],[RETURNS]])-(Table118[[#This Row],[EXCHANGED]]+Table118[[#This Row],[SALES]]+Table118[[#This Row],[ISSUES]])</f>
        <v>0</v>
      </c>
      <c r="I112" s="53">
        <v>0</v>
      </c>
      <c r="J112" s="58">
        <f t="shared" si="26"/>
        <v>0</v>
      </c>
      <c r="K112" s="53">
        <f>+'DAY15'!K112+'DAY16'!C112</f>
        <v>0</v>
      </c>
      <c r="L112" s="54">
        <f>+'DAY15'!L112+'DAY16'!D112</f>
        <v>0</v>
      </c>
      <c r="M112" s="55">
        <f>+'DAY15'!M112+'DAY16'!E112</f>
        <v>0</v>
      </c>
      <c r="N112" s="52">
        <f>+'DAY15'!N112+'DAY16'!F112</f>
        <v>0</v>
      </c>
      <c r="O112" s="276">
        <f>+'DAY15'!O112+'DAY16'!G112</f>
        <v>0</v>
      </c>
      <c r="P112" s="53">
        <f t="shared" si="35"/>
        <v>0</v>
      </c>
      <c r="Q112" s="54">
        <f t="shared" si="36"/>
        <v>0</v>
      </c>
      <c r="R112" s="55">
        <f t="shared" si="37"/>
        <v>0</v>
      </c>
      <c r="S112" s="52">
        <f t="shared" si="38"/>
        <v>0</v>
      </c>
      <c r="T112" s="276">
        <f t="shared" si="39"/>
        <v>0</v>
      </c>
      <c r="U112" s="62">
        <f t="shared" si="25"/>
        <v>0</v>
      </c>
    </row>
    <row r="113" spans="1:21" ht="15.75" thickBot="1" x14ac:dyDescent="0.3">
      <c r="A113" s="342" t="s">
        <v>126</v>
      </c>
      <c r="B113" s="52">
        <f>'DAY15'!H113</f>
        <v>0</v>
      </c>
      <c r="C113" s="53">
        <v>0</v>
      </c>
      <c r="D113" s="54">
        <v>0</v>
      </c>
      <c r="E113" s="55">
        <v>0</v>
      </c>
      <c r="F113" s="52">
        <v>0</v>
      </c>
      <c r="G113" s="276">
        <v>0</v>
      </c>
      <c r="H113" s="54">
        <f>+(Table118[[#This Row],[OPENING ]]+Table118[[#This Row],[RECEIPTS]]+Table118[[#This Row],[RETURNS]])-(Table118[[#This Row],[EXCHANGED]]+Table118[[#This Row],[SALES]]+Table118[[#This Row],[ISSUES]])</f>
        <v>0</v>
      </c>
      <c r="I113" s="144">
        <v>0</v>
      </c>
      <c r="J113" s="148">
        <f t="shared" si="26"/>
        <v>0</v>
      </c>
      <c r="K113" s="53">
        <f>+'DAY15'!K113+'DAY16'!C113</f>
        <v>0</v>
      </c>
      <c r="L113" s="54">
        <f>+'DAY15'!L113+'DAY16'!D113</f>
        <v>0</v>
      </c>
      <c r="M113" s="55">
        <f>+'DAY15'!M113+'DAY16'!E113</f>
        <v>0</v>
      </c>
      <c r="N113" s="52">
        <f>+'DAY15'!N113+'DAY16'!F113</f>
        <v>0</v>
      </c>
      <c r="O113" s="276">
        <f>+'DAY15'!O113+'DAY16'!G113</f>
        <v>0</v>
      </c>
      <c r="P113" s="53">
        <f t="shared" si="35"/>
        <v>0</v>
      </c>
      <c r="Q113" s="54">
        <f t="shared" si="36"/>
        <v>0</v>
      </c>
      <c r="R113" s="55">
        <f t="shared" si="37"/>
        <v>0</v>
      </c>
      <c r="S113" s="52">
        <f t="shared" si="38"/>
        <v>0</v>
      </c>
      <c r="T113" s="276">
        <f t="shared" si="39"/>
        <v>0</v>
      </c>
      <c r="U113" s="167">
        <f t="shared" si="25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40">SUM(C102:C113)</f>
        <v>0</v>
      </c>
      <c r="D114" s="162">
        <f t="shared" si="40"/>
        <v>0</v>
      </c>
      <c r="E114" s="163">
        <f t="shared" si="40"/>
        <v>0</v>
      </c>
      <c r="F114" s="160">
        <f t="shared" si="40"/>
        <v>0</v>
      </c>
      <c r="G114" s="277">
        <f t="shared" ref="G114:T114" si="41">SUM(G102:G113)</f>
        <v>0</v>
      </c>
      <c r="H114" s="162">
        <f t="shared" si="41"/>
        <v>10062</v>
      </c>
      <c r="I114" s="161">
        <f t="shared" si="41"/>
        <v>0</v>
      </c>
      <c r="J114" s="165">
        <f>SUM(J102:J113)</f>
        <v>-10062</v>
      </c>
      <c r="K114" s="161">
        <f t="shared" si="41"/>
        <v>6075</v>
      </c>
      <c r="L114" s="162">
        <f t="shared" si="41"/>
        <v>0</v>
      </c>
      <c r="M114" s="163">
        <f t="shared" si="41"/>
        <v>0</v>
      </c>
      <c r="N114" s="160">
        <f t="shared" si="41"/>
        <v>0</v>
      </c>
      <c r="O114" s="277">
        <f t="shared" si="41"/>
        <v>3900</v>
      </c>
      <c r="P114" s="161">
        <f t="shared" si="41"/>
        <v>379.6875</v>
      </c>
      <c r="Q114" s="162">
        <f t="shared" si="41"/>
        <v>0</v>
      </c>
      <c r="R114" s="163">
        <f t="shared" si="41"/>
        <v>0</v>
      </c>
      <c r="S114" s="160">
        <f t="shared" si="41"/>
        <v>0</v>
      </c>
      <c r="T114" s="277">
        <f t="shared" si="41"/>
        <v>243.75</v>
      </c>
      <c r="U114" s="166">
        <f t="shared" si="25"/>
        <v>16.139548872180452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'DAY15'!H117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+(Table118[[#This Row],[OPENING ]]+Table118[[#This Row],[RECEIPTS]]+Table118[[#This Row],[RETURNS]])-(Table118[[#This Row],[EXCHANGED]]+Table118[[#This Row],[SALES]]+Table118[[#This Row],[ISSUES]])</f>
        <v>0</v>
      </c>
      <c r="I117" s="53">
        <v>0</v>
      </c>
      <c r="J117" s="58">
        <f t="shared" si="26"/>
        <v>0</v>
      </c>
      <c r="K117" s="53">
        <f>+'DAY15'!K117+'DAY16'!C117</f>
        <v>0</v>
      </c>
      <c r="L117" s="54">
        <f>+'DAY15'!L117+'DAY16'!D117</f>
        <v>0</v>
      </c>
      <c r="M117" s="55">
        <f>+'DAY15'!M117+'DAY16'!E117</f>
        <v>0</v>
      </c>
      <c r="N117" s="52">
        <f>+'DAY15'!N117+'DAY16'!F117</f>
        <v>0</v>
      </c>
      <c r="O117" s="276">
        <f>+'DAY15'!O117+'DAY16'!G117</f>
        <v>0</v>
      </c>
      <c r="P117" s="53">
        <f>+K117/16</f>
        <v>0</v>
      </c>
      <c r="Q117" s="54">
        <f>+L117/16</f>
        <v>0</v>
      </c>
      <c r="R117" s="55">
        <f>+M117/16</f>
        <v>0</v>
      </c>
      <c r="S117" s="52">
        <f>+N117/16</f>
        <v>0</v>
      </c>
      <c r="T117" s="276">
        <f>+O117/16</f>
        <v>0</v>
      </c>
      <c r="U117" s="62">
        <f t="shared" si="25"/>
        <v>0</v>
      </c>
    </row>
    <row r="118" spans="1:21" x14ac:dyDescent="0.25">
      <c r="A118" s="78" t="s">
        <v>46</v>
      </c>
      <c r="B118" s="52">
        <f>'DAY15'!H118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+(Table118[[#This Row],[OPENING ]]+Table118[[#This Row],[RECEIPTS]]+Table118[[#This Row],[RETURNS]])-(Table118[[#This Row],[EXCHANGED]]+Table118[[#This Row],[SALES]]+Table118[[#This Row],[ISSUES]])</f>
        <v>0</v>
      </c>
      <c r="I118" s="53">
        <v>0</v>
      </c>
      <c r="J118" s="58">
        <f t="shared" si="26"/>
        <v>0</v>
      </c>
      <c r="K118" s="53">
        <f>+'DAY15'!K118+'DAY16'!C118</f>
        <v>0</v>
      </c>
      <c r="L118" s="54">
        <f>+'DAY15'!L118+'DAY16'!D118</f>
        <v>0</v>
      </c>
      <c r="M118" s="55">
        <f>+'DAY15'!M118+'DAY16'!E118</f>
        <v>0</v>
      </c>
      <c r="N118" s="52">
        <f>+'DAY15'!N118+'DAY16'!F118</f>
        <v>0</v>
      </c>
      <c r="O118" s="276">
        <f>+'DAY15'!O118+'DAY16'!G118</f>
        <v>0</v>
      </c>
      <c r="P118" s="53">
        <f t="shared" ref="P118:P124" si="42">+K118/16</f>
        <v>0</v>
      </c>
      <c r="Q118" s="54">
        <f t="shared" ref="Q118:Q124" si="43">+L118/16</f>
        <v>0</v>
      </c>
      <c r="R118" s="55">
        <f t="shared" ref="R118:R124" si="44">+M118/16</f>
        <v>0</v>
      </c>
      <c r="S118" s="52">
        <f t="shared" ref="S118:S124" si="45">+N118/16</f>
        <v>0</v>
      </c>
      <c r="T118" s="276">
        <f t="shared" ref="T118:T124" si="46">+O118/16</f>
        <v>0</v>
      </c>
      <c r="U118" s="62">
        <f t="shared" si="25"/>
        <v>0</v>
      </c>
    </row>
    <row r="119" spans="1:21" x14ac:dyDescent="0.25">
      <c r="A119" s="78"/>
      <c r="B119" s="52">
        <f>'DAY15'!H119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+(Table118[[#This Row],[OPENING ]]+Table118[[#This Row],[RECEIPTS]]+Table118[[#This Row],[RETURNS]])-(Table118[[#This Row],[EXCHANGED]]+Table118[[#This Row],[SALES]]+Table118[[#This Row],[ISSUES]])</f>
        <v>0</v>
      </c>
      <c r="I119" s="53">
        <v>0</v>
      </c>
      <c r="J119" s="58">
        <f t="shared" si="26"/>
        <v>0</v>
      </c>
      <c r="K119" s="53">
        <f>+'DAY15'!K119+'DAY16'!C119</f>
        <v>0</v>
      </c>
      <c r="L119" s="54">
        <f>+'DAY15'!L119+'DAY16'!D119</f>
        <v>0</v>
      </c>
      <c r="M119" s="55">
        <f>+'DAY15'!M119+'DAY16'!E119</f>
        <v>0</v>
      </c>
      <c r="N119" s="52">
        <f>+'DAY15'!N119+'DAY16'!F119</f>
        <v>0</v>
      </c>
      <c r="O119" s="276">
        <f>+'DAY15'!O119+'DAY16'!G119</f>
        <v>0</v>
      </c>
      <c r="P119" s="53">
        <f t="shared" si="42"/>
        <v>0</v>
      </c>
      <c r="Q119" s="54">
        <f t="shared" si="43"/>
        <v>0</v>
      </c>
      <c r="R119" s="55">
        <f t="shared" si="44"/>
        <v>0</v>
      </c>
      <c r="S119" s="52">
        <f t="shared" si="45"/>
        <v>0</v>
      </c>
      <c r="T119" s="276">
        <f t="shared" si="46"/>
        <v>0</v>
      </c>
      <c r="U119" s="62">
        <f t="shared" si="25"/>
        <v>0</v>
      </c>
    </row>
    <row r="120" spans="1:21" x14ac:dyDescent="0.25">
      <c r="A120" s="78" t="s">
        <v>230</v>
      </c>
      <c r="B120" s="52">
        <f>'DAY15'!H120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+(Table118[[#This Row],[OPENING ]]+Table118[[#This Row],[RECEIPTS]]+Table118[[#This Row],[RETURNS]])-(Table118[[#This Row],[EXCHANGED]]+Table118[[#This Row],[SALES]]+Table118[[#This Row],[ISSUES]])</f>
        <v>0</v>
      </c>
      <c r="I120" s="53">
        <v>0</v>
      </c>
      <c r="J120" s="58">
        <f t="shared" si="26"/>
        <v>0</v>
      </c>
      <c r="K120" s="53">
        <f>+'DAY15'!K120+'DAY16'!C120</f>
        <v>0</v>
      </c>
      <c r="L120" s="54">
        <f>+'DAY15'!L120+'DAY16'!D120</f>
        <v>0</v>
      </c>
      <c r="M120" s="55">
        <f>+'DAY15'!M120+'DAY16'!E120</f>
        <v>0</v>
      </c>
      <c r="N120" s="52">
        <f>+'DAY15'!N120+'DAY16'!F120</f>
        <v>0</v>
      </c>
      <c r="O120" s="276">
        <f>+'DAY15'!O120+'DAY16'!G120</f>
        <v>0</v>
      </c>
      <c r="P120" s="53">
        <f t="shared" si="42"/>
        <v>0</v>
      </c>
      <c r="Q120" s="54">
        <f t="shared" si="43"/>
        <v>0</v>
      </c>
      <c r="R120" s="55">
        <f t="shared" si="44"/>
        <v>0</v>
      </c>
      <c r="S120" s="52">
        <f t="shared" si="45"/>
        <v>0</v>
      </c>
      <c r="T120" s="276">
        <f t="shared" si="46"/>
        <v>0</v>
      </c>
      <c r="U120" s="62">
        <f t="shared" si="25"/>
        <v>0</v>
      </c>
    </row>
    <row r="121" spans="1:21" x14ac:dyDescent="0.25">
      <c r="A121" s="78" t="s">
        <v>231</v>
      </c>
      <c r="B121" s="52">
        <f>'DAY15'!H121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+(Table118[[#This Row],[OPENING ]]+Table118[[#This Row],[RECEIPTS]]+Table118[[#This Row],[RETURNS]])-(Table118[[#This Row],[EXCHANGED]]+Table118[[#This Row],[SALES]]+Table118[[#This Row],[ISSUES]])</f>
        <v>8486.7999999999993</v>
      </c>
      <c r="I121" s="53">
        <v>0</v>
      </c>
      <c r="J121" s="58">
        <f t="shared" si="26"/>
        <v>-8486.7999999999993</v>
      </c>
      <c r="K121" s="53">
        <f>+'DAY15'!K121+'DAY16'!C121</f>
        <v>0</v>
      </c>
      <c r="L121" s="54">
        <f>+'DAY15'!L121+'DAY16'!D121</f>
        <v>8.3000000000000007</v>
      </c>
      <c r="M121" s="55">
        <f>+'DAY15'!M121+'DAY16'!E121</f>
        <v>0</v>
      </c>
      <c r="N121" s="52">
        <f>+'DAY15'!N121+'DAY16'!F121</f>
        <v>0</v>
      </c>
      <c r="O121" s="276">
        <f>+'DAY15'!O121+'DAY16'!G121</f>
        <v>2209.9</v>
      </c>
      <c r="P121" s="53">
        <f t="shared" si="42"/>
        <v>0</v>
      </c>
      <c r="Q121" s="54">
        <f t="shared" si="43"/>
        <v>0.51875000000000004</v>
      </c>
      <c r="R121" s="55">
        <f t="shared" si="44"/>
        <v>0</v>
      </c>
      <c r="S121" s="52">
        <f t="shared" si="45"/>
        <v>0</v>
      </c>
      <c r="T121" s="276">
        <f t="shared" si="46"/>
        <v>138.11875000000001</v>
      </c>
      <c r="U121" s="62">
        <f t="shared" si="25"/>
        <v>61.215760526553048</v>
      </c>
    </row>
    <row r="122" spans="1:21" x14ac:dyDescent="0.25">
      <c r="A122" s="78" t="s">
        <v>232</v>
      </c>
      <c r="B122" s="52">
        <f>'DAY15'!H122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+(Table118[[#This Row],[OPENING ]]+Table118[[#This Row],[RECEIPTS]]+Table118[[#This Row],[RETURNS]])-(Table118[[#This Row],[EXCHANGED]]+Table118[[#This Row],[SALES]]+Table118[[#This Row],[ISSUES]])</f>
        <v>0</v>
      </c>
      <c r="I122" s="53">
        <v>0</v>
      </c>
      <c r="J122" s="58">
        <f t="shared" si="26"/>
        <v>0</v>
      </c>
      <c r="K122" s="53">
        <f>+'DAY15'!K122+'DAY16'!C122</f>
        <v>0</v>
      </c>
      <c r="L122" s="54">
        <f>+'DAY15'!L122+'DAY16'!D122</f>
        <v>0</v>
      </c>
      <c r="M122" s="55">
        <f>+'DAY15'!M122+'DAY16'!E122</f>
        <v>0</v>
      </c>
      <c r="N122" s="52">
        <f>+'DAY15'!N122+'DAY16'!F122</f>
        <v>0</v>
      </c>
      <c r="O122" s="276">
        <f>+'DAY15'!O122+'DAY16'!G122</f>
        <v>0</v>
      </c>
      <c r="P122" s="53">
        <f t="shared" si="42"/>
        <v>0</v>
      </c>
      <c r="Q122" s="54">
        <f t="shared" si="43"/>
        <v>0</v>
      </c>
      <c r="R122" s="55">
        <f t="shared" si="44"/>
        <v>0</v>
      </c>
      <c r="S122" s="52">
        <f t="shared" si="45"/>
        <v>0</v>
      </c>
      <c r="T122" s="276">
        <f t="shared" si="46"/>
        <v>0</v>
      </c>
      <c r="U122" s="62">
        <f t="shared" si="25"/>
        <v>0</v>
      </c>
    </row>
    <row r="123" spans="1:21" x14ac:dyDescent="0.25">
      <c r="A123" s="320" t="s">
        <v>246</v>
      </c>
      <c r="B123" s="52">
        <f>'DAY15'!H123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+(Table118[[#This Row],[OPENING ]]+Table118[[#This Row],[RECEIPTS]]+Table118[[#This Row],[RETURNS]])-(Table118[[#This Row],[EXCHANGED]]+Table118[[#This Row],[SALES]]+Table118[[#This Row],[ISSUES]])</f>
        <v>100</v>
      </c>
      <c r="I123" s="53">
        <v>0</v>
      </c>
      <c r="J123" s="58">
        <f t="shared" si="26"/>
        <v>-100</v>
      </c>
      <c r="K123" s="53">
        <f>+'DAY15'!K123+'DAY16'!C123</f>
        <v>0</v>
      </c>
      <c r="L123" s="54">
        <f>+'DAY15'!L123+'DAY16'!D123</f>
        <v>0</v>
      </c>
      <c r="M123" s="55">
        <f>+'DAY15'!M123+'DAY16'!E123</f>
        <v>0</v>
      </c>
      <c r="N123" s="52">
        <f>+'DAY15'!N123+'DAY16'!F123</f>
        <v>0</v>
      </c>
      <c r="O123" s="276">
        <f>+'DAY15'!O123+'DAY16'!G123</f>
        <v>0</v>
      </c>
      <c r="P123" s="53">
        <f t="shared" si="42"/>
        <v>0</v>
      </c>
      <c r="Q123" s="54">
        <f t="shared" si="43"/>
        <v>0</v>
      </c>
      <c r="R123" s="55">
        <f t="shared" si="44"/>
        <v>0</v>
      </c>
      <c r="S123" s="52">
        <f t="shared" si="45"/>
        <v>0</v>
      </c>
      <c r="T123" s="276">
        <f t="shared" si="46"/>
        <v>0</v>
      </c>
      <c r="U123" s="62">
        <f t="shared" si="25"/>
        <v>0</v>
      </c>
    </row>
    <row r="124" spans="1:21" ht="15.75" thickBot="1" x14ac:dyDescent="0.3">
      <c r="A124" s="177"/>
      <c r="B124" s="52">
        <f>'DAY15'!H124</f>
        <v>0</v>
      </c>
      <c r="C124" s="53">
        <v>0</v>
      </c>
      <c r="D124" s="54">
        <v>0</v>
      </c>
      <c r="E124" s="55">
        <v>0</v>
      </c>
      <c r="F124" s="52">
        <v>0</v>
      </c>
      <c r="G124" s="276">
        <v>0</v>
      </c>
      <c r="H124" s="54">
        <f>+(Table118[[#This Row],[OPENING ]]+Table118[[#This Row],[RECEIPTS]]+Table118[[#This Row],[RETURNS]])-(Table118[[#This Row],[EXCHANGED]]+Table118[[#This Row],[SALES]]+Table118[[#This Row],[ISSUES]])</f>
        <v>0</v>
      </c>
      <c r="I124" s="144">
        <v>0</v>
      </c>
      <c r="J124" s="148">
        <f t="shared" si="26"/>
        <v>0</v>
      </c>
      <c r="K124" s="53">
        <f>+'DAY15'!K124+'DAY16'!C124</f>
        <v>0</v>
      </c>
      <c r="L124" s="54">
        <f>+'DAY15'!L124+'DAY16'!D124</f>
        <v>0</v>
      </c>
      <c r="M124" s="55">
        <f>+'DAY15'!M124+'DAY16'!E124</f>
        <v>0</v>
      </c>
      <c r="N124" s="52">
        <f>+'DAY15'!N124+'DAY16'!F124</f>
        <v>0</v>
      </c>
      <c r="O124" s="276">
        <f>+'DAY15'!O124+'DAY16'!G124</f>
        <v>0</v>
      </c>
      <c r="P124" s="53">
        <f t="shared" si="42"/>
        <v>0</v>
      </c>
      <c r="Q124" s="54">
        <f t="shared" si="43"/>
        <v>0</v>
      </c>
      <c r="R124" s="55">
        <f t="shared" si="44"/>
        <v>0</v>
      </c>
      <c r="S124" s="52">
        <f t="shared" si="45"/>
        <v>0</v>
      </c>
      <c r="T124" s="276">
        <f t="shared" si="46"/>
        <v>0</v>
      </c>
      <c r="U124" s="167">
        <f t="shared" si="25"/>
        <v>0</v>
      </c>
    </row>
    <row r="125" spans="1:21" ht="17.25" thickBot="1" x14ac:dyDescent="0.35">
      <c r="A125" s="159" t="s">
        <v>196</v>
      </c>
      <c r="B125" s="160">
        <f t="shared" ref="B125:T125" si="47">SUM(B117:B124)</f>
        <v>8586.7999999999993</v>
      </c>
      <c r="C125" s="161">
        <f t="shared" si="47"/>
        <v>0</v>
      </c>
      <c r="D125" s="162">
        <f t="shared" si="47"/>
        <v>0</v>
      </c>
      <c r="E125" s="163">
        <f t="shared" si="47"/>
        <v>0</v>
      </c>
      <c r="F125" s="160">
        <f t="shared" si="47"/>
        <v>0</v>
      </c>
      <c r="G125" s="277">
        <f t="shared" si="47"/>
        <v>0</v>
      </c>
      <c r="H125" s="162">
        <f t="shared" si="47"/>
        <v>8586.7999999999993</v>
      </c>
      <c r="I125" s="161">
        <f t="shared" si="47"/>
        <v>0</v>
      </c>
      <c r="J125" s="165">
        <f>SUM(J117:J124)</f>
        <v>-8586.7999999999993</v>
      </c>
      <c r="K125" s="161">
        <f t="shared" si="47"/>
        <v>0</v>
      </c>
      <c r="L125" s="162">
        <f t="shared" si="47"/>
        <v>8.3000000000000007</v>
      </c>
      <c r="M125" s="163">
        <f t="shared" si="47"/>
        <v>0</v>
      </c>
      <c r="N125" s="160">
        <f t="shared" si="47"/>
        <v>0</v>
      </c>
      <c r="O125" s="277">
        <f t="shared" si="47"/>
        <v>2209.9</v>
      </c>
      <c r="P125" s="161">
        <f t="shared" si="47"/>
        <v>0</v>
      </c>
      <c r="Q125" s="162">
        <f t="shared" si="47"/>
        <v>0.51875000000000004</v>
      </c>
      <c r="R125" s="163">
        <f t="shared" si="47"/>
        <v>0</v>
      </c>
      <c r="S125" s="160">
        <f t="shared" si="47"/>
        <v>0</v>
      </c>
      <c r="T125" s="277">
        <f t="shared" si="47"/>
        <v>138.11875000000001</v>
      </c>
      <c r="U125" s="166">
        <f t="shared" si="25"/>
        <v>61.937066089622206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'DAY15'!H128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+(Table118[[#This Row],[OPENING ]]+Table118[[#This Row],[RECEIPTS]]+Table118[[#This Row],[RETURNS]])-(Table118[[#This Row],[EXCHANGED]]+Table118[[#This Row],[SALES]]+Table118[[#This Row],[ISSUES]])</f>
        <v>0</v>
      </c>
      <c r="I128" s="53">
        <v>0</v>
      </c>
      <c r="J128" s="58">
        <f t="shared" si="26"/>
        <v>0</v>
      </c>
      <c r="K128" s="53">
        <f>+'DAY15'!K128+'DAY16'!C128</f>
        <v>0</v>
      </c>
      <c r="L128" s="54">
        <f>+'DAY15'!L128+'DAY16'!D128</f>
        <v>0</v>
      </c>
      <c r="M128" s="55">
        <f>+'DAY15'!M128+'DAY16'!E128</f>
        <v>0</v>
      </c>
      <c r="N128" s="52">
        <f>+'DAY15'!N128+'DAY16'!F128</f>
        <v>0</v>
      </c>
      <c r="O128" s="276">
        <f>+'DAY15'!O128+'DAY16'!G128</f>
        <v>1017</v>
      </c>
      <c r="P128" s="53">
        <f>+K128/16</f>
        <v>0</v>
      </c>
      <c r="Q128" s="54">
        <f>+L128/16</f>
        <v>0</v>
      </c>
      <c r="R128" s="55">
        <f>+M128/16</f>
        <v>0</v>
      </c>
      <c r="S128" s="52">
        <f>+N128/16</f>
        <v>0</v>
      </c>
      <c r="T128" s="276">
        <f>+O128/16</f>
        <v>63.5625</v>
      </c>
      <c r="U128" s="62">
        <f t="shared" si="25"/>
        <v>0</v>
      </c>
    </row>
    <row r="129" spans="1:21" x14ac:dyDescent="0.25">
      <c r="A129" s="80" t="s">
        <v>48</v>
      </c>
      <c r="B129" s="52">
        <f>'DAY15'!H129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+(Table118[[#This Row],[OPENING ]]+Table118[[#This Row],[RECEIPTS]]+Table118[[#This Row],[RETURNS]])-(Table118[[#This Row],[EXCHANGED]]+Table118[[#This Row],[SALES]]+Table118[[#This Row],[ISSUES]])</f>
        <v>28</v>
      </c>
      <c r="I129" s="53">
        <v>0</v>
      </c>
      <c r="J129" s="58">
        <f t="shared" si="26"/>
        <v>-28</v>
      </c>
      <c r="K129" s="53">
        <f>+'DAY15'!K129+'DAY16'!C129</f>
        <v>0</v>
      </c>
      <c r="L129" s="54">
        <f>+'DAY15'!L129+'DAY16'!D129</f>
        <v>0</v>
      </c>
      <c r="M129" s="55">
        <f>+'DAY15'!M129+'DAY16'!E129</f>
        <v>0</v>
      </c>
      <c r="N129" s="52">
        <f>+'DAY15'!N129+'DAY16'!F129</f>
        <v>0</v>
      </c>
      <c r="O129" s="276">
        <f>+'DAY15'!O129+'DAY16'!G129</f>
        <v>0</v>
      </c>
      <c r="P129" s="53">
        <f t="shared" ref="P129:P149" si="48">+K129/16</f>
        <v>0</v>
      </c>
      <c r="Q129" s="54">
        <f t="shared" ref="Q129:Q149" si="49">+L129/16</f>
        <v>0</v>
      </c>
      <c r="R129" s="55">
        <f t="shared" ref="R129:R149" si="50">+M129/16</f>
        <v>0</v>
      </c>
      <c r="S129" s="52">
        <f t="shared" ref="S129:S149" si="51">+N129/16</f>
        <v>0</v>
      </c>
      <c r="T129" s="276">
        <f t="shared" ref="T129:T149" si="52">+O129/16</f>
        <v>0</v>
      </c>
      <c r="U129" s="62">
        <f t="shared" si="25"/>
        <v>0</v>
      </c>
    </row>
    <row r="130" spans="1:21" x14ac:dyDescent="0.25">
      <c r="A130" s="80" t="s">
        <v>49</v>
      </c>
      <c r="B130" s="52">
        <f>'DAY15'!H130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+(Table118[[#This Row],[OPENING ]]+Table118[[#This Row],[RECEIPTS]]+Table118[[#This Row],[RETURNS]])-(Table118[[#This Row],[EXCHANGED]]+Table118[[#This Row],[SALES]]+Table118[[#This Row],[ISSUES]])</f>
        <v>0</v>
      </c>
      <c r="I130" s="53">
        <v>0</v>
      </c>
      <c r="J130" s="58">
        <f t="shared" si="26"/>
        <v>0</v>
      </c>
      <c r="K130" s="53">
        <f>+'DAY15'!K130+'DAY16'!C130</f>
        <v>20</v>
      </c>
      <c r="L130" s="54">
        <f>+'DAY15'!L130+'DAY16'!D130</f>
        <v>0</v>
      </c>
      <c r="M130" s="55">
        <f>+'DAY15'!M130+'DAY16'!E130</f>
        <v>0</v>
      </c>
      <c r="N130" s="52">
        <f>+'DAY15'!N130+'DAY16'!F130</f>
        <v>0</v>
      </c>
      <c r="O130" s="276">
        <f>+'DAY15'!O130+'DAY16'!G130</f>
        <v>220</v>
      </c>
      <c r="P130" s="53">
        <f t="shared" si="48"/>
        <v>1.25</v>
      </c>
      <c r="Q130" s="54">
        <f t="shared" si="49"/>
        <v>0</v>
      </c>
      <c r="R130" s="55">
        <f t="shared" si="50"/>
        <v>0</v>
      </c>
      <c r="S130" s="52">
        <f t="shared" si="51"/>
        <v>0</v>
      </c>
      <c r="T130" s="276">
        <f t="shared" si="52"/>
        <v>13.75</v>
      </c>
      <c r="U130" s="62">
        <f t="shared" si="25"/>
        <v>0</v>
      </c>
    </row>
    <row r="131" spans="1:21" x14ac:dyDescent="0.25">
      <c r="A131" s="80" t="s">
        <v>50</v>
      </c>
      <c r="B131" s="52">
        <f>'DAY15'!H131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+(Table118[[#This Row],[OPENING ]]+Table118[[#This Row],[RECEIPTS]]+Table118[[#This Row],[RETURNS]])-(Table118[[#This Row],[EXCHANGED]]+Table118[[#This Row],[SALES]]+Table118[[#This Row],[ISSUES]])</f>
        <v>43.900000000000006</v>
      </c>
      <c r="I131" s="53">
        <v>0</v>
      </c>
      <c r="J131" s="58">
        <f t="shared" si="26"/>
        <v>-43.900000000000006</v>
      </c>
      <c r="K131" s="53">
        <f>+'DAY15'!K131+'DAY16'!C131</f>
        <v>0</v>
      </c>
      <c r="L131" s="54">
        <f>+'DAY15'!L131+'DAY16'!D131</f>
        <v>0</v>
      </c>
      <c r="M131" s="55">
        <f>+'DAY15'!M131+'DAY16'!E131</f>
        <v>0</v>
      </c>
      <c r="N131" s="52">
        <f>+'DAY15'!N131+'DAY16'!F131</f>
        <v>0</v>
      </c>
      <c r="O131" s="276">
        <f>+'DAY15'!O131+'DAY16'!G131</f>
        <v>15.8</v>
      </c>
      <c r="P131" s="53">
        <f t="shared" si="48"/>
        <v>0</v>
      </c>
      <c r="Q131" s="54">
        <f t="shared" si="49"/>
        <v>0</v>
      </c>
      <c r="R131" s="55">
        <f t="shared" si="50"/>
        <v>0</v>
      </c>
      <c r="S131" s="52">
        <f t="shared" si="51"/>
        <v>0</v>
      </c>
      <c r="T131" s="276">
        <f t="shared" si="52"/>
        <v>0.98750000000000004</v>
      </c>
      <c r="U131" s="62">
        <f t="shared" si="25"/>
        <v>44.455696202531648</v>
      </c>
    </row>
    <row r="132" spans="1:21" x14ac:dyDescent="0.25">
      <c r="A132" s="80" t="s">
        <v>107</v>
      </c>
      <c r="B132" s="52">
        <f>'DAY15'!H132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+(Table118[[#This Row],[OPENING ]]+Table118[[#This Row],[RECEIPTS]]+Table118[[#This Row],[RETURNS]])-(Table118[[#This Row],[EXCHANGED]]+Table118[[#This Row],[SALES]]+Table118[[#This Row],[ISSUES]])</f>
        <v>0</v>
      </c>
      <c r="I132" s="53">
        <v>0</v>
      </c>
      <c r="J132" s="58">
        <f t="shared" si="26"/>
        <v>0</v>
      </c>
      <c r="K132" s="53">
        <f>+'DAY15'!K132+'DAY16'!C132</f>
        <v>0</v>
      </c>
      <c r="L132" s="54">
        <f>+'DAY15'!L132+'DAY16'!D132</f>
        <v>0</v>
      </c>
      <c r="M132" s="55">
        <f>+'DAY15'!M132+'DAY16'!E132</f>
        <v>0</v>
      </c>
      <c r="N132" s="52">
        <f>+'DAY15'!N132+'DAY16'!F132</f>
        <v>0</v>
      </c>
      <c r="O132" s="276">
        <f>+'DAY15'!O132+'DAY16'!G132</f>
        <v>0</v>
      </c>
      <c r="P132" s="53">
        <f t="shared" si="48"/>
        <v>0</v>
      </c>
      <c r="Q132" s="54">
        <f t="shared" si="49"/>
        <v>0</v>
      </c>
      <c r="R132" s="55">
        <f t="shared" si="50"/>
        <v>0</v>
      </c>
      <c r="S132" s="52">
        <f t="shared" si="51"/>
        <v>0</v>
      </c>
      <c r="T132" s="276">
        <f t="shared" si="52"/>
        <v>0</v>
      </c>
      <c r="U132" s="62">
        <f t="shared" si="25"/>
        <v>0</v>
      </c>
    </row>
    <row r="133" spans="1:21" x14ac:dyDescent="0.25">
      <c r="A133" s="80" t="s">
        <v>108</v>
      </c>
      <c r="B133" s="52">
        <f>'DAY15'!H133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+(Table118[[#This Row],[OPENING ]]+Table118[[#This Row],[RECEIPTS]]+Table118[[#This Row],[RETURNS]])-(Table118[[#This Row],[EXCHANGED]]+Table118[[#This Row],[SALES]]+Table118[[#This Row],[ISSUES]])</f>
        <v>5775.4</v>
      </c>
      <c r="I133" s="53">
        <v>0</v>
      </c>
      <c r="J133" s="58">
        <f t="shared" si="26"/>
        <v>-5775.4</v>
      </c>
      <c r="K133" s="53">
        <f>+'DAY15'!K133+'DAY16'!C133</f>
        <v>0</v>
      </c>
      <c r="L133" s="54">
        <f>+'DAY15'!L133+'DAY16'!D133</f>
        <v>0</v>
      </c>
      <c r="M133" s="55">
        <f>+'DAY15'!M133+'DAY16'!E133</f>
        <v>0</v>
      </c>
      <c r="N133" s="52">
        <f>+'DAY15'!N133+'DAY16'!F133</f>
        <v>0</v>
      </c>
      <c r="O133" s="276">
        <f>+'DAY15'!O133+'DAY16'!G133</f>
        <v>0</v>
      </c>
      <c r="P133" s="53">
        <f t="shared" si="48"/>
        <v>0</v>
      </c>
      <c r="Q133" s="54">
        <f t="shared" si="49"/>
        <v>0</v>
      </c>
      <c r="R133" s="55">
        <f t="shared" si="50"/>
        <v>0</v>
      </c>
      <c r="S133" s="52">
        <f t="shared" si="51"/>
        <v>0</v>
      </c>
      <c r="T133" s="276">
        <f t="shared" si="52"/>
        <v>0</v>
      </c>
      <c r="U133" s="62">
        <f t="shared" ref="U133:U209" si="53">IFERROR(+H133/(P133+Q133+R133+S133+T133),0)</f>
        <v>0</v>
      </c>
    </row>
    <row r="134" spans="1:21" x14ac:dyDescent="0.25">
      <c r="A134" s="85" t="s">
        <v>115</v>
      </c>
      <c r="B134" s="52">
        <f>'DAY15'!H134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+(Table118[[#This Row],[OPENING ]]+Table118[[#This Row],[RECEIPTS]]+Table118[[#This Row],[RETURNS]])-(Table118[[#This Row],[EXCHANGED]]+Table118[[#This Row],[SALES]]+Table118[[#This Row],[ISSUES]])</f>
        <v>0</v>
      </c>
      <c r="I134" s="53">
        <v>0</v>
      </c>
      <c r="J134" s="58">
        <f t="shared" si="26"/>
        <v>0</v>
      </c>
      <c r="K134" s="53">
        <f>+'DAY15'!K134+'DAY16'!C134</f>
        <v>0</v>
      </c>
      <c r="L134" s="54">
        <f>+'DAY15'!L134+'DAY16'!D134</f>
        <v>0</v>
      </c>
      <c r="M134" s="55">
        <f>+'DAY15'!M134+'DAY16'!E134</f>
        <v>0</v>
      </c>
      <c r="N134" s="52">
        <f>+'DAY15'!N134+'DAY16'!F134</f>
        <v>0</v>
      </c>
      <c r="O134" s="276">
        <f>+'DAY15'!O134+'DAY16'!G134</f>
        <v>0</v>
      </c>
      <c r="P134" s="53">
        <f t="shared" si="48"/>
        <v>0</v>
      </c>
      <c r="Q134" s="54">
        <f t="shared" si="49"/>
        <v>0</v>
      </c>
      <c r="R134" s="55">
        <f t="shared" si="50"/>
        <v>0</v>
      </c>
      <c r="S134" s="52">
        <f t="shared" si="51"/>
        <v>0</v>
      </c>
      <c r="T134" s="276">
        <f t="shared" si="52"/>
        <v>0</v>
      </c>
      <c r="U134" s="62">
        <f t="shared" si="53"/>
        <v>0</v>
      </c>
    </row>
    <row r="135" spans="1:21" x14ac:dyDescent="0.25">
      <c r="A135" s="80" t="s">
        <v>253</v>
      </c>
      <c r="B135" s="52">
        <f>'DAY15'!H135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+(Table118[[#This Row],[OPENING ]]+Table118[[#This Row],[RECEIPTS]]+Table118[[#This Row],[RETURNS]])-(Table118[[#This Row],[EXCHANGED]]+Table118[[#This Row],[SALES]]+Table118[[#This Row],[ISSUES]])</f>
        <v>0</v>
      </c>
      <c r="I135" s="53">
        <v>0</v>
      </c>
      <c r="J135" s="58">
        <f t="shared" si="26"/>
        <v>0</v>
      </c>
      <c r="K135" s="53">
        <f>+'DAY15'!K135+'DAY16'!C135</f>
        <v>0</v>
      </c>
      <c r="L135" s="54">
        <f>+'DAY15'!L135+'DAY16'!D135</f>
        <v>0</v>
      </c>
      <c r="M135" s="55">
        <f>+'DAY15'!M135+'DAY16'!E135</f>
        <v>0</v>
      </c>
      <c r="N135" s="52">
        <f>+'DAY15'!N135+'DAY16'!F135</f>
        <v>0</v>
      </c>
      <c r="O135" s="276">
        <f>+'DAY15'!O135+'DAY16'!G135</f>
        <v>754</v>
      </c>
      <c r="P135" s="53">
        <f t="shared" si="48"/>
        <v>0</v>
      </c>
      <c r="Q135" s="54">
        <f t="shared" si="49"/>
        <v>0</v>
      </c>
      <c r="R135" s="55">
        <f t="shared" si="50"/>
        <v>0</v>
      </c>
      <c r="S135" s="52">
        <f t="shared" si="51"/>
        <v>0</v>
      </c>
      <c r="T135" s="276">
        <f t="shared" si="52"/>
        <v>47.125</v>
      </c>
      <c r="U135" s="62">
        <f t="shared" si="53"/>
        <v>0</v>
      </c>
    </row>
    <row r="136" spans="1:21" x14ac:dyDescent="0.25">
      <c r="A136" s="80" t="s">
        <v>123</v>
      </c>
      <c r="B136" s="52">
        <f>'DAY15'!H136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+(Table118[[#This Row],[OPENING ]]+Table118[[#This Row],[RECEIPTS]]+Table118[[#This Row],[RETURNS]])-(Table118[[#This Row],[EXCHANGED]]+Table118[[#This Row],[SALES]]+Table118[[#This Row],[ISSUES]])</f>
        <v>0</v>
      </c>
      <c r="I136" s="53">
        <v>0</v>
      </c>
      <c r="J136" s="58">
        <f t="shared" si="26"/>
        <v>0</v>
      </c>
      <c r="K136" s="53">
        <f>+'DAY15'!K136+'DAY16'!C136</f>
        <v>0</v>
      </c>
      <c r="L136" s="54">
        <f>+'DAY15'!L136+'DAY16'!D136</f>
        <v>0</v>
      </c>
      <c r="M136" s="55">
        <f>+'DAY15'!M136+'DAY16'!E136</f>
        <v>0</v>
      </c>
      <c r="N136" s="52">
        <f>+'DAY15'!N136+'DAY16'!F136</f>
        <v>0</v>
      </c>
      <c r="O136" s="276">
        <f>+'DAY15'!O136+'DAY16'!G136</f>
        <v>0</v>
      </c>
      <c r="P136" s="53">
        <f t="shared" si="48"/>
        <v>0</v>
      </c>
      <c r="Q136" s="54">
        <f t="shared" si="49"/>
        <v>0</v>
      </c>
      <c r="R136" s="55">
        <f t="shared" si="50"/>
        <v>0</v>
      </c>
      <c r="S136" s="52">
        <f t="shared" si="51"/>
        <v>0</v>
      </c>
      <c r="T136" s="276">
        <f t="shared" si="52"/>
        <v>0</v>
      </c>
      <c r="U136" s="62">
        <f t="shared" si="53"/>
        <v>0</v>
      </c>
    </row>
    <row r="137" spans="1:21" x14ac:dyDescent="0.25">
      <c r="A137" s="80" t="s">
        <v>124</v>
      </c>
      <c r="B137" s="52">
        <f>'DAY15'!H137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+(Table118[[#This Row],[OPENING ]]+Table118[[#This Row],[RECEIPTS]]+Table118[[#This Row],[RETURNS]])-(Table118[[#This Row],[EXCHANGED]]+Table118[[#This Row],[SALES]]+Table118[[#This Row],[ISSUES]])</f>
        <v>0</v>
      </c>
      <c r="I137" s="53">
        <v>0</v>
      </c>
      <c r="J137" s="58">
        <f t="shared" si="26"/>
        <v>0</v>
      </c>
      <c r="K137" s="53">
        <f>+'DAY15'!K137+'DAY16'!C137</f>
        <v>0</v>
      </c>
      <c r="L137" s="54">
        <f>+'DAY15'!L137+'DAY16'!D137</f>
        <v>0</v>
      </c>
      <c r="M137" s="55">
        <f>+'DAY15'!M137+'DAY16'!E137</f>
        <v>0</v>
      </c>
      <c r="N137" s="52">
        <f>+'DAY15'!N137+'DAY16'!F137</f>
        <v>0</v>
      </c>
      <c r="O137" s="276">
        <f>+'DAY15'!O137+'DAY16'!G137</f>
        <v>0</v>
      </c>
      <c r="P137" s="53">
        <f t="shared" si="48"/>
        <v>0</v>
      </c>
      <c r="Q137" s="54">
        <f t="shared" si="49"/>
        <v>0</v>
      </c>
      <c r="R137" s="55">
        <f t="shared" si="50"/>
        <v>0</v>
      </c>
      <c r="S137" s="52">
        <f t="shared" si="51"/>
        <v>0</v>
      </c>
      <c r="T137" s="276">
        <f t="shared" si="52"/>
        <v>0</v>
      </c>
      <c r="U137" s="62">
        <f t="shared" si="53"/>
        <v>0</v>
      </c>
    </row>
    <row r="138" spans="1:21" x14ac:dyDescent="0.25">
      <c r="A138" s="80" t="s">
        <v>125</v>
      </c>
      <c r="B138" s="52">
        <f>'DAY15'!H138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+(Table118[[#This Row],[OPENING ]]+Table118[[#This Row],[RECEIPTS]]+Table118[[#This Row],[RETURNS]])-(Table118[[#This Row],[EXCHANGED]]+Table118[[#This Row],[SALES]]+Table118[[#This Row],[ISSUES]])</f>
        <v>0</v>
      </c>
      <c r="I138" s="53">
        <v>0</v>
      </c>
      <c r="J138" s="58">
        <f t="shared" si="26"/>
        <v>0</v>
      </c>
      <c r="K138" s="53">
        <f>+'DAY15'!K138+'DAY16'!C138</f>
        <v>0</v>
      </c>
      <c r="L138" s="54">
        <f>+'DAY15'!L138+'DAY16'!D138</f>
        <v>0</v>
      </c>
      <c r="M138" s="55">
        <f>+'DAY15'!M138+'DAY16'!E138</f>
        <v>0</v>
      </c>
      <c r="N138" s="52">
        <f>+'DAY15'!N138+'DAY16'!F138</f>
        <v>0</v>
      </c>
      <c r="O138" s="276">
        <f>+'DAY15'!O138+'DAY16'!G138</f>
        <v>0</v>
      </c>
      <c r="P138" s="53">
        <f t="shared" si="48"/>
        <v>0</v>
      </c>
      <c r="Q138" s="54">
        <f t="shared" si="49"/>
        <v>0</v>
      </c>
      <c r="R138" s="55">
        <f t="shared" si="50"/>
        <v>0</v>
      </c>
      <c r="S138" s="52">
        <f t="shared" si="51"/>
        <v>0</v>
      </c>
      <c r="T138" s="276">
        <f t="shared" si="52"/>
        <v>0</v>
      </c>
      <c r="U138" s="62">
        <f t="shared" si="53"/>
        <v>0</v>
      </c>
    </row>
    <row r="139" spans="1:21" x14ac:dyDescent="0.25">
      <c r="A139" s="80" t="s">
        <v>172</v>
      </c>
      <c r="B139" s="52">
        <f>'DAY15'!H139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+(Table118[[#This Row],[OPENING ]]+Table118[[#This Row],[RECEIPTS]]+Table118[[#This Row],[RETURNS]])-(Table118[[#This Row],[EXCHANGED]]+Table118[[#This Row],[SALES]]+Table118[[#This Row],[ISSUES]])</f>
        <v>0</v>
      </c>
      <c r="I139" s="53">
        <v>0</v>
      </c>
      <c r="J139" s="58">
        <f t="shared" si="26"/>
        <v>0</v>
      </c>
      <c r="K139" s="53">
        <f>+'DAY15'!K139+'DAY16'!C139</f>
        <v>0</v>
      </c>
      <c r="L139" s="54">
        <f>+'DAY15'!L139+'DAY16'!D139</f>
        <v>0</v>
      </c>
      <c r="M139" s="55">
        <f>+'DAY15'!M139+'DAY16'!E139</f>
        <v>0</v>
      </c>
      <c r="N139" s="52">
        <f>+'DAY15'!N139+'DAY16'!F139</f>
        <v>0</v>
      </c>
      <c r="O139" s="276">
        <f>+'DAY15'!O139+'DAY16'!G139</f>
        <v>0</v>
      </c>
      <c r="P139" s="53">
        <f t="shared" si="48"/>
        <v>0</v>
      </c>
      <c r="Q139" s="54">
        <f t="shared" si="49"/>
        <v>0</v>
      </c>
      <c r="R139" s="55">
        <f t="shared" si="50"/>
        <v>0</v>
      </c>
      <c r="S139" s="52">
        <f t="shared" si="51"/>
        <v>0</v>
      </c>
      <c r="T139" s="276">
        <f t="shared" si="52"/>
        <v>0</v>
      </c>
      <c r="U139" s="62">
        <f t="shared" si="53"/>
        <v>0</v>
      </c>
    </row>
    <row r="140" spans="1:21" x14ac:dyDescent="0.25">
      <c r="A140" s="80" t="s">
        <v>173</v>
      </c>
      <c r="B140" s="52">
        <f>'DAY15'!H140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+(Table118[[#This Row],[OPENING ]]+Table118[[#This Row],[RECEIPTS]]+Table118[[#This Row],[RETURNS]])-(Table118[[#This Row],[EXCHANGED]]+Table118[[#This Row],[SALES]]+Table118[[#This Row],[ISSUES]])</f>
        <v>0</v>
      </c>
      <c r="I140" s="53">
        <v>0</v>
      </c>
      <c r="J140" s="58">
        <f t="shared" si="26"/>
        <v>0</v>
      </c>
      <c r="K140" s="53">
        <f>+'DAY15'!K140+'DAY16'!C140</f>
        <v>0</v>
      </c>
      <c r="L140" s="54">
        <f>+'DAY15'!L140+'DAY16'!D140</f>
        <v>0</v>
      </c>
      <c r="M140" s="55">
        <f>+'DAY15'!M140+'DAY16'!E140</f>
        <v>0</v>
      </c>
      <c r="N140" s="52">
        <f>+'DAY15'!N140+'DAY16'!F140</f>
        <v>0</v>
      </c>
      <c r="O140" s="276">
        <f>+'DAY15'!O140+'DAY16'!G140</f>
        <v>0</v>
      </c>
      <c r="P140" s="53">
        <f t="shared" si="48"/>
        <v>0</v>
      </c>
      <c r="Q140" s="54">
        <f t="shared" si="49"/>
        <v>0</v>
      </c>
      <c r="R140" s="55">
        <f t="shared" si="50"/>
        <v>0</v>
      </c>
      <c r="S140" s="52">
        <f t="shared" si="51"/>
        <v>0</v>
      </c>
      <c r="T140" s="276">
        <f t="shared" si="52"/>
        <v>0</v>
      </c>
      <c r="U140" s="62">
        <f t="shared" si="53"/>
        <v>0</v>
      </c>
    </row>
    <row r="141" spans="1:21" x14ac:dyDescent="0.25">
      <c r="A141" s="80" t="s">
        <v>177</v>
      </c>
      <c r="B141" s="52">
        <f>'DAY15'!H141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+(Table118[[#This Row],[OPENING ]]+Table118[[#This Row],[RECEIPTS]]+Table118[[#This Row],[RETURNS]])-(Table118[[#This Row],[EXCHANGED]]+Table118[[#This Row],[SALES]]+Table118[[#This Row],[ISSUES]])</f>
        <v>0</v>
      </c>
      <c r="I141" s="53">
        <v>0</v>
      </c>
      <c r="J141" s="58">
        <f t="shared" si="26"/>
        <v>0</v>
      </c>
      <c r="K141" s="53">
        <f>+'DAY15'!K141+'DAY16'!C141</f>
        <v>0</v>
      </c>
      <c r="L141" s="54">
        <f>+'DAY15'!L141+'DAY16'!D141</f>
        <v>0</v>
      </c>
      <c r="M141" s="55">
        <f>+'DAY15'!M141+'DAY16'!E141</f>
        <v>0</v>
      </c>
      <c r="N141" s="52">
        <f>+'DAY15'!N141+'DAY16'!F141</f>
        <v>0</v>
      </c>
      <c r="O141" s="276">
        <f>+'DAY15'!O141+'DAY16'!G141</f>
        <v>0</v>
      </c>
      <c r="P141" s="53">
        <f t="shared" si="48"/>
        <v>0</v>
      </c>
      <c r="Q141" s="54">
        <f t="shared" si="49"/>
        <v>0</v>
      </c>
      <c r="R141" s="55">
        <f t="shared" si="50"/>
        <v>0</v>
      </c>
      <c r="S141" s="52">
        <f t="shared" si="51"/>
        <v>0</v>
      </c>
      <c r="T141" s="276">
        <f t="shared" si="52"/>
        <v>0</v>
      </c>
      <c r="U141" s="62">
        <f t="shared" si="53"/>
        <v>0</v>
      </c>
    </row>
    <row r="142" spans="1:21" x14ac:dyDescent="0.25">
      <c r="A142" s="80" t="s">
        <v>176</v>
      </c>
      <c r="B142" s="52">
        <f>'DAY15'!H142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+(Table118[[#This Row],[OPENING ]]+Table118[[#This Row],[RECEIPTS]]+Table118[[#This Row],[RETURNS]])-(Table118[[#This Row],[EXCHANGED]]+Table118[[#This Row],[SALES]]+Table118[[#This Row],[ISSUES]])</f>
        <v>0</v>
      </c>
      <c r="I142" s="53">
        <v>0</v>
      </c>
      <c r="J142" s="58">
        <f t="shared" si="26"/>
        <v>0</v>
      </c>
      <c r="K142" s="53">
        <f>+'DAY15'!K142+'DAY16'!C142</f>
        <v>0</v>
      </c>
      <c r="L142" s="54">
        <f>+'DAY15'!L142+'DAY16'!D142</f>
        <v>0</v>
      </c>
      <c r="M142" s="55">
        <f>+'DAY15'!M142+'DAY16'!E142</f>
        <v>0</v>
      </c>
      <c r="N142" s="52">
        <f>+'DAY15'!N142+'DAY16'!F142</f>
        <v>0</v>
      </c>
      <c r="O142" s="276">
        <f>+'DAY15'!O142+'DAY16'!G142</f>
        <v>0</v>
      </c>
      <c r="P142" s="53">
        <f t="shared" si="48"/>
        <v>0</v>
      </c>
      <c r="Q142" s="54">
        <f t="shared" si="49"/>
        <v>0</v>
      </c>
      <c r="R142" s="55">
        <f t="shared" si="50"/>
        <v>0</v>
      </c>
      <c r="S142" s="52">
        <f t="shared" si="51"/>
        <v>0</v>
      </c>
      <c r="T142" s="276">
        <f t="shared" si="52"/>
        <v>0</v>
      </c>
      <c r="U142" s="62">
        <f t="shared" si="53"/>
        <v>0</v>
      </c>
    </row>
    <row r="143" spans="1:21" x14ac:dyDescent="0.25">
      <c r="A143" s="80" t="s">
        <v>210</v>
      </c>
      <c r="B143" s="52">
        <f>'DAY15'!H143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+(Table118[[#This Row],[OPENING ]]+Table118[[#This Row],[RECEIPTS]]+Table118[[#This Row],[RETURNS]])-(Table118[[#This Row],[EXCHANGED]]+Table118[[#This Row],[SALES]]+Table118[[#This Row],[ISSUES]])</f>
        <v>0</v>
      </c>
      <c r="I143" s="53">
        <v>0</v>
      </c>
      <c r="J143" s="58">
        <f t="shared" si="26"/>
        <v>0</v>
      </c>
      <c r="K143" s="53">
        <f>+'DAY15'!K143+'DAY16'!C143</f>
        <v>0</v>
      </c>
      <c r="L143" s="54">
        <f>+'DAY15'!L143+'DAY16'!D143</f>
        <v>0</v>
      </c>
      <c r="M143" s="55">
        <f>+'DAY15'!M143+'DAY16'!E143</f>
        <v>0</v>
      </c>
      <c r="N143" s="52">
        <f>+'DAY15'!N143+'DAY16'!F143</f>
        <v>0</v>
      </c>
      <c r="O143" s="276">
        <f>+'DAY15'!O143+'DAY16'!G143</f>
        <v>0</v>
      </c>
      <c r="P143" s="53">
        <f t="shared" si="48"/>
        <v>0</v>
      </c>
      <c r="Q143" s="54">
        <f t="shared" si="49"/>
        <v>0</v>
      </c>
      <c r="R143" s="55">
        <f t="shared" si="50"/>
        <v>0</v>
      </c>
      <c r="S143" s="52">
        <f t="shared" si="51"/>
        <v>0</v>
      </c>
      <c r="T143" s="276">
        <f t="shared" si="52"/>
        <v>0</v>
      </c>
      <c r="U143" s="62">
        <f t="shared" si="53"/>
        <v>0</v>
      </c>
    </row>
    <row r="144" spans="1:21" x14ac:dyDescent="0.25">
      <c r="A144" s="80" t="s">
        <v>211</v>
      </c>
      <c r="B144" s="52">
        <f>'DAY15'!H144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+(Table118[[#This Row],[OPENING ]]+Table118[[#This Row],[RECEIPTS]]+Table118[[#This Row],[RETURNS]])-(Table118[[#This Row],[EXCHANGED]]+Table118[[#This Row],[SALES]]+Table118[[#This Row],[ISSUES]])</f>
        <v>0</v>
      </c>
      <c r="I144" s="53">
        <v>0</v>
      </c>
      <c r="J144" s="58">
        <f t="shared" si="26"/>
        <v>0</v>
      </c>
      <c r="K144" s="53">
        <f>+'DAY15'!K144+'DAY16'!C144</f>
        <v>0</v>
      </c>
      <c r="L144" s="54">
        <f>+'DAY15'!L144+'DAY16'!D144</f>
        <v>0</v>
      </c>
      <c r="M144" s="55">
        <f>+'DAY15'!M144+'DAY16'!E144</f>
        <v>0</v>
      </c>
      <c r="N144" s="52">
        <f>+'DAY15'!N144+'DAY16'!F144</f>
        <v>0</v>
      </c>
      <c r="O144" s="276">
        <f>+'DAY15'!O144+'DAY16'!G144</f>
        <v>0</v>
      </c>
      <c r="P144" s="53">
        <f t="shared" si="48"/>
        <v>0</v>
      </c>
      <c r="Q144" s="54">
        <f t="shared" si="49"/>
        <v>0</v>
      </c>
      <c r="R144" s="55">
        <f t="shared" si="50"/>
        <v>0</v>
      </c>
      <c r="S144" s="52">
        <f t="shared" si="51"/>
        <v>0</v>
      </c>
      <c r="T144" s="276">
        <f t="shared" si="52"/>
        <v>0</v>
      </c>
      <c r="U144" s="62">
        <f t="shared" si="53"/>
        <v>0</v>
      </c>
    </row>
    <row r="145" spans="1:21" x14ac:dyDescent="0.25">
      <c r="A145" s="80" t="s">
        <v>214</v>
      </c>
      <c r="B145" s="52">
        <f>'DAY15'!H145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+(Table118[[#This Row],[OPENING ]]+Table118[[#This Row],[RECEIPTS]]+Table118[[#This Row],[RETURNS]])-(Table118[[#This Row],[EXCHANGED]]+Table118[[#This Row],[SALES]]+Table118[[#This Row],[ISSUES]])</f>
        <v>0</v>
      </c>
      <c r="I145" s="53">
        <v>0</v>
      </c>
      <c r="J145" s="58">
        <f t="shared" si="26"/>
        <v>0</v>
      </c>
      <c r="K145" s="53">
        <f>+'DAY15'!K145+'DAY16'!C145</f>
        <v>0</v>
      </c>
      <c r="L145" s="54">
        <f>+'DAY15'!L145+'DAY16'!D145</f>
        <v>0</v>
      </c>
      <c r="M145" s="55">
        <f>+'DAY15'!M145+'DAY16'!E145</f>
        <v>0</v>
      </c>
      <c r="N145" s="52">
        <f>+'DAY15'!N145+'DAY16'!F145</f>
        <v>0</v>
      </c>
      <c r="O145" s="276">
        <f>+'DAY15'!O145+'DAY16'!G145</f>
        <v>0</v>
      </c>
      <c r="P145" s="53">
        <f t="shared" si="48"/>
        <v>0</v>
      </c>
      <c r="Q145" s="54">
        <f t="shared" si="49"/>
        <v>0</v>
      </c>
      <c r="R145" s="55">
        <f t="shared" si="50"/>
        <v>0</v>
      </c>
      <c r="S145" s="52">
        <f t="shared" si="51"/>
        <v>0</v>
      </c>
      <c r="T145" s="276">
        <f t="shared" si="52"/>
        <v>0</v>
      </c>
      <c r="U145" s="62">
        <f t="shared" si="53"/>
        <v>0</v>
      </c>
    </row>
    <row r="146" spans="1:21" x14ac:dyDescent="0.25">
      <c r="A146" s="80" t="s">
        <v>215</v>
      </c>
      <c r="B146" s="52">
        <f>'DAY15'!H146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+(Table118[[#This Row],[OPENING ]]+Table118[[#This Row],[RECEIPTS]]+Table118[[#This Row],[RETURNS]])-(Table118[[#This Row],[EXCHANGED]]+Table118[[#This Row],[SALES]]+Table118[[#This Row],[ISSUES]])</f>
        <v>0</v>
      </c>
      <c r="I146" s="53">
        <v>0</v>
      </c>
      <c r="J146" s="58">
        <f t="shared" si="26"/>
        <v>0</v>
      </c>
      <c r="K146" s="53">
        <f>+'DAY15'!K146+'DAY16'!C146</f>
        <v>0</v>
      </c>
      <c r="L146" s="54">
        <f>+'DAY15'!L146+'DAY16'!D146</f>
        <v>0</v>
      </c>
      <c r="M146" s="55">
        <f>+'DAY15'!M146+'DAY16'!E146</f>
        <v>0</v>
      </c>
      <c r="N146" s="52">
        <f>+'DAY15'!N146+'DAY16'!F146</f>
        <v>0</v>
      </c>
      <c r="O146" s="276">
        <f>+'DAY15'!O146+'DAY16'!G146</f>
        <v>0</v>
      </c>
      <c r="P146" s="53">
        <f t="shared" si="48"/>
        <v>0</v>
      </c>
      <c r="Q146" s="54">
        <f t="shared" si="49"/>
        <v>0</v>
      </c>
      <c r="R146" s="55">
        <f t="shared" si="50"/>
        <v>0</v>
      </c>
      <c r="S146" s="52">
        <f t="shared" si="51"/>
        <v>0</v>
      </c>
      <c r="T146" s="276">
        <f t="shared" si="52"/>
        <v>0</v>
      </c>
      <c r="U146" s="62">
        <f t="shared" si="53"/>
        <v>0</v>
      </c>
    </row>
    <row r="147" spans="1:21" x14ac:dyDescent="0.25">
      <c r="A147" s="80" t="s">
        <v>233</v>
      </c>
      <c r="B147" s="52">
        <f>'DAY15'!H147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+(Table118[[#This Row],[OPENING ]]+Table118[[#This Row],[RECEIPTS]]+Table118[[#This Row],[RETURNS]])-(Table118[[#This Row],[EXCHANGED]]+Table118[[#This Row],[SALES]]+Table118[[#This Row],[ISSUES]])</f>
        <v>0</v>
      </c>
      <c r="I147" s="53">
        <v>0</v>
      </c>
      <c r="J147" s="58">
        <f t="shared" si="26"/>
        <v>0</v>
      </c>
      <c r="K147" s="53">
        <f>+'DAY15'!K147+'DAY16'!C147</f>
        <v>0</v>
      </c>
      <c r="L147" s="54">
        <f>+'DAY15'!L147+'DAY16'!D147</f>
        <v>0</v>
      </c>
      <c r="M147" s="55">
        <f>+'DAY15'!M147+'DAY16'!E147</f>
        <v>0</v>
      </c>
      <c r="N147" s="52">
        <f>+'DAY15'!N147+'DAY16'!F147</f>
        <v>0</v>
      </c>
      <c r="O147" s="276">
        <f>+'DAY15'!O147+'DAY16'!G147</f>
        <v>0</v>
      </c>
      <c r="P147" s="53">
        <f t="shared" si="48"/>
        <v>0</v>
      </c>
      <c r="Q147" s="54">
        <f t="shared" si="49"/>
        <v>0</v>
      </c>
      <c r="R147" s="55">
        <f t="shared" si="50"/>
        <v>0</v>
      </c>
      <c r="S147" s="52">
        <f t="shared" si="51"/>
        <v>0</v>
      </c>
      <c r="T147" s="276">
        <f t="shared" si="52"/>
        <v>0</v>
      </c>
      <c r="U147" s="62">
        <f t="shared" si="53"/>
        <v>0</v>
      </c>
    </row>
    <row r="148" spans="1:21" x14ac:dyDescent="0.25">
      <c r="A148" s="80" t="s">
        <v>236</v>
      </c>
      <c r="B148" s="52">
        <f>'DAY15'!H148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+(Table118[[#This Row],[OPENING ]]+Table118[[#This Row],[RECEIPTS]]+Table118[[#This Row],[RETURNS]])-(Table118[[#This Row],[EXCHANGED]]+Table118[[#This Row],[SALES]]+Table118[[#This Row],[ISSUES]])</f>
        <v>0</v>
      </c>
      <c r="I148" s="53">
        <v>0</v>
      </c>
      <c r="J148" s="58">
        <f t="shared" si="26"/>
        <v>0</v>
      </c>
      <c r="K148" s="53">
        <f>+'DAY15'!K148+'DAY16'!C148</f>
        <v>0</v>
      </c>
      <c r="L148" s="54">
        <f>+'DAY15'!L148+'DAY16'!D148</f>
        <v>0</v>
      </c>
      <c r="M148" s="55">
        <f>+'DAY15'!M148+'DAY16'!E148</f>
        <v>0</v>
      </c>
      <c r="N148" s="52">
        <f>+'DAY15'!N148+'DAY16'!F148</f>
        <v>0</v>
      </c>
      <c r="O148" s="276">
        <f>+'DAY15'!O148+'DAY16'!G148</f>
        <v>0</v>
      </c>
      <c r="P148" s="53">
        <f t="shared" si="48"/>
        <v>0</v>
      </c>
      <c r="Q148" s="54">
        <f t="shared" si="49"/>
        <v>0</v>
      </c>
      <c r="R148" s="55">
        <f t="shared" si="50"/>
        <v>0</v>
      </c>
      <c r="S148" s="52">
        <f t="shared" si="51"/>
        <v>0</v>
      </c>
      <c r="T148" s="276">
        <f t="shared" si="52"/>
        <v>0</v>
      </c>
      <c r="U148" s="62">
        <f t="shared" si="53"/>
        <v>0</v>
      </c>
    </row>
    <row r="149" spans="1:21" ht="15.75" thickBot="1" x14ac:dyDescent="0.3">
      <c r="A149" s="142"/>
      <c r="B149" s="52">
        <f>'DAY15'!H149</f>
        <v>0</v>
      </c>
      <c r="C149" s="53">
        <v>0</v>
      </c>
      <c r="D149" s="54">
        <v>0</v>
      </c>
      <c r="E149" s="55">
        <v>0</v>
      </c>
      <c r="F149" s="52">
        <v>0</v>
      </c>
      <c r="G149" s="276">
        <v>0</v>
      </c>
      <c r="H149" s="54">
        <f>+(Table118[[#This Row],[OPENING ]]+Table118[[#This Row],[RECEIPTS]]+Table118[[#This Row],[RETURNS]])-(Table118[[#This Row],[EXCHANGED]]+Table118[[#This Row],[SALES]]+Table118[[#This Row],[ISSUES]])</f>
        <v>0</v>
      </c>
      <c r="I149" s="144">
        <v>0</v>
      </c>
      <c r="J149" s="148">
        <f t="shared" si="26"/>
        <v>0</v>
      </c>
      <c r="K149" s="53">
        <f>+'DAY15'!K149+'DAY16'!C149</f>
        <v>0</v>
      </c>
      <c r="L149" s="54">
        <f>+'DAY15'!L149+'DAY16'!D149</f>
        <v>0</v>
      </c>
      <c r="M149" s="55">
        <f>+'DAY15'!M149+'DAY16'!E149</f>
        <v>0</v>
      </c>
      <c r="N149" s="52">
        <f>+'DAY15'!N149+'DAY16'!F149</f>
        <v>0</v>
      </c>
      <c r="O149" s="276">
        <f>+'DAY15'!O149+'DAY16'!G149</f>
        <v>0</v>
      </c>
      <c r="P149" s="53">
        <f t="shared" si="48"/>
        <v>0</v>
      </c>
      <c r="Q149" s="54">
        <f t="shared" si="49"/>
        <v>0</v>
      </c>
      <c r="R149" s="55">
        <f t="shared" si="50"/>
        <v>0</v>
      </c>
      <c r="S149" s="52">
        <f t="shared" si="51"/>
        <v>0</v>
      </c>
      <c r="T149" s="276">
        <f t="shared" si="52"/>
        <v>0</v>
      </c>
      <c r="U149" s="167">
        <f t="shared" si="53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54">SUM(C128:C149)</f>
        <v>0</v>
      </c>
      <c r="D150" s="162">
        <f t="shared" si="54"/>
        <v>0</v>
      </c>
      <c r="E150" s="163">
        <f t="shared" si="54"/>
        <v>0</v>
      </c>
      <c r="F150" s="160">
        <f t="shared" si="54"/>
        <v>0</v>
      </c>
      <c r="G150" s="277">
        <f t="shared" ref="G150:T150" si="55">SUM(G128:G149)</f>
        <v>0</v>
      </c>
      <c r="H150" s="162">
        <f t="shared" si="55"/>
        <v>5847.2999999999993</v>
      </c>
      <c r="I150" s="161">
        <f t="shared" si="55"/>
        <v>0</v>
      </c>
      <c r="J150" s="165">
        <f t="shared" si="55"/>
        <v>-5847.2999999999993</v>
      </c>
      <c r="K150" s="161">
        <f t="shared" si="55"/>
        <v>20</v>
      </c>
      <c r="L150" s="174">
        <f t="shared" si="55"/>
        <v>0</v>
      </c>
      <c r="M150" s="163">
        <f t="shared" si="55"/>
        <v>0</v>
      </c>
      <c r="N150" s="160">
        <f t="shared" si="55"/>
        <v>0</v>
      </c>
      <c r="O150" s="277">
        <f t="shared" si="55"/>
        <v>2006.8</v>
      </c>
      <c r="P150" s="161">
        <f t="shared" si="55"/>
        <v>1.25</v>
      </c>
      <c r="Q150" s="162">
        <f t="shared" si="55"/>
        <v>0</v>
      </c>
      <c r="R150" s="163">
        <f t="shared" si="55"/>
        <v>0</v>
      </c>
      <c r="S150" s="160">
        <f t="shared" si="55"/>
        <v>0</v>
      </c>
      <c r="T150" s="277">
        <f t="shared" si="55"/>
        <v>125.425</v>
      </c>
      <c r="U150" s="166">
        <f t="shared" si="53"/>
        <v>46.15985790408525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'DAY15'!H153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+(Table118[[#This Row],[OPENING ]]+Table118[[#This Row],[RECEIPTS]]+Table118[[#This Row],[RETURNS]])-(Table118[[#This Row],[EXCHANGED]]+Table118[[#This Row],[SALES]]+Table118[[#This Row],[ISSUES]])</f>
        <v>0</v>
      </c>
      <c r="I153" s="53">
        <v>0</v>
      </c>
      <c r="J153" s="58">
        <f t="shared" si="26"/>
        <v>0</v>
      </c>
      <c r="K153" s="53">
        <f>+'DAY15'!K153+'DAY16'!C153</f>
        <v>0</v>
      </c>
      <c r="L153" s="54">
        <f>+'DAY15'!L153+'DAY16'!D153</f>
        <v>0</v>
      </c>
      <c r="M153" s="55">
        <f>+'DAY15'!M153+'DAY16'!E153</f>
        <v>0</v>
      </c>
      <c r="N153" s="52">
        <f>+'DAY15'!N153+'DAY16'!F153</f>
        <v>0</v>
      </c>
      <c r="O153" s="276">
        <f>+'DAY15'!O153+'DAY16'!G153</f>
        <v>0</v>
      </c>
      <c r="P153" s="53">
        <f>+K153/16</f>
        <v>0</v>
      </c>
      <c r="Q153" s="54">
        <f>+L153/16</f>
        <v>0</v>
      </c>
      <c r="R153" s="55">
        <f>+M153/16</f>
        <v>0</v>
      </c>
      <c r="S153" s="52">
        <f>+N153/16</f>
        <v>0</v>
      </c>
      <c r="T153" s="276">
        <f>+O153/16</f>
        <v>0</v>
      </c>
      <c r="U153" s="62">
        <f t="shared" si="53"/>
        <v>0</v>
      </c>
    </row>
    <row r="154" spans="1:21" x14ac:dyDescent="0.25">
      <c r="A154" s="318" t="s">
        <v>67</v>
      </c>
      <c r="B154" s="52">
        <f>'DAY15'!H154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+(Table118[[#This Row],[OPENING ]]+Table118[[#This Row],[RECEIPTS]]+Table118[[#This Row],[RETURNS]])-(Table118[[#This Row],[EXCHANGED]]+Table118[[#This Row],[SALES]]+Table118[[#This Row],[ISSUES]])</f>
        <v>7.6</v>
      </c>
      <c r="I154" s="53">
        <v>0</v>
      </c>
      <c r="J154" s="58">
        <f t="shared" si="26"/>
        <v>-7.6</v>
      </c>
      <c r="K154" s="53">
        <f>+'DAY15'!K154+'DAY16'!C154</f>
        <v>0</v>
      </c>
      <c r="L154" s="54">
        <f>+'DAY15'!L154+'DAY16'!D154</f>
        <v>0</v>
      </c>
      <c r="M154" s="55">
        <f>+'DAY15'!M154+'DAY16'!E154</f>
        <v>0</v>
      </c>
      <c r="N154" s="52">
        <f>+'DAY15'!N154+'DAY16'!F154</f>
        <v>0</v>
      </c>
      <c r="O154" s="276">
        <f>+'DAY15'!O154+'DAY16'!G154</f>
        <v>0</v>
      </c>
      <c r="P154" s="53">
        <f t="shared" ref="P154:P213" si="56">+K154/16</f>
        <v>0</v>
      </c>
      <c r="Q154" s="54">
        <f t="shared" ref="Q154:Q213" si="57">+L154/16</f>
        <v>0</v>
      </c>
      <c r="R154" s="55">
        <f t="shared" ref="R154:R213" si="58">+M154/16</f>
        <v>0</v>
      </c>
      <c r="S154" s="52">
        <f t="shared" ref="S154:S213" si="59">+N154/16</f>
        <v>0</v>
      </c>
      <c r="T154" s="276">
        <f t="shared" ref="T154:T213" si="60">+O154/16</f>
        <v>0</v>
      </c>
      <c r="U154" s="62">
        <f t="shared" si="53"/>
        <v>0</v>
      </c>
    </row>
    <row r="155" spans="1:21" x14ac:dyDescent="0.25">
      <c r="A155" s="318" t="s">
        <v>68</v>
      </c>
      <c r="B155" s="52">
        <f>'DAY15'!H155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+(Table118[[#This Row],[OPENING ]]+Table118[[#This Row],[RECEIPTS]]+Table118[[#This Row],[RETURNS]])-(Table118[[#This Row],[EXCHANGED]]+Table118[[#This Row],[SALES]]+Table118[[#This Row],[ISSUES]])</f>
        <v>0</v>
      </c>
      <c r="I155" s="53">
        <v>0</v>
      </c>
      <c r="J155" s="58">
        <f t="shared" si="26"/>
        <v>0</v>
      </c>
      <c r="K155" s="53">
        <f>+'DAY15'!K155+'DAY16'!C155</f>
        <v>0</v>
      </c>
      <c r="L155" s="54">
        <f>+'DAY15'!L155+'DAY16'!D155</f>
        <v>0</v>
      </c>
      <c r="M155" s="55">
        <f>+'DAY15'!M155+'DAY16'!E155</f>
        <v>0</v>
      </c>
      <c r="N155" s="52">
        <f>+'DAY15'!N155+'DAY16'!F155</f>
        <v>0</v>
      </c>
      <c r="O155" s="276">
        <f>+'DAY15'!O155+'DAY16'!G155</f>
        <v>0</v>
      </c>
      <c r="P155" s="53">
        <f t="shared" si="56"/>
        <v>0</v>
      </c>
      <c r="Q155" s="54">
        <f t="shared" si="57"/>
        <v>0</v>
      </c>
      <c r="R155" s="55">
        <f t="shared" si="58"/>
        <v>0</v>
      </c>
      <c r="S155" s="52">
        <f t="shared" si="59"/>
        <v>0</v>
      </c>
      <c r="T155" s="276">
        <f t="shared" si="60"/>
        <v>0</v>
      </c>
      <c r="U155" s="62">
        <f t="shared" si="53"/>
        <v>0</v>
      </c>
    </row>
    <row r="156" spans="1:21" x14ac:dyDescent="0.25">
      <c r="A156" s="85" t="s">
        <v>69</v>
      </c>
      <c r="B156" s="52">
        <f>'DAY15'!H156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+(Table118[[#This Row],[OPENING ]]+Table118[[#This Row],[RECEIPTS]]+Table118[[#This Row],[RETURNS]])-(Table118[[#This Row],[EXCHANGED]]+Table118[[#This Row],[SALES]]+Table118[[#This Row],[ISSUES]])</f>
        <v>0</v>
      </c>
      <c r="I156" s="53">
        <v>0</v>
      </c>
      <c r="J156" s="58">
        <f t="shared" si="26"/>
        <v>0</v>
      </c>
      <c r="K156" s="53">
        <f>+'DAY15'!K156+'DAY16'!C156</f>
        <v>0</v>
      </c>
      <c r="L156" s="54">
        <f>+'DAY15'!L156+'DAY16'!D156</f>
        <v>0</v>
      </c>
      <c r="M156" s="55">
        <f>+'DAY15'!M156+'DAY16'!E156</f>
        <v>0</v>
      </c>
      <c r="N156" s="52">
        <f>+'DAY15'!N156+'DAY16'!F156</f>
        <v>0</v>
      </c>
      <c r="O156" s="276">
        <f>+'DAY15'!O156+'DAY16'!G156</f>
        <v>0</v>
      </c>
      <c r="P156" s="53">
        <f t="shared" si="56"/>
        <v>0</v>
      </c>
      <c r="Q156" s="54">
        <f t="shared" si="57"/>
        <v>0</v>
      </c>
      <c r="R156" s="55">
        <f t="shared" si="58"/>
        <v>0</v>
      </c>
      <c r="S156" s="52">
        <f t="shared" si="59"/>
        <v>0</v>
      </c>
      <c r="T156" s="276">
        <f t="shared" si="60"/>
        <v>0</v>
      </c>
      <c r="U156" s="62">
        <f t="shared" si="53"/>
        <v>0</v>
      </c>
    </row>
    <row r="157" spans="1:21" x14ac:dyDescent="0.25">
      <c r="A157" s="85" t="s">
        <v>70</v>
      </c>
      <c r="B157" s="52">
        <f>'DAY15'!H157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+(Table118[[#This Row],[OPENING ]]+Table118[[#This Row],[RECEIPTS]]+Table118[[#This Row],[RETURNS]])-(Table118[[#This Row],[EXCHANGED]]+Table118[[#This Row],[SALES]]+Table118[[#This Row],[ISSUES]])</f>
        <v>0</v>
      </c>
      <c r="I157" s="53">
        <v>0</v>
      </c>
      <c r="J157" s="58">
        <f t="shared" ref="J157:J220" si="61">+I157-H157</f>
        <v>0</v>
      </c>
      <c r="K157" s="53">
        <f>+'DAY15'!K157+'DAY16'!C157</f>
        <v>0</v>
      </c>
      <c r="L157" s="54">
        <f>+'DAY15'!L157+'DAY16'!D157</f>
        <v>0</v>
      </c>
      <c r="M157" s="55">
        <f>+'DAY15'!M157+'DAY16'!E157</f>
        <v>0</v>
      </c>
      <c r="N157" s="52">
        <f>+'DAY15'!N157+'DAY16'!F157</f>
        <v>0</v>
      </c>
      <c r="O157" s="276">
        <f>+'DAY15'!O157+'DAY16'!G157</f>
        <v>0</v>
      </c>
      <c r="P157" s="53">
        <f t="shared" si="56"/>
        <v>0</v>
      </c>
      <c r="Q157" s="54">
        <f t="shared" si="57"/>
        <v>0</v>
      </c>
      <c r="R157" s="55">
        <f t="shared" si="58"/>
        <v>0</v>
      </c>
      <c r="S157" s="52">
        <f t="shared" si="59"/>
        <v>0</v>
      </c>
      <c r="T157" s="276">
        <f t="shared" si="60"/>
        <v>0</v>
      </c>
      <c r="U157" s="62">
        <f t="shared" si="53"/>
        <v>0</v>
      </c>
    </row>
    <row r="158" spans="1:21" x14ac:dyDescent="0.25">
      <c r="A158" s="85" t="s">
        <v>71</v>
      </c>
      <c r="B158" s="52">
        <f>'DAY15'!H158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+(Table118[[#This Row],[OPENING ]]+Table118[[#This Row],[RECEIPTS]]+Table118[[#This Row],[RETURNS]])-(Table118[[#This Row],[EXCHANGED]]+Table118[[#This Row],[SALES]]+Table118[[#This Row],[ISSUES]])</f>
        <v>0</v>
      </c>
      <c r="I158" s="53">
        <v>0</v>
      </c>
      <c r="J158" s="58">
        <f t="shared" si="61"/>
        <v>0</v>
      </c>
      <c r="K158" s="53">
        <f>+'DAY15'!K158+'DAY16'!C158</f>
        <v>0</v>
      </c>
      <c r="L158" s="54">
        <f>+'DAY15'!L158+'DAY16'!D158</f>
        <v>0</v>
      </c>
      <c r="M158" s="55">
        <f>+'DAY15'!M158+'DAY16'!E158</f>
        <v>0</v>
      </c>
      <c r="N158" s="52">
        <f>+'DAY15'!N158+'DAY16'!F158</f>
        <v>0</v>
      </c>
      <c r="O158" s="276">
        <f>+'DAY15'!O158+'DAY16'!G158</f>
        <v>0</v>
      </c>
      <c r="P158" s="53">
        <f t="shared" si="56"/>
        <v>0</v>
      </c>
      <c r="Q158" s="54">
        <f t="shared" si="57"/>
        <v>0</v>
      </c>
      <c r="R158" s="55">
        <f t="shared" si="58"/>
        <v>0</v>
      </c>
      <c r="S158" s="52">
        <f t="shared" si="59"/>
        <v>0</v>
      </c>
      <c r="T158" s="276">
        <f t="shared" si="60"/>
        <v>0</v>
      </c>
      <c r="U158" s="62">
        <f t="shared" si="53"/>
        <v>0</v>
      </c>
    </row>
    <row r="159" spans="1:21" x14ac:dyDescent="0.25">
      <c r="A159" s="86" t="s">
        <v>72</v>
      </c>
      <c r="B159" s="52">
        <f>'DAY15'!H159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+(Table118[[#This Row],[OPENING ]]+Table118[[#This Row],[RECEIPTS]]+Table118[[#This Row],[RETURNS]])-(Table118[[#This Row],[EXCHANGED]]+Table118[[#This Row],[SALES]]+Table118[[#This Row],[ISSUES]])</f>
        <v>0</v>
      </c>
      <c r="I159" s="53">
        <v>0</v>
      </c>
      <c r="J159" s="58">
        <f t="shared" si="61"/>
        <v>0</v>
      </c>
      <c r="K159" s="53">
        <f>+'DAY15'!K159+'DAY16'!C159</f>
        <v>0</v>
      </c>
      <c r="L159" s="54">
        <f>+'DAY15'!L159+'DAY16'!D159</f>
        <v>0</v>
      </c>
      <c r="M159" s="55">
        <f>+'DAY15'!M159+'DAY16'!E159</f>
        <v>0</v>
      </c>
      <c r="N159" s="52">
        <f>+'DAY15'!N159+'DAY16'!F159</f>
        <v>0</v>
      </c>
      <c r="O159" s="276">
        <f>+'DAY15'!O159+'DAY16'!G159</f>
        <v>0</v>
      </c>
      <c r="P159" s="53">
        <f t="shared" si="56"/>
        <v>0</v>
      </c>
      <c r="Q159" s="54">
        <f t="shared" si="57"/>
        <v>0</v>
      </c>
      <c r="R159" s="55">
        <f t="shared" si="58"/>
        <v>0</v>
      </c>
      <c r="S159" s="52">
        <f t="shared" si="59"/>
        <v>0</v>
      </c>
      <c r="T159" s="276">
        <f t="shared" si="60"/>
        <v>0</v>
      </c>
      <c r="U159" s="62">
        <f t="shared" si="53"/>
        <v>0</v>
      </c>
    </row>
    <row r="160" spans="1:21" x14ac:dyDescent="0.25">
      <c r="A160" s="86" t="s">
        <v>73</v>
      </c>
      <c r="B160" s="52">
        <f>'DAY15'!H160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+(Table118[[#This Row],[OPENING ]]+Table118[[#This Row],[RECEIPTS]]+Table118[[#This Row],[RETURNS]])-(Table118[[#This Row],[EXCHANGED]]+Table118[[#This Row],[SALES]]+Table118[[#This Row],[ISSUES]])</f>
        <v>0</v>
      </c>
      <c r="I160" s="53">
        <v>0</v>
      </c>
      <c r="J160" s="58">
        <f t="shared" si="61"/>
        <v>0</v>
      </c>
      <c r="K160" s="53">
        <f>+'DAY15'!K160+'DAY16'!C160</f>
        <v>0</v>
      </c>
      <c r="L160" s="54">
        <f>+'DAY15'!L160+'DAY16'!D160</f>
        <v>0</v>
      </c>
      <c r="M160" s="55">
        <f>+'DAY15'!M160+'DAY16'!E160</f>
        <v>0</v>
      </c>
      <c r="N160" s="52">
        <f>+'DAY15'!N160+'DAY16'!F160</f>
        <v>0</v>
      </c>
      <c r="O160" s="276">
        <f>+'DAY15'!O160+'DAY16'!G160</f>
        <v>0</v>
      </c>
      <c r="P160" s="53">
        <f t="shared" si="56"/>
        <v>0</v>
      </c>
      <c r="Q160" s="54">
        <f t="shared" si="57"/>
        <v>0</v>
      </c>
      <c r="R160" s="55">
        <f t="shared" si="58"/>
        <v>0</v>
      </c>
      <c r="S160" s="52">
        <f t="shared" si="59"/>
        <v>0</v>
      </c>
      <c r="T160" s="276">
        <f t="shared" si="60"/>
        <v>0</v>
      </c>
      <c r="U160" s="62">
        <f t="shared" si="53"/>
        <v>0</v>
      </c>
    </row>
    <row r="161" spans="1:21" x14ac:dyDescent="0.25">
      <c r="A161" s="87" t="s">
        <v>74</v>
      </c>
      <c r="B161" s="52">
        <f>'DAY15'!H161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+(Table118[[#This Row],[OPENING ]]+Table118[[#This Row],[RECEIPTS]]+Table118[[#This Row],[RETURNS]])-(Table118[[#This Row],[EXCHANGED]]+Table118[[#This Row],[SALES]]+Table118[[#This Row],[ISSUES]])</f>
        <v>562</v>
      </c>
      <c r="I161" s="53">
        <v>0</v>
      </c>
      <c r="J161" s="58">
        <f>+I161-H161</f>
        <v>-562</v>
      </c>
      <c r="K161" s="53">
        <f>+'DAY15'!K161+'DAY16'!C161</f>
        <v>0</v>
      </c>
      <c r="L161" s="54">
        <f>+'DAY15'!L161+'DAY16'!D161</f>
        <v>0</v>
      </c>
      <c r="M161" s="55">
        <f>+'DAY15'!M161+'DAY16'!E161</f>
        <v>0</v>
      </c>
      <c r="N161" s="52">
        <f>+'DAY15'!N161+'DAY16'!F161</f>
        <v>0</v>
      </c>
      <c r="O161" s="276">
        <f>+'DAY15'!O161+'DAY16'!G161</f>
        <v>0</v>
      </c>
      <c r="P161" s="53">
        <f t="shared" si="56"/>
        <v>0</v>
      </c>
      <c r="Q161" s="54">
        <f t="shared" si="57"/>
        <v>0</v>
      </c>
      <c r="R161" s="55">
        <f t="shared" si="58"/>
        <v>0</v>
      </c>
      <c r="S161" s="52">
        <f t="shared" si="59"/>
        <v>0</v>
      </c>
      <c r="T161" s="276">
        <f t="shared" si="60"/>
        <v>0</v>
      </c>
      <c r="U161" s="62">
        <f t="shared" si="53"/>
        <v>0</v>
      </c>
    </row>
    <row r="162" spans="1:21" x14ac:dyDescent="0.25">
      <c r="A162" s="88" t="s">
        <v>75</v>
      </c>
      <c r="B162" s="52">
        <f>'DAY15'!H162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+(Table118[[#This Row],[OPENING ]]+Table118[[#This Row],[RECEIPTS]]+Table118[[#This Row],[RETURNS]])-(Table118[[#This Row],[EXCHANGED]]+Table118[[#This Row],[SALES]]+Table118[[#This Row],[ISSUES]])</f>
        <v>0</v>
      </c>
      <c r="I162" s="53">
        <v>0</v>
      </c>
      <c r="J162" s="58">
        <f t="shared" si="61"/>
        <v>0</v>
      </c>
      <c r="K162" s="53">
        <f>+'DAY15'!K162+'DAY16'!C162</f>
        <v>0</v>
      </c>
      <c r="L162" s="54">
        <f>+'DAY15'!L162+'DAY16'!D162</f>
        <v>0</v>
      </c>
      <c r="M162" s="55">
        <f>+'DAY15'!M162+'DAY16'!E162</f>
        <v>0</v>
      </c>
      <c r="N162" s="52">
        <f>+'DAY15'!N162+'DAY16'!F162</f>
        <v>0</v>
      </c>
      <c r="O162" s="276">
        <f>+'DAY15'!O162+'DAY16'!G162</f>
        <v>0</v>
      </c>
      <c r="P162" s="53">
        <f t="shared" si="56"/>
        <v>0</v>
      </c>
      <c r="Q162" s="54">
        <f t="shared" si="57"/>
        <v>0</v>
      </c>
      <c r="R162" s="55">
        <f t="shared" si="58"/>
        <v>0</v>
      </c>
      <c r="S162" s="52">
        <f t="shared" si="59"/>
        <v>0</v>
      </c>
      <c r="T162" s="276">
        <f t="shared" si="60"/>
        <v>0</v>
      </c>
      <c r="U162" s="62">
        <f t="shared" si="53"/>
        <v>0</v>
      </c>
    </row>
    <row r="163" spans="1:21" x14ac:dyDescent="0.25">
      <c r="A163" s="88" t="s">
        <v>76</v>
      </c>
      <c r="B163" s="52">
        <f>'DAY15'!H163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+(Table118[[#This Row],[OPENING ]]+Table118[[#This Row],[RECEIPTS]]+Table118[[#This Row],[RETURNS]])-(Table118[[#This Row],[EXCHANGED]]+Table118[[#This Row],[SALES]]+Table118[[#This Row],[ISSUES]])</f>
        <v>0</v>
      </c>
      <c r="I163" s="53">
        <v>0</v>
      </c>
      <c r="J163" s="58">
        <f t="shared" si="61"/>
        <v>0</v>
      </c>
      <c r="K163" s="53">
        <f>+'DAY15'!K163+'DAY16'!C163</f>
        <v>0</v>
      </c>
      <c r="L163" s="54">
        <f>+'DAY15'!L163+'DAY16'!D163</f>
        <v>0</v>
      </c>
      <c r="M163" s="55">
        <f>+'DAY15'!M163+'DAY16'!E163</f>
        <v>0</v>
      </c>
      <c r="N163" s="52">
        <f>+'DAY15'!N163+'DAY16'!F163</f>
        <v>0</v>
      </c>
      <c r="O163" s="276">
        <f>+'DAY15'!O163+'DAY16'!G163</f>
        <v>0</v>
      </c>
      <c r="P163" s="53">
        <f t="shared" si="56"/>
        <v>0</v>
      </c>
      <c r="Q163" s="54">
        <f t="shared" si="57"/>
        <v>0</v>
      </c>
      <c r="R163" s="55">
        <f t="shared" si="58"/>
        <v>0</v>
      </c>
      <c r="S163" s="52">
        <f t="shared" si="59"/>
        <v>0</v>
      </c>
      <c r="T163" s="276">
        <f t="shared" si="60"/>
        <v>0</v>
      </c>
      <c r="U163" s="62">
        <f t="shared" si="53"/>
        <v>0</v>
      </c>
    </row>
    <row r="164" spans="1:21" x14ac:dyDescent="0.25">
      <c r="A164" s="87" t="s">
        <v>77</v>
      </c>
      <c r="B164" s="52">
        <f>'DAY15'!H164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+(Table118[[#This Row],[OPENING ]]+Table118[[#This Row],[RECEIPTS]]+Table118[[#This Row],[RETURNS]])-(Table118[[#This Row],[EXCHANGED]]+Table118[[#This Row],[SALES]]+Table118[[#This Row],[ISSUES]])</f>
        <v>4</v>
      </c>
      <c r="I164" s="53">
        <v>0</v>
      </c>
      <c r="J164" s="58">
        <f t="shared" si="61"/>
        <v>-4</v>
      </c>
      <c r="K164" s="53">
        <f>+'DAY15'!K164+'DAY16'!C164</f>
        <v>0</v>
      </c>
      <c r="L164" s="54">
        <f>+'DAY15'!L164+'DAY16'!D164</f>
        <v>0</v>
      </c>
      <c r="M164" s="55">
        <f>+'DAY15'!M164+'DAY16'!E164</f>
        <v>0</v>
      </c>
      <c r="N164" s="52">
        <f>+'DAY15'!N164+'DAY16'!F164</f>
        <v>0</v>
      </c>
      <c r="O164" s="276">
        <f>+'DAY15'!O164+'DAY16'!G164</f>
        <v>0</v>
      </c>
      <c r="P164" s="53">
        <f t="shared" si="56"/>
        <v>0</v>
      </c>
      <c r="Q164" s="54">
        <f t="shared" si="57"/>
        <v>0</v>
      </c>
      <c r="R164" s="55">
        <f t="shared" si="58"/>
        <v>0</v>
      </c>
      <c r="S164" s="52">
        <f t="shared" si="59"/>
        <v>0</v>
      </c>
      <c r="T164" s="276">
        <f t="shared" si="60"/>
        <v>0</v>
      </c>
      <c r="U164" s="62">
        <f t="shared" si="53"/>
        <v>0</v>
      </c>
    </row>
    <row r="165" spans="1:21" x14ac:dyDescent="0.25">
      <c r="A165" s="109" t="s">
        <v>78</v>
      </c>
      <c r="B165" s="52">
        <f>'DAY15'!H165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+(Table118[[#This Row],[OPENING ]]+Table118[[#This Row],[RECEIPTS]]+Table118[[#This Row],[RETURNS]])-(Table118[[#This Row],[EXCHANGED]]+Table118[[#This Row],[SALES]]+Table118[[#This Row],[ISSUES]])</f>
        <v>0</v>
      </c>
      <c r="I165" s="53">
        <v>0</v>
      </c>
      <c r="J165" s="58">
        <f t="shared" si="61"/>
        <v>0</v>
      </c>
      <c r="K165" s="53">
        <f>+'DAY15'!K165+'DAY16'!C165</f>
        <v>0</v>
      </c>
      <c r="L165" s="54">
        <f>+'DAY15'!L165+'DAY16'!D165</f>
        <v>0</v>
      </c>
      <c r="M165" s="55">
        <f>+'DAY15'!M165+'DAY16'!E165</f>
        <v>0</v>
      </c>
      <c r="N165" s="52">
        <f>+'DAY15'!N165+'DAY16'!F165</f>
        <v>0</v>
      </c>
      <c r="O165" s="276">
        <f>+'DAY15'!O165+'DAY16'!G165</f>
        <v>0</v>
      </c>
      <c r="P165" s="53">
        <f t="shared" si="56"/>
        <v>0</v>
      </c>
      <c r="Q165" s="54">
        <f t="shared" si="57"/>
        <v>0</v>
      </c>
      <c r="R165" s="55">
        <f t="shared" si="58"/>
        <v>0</v>
      </c>
      <c r="S165" s="52">
        <f t="shared" si="59"/>
        <v>0</v>
      </c>
      <c r="T165" s="276">
        <f t="shared" si="60"/>
        <v>0</v>
      </c>
      <c r="U165" s="62">
        <f t="shared" si="53"/>
        <v>0</v>
      </c>
    </row>
    <row r="166" spans="1:21" x14ac:dyDescent="0.25">
      <c r="A166" s="109" t="s">
        <v>79</v>
      </c>
      <c r="B166" s="52">
        <f>'DAY15'!H166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+(Table118[[#This Row],[OPENING ]]+Table118[[#This Row],[RECEIPTS]]+Table118[[#This Row],[RETURNS]])-(Table118[[#This Row],[EXCHANGED]]+Table118[[#This Row],[SALES]]+Table118[[#This Row],[ISSUES]])</f>
        <v>0</v>
      </c>
      <c r="I166" s="53">
        <v>0</v>
      </c>
      <c r="J166" s="58">
        <f t="shared" si="61"/>
        <v>0</v>
      </c>
      <c r="K166" s="53">
        <f>+'DAY15'!K166+'DAY16'!C166</f>
        <v>0</v>
      </c>
      <c r="L166" s="54">
        <f>+'DAY15'!L166+'DAY16'!D166</f>
        <v>0</v>
      </c>
      <c r="M166" s="55">
        <f>+'DAY15'!M166+'DAY16'!E166</f>
        <v>0</v>
      </c>
      <c r="N166" s="52">
        <f>+'DAY15'!N166+'DAY16'!F166</f>
        <v>0</v>
      </c>
      <c r="O166" s="276">
        <f>+'DAY15'!O166+'DAY16'!G166</f>
        <v>0</v>
      </c>
      <c r="P166" s="53">
        <f t="shared" si="56"/>
        <v>0</v>
      </c>
      <c r="Q166" s="54">
        <f t="shared" si="57"/>
        <v>0</v>
      </c>
      <c r="R166" s="55">
        <f t="shared" si="58"/>
        <v>0</v>
      </c>
      <c r="S166" s="52">
        <f t="shared" si="59"/>
        <v>0</v>
      </c>
      <c r="T166" s="276">
        <f t="shared" si="60"/>
        <v>0</v>
      </c>
      <c r="U166" s="62">
        <f t="shared" si="53"/>
        <v>0</v>
      </c>
    </row>
    <row r="167" spans="1:21" x14ac:dyDescent="0.25">
      <c r="A167" s="109" t="s">
        <v>109</v>
      </c>
      <c r="B167" s="52">
        <f>'DAY15'!H167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+(Table118[[#This Row],[OPENING ]]+Table118[[#This Row],[RECEIPTS]]+Table118[[#This Row],[RETURNS]])-(Table118[[#This Row],[EXCHANGED]]+Table118[[#This Row],[SALES]]+Table118[[#This Row],[ISSUES]])</f>
        <v>317.2</v>
      </c>
      <c r="I167" s="53">
        <v>0</v>
      </c>
      <c r="J167" s="58">
        <f t="shared" si="61"/>
        <v>-317.2</v>
      </c>
      <c r="K167" s="53">
        <f>+'DAY15'!K167+'DAY16'!C167</f>
        <v>0</v>
      </c>
      <c r="L167" s="54">
        <f>+'DAY15'!L167+'DAY16'!D167</f>
        <v>0</v>
      </c>
      <c r="M167" s="55">
        <f>+'DAY15'!M167+'DAY16'!E167</f>
        <v>0</v>
      </c>
      <c r="N167" s="52">
        <f>+'DAY15'!N167+'DAY16'!F167</f>
        <v>0</v>
      </c>
      <c r="O167" s="276">
        <f>+'DAY15'!O167+'DAY16'!G167</f>
        <v>0</v>
      </c>
      <c r="P167" s="53">
        <f t="shared" si="56"/>
        <v>0</v>
      </c>
      <c r="Q167" s="54">
        <f t="shared" si="57"/>
        <v>0</v>
      </c>
      <c r="R167" s="55">
        <f t="shared" si="58"/>
        <v>0</v>
      </c>
      <c r="S167" s="52">
        <f t="shared" si="59"/>
        <v>0</v>
      </c>
      <c r="T167" s="276">
        <f t="shared" si="60"/>
        <v>0</v>
      </c>
      <c r="U167" s="62">
        <f t="shared" si="53"/>
        <v>0</v>
      </c>
    </row>
    <row r="168" spans="1:21" x14ac:dyDescent="0.25">
      <c r="A168" s="109" t="s">
        <v>110</v>
      </c>
      <c r="B168" s="52">
        <f>'DAY15'!H168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+(Table118[[#This Row],[OPENING ]]+Table118[[#This Row],[RECEIPTS]]+Table118[[#This Row],[RETURNS]])-(Table118[[#This Row],[EXCHANGED]]+Table118[[#This Row],[SALES]]+Table118[[#This Row],[ISSUES]])</f>
        <v>1254.2</v>
      </c>
      <c r="I168" s="53">
        <v>0</v>
      </c>
      <c r="J168" s="58">
        <f t="shared" si="61"/>
        <v>-1254.2</v>
      </c>
      <c r="K168" s="53">
        <f>+'DAY15'!K168+'DAY16'!C168</f>
        <v>0</v>
      </c>
      <c r="L168" s="54">
        <f>+'DAY15'!L168+'DAY16'!D168</f>
        <v>0</v>
      </c>
      <c r="M168" s="55">
        <f>+'DAY15'!M168+'DAY16'!E168</f>
        <v>0</v>
      </c>
      <c r="N168" s="52">
        <f>+'DAY15'!N168+'DAY16'!F168</f>
        <v>0</v>
      </c>
      <c r="O168" s="276">
        <f>+'DAY15'!O168+'DAY16'!G168</f>
        <v>0</v>
      </c>
      <c r="P168" s="53">
        <f t="shared" si="56"/>
        <v>0</v>
      </c>
      <c r="Q168" s="54">
        <f t="shared" si="57"/>
        <v>0</v>
      </c>
      <c r="R168" s="55">
        <f t="shared" si="58"/>
        <v>0</v>
      </c>
      <c r="S168" s="52">
        <f t="shared" si="59"/>
        <v>0</v>
      </c>
      <c r="T168" s="276">
        <f t="shared" si="60"/>
        <v>0</v>
      </c>
      <c r="U168" s="62">
        <f t="shared" si="53"/>
        <v>0</v>
      </c>
    </row>
    <row r="169" spans="1:21" x14ac:dyDescent="0.25">
      <c r="A169" s="109" t="s">
        <v>80</v>
      </c>
      <c r="B169" s="52">
        <f>'DAY15'!H169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+(Table118[[#This Row],[OPENING ]]+Table118[[#This Row],[RECEIPTS]]+Table118[[#This Row],[RETURNS]])-(Table118[[#This Row],[EXCHANGED]]+Table118[[#This Row],[SALES]]+Table118[[#This Row],[ISSUES]])</f>
        <v>0</v>
      </c>
      <c r="I169" s="53">
        <v>0</v>
      </c>
      <c r="J169" s="58">
        <f t="shared" si="61"/>
        <v>0</v>
      </c>
      <c r="K169" s="53">
        <f>+'DAY15'!K169+'DAY16'!C169</f>
        <v>0</v>
      </c>
      <c r="L169" s="54">
        <f>+'DAY15'!L169+'DAY16'!D169</f>
        <v>0</v>
      </c>
      <c r="M169" s="55">
        <f>+'DAY15'!M169+'DAY16'!E169</f>
        <v>0</v>
      </c>
      <c r="N169" s="52">
        <f>+'DAY15'!N169+'DAY16'!F169</f>
        <v>0</v>
      </c>
      <c r="O169" s="276">
        <f>+'DAY15'!O169+'DAY16'!G169</f>
        <v>0</v>
      </c>
      <c r="P169" s="53">
        <f t="shared" si="56"/>
        <v>0</v>
      </c>
      <c r="Q169" s="54">
        <f t="shared" si="57"/>
        <v>0</v>
      </c>
      <c r="R169" s="55">
        <f t="shared" si="58"/>
        <v>0</v>
      </c>
      <c r="S169" s="52">
        <f t="shared" si="59"/>
        <v>0</v>
      </c>
      <c r="T169" s="276">
        <f t="shared" si="60"/>
        <v>0</v>
      </c>
      <c r="U169" s="62">
        <f t="shared" si="53"/>
        <v>0</v>
      </c>
    </row>
    <row r="170" spans="1:21" x14ac:dyDescent="0.25">
      <c r="A170" s="109" t="s">
        <v>81</v>
      </c>
      <c r="B170" s="52">
        <f>'DAY15'!H170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+(Table118[[#This Row],[OPENING ]]+Table118[[#This Row],[RECEIPTS]]+Table118[[#This Row],[RETURNS]])-(Table118[[#This Row],[EXCHANGED]]+Table118[[#This Row],[SALES]]+Table118[[#This Row],[ISSUES]])</f>
        <v>0</v>
      </c>
      <c r="I170" s="53">
        <v>0</v>
      </c>
      <c r="J170" s="58">
        <f t="shared" si="61"/>
        <v>0</v>
      </c>
      <c r="K170" s="53">
        <f>+'DAY15'!K170+'DAY16'!C170</f>
        <v>0</v>
      </c>
      <c r="L170" s="54">
        <f>+'DAY15'!L170+'DAY16'!D170</f>
        <v>0</v>
      </c>
      <c r="M170" s="55">
        <f>+'DAY15'!M170+'DAY16'!E170</f>
        <v>0</v>
      </c>
      <c r="N170" s="52">
        <f>+'DAY15'!N170+'DAY16'!F170</f>
        <v>0</v>
      </c>
      <c r="O170" s="276">
        <f>+'DAY15'!O170+'DAY16'!G170</f>
        <v>0</v>
      </c>
      <c r="P170" s="53">
        <f t="shared" si="56"/>
        <v>0</v>
      </c>
      <c r="Q170" s="54">
        <f t="shared" si="57"/>
        <v>0</v>
      </c>
      <c r="R170" s="55">
        <f t="shared" si="58"/>
        <v>0</v>
      </c>
      <c r="S170" s="52">
        <f t="shared" si="59"/>
        <v>0</v>
      </c>
      <c r="T170" s="276">
        <f t="shared" si="60"/>
        <v>0</v>
      </c>
      <c r="U170" s="62">
        <f t="shared" si="53"/>
        <v>0</v>
      </c>
    </row>
    <row r="171" spans="1:21" x14ac:dyDescent="0.25">
      <c r="A171" s="89" t="s">
        <v>82</v>
      </c>
      <c r="B171" s="52">
        <f>'DAY15'!H171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+(Table118[[#This Row],[OPENING ]]+Table118[[#This Row],[RECEIPTS]]+Table118[[#This Row],[RETURNS]])-(Table118[[#This Row],[EXCHANGED]]+Table118[[#This Row],[SALES]]+Table118[[#This Row],[ISSUES]])</f>
        <v>0</v>
      </c>
      <c r="I171" s="53">
        <v>0</v>
      </c>
      <c r="J171" s="58">
        <f t="shared" si="61"/>
        <v>0</v>
      </c>
      <c r="K171" s="53">
        <f>+'DAY15'!K171+'DAY16'!C171</f>
        <v>0</v>
      </c>
      <c r="L171" s="54">
        <f>+'DAY15'!L171+'DAY16'!D171</f>
        <v>0</v>
      </c>
      <c r="M171" s="55">
        <f>+'DAY15'!M171+'DAY16'!E171</f>
        <v>0</v>
      </c>
      <c r="N171" s="52">
        <f>+'DAY15'!N171+'DAY16'!F171</f>
        <v>0</v>
      </c>
      <c r="O171" s="276">
        <f>+'DAY15'!O171+'DAY16'!G171</f>
        <v>0</v>
      </c>
      <c r="P171" s="53">
        <f t="shared" si="56"/>
        <v>0</v>
      </c>
      <c r="Q171" s="54">
        <f t="shared" si="57"/>
        <v>0</v>
      </c>
      <c r="R171" s="55">
        <f t="shared" si="58"/>
        <v>0</v>
      </c>
      <c r="S171" s="52">
        <f t="shared" si="59"/>
        <v>0</v>
      </c>
      <c r="T171" s="276">
        <f t="shared" si="60"/>
        <v>0</v>
      </c>
      <c r="U171" s="62">
        <f t="shared" si="53"/>
        <v>0</v>
      </c>
    </row>
    <row r="172" spans="1:21" x14ac:dyDescent="0.25">
      <c r="A172" s="90" t="s">
        <v>83</v>
      </c>
      <c r="B172" s="52">
        <f>'DAY15'!H172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+(Table118[[#This Row],[OPENING ]]+Table118[[#This Row],[RECEIPTS]]+Table118[[#This Row],[RETURNS]])-(Table118[[#This Row],[EXCHANGED]]+Table118[[#This Row],[SALES]]+Table118[[#This Row],[ISSUES]])</f>
        <v>504.2</v>
      </c>
      <c r="I172" s="53">
        <v>0</v>
      </c>
      <c r="J172" s="58">
        <f t="shared" si="61"/>
        <v>-504.2</v>
      </c>
      <c r="K172" s="53">
        <f>+'DAY15'!K172+'DAY16'!C172</f>
        <v>0</v>
      </c>
      <c r="L172" s="54">
        <f>+'DAY15'!L172+'DAY16'!D172</f>
        <v>0</v>
      </c>
      <c r="M172" s="55">
        <f>+'DAY15'!M172+'DAY16'!E172</f>
        <v>0</v>
      </c>
      <c r="N172" s="52">
        <f>+'DAY15'!N172+'DAY16'!F172</f>
        <v>0</v>
      </c>
      <c r="O172" s="276">
        <f>+'DAY15'!O172+'DAY16'!G172</f>
        <v>0</v>
      </c>
      <c r="P172" s="53">
        <f t="shared" si="56"/>
        <v>0</v>
      </c>
      <c r="Q172" s="54">
        <f t="shared" si="57"/>
        <v>0</v>
      </c>
      <c r="R172" s="55">
        <f t="shared" si="58"/>
        <v>0</v>
      </c>
      <c r="S172" s="52">
        <f t="shared" si="59"/>
        <v>0</v>
      </c>
      <c r="T172" s="276">
        <f t="shared" si="60"/>
        <v>0</v>
      </c>
      <c r="U172" s="62">
        <f t="shared" si="53"/>
        <v>0</v>
      </c>
    </row>
    <row r="173" spans="1:21" x14ac:dyDescent="0.25">
      <c r="A173" s="90" t="s">
        <v>86</v>
      </c>
      <c r="B173" s="52">
        <f>'DAY15'!H173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+(Table118[[#This Row],[OPENING ]]+Table118[[#This Row],[RECEIPTS]]+Table118[[#This Row],[RETURNS]])-(Table118[[#This Row],[EXCHANGED]]+Table118[[#This Row],[SALES]]+Table118[[#This Row],[ISSUES]])</f>
        <v>4.8</v>
      </c>
      <c r="I173" s="53">
        <v>0</v>
      </c>
      <c r="J173" s="58">
        <f t="shared" si="61"/>
        <v>-4.8</v>
      </c>
      <c r="K173" s="53">
        <f>+'DAY15'!K173+'DAY16'!C173</f>
        <v>0</v>
      </c>
      <c r="L173" s="54">
        <f>+'DAY15'!L173+'DAY16'!D173</f>
        <v>0</v>
      </c>
      <c r="M173" s="55">
        <f>+'DAY15'!M173+'DAY16'!E173</f>
        <v>0</v>
      </c>
      <c r="N173" s="52">
        <f>+'DAY15'!N173+'DAY16'!F173</f>
        <v>0</v>
      </c>
      <c r="O173" s="276">
        <f>+'DAY15'!O173+'DAY16'!G173</f>
        <v>0</v>
      </c>
      <c r="P173" s="53">
        <f t="shared" si="56"/>
        <v>0</v>
      </c>
      <c r="Q173" s="54">
        <f t="shared" si="57"/>
        <v>0</v>
      </c>
      <c r="R173" s="55">
        <f t="shared" si="58"/>
        <v>0</v>
      </c>
      <c r="S173" s="52">
        <f t="shared" si="59"/>
        <v>0</v>
      </c>
      <c r="T173" s="276">
        <f t="shared" si="60"/>
        <v>0</v>
      </c>
      <c r="U173" s="62">
        <f t="shared" si="53"/>
        <v>0</v>
      </c>
    </row>
    <row r="174" spans="1:21" x14ac:dyDescent="0.25">
      <c r="A174" s="94" t="s">
        <v>85</v>
      </c>
      <c r="B174" s="52">
        <f>'DAY15'!H174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+(Table118[[#This Row],[OPENING ]]+Table118[[#This Row],[RECEIPTS]]+Table118[[#This Row],[RETURNS]])-(Table118[[#This Row],[EXCHANGED]]+Table118[[#This Row],[SALES]]+Table118[[#This Row],[ISSUES]])</f>
        <v>800.8</v>
      </c>
      <c r="I174" s="53">
        <v>0</v>
      </c>
      <c r="J174" s="58">
        <f t="shared" si="61"/>
        <v>-800.8</v>
      </c>
      <c r="K174" s="53">
        <f>+'DAY15'!K174+'DAY16'!C174</f>
        <v>0</v>
      </c>
      <c r="L174" s="54">
        <f>+'DAY15'!L174+'DAY16'!D174</f>
        <v>0</v>
      </c>
      <c r="M174" s="55">
        <f>+'DAY15'!M174+'DAY16'!E174</f>
        <v>0</v>
      </c>
      <c r="N174" s="52">
        <f>+'DAY15'!N174+'DAY16'!F174</f>
        <v>0</v>
      </c>
      <c r="O174" s="276">
        <f>+'DAY15'!O174+'DAY16'!G174</f>
        <v>1.2</v>
      </c>
      <c r="P174" s="53">
        <f t="shared" si="56"/>
        <v>0</v>
      </c>
      <c r="Q174" s="54">
        <f t="shared" si="57"/>
        <v>0</v>
      </c>
      <c r="R174" s="55">
        <f t="shared" si="58"/>
        <v>0</v>
      </c>
      <c r="S174" s="52">
        <f t="shared" si="59"/>
        <v>0</v>
      </c>
      <c r="T174" s="276">
        <f t="shared" si="60"/>
        <v>7.4999999999999997E-2</v>
      </c>
      <c r="U174" s="62">
        <f t="shared" si="53"/>
        <v>10677.333333333334</v>
      </c>
    </row>
    <row r="175" spans="1:21" x14ac:dyDescent="0.25">
      <c r="A175" s="90" t="s">
        <v>84</v>
      </c>
      <c r="B175" s="52">
        <f>'DAY15'!H175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+(Table118[[#This Row],[OPENING ]]+Table118[[#This Row],[RECEIPTS]]+Table118[[#This Row],[RETURNS]])-(Table118[[#This Row],[EXCHANGED]]+Table118[[#This Row],[SALES]]+Table118[[#This Row],[ISSUES]])</f>
        <v>0</v>
      </c>
      <c r="I175" s="53">
        <v>0</v>
      </c>
      <c r="J175" s="58">
        <f t="shared" si="61"/>
        <v>0</v>
      </c>
      <c r="K175" s="53">
        <f>+'DAY15'!K175+'DAY16'!C175</f>
        <v>0</v>
      </c>
      <c r="L175" s="54">
        <f>+'DAY15'!L175+'DAY16'!D175</f>
        <v>0</v>
      </c>
      <c r="M175" s="55">
        <f>+'DAY15'!M175+'DAY16'!E175</f>
        <v>0</v>
      </c>
      <c r="N175" s="52">
        <f>+'DAY15'!N175+'DAY16'!F175</f>
        <v>0</v>
      </c>
      <c r="O175" s="276">
        <f>+'DAY15'!O175+'DAY16'!G175</f>
        <v>0</v>
      </c>
      <c r="P175" s="53">
        <f t="shared" si="56"/>
        <v>0</v>
      </c>
      <c r="Q175" s="54">
        <f t="shared" si="57"/>
        <v>0</v>
      </c>
      <c r="R175" s="55">
        <f t="shared" si="58"/>
        <v>0</v>
      </c>
      <c r="S175" s="52">
        <f t="shared" si="59"/>
        <v>0</v>
      </c>
      <c r="T175" s="276">
        <f t="shared" si="60"/>
        <v>0</v>
      </c>
      <c r="U175" s="62">
        <f t="shared" si="53"/>
        <v>0</v>
      </c>
    </row>
    <row r="176" spans="1:21" x14ac:dyDescent="0.25">
      <c r="A176" s="318" t="s">
        <v>87</v>
      </c>
      <c r="B176" s="52">
        <f>'DAY15'!H176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+(Table118[[#This Row],[OPENING ]]+Table118[[#This Row],[RECEIPTS]]+Table118[[#This Row],[RETURNS]])-(Table118[[#This Row],[EXCHANGED]]+Table118[[#This Row],[SALES]]+Table118[[#This Row],[ISSUES]])</f>
        <v>0</v>
      </c>
      <c r="I176" s="53">
        <v>0</v>
      </c>
      <c r="J176" s="58">
        <f t="shared" si="61"/>
        <v>0</v>
      </c>
      <c r="K176" s="53">
        <f>+'DAY15'!K176+'DAY16'!C176</f>
        <v>0</v>
      </c>
      <c r="L176" s="54">
        <f>+'DAY15'!L176+'DAY16'!D176</f>
        <v>0</v>
      </c>
      <c r="M176" s="55">
        <f>+'DAY15'!M176+'DAY16'!E176</f>
        <v>0</v>
      </c>
      <c r="N176" s="52">
        <f>+'DAY15'!N176+'DAY16'!F176</f>
        <v>0</v>
      </c>
      <c r="O176" s="276">
        <f>+'DAY15'!O176+'DAY16'!G176</f>
        <v>0</v>
      </c>
      <c r="P176" s="53">
        <f t="shared" si="56"/>
        <v>0</v>
      </c>
      <c r="Q176" s="54">
        <f t="shared" si="57"/>
        <v>0</v>
      </c>
      <c r="R176" s="55">
        <f t="shared" si="58"/>
        <v>0</v>
      </c>
      <c r="S176" s="52">
        <f t="shared" si="59"/>
        <v>0</v>
      </c>
      <c r="T176" s="276">
        <f t="shared" si="60"/>
        <v>0</v>
      </c>
      <c r="U176" s="62">
        <f t="shared" si="53"/>
        <v>0</v>
      </c>
    </row>
    <row r="177" spans="1:21" x14ac:dyDescent="0.25">
      <c r="A177" s="318" t="s">
        <v>89</v>
      </c>
      <c r="B177" s="52">
        <f>'DAY15'!H177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+(Table118[[#This Row],[OPENING ]]+Table118[[#This Row],[RECEIPTS]]+Table118[[#This Row],[RETURNS]])-(Table118[[#This Row],[EXCHANGED]]+Table118[[#This Row],[SALES]]+Table118[[#This Row],[ISSUES]])</f>
        <v>17.8</v>
      </c>
      <c r="I177" s="53">
        <v>0</v>
      </c>
      <c r="J177" s="58">
        <f t="shared" si="61"/>
        <v>-17.8</v>
      </c>
      <c r="K177" s="53">
        <f>+'DAY15'!K177+'DAY16'!C177</f>
        <v>0</v>
      </c>
      <c r="L177" s="54">
        <f>+'DAY15'!L177+'DAY16'!D177</f>
        <v>0</v>
      </c>
      <c r="M177" s="55">
        <f>+'DAY15'!M177+'DAY16'!E177</f>
        <v>0</v>
      </c>
      <c r="N177" s="52">
        <f>+'DAY15'!N177+'DAY16'!F177</f>
        <v>0</v>
      </c>
      <c r="O177" s="276">
        <f>+'DAY15'!O177+'DAY16'!G177</f>
        <v>0</v>
      </c>
      <c r="P177" s="53">
        <f t="shared" si="56"/>
        <v>0</v>
      </c>
      <c r="Q177" s="54">
        <f t="shared" si="57"/>
        <v>0</v>
      </c>
      <c r="R177" s="55">
        <f t="shared" si="58"/>
        <v>0</v>
      </c>
      <c r="S177" s="52">
        <f t="shared" si="59"/>
        <v>0</v>
      </c>
      <c r="T177" s="276">
        <f t="shared" si="60"/>
        <v>0</v>
      </c>
      <c r="U177" s="62">
        <f t="shared" si="53"/>
        <v>0</v>
      </c>
    </row>
    <row r="178" spans="1:21" x14ac:dyDescent="0.25">
      <c r="A178" s="318" t="s">
        <v>88</v>
      </c>
      <c r="B178" s="52">
        <f>'DAY15'!H178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+(Table118[[#This Row],[OPENING ]]+Table118[[#This Row],[RECEIPTS]]+Table118[[#This Row],[RETURNS]])-(Table118[[#This Row],[EXCHANGED]]+Table118[[#This Row],[SALES]]+Table118[[#This Row],[ISSUES]])</f>
        <v>0</v>
      </c>
      <c r="I178" s="53">
        <v>0</v>
      </c>
      <c r="J178" s="58">
        <f t="shared" si="61"/>
        <v>0</v>
      </c>
      <c r="K178" s="53">
        <f>+'DAY15'!K178+'DAY16'!C178</f>
        <v>0</v>
      </c>
      <c r="L178" s="54">
        <f>+'DAY15'!L178+'DAY16'!D178</f>
        <v>0</v>
      </c>
      <c r="M178" s="55">
        <f>+'DAY15'!M178+'DAY16'!E178</f>
        <v>0</v>
      </c>
      <c r="N178" s="52">
        <f>+'DAY15'!N178+'DAY16'!F178</f>
        <v>0</v>
      </c>
      <c r="O178" s="276">
        <f>+'DAY15'!O178+'DAY16'!G178</f>
        <v>0</v>
      </c>
      <c r="P178" s="53">
        <f t="shared" si="56"/>
        <v>0</v>
      </c>
      <c r="Q178" s="54">
        <f t="shared" si="57"/>
        <v>0</v>
      </c>
      <c r="R178" s="55">
        <f t="shared" si="58"/>
        <v>0</v>
      </c>
      <c r="S178" s="52">
        <f t="shared" si="59"/>
        <v>0</v>
      </c>
      <c r="T178" s="276">
        <f t="shared" si="60"/>
        <v>0</v>
      </c>
      <c r="U178" s="62">
        <f t="shared" si="53"/>
        <v>0</v>
      </c>
    </row>
    <row r="179" spans="1:21" x14ac:dyDescent="0.25">
      <c r="A179" s="88" t="s">
        <v>90</v>
      </c>
      <c r="B179" s="52">
        <f>'DAY15'!H179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+(Table118[[#This Row],[OPENING ]]+Table118[[#This Row],[RECEIPTS]]+Table118[[#This Row],[RETURNS]])-(Table118[[#This Row],[EXCHANGED]]+Table118[[#This Row],[SALES]]+Table118[[#This Row],[ISSUES]])</f>
        <v>0</v>
      </c>
      <c r="I179" s="53">
        <v>0</v>
      </c>
      <c r="J179" s="58">
        <f t="shared" si="61"/>
        <v>0</v>
      </c>
      <c r="K179" s="53">
        <f>+'DAY15'!K179+'DAY16'!C179</f>
        <v>0</v>
      </c>
      <c r="L179" s="54">
        <f>+'DAY15'!L179+'DAY16'!D179</f>
        <v>0</v>
      </c>
      <c r="M179" s="55">
        <f>+'DAY15'!M179+'DAY16'!E179</f>
        <v>0</v>
      </c>
      <c r="N179" s="52">
        <f>+'DAY15'!N179+'DAY16'!F179</f>
        <v>0</v>
      </c>
      <c r="O179" s="276">
        <f>+'DAY15'!O179+'DAY16'!G179</f>
        <v>0</v>
      </c>
      <c r="P179" s="53">
        <f t="shared" si="56"/>
        <v>0</v>
      </c>
      <c r="Q179" s="54">
        <f t="shared" si="57"/>
        <v>0</v>
      </c>
      <c r="R179" s="55">
        <f t="shared" si="58"/>
        <v>0</v>
      </c>
      <c r="S179" s="52">
        <f t="shared" si="59"/>
        <v>0</v>
      </c>
      <c r="T179" s="276">
        <f t="shared" si="60"/>
        <v>0</v>
      </c>
      <c r="U179" s="62">
        <f t="shared" si="53"/>
        <v>0</v>
      </c>
    </row>
    <row r="180" spans="1:21" x14ac:dyDescent="0.25">
      <c r="A180" s="88" t="s">
        <v>91</v>
      </c>
      <c r="B180" s="52">
        <f>'DAY15'!H180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+(Table118[[#This Row],[OPENING ]]+Table118[[#This Row],[RECEIPTS]]+Table118[[#This Row],[RETURNS]])-(Table118[[#This Row],[EXCHANGED]]+Table118[[#This Row],[SALES]]+Table118[[#This Row],[ISSUES]])</f>
        <v>368.44</v>
      </c>
      <c r="I180" s="53">
        <v>0</v>
      </c>
      <c r="J180" s="58">
        <f t="shared" si="61"/>
        <v>-368.44</v>
      </c>
      <c r="K180" s="53">
        <f>+'DAY15'!K180+'DAY16'!C180</f>
        <v>0</v>
      </c>
      <c r="L180" s="54">
        <f>+'DAY15'!L180+'DAY16'!D180</f>
        <v>0</v>
      </c>
      <c r="M180" s="55">
        <f>+'DAY15'!M180+'DAY16'!E180</f>
        <v>0</v>
      </c>
      <c r="N180" s="52">
        <f>+'DAY15'!N180+'DAY16'!F180</f>
        <v>0</v>
      </c>
      <c r="O180" s="276">
        <f>+'DAY15'!O180+'DAY16'!G180</f>
        <v>87.2</v>
      </c>
      <c r="P180" s="53">
        <f t="shared" si="56"/>
        <v>0</v>
      </c>
      <c r="Q180" s="54">
        <f t="shared" si="57"/>
        <v>0</v>
      </c>
      <c r="R180" s="55">
        <f t="shared" si="58"/>
        <v>0</v>
      </c>
      <c r="S180" s="52">
        <f t="shared" si="59"/>
        <v>0</v>
      </c>
      <c r="T180" s="276">
        <f t="shared" si="60"/>
        <v>5.45</v>
      </c>
      <c r="U180" s="62">
        <f t="shared" si="53"/>
        <v>67.60366972477064</v>
      </c>
    </row>
    <row r="181" spans="1:21" x14ac:dyDescent="0.25">
      <c r="A181" s="88" t="s">
        <v>92</v>
      </c>
      <c r="B181" s="52">
        <f>'DAY15'!H181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+(Table118[[#This Row],[OPENING ]]+Table118[[#This Row],[RECEIPTS]]+Table118[[#This Row],[RETURNS]])-(Table118[[#This Row],[EXCHANGED]]+Table118[[#This Row],[SALES]]+Table118[[#This Row],[ISSUES]])</f>
        <v>0</v>
      </c>
      <c r="I181" s="53">
        <v>0</v>
      </c>
      <c r="J181" s="58">
        <f t="shared" si="61"/>
        <v>0</v>
      </c>
      <c r="K181" s="53">
        <f>+'DAY15'!K181+'DAY16'!C181</f>
        <v>0</v>
      </c>
      <c r="L181" s="54">
        <f>+'DAY15'!L181+'DAY16'!D181</f>
        <v>0</v>
      </c>
      <c r="M181" s="55">
        <f>+'DAY15'!M181+'DAY16'!E181</f>
        <v>0</v>
      </c>
      <c r="N181" s="52">
        <f>+'DAY15'!N181+'DAY16'!F181</f>
        <v>0</v>
      </c>
      <c r="O181" s="276">
        <f>+'DAY15'!O181+'DAY16'!G181</f>
        <v>0</v>
      </c>
      <c r="P181" s="53">
        <f t="shared" si="56"/>
        <v>0</v>
      </c>
      <c r="Q181" s="54">
        <f t="shared" si="57"/>
        <v>0</v>
      </c>
      <c r="R181" s="55">
        <f t="shared" si="58"/>
        <v>0</v>
      </c>
      <c r="S181" s="52">
        <f t="shared" si="59"/>
        <v>0</v>
      </c>
      <c r="T181" s="276">
        <f t="shared" si="60"/>
        <v>0</v>
      </c>
      <c r="U181" s="62">
        <f t="shared" si="53"/>
        <v>0</v>
      </c>
    </row>
    <row r="182" spans="1:21" x14ac:dyDescent="0.25">
      <c r="A182" s="88" t="s">
        <v>111</v>
      </c>
      <c r="B182" s="52">
        <f>'DAY15'!H182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+(Table118[[#This Row],[OPENING ]]+Table118[[#This Row],[RECEIPTS]]+Table118[[#This Row],[RETURNS]])-(Table118[[#This Row],[EXCHANGED]]+Table118[[#This Row],[SALES]]+Table118[[#This Row],[ISSUES]])</f>
        <v>0</v>
      </c>
      <c r="I182" s="53">
        <v>0</v>
      </c>
      <c r="J182" s="58">
        <f t="shared" si="61"/>
        <v>0</v>
      </c>
      <c r="K182" s="53">
        <f>+'DAY15'!K182+'DAY16'!C182</f>
        <v>0</v>
      </c>
      <c r="L182" s="54">
        <f>+'DAY15'!L182+'DAY16'!D182</f>
        <v>0</v>
      </c>
      <c r="M182" s="55">
        <f>+'DAY15'!M182+'DAY16'!E182</f>
        <v>0</v>
      </c>
      <c r="N182" s="52">
        <f>+'DAY15'!N182+'DAY16'!F182</f>
        <v>0</v>
      </c>
      <c r="O182" s="276">
        <f>+'DAY15'!O182+'DAY16'!G182</f>
        <v>0</v>
      </c>
      <c r="P182" s="53">
        <f t="shared" si="56"/>
        <v>0</v>
      </c>
      <c r="Q182" s="54">
        <f t="shared" si="57"/>
        <v>0</v>
      </c>
      <c r="R182" s="55">
        <f t="shared" si="58"/>
        <v>0</v>
      </c>
      <c r="S182" s="52">
        <f t="shared" si="59"/>
        <v>0</v>
      </c>
      <c r="T182" s="276">
        <f t="shared" si="60"/>
        <v>0</v>
      </c>
      <c r="U182" s="62">
        <f t="shared" si="53"/>
        <v>0</v>
      </c>
    </row>
    <row r="183" spans="1:21" x14ac:dyDescent="0.25">
      <c r="A183" s="87" t="s">
        <v>53</v>
      </c>
      <c r="B183" s="52">
        <f>'DAY15'!H183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+(Table118[[#This Row],[OPENING ]]+Table118[[#This Row],[RECEIPTS]]+Table118[[#This Row],[RETURNS]])-(Table118[[#This Row],[EXCHANGED]]+Table118[[#This Row],[SALES]]+Table118[[#This Row],[ISSUES]])</f>
        <v>0</v>
      </c>
      <c r="I183" s="53">
        <v>0</v>
      </c>
      <c r="J183" s="58">
        <f t="shared" si="61"/>
        <v>0</v>
      </c>
      <c r="K183" s="53">
        <f>+'DAY15'!K183+'DAY16'!C183</f>
        <v>0</v>
      </c>
      <c r="L183" s="54">
        <f>+'DAY15'!L183+'DAY16'!D183</f>
        <v>0</v>
      </c>
      <c r="M183" s="55">
        <f>+'DAY15'!M183+'DAY16'!E183</f>
        <v>0</v>
      </c>
      <c r="N183" s="52">
        <f>+'DAY15'!N183+'DAY16'!F183</f>
        <v>0</v>
      </c>
      <c r="O183" s="276">
        <f>+'DAY15'!O183+'DAY16'!G183</f>
        <v>0</v>
      </c>
      <c r="P183" s="53">
        <f t="shared" si="56"/>
        <v>0</v>
      </c>
      <c r="Q183" s="54">
        <f t="shared" si="57"/>
        <v>0</v>
      </c>
      <c r="R183" s="55">
        <f t="shared" si="58"/>
        <v>0</v>
      </c>
      <c r="S183" s="52">
        <f t="shared" si="59"/>
        <v>0</v>
      </c>
      <c r="T183" s="276">
        <f t="shared" si="60"/>
        <v>0</v>
      </c>
      <c r="U183" s="62">
        <f t="shared" si="53"/>
        <v>0</v>
      </c>
    </row>
    <row r="184" spans="1:21" x14ac:dyDescent="0.25">
      <c r="A184" s="321" t="s">
        <v>93</v>
      </c>
      <c r="B184" s="52">
        <f>'DAY15'!H184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+(Table118[[#This Row],[OPENING ]]+Table118[[#This Row],[RECEIPTS]]+Table118[[#This Row],[RETURNS]])-(Table118[[#This Row],[EXCHANGED]]+Table118[[#This Row],[SALES]]+Table118[[#This Row],[ISSUES]])</f>
        <v>0</v>
      </c>
      <c r="I184" s="53">
        <v>0</v>
      </c>
      <c r="J184" s="58">
        <f t="shared" si="61"/>
        <v>0</v>
      </c>
      <c r="K184" s="53">
        <f>+'DAY15'!K184+'DAY16'!C184</f>
        <v>0</v>
      </c>
      <c r="L184" s="54">
        <f>+'DAY15'!L184+'DAY16'!D184</f>
        <v>0</v>
      </c>
      <c r="M184" s="55">
        <f>+'DAY15'!M184+'DAY16'!E184</f>
        <v>0</v>
      </c>
      <c r="N184" s="52">
        <f>+'DAY15'!N184+'DAY16'!F184</f>
        <v>0</v>
      </c>
      <c r="O184" s="276">
        <f>+'DAY15'!O184+'DAY16'!G184</f>
        <v>0</v>
      </c>
      <c r="P184" s="53">
        <f t="shared" si="56"/>
        <v>0</v>
      </c>
      <c r="Q184" s="54">
        <f t="shared" si="57"/>
        <v>0</v>
      </c>
      <c r="R184" s="55">
        <f t="shared" si="58"/>
        <v>0</v>
      </c>
      <c r="S184" s="52">
        <f t="shared" si="59"/>
        <v>0</v>
      </c>
      <c r="T184" s="276">
        <f t="shared" si="60"/>
        <v>0</v>
      </c>
      <c r="U184" s="62">
        <f t="shared" si="53"/>
        <v>0</v>
      </c>
    </row>
    <row r="185" spans="1:21" x14ac:dyDescent="0.25">
      <c r="A185" s="321" t="s">
        <v>94</v>
      </c>
      <c r="B185" s="52">
        <f>'DAY15'!H185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+(Table118[[#This Row],[OPENING ]]+Table118[[#This Row],[RECEIPTS]]+Table118[[#This Row],[RETURNS]])-(Table118[[#This Row],[EXCHANGED]]+Table118[[#This Row],[SALES]]+Table118[[#This Row],[ISSUES]])</f>
        <v>0</v>
      </c>
      <c r="I185" s="53">
        <v>0</v>
      </c>
      <c r="J185" s="58">
        <f t="shared" si="61"/>
        <v>0</v>
      </c>
      <c r="K185" s="53">
        <f>+'DAY15'!K185+'DAY16'!C185</f>
        <v>0</v>
      </c>
      <c r="L185" s="54">
        <f>+'DAY15'!L185+'DAY16'!D185</f>
        <v>0</v>
      </c>
      <c r="M185" s="55">
        <f>+'DAY15'!M185+'DAY16'!E185</f>
        <v>0</v>
      </c>
      <c r="N185" s="52">
        <f>+'DAY15'!N185+'DAY16'!F185</f>
        <v>0</v>
      </c>
      <c r="O185" s="276">
        <f>+'DAY15'!O185+'DAY16'!G185</f>
        <v>0</v>
      </c>
      <c r="P185" s="53">
        <f t="shared" si="56"/>
        <v>0</v>
      </c>
      <c r="Q185" s="54">
        <f t="shared" si="57"/>
        <v>0</v>
      </c>
      <c r="R185" s="55">
        <f t="shared" si="58"/>
        <v>0</v>
      </c>
      <c r="S185" s="52">
        <f t="shared" si="59"/>
        <v>0</v>
      </c>
      <c r="T185" s="276">
        <f t="shared" si="60"/>
        <v>0</v>
      </c>
      <c r="U185" s="62">
        <f t="shared" si="53"/>
        <v>0</v>
      </c>
    </row>
    <row r="186" spans="1:21" x14ac:dyDescent="0.25">
      <c r="A186" s="84" t="s">
        <v>97</v>
      </c>
      <c r="B186" s="52">
        <f>'DAY15'!H186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+(Table118[[#This Row],[OPENING ]]+Table118[[#This Row],[RECEIPTS]]+Table118[[#This Row],[RETURNS]])-(Table118[[#This Row],[EXCHANGED]]+Table118[[#This Row],[SALES]]+Table118[[#This Row],[ISSUES]])</f>
        <v>655.4</v>
      </c>
      <c r="I186" s="53">
        <v>0</v>
      </c>
      <c r="J186" s="58">
        <f t="shared" si="61"/>
        <v>-655.4</v>
      </c>
      <c r="K186" s="53">
        <f>+'DAY15'!K186+'DAY16'!C186</f>
        <v>0</v>
      </c>
      <c r="L186" s="54">
        <f>+'DAY15'!L186+'DAY16'!D186</f>
        <v>0</v>
      </c>
      <c r="M186" s="55">
        <f>+'DAY15'!M186+'DAY16'!E186</f>
        <v>0</v>
      </c>
      <c r="N186" s="52">
        <f>+'DAY15'!N186+'DAY16'!F186</f>
        <v>0</v>
      </c>
      <c r="O186" s="276">
        <f>+'DAY15'!O186+'DAY16'!G186</f>
        <v>0</v>
      </c>
      <c r="P186" s="53">
        <f t="shared" si="56"/>
        <v>0</v>
      </c>
      <c r="Q186" s="54">
        <f t="shared" si="57"/>
        <v>0</v>
      </c>
      <c r="R186" s="55">
        <f t="shared" si="58"/>
        <v>0</v>
      </c>
      <c r="S186" s="52">
        <f t="shared" si="59"/>
        <v>0</v>
      </c>
      <c r="T186" s="276">
        <f t="shared" si="60"/>
        <v>0</v>
      </c>
      <c r="U186" s="62">
        <f t="shared" si="53"/>
        <v>0</v>
      </c>
    </row>
    <row r="187" spans="1:21" x14ac:dyDescent="0.25">
      <c r="A187" s="84" t="s">
        <v>96</v>
      </c>
      <c r="B187" s="52">
        <f>'DAY15'!H187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+(Table118[[#This Row],[OPENING ]]+Table118[[#This Row],[RECEIPTS]]+Table118[[#This Row],[RETURNS]])-(Table118[[#This Row],[EXCHANGED]]+Table118[[#This Row],[SALES]]+Table118[[#This Row],[ISSUES]])</f>
        <v>0</v>
      </c>
      <c r="I187" s="53">
        <v>0</v>
      </c>
      <c r="J187" s="58">
        <f t="shared" si="61"/>
        <v>0</v>
      </c>
      <c r="K187" s="53">
        <f>+'DAY15'!K187+'DAY16'!C187</f>
        <v>0</v>
      </c>
      <c r="L187" s="54">
        <f>+'DAY15'!L187+'DAY16'!D187</f>
        <v>0</v>
      </c>
      <c r="M187" s="55">
        <f>+'DAY15'!M187+'DAY16'!E187</f>
        <v>0</v>
      </c>
      <c r="N187" s="52">
        <f>+'DAY15'!N187+'DAY16'!F187</f>
        <v>0</v>
      </c>
      <c r="O187" s="276">
        <f>+'DAY15'!O187+'DAY16'!G187</f>
        <v>0</v>
      </c>
      <c r="P187" s="53">
        <f t="shared" si="56"/>
        <v>0</v>
      </c>
      <c r="Q187" s="54">
        <f t="shared" si="57"/>
        <v>0</v>
      </c>
      <c r="R187" s="55">
        <f t="shared" si="58"/>
        <v>0</v>
      </c>
      <c r="S187" s="52">
        <f t="shared" si="59"/>
        <v>0</v>
      </c>
      <c r="T187" s="276">
        <f t="shared" si="60"/>
        <v>0</v>
      </c>
      <c r="U187" s="62">
        <f t="shared" si="53"/>
        <v>0</v>
      </c>
    </row>
    <row r="188" spans="1:21" x14ac:dyDescent="0.25">
      <c r="A188" s="84" t="s">
        <v>95</v>
      </c>
      <c r="B188" s="52">
        <f>'DAY15'!H188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+(Table118[[#This Row],[OPENING ]]+Table118[[#This Row],[RECEIPTS]]+Table118[[#This Row],[RETURNS]])-(Table118[[#This Row],[EXCHANGED]]+Table118[[#This Row],[SALES]]+Table118[[#This Row],[ISSUES]])</f>
        <v>9.8000000000000007</v>
      </c>
      <c r="I188" s="53">
        <v>0</v>
      </c>
      <c r="J188" s="58">
        <f t="shared" si="61"/>
        <v>-9.8000000000000007</v>
      </c>
      <c r="K188" s="53">
        <f>+'DAY15'!K188+'DAY16'!C188</f>
        <v>0</v>
      </c>
      <c r="L188" s="54">
        <f>+'DAY15'!L188+'DAY16'!D188</f>
        <v>0</v>
      </c>
      <c r="M188" s="55">
        <f>+'DAY15'!M188+'DAY16'!E188</f>
        <v>0</v>
      </c>
      <c r="N188" s="52">
        <f>+'DAY15'!N188+'DAY16'!F188</f>
        <v>0</v>
      </c>
      <c r="O188" s="276">
        <f>+'DAY15'!O188+'DAY16'!G188</f>
        <v>0</v>
      </c>
      <c r="P188" s="53">
        <f t="shared" si="56"/>
        <v>0</v>
      </c>
      <c r="Q188" s="54">
        <f t="shared" si="57"/>
        <v>0</v>
      </c>
      <c r="R188" s="55">
        <f t="shared" si="58"/>
        <v>0</v>
      </c>
      <c r="S188" s="52">
        <f t="shared" si="59"/>
        <v>0</v>
      </c>
      <c r="T188" s="276">
        <f t="shared" si="60"/>
        <v>0</v>
      </c>
      <c r="U188" s="62">
        <f t="shared" si="53"/>
        <v>0</v>
      </c>
    </row>
    <row r="189" spans="1:21" x14ac:dyDescent="0.25">
      <c r="A189" s="92" t="s">
        <v>98</v>
      </c>
      <c r="B189" s="52">
        <f>'DAY15'!H189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+(Table118[[#This Row],[OPENING ]]+Table118[[#This Row],[RECEIPTS]]+Table118[[#This Row],[RETURNS]])-(Table118[[#This Row],[EXCHANGED]]+Table118[[#This Row],[SALES]]+Table118[[#This Row],[ISSUES]])</f>
        <v>0</v>
      </c>
      <c r="I189" s="53">
        <v>0</v>
      </c>
      <c r="J189" s="58">
        <f t="shared" si="61"/>
        <v>0</v>
      </c>
      <c r="K189" s="53">
        <f>+'DAY15'!K189+'DAY16'!C189</f>
        <v>0</v>
      </c>
      <c r="L189" s="54">
        <f>+'DAY15'!L189+'DAY16'!D189</f>
        <v>0</v>
      </c>
      <c r="M189" s="55">
        <f>+'DAY15'!M189+'DAY16'!E189</f>
        <v>0</v>
      </c>
      <c r="N189" s="52">
        <f>+'DAY15'!N189+'DAY16'!F189</f>
        <v>0</v>
      </c>
      <c r="O189" s="276">
        <f>+'DAY15'!O189+'DAY16'!G189</f>
        <v>0</v>
      </c>
      <c r="P189" s="53">
        <f t="shared" si="56"/>
        <v>0</v>
      </c>
      <c r="Q189" s="54">
        <f t="shared" si="57"/>
        <v>0</v>
      </c>
      <c r="R189" s="55">
        <f t="shared" si="58"/>
        <v>0</v>
      </c>
      <c r="S189" s="52">
        <f t="shared" si="59"/>
        <v>0</v>
      </c>
      <c r="T189" s="276">
        <f t="shared" si="60"/>
        <v>0</v>
      </c>
      <c r="U189" s="62">
        <f t="shared" si="53"/>
        <v>0</v>
      </c>
    </row>
    <row r="190" spans="1:21" x14ac:dyDescent="0.25">
      <c r="A190" s="92" t="s">
        <v>99</v>
      </c>
      <c r="B190" s="52">
        <f>'DAY15'!H190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+(Table118[[#This Row],[OPENING ]]+Table118[[#This Row],[RECEIPTS]]+Table118[[#This Row],[RETURNS]])-(Table118[[#This Row],[EXCHANGED]]+Table118[[#This Row],[SALES]]+Table118[[#This Row],[ISSUES]])</f>
        <v>0</v>
      </c>
      <c r="I190" s="53">
        <v>0</v>
      </c>
      <c r="J190" s="58">
        <f t="shared" si="61"/>
        <v>0</v>
      </c>
      <c r="K190" s="53">
        <f>+'DAY15'!K190+'DAY16'!C190</f>
        <v>0</v>
      </c>
      <c r="L190" s="54">
        <f>+'DAY15'!L190+'DAY16'!D190</f>
        <v>0</v>
      </c>
      <c r="M190" s="55">
        <f>+'DAY15'!M190+'DAY16'!E190</f>
        <v>0</v>
      </c>
      <c r="N190" s="52">
        <f>+'DAY15'!N190+'DAY16'!F190</f>
        <v>0</v>
      </c>
      <c r="O190" s="276">
        <f>+'DAY15'!O190+'DAY16'!G190</f>
        <v>0</v>
      </c>
      <c r="P190" s="53">
        <f t="shared" si="56"/>
        <v>0</v>
      </c>
      <c r="Q190" s="54">
        <f t="shared" si="57"/>
        <v>0</v>
      </c>
      <c r="R190" s="55">
        <f t="shared" si="58"/>
        <v>0</v>
      </c>
      <c r="S190" s="52">
        <f t="shared" si="59"/>
        <v>0</v>
      </c>
      <c r="T190" s="276">
        <f t="shared" si="60"/>
        <v>0</v>
      </c>
      <c r="U190" s="62">
        <f t="shared" si="53"/>
        <v>0</v>
      </c>
    </row>
    <row r="191" spans="1:21" x14ac:dyDescent="0.25">
      <c r="A191" s="93" t="s">
        <v>100</v>
      </c>
      <c r="B191" s="52">
        <f>'DAY15'!H191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+(Table118[[#This Row],[OPENING ]]+Table118[[#This Row],[RECEIPTS]]+Table118[[#This Row],[RETURNS]])-(Table118[[#This Row],[EXCHANGED]]+Table118[[#This Row],[SALES]]+Table118[[#This Row],[ISSUES]])</f>
        <v>35</v>
      </c>
      <c r="I191" s="53">
        <v>0</v>
      </c>
      <c r="J191" s="58">
        <f t="shared" si="61"/>
        <v>-35</v>
      </c>
      <c r="K191" s="53">
        <f>+'DAY15'!K191+'DAY16'!C191</f>
        <v>25</v>
      </c>
      <c r="L191" s="54">
        <f>+'DAY15'!L191+'DAY16'!D191</f>
        <v>0</v>
      </c>
      <c r="M191" s="55">
        <f>+'DAY15'!M191+'DAY16'!E191</f>
        <v>0</v>
      </c>
      <c r="N191" s="52">
        <f>+'DAY15'!N191+'DAY16'!F191</f>
        <v>0</v>
      </c>
      <c r="O191" s="276">
        <f>+'DAY15'!O191+'DAY16'!G191</f>
        <v>0</v>
      </c>
      <c r="P191" s="53">
        <f t="shared" si="56"/>
        <v>1.5625</v>
      </c>
      <c r="Q191" s="54">
        <f t="shared" si="57"/>
        <v>0</v>
      </c>
      <c r="R191" s="55">
        <f t="shared" si="58"/>
        <v>0</v>
      </c>
      <c r="S191" s="52">
        <f t="shared" si="59"/>
        <v>0</v>
      </c>
      <c r="T191" s="276">
        <f t="shared" si="60"/>
        <v>0</v>
      </c>
      <c r="U191" s="62">
        <f t="shared" si="53"/>
        <v>22.4</v>
      </c>
    </row>
    <row r="192" spans="1:21" x14ac:dyDescent="0.25">
      <c r="A192" s="81" t="s">
        <v>101</v>
      </c>
      <c r="B192" s="52">
        <f>'DAY15'!H192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+(Table118[[#This Row],[OPENING ]]+Table118[[#This Row],[RECEIPTS]]+Table118[[#This Row],[RETURNS]])-(Table118[[#This Row],[EXCHANGED]]+Table118[[#This Row],[SALES]]+Table118[[#This Row],[ISSUES]])</f>
        <v>10.199999999999999</v>
      </c>
      <c r="I192" s="53">
        <v>0</v>
      </c>
      <c r="J192" s="58">
        <f t="shared" si="61"/>
        <v>-10.199999999999999</v>
      </c>
      <c r="K192" s="53">
        <f>+'DAY15'!K192+'DAY16'!C192</f>
        <v>0</v>
      </c>
      <c r="L192" s="54">
        <f>+'DAY15'!L192+'DAY16'!D192</f>
        <v>0</v>
      </c>
      <c r="M192" s="55">
        <f>+'DAY15'!M192+'DAY16'!E192</f>
        <v>0</v>
      </c>
      <c r="N192" s="52">
        <f>+'DAY15'!N192+'DAY16'!F192</f>
        <v>0</v>
      </c>
      <c r="O192" s="276">
        <f>+'DAY15'!O192+'DAY16'!G192</f>
        <v>0</v>
      </c>
      <c r="P192" s="53">
        <f t="shared" si="56"/>
        <v>0</v>
      </c>
      <c r="Q192" s="54">
        <f t="shared" si="57"/>
        <v>0</v>
      </c>
      <c r="R192" s="55">
        <f t="shared" si="58"/>
        <v>0</v>
      </c>
      <c r="S192" s="52">
        <f t="shared" si="59"/>
        <v>0</v>
      </c>
      <c r="T192" s="276">
        <f t="shared" si="60"/>
        <v>0</v>
      </c>
      <c r="U192" s="62">
        <f t="shared" si="53"/>
        <v>0</v>
      </c>
    </row>
    <row r="193" spans="1:21" x14ac:dyDescent="0.25">
      <c r="A193" s="109" t="s">
        <v>102</v>
      </c>
      <c r="B193" s="52">
        <f>'DAY15'!H193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+(Table118[[#This Row],[OPENING ]]+Table118[[#This Row],[RECEIPTS]]+Table118[[#This Row],[RETURNS]])-(Table118[[#This Row],[EXCHANGED]]+Table118[[#This Row],[SALES]]+Table118[[#This Row],[ISSUES]])</f>
        <v>0</v>
      </c>
      <c r="I193" s="53">
        <v>0</v>
      </c>
      <c r="J193" s="58">
        <f t="shared" si="61"/>
        <v>0</v>
      </c>
      <c r="K193" s="53">
        <f>+'DAY15'!K193+'DAY16'!C193</f>
        <v>0</v>
      </c>
      <c r="L193" s="54">
        <f>+'DAY15'!L193+'DAY16'!D193</f>
        <v>0</v>
      </c>
      <c r="M193" s="55">
        <f>+'DAY15'!M193+'DAY16'!E193</f>
        <v>0</v>
      </c>
      <c r="N193" s="52">
        <f>+'DAY15'!N193+'DAY16'!F193</f>
        <v>0</v>
      </c>
      <c r="O193" s="276">
        <f>+'DAY15'!O193+'DAY16'!G193</f>
        <v>0</v>
      </c>
      <c r="P193" s="53">
        <f t="shared" si="56"/>
        <v>0</v>
      </c>
      <c r="Q193" s="54">
        <f t="shared" si="57"/>
        <v>0</v>
      </c>
      <c r="R193" s="55">
        <f t="shared" si="58"/>
        <v>0</v>
      </c>
      <c r="S193" s="52">
        <f t="shared" si="59"/>
        <v>0</v>
      </c>
      <c r="T193" s="276">
        <f t="shared" si="60"/>
        <v>0</v>
      </c>
      <c r="U193" s="62">
        <f t="shared" si="53"/>
        <v>0</v>
      </c>
    </row>
    <row r="194" spans="1:21" x14ac:dyDescent="0.25">
      <c r="A194" s="318" t="s">
        <v>103</v>
      </c>
      <c r="B194" s="52">
        <f>'DAY15'!H194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+(Table118[[#This Row],[OPENING ]]+Table118[[#This Row],[RECEIPTS]]+Table118[[#This Row],[RETURNS]])-(Table118[[#This Row],[EXCHANGED]]+Table118[[#This Row],[SALES]]+Table118[[#This Row],[ISSUES]])</f>
        <v>855.4</v>
      </c>
      <c r="I194" s="53">
        <v>0</v>
      </c>
      <c r="J194" s="58">
        <f t="shared" si="61"/>
        <v>-855.4</v>
      </c>
      <c r="K194" s="53">
        <f>+'DAY15'!K194+'DAY16'!C194</f>
        <v>0</v>
      </c>
      <c r="L194" s="54">
        <f>+'DAY15'!L194+'DAY16'!D194</f>
        <v>0</v>
      </c>
      <c r="M194" s="55">
        <f>+'DAY15'!M194+'DAY16'!E194</f>
        <v>0</v>
      </c>
      <c r="N194" s="52">
        <f>+'DAY15'!N194+'DAY16'!F194</f>
        <v>0</v>
      </c>
      <c r="O194" s="276">
        <f>+'DAY15'!O194+'DAY16'!G194</f>
        <v>0</v>
      </c>
      <c r="P194" s="53">
        <f t="shared" si="56"/>
        <v>0</v>
      </c>
      <c r="Q194" s="54">
        <f t="shared" si="57"/>
        <v>0</v>
      </c>
      <c r="R194" s="55">
        <f t="shared" si="58"/>
        <v>0</v>
      </c>
      <c r="S194" s="52">
        <f t="shared" si="59"/>
        <v>0</v>
      </c>
      <c r="T194" s="276">
        <f t="shared" si="60"/>
        <v>0</v>
      </c>
      <c r="U194" s="62">
        <f t="shared" si="53"/>
        <v>0</v>
      </c>
    </row>
    <row r="195" spans="1:21" x14ac:dyDescent="0.25">
      <c r="A195" s="87" t="s">
        <v>247</v>
      </c>
      <c r="B195" s="52">
        <f>'DAY15'!H195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+(Table118[[#This Row],[OPENING ]]+Table118[[#This Row],[RECEIPTS]]+Table118[[#This Row],[RETURNS]])-(Table118[[#This Row],[EXCHANGED]]+Table118[[#This Row],[SALES]]+Table118[[#This Row],[ISSUES]])</f>
        <v>3516.4</v>
      </c>
      <c r="I195" s="53">
        <v>0</v>
      </c>
      <c r="J195" s="58">
        <f t="shared" si="61"/>
        <v>-3516.4</v>
      </c>
      <c r="K195" s="53">
        <f>+'DAY15'!K195+'DAY16'!C195</f>
        <v>0</v>
      </c>
      <c r="L195" s="54">
        <f>+'DAY15'!L195+'DAY16'!D195</f>
        <v>9.6</v>
      </c>
      <c r="M195" s="55">
        <f>+'DAY15'!M195+'DAY16'!E195</f>
        <v>0</v>
      </c>
      <c r="N195" s="52">
        <f>+'DAY15'!N195+'DAY16'!F195</f>
        <v>0</v>
      </c>
      <c r="O195" s="276">
        <f>+'DAY15'!O195+'DAY16'!G195</f>
        <v>0</v>
      </c>
      <c r="P195" s="53">
        <f t="shared" si="56"/>
        <v>0</v>
      </c>
      <c r="Q195" s="54">
        <f t="shared" si="57"/>
        <v>0.6</v>
      </c>
      <c r="R195" s="55">
        <f t="shared" si="58"/>
        <v>0</v>
      </c>
      <c r="S195" s="52">
        <f t="shared" si="59"/>
        <v>0</v>
      </c>
      <c r="T195" s="276">
        <f t="shared" si="60"/>
        <v>0</v>
      </c>
      <c r="U195" s="62">
        <f t="shared" si="53"/>
        <v>5860.666666666667</v>
      </c>
    </row>
    <row r="196" spans="1:21" x14ac:dyDescent="0.25">
      <c r="A196" s="87" t="s">
        <v>104</v>
      </c>
      <c r="B196" s="52">
        <f>'DAY15'!H196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+(Table118[[#This Row],[OPENING ]]+Table118[[#This Row],[RECEIPTS]]+Table118[[#This Row],[RETURNS]])-(Table118[[#This Row],[EXCHANGED]]+Table118[[#This Row],[SALES]]+Table118[[#This Row],[ISSUES]])</f>
        <v>200</v>
      </c>
      <c r="I196" s="53">
        <v>0</v>
      </c>
      <c r="J196" s="58">
        <f t="shared" si="61"/>
        <v>-200</v>
      </c>
      <c r="K196" s="53">
        <f>+'DAY15'!K196+'DAY16'!C196</f>
        <v>0</v>
      </c>
      <c r="L196" s="54">
        <f>+'DAY15'!L196+'DAY16'!D196</f>
        <v>0</v>
      </c>
      <c r="M196" s="55">
        <f>+'DAY15'!M196+'DAY16'!E196</f>
        <v>0</v>
      </c>
      <c r="N196" s="52">
        <f>+'DAY15'!N196+'DAY16'!F196</f>
        <v>0</v>
      </c>
      <c r="O196" s="276">
        <f>+'DAY15'!O196+'DAY16'!G196</f>
        <v>0</v>
      </c>
      <c r="P196" s="53">
        <f t="shared" si="56"/>
        <v>0</v>
      </c>
      <c r="Q196" s="54">
        <f t="shared" si="57"/>
        <v>0</v>
      </c>
      <c r="R196" s="55">
        <f t="shared" si="58"/>
        <v>0</v>
      </c>
      <c r="S196" s="52">
        <f t="shared" si="59"/>
        <v>0</v>
      </c>
      <c r="T196" s="276">
        <f t="shared" si="60"/>
        <v>0</v>
      </c>
      <c r="U196" s="62">
        <f t="shared" si="53"/>
        <v>0</v>
      </c>
    </row>
    <row r="197" spans="1:21" x14ac:dyDescent="0.25">
      <c r="A197" s="85" t="s">
        <v>118</v>
      </c>
      <c r="B197" s="52">
        <f>'DAY15'!H197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+(Table118[[#This Row],[OPENING ]]+Table118[[#This Row],[RECEIPTS]]+Table118[[#This Row],[RETURNS]])-(Table118[[#This Row],[EXCHANGED]]+Table118[[#This Row],[SALES]]+Table118[[#This Row],[ISSUES]])</f>
        <v>0</v>
      </c>
      <c r="I197" s="53">
        <v>0</v>
      </c>
      <c r="J197" s="58">
        <f t="shared" si="61"/>
        <v>0</v>
      </c>
      <c r="K197" s="53">
        <f>+'DAY15'!K197+'DAY16'!C197</f>
        <v>0</v>
      </c>
      <c r="L197" s="54">
        <f>+'DAY15'!L197+'DAY16'!D197</f>
        <v>0</v>
      </c>
      <c r="M197" s="55">
        <f>+'DAY15'!M197+'DAY16'!E197</f>
        <v>0</v>
      </c>
      <c r="N197" s="52">
        <f>+'DAY15'!N197+'DAY16'!F197</f>
        <v>0</v>
      </c>
      <c r="O197" s="276">
        <f>+'DAY15'!O197+'DAY16'!G197</f>
        <v>0</v>
      </c>
      <c r="P197" s="53">
        <f t="shared" si="56"/>
        <v>0</v>
      </c>
      <c r="Q197" s="54">
        <f t="shared" si="57"/>
        <v>0</v>
      </c>
      <c r="R197" s="55">
        <f t="shared" si="58"/>
        <v>0</v>
      </c>
      <c r="S197" s="52">
        <f t="shared" si="59"/>
        <v>0</v>
      </c>
      <c r="T197" s="276">
        <f t="shared" si="60"/>
        <v>0</v>
      </c>
      <c r="U197" s="62">
        <f t="shared" si="53"/>
        <v>0</v>
      </c>
    </row>
    <row r="198" spans="1:21" x14ac:dyDescent="0.25">
      <c r="A198" s="94" t="s">
        <v>119</v>
      </c>
      <c r="B198" s="52">
        <f>'DAY15'!H198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+(Table118[[#This Row],[OPENING ]]+Table118[[#This Row],[RECEIPTS]]+Table118[[#This Row],[RETURNS]])-(Table118[[#This Row],[EXCHANGED]]+Table118[[#This Row],[SALES]]+Table118[[#This Row],[ISSUES]])</f>
        <v>0</v>
      </c>
      <c r="I198" s="53">
        <v>0</v>
      </c>
      <c r="J198" s="58">
        <f t="shared" si="61"/>
        <v>0</v>
      </c>
      <c r="K198" s="53">
        <f>+'DAY15'!K198+'DAY16'!C198</f>
        <v>0</v>
      </c>
      <c r="L198" s="54">
        <f>+'DAY15'!L198+'DAY16'!D198</f>
        <v>0</v>
      </c>
      <c r="M198" s="55">
        <f>+'DAY15'!M198+'DAY16'!E198</f>
        <v>0</v>
      </c>
      <c r="N198" s="52">
        <f>+'DAY15'!N198+'DAY16'!F198</f>
        <v>0</v>
      </c>
      <c r="O198" s="276">
        <f>+'DAY15'!O198+'DAY16'!G198</f>
        <v>0</v>
      </c>
      <c r="P198" s="53">
        <f t="shared" si="56"/>
        <v>0</v>
      </c>
      <c r="Q198" s="54">
        <f t="shared" si="57"/>
        <v>0</v>
      </c>
      <c r="R198" s="55">
        <f t="shared" si="58"/>
        <v>0</v>
      </c>
      <c r="S198" s="52">
        <f t="shared" si="59"/>
        <v>0</v>
      </c>
      <c r="T198" s="276">
        <f t="shared" si="60"/>
        <v>0</v>
      </c>
      <c r="U198" s="62">
        <f t="shared" si="53"/>
        <v>0</v>
      </c>
    </row>
    <row r="199" spans="1:21" x14ac:dyDescent="0.25">
      <c r="A199" s="84" t="s">
        <v>145</v>
      </c>
      <c r="B199" s="52">
        <f>'DAY15'!H199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+(Table118[[#This Row],[OPENING ]]+Table118[[#This Row],[RECEIPTS]]+Table118[[#This Row],[RETURNS]])-(Table118[[#This Row],[EXCHANGED]]+Table118[[#This Row],[SALES]]+Table118[[#This Row],[ISSUES]])</f>
        <v>0</v>
      </c>
      <c r="I199" s="53">
        <v>0</v>
      </c>
      <c r="J199" s="58">
        <f t="shared" si="61"/>
        <v>0</v>
      </c>
      <c r="K199" s="53">
        <f>+'DAY15'!K199+'DAY16'!C199</f>
        <v>0</v>
      </c>
      <c r="L199" s="54">
        <f>+'DAY15'!L199+'DAY16'!D199</f>
        <v>0</v>
      </c>
      <c r="M199" s="55">
        <f>+'DAY15'!M199+'DAY16'!E199</f>
        <v>0</v>
      </c>
      <c r="N199" s="52">
        <f>+'DAY15'!N199+'DAY16'!F199</f>
        <v>0</v>
      </c>
      <c r="O199" s="276">
        <f>+'DAY15'!O199+'DAY16'!G199</f>
        <v>0</v>
      </c>
      <c r="P199" s="53">
        <f t="shared" si="56"/>
        <v>0</v>
      </c>
      <c r="Q199" s="54">
        <f t="shared" si="57"/>
        <v>0</v>
      </c>
      <c r="R199" s="55">
        <f t="shared" si="58"/>
        <v>0</v>
      </c>
      <c r="S199" s="52">
        <f t="shared" si="59"/>
        <v>0</v>
      </c>
      <c r="T199" s="276">
        <f t="shared" si="60"/>
        <v>0</v>
      </c>
      <c r="U199" s="62">
        <f t="shared" si="53"/>
        <v>0</v>
      </c>
    </row>
    <row r="200" spans="1:21" x14ac:dyDescent="0.25">
      <c r="A200" s="88" t="s">
        <v>218</v>
      </c>
      <c r="B200" s="52">
        <f>'DAY15'!H200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+(Table118[[#This Row],[OPENING ]]+Table118[[#This Row],[RECEIPTS]]+Table118[[#This Row],[RETURNS]])-(Table118[[#This Row],[EXCHANGED]]+Table118[[#This Row],[SALES]]+Table118[[#This Row],[ISSUES]])</f>
        <v>0</v>
      </c>
      <c r="I200" s="53">
        <v>0</v>
      </c>
      <c r="J200" s="58">
        <f t="shared" si="61"/>
        <v>0</v>
      </c>
      <c r="K200" s="53">
        <f>+'DAY15'!K200+'DAY16'!C200</f>
        <v>0</v>
      </c>
      <c r="L200" s="54">
        <f>+'DAY15'!L200+'DAY16'!D200</f>
        <v>0</v>
      </c>
      <c r="M200" s="55">
        <f>+'DAY15'!M200+'DAY16'!E200</f>
        <v>0</v>
      </c>
      <c r="N200" s="52">
        <f>+'DAY15'!N200+'DAY16'!F200</f>
        <v>0</v>
      </c>
      <c r="O200" s="276">
        <f>+'DAY15'!O200+'DAY16'!G200</f>
        <v>0</v>
      </c>
      <c r="P200" s="53">
        <f t="shared" si="56"/>
        <v>0</v>
      </c>
      <c r="Q200" s="54">
        <f t="shared" si="57"/>
        <v>0</v>
      </c>
      <c r="R200" s="55">
        <f t="shared" si="58"/>
        <v>0</v>
      </c>
      <c r="S200" s="52">
        <f t="shared" si="59"/>
        <v>0</v>
      </c>
      <c r="T200" s="276">
        <f t="shared" si="60"/>
        <v>0</v>
      </c>
      <c r="U200" s="62">
        <f t="shared" si="53"/>
        <v>0</v>
      </c>
    </row>
    <row r="201" spans="1:21" x14ac:dyDescent="0.25">
      <c r="A201" s="88" t="s">
        <v>219</v>
      </c>
      <c r="B201" s="52">
        <f>'DAY15'!H201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+(Table118[[#This Row],[OPENING ]]+Table118[[#This Row],[RECEIPTS]]+Table118[[#This Row],[RETURNS]])-(Table118[[#This Row],[EXCHANGED]]+Table118[[#This Row],[SALES]]+Table118[[#This Row],[ISSUES]])</f>
        <v>0</v>
      </c>
      <c r="I201" s="53">
        <v>0</v>
      </c>
      <c r="J201" s="58">
        <f t="shared" si="61"/>
        <v>0</v>
      </c>
      <c r="K201" s="53">
        <f>+'DAY15'!K201+'DAY16'!C201</f>
        <v>0</v>
      </c>
      <c r="L201" s="54">
        <f>+'DAY15'!L201+'DAY16'!D201</f>
        <v>0</v>
      </c>
      <c r="M201" s="55">
        <f>+'DAY15'!M201+'DAY16'!E201</f>
        <v>0</v>
      </c>
      <c r="N201" s="52">
        <f>+'DAY15'!N201+'DAY16'!F201</f>
        <v>0</v>
      </c>
      <c r="O201" s="276">
        <f>+'DAY15'!O201+'DAY16'!G201</f>
        <v>0</v>
      </c>
      <c r="P201" s="53">
        <f t="shared" si="56"/>
        <v>0</v>
      </c>
      <c r="Q201" s="54">
        <f t="shared" si="57"/>
        <v>0</v>
      </c>
      <c r="R201" s="55">
        <f t="shared" si="58"/>
        <v>0</v>
      </c>
      <c r="S201" s="52">
        <f t="shared" si="59"/>
        <v>0</v>
      </c>
      <c r="T201" s="276">
        <f t="shared" si="60"/>
        <v>0</v>
      </c>
      <c r="U201" s="62">
        <f t="shared" si="53"/>
        <v>0</v>
      </c>
    </row>
    <row r="202" spans="1:21" x14ac:dyDescent="0.25">
      <c r="A202" s="317" t="s">
        <v>234</v>
      </c>
      <c r="B202" s="52">
        <f>'DAY15'!H202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+(Table118[[#This Row],[OPENING ]]+Table118[[#This Row],[RECEIPTS]]+Table118[[#This Row],[RETURNS]])-(Table118[[#This Row],[EXCHANGED]]+Table118[[#This Row],[SALES]]+Table118[[#This Row],[ISSUES]])</f>
        <v>0.19999999999999896</v>
      </c>
      <c r="I202" s="53">
        <v>0</v>
      </c>
      <c r="J202" s="58">
        <f t="shared" si="61"/>
        <v>-0.19999999999999896</v>
      </c>
      <c r="K202" s="53">
        <f>+'DAY15'!K202+'DAY16'!C202</f>
        <v>0</v>
      </c>
      <c r="L202" s="54">
        <f>+'DAY15'!L202+'DAY16'!D202</f>
        <v>0</v>
      </c>
      <c r="M202" s="55">
        <f>+'DAY15'!M202+'DAY16'!E202</f>
        <v>0</v>
      </c>
      <c r="N202" s="52">
        <f>+'DAY15'!N202+'DAY16'!F202</f>
        <v>0</v>
      </c>
      <c r="O202" s="276">
        <f>+'DAY15'!O202+'DAY16'!G202</f>
        <v>11.08</v>
      </c>
      <c r="P202" s="53">
        <f t="shared" si="56"/>
        <v>0</v>
      </c>
      <c r="Q202" s="54">
        <f t="shared" si="57"/>
        <v>0</v>
      </c>
      <c r="R202" s="55">
        <f t="shared" si="58"/>
        <v>0</v>
      </c>
      <c r="S202" s="52">
        <f t="shared" si="59"/>
        <v>0</v>
      </c>
      <c r="T202" s="276">
        <f t="shared" si="60"/>
        <v>0.6925</v>
      </c>
      <c r="U202" s="62">
        <f t="shared" si="53"/>
        <v>0.2888086642599263</v>
      </c>
    </row>
    <row r="203" spans="1:21" x14ac:dyDescent="0.25">
      <c r="A203" s="319" t="s">
        <v>224</v>
      </c>
      <c r="B203" s="52">
        <f>'DAY15'!H203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+(Table118[[#This Row],[OPENING ]]+Table118[[#This Row],[RECEIPTS]]+Table118[[#This Row],[RETURNS]])-(Table118[[#This Row],[EXCHANGED]]+Table118[[#This Row],[SALES]]+Table118[[#This Row],[ISSUES]])</f>
        <v>3.4</v>
      </c>
      <c r="I203" s="53">
        <v>0</v>
      </c>
      <c r="J203" s="58">
        <f t="shared" si="61"/>
        <v>-3.4</v>
      </c>
      <c r="K203" s="53">
        <f>+'DAY15'!K203+'DAY16'!C203</f>
        <v>0</v>
      </c>
      <c r="L203" s="54">
        <f>+'DAY15'!L203+'DAY16'!D203</f>
        <v>0</v>
      </c>
      <c r="M203" s="55">
        <f>+'DAY15'!M203+'DAY16'!E203</f>
        <v>0</v>
      </c>
      <c r="N203" s="52">
        <f>+'DAY15'!N203+'DAY16'!F203</f>
        <v>0</v>
      </c>
      <c r="O203" s="276">
        <f>+'DAY15'!O203+'DAY16'!G203</f>
        <v>0</v>
      </c>
      <c r="P203" s="53">
        <f t="shared" si="56"/>
        <v>0</v>
      </c>
      <c r="Q203" s="54">
        <f t="shared" si="57"/>
        <v>0</v>
      </c>
      <c r="R203" s="55">
        <f t="shared" si="58"/>
        <v>0</v>
      </c>
      <c r="S203" s="52">
        <f t="shared" si="59"/>
        <v>0</v>
      </c>
      <c r="T203" s="276">
        <f t="shared" si="60"/>
        <v>0</v>
      </c>
      <c r="U203" s="62">
        <f t="shared" si="53"/>
        <v>0</v>
      </c>
    </row>
    <row r="204" spans="1:21" x14ac:dyDescent="0.25">
      <c r="A204" s="105" t="s">
        <v>237</v>
      </c>
      <c r="B204" s="52">
        <f>'DAY15'!H204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+(Table118[[#This Row],[OPENING ]]+Table118[[#This Row],[RECEIPTS]]+Table118[[#This Row],[RETURNS]])-(Table118[[#This Row],[EXCHANGED]]+Table118[[#This Row],[SALES]]+Table118[[#This Row],[ISSUES]])</f>
        <v>0</v>
      </c>
      <c r="I204" s="53">
        <v>0</v>
      </c>
      <c r="J204" s="58">
        <f t="shared" si="61"/>
        <v>0</v>
      </c>
      <c r="K204" s="53">
        <f>+'DAY15'!K204+'DAY16'!C204</f>
        <v>0</v>
      </c>
      <c r="L204" s="54">
        <f>+'DAY15'!L204+'DAY16'!D204</f>
        <v>0</v>
      </c>
      <c r="M204" s="55">
        <f>+'DAY15'!M204+'DAY16'!E204</f>
        <v>0</v>
      </c>
      <c r="N204" s="52">
        <f>+'DAY15'!N204+'DAY16'!F204</f>
        <v>0</v>
      </c>
      <c r="O204" s="276">
        <f>+'DAY15'!O204+'DAY16'!G204</f>
        <v>0</v>
      </c>
      <c r="P204" s="53">
        <f t="shared" si="56"/>
        <v>0</v>
      </c>
      <c r="Q204" s="54">
        <f t="shared" si="57"/>
        <v>0</v>
      </c>
      <c r="R204" s="55">
        <f t="shared" si="58"/>
        <v>0</v>
      </c>
      <c r="S204" s="52">
        <f t="shared" si="59"/>
        <v>0</v>
      </c>
      <c r="T204" s="276">
        <f t="shared" si="60"/>
        <v>0</v>
      </c>
      <c r="U204" s="62">
        <f t="shared" si="53"/>
        <v>0</v>
      </c>
    </row>
    <row r="205" spans="1:21" x14ac:dyDescent="0.25">
      <c r="A205" s="87" t="s">
        <v>238</v>
      </c>
      <c r="B205" s="52">
        <f>'DAY15'!H205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+(Table118[[#This Row],[OPENING ]]+Table118[[#This Row],[RECEIPTS]]+Table118[[#This Row],[RETURNS]])-(Table118[[#This Row],[EXCHANGED]]+Table118[[#This Row],[SALES]]+Table118[[#This Row],[ISSUES]])</f>
        <v>0</v>
      </c>
      <c r="I205" s="53">
        <v>0</v>
      </c>
      <c r="J205" s="58">
        <f t="shared" si="61"/>
        <v>0</v>
      </c>
      <c r="K205" s="53">
        <f>+'DAY15'!K205+'DAY16'!C205</f>
        <v>0</v>
      </c>
      <c r="L205" s="54">
        <f>+'DAY15'!L205+'DAY16'!D205</f>
        <v>0</v>
      </c>
      <c r="M205" s="55">
        <f>+'DAY15'!M205+'DAY16'!E205</f>
        <v>0</v>
      </c>
      <c r="N205" s="52">
        <f>+'DAY15'!N205+'DAY16'!F205</f>
        <v>0</v>
      </c>
      <c r="O205" s="276">
        <f>+'DAY15'!O205+'DAY16'!G205</f>
        <v>0</v>
      </c>
      <c r="P205" s="53">
        <f t="shared" si="56"/>
        <v>0</v>
      </c>
      <c r="Q205" s="54">
        <f t="shared" si="57"/>
        <v>0</v>
      </c>
      <c r="R205" s="55">
        <f t="shared" si="58"/>
        <v>0</v>
      </c>
      <c r="S205" s="52">
        <f t="shared" si="59"/>
        <v>0</v>
      </c>
      <c r="T205" s="276">
        <f t="shared" si="60"/>
        <v>0</v>
      </c>
      <c r="U205" s="62">
        <f t="shared" si="53"/>
        <v>0</v>
      </c>
    </row>
    <row r="206" spans="1:21" x14ac:dyDescent="0.25">
      <c r="A206" s="87" t="s">
        <v>239</v>
      </c>
      <c r="B206" s="52">
        <f>'DAY15'!H206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+(Table118[[#This Row],[OPENING ]]+Table118[[#This Row],[RECEIPTS]]+Table118[[#This Row],[RETURNS]])-(Table118[[#This Row],[EXCHANGED]]+Table118[[#This Row],[SALES]]+Table118[[#This Row],[ISSUES]])</f>
        <v>0</v>
      </c>
      <c r="I206" s="53">
        <v>0</v>
      </c>
      <c r="J206" s="58">
        <f t="shared" si="61"/>
        <v>0</v>
      </c>
      <c r="K206" s="53">
        <f>+'DAY15'!K206+'DAY16'!C206</f>
        <v>0</v>
      </c>
      <c r="L206" s="54">
        <f>+'DAY15'!L206+'DAY16'!D206</f>
        <v>0</v>
      </c>
      <c r="M206" s="55">
        <f>+'DAY15'!M206+'DAY16'!E206</f>
        <v>0</v>
      </c>
      <c r="N206" s="52">
        <f>+'DAY15'!N206+'DAY16'!F206</f>
        <v>0</v>
      </c>
      <c r="O206" s="276">
        <f>+'DAY15'!O206+'DAY16'!G206</f>
        <v>0</v>
      </c>
      <c r="P206" s="53">
        <f t="shared" si="56"/>
        <v>0</v>
      </c>
      <c r="Q206" s="54">
        <f t="shared" si="57"/>
        <v>0</v>
      </c>
      <c r="R206" s="55">
        <f t="shared" si="58"/>
        <v>0</v>
      </c>
      <c r="S206" s="52">
        <f t="shared" si="59"/>
        <v>0</v>
      </c>
      <c r="T206" s="276">
        <f t="shared" si="60"/>
        <v>0</v>
      </c>
      <c r="U206" s="62">
        <f t="shared" si="53"/>
        <v>0</v>
      </c>
    </row>
    <row r="207" spans="1:21" x14ac:dyDescent="0.25">
      <c r="A207" s="85" t="s">
        <v>242</v>
      </c>
      <c r="B207" s="52">
        <f>'DAY15'!H207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+(Table118[[#This Row],[OPENING ]]+Table118[[#This Row],[RECEIPTS]]+Table118[[#This Row],[RETURNS]])-(Table118[[#This Row],[EXCHANGED]]+Table118[[#This Row],[SALES]]+Table118[[#This Row],[ISSUES]])</f>
        <v>0</v>
      </c>
      <c r="I207" s="53">
        <v>0</v>
      </c>
      <c r="J207" s="58">
        <f t="shared" si="61"/>
        <v>0</v>
      </c>
      <c r="K207" s="53">
        <f>+'DAY15'!K207+'DAY16'!C207</f>
        <v>0</v>
      </c>
      <c r="L207" s="54">
        <f>+'DAY15'!L207+'DAY16'!D207</f>
        <v>0</v>
      </c>
      <c r="M207" s="55">
        <f>+'DAY15'!M207+'DAY16'!E207</f>
        <v>0</v>
      </c>
      <c r="N207" s="52">
        <f>+'DAY15'!N207+'DAY16'!F207</f>
        <v>0</v>
      </c>
      <c r="O207" s="276">
        <f>+'DAY15'!O207+'DAY16'!G207</f>
        <v>0</v>
      </c>
      <c r="P207" s="53">
        <f t="shared" si="56"/>
        <v>0</v>
      </c>
      <c r="Q207" s="54">
        <f t="shared" si="57"/>
        <v>0</v>
      </c>
      <c r="R207" s="55">
        <f t="shared" si="58"/>
        <v>0</v>
      </c>
      <c r="S207" s="52">
        <f t="shared" si="59"/>
        <v>0</v>
      </c>
      <c r="T207" s="276">
        <f t="shared" si="60"/>
        <v>0</v>
      </c>
      <c r="U207" s="62">
        <f t="shared" si="53"/>
        <v>0</v>
      </c>
    </row>
    <row r="208" spans="1:21" x14ac:dyDescent="0.25">
      <c r="A208" s="85" t="s">
        <v>250</v>
      </c>
      <c r="B208" s="52">
        <f>'DAY15'!H208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+(Table118[[#This Row],[OPENING ]]+Table118[[#This Row],[RECEIPTS]]+Table118[[#This Row],[RETURNS]])-(Table118[[#This Row],[EXCHANGED]]+Table118[[#This Row],[SALES]]+Table118[[#This Row],[ISSUES]])</f>
        <v>275</v>
      </c>
      <c r="I208" s="53">
        <v>0</v>
      </c>
      <c r="J208" s="58">
        <f t="shared" si="61"/>
        <v>-275</v>
      </c>
      <c r="K208" s="53">
        <f>+'DAY15'!K208+'DAY16'!C208</f>
        <v>500</v>
      </c>
      <c r="L208" s="54">
        <f>+'DAY15'!L208+'DAY16'!D208</f>
        <v>0</v>
      </c>
      <c r="M208" s="55">
        <f>+'DAY15'!M208+'DAY16'!E208</f>
        <v>0</v>
      </c>
      <c r="N208" s="52">
        <f>+'DAY15'!N208+'DAY16'!F208</f>
        <v>0</v>
      </c>
      <c r="O208" s="276">
        <f>+'DAY15'!O208+'DAY16'!G208</f>
        <v>525</v>
      </c>
      <c r="P208" s="53">
        <f t="shared" si="56"/>
        <v>31.25</v>
      </c>
      <c r="Q208" s="54">
        <f t="shared" si="57"/>
        <v>0</v>
      </c>
      <c r="R208" s="55">
        <f t="shared" si="58"/>
        <v>0</v>
      </c>
      <c r="S208" s="52">
        <f t="shared" si="59"/>
        <v>0</v>
      </c>
      <c r="T208" s="276">
        <f t="shared" si="60"/>
        <v>32.8125</v>
      </c>
      <c r="U208" s="62">
        <f t="shared" si="53"/>
        <v>4.2926829268292686</v>
      </c>
    </row>
    <row r="209" spans="1:21" x14ac:dyDescent="0.25">
      <c r="A209" s="87" t="s">
        <v>251</v>
      </c>
      <c r="B209" s="52">
        <f>'DAY15'!H209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+(Table118[[#This Row],[OPENING ]]+Table118[[#This Row],[RECEIPTS]]+Table118[[#This Row],[RETURNS]])-(Table118[[#This Row],[EXCHANGED]]+Table118[[#This Row],[SALES]]+Table118[[#This Row],[ISSUES]])</f>
        <v>300</v>
      </c>
      <c r="I209" s="53">
        <v>0</v>
      </c>
      <c r="J209" s="58">
        <f t="shared" si="61"/>
        <v>-300</v>
      </c>
      <c r="K209" s="53">
        <f>+'DAY15'!K209+'DAY16'!C209</f>
        <v>800</v>
      </c>
      <c r="L209" s="54">
        <f>+'DAY15'!L209+'DAY16'!D209</f>
        <v>0</v>
      </c>
      <c r="M209" s="55">
        <f>+'DAY15'!M209+'DAY16'!E209</f>
        <v>0</v>
      </c>
      <c r="N209" s="52">
        <f>+'DAY15'!N209+'DAY16'!F209</f>
        <v>0</v>
      </c>
      <c r="O209" s="276">
        <f>+'DAY15'!O209+'DAY16'!G209</f>
        <v>639.20000000000005</v>
      </c>
      <c r="P209" s="53">
        <f t="shared" si="56"/>
        <v>50</v>
      </c>
      <c r="Q209" s="54">
        <f t="shared" si="57"/>
        <v>0</v>
      </c>
      <c r="R209" s="55">
        <f t="shared" si="58"/>
        <v>0</v>
      </c>
      <c r="S209" s="52">
        <f t="shared" si="59"/>
        <v>0</v>
      </c>
      <c r="T209" s="276">
        <f t="shared" si="60"/>
        <v>39.950000000000003</v>
      </c>
      <c r="U209" s="62">
        <f t="shared" si="53"/>
        <v>3.3351862145636462</v>
      </c>
    </row>
    <row r="210" spans="1:21" x14ac:dyDescent="0.25">
      <c r="A210" s="87"/>
      <c r="B210" s="52">
        <f>'DAY15'!H210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+(Table118[[#This Row],[OPENING ]]+Table118[[#This Row],[RECEIPTS]]+Table118[[#This Row],[RETURNS]])-(Table118[[#This Row],[EXCHANGED]]+Table118[[#This Row],[SALES]]+Table118[[#This Row],[ISSUES]])</f>
        <v>49</v>
      </c>
      <c r="I210" s="53">
        <v>0</v>
      </c>
      <c r="J210" s="58">
        <f t="shared" si="61"/>
        <v>-49</v>
      </c>
      <c r="K210" s="53">
        <f>+'DAY15'!K210+'DAY16'!C210</f>
        <v>50</v>
      </c>
      <c r="L210" s="54">
        <f>+'DAY15'!L210+'DAY16'!D210</f>
        <v>0</v>
      </c>
      <c r="M210" s="55">
        <f>+'DAY15'!M210+'DAY16'!E210</f>
        <v>0</v>
      </c>
      <c r="N210" s="52">
        <f>+'DAY15'!N210+'DAY16'!F210</f>
        <v>0</v>
      </c>
      <c r="O210" s="276">
        <f>+'DAY15'!O210+'DAY16'!G210</f>
        <v>1</v>
      </c>
      <c r="P210" s="53">
        <f t="shared" si="56"/>
        <v>3.125</v>
      </c>
      <c r="Q210" s="54">
        <f t="shared" si="57"/>
        <v>0</v>
      </c>
      <c r="R210" s="55">
        <f t="shared" si="58"/>
        <v>0</v>
      </c>
      <c r="S210" s="52">
        <f t="shared" si="59"/>
        <v>0</v>
      </c>
      <c r="T210" s="276">
        <f t="shared" si="60"/>
        <v>6.25E-2</v>
      </c>
      <c r="U210" s="62">
        <f t="shared" ref="U210:U240" si="62">IFERROR(+H210/(P210+Q210+R210+S210+T210),0)</f>
        <v>15.372549019607844</v>
      </c>
    </row>
    <row r="211" spans="1:21" x14ac:dyDescent="0.25">
      <c r="A211" s="87"/>
      <c r="B211" s="52">
        <f>'DAY15'!H211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+(Table118[[#This Row],[OPENING ]]+Table118[[#This Row],[RECEIPTS]]+Table118[[#This Row],[RETURNS]])-(Table118[[#This Row],[EXCHANGED]]+Table118[[#This Row],[SALES]]+Table118[[#This Row],[ISSUES]])</f>
        <v>0</v>
      </c>
      <c r="I211" s="53">
        <v>0</v>
      </c>
      <c r="J211" s="58">
        <f t="shared" si="61"/>
        <v>0</v>
      </c>
      <c r="K211" s="53">
        <f>+'DAY15'!K211+'DAY16'!C211</f>
        <v>0</v>
      </c>
      <c r="L211" s="54">
        <f>+'DAY15'!L211+'DAY16'!D211</f>
        <v>0</v>
      </c>
      <c r="M211" s="55">
        <f>+'DAY15'!M211+'DAY16'!E211</f>
        <v>0</v>
      </c>
      <c r="N211" s="52">
        <f>+'DAY15'!N211+'DAY16'!F211</f>
        <v>0</v>
      </c>
      <c r="O211" s="276">
        <f>+'DAY15'!O211+'DAY16'!G211</f>
        <v>0</v>
      </c>
      <c r="P211" s="53">
        <f t="shared" si="56"/>
        <v>0</v>
      </c>
      <c r="Q211" s="54">
        <f t="shared" si="57"/>
        <v>0</v>
      </c>
      <c r="R211" s="55">
        <f t="shared" si="58"/>
        <v>0</v>
      </c>
      <c r="S211" s="52">
        <f t="shared" si="59"/>
        <v>0</v>
      </c>
      <c r="T211" s="276">
        <f t="shared" si="60"/>
        <v>0</v>
      </c>
      <c r="U211" s="62">
        <f t="shared" si="62"/>
        <v>0</v>
      </c>
    </row>
    <row r="212" spans="1:21" x14ac:dyDescent="0.25">
      <c r="A212" s="87"/>
      <c r="B212" s="52">
        <f>'DAY15'!H212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+(Table118[[#This Row],[OPENING ]]+Table118[[#This Row],[RECEIPTS]]+Table118[[#This Row],[RETURNS]])-(Table118[[#This Row],[EXCHANGED]]+Table118[[#This Row],[SALES]]+Table118[[#This Row],[ISSUES]])</f>
        <v>0</v>
      </c>
      <c r="I212" s="53">
        <v>0</v>
      </c>
      <c r="J212" s="58">
        <f t="shared" si="61"/>
        <v>0</v>
      </c>
      <c r="K212" s="53">
        <f>+'DAY15'!K212+'DAY16'!C212</f>
        <v>0</v>
      </c>
      <c r="L212" s="54">
        <f>+'DAY15'!L212+'DAY16'!D212</f>
        <v>0</v>
      </c>
      <c r="M212" s="55">
        <f>+'DAY15'!M212+'DAY16'!E212</f>
        <v>0</v>
      </c>
      <c r="N212" s="52">
        <f>+'DAY15'!N212+'DAY16'!F212</f>
        <v>0</v>
      </c>
      <c r="O212" s="276">
        <f>+'DAY15'!O212+'DAY16'!G212</f>
        <v>0</v>
      </c>
      <c r="P212" s="53">
        <f t="shared" si="56"/>
        <v>0</v>
      </c>
      <c r="Q212" s="54">
        <f t="shared" si="57"/>
        <v>0</v>
      </c>
      <c r="R212" s="55">
        <f t="shared" si="58"/>
        <v>0</v>
      </c>
      <c r="S212" s="52">
        <f t="shared" si="59"/>
        <v>0</v>
      </c>
      <c r="T212" s="276">
        <f t="shared" si="60"/>
        <v>0</v>
      </c>
      <c r="U212" s="62">
        <f t="shared" si="62"/>
        <v>0</v>
      </c>
    </row>
    <row r="213" spans="1:21" ht="15.75" thickBot="1" x14ac:dyDescent="0.3">
      <c r="A213" s="179"/>
      <c r="B213" s="52">
        <f>'DAY15'!H213</f>
        <v>0</v>
      </c>
      <c r="C213" s="53">
        <v>0</v>
      </c>
      <c r="D213" s="54">
        <v>0</v>
      </c>
      <c r="E213" s="55">
        <v>0</v>
      </c>
      <c r="F213" s="52">
        <v>0</v>
      </c>
      <c r="G213" s="276">
        <v>0</v>
      </c>
      <c r="H213" s="54">
        <f>+(Table118[[#This Row],[OPENING ]]+Table118[[#This Row],[RECEIPTS]]+Table118[[#This Row],[RETURNS]])-(Table118[[#This Row],[EXCHANGED]]+Table118[[#This Row],[SALES]]+Table118[[#This Row],[ISSUES]])</f>
        <v>0</v>
      </c>
      <c r="I213" s="144">
        <v>0</v>
      </c>
      <c r="J213" s="148">
        <f t="shared" si="61"/>
        <v>0</v>
      </c>
      <c r="K213" s="53">
        <f>+'DAY15'!K213+'DAY16'!C213</f>
        <v>0</v>
      </c>
      <c r="L213" s="54">
        <f>+'DAY15'!L213+'DAY16'!D213</f>
        <v>0</v>
      </c>
      <c r="M213" s="55">
        <f>+'DAY15'!M213+'DAY16'!E213</f>
        <v>0</v>
      </c>
      <c r="N213" s="52">
        <f>+'DAY15'!N213+'DAY16'!F213</f>
        <v>0</v>
      </c>
      <c r="O213" s="276">
        <f>+'DAY15'!O213+'DAY16'!G213</f>
        <v>0</v>
      </c>
      <c r="P213" s="53">
        <f t="shared" si="56"/>
        <v>0</v>
      </c>
      <c r="Q213" s="54">
        <f t="shared" si="57"/>
        <v>0</v>
      </c>
      <c r="R213" s="55">
        <f t="shared" si="58"/>
        <v>0</v>
      </c>
      <c r="S213" s="52">
        <f t="shared" si="59"/>
        <v>0</v>
      </c>
      <c r="T213" s="276">
        <f t="shared" si="60"/>
        <v>0</v>
      </c>
      <c r="U213" s="167">
        <f t="shared" si="62"/>
        <v>0</v>
      </c>
    </row>
    <row r="214" spans="1:21" ht="17.25" thickBot="1" x14ac:dyDescent="0.35">
      <c r="A214" s="159" t="s">
        <v>54</v>
      </c>
      <c r="B214" s="160">
        <f t="shared" ref="B214:T214" si="63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63"/>
        <v>0</v>
      </c>
      <c r="H214" s="162">
        <f t="shared" si="63"/>
        <v>9750.84</v>
      </c>
      <c r="I214" s="161">
        <f t="shared" si="63"/>
        <v>0</v>
      </c>
      <c r="J214" s="165">
        <f>SUM(J153:J213)</f>
        <v>-9750.84</v>
      </c>
      <c r="K214" s="161">
        <f t="shared" si="63"/>
        <v>1375</v>
      </c>
      <c r="L214" s="174">
        <f t="shared" si="63"/>
        <v>9.6</v>
      </c>
      <c r="M214" s="163">
        <f t="shared" si="63"/>
        <v>0</v>
      </c>
      <c r="N214" s="160">
        <f t="shared" si="63"/>
        <v>0</v>
      </c>
      <c r="O214" s="277">
        <f t="shared" si="63"/>
        <v>1264.68</v>
      </c>
      <c r="P214" s="161">
        <f t="shared" si="63"/>
        <v>85.9375</v>
      </c>
      <c r="Q214" s="162">
        <f t="shared" si="63"/>
        <v>0.6</v>
      </c>
      <c r="R214" s="163">
        <f t="shared" si="63"/>
        <v>0</v>
      </c>
      <c r="S214" s="160">
        <f t="shared" si="63"/>
        <v>0</v>
      </c>
      <c r="T214" s="277">
        <f t="shared" si="63"/>
        <v>79.042500000000004</v>
      </c>
      <c r="U214" s="166">
        <f t="shared" si="62"/>
        <v>58.888996255586427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'DAY15'!H217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+(Table118[[#This Row],[OPENING ]]+Table118[[#This Row],[RECEIPTS]]+Table118[[#This Row],[RETURNS]])-(Table118[[#This Row],[EXCHANGED]]+Table118[[#This Row],[SALES]]+Table118[[#This Row],[ISSUES]])</f>
        <v>2150</v>
      </c>
      <c r="I217" s="53">
        <v>0</v>
      </c>
      <c r="J217" s="58">
        <f t="shared" si="61"/>
        <v>-2150</v>
      </c>
      <c r="K217" s="53">
        <f>+'DAY15'!K217+'DAY16'!C217</f>
        <v>7975</v>
      </c>
      <c r="L217" s="54">
        <f>+'DAY15'!L217+'DAY16'!D217</f>
        <v>0</v>
      </c>
      <c r="M217" s="55">
        <f>+'DAY15'!M217+'DAY16'!E217</f>
        <v>0</v>
      </c>
      <c r="N217" s="52">
        <f>+'DAY15'!N217+'DAY16'!F217</f>
        <v>0</v>
      </c>
      <c r="O217" s="276">
        <f>+'DAY15'!O217+'DAY16'!G217</f>
        <v>5825</v>
      </c>
      <c r="P217" s="53">
        <f>+K217/16</f>
        <v>498.4375</v>
      </c>
      <c r="Q217" s="54">
        <f>+L217/16</f>
        <v>0</v>
      </c>
      <c r="R217" s="55">
        <f>+M217/16</f>
        <v>0</v>
      </c>
      <c r="S217" s="52">
        <f>+N217/16</f>
        <v>0</v>
      </c>
      <c r="T217" s="276">
        <f>+O217/16</f>
        <v>364.0625</v>
      </c>
      <c r="U217" s="62">
        <f t="shared" si="62"/>
        <v>2.4927536231884058</v>
      </c>
    </row>
    <row r="218" spans="1:21" x14ac:dyDescent="0.25">
      <c r="A218" s="95" t="s">
        <v>240</v>
      </c>
      <c r="B218" s="52">
        <f>'DAY15'!H218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+(Table118[[#This Row],[OPENING ]]+Table118[[#This Row],[RECEIPTS]]+Table118[[#This Row],[RETURNS]])-(Table118[[#This Row],[EXCHANGED]]+Table118[[#This Row],[SALES]]+Table118[[#This Row],[ISSUES]])</f>
        <v>0</v>
      </c>
      <c r="I218" s="53">
        <v>0</v>
      </c>
      <c r="J218" s="58">
        <f t="shared" si="61"/>
        <v>0</v>
      </c>
      <c r="K218" s="53">
        <f>+'DAY15'!K218+'DAY16'!C218</f>
        <v>0</v>
      </c>
      <c r="L218" s="54">
        <f>+'DAY15'!L218+'DAY16'!D218</f>
        <v>0</v>
      </c>
      <c r="M218" s="55">
        <f>+'DAY15'!M218+'DAY16'!E218</f>
        <v>0</v>
      </c>
      <c r="N218" s="52">
        <f>+'DAY15'!N218+'DAY16'!F218</f>
        <v>0</v>
      </c>
      <c r="O218" s="276">
        <f>+'DAY15'!O218+'DAY16'!G218</f>
        <v>8675</v>
      </c>
      <c r="P218" s="53">
        <f t="shared" ref="P218:P237" si="64">+K218/16</f>
        <v>0</v>
      </c>
      <c r="Q218" s="54">
        <f t="shared" ref="Q218:Q237" si="65">+L218/16</f>
        <v>0</v>
      </c>
      <c r="R218" s="55">
        <f t="shared" ref="R218:R237" si="66">+M218/16</f>
        <v>0</v>
      </c>
      <c r="S218" s="52">
        <f t="shared" ref="S218:S237" si="67">+N218/16</f>
        <v>0</v>
      </c>
      <c r="T218" s="276">
        <f t="shared" ref="T218:T237" si="68">+O218/16</f>
        <v>542.1875</v>
      </c>
      <c r="U218" s="62">
        <f t="shared" si="62"/>
        <v>0</v>
      </c>
    </row>
    <row r="219" spans="1:21" x14ac:dyDescent="0.25">
      <c r="A219" s="95" t="s">
        <v>57</v>
      </c>
      <c r="B219" s="52">
        <f>'DAY15'!H219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+(Table118[[#This Row],[OPENING ]]+Table118[[#This Row],[RECEIPTS]]+Table118[[#This Row],[RETURNS]])-(Table118[[#This Row],[EXCHANGED]]+Table118[[#This Row],[SALES]]+Table118[[#This Row],[ISSUES]])</f>
        <v>0</v>
      </c>
      <c r="I219" s="53">
        <v>0</v>
      </c>
      <c r="J219" s="58">
        <f t="shared" si="61"/>
        <v>0</v>
      </c>
      <c r="K219" s="53">
        <f>+'DAY15'!K219+'DAY16'!C219</f>
        <v>0</v>
      </c>
      <c r="L219" s="54">
        <f>+'DAY15'!L219+'DAY16'!D219</f>
        <v>0</v>
      </c>
      <c r="M219" s="55">
        <f>+'DAY15'!M219+'DAY16'!E219</f>
        <v>0</v>
      </c>
      <c r="N219" s="52">
        <f>+'DAY15'!N219+'DAY16'!F219</f>
        <v>0</v>
      </c>
      <c r="O219" s="276">
        <f>+'DAY15'!O219+'DAY16'!G219</f>
        <v>0</v>
      </c>
      <c r="P219" s="53">
        <f t="shared" si="64"/>
        <v>0</v>
      </c>
      <c r="Q219" s="54">
        <f t="shared" si="65"/>
        <v>0</v>
      </c>
      <c r="R219" s="55">
        <f t="shared" si="66"/>
        <v>0</v>
      </c>
      <c r="S219" s="52">
        <f t="shared" si="67"/>
        <v>0</v>
      </c>
      <c r="T219" s="276">
        <f t="shared" si="68"/>
        <v>0</v>
      </c>
      <c r="U219" s="62">
        <f t="shared" si="62"/>
        <v>0</v>
      </c>
    </row>
    <row r="220" spans="1:21" x14ac:dyDescent="0.25">
      <c r="A220" s="95" t="s">
        <v>58</v>
      </c>
      <c r="B220" s="52">
        <f>'DAY15'!H220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+(Table118[[#This Row],[OPENING ]]+Table118[[#This Row],[RECEIPTS]]+Table118[[#This Row],[RETURNS]])-(Table118[[#This Row],[EXCHANGED]]+Table118[[#This Row],[SALES]]+Table118[[#This Row],[ISSUES]])</f>
        <v>0</v>
      </c>
      <c r="I220" s="53">
        <v>0</v>
      </c>
      <c r="J220" s="58">
        <f t="shared" si="61"/>
        <v>0</v>
      </c>
      <c r="K220" s="53">
        <f>+'DAY15'!K220+'DAY16'!C220</f>
        <v>0</v>
      </c>
      <c r="L220" s="54">
        <f>+'DAY15'!L220+'DAY16'!D220</f>
        <v>0</v>
      </c>
      <c r="M220" s="55">
        <f>+'DAY15'!M220+'DAY16'!E220</f>
        <v>0</v>
      </c>
      <c r="N220" s="52">
        <f>+'DAY15'!N220+'DAY16'!F220</f>
        <v>0</v>
      </c>
      <c r="O220" s="276">
        <f>+'DAY15'!O220+'DAY16'!G220</f>
        <v>0</v>
      </c>
      <c r="P220" s="53">
        <f t="shared" si="64"/>
        <v>0</v>
      </c>
      <c r="Q220" s="54">
        <f t="shared" si="65"/>
        <v>0</v>
      </c>
      <c r="R220" s="55">
        <f t="shared" si="66"/>
        <v>0</v>
      </c>
      <c r="S220" s="52">
        <f t="shared" si="67"/>
        <v>0</v>
      </c>
      <c r="T220" s="276">
        <f t="shared" si="68"/>
        <v>0</v>
      </c>
      <c r="U220" s="62">
        <f t="shared" si="62"/>
        <v>0</v>
      </c>
    </row>
    <row r="221" spans="1:21" x14ac:dyDescent="0.25">
      <c r="A221" s="95" t="s">
        <v>59</v>
      </c>
      <c r="B221" s="52">
        <f>'DAY15'!H221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+(Table118[[#This Row],[OPENING ]]+Table118[[#This Row],[RECEIPTS]]+Table118[[#This Row],[RETURNS]])-(Table118[[#This Row],[EXCHANGED]]+Table118[[#This Row],[SALES]]+Table118[[#This Row],[ISSUES]])</f>
        <v>375</v>
      </c>
      <c r="I221" s="53">
        <v>0</v>
      </c>
      <c r="J221" s="58">
        <f t="shared" ref="J221:J240" si="69">+I221-H221</f>
        <v>-375</v>
      </c>
      <c r="K221" s="53">
        <f>+'DAY15'!K221+'DAY16'!C221</f>
        <v>1075</v>
      </c>
      <c r="L221" s="54">
        <f>+'DAY15'!L221+'DAY16'!D221</f>
        <v>0</v>
      </c>
      <c r="M221" s="55">
        <f>+'DAY15'!M221+'DAY16'!E221</f>
        <v>0</v>
      </c>
      <c r="N221" s="52">
        <f>+'DAY15'!N221+'DAY16'!F221</f>
        <v>0</v>
      </c>
      <c r="O221" s="276">
        <f>+'DAY15'!O221+'DAY16'!G221</f>
        <v>1225</v>
      </c>
      <c r="P221" s="53">
        <f t="shared" si="64"/>
        <v>67.1875</v>
      </c>
      <c r="Q221" s="54">
        <f t="shared" si="65"/>
        <v>0</v>
      </c>
      <c r="R221" s="55">
        <f t="shared" si="66"/>
        <v>0</v>
      </c>
      <c r="S221" s="52">
        <f t="shared" si="67"/>
        <v>0</v>
      </c>
      <c r="T221" s="276">
        <f t="shared" si="68"/>
        <v>76.5625</v>
      </c>
      <c r="U221" s="62">
        <f t="shared" si="62"/>
        <v>2.6086956521739131</v>
      </c>
    </row>
    <row r="222" spans="1:21" x14ac:dyDescent="0.25">
      <c r="A222" s="95" t="s">
        <v>60</v>
      </c>
      <c r="B222" s="52">
        <f>'DAY15'!H222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+(Table118[[#This Row],[OPENING ]]+Table118[[#This Row],[RECEIPTS]]+Table118[[#This Row],[RETURNS]])-(Table118[[#This Row],[EXCHANGED]]+Table118[[#This Row],[SALES]]+Table118[[#This Row],[ISSUES]])</f>
        <v>0</v>
      </c>
      <c r="I222" s="53">
        <v>0</v>
      </c>
      <c r="J222" s="58">
        <f t="shared" si="69"/>
        <v>0</v>
      </c>
      <c r="K222" s="53">
        <f>+'DAY15'!K222+'DAY16'!C222</f>
        <v>0</v>
      </c>
      <c r="L222" s="54">
        <f>+'DAY15'!L222+'DAY16'!D222</f>
        <v>0</v>
      </c>
      <c r="M222" s="55">
        <f>+'DAY15'!M222+'DAY16'!E222</f>
        <v>0</v>
      </c>
      <c r="N222" s="52">
        <f>+'DAY15'!N222+'DAY16'!F222</f>
        <v>0</v>
      </c>
      <c r="O222" s="276">
        <f>+'DAY15'!O222+'DAY16'!G222</f>
        <v>0</v>
      </c>
      <c r="P222" s="53">
        <f t="shared" si="64"/>
        <v>0</v>
      </c>
      <c r="Q222" s="54">
        <f t="shared" si="65"/>
        <v>0</v>
      </c>
      <c r="R222" s="55">
        <f t="shared" si="66"/>
        <v>0</v>
      </c>
      <c r="S222" s="52">
        <f t="shared" si="67"/>
        <v>0</v>
      </c>
      <c r="T222" s="276">
        <f t="shared" si="68"/>
        <v>0</v>
      </c>
      <c r="U222" s="62">
        <f t="shared" si="62"/>
        <v>0</v>
      </c>
    </row>
    <row r="223" spans="1:21" x14ac:dyDescent="0.25">
      <c r="A223" s="95" t="s">
        <v>61</v>
      </c>
      <c r="B223" s="52">
        <f>'DAY15'!H223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+(Table118[[#This Row],[OPENING ]]+Table118[[#This Row],[RECEIPTS]]+Table118[[#This Row],[RETURNS]])-(Table118[[#This Row],[EXCHANGED]]+Table118[[#This Row],[SALES]]+Table118[[#This Row],[ISSUES]])</f>
        <v>0</v>
      </c>
      <c r="I223" s="53">
        <v>0</v>
      </c>
      <c r="J223" s="58">
        <f t="shared" si="69"/>
        <v>0</v>
      </c>
      <c r="K223" s="53">
        <f>+'DAY15'!K223+'DAY16'!C223</f>
        <v>0</v>
      </c>
      <c r="L223" s="54">
        <f>+'DAY15'!L223+'DAY16'!D223</f>
        <v>0</v>
      </c>
      <c r="M223" s="55">
        <f>+'DAY15'!M223+'DAY16'!E223</f>
        <v>0</v>
      </c>
      <c r="N223" s="52">
        <f>+'DAY15'!N223+'DAY16'!F223</f>
        <v>0</v>
      </c>
      <c r="O223" s="276">
        <f>+'DAY15'!O223+'DAY16'!G223</f>
        <v>0</v>
      </c>
      <c r="P223" s="53">
        <f t="shared" si="64"/>
        <v>0</v>
      </c>
      <c r="Q223" s="54">
        <f t="shared" si="65"/>
        <v>0</v>
      </c>
      <c r="R223" s="55">
        <f t="shared" si="66"/>
        <v>0</v>
      </c>
      <c r="S223" s="52">
        <f t="shared" si="67"/>
        <v>0</v>
      </c>
      <c r="T223" s="276">
        <f t="shared" si="68"/>
        <v>0</v>
      </c>
      <c r="U223" s="62">
        <f t="shared" si="62"/>
        <v>0</v>
      </c>
    </row>
    <row r="224" spans="1:21" x14ac:dyDescent="0.25">
      <c r="A224" s="95" t="s">
        <v>241</v>
      </c>
      <c r="B224" s="52">
        <f>'DAY15'!H224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+(Table118[[#This Row],[OPENING ]]+Table118[[#This Row],[RECEIPTS]]+Table118[[#This Row],[RETURNS]])-(Table118[[#This Row],[EXCHANGED]]+Table118[[#This Row],[SALES]]+Table118[[#This Row],[ISSUES]])</f>
        <v>0</v>
      </c>
      <c r="I224" s="53">
        <v>0</v>
      </c>
      <c r="J224" s="58">
        <f t="shared" si="69"/>
        <v>0</v>
      </c>
      <c r="K224" s="53">
        <f>+'DAY15'!K224+'DAY16'!C224</f>
        <v>0</v>
      </c>
      <c r="L224" s="54">
        <f>+'DAY15'!L224+'DAY16'!D224</f>
        <v>0</v>
      </c>
      <c r="M224" s="55">
        <f>+'DAY15'!M224+'DAY16'!E224</f>
        <v>0</v>
      </c>
      <c r="N224" s="52">
        <f>+'DAY15'!N224+'DAY16'!F224</f>
        <v>0</v>
      </c>
      <c r="O224" s="276">
        <f>+'DAY15'!O224+'DAY16'!G224</f>
        <v>1200</v>
      </c>
      <c r="P224" s="53">
        <f t="shared" si="64"/>
        <v>0</v>
      </c>
      <c r="Q224" s="54">
        <f t="shared" si="65"/>
        <v>0</v>
      </c>
      <c r="R224" s="55">
        <f t="shared" si="66"/>
        <v>0</v>
      </c>
      <c r="S224" s="52">
        <f t="shared" si="67"/>
        <v>0</v>
      </c>
      <c r="T224" s="276">
        <f t="shared" si="68"/>
        <v>75</v>
      </c>
      <c r="U224" s="62">
        <f t="shared" si="62"/>
        <v>0</v>
      </c>
    </row>
    <row r="225" spans="1:21" x14ac:dyDescent="0.25">
      <c r="A225" s="95" t="s">
        <v>62</v>
      </c>
      <c r="B225" s="52">
        <f>'DAY15'!H225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+(Table118[[#This Row],[OPENING ]]+Table118[[#This Row],[RECEIPTS]]+Table118[[#This Row],[RETURNS]])-(Table118[[#This Row],[EXCHANGED]]+Table118[[#This Row],[SALES]]+Table118[[#This Row],[ISSUES]])</f>
        <v>0</v>
      </c>
      <c r="I225" s="53">
        <v>0</v>
      </c>
      <c r="J225" s="58">
        <f t="shared" si="69"/>
        <v>0</v>
      </c>
      <c r="K225" s="53">
        <f>+'DAY15'!K225+'DAY16'!C225</f>
        <v>0</v>
      </c>
      <c r="L225" s="54">
        <f>+'DAY15'!L225+'DAY16'!D225</f>
        <v>0</v>
      </c>
      <c r="M225" s="55">
        <f>+'DAY15'!M225+'DAY16'!E225</f>
        <v>0</v>
      </c>
      <c r="N225" s="52">
        <f>+'DAY15'!N225+'DAY16'!F225</f>
        <v>0</v>
      </c>
      <c r="O225" s="276">
        <f>+'DAY15'!O225+'DAY16'!G225</f>
        <v>0</v>
      </c>
      <c r="P225" s="53">
        <f t="shared" si="64"/>
        <v>0</v>
      </c>
      <c r="Q225" s="54">
        <f t="shared" si="65"/>
        <v>0</v>
      </c>
      <c r="R225" s="55">
        <f t="shared" si="66"/>
        <v>0</v>
      </c>
      <c r="S225" s="52">
        <f t="shared" si="67"/>
        <v>0</v>
      </c>
      <c r="T225" s="276">
        <f t="shared" si="68"/>
        <v>0</v>
      </c>
      <c r="U225" s="62">
        <f t="shared" si="62"/>
        <v>0</v>
      </c>
    </row>
    <row r="226" spans="1:21" x14ac:dyDescent="0.25">
      <c r="A226" s="95" t="s">
        <v>122</v>
      </c>
      <c r="B226" s="52">
        <f>'DAY15'!H226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+(Table118[[#This Row],[OPENING ]]+Table118[[#This Row],[RECEIPTS]]+Table118[[#This Row],[RETURNS]])-(Table118[[#This Row],[EXCHANGED]]+Table118[[#This Row],[SALES]]+Table118[[#This Row],[ISSUES]])</f>
        <v>0</v>
      </c>
      <c r="I226" s="53">
        <v>0</v>
      </c>
      <c r="J226" s="58">
        <f t="shared" si="69"/>
        <v>0</v>
      </c>
      <c r="K226" s="53">
        <f>+'DAY15'!K226+'DAY16'!C226</f>
        <v>0</v>
      </c>
      <c r="L226" s="54">
        <f>+'DAY15'!L226+'DAY16'!D226</f>
        <v>0</v>
      </c>
      <c r="M226" s="55">
        <f>+'DAY15'!M226+'DAY16'!E226</f>
        <v>0</v>
      </c>
      <c r="N226" s="52">
        <f>+'DAY15'!N226+'DAY16'!F226</f>
        <v>0</v>
      </c>
      <c r="O226" s="276">
        <f>+'DAY15'!O226+'DAY16'!G226</f>
        <v>0</v>
      </c>
      <c r="P226" s="53">
        <f t="shared" si="64"/>
        <v>0</v>
      </c>
      <c r="Q226" s="54">
        <f t="shared" si="65"/>
        <v>0</v>
      </c>
      <c r="R226" s="55">
        <f t="shared" si="66"/>
        <v>0</v>
      </c>
      <c r="S226" s="52">
        <f t="shared" si="67"/>
        <v>0</v>
      </c>
      <c r="T226" s="276">
        <f t="shared" si="68"/>
        <v>0</v>
      </c>
      <c r="U226" s="62">
        <f t="shared" si="62"/>
        <v>0</v>
      </c>
    </row>
    <row r="227" spans="1:21" x14ac:dyDescent="0.25">
      <c r="A227" s="95" t="s">
        <v>217</v>
      </c>
      <c r="B227" s="52">
        <f>'DAY15'!H227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+(Table118[[#This Row],[OPENING ]]+Table118[[#This Row],[RECEIPTS]]+Table118[[#This Row],[RETURNS]])-(Table118[[#This Row],[EXCHANGED]]+Table118[[#This Row],[SALES]]+Table118[[#This Row],[ISSUES]])</f>
        <v>0</v>
      </c>
      <c r="I227" s="53">
        <v>0</v>
      </c>
      <c r="J227" s="58">
        <f t="shared" si="69"/>
        <v>0</v>
      </c>
      <c r="K227" s="53">
        <f>+'DAY15'!K227+'DAY16'!C227</f>
        <v>0</v>
      </c>
      <c r="L227" s="54">
        <f>+'DAY15'!L227+'DAY16'!D227</f>
        <v>0</v>
      </c>
      <c r="M227" s="55">
        <f>+'DAY15'!M227+'DAY16'!E227</f>
        <v>0</v>
      </c>
      <c r="N227" s="52">
        <f>+'DAY15'!N227+'DAY16'!F227</f>
        <v>0</v>
      </c>
      <c r="O227" s="276">
        <f>+'DAY15'!O227+'DAY16'!G227</f>
        <v>0</v>
      </c>
      <c r="P227" s="53">
        <f t="shared" si="64"/>
        <v>0</v>
      </c>
      <c r="Q227" s="54">
        <f t="shared" si="65"/>
        <v>0</v>
      </c>
      <c r="R227" s="55">
        <f t="shared" si="66"/>
        <v>0</v>
      </c>
      <c r="S227" s="52">
        <f t="shared" si="67"/>
        <v>0</v>
      </c>
      <c r="T227" s="276">
        <f t="shared" si="68"/>
        <v>0</v>
      </c>
      <c r="U227" s="62">
        <f t="shared" si="62"/>
        <v>0</v>
      </c>
    </row>
    <row r="228" spans="1:21" x14ac:dyDescent="0.25">
      <c r="A228" s="95" t="s">
        <v>116</v>
      </c>
      <c r="B228" s="52">
        <f>'DAY15'!H228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+(Table118[[#This Row],[OPENING ]]+Table118[[#This Row],[RECEIPTS]]+Table118[[#This Row],[RETURNS]])-(Table118[[#This Row],[EXCHANGED]]+Table118[[#This Row],[SALES]]+Table118[[#This Row],[ISSUES]])</f>
        <v>0</v>
      </c>
      <c r="I228" s="53">
        <v>0</v>
      </c>
      <c r="J228" s="58">
        <f t="shared" si="69"/>
        <v>0</v>
      </c>
      <c r="K228" s="53">
        <f>+'DAY15'!K228+'DAY16'!C228</f>
        <v>0</v>
      </c>
      <c r="L228" s="54">
        <f>+'DAY15'!L228+'DAY16'!D228</f>
        <v>0</v>
      </c>
      <c r="M228" s="55">
        <f>+'DAY15'!M228+'DAY16'!E228</f>
        <v>0</v>
      </c>
      <c r="N228" s="52">
        <f>+'DAY15'!N228+'DAY16'!F228</f>
        <v>0</v>
      </c>
      <c r="O228" s="276">
        <f>+'DAY15'!O228+'DAY16'!G228</f>
        <v>0</v>
      </c>
      <c r="P228" s="53">
        <f t="shared" si="64"/>
        <v>0</v>
      </c>
      <c r="Q228" s="54">
        <f t="shared" si="65"/>
        <v>0</v>
      </c>
      <c r="R228" s="55">
        <f t="shared" si="66"/>
        <v>0</v>
      </c>
      <c r="S228" s="52">
        <f t="shared" si="67"/>
        <v>0</v>
      </c>
      <c r="T228" s="276">
        <f t="shared" si="68"/>
        <v>0</v>
      </c>
      <c r="U228" s="62">
        <f t="shared" si="62"/>
        <v>0</v>
      </c>
    </row>
    <row r="229" spans="1:21" x14ac:dyDescent="0.25">
      <c r="A229" s="95" t="s">
        <v>117</v>
      </c>
      <c r="B229" s="52">
        <f>'DAY15'!H229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+(Table118[[#This Row],[OPENING ]]+Table118[[#This Row],[RECEIPTS]]+Table118[[#This Row],[RETURNS]])-(Table118[[#This Row],[EXCHANGED]]+Table118[[#This Row],[SALES]]+Table118[[#This Row],[ISSUES]])</f>
        <v>0</v>
      </c>
      <c r="I229" s="53">
        <v>0</v>
      </c>
      <c r="J229" s="58">
        <f t="shared" si="69"/>
        <v>0</v>
      </c>
      <c r="K229" s="53">
        <f>+'DAY15'!K229+'DAY16'!C229</f>
        <v>0</v>
      </c>
      <c r="L229" s="54">
        <f>+'DAY15'!L229+'DAY16'!D229</f>
        <v>0</v>
      </c>
      <c r="M229" s="55">
        <f>+'DAY15'!M229+'DAY16'!E229</f>
        <v>0</v>
      </c>
      <c r="N229" s="52">
        <f>+'DAY15'!N229+'DAY16'!F229</f>
        <v>0</v>
      </c>
      <c r="O229" s="276">
        <f>+'DAY15'!O229+'DAY16'!G229</f>
        <v>0</v>
      </c>
      <c r="P229" s="53">
        <f t="shared" si="64"/>
        <v>0</v>
      </c>
      <c r="Q229" s="54">
        <f t="shared" si="65"/>
        <v>0</v>
      </c>
      <c r="R229" s="55">
        <f t="shared" si="66"/>
        <v>0</v>
      </c>
      <c r="S229" s="52">
        <f t="shared" si="67"/>
        <v>0</v>
      </c>
      <c r="T229" s="276">
        <f t="shared" si="68"/>
        <v>0</v>
      </c>
      <c r="U229" s="62">
        <f t="shared" si="62"/>
        <v>0</v>
      </c>
    </row>
    <row r="230" spans="1:21" x14ac:dyDescent="0.25">
      <c r="A230" s="95" t="s">
        <v>134</v>
      </c>
      <c r="B230" s="52">
        <f>'DAY15'!H230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+(Table118[[#This Row],[OPENING ]]+Table118[[#This Row],[RECEIPTS]]+Table118[[#This Row],[RETURNS]])-(Table118[[#This Row],[EXCHANGED]]+Table118[[#This Row],[SALES]]+Table118[[#This Row],[ISSUES]])</f>
        <v>0</v>
      </c>
      <c r="I230" s="53">
        <v>0</v>
      </c>
      <c r="J230" s="58">
        <f t="shared" si="69"/>
        <v>0</v>
      </c>
      <c r="K230" s="53">
        <f>+'DAY15'!K230+'DAY16'!C230</f>
        <v>0</v>
      </c>
      <c r="L230" s="54">
        <f>+'DAY15'!L230+'DAY16'!D230</f>
        <v>0</v>
      </c>
      <c r="M230" s="55">
        <f>+'DAY15'!M230+'DAY16'!E230</f>
        <v>0</v>
      </c>
      <c r="N230" s="52">
        <f>+'DAY15'!N230+'DAY16'!F230</f>
        <v>0</v>
      </c>
      <c r="O230" s="276">
        <f>+'DAY15'!O230+'DAY16'!G230</f>
        <v>0</v>
      </c>
      <c r="P230" s="53">
        <f t="shared" si="64"/>
        <v>0</v>
      </c>
      <c r="Q230" s="54">
        <f t="shared" si="65"/>
        <v>0</v>
      </c>
      <c r="R230" s="55">
        <f t="shared" si="66"/>
        <v>0</v>
      </c>
      <c r="S230" s="52">
        <f t="shared" si="67"/>
        <v>0</v>
      </c>
      <c r="T230" s="276">
        <f t="shared" si="68"/>
        <v>0</v>
      </c>
      <c r="U230" s="62">
        <f t="shared" si="62"/>
        <v>0</v>
      </c>
    </row>
    <row r="231" spans="1:21" x14ac:dyDescent="0.25">
      <c r="A231" s="95" t="s">
        <v>146</v>
      </c>
      <c r="B231" s="52">
        <f>'DAY15'!H231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+(Table118[[#This Row],[OPENING ]]+Table118[[#This Row],[RECEIPTS]]+Table118[[#This Row],[RETURNS]])-(Table118[[#This Row],[EXCHANGED]]+Table118[[#This Row],[SALES]]+Table118[[#This Row],[ISSUES]])</f>
        <v>0</v>
      </c>
      <c r="I231" s="53">
        <v>0</v>
      </c>
      <c r="J231" s="58">
        <f t="shared" si="69"/>
        <v>0</v>
      </c>
      <c r="K231" s="53">
        <f>+'DAY15'!K231+'DAY16'!C231</f>
        <v>0</v>
      </c>
      <c r="L231" s="54">
        <f>+'DAY15'!L231+'DAY16'!D231</f>
        <v>0</v>
      </c>
      <c r="M231" s="55">
        <f>+'DAY15'!M231+'DAY16'!E231</f>
        <v>0</v>
      </c>
      <c r="N231" s="52">
        <f>+'DAY15'!N231+'DAY16'!F231</f>
        <v>0</v>
      </c>
      <c r="O231" s="276">
        <f>+'DAY15'!O231+'DAY16'!G231</f>
        <v>0</v>
      </c>
      <c r="P231" s="53">
        <f t="shared" si="64"/>
        <v>0</v>
      </c>
      <c r="Q231" s="54">
        <f t="shared" si="65"/>
        <v>0</v>
      </c>
      <c r="R231" s="55">
        <f t="shared" si="66"/>
        <v>0</v>
      </c>
      <c r="S231" s="52">
        <f t="shared" si="67"/>
        <v>0</v>
      </c>
      <c r="T231" s="276">
        <f t="shared" si="68"/>
        <v>0</v>
      </c>
      <c r="U231" s="62">
        <f t="shared" si="62"/>
        <v>0</v>
      </c>
    </row>
    <row r="232" spans="1:21" x14ac:dyDescent="0.25">
      <c r="A232" s="95" t="s">
        <v>235</v>
      </c>
      <c r="B232" s="52">
        <f>'DAY15'!H232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+(Table118[[#This Row],[OPENING ]]+Table118[[#This Row],[RECEIPTS]]+Table118[[#This Row],[RETURNS]])-(Table118[[#This Row],[EXCHANGED]]+Table118[[#This Row],[SALES]]+Table118[[#This Row],[ISSUES]])</f>
        <v>8450</v>
      </c>
      <c r="I232" s="53">
        <v>0</v>
      </c>
      <c r="J232" s="58">
        <f t="shared" si="69"/>
        <v>-8450</v>
      </c>
      <c r="K232" s="53">
        <f>+'DAY15'!K232+'DAY16'!C232</f>
        <v>0</v>
      </c>
      <c r="L232" s="54">
        <f>+'DAY15'!L232+'DAY16'!D232</f>
        <v>0</v>
      </c>
      <c r="M232" s="55">
        <f>+'DAY15'!M232+'DAY16'!E232</f>
        <v>0</v>
      </c>
      <c r="N232" s="52">
        <f>+'DAY15'!N232+'DAY16'!F232</f>
        <v>0</v>
      </c>
      <c r="O232" s="276">
        <f>+'DAY15'!O232+'DAY16'!G232</f>
        <v>0</v>
      </c>
      <c r="P232" s="53">
        <f t="shared" si="64"/>
        <v>0</v>
      </c>
      <c r="Q232" s="54">
        <f t="shared" si="65"/>
        <v>0</v>
      </c>
      <c r="R232" s="55">
        <f t="shared" si="66"/>
        <v>0</v>
      </c>
      <c r="S232" s="52">
        <f t="shared" si="67"/>
        <v>0</v>
      </c>
      <c r="T232" s="276">
        <f t="shared" si="68"/>
        <v>0</v>
      </c>
      <c r="U232" s="62">
        <f t="shared" si="62"/>
        <v>0</v>
      </c>
    </row>
    <row r="233" spans="1:21" x14ac:dyDescent="0.25">
      <c r="A233" s="95" t="s">
        <v>213</v>
      </c>
      <c r="B233" s="52">
        <f>'DAY15'!H233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+(Table118[[#This Row],[OPENING ]]+Table118[[#This Row],[RECEIPTS]]+Table118[[#This Row],[RETURNS]])-(Table118[[#This Row],[EXCHANGED]]+Table118[[#This Row],[SALES]]+Table118[[#This Row],[ISSUES]])</f>
        <v>0</v>
      </c>
      <c r="I233" s="53">
        <v>0</v>
      </c>
      <c r="J233" s="58">
        <f t="shared" si="69"/>
        <v>0</v>
      </c>
      <c r="K233" s="53">
        <f>+'DAY15'!K233+'DAY16'!C233</f>
        <v>0</v>
      </c>
      <c r="L233" s="54">
        <f>+'DAY15'!L233+'DAY16'!D233</f>
        <v>0</v>
      </c>
      <c r="M233" s="55">
        <f>+'DAY15'!M233+'DAY16'!E233</f>
        <v>0</v>
      </c>
      <c r="N233" s="52">
        <f>+'DAY15'!N233+'DAY16'!F233</f>
        <v>0</v>
      </c>
      <c r="O233" s="276">
        <f>+'DAY15'!O233+'DAY16'!G233</f>
        <v>0</v>
      </c>
      <c r="P233" s="53">
        <f t="shared" si="64"/>
        <v>0</v>
      </c>
      <c r="Q233" s="54">
        <f t="shared" si="65"/>
        <v>0</v>
      </c>
      <c r="R233" s="55">
        <f t="shared" si="66"/>
        <v>0</v>
      </c>
      <c r="S233" s="52">
        <f t="shared" si="67"/>
        <v>0</v>
      </c>
      <c r="T233" s="276">
        <f t="shared" si="68"/>
        <v>0</v>
      </c>
      <c r="U233" s="62">
        <f t="shared" si="62"/>
        <v>0</v>
      </c>
    </row>
    <row r="234" spans="1:21" x14ac:dyDescent="0.25">
      <c r="A234" s="95" t="s">
        <v>248</v>
      </c>
      <c r="B234" s="52">
        <f>'DAY15'!H234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+(Table118[[#This Row],[OPENING ]]+Table118[[#This Row],[RECEIPTS]]+Table118[[#This Row],[RETURNS]])-(Table118[[#This Row],[EXCHANGED]]+Table118[[#This Row],[SALES]]+Table118[[#This Row],[ISSUES]])</f>
        <v>0</v>
      </c>
      <c r="I234" s="53">
        <v>0</v>
      </c>
      <c r="J234" s="58">
        <f t="shared" si="69"/>
        <v>0</v>
      </c>
      <c r="K234" s="53">
        <f>+'DAY15'!K234+'DAY16'!C234</f>
        <v>0</v>
      </c>
      <c r="L234" s="54">
        <f>+'DAY15'!L234+'DAY16'!D234</f>
        <v>0</v>
      </c>
      <c r="M234" s="55">
        <f>+'DAY15'!M234+'DAY16'!E234</f>
        <v>0</v>
      </c>
      <c r="N234" s="52">
        <f>+'DAY15'!N234+'DAY16'!F234</f>
        <v>0</v>
      </c>
      <c r="O234" s="276">
        <f>+'DAY15'!O234+'DAY16'!G234</f>
        <v>0</v>
      </c>
      <c r="P234" s="53">
        <f t="shared" si="64"/>
        <v>0</v>
      </c>
      <c r="Q234" s="54">
        <f t="shared" si="65"/>
        <v>0</v>
      </c>
      <c r="R234" s="55">
        <f t="shared" si="66"/>
        <v>0</v>
      </c>
      <c r="S234" s="52">
        <f t="shared" si="67"/>
        <v>0</v>
      </c>
      <c r="T234" s="276">
        <f t="shared" si="68"/>
        <v>0</v>
      </c>
      <c r="U234" s="62">
        <f t="shared" si="62"/>
        <v>0</v>
      </c>
    </row>
    <row r="235" spans="1:21" x14ac:dyDescent="0.25">
      <c r="A235" s="95" t="s">
        <v>254</v>
      </c>
      <c r="B235" s="52">
        <f>'DAY15'!H235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+(Table118[[#This Row],[OPENING ]]+Table118[[#This Row],[RECEIPTS]]+Table118[[#This Row],[RETURNS]])-(Table118[[#This Row],[EXCHANGED]]+Table118[[#This Row],[SALES]]+Table118[[#This Row],[ISSUES]])</f>
        <v>0</v>
      </c>
      <c r="I235" s="53">
        <v>0</v>
      </c>
      <c r="J235" s="58">
        <f t="shared" si="69"/>
        <v>0</v>
      </c>
      <c r="K235" s="53">
        <f>+'DAY15'!K235+'DAY16'!C235</f>
        <v>0</v>
      </c>
      <c r="L235" s="54">
        <f>+'DAY15'!L235+'DAY16'!D235</f>
        <v>0</v>
      </c>
      <c r="M235" s="55">
        <f>+'DAY15'!M235+'DAY16'!E235</f>
        <v>0</v>
      </c>
      <c r="N235" s="52">
        <f>+'DAY15'!N235+'DAY16'!F235</f>
        <v>0</v>
      </c>
      <c r="O235" s="276">
        <f>+'DAY15'!O235+'DAY16'!G235</f>
        <v>12625</v>
      </c>
      <c r="P235" s="53">
        <f t="shared" si="64"/>
        <v>0</v>
      </c>
      <c r="Q235" s="54">
        <f t="shared" si="65"/>
        <v>0</v>
      </c>
      <c r="R235" s="55">
        <f t="shared" si="66"/>
        <v>0</v>
      </c>
      <c r="S235" s="52">
        <f t="shared" si="67"/>
        <v>0</v>
      </c>
      <c r="T235" s="276">
        <f t="shared" si="68"/>
        <v>789.0625</v>
      </c>
      <c r="U235" s="62">
        <f t="shared" si="62"/>
        <v>0</v>
      </c>
    </row>
    <row r="236" spans="1:21" x14ac:dyDescent="0.25">
      <c r="A236" s="95" t="s">
        <v>63</v>
      </c>
      <c r="B236" s="52">
        <f>'DAY15'!H236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+(Table118[[#This Row],[OPENING ]]+Table118[[#This Row],[RECEIPTS]]+Table118[[#This Row],[RETURNS]])-(Table118[[#This Row],[EXCHANGED]]+Table118[[#This Row],[SALES]]+Table118[[#This Row],[ISSUES]])</f>
        <v>0</v>
      </c>
      <c r="I236" s="53">
        <v>0</v>
      </c>
      <c r="J236" s="58">
        <f t="shared" si="69"/>
        <v>0</v>
      </c>
      <c r="K236" s="53">
        <f>+'DAY15'!K236+'DAY16'!C236</f>
        <v>0</v>
      </c>
      <c r="L236" s="54">
        <f>+'DAY15'!L236+'DAY16'!D236</f>
        <v>0</v>
      </c>
      <c r="M236" s="55">
        <f>+'DAY15'!M236+'DAY16'!E236</f>
        <v>0</v>
      </c>
      <c r="N236" s="52">
        <f>+'DAY15'!N236+'DAY16'!F236</f>
        <v>0</v>
      </c>
      <c r="O236" s="276">
        <f>+'DAY15'!O236+'DAY16'!G236</f>
        <v>0</v>
      </c>
      <c r="P236" s="53">
        <f t="shared" si="64"/>
        <v>0</v>
      </c>
      <c r="Q236" s="54">
        <f t="shared" si="65"/>
        <v>0</v>
      </c>
      <c r="R236" s="55">
        <f t="shared" si="66"/>
        <v>0</v>
      </c>
      <c r="S236" s="52">
        <f t="shared" si="67"/>
        <v>0</v>
      </c>
      <c r="T236" s="276">
        <f t="shared" si="68"/>
        <v>0</v>
      </c>
      <c r="U236" s="62">
        <f t="shared" si="62"/>
        <v>0</v>
      </c>
    </row>
    <row r="237" spans="1:21" ht="15.75" thickBot="1" x14ac:dyDescent="0.3">
      <c r="A237" s="188" t="s">
        <v>121</v>
      </c>
      <c r="B237" s="52">
        <f>'DAY15'!H237</f>
        <v>1459.4</v>
      </c>
      <c r="C237" s="53">
        <v>0</v>
      </c>
      <c r="D237" s="54">
        <v>0</v>
      </c>
      <c r="E237" s="55">
        <v>0</v>
      </c>
      <c r="F237" s="52">
        <v>0</v>
      </c>
      <c r="G237" s="276">
        <v>0</v>
      </c>
      <c r="H237" s="54">
        <f>+(Table118[[#This Row],[OPENING ]]+Table118[[#This Row],[RECEIPTS]]+Table118[[#This Row],[RETURNS]])-(Table118[[#This Row],[EXCHANGED]]+Table118[[#This Row],[SALES]]+Table118[[#This Row],[ISSUES]])</f>
        <v>1459.4</v>
      </c>
      <c r="I237" s="144">
        <v>0</v>
      </c>
      <c r="J237" s="148">
        <f t="shared" si="69"/>
        <v>-1459.4</v>
      </c>
      <c r="K237" s="53">
        <f>+'DAY15'!K237+'DAY16'!C237</f>
        <v>0</v>
      </c>
      <c r="L237" s="54">
        <f>+'DAY15'!L237+'DAY16'!D237</f>
        <v>0</v>
      </c>
      <c r="M237" s="55">
        <f>+'DAY15'!M237+'DAY16'!E237</f>
        <v>0</v>
      </c>
      <c r="N237" s="52">
        <f>+'DAY15'!N237+'DAY16'!F237</f>
        <v>0</v>
      </c>
      <c r="O237" s="276">
        <f>+'DAY15'!O237+'DAY16'!G237</f>
        <v>0</v>
      </c>
      <c r="P237" s="53">
        <f t="shared" si="64"/>
        <v>0</v>
      </c>
      <c r="Q237" s="54">
        <f t="shared" si="65"/>
        <v>0</v>
      </c>
      <c r="R237" s="55">
        <f t="shared" si="66"/>
        <v>0</v>
      </c>
      <c r="S237" s="52">
        <f t="shared" si="67"/>
        <v>0</v>
      </c>
      <c r="T237" s="276">
        <f t="shared" si="68"/>
        <v>0</v>
      </c>
      <c r="U237" s="167">
        <f t="shared" si="62"/>
        <v>0</v>
      </c>
    </row>
    <row r="238" spans="1:21" ht="17.25" thickBot="1" x14ac:dyDescent="0.35">
      <c r="A238" s="159" t="s">
        <v>64</v>
      </c>
      <c r="B238" s="160">
        <f t="shared" ref="B238:T238" si="70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70"/>
        <v>0</v>
      </c>
      <c r="H238" s="162">
        <f t="shared" si="70"/>
        <v>12434.4</v>
      </c>
      <c r="I238" s="161">
        <f t="shared" si="70"/>
        <v>0</v>
      </c>
      <c r="J238" s="165">
        <f t="shared" si="69"/>
        <v>-12434.4</v>
      </c>
      <c r="K238" s="161">
        <f t="shared" si="70"/>
        <v>9050</v>
      </c>
      <c r="L238" s="162">
        <f t="shared" si="70"/>
        <v>0</v>
      </c>
      <c r="M238" s="163">
        <f t="shared" si="70"/>
        <v>0</v>
      </c>
      <c r="N238" s="160">
        <f t="shared" si="70"/>
        <v>0</v>
      </c>
      <c r="O238" s="277">
        <f t="shared" si="70"/>
        <v>29550</v>
      </c>
      <c r="P238" s="161">
        <f t="shared" si="70"/>
        <v>565.625</v>
      </c>
      <c r="Q238" s="162">
        <f t="shared" si="70"/>
        <v>0</v>
      </c>
      <c r="R238" s="163">
        <f t="shared" si="70"/>
        <v>0</v>
      </c>
      <c r="S238" s="160">
        <f t="shared" si="70"/>
        <v>0</v>
      </c>
      <c r="T238" s="277">
        <f t="shared" si="70"/>
        <v>1846.875</v>
      </c>
      <c r="U238" s="166">
        <f t="shared" si="62"/>
        <v>5.1541554404145078</v>
      </c>
    </row>
    <row r="239" spans="1:21" ht="15.75" thickBot="1" x14ac:dyDescent="0.3">
      <c r="A239" s="189"/>
      <c r="B239" s="196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2">
        <f t="shared" ref="B240:I240" si="71">+B238+B214+B150+B125+B114+B100+B80+B60+B40+B20</f>
        <v>126514.95999999999</v>
      </c>
      <c r="C240" s="181">
        <f t="shared" si="71"/>
        <v>0</v>
      </c>
      <c r="D240" s="183">
        <f t="shared" si="71"/>
        <v>0</v>
      </c>
      <c r="E240" s="184">
        <f t="shared" si="71"/>
        <v>0</v>
      </c>
      <c r="F240" s="182">
        <f t="shared" si="71"/>
        <v>0</v>
      </c>
      <c r="G240" s="281">
        <f t="shared" si="71"/>
        <v>0</v>
      </c>
      <c r="H240" s="183">
        <f t="shared" si="71"/>
        <v>126514.95999999999</v>
      </c>
      <c r="I240" s="181">
        <f t="shared" si="71"/>
        <v>0</v>
      </c>
      <c r="J240" s="186">
        <f t="shared" si="69"/>
        <v>-126514.95999999999</v>
      </c>
      <c r="K240" s="181">
        <f t="shared" ref="K240:T240" si="72">+K238+K214+K150+K125+K114+K100+K80+K60+K40+K20</f>
        <v>78445</v>
      </c>
      <c r="L240" s="183">
        <f t="shared" si="72"/>
        <v>333.9</v>
      </c>
      <c r="M240" s="184">
        <f t="shared" si="72"/>
        <v>0</v>
      </c>
      <c r="N240" s="182">
        <f t="shared" si="72"/>
        <v>0</v>
      </c>
      <c r="O240" s="281">
        <f t="shared" si="72"/>
        <v>73058.680000000008</v>
      </c>
      <c r="P240" s="181">
        <f t="shared" si="72"/>
        <v>4902.8125</v>
      </c>
      <c r="Q240" s="183">
        <f t="shared" si="72"/>
        <v>20.868749999999999</v>
      </c>
      <c r="R240" s="184">
        <f t="shared" si="72"/>
        <v>0</v>
      </c>
      <c r="S240" s="182">
        <f t="shared" si="72"/>
        <v>0</v>
      </c>
      <c r="T240" s="281">
        <f t="shared" si="72"/>
        <v>4566.1675000000005</v>
      </c>
      <c r="U240" s="187">
        <f t="shared" si="62"/>
        <v>13.331609737194176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s="6" customFormat="1" ht="16.5" x14ac:dyDescent="0.3">
      <c r="A253" s="110" t="s">
        <v>183</v>
      </c>
      <c r="B253" s="67"/>
      <c r="C253" s="69"/>
      <c r="D253" s="69"/>
      <c r="E253" s="69"/>
      <c r="F253" s="69"/>
      <c r="G253" s="108"/>
      <c r="H253" s="69"/>
      <c r="I253" s="69">
        <f>I217+I227+I233</f>
        <v>0</v>
      </c>
      <c r="J253" s="137"/>
      <c r="K253" s="69"/>
      <c r="L253" s="69"/>
      <c r="M253" s="69"/>
      <c r="N253" s="69"/>
      <c r="O253" s="108"/>
      <c r="P253" s="69"/>
      <c r="Q253" s="69"/>
      <c r="R253" s="69"/>
      <c r="S253" s="69"/>
      <c r="T253" s="108"/>
      <c r="U253" s="267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s="6" customFormat="1" ht="16.5" x14ac:dyDescent="0.3">
      <c r="A255" s="110" t="s">
        <v>185</v>
      </c>
      <c r="B255" s="67"/>
      <c r="C255" s="69"/>
      <c r="D255" s="69"/>
      <c r="E255" s="69"/>
      <c r="F255" s="69"/>
      <c r="G255" s="108"/>
      <c r="H255" s="69"/>
      <c r="I255" s="69">
        <f>I225</f>
        <v>0</v>
      </c>
      <c r="J255" s="137"/>
      <c r="K255" s="69"/>
      <c r="L255" s="69"/>
      <c r="M255" s="69"/>
      <c r="N255" s="69"/>
      <c r="O255" s="108"/>
      <c r="P255" s="69"/>
      <c r="Q255" s="69"/>
      <c r="R255" s="69"/>
      <c r="S255" s="69"/>
      <c r="T255" s="108"/>
      <c r="U255" s="267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s="6" customFormat="1" ht="16.5" x14ac:dyDescent="0.3">
      <c r="A257" s="110" t="s">
        <v>187</v>
      </c>
      <c r="B257" s="67"/>
      <c r="C257" s="69"/>
      <c r="D257" s="69"/>
      <c r="E257" s="69"/>
      <c r="F257" s="69"/>
      <c r="G257" s="108"/>
      <c r="H257" s="69"/>
      <c r="I257" s="69">
        <f>I222</f>
        <v>0</v>
      </c>
      <c r="J257" s="137"/>
      <c r="K257" s="69"/>
      <c r="L257" s="69"/>
      <c r="M257" s="69"/>
      <c r="N257" s="69"/>
      <c r="O257" s="108"/>
      <c r="P257" s="69"/>
      <c r="Q257" s="69"/>
      <c r="R257" s="69"/>
      <c r="S257" s="69"/>
      <c r="T257" s="108"/>
      <c r="U257" s="267"/>
    </row>
    <row r="258" spans="1:21" s="6" customFormat="1" ht="16.5" x14ac:dyDescent="0.3">
      <c r="A258" s="110" t="s">
        <v>188</v>
      </c>
      <c r="B258" s="67"/>
      <c r="C258" s="69"/>
      <c r="D258" s="69"/>
      <c r="E258" s="69"/>
      <c r="F258" s="69"/>
      <c r="G258" s="108"/>
      <c r="H258" s="69"/>
      <c r="I258" s="69">
        <f>I219</f>
        <v>0</v>
      </c>
      <c r="J258" s="137"/>
      <c r="K258" s="69"/>
      <c r="L258" s="69"/>
      <c r="M258" s="69"/>
      <c r="N258" s="69"/>
      <c r="O258" s="108"/>
      <c r="P258" s="69"/>
      <c r="Q258" s="69"/>
      <c r="R258" s="69"/>
      <c r="S258" s="69"/>
      <c r="T258" s="108"/>
      <c r="U258" s="267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s="6" customFormat="1" ht="16.5" x14ac:dyDescent="0.3">
      <c r="A260" s="110" t="s">
        <v>190</v>
      </c>
      <c r="B260" s="67"/>
      <c r="C260" s="69"/>
      <c r="D260" s="69"/>
      <c r="E260" s="69"/>
      <c r="F260" s="69"/>
      <c r="G260" s="108"/>
      <c r="H260" s="69"/>
      <c r="I260" s="69">
        <f>I237</f>
        <v>0</v>
      </c>
      <c r="J260" s="137"/>
      <c r="K260" s="69"/>
      <c r="L260" s="69"/>
      <c r="M260" s="69"/>
      <c r="N260" s="69"/>
      <c r="O260" s="108"/>
      <c r="P260" s="69"/>
      <c r="Q260" s="69"/>
      <c r="R260" s="69"/>
      <c r="S260" s="69"/>
      <c r="T260" s="108"/>
      <c r="U260" s="267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  <row r="271" spans="1:21" x14ac:dyDescent="0.25">
      <c r="I271" s="2" t="s">
        <v>249</v>
      </c>
    </row>
  </sheetData>
  <conditionalFormatting sqref="I6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{6D97C50B-E669-4387-BAAB-7BEE0043C2CC}</x14:id>
        </ext>
      </extLst>
    </cfRule>
  </conditionalFormatting>
  <conditionalFormatting sqref="I101:I113 I61:I99 I239 I1:I59 I152:I237 I241:I242 I115:I149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{8C2E4675-7B2F-47B7-B4F6-70FE06BFE66B}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{9D7D8D24-3EF9-4132-9812-70B3B9E88CA7}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{C63161FD-6674-4F4F-8605-A205921372FB}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{DBEEC917-56B2-4B0E-9F71-C704B4FB3A52}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{FB7EAFB9-211B-4CC8-BDD4-E62EEC2139C3}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{CED4C76E-2FFF-4101-823F-AC8079691337}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97C50B-E669-4387-BAAB-7BEE0043C2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8C2E4675-7B2F-47B7-B4F6-70FE06BFE66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I152:I237 I241:I242 I115:I149</xm:sqref>
        </x14:conditionalFormatting>
        <x14:conditionalFormatting xmlns:xm="http://schemas.microsoft.com/office/excel/2006/main">
          <x14:cfRule type="dataBar" id="{9D7D8D24-3EF9-4132-9812-70B3B9E88CA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C63161FD-6674-4F4F-8605-A205921372F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DBEEC917-56B2-4B0E-9F71-C704B4FB3A5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FB7EAFB9-211B-4CC8-BDD4-E62EEC2139C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CED4C76E-2FFF-4101-823F-AC807969133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BFEB-EB62-4750-AC52-F785CD6CE329}">
  <dimension ref="A1:U269"/>
  <sheetViews>
    <sheetView showGridLines="0" workbookViewId="0">
      <selection activeCell="A2" sqref="A2:A237"/>
    </sheetView>
  </sheetViews>
  <sheetFormatPr defaultRowHeight="15" x14ac:dyDescent="0.25"/>
  <cols>
    <col min="1" max="1" width="47.140625" bestFit="1" customWidth="1"/>
    <col min="2" max="2" width="15.140625" customWidth="1"/>
    <col min="3" max="3" width="11.85546875" customWidth="1"/>
    <col min="4" max="4" width="9.28515625" bestFit="1" customWidth="1"/>
    <col min="5" max="5" width="10" customWidth="1"/>
    <col min="6" max="6" width="9" customWidth="1"/>
    <col min="7" max="7" width="10.42578125" style="285" customWidth="1"/>
    <col min="8" max="8" width="13.5703125" style="1" customWidth="1"/>
    <col min="9" max="9" width="13.7109375" style="2" bestFit="1" customWidth="1"/>
    <col min="10" max="10" width="12" style="3" customWidth="1"/>
    <col min="11" max="11" width="10.42578125" customWidth="1"/>
    <col min="15" max="15" width="12.7109375" style="285" bestFit="1" customWidth="1"/>
    <col min="20" max="20" width="9.140625" style="285"/>
  </cols>
  <sheetData>
    <row r="1" spans="1:21" ht="15.75" thickBot="1" x14ac:dyDescent="0.3">
      <c r="A1" s="12" t="s">
        <v>256</v>
      </c>
      <c r="B1" s="13"/>
      <c r="C1" s="14"/>
      <c r="D1" s="15"/>
      <c r="E1" s="16"/>
      <c r="F1" s="17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'DAY16'!H5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+(Table119[[#This Row],[OPENING ]]+Table119[[#This Row],[RECEIPTS]]+Table119[[#This Row],[RETURNS]])-(Table119[[#This Row],[EXCHANGED]]+Table119[[#This Row],[SALES]]+Table119[[#This Row],[ISSUES]])</f>
        <v>0</v>
      </c>
      <c r="I5" s="53">
        <v>0</v>
      </c>
      <c r="J5" s="58">
        <f t="shared" ref="J5:J76" si="0">+I5-H5</f>
        <v>0</v>
      </c>
      <c r="K5" s="53">
        <f>+'DAY16'!K5+'DAY17'!C5</f>
        <v>0</v>
      </c>
      <c r="L5" s="54">
        <f>+'DAY16'!L5+'DAY17'!D5</f>
        <v>0</v>
      </c>
      <c r="M5" s="55">
        <f>+'DAY16'!M5+'DAY17'!E5</f>
        <v>0</v>
      </c>
      <c r="N5" s="52">
        <f>+'DAY16'!N5+'DAY17'!F5</f>
        <v>0</v>
      </c>
      <c r="O5" s="276">
        <f>+'DAY16'!O5+'DAY17'!G5</f>
        <v>0</v>
      </c>
      <c r="P5" s="53">
        <f>+K5/17</f>
        <v>0</v>
      </c>
      <c r="Q5" s="54">
        <f>+L5/17</f>
        <v>0</v>
      </c>
      <c r="R5" s="55">
        <f>+M5/17</f>
        <v>0</v>
      </c>
      <c r="S5" s="52">
        <f>+N5/17</f>
        <v>0</v>
      </c>
      <c r="T5" s="276">
        <f>+O5/17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'DAY16'!H6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+(Table119[[#This Row],[OPENING ]]+Table119[[#This Row],[RECEIPTS]]+Table119[[#This Row],[RETURNS]])-(Table119[[#This Row],[EXCHANGED]]+Table119[[#This Row],[SALES]]+Table119[[#This Row],[ISSUES]])</f>
        <v>0</v>
      </c>
      <c r="I6" s="53">
        <v>0</v>
      </c>
      <c r="J6" s="58">
        <f t="shared" si="0"/>
        <v>0</v>
      </c>
      <c r="K6" s="53">
        <f>+'DAY16'!K6+'DAY17'!C6</f>
        <v>0</v>
      </c>
      <c r="L6" s="54">
        <f>+'DAY16'!L6+'DAY17'!D6</f>
        <v>0</v>
      </c>
      <c r="M6" s="55">
        <f>+'DAY16'!M6+'DAY17'!E6</f>
        <v>0</v>
      </c>
      <c r="N6" s="52">
        <f>+'DAY16'!N6+'DAY17'!F6</f>
        <v>0</v>
      </c>
      <c r="O6" s="276">
        <f>+'DAY16'!O6+'DAY17'!G6</f>
        <v>0</v>
      </c>
      <c r="P6" s="53">
        <f t="shared" ref="P6:P19" si="2">+K6/17</f>
        <v>0</v>
      </c>
      <c r="Q6" s="54">
        <f t="shared" ref="Q6:Q19" si="3">+L6/17</f>
        <v>0</v>
      </c>
      <c r="R6" s="55">
        <f t="shared" ref="R6:R19" si="4">+M6/17</f>
        <v>0</v>
      </c>
      <c r="S6" s="52">
        <f t="shared" ref="S6:S19" si="5">+N6/17</f>
        <v>0</v>
      </c>
      <c r="T6" s="276">
        <f t="shared" ref="T6:T19" si="6">+O6/17</f>
        <v>0</v>
      </c>
      <c r="U6" s="59">
        <f t="shared" si="1"/>
        <v>0</v>
      </c>
    </row>
    <row r="7" spans="1:21" x14ac:dyDescent="0.25">
      <c r="A7" s="51" t="s">
        <v>14</v>
      </c>
      <c r="B7" s="52">
        <f>'DAY16'!H7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+(Table119[[#This Row],[OPENING ]]+Table119[[#This Row],[RECEIPTS]]+Table119[[#This Row],[RETURNS]])-(Table119[[#This Row],[EXCHANGED]]+Table119[[#This Row],[SALES]]+Table119[[#This Row],[ISSUES]])</f>
        <v>0</v>
      </c>
      <c r="I7" s="53">
        <v>0</v>
      </c>
      <c r="J7" s="58">
        <f t="shared" si="0"/>
        <v>0</v>
      </c>
      <c r="K7" s="53">
        <f>+'DAY16'!K7+'DAY17'!C7</f>
        <v>0</v>
      </c>
      <c r="L7" s="54">
        <f>+'DAY16'!L7+'DAY17'!D7</f>
        <v>0</v>
      </c>
      <c r="M7" s="55">
        <f>+'DAY16'!M7+'DAY17'!E7</f>
        <v>0</v>
      </c>
      <c r="N7" s="52">
        <f>+'DAY16'!N7+'DAY17'!F7</f>
        <v>0</v>
      </c>
      <c r="O7" s="276">
        <f>+'DAY16'!O7+'DAY17'!G7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'DAY16'!H8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+(Table119[[#This Row],[OPENING ]]+Table119[[#This Row],[RECEIPTS]]+Table119[[#This Row],[RETURNS]])-(Table119[[#This Row],[EXCHANGED]]+Table119[[#This Row],[SALES]]+Table119[[#This Row],[ISSUES]])</f>
        <v>0</v>
      </c>
      <c r="I8" s="53">
        <v>0</v>
      </c>
      <c r="J8" s="58">
        <f t="shared" si="0"/>
        <v>0</v>
      </c>
      <c r="K8" s="53">
        <f>+'DAY16'!K8+'DAY17'!C8</f>
        <v>0</v>
      </c>
      <c r="L8" s="54">
        <f>+'DAY16'!L8+'DAY17'!D8</f>
        <v>0</v>
      </c>
      <c r="M8" s="55">
        <f>+'DAY16'!M8+'DAY17'!E8</f>
        <v>0</v>
      </c>
      <c r="N8" s="52">
        <f>+'DAY16'!N8+'DAY17'!F8</f>
        <v>0</v>
      </c>
      <c r="O8" s="276">
        <f>+'DAY16'!O8+'DAY17'!G8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'DAY16'!H9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+(Table119[[#This Row],[OPENING ]]+Table119[[#This Row],[RECEIPTS]]+Table119[[#This Row],[RETURNS]])-(Table119[[#This Row],[EXCHANGED]]+Table119[[#This Row],[SALES]]+Table119[[#This Row],[ISSUES]])</f>
        <v>0</v>
      </c>
      <c r="I9" s="53">
        <v>0</v>
      </c>
      <c r="J9" s="58">
        <f t="shared" si="0"/>
        <v>0</v>
      </c>
      <c r="K9" s="53">
        <f>+'DAY16'!K9+'DAY17'!C9</f>
        <v>0</v>
      </c>
      <c r="L9" s="54">
        <f>+'DAY16'!L9+'DAY17'!D9</f>
        <v>0</v>
      </c>
      <c r="M9" s="55">
        <f>+'DAY16'!M9+'DAY17'!E9</f>
        <v>0</v>
      </c>
      <c r="N9" s="52">
        <f>+'DAY16'!N9+'DAY17'!F9</f>
        <v>0</v>
      </c>
      <c r="O9" s="276">
        <f>+'DAY16'!O9+'DAY17'!G9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'DAY16'!H10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+(Table119[[#This Row],[OPENING ]]+Table119[[#This Row],[RECEIPTS]]+Table119[[#This Row],[RETURNS]])-(Table119[[#This Row],[EXCHANGED]]+Table119[[#This Row],[SALES]]+Table119[[#This Row],[ISSUES]])</f>
        <v>0</v>
      </c>
      <c r="I10" s="53">
        <v>0</v>
      </c>
      <c r="J10" s="58">
        <f t="shared" si="0"/>
        <v>0</v>
      </c>
      <c r="K10" s="53">
        <f>+'DAY16'!K10+'DAY17'!C10</f>
        <v>0</v>
      </c>
      <c r="L10" s="54">
        <f>+'DAY16'!L10+'DAY17'!D10</f>
        <v>0</v>
      </c>
      <c r="M10" s="55">
        <f>+'DAY16'!M10+'DAY17'!E10</f>
        <v>0</v>
      </c>
      <c r="N10" s="52">
        <f>+'DAY16'!N10+'DAY17'!F10</f>
        <v>0</v>
      </c>
      <c r="O10" s="276">
        <f>+'DAY16'!O10+'DAY17'!G10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'DAY16'!H11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+(Table119[[#This Row],[OPENING ]]+Table119[[#This Row],[RECEIPTS]]+Table119[[#This Row],[RETURNS]])-(Table119[[#This Row],[EXCHANGED]]+Table119[[#This Row],[SALES]]+Table119[[#This Row],[ISSUES]])</f>
        <v>0</v>
      </c>
      <c r="I11" s="53">
        <v>0</v>
      </c>
      <c r="J11" s="58">
        <f t="shared" si="0"/>
        <v>0</v>
      </c>
      <c r="K11" s="53">
        <f>+'DAY16'!K11+'DAY17'!C11</f>
        <v>0</v>
      </c>
      <c r="L11" s="54">
        <f>+'DAY16'!L11+'DAY17'!D11</f>
        <v>0</v>
      </c>
      <c r="M11" s="55">
        <f>+'DAY16'!M11+'DAY17'!E11</f>
        <v>0</v>
      </c>
      <c r="N11" s="52">
        <f>+'DAY16'!N11+'DAY17'!F11</f>
        <v>0</v>
      </c>
      <c r="O11" s="276">
        <f>+'DAY16'!O11+'DAY17'!G11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'DAY16'!H12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+(Table119[[#This Row],[OPENING ]]+Table119[[#This Row],[RECEIPTS]]+Table119[[#This Row],[RETURNS]])-(Table119[[#This Row],[EXCHANGED]]+Table119[[#This Row],[SALES]]+Table119[[#This Row],[ISSUES]])</f>
        <v>0</v>
      </c>
      <c r="I12" s="53">
        <v>0</v>
      </c>
      <c r="J12" s="58">
        <f t="shared" si="0"/>
        <v>0</v>
      </c>
      <c r="K12" s="53">
        <f>+'DAY16'!K12+'DAY17'!C12</f>
        <v>0</v>
      </c>
      <c r="L12" s="54">
        <f>+'DAY16'!L12+'DAY17'!D12</f>
        <v>0</v>
      </c>
      <c r="M12" s="55">
        <f>+'DAY16'!M12+'DAY17'!E12</f>
        <v>0</v>
      </c>
      <c r="N12" s="52">
        <f>+'DAY16'!N12+'DAY17'!F12</f>
        <v>0</v>
      </c>
      <c r="O12" s="276">
        <f>+'DAY16'!O12+'DAY17'!G12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'DAY16'!H13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+(Table119[[#This Row],[OPENING ]]+Table119[[#This Row],[RECEIPTS]]+Table119[[#This Row],[RETURNS]])-(Table119[[#This Row],[EXCHANGED]]+Table119[[#This Row],[SALES]]+Table119[[#This Row],[ISSUES]])</f>
        <v>140</v>
      </c>
      <c r="I13" s="53">
        <v>0</v>
      </c>
      <c r="J13" s="58">
        <f t="shared" si="0"/>
        <v>-140</v>
      </c>
      <c r="K13" s="53">
        <f>+'DAY16'!K13+'DAY17'!C13</f>
        <v>0</v>
      </c>
      <c r="L13" s="54">
        <f>+'DAY16'!L13+'DAY17'!D13</f>
        <v>0</v>
      </c>
      <c r="M13" s="55">
        <f>+'DAY16'!M13+'DAY17'!E13</f>
        <v>0</v>
      </c>
      <c r="N13" s="52">
        <f>+'DAY16'!N13+'DAY17'!F13</f>
        <v>0</v>
      </c>
      <c r="O13" s="276">
        <f>+'DAY16'!O13+'DAY17'!G13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'DAY16'!H14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+(Table119[[#This Row],[OPENING ]]+Table119[[#This Row],[RECEIPTS]]+Table119[[#This Row],[RETURNS]])-(Table119[[#This Row],[EXCHANGED]]+Table119[[#This Row],[SALES]]+Table119[[#This Row],[ISSUES]])</f>
        <v>0</v>
      </c>
      <c r="I14" s="53">
        <v>0</v>
      </c>
      <c r="J14" s="58">
        <f t="shared" si="0"/>
        <v>0</v>
      </c>
      <c r="K14" s="53">
        <f>+'DAY16'!K14+'DAY17'!C14</f>
        <v>0</v>
      </c>
      <c r="L14" s="54">
        <f>+'DAY16'!L14+'DAY17'!D14</f>
        <v>0</v>
      </c>
      <c r="M14" s="55">
        <f>+'DAY16'!M14+'DAY17'!E14</f>
        <v>0</v>
      </c>
      <c r="N14" s="52">
        <f>+'DAY16'!N14+'DAY17'!F14</f>
        <v>0</v>
      </c>
      <c r="O14" s="276">
        <f>+'DAY16'!O14+'DAY17'!G14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'DAY16'!H15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+(Table119[[#This Row],[OPENING ]]+Table119[[#This Row],[RECEIPTS]]+Table119[[#This Row],[RETURNS]])-(Table119[[#This Row],[EXCHANGED]]+Table119[[#This Row],[SALES]]+Table119[[#This Row],[ISSUES]])</f>
        <v>0</v>
      </c>
      <c r="I15" s="53">
        <v>0</v>
      </c>
      <c r="J15" s="58">
        <f t="shared" si="0"/>
        <v>0</v>
      </c>
      <c r="K15" s="53">
        <f>+'DAY16'!K15+'DAY17'!C15</f>
        <v>0</v>
      </c>
      <c r="L15" s="54">
        <f>+'DAY16'!L15+'DAY17'!D15</f>
        <v>0</v>
      </c>
      <c r="M15" s="55">
        <f>+'DAY16'!M15+'DAY17'!E15</f>
        <v>0</v>
      </c>
      <c r="N15" s="52">
        <f>+'DAY16'!N15+'DAY17'!F15</f>
        <v>0</v>
      </c>
      <c r="O15" s="276">
        <f>+'DAY16'!O15+'DAY17'!G15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'DAY16'!H16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+(Table119[[#This Row],[OPENING ]]+Table119[[#This Row],[RECEIPTS]]+Table119[[#This Row],[RETURNS]])-(Table119[[#This Row],[EXCHANGED]]+Table119[[#This Row],[SALES]]+Table119[[#This Row],[ISSUES]])</f>
        <v>13189.599999999999</v>
      </c>
      <c r="I16" s="53">
        <v>0</v>
      </c>
      <c r="J16" s="58">
        <f t="shared" si="0"/>
        <v>-13189.599999999999</v>
      </c>
      <c r="K16" s="53">
        <f>+'DAY16'!K16+'DAY17'!C16</f>
        <v>0</v>
      </c>
      <c r="L16" s="54">
        <f>+'DAY16'!L16+'DAY17'!D16</f>
        <v>0</v>
      </c>
      <c r="M16" s="55">
        <f>+'DAY16'!M16+'DAY17'!E16</f>
        <v>0</v>
      </c>
      <c r="N16" s="52">
        <f>+'DAY16'!N16+'DAY17'!F16</f>
        <v>0</v>
      </c>
      <c r="O16" s="276">
        <f>+'DAY16'!O16+'DAY17'!G16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356.64705882352939</v>
      </c>
      <c r="U16" s="59">
        <f t="shared" si="1"/>
        <v>36.982220023090875</v>
      </c>
    </row>
    <row r="17" spans="1:21" x14ac:dyDescent="0.25">
      <c r="A17" s="60"/>
      <c r="B17" s="52">
        <f>'DAY16'!H17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+(Table119[[#This Row],[OPENING ]]+Table119[[#This Row],[RECEIPTS]]+Table119[[#This Row],[RETURNS]])-(Table119[[#This Row],[EXCHANGED]]+Table119[[#This Row],[SALES]]+Table119[[#This Row],[ISSUES]])</f>
        <v>0</v>
      </c>
      <c r="I17" s="53">
        <v>0</v>
      </c>
      <c r="J17" s="58">
        <f t="shared" si="0"/>
        <v>0</v>
      </c>
      <c r="K17" s="53">
        <f>+'DAY16'!K17+'DAY17'!C17</f>
        <v>0</v>
      </c>
      <c r="L17" s="54">
        <f>+'DAY16'!L17+'DAY17'!D17</f>
        <v>0</v>
      </c>
      <c r="M17" s="55">
        <f>+'DAY16'!M17+'DAY17'!E17</f>
        <v>0</v>
      </c>
      <c r="N17" s="52">
        <f>+'DAY16'!N17+'DAY17'!F17</f>
        <v>0</v>
      </c>
      <c r="O17" s="276">
        <f>+'DAY16'!O17+'DAY17'!G17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'DAY16'!H18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+(Table119[[#This Row],[OPENING ]]+Table119[[#This Row],[RECEIPTS]]+Table119[[#This Row],[RETURNS]])-(Table119[[#This Row],[EXCHANGED]]+Table119[[#This Row],[SALES]]+Table119[[#This Row],[ISSUES]])</f>
        <v>0</v>
      </c>
      <c r="I18" s="53">
        <v>0</v>
      </c>
      <c r="J18" s="58">
        <f t="shared" si="0"/>
        <v>0</v>
      </c>
      <c r="K18" s="53">
        <f>+'DAY16'!K18+'DAY17'!C18</f>
        <v>0</v>
      </c>
      <c r="L18" s="54">
        <f>+'DAY16'!L18+'DAY17'!D18</f>
        <v>0</v>
      </c>
      <c r="M18" s="55">
        <f>+'DAY16'!M18+'DAY17'!E18</f>
        <v>0</v>
      </c>
      <c r="N18" s="52">
        <f>+'DAY16'!N18+'DAY17'!F18</f>
        <v>0</v>
      </c>
      <c r="O18" s="276">
        <f>+'DAY16'!O18+'DAY17'!G18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'DAY16'!H19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+(Table119[[#This Row],[OPENING ]]+Table119[[#This Row],[RECEIPTS]]+Table119[[#This Row],[RETURNS]])-(Table119[[#This Row],[EXCHANGED]]+Table119[[#This Row],[SALES]]+Table119[[#This Row],[ISSUES]])</f>
        <v>0</v>
      </c>
      <c r="I19" s="144">
        <v>0</v>
      </c>
      <c r="J19" s="148">
        <f t="shared" si="0"/>
        <v>0</v>
      </c>
      <c r="K19" s="53">
        <f>+'DAY16'!K19+'DAY17'!C19</f>
        <v>0</v>
      </c>
      <c r="L19" s="54">
        <f>+'DAY16'!L19+'DAY17'!D19</f>
        <v>0</v>
      </c>
      <c r="M19" s="55">
        <f>+'DAY16'!M19+'DAY17'!E19</f>
        <v>0</v>
      </c>
      <c r="N19" s="52">
        <f>+'DAY16'!N19+'DAY17'!F19</f>
        <v>0</v>
      </c>
      <c r="O19" s="276">
        <f>+'DAY16'!O19+'DAY17'!G19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 t="shared" si="7"/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356.64705882352939</v>
      </c>
      <c r="U20" s="166">
        <f t="shared" si="1"/>
        <v>37.374764967837699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'DAY16'!H23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+(Table119[[#This Row],[OPENING ]]+Table119[[#This Row],[RECEIPTS]]+Table119[[#This Row],[RETURNS]])-(Table119[[#This Row],[EXCHANGED]]+Table119[[#This Row],[SALES]]+Table119[[#This Row],[ISSUES]])</f>
        <v>0</v>
      </c>
      <c r="I23" s="53">
        <v>0</v>
      </c>
      <c r="J23" s="58">
        <f t="shared" si="0"/>
        <v>0</v>
      </c>
      <c r="K23" s="53">
        <f>+'DAY16'!K23+'DAY17'!C23</f>
        <v>0</v>
      </c>
      <c r="L23" s="54">
        <f>+'DAY16'!L23+'DAY17'!D23</f>
        <v>0</v>
      </c>
      <c r="M23" s="55">
        <f>+'DAY16'!M23+'DAY17'!E23</f>
        <v>0</v>
      </c>
      <c r="N23" s="52">
        <f>+'DAY16'!N23+'DAY17'!F23</f>
        <v>0</v>
      </c>
      <c r="O23" s="276">
        <f>+'DAY16'!O23+'DAY17'!G23</f>
        <v>0</v>
      </c>
      <c r="P23" s="53">
        <f>+K23/17</f>
        <v>0</v>
      </c>
      <c r="Q23" s="54">
        <f>+L23/17</f>
        <v>0</v>
      </c>
      <c r="R23" s="55">
        <f>+M23/17</f>
        <v>0</v>
      </c>
      <c r="S23" s="52">
        <f>+N23/17</f>
        <v>0</v>
      </c>
      <c r="T23" s="276">
        <f>+O23/17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'DAY16'!H24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+(Table119[[#This Row],[OPENING ]]+Table119[[#This Row],[RECEIPTS]]+Table119[[#This Row],[RETURNS]])-(Table119[[#This Row],[EXCHANGED]]+Table119[[#This Row],[SALES]]+Table119[[#This Row],[ISSUES]])</f>
        <v>247.2</v>
      </c>
      <c r="I24" s="53">
        <v>0</v>
      </c>
      <c r="J24" s="58">
        <f t="shared" si="0"/>
        <v>-247.2</v>
      </c>
      <c r="K24" s="53">
        <f>+'DAY16'!K24+'DAY17'!C24</f>
        <v>0</v>
      </c>
      <c r="L24" s="54">
        <f>+'DAY16'!L24+'DAY17'!D24</f>
        <v>110.2</v>
      </c>
      <c r="M24" s="55">
        <f>+'DAY16'!M24+'DAY17'!E24</f>
        <v>0</v>
      </c>
      <c r="N24" s="52">
        <f>+'DAY16'!N24+'DAY17'!F24</f>
        <v>0</v>
      </c>
      <c r="O24" s="276">
        <f>+'DAY16'!O24+'DAY17'!G24</f>
        <v>2367</v>
      </c>
      <c r="P24" s="53">
        <f t="shared" ref="P24:P39" si="8">+K24/17</f>
        <v>0</v>
      </c>
      <c r="Q24" s="54">
        <f t="shared" ref="Q24:Q39" si="9">+L24/17</f>
        <v>6.4823529411764707</v>
      </c>
      <c r="R24" s="55">
        <f t="shared" ref="R24:R39" si="10">+M24/17</f>
        <v>0</v>
      </c>
      <c r="S24" s="52">
        <f t="shared" ref="S24:S39" si="11">+N24/17</f>
        <v>0</v>
      </c>
      <c r="T24" s="276">
        <f t="shared" ref="T24:T39" si="12">+O24/17</f>
        <v>139.23529411764707</v>
      </c>
      <c r="U24" s="62">
        <f t="shared" si="1"/>
        <v>1.6964314548683996</v>
      </c>
    </row>
    <row r="25" spans="1:21" x14ac:dyDescent="0.25">
      <c r="A25" s="336" t="s">
        <v>22</v>
      </c>
      <c r="B25" s="52">
        <f>'DAY16'!H25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+(Table119[[#This Row],[OPENING ]]+Table119[[#This Row],[RECEIPTS]]+Table119[[#This Row],[RETURNS]])-(Table119[[#This Row],[EXCHANGED]]+Table119[[#This Row],[SALES]]+Table119[[#This Row],[ISSUES]])</f>
        <v>0</v>
      </c>
      <c r="I25" s="53">
        <v>0</v>
      </c>
      <c r="J25" s="58">
        <f t="shared" si="0"/>
        <v>0</v>
      </c>
      <c r="K25" s="53">
        <f>+'DAY16'!K25+'DAY17'!C25</f>
        <v>0</v>
      </c>
      <c r="L25" s="54">
        <f>+'DAY16'!L25+'DAY17'!D25</f>
        <v>0</v>
      </c>
      <c r="M25" s="55">
        <f>+'DAY16'!M25+'DAY17'!E25</f>
        <v>0</v>
      </c>
      <c r="N25" s="52">
        <f>+'DAY16'!N25+'DAY17'!F25</f>
        <v>0</v>
      </c>
      <c r="O25" s="276">
        <f>+'DAY16'!O25+'DAY17'!G25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276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'DAY16'!H26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+(Table119[[#This Row],[OPENING ]]+Table119[[#This Row],[RECEIPTS]]+Table119[[#This Row],[RETURNS]])-(Table119[[#This Row],[EXCHANGED]]+Table119[[#This Row],[SALES]]+Table119[[#This Row],[ISSUES]])</f>
        <v>0</v>
      </c>
      <c r="I26" s="53">
        <v>0</v>
      </c>
      <c r="J26" s="58">
        <f t="shared" si="0"/>
        <v>0</v>
      </c>
      <c r="K26" s="53">
        <f>+'DAY16'!K26+'DAY17'!C26</f>
        <v>0</v>
      </c>
      <c r="L26" s="54">
        <f>+'DAY16'!L26+'DAY17'!D26</f>
        <v>0</v>
      </c>
      <c r="M26" s="55">
        <f>+'DAY16'!M26+'DAY17'!E26</f>
        <v>0</v>
      </c>
      <c r="N26" s="52">
        <f>+'DAY16'!N26+'DAY17'!F26</f>
        <v>0</v>
      </c>
      <c r="O26" s="276">
        <f>+'DAY16'!O26+'DAY17'!G26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276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'DAY16'!H27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+(Table119[[#This Row],[OPENING ]]+Table119[[#This Row],[RECEIPTS]]+Table119[[#This Row],[RETURNS]])-(Table119[[#This Row],[EXCHANGED]]+Table119[[#This Row],[SALES]]+Table119[[#This Row],[ISSUES]])</f>
        <v>0</v>
      </c>
      <c r="I27" s="53">
        <v>0</v>
      </c>
      <c r="J27" s="58">
        <f t="shared" si="0"/>
        <v>0</v>
      </c>
      <c r="K27" s="53">
        <f>+'DAY16'!K27+'DAY17'!C27</f>
        <v>0</v>
      </c>
      <c r="L27" s="54">
        <f>+'DAY16'!L27+'DAY17'!D27</f>
        <v>0</v>
      </c>
      <c r="M27" s="55">
        <f>+'DAY16'!M27+'DAY17'!E27</f>
        <v>0</v>
      </c>
      <c r="N27" s="52">
        <f>+'DAY16'!N27+'DAY17'!F27</f>
        <v>0</v>
      </c>
      <c r="O27" s="276">
        <f>+'DAY16'!O27+'DAY17'!G27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276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'DAY16'!H28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+(Table119[[#This Row],[OPENING ]]+Table119[[#This Row],[RECEIPTS]]+Table119[[#This Row],[RETURNS]])-(Table119[[#This Row],[EXCHANGED]]+Table119[[#This Row],[SALES]]+Table119[[#This Row],[ISSUES]])</f>
        <v>0</v>
      </c>
      <c r="I28" s="53">
        <v>0</v>
      </c>
      <c r="J28" s="58">
        <f t="shared" si="0"/>
        <v>0</v>
      </c>
      <c r="K28" s="53">
        <f>+'DAY16'!K28+'DAY17'!C28</f>
        <v>0</v>
      </c>
      <c r="L28" s="54">
        <f>+'DAY16'!L28+'DAY17'!D28</f>
        <v>0</v>
      </c>
      <c r="M28" s="55">
        <f>+'DAY16'!M28+'DAY17'!E28</f>
        <v>0</v>
      </c>
      <c r="N28" s="52">
        <f>+'DAY16'!N28+'DAY17'!F28</f>
        <v>0</v>
      </c>
      <c r="O28" s="276">
        <f>+'DAY16'!O28+'DAY17'!G28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276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'DAY16'!H29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+(Table119[[#This Row],[OPENING ]]+Table119[[#This Row],[RECEIPTS]]+Table119[[#This Row],[RETURNS]])-(Table119[[#This Row],[EXCHANGED]]+Table119[[#This Row],[SALES]]+Table119[[#This Row],[ISSUES]])</f>
        <v>0</v>
      </c>
      <c r="I29" s="53">
        <v>0</v>
      </c>
      <c r="J29" s="58">
        <f t="shared" si="0"/>
        <v>0</v>
      </c>
      <c r="K29" s="53">
        <f>+'DAY16'!K29+'DAY17'!C29</f>
        <v>0</v>
      </c>
      <c r="L29" s="54">
        <f>+'DAY16'!L29+'DAY17'!D29</f>
        <v>0</v>
      </c>
      <c r="M29" s="55">
        <f>+'DAY16'!M29+'DAY17'!E29</f>
        <v>0</v>
      </c>
      <c r="N29" s="52">
        <f>+'DAY16'!N29+'DAY17'!F29</f>
        <v>0</v>
      </c>
      <c r="O29" s="276">
        <f>+'DAY16'!O29+'DAY17'!G29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276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'DAY16'!H30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+(Table119[[#This Row],[OPENING ]]+Table119[[#This Row],[RECEIPTS]]+Table119[[#This Row],[RETURNS]])-(Table119[[#This Row],[EXCHANGED]]+Table119[[#This Row],[SALES]]+Table119[[#This Row],[ISSUES]])</f>
        <v>0</v>
      </c>
      <c r="I30" s="53">
        <v>0</v>
      </c>
      <c r="J30" s="58">
        <f t="shared" si="0"/>
        <v>0</v>
      </c>
      <c r="K30" s="53">
        <f>+'DAY16'!K30+'DAY17'!C30</f>
        <v>0</v>
      </c>
      <c r="L30" s="54">
        <f>+'DAY16'!L30+'DAY17'!D30</f>
        <v>0</v>
      </c>
      <c r="M30" s="55">
        <f>+'DAY16'!M30+'DAY17'!E30</f>
        <v>0</v>
      </c>
      <c r="N30" s="52">
        <f>+'DAY16'!N30+'DAY17'!F30</f>
        <v>0</v>
      </c>
      <c r="O30" s="276">
        <f>+'DAY16'!O30+'DAY17'!G30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276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'DAY16'!H31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+(Table119[[#This Row],[OPENING ]]+Table119[[#This Row],[RECEIPTS]]+Table119[[#This Row],[RETURNS]])-(Table119[[#This Row],[EXCHANGED]]+Table119[[#This Row],[SALES]]+Table119[[#This Row],[ISSUES]])</f>
        <v>0</v>
      </c>
      <c r="I31" s="53">
        <v>0</v>
      </c>
      <c r="J31" s="58">
        <f t="shared" si="0"/>
        <v>0</v>
      </c>
      <c r="K31" s="53">
        <f>+'DAY16'!K31+'DAY17'!C31</f>
        <v>0</v>
      </c>
      <c r="L31" s="54">
        <f>+'DAY16'!L31+'DAY17'!D31</f>
        <v>0</v>
      </c>
      <c r="M31" s="55">
        <f>+'DAY16'!M31+'DAY17'!E31</f>
        <v>0</v>
      </c>
      <c r="N31" s="52">
        <f>+'DAY16'!N31+'DAY17'!F31</f>
        <v>0</v>
      </c>
      <c r="O31" s="276">
        <f>+'DAY16'!O31+'DAY17'!G31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276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'DAY16'!H32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+(Table119[[#This Row],[OPENING ]]+Table119[[#This Row],[RECEIPTS]]+Table119[[#This Row],[RETURNS]])-(Table119[[#This Row],[EXCHANGED]]+Table119[[#This Row],[SALES]]+Table119[[#This Row],[ISSUES]])</f>
        <v>0</v>
      </c>
      <c r="I32" s="53">
        <v>0</v>
      </c>
      <c r="J32" s="58">
        <f t="shared" si="0"/>
        <v>0</v>
      </c>
      <c r="K32" s="53">
        <f>+'DAY16'!K32+'DAY17'!C32</f>
        <v>0</v>
      </c>
      <c r="L32" s="54">
        <f>+'DAY16'!L32+'DAY17'!D32</f>
        <v>0</v>
      </c>
      <c r="M32" s="55">
        <f>+'DAY16'!M32+'DAY17'!E32</f>
        <v>0</v>
      </c>
      <c r="N32" s="52">
        <f>+'DAY16'!N32+'DAY17'!F32</f>
        <v>0</v>
      </c>
      <c r="O32" s="276">
        <f>+'DAY16'!O32+'DAY17'!G32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276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'DAY16'!H33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+(Table119[[#This Row],[OPENING ]]+Table119[[#This Row],[RECEIPTS]]+Table119[[#This Row],[RETURNS]])-(Table119[[#This Row],[EXCHANGED]]+Table119[[#This Row],[SALES]]+Table119[[#This Row],[ISSUES]])</f>
        <v>0</v>
      </c>
      <c r="I33" s="53">
        <v>0</v>
      </c>
      <c r="J33" s="58">
        <f t="shared" si="0"/>
        <v>0</v>
      </c>
      <c r="K33" s="53">
        <f>+'DAY16'!K33+'DAY17'!C33</f>
        <v>0</v>
      </c>
      <c r="L33" s="54">
        <f>+'DAY16'!L33+'DAY17'!D33</f>
        <v>0</v>
      </c>
      <c r="M33" s="55">
        <f>+'DAY16'!M33+'DAY17'!E33</f>
        <v>0</v>
      </c>
      <c r="N33" s="52">
        <f>+'DAY16'!N33+'DAY17'!F33</f>
        <v>0</v>
      </c>
      <c r="O33" s="276">
        <f>+'DAY16'!O33+'DAY17'!G33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276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'DAY16'!H34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+(Table119[[#This Row],[OPENING ]]+Table119[[#This Row],[RECEIPTS]]+Table119[[#This Row],[RETURNS]])-(Table119[[#This Row],[EXCHANGED]]+Table119[[#This Row],[SALES]]+Table119[[#This Row],[ISSUES]])</f>
        <v>44279.9</v>
      </c>
      <c r="I34" s="53">
        <v>0</v>
      </c>
      <c r="J34" s="58">
        <f t="shared" si="0"/>
        <v>-44279.9</v>
      </c>
      <c r="K34" s="53">
        <f>+'DAY16'!K34+'DAY17'!C34</f>
        <v>29625</v>
      </c>
      <c r="L34" s="54">
        <f>+'DAY16'!L34+'DAY17'!D34</f>
        <v>18</v>
      </c>
      <c r="M34" s="55">
        <f>+'DAY16'!M34+'DAY17'!E34</f>
        <v>0</v>
      </c>
      <c r="N34" s="52">
        <f>+'DAY16'!N34+'DAY17'!F34</f>
        <v>0</v>
      </c>
      <c r="O34" s="276">
        <f>+'DAY16'!O34+'DAY17'!G34</f>
        <v>9691.5</v>
      </c>
      <c r="P34" s="53">
        <f t="shared" si="8"/>
        <v>1742.6470588235295</v>
      </c>
      <c r="Q34" s="54">
        <f t="shared" si="9"/>
        <v>1.0588235294117647</v>
      </c>
      <c r="R34" s="55">
        <f t="shared" si="10"/>
        <v>0</v>
      </c>
      <c r="S34" s="52">
        <f t="shared" si="11"/>
        <v>0</v>
      </c>
      <c r="T34" s="276">
        <f t="shared" si="12"/>
        <v>570.08823529411768</v>
      </c>
      <c r="U34" s="62">
        <f t="shared" si="1"/>
        <v>19.13735524793756</v>
      </c>
    </row>
    <row r="35" spans="1:21" x14ac:dyDescent="0.25">
      <c r="A35" s="336"/>
      <c r="B35" s="52">
        <f>'DAY16'!H35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+(Table119[[#This Row],[OPENING ]]+Table119[[#This Row],[RECEIPTS]]+Table119[[#This Row],[RETURNS]])-(Table119[[#This Row],[EXCHANGED]]+Table119[[#This Row],[SALES]]+Table119[[#This Row],[ISSUES]])</f>
        <v>5000</v>
      </c>
      <c r="I35" s="53">
        <v>0</v>
      </c>
      <c r="J35" s="58">
        <f>+I35-H35</f>
        <v>-5000</v>
      </c>
      <c r="K35" s="53">
        <f>+'DAY16'!K35+'DAY17'!C35</f>
        <v>5000</v>
      </c>
      <c r="L35" s="54">
        <f>+'DAY16'!L35+'DAY17'!D35</f>
        <v>0</v>
      </c>
      <c r="M35" s="55">
        <f>+'DAY16'!M35+'DAY17'!E35</f>
        <v>0</v>
      </c>
      <c r="N35" s="52">
        <f>+'DAY16'!N35+'DAY17'!F35</f>
        <v>0</v>
      </c>
      <c r="O35" s="276">
        <f>+'DAY16'!O35+'DAY17'!G35</f>
        <v>0</v>
      </c>
      <c r="P35" s="53">
        <f t="shared" si="8"/>
        <v>294.11764705882354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276">
        <f t="shared" si="12"/>
        <v>0</v>
      </c>
      <c r="U35" s="62">
        <f t="shared" si="1"/>
        <v>17</v>
      </c>
    </row>
    <row r="36" spans="1:21" x14ac:dyDescent="0.25">
      <c r="A36" s="336"/>
      <c r="B36" s="52">
        <f>'DAY16'!H36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+(Table119[[#This Row],[OPENING ]]+Table119[[#This Row],[RECEIPTS]]+Table119[[#This Row],[RETURNS]])-(Table119[[#This Row],[EXCHANGED]]+Table119[[#This Row],[SALES]]+Table119[[#This Row],[ISSUES]])</f>
        <v>0</v>
      </c>
      <c r="I36" s="53">
        <v>0</v>
      </c>
      <c r="J36" s="58">
        <f>+I36-H36</f>
        <v>0</v>
      </c>
      <c r="K36" s="53">
        <f>+'DAY16'!K36+'DAY17'!C36</f>
        <v>0</v>
      </c>
      <c r="L36" s="54">
        <f>+'DAY16'!L36+'DAY17'!D36</f>
        <v>0</v>
      </c>
      <c r="M36" s="55">
        <f>+'DAY16'!M36+'DAY17'!E36</f>
        <v>0</v>
      </c>
      <c r="N36" s="52">
        <f>+'DAY16'!N36+'DAY17'!F36</f>
        <v>0</v>
      </c>
      <c r="O36" s="276">
        <f>+'DAY16'!O36+'DAY17'!G36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276">
        <f t="shared" si="12"/>
        <v>0</v>
      </c>
      <c r="U36" s="62">
        <f t="shared" si="1"/>
        <v>0</v>
      </c>
    </row>
    <row r="37" spans="1:21" x14ac:dyDescent="0.25">
      <c r="A37" s="336"/>
      <c r="B37" s="52">
        <f>'DAY16'!H37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+(Table119[[#This Row],[OPENING ]]+Table119[[#This Row],[RECEIPTS]]+Table119[[#This Row],[RETURNS]])-(Table119[[#This Row],[EXCHANGED]]+Table119[[#This Row],[SALES]]+Table119[[#This Row],[ISSUES]])</f>
        <v>0</v>
      </c>
      <c r="I37" s="53">
        <v>0</v>
      </c>
      <c r="J37" s="58">
        <f>+I37-H37</f>
        <v>0</v>
      </c>
      <c r="K37" s="53">
        <f>+'DAY16'!K37+'DAY17'!C37</f>
        <v>0</v>
      </c>
      <c r="L37" s="54">
        <f>+'DAY16'!L37+'DAY17'!D37</f>
        <v>0</v>
      </c>
      <c r="M37" s="55">
        <f>+'DAY16'!M37+'DAY17'!E37</f>
        <v>0</v>
      </c>
      <c r="N37" s="52">
        <f>+'DAY16'!N37+'DAY17'!F37</f>
        <v>0</v>
      </c>
      <c r="O37" s="276">
        <f>+'DAY16'!O37+'DAY17'!G37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276">
        <f t="shared" si="12"/>
        <v>0</v>
      </c>
      <c r="U37" s="62">
        <f t="shared" si="1"/>
        <v>0</v>
      </c>
    </row>
    <row r="38" spans="1:21" x14ac:dyDescent="0.25">
      <c r="A38" s="336"/>
      <c r="B38" s="52">
        <f>'DAY16'!H38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+(Table119[[#This Row],[OPENING ]]+Table119[[#This Row],[RECEIPTS]]+Table119[[#This Row],[RETURNS]])-(Table119[[#This Row],[EXCHANGED]]+Table119[[#This Row],[SALES]]+Table119[[#This Row],[ISSUES]])</f>
        <v>0</v>
      </c>
      <c r="I38" s="53">
        <v>0</v>
      </c>
      <c r="J38" s="58">
        <f>+I38-H38</f>
        <v>0</v>
      </c>
      <c r="K38" s="53">
        <f>+'DAY16'!K38+'DAY17'!C38</f>
        <v>0</v>
      </c>
      <c r="L38" s="54">
        <f>+'DAY16'!L38+'DAY17'!D38</f>
        <v>0</v>
      </c>
      <c r="M38" s="55">
        <f>+'DAY16'!M38+'DAY17'!E38</f>
        <v>0</v>
      </c>
      <c r="N38" s="52">
        <f>+'DAY16'!N38+'DAY17'!F38</f>
        <v>0</v>
      </c>
      <c r="O38" s="276">
        <f>+'DAY16'!O38+'DAY17'!G38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276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'DAY16'!H39</f>
        <v>0</v>
      </c>
      <c r="C39" s="53">
        <v>0</v>
      </c>
      <c r="D39" s="54">
        <v>0</v>
      </c>
      <c r="E39" s="55">
        <v>0</v>
      </c>
      <c r="F39" s="52">
        <v>0</v>
      </c>
      <c r="G39" s="276">
        <v>0</v>
      </c>
      <c r="H39" s="54">
        <f>+(Table119[[#This Row],[OPENING ]]+Table119[[#This Row],[RECEIPTS]]+Table119[[#This Row],[RETURNS]])-(Table119[[#This Row],[EXCHANGED]]+Table119[[#This Row],[SALES]]+Table119[[#This Row],[ISSUES]])</f>
        <v>0</v>
      </c>
      <c r="I39" s="144">
        <v>0</v>
      </c>
      <c r="J39" s="148">
        <f t="shared" si="0"/>
        <v>0</v>
      </c>
      <c r="K39" s="53">
        <f>+'DAY16'!K39+'DAY17'!C39</f>
        <v>0</v>
      </c>
      <c r="L39" s="54">
        <f>+'DAY16'!L39+'DAY17'!D39</f>
        <v>0</v>
      </c>
      <c r="M39" s="55">
        <f>+'DAY16'!M39+'DAY17'!E39</f>
        <v>0</v>
      </c>
      <c r="N39" s="52">
        <f>+'DAY16'!N39+'DAY17'!F39</f>
        <v>0</v>
      </c>
      <c r="O39" s="276">
        <f>+'DAY16'!O39+'DAY17'!G39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276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0</v>
      </c>
      <c r="H40" s="162">
        <f t="shared" si="13"/>
        <v>49527.1</v>
      </c>
      <c r="I40" s="161">
        <f t="shared" si="13"/>
        <v>0</v>
      </c>
      <c r="J40" s="165">
        <f>SUM(J23:J39)</f>
        <v>-49527.1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12058.5</v>
      </c>
      <c r="P40" s="161">
        <f t="shared" si="13"/>
        <v>2036.7647058823532</v>
      </c>
      <c r="Q40" s="162">
        <f t="shared" si="13"/>
        <v>7.5411764705882351</v>
      </c>
      <c r="R40" s="163">
        <f t="shared" si="13"/>
        <v>0</v>
      </c>
      <c r="S40" s="160">
        <f t="shared" si="13"/>
        <v>0</v>
      </c>
      <c r="T40" s="277">
        <f t="shared" si="13"/>
        <v>709.32352941176475</v>
      </c>
      <c r="U40" s="166">
        <f t="shared" si="1"/>
        <v>17.986116718683576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'DAY16'!H43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+(Table119[[#This Row],[OPENING ]]+Table119[[#This Row],[RECEIPTS]]+Table119[[#This Row],[RETURNS]])-(Table119[[#This Row],[EXCHANGED]]+Table119[[#This Row],[SALES]]+Table119[[#This Row],[ISSUES]])</f>
        <v>0</v>
      </c>
      <c r="I43" s="53">
        <v>0</v>
      </c>
      <c r="J43" s="58">
        <f t="shared" si="0"/>
        <v>0</v>
      </c>
      <c r="K43" s="53">
        <f>+'DAY16'!K43+'DAY17'!C43</f>
        <v>0</v>
      </c>
      <c r="L43" s="54">
        <f>+'DAY16'!L43+'DAY17'!D43</f>
        <v>0</v>
      </c>
      <c r="M43" s="55">
        <f>+'DAY16'!M43+'DAY17'!E43</f>
        <v>0</v>
      </c>
      <c r="N43" s="52">
        <f>+'DAY16'!N43+'DAY17'!F43</f>
        <v>0</v>
      </c>
      <c r="O43" s="276">
        <f>+'DAY16'!O43+'DAY17'!G43</f>
        <v>46</v>
      </c>
      <c r="P43" s="53">
        <f>+K43/17</f>
        <v>0</v>
      </c>
      <c r="Q43" s="54">
        <f>+L43/17</f>
        <v>0</v>
      </c>
      <c r="R43" s="55">
        <f>+M43/17</f>
        <v>0</v>
      </c>
      <c r="S43" s="52">
        <f>+N43/17</f>
        <v>0</v>
      </c>
      <c r="T43" s="276">
        <f>+O43/17</f>
        <v>2.7058823529411766</v>
      </c>
      <c r="U43" s="62">
        <f t="shared" si="1"/>
        <v>0</v>
      </c>
    </row>
    <row r="44" spans="1:21" x14ac:dyDescent="0.25">
      <c r="A44" s="71" t="s">
        <v>28</v>
      </c>
      <c r="B44" s="52">
        <f>'DAY16'!H44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+(Table119[[#This Row],[OPENING ]]+Table119[[#This Row],[RECEIPTS]]+Table119[[#This Row],[RETURNS]])-(Table119[[#This Row],[EXCHANGED]]+Table119[[#This Row],[SALES]]+Table119[[#This Row],[ISSUES]])</f>
        <v>0</v>
      </c>
      <c r="I44" s="53">
        <v>0</v>
      </c>
      <c r="J44" s="58">
        <f t="shared" si="0"/>
        <v>0</v>
      </c>
      <c r="K44" s="53">
        <f>+'DAY16'!K44+'DAY17'!C44</f>
        <v>0</v>
      </c>
      <c r="L44" s="54">
        <f>+'DAY16'!L44+'DAY17'!D44</f>
        <v>0</v>
      </c>
      <c r="M44" s="55">
        <f>+'DAY16'!M44+'DAY17'!E44</f>
        <v>0</v>
      </c>
      <c r="N44" s="52">
        <f>+'DAY16'!N44+'DAY17'!F44</f>
        <v>0</v>
      </c>
      <c r="O44" s="276">
        <f>+'DAY16'!O44+'DAY17'!G44</f>
        <v>0</v>
      </c>
      <c r="P44" s="53">
        <f t="shared" ref="P44:P59" si="14">+K44/17</f>
        <v>0</v>
      </c>
      <c r="Q44" s="54">
        <f t="shared" ref="Q44:Q59" si="15">+L44/17</f>
        <v>0</v>
      </c>
      <c r="R44" s="55">
        <f t="shared" ref="R44:R59" si="16">+M44/17</f>
        <v>0</v>
      </c>
      <c r="S44" s="52">
        <f t="shared" ref="S44:S59" si="17">+N44/17</f>
        <v>0</v>
      </c>
      <c r="T44" s="276">
        <f t="shared" ref="T44:T59" si="18">+O44/17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'DAY16'!H45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+(Table119[[#This Row],[OPENING ]]+Table119[[#This Row],[RECEIPTS]]+Table119[[#This Row],[RETURNS]])-(Table119[[#This Row],[EXCHANGED]]+Table119[[#This Row],[SALES]]+Table119[[#This Row],[ISSUES]])</f>
        <v>0</v>
      </c>
      <c r="I45" s="53">
        <v>0</v>
      </c>
      <c r="J45" s="58">
        <f t="shared" si="0"/>
        <v>0</v>
      </c>
      <c r="K45" s="53">
        <f>+'DAY16'!K45+'DAY17'!C45</f>
        <v>0</v>
      </c>
      <c r="L45" s="54">
        <f>+'DAY16'!L45+'DAY17'!D45</f>
        <v>0</v>
      </c>
      <c r="M45" s="55">
        <f>+'DAY16'!M45+'DAY17'!E45</f>
        <v>0</v>
      </c>
      <c r="N45" s="52">
        <f>+'DAY16'!N45+'DAY17'!F45</f>
        <v>0</v>
      </c>
      <c r="O45" s="276">
        <f>+'DAY16'!O45+'DAY17'!G45</f>
        <v>0</v>
      </c>
      <c r="P45" s="53">
        <f t="shared" si="14"/>
        <v>0</v>
      </c>
      <c r="Q45" s="54">
        <f t="shared" si="15"/>
        <v>0</v>
      </c>
      <c r="R45" s="55">
        <f t="shared" si="16"/>
        <v>0</v>
      </c>
      <c r="S45" s="52">
        <f t="shared" si="17"/>
        <v>0</v>
      </c>
      <c r="T45" s="276">
        <f t="shared" si="1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'DAY16'!H46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+(Table119[[#This Row],[OPENING ]]+Table119[[#This Row],[RECEIPTS]]+Table119[[#This Row],[RETURNS]])-(Table119[[#This Row],[EXCHANGED]]+Table119[[#This Row],[SALES]]+Table119[[#This Row],[ISSUES]])</f>
        <v>0</v>
      </c>
      <c r="I46" s="53">
        <v>0</v>
      </c>
      <c r="J46" s="58">
        <f t="shared" si="0"/>
        <v>0</v>
      </c>
      <c r="K46" s="53">
        <f>+'DAY16'!K46+'DAY17'!C46</f>
        <v>0</v>
      </c>
      <c r="L46" s="54">
        <f>+'DAY16'!L46+'DAY17'!D46</f>
        <v>0</v>
      </c>
      <c r="M46" s="55">
        <f>+'DAY16'!M46+'DAY17'!E46</f>
        <v>0</v>
      </c>
      <c r="N46" s="52">
        <f>+'DAY16'!N46+'DAY17'!F46</f>
        <v>0</v>
      </c>
      <c r="O46" s="276">
        <f>+'DAY16'!O46+'DAY17'!G46</f>
        <v>0</v>
      </c>
      <c r="P46" s="53">
        <f t="shared" si="14"/>
        <v>0</v>
      </c>
      <c r="Q46" s="54">
        <f t="shared" si="15"/>
        <v>0</v>
      </c>
      <c r="R46" s="55">
        <f t="shared" si="16"/>
        <v>0</v>
      </c>
      <c r="S46" s="52">
        <f t="shared" si="17"/>
        <v>0</v>
      </c>
      <c r="T46" s="276">
        <f t="shared" si="1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'DAY16'!H47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+(Table119[[#This Row],[OPENING ]]+Table119[[#This Row],[RECEIPTS]]+Table119[[#This Row],[RETURNS]])-(Table119[[#This Row],[EXCHANGED]]+Table119[[#This Row],[SALES]]+Table119[[#This Row],[ISSUES]])</f>
        <v>0</v>
      </c>
      <c r="I47" s="53">
        <v>0</v>
      </c>
      <c r="J47" s="58">
        <f t="shared" si="0"/>
        <v>0</v>
      </c>
      <c r="K47" s="53">
        <f>+'DAY16'!K47+'DAY17'!C47</f>
        <v>0</v>
      </c>
      <c r="L47" s="54">
        <f>+'DAY16'!L47+'DAY17'!D47</f>
        <v>0</v>
      </c>
      <c r="M47" s="55">
        <f>+'DAY16'!M47+'DAY17'!E47</f>
        <v>0</v>
      </c>
      <c r="N47" s="52">
        <f>+'DAY16'!N47+'DAY17'!F47</f>
        <v>0</v>
      </c>
      <c r="O47" s="276">
        <f>+'DAY16'!O47+'DAY17'!G47</f>
        <v>0</v>
      </c>
      <c r="P47" s="53">
        <f t="shared" si="14"/>
        <v>0</v>
      </c>
      <c r="Q47" s="54">
        <f t="shared" si="15"/>
        <v>0</v>
      </c>
      <c r="R47" s="55">
        <f t="shared" si="16"/>
        <v>0</v>
      </c>
      <c r="S47" s="52">
        <f t="shared" si="17"/>
        <v>0</v>
      </c>
      <c r="T47" s="276">
        <f t="shared" si="1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'DAY16'!H48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+(Table119[[#This Row],[OPENING ]]+Table119[[#This Row],[RECEIPTS]]+Table119[[#This Row],[RETURNS]])-(Table119[[#This Row],[EXCHANGED]]+Table119[[#This Row],[SALES]]+Table119[[#This Row],[ISSUES]])</f>
        <v>0</v>
      </c>
      <c r="I48" s="53">
        <v>0</v>
      </c>
      <c r="J48" s="58">
        <f t="shared" si="0"/>
        <v>0</v>
      </c>
      <c r="K48" s="53">
        <f>+'DAY16'!K48+'DAY17'!C48</f>
        <v>0</v>
      </c>
      <c r="L48" s="54">
        <f>+'DAY16'!L48+'DAY17'!D48</f>
        <v>0</v>
      </c>
      <c r="M48" s="55">
        <f>+'DAY16'!M48+'DAY17'!E48</f>
        <v>0</v>
      </c>
      <c r="N48" s="52">
        <f>+'DAY16'!N48+'DAY17'!F48</f>
        <v>0</v>
      </c>
      <c r="O48" s="276">
        <f>+'DAY16'!O48+'DAY17'!G48</f>
        <v>0</v>
      </c>
      <c r="P48" s="53">
        <f t="shared" si="14"/>
        <v>0</v>
      </c>
      <c r="Q48" s="54">
        <f t="shared" si="15"/>
        <v>0</v>
      </c>
      <c r="R48" s="55">
        <f t="shared" si="16"/>
        <v>0</v>
      </c>
      <c r="S48" s="52">
        <f t="shared" si="17"/>
        <v>0</v>
      </c>
      <c r="T48" s="276">
        <f t="shared" si="1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'DAY16'!H49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+(Table119[[#This Row],[OPENING ]]+Table119[[#This Row],[RECEIPTS]]+Table119[[#This Row],[RETURNS]])-(Table119[[#This Row],[EXCHANGED]]+Table119[[#This Row],[SALES]]+Table119[[#This Row],[ISSUES]])</f>
        <v>0</v>
      </c>
      <c r="I49" s="53">
        <v>0</v>
      </c>
      <c r="J49" s="58">
        <f t="shared" si="0"/>
        <v>0</v>
      </c>
      <c r="K49" s="53">
        <f>+'DAY16'!K49+'DAY17'!C49</f>
        <v>0</v>
      </c>
      <c r="L49" s="54">
        <f>+'DAY16'!L49+'DAY17'!D49</f>
        <v>0</v>
      </c>
      <c r="M49" s="55">
        <f>+'DAY16'!M49+'DAY17'!E49</f>
        <v>0</v>
      </c>
      <c r="N49" s="52">
        <f>+'DAY16'!N49+'DAY17'!F49</f>
        <v>0</v>
      </c>
      <c r="O49" s="276">
        <f>+'DAY16'!O49+'DAY17'!G49</f>
        <v>0</v>
      </c>
      <c r="P49" s="53">
        <f t="shared" si="14"/>
        <v>0</v>
      </c>
      <c r="Q49" s="54">
        <f t="shared" si="15"/>
        <v>0</v>
      </c>
      <c r="R49" s="55">
        <f t="shared" si="16"/>
        <v>0</v>
      </c>
      <c r="S49" s="52">
        <f t="shared" si="17"/>
        <v>0</v>
      </c>
      <c r="T49" s="276">
        <f t="shared" si="1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'DAY16'!H50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+(Table119[[#This Row],[OPENING ]]+Table119[[#This Row],[RECEIPTS]]+Table119[[#This Row],[RETURNS]])-(Table119[[#This Row],[EXCHANGED]]+Table119[[#This Row],[SALES]]+Table119[[#This Row],[ISSUES]])</f>
        <v>0</v>
      </c>
      <c r="I50" s="53">
        <v>0</v>
      </c>
      <c r="J50" s="58">
        <f t="shared" si="0"/>
        <v>0</v>
      </c>
      <c r="K50" s="53">
        <f>+'DAY16'!K50+'DAY17'!C50</f>
        <v>0</v>
      </c>
      <c r="L50" s="54">
        <f>+'DAY16'!L50+'DAY17'!D50</f>
        <v>0</v>
      </c>
      <c r="M50" s="55">
        <f>+'DAY16'!M50+'DAY17'!E50</f>
        <v>0</v>
      </c>
      <c r="N50" s="52">
        <f>+'DAY16'!N50+'DAY17'!F50</f>
        <v>0</v>
      </c>
      <c r="O50" s="276">
        <f>+'DAY16'!O50+'DAY17'!G50</f>
        <v>0</v>
      </c>
      <c r="P50" s="53">
        <f t="shared" si="14"/>
        <v>0</v>
      </c>
      <c r="Q50" s="54">
        <f t="shared" si="15"/>
        <v>0</v>
      </c>
      <c r="R50" s="55">
        <f t="shared" si="16"/>
        <v>0</v>
      </c>
      <c r="S50" s="52">
        <f t="shared" si="17"/>
        <v>0</v>
      </c>
      <c r="T50" s="276">
        <f t="shared" si="1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'DAY16'!H51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+(Table119[[#This Row],[OPENING ]]+Table119[[#This Row],[RECEIPTS]]+Table119[[#This Row],[RETURNS]])-(Table119[[#This Row],[EXCHANGED]]+Table119[[#This Row],[SALES]]+Table119[[#This Row],[ISSUES]])</f>
        <v>0</v>
      </c>
      <c r="I51" s="53">
        <v>0</v>
      </c>
      <c r="J51" s="58">
        <f t="shared" si="0"/>
        <v>0</v>
      </c>
      <c r="K51" s="53">
        <f>+'DAY16'!K51+'DAY17'!C51</f>
        <v>0</v>
      </c>
      <c r="L51" s="54">
        <f>+'DAY16'!L51+'DAY17'!D51</f>
        <v>0</v>
      </c>
      <c r="M51" s="55">
        <f>+'DAY16'!M51+'DAY17'!E51</f>
        <v>0</v>
      </c>
      <c r="N51" s="52">
        <f>+'DAY16'!N51+'DAY17'!F51</f>
        <v>0</v>
      </c>
      <c r="O51" s="276">
        <f>+'DAY16'!O51+'DAY17'!G51</f>
        <v>0</v>
      </c>
      <c r="P51" s="53">
        <f t="shared" si="14"/>
        <v>0</v>
      </c>
      <c r="Q51" s="54">
        <f t="shared" si="15"/>
        <v>0</v>
      </c>
      <c r="R51" s="55">
        <f t="shared" si="16"/>
        <v>0</v>
      </c>
      <c r="S51" s="52">
        <f t="shared" si="17"/>
        <v>0</v>
      </c>
      <c r="T51" s="276">
        <f t="shared" si="1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'DAY16'!H52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+(Table119[[#This Row],[OPENING ]]+Table119[[#This Row],[RECEIPTS]]+Table119[[#This Row],[RETURNS]])-(Table119[[#This Row],[EXCHANGED]]+Table119[[#This Row],[SALES]]+Table119[[#This Row],[ISSUES]])</f>
        <v>0</v>
      </c>
      <c r="I52" s="53">
        <v>0</v>
      </c>
      <c r="J52" s="58">
        <f t="shared" si="0"/>
        <v>0</v>
      </c>
      <c r="K52" s="53">
        <f>+'DAY16'!K52+'DAY17'!C52</f>
        <v>0</v>
      </c>
      <c r="L52" s="54">
        <f>+'DAY16'!L52+'DAY17'!D52</f>
        <v>0</v>
      </c>
      <c r="M52" s="55">
        <f>+'DAY16'!M52+'DAY17'!E52</f>
        <v>0</v>
      </c>
      <c r="N52" s="52">
        <f>+'DAY16'!N52+'DAY17'!F52</f>
        <v>0</v>
      </c>
      <c r="O52" s="276">
        <f>+'DAY16'!O52+'DAY17'!G52</f>
        <v>0</v>
      </c>
      <c r="P52" s="53">
        <f t="shared" si="14"/>
        <v>0</v>
      </c>
      <c r="Q52" s="54">
        <f t="shared" si="15"/>
        <v>0</v>
      </c>
      <c r="R52" s="55">
        <f t="shared" si="16"/>
        <v>0</v>
      </c>
      <c r="S52" s="52">
        <f t="shared" si="17"/>
        <v>0</v>
      </c>
      <c r="T52" s="276">
        <f t="shared" si="1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'DAY16'!H53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+(Table119[[#This Row],[OPENING ]]+Table119[[#This Row],[RECEIPTS]]+Table119[[#This Row],[RETURNS]])-(Table119[[#This Row],[EXCHANGED]]+Table119[[#This Row],[SALES]]+Table119[[#This Row],[ISSUES]])</f>
        <v>0</v>
      </c>
      <c r="I53" s="53">
        <v>0</v>
      </c>
      <c r="J53" s="58">
        <f t="shared" si="0"/>
        <v>0</v>
      </c>
      <c r="K53" s="53">
        <f>+'DAY16'!K53+'DAY17'!C53</f>
        <v>0</v>
      </c>
      <c r="L53" s="54">
        <f>+'DAY16'!L53+'DAY17'!D53</f>
        <v>0</v>
      </c>
      <c r="M53" s="55">
        <f>+'DAY16'!M53+'DAY17'!E53</f>
        <v>0</v>
      </c>
      <c r="N53" s="52">
        <f>+'DAY16'!N53+'DAY17'!F53</f>
        <v>0</v>
      </c>
      <c r="O53" s="276">
        <f>+'DAY16'!O53+'DAY17'!G53</f>
        <v>0</v>
      </c>
      <c r="P53" s="53">
        <f t="shared" si="14"/>
        <v>0</v>
      </c>
      <c r="Q53" s="54">
        <f t="shared" si="15"/>
        <v>0</v>
      </c>
      <c r="R53" s="55">
        <f t="shared" si="16"/>
        <v>0</v>
      </c>
      <c r="S53" s="52">
        <f t="shared" si="17"/>
        <v>0</v>
      </c>
      <c r="T53" s="276">
        <f t="shared" si="1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'DAY16'!H54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+(Table119[[#This Row],[OPENING ]]+Table119[[#This Row],[RECEIPTS]]+Table119[[#This Row],[RETURNS]])-(Table119[[#This Row],[EXCHANGED]]+Table119[[#This Row],[SALES]]+Table119[[#This Row],[ISSUES]])</f>
        <v>0</v>
      </c>
      <c r="I54" s="53">
        <v>0</v>
      </c>
      <c r="J54" s="58">
        <f t="shared" si="0"/>
        <v>0</v>
      </c>
      <c r="K54" s="53">
        <f>+'DAY16'!K54+'DAY17'!C54</f>
        <v>0</v>
      </c>
      <c r="L54" s="54">
        <f>+'DAY16'!L54+'DAY17'!D54</f>
        <v>0</v>
      </c>
      <c r="M54" s="55">
        <f>+'DAY16'!M54+'DAY17'!E54</f>
        <v>0</v>
      </c>
      <c r="N54" s="52">
        <f>+'DAY16'!N54+'DAY17'!F54</f>
        <v>0</v>
      </c>
      <c r="O54" s="276">
        <f>+'DAY16'!O54+'DAY17'!G54</f>
        <v>0</v>
      </c>
      <c r="P54" s="53">
        <f t="shared" si="14"/>
        <v>0</v>
      </c>
      <c r="Q54" s="54">
        <f t="shared" si="15"/>
        <v>0</v>
      </c>
      <c r="R54" s="55">
        <f t="shared" si="16"/>
        <v>0</v>
      </c>
      <c r="S54" s="52">
        <f t="shared" si="17"/>
        <v>0</v>
      </c>
      <c r="T54" s="276">
        <f t="shared" si="1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'DAY16'!H55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+(Table119[[#This Row],[OPENING ]]+Table119[[#This Row],[RECEIPTS]]+Table119[[#This Row],[RETURNS]])-(Table119[[#This Row],[EXCHANGED]]+Table119[[#This Row],[SALES]]+Table119[[#This Row],[ISSUES]])</f>
        <v>9994.3200000000015</v>
      </c>
      <c r="I55" s="53">
        <v>0</v>
      </c>
      <c r="J55" s="58">
        <f t="shared" si="0"/>
        <v>-9994.3200000000015</v>
      </c>
      <c r="K55" s="53">
        <f>+'DAY16'!K55+'DAY17'!C55</f>
        <v>18250</v>
      </c>
      <c r="L55" s="54">
        <f>+'DAY16'!L55+'DAY17'!D55</f>
        <v>72.599999999999994</v>
      </c>
      <c r="M55" s="55">
        <f>+'DAY16'!M55+'DAY17'!E55</f>
        <v>0</v>
      </c>
      <c r="N55" s="52">
        <f>+'DAY16'!N55+'DAY17'!F55</f>
        <v>0</v>
      </c>
      <c r="O55" s="276">
        <f>+'DAY16'!O55+'DAY17'!G55</f>
        <v>8337.7999999999993</v>
      </c>
      <c r="P55" s="53">
        <f t="shared" si="14"/>
        <v>1073.5294117647059</v>
      </c>
      <c r="Q55" s="54">
        <f t="shared" si="15"/>
        <v>4.2705882352941176</v>
      </c>
      <c r="R55" s="55">
        <f t="shared" si="16"/>
        <v>0</v>
      </c>
      <c r="S55" s="52">
        <f t="shared" si="17"/>
        <v>0</v>
      </c>
      <c r="T55" s="276">
        <f t="shared" si="18"/>
        <v>490.45882352941175</v>
      </c>
      <c r="U55" s="62">
        <f t="shared" si="1"/>
        <v>6.3728766260071126</v>
      </c>
    </row>
    <row r="56" spans="1:21" x14ac:dyDescent="0.25">
      <c r="A56" s="71" t="s">
        <v>227</v>
      </c>
      <c r="B56" s="52">
        <f>'DAY16'!H56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+(Table119[[#This Row],[OPENING ]]+Table119[[#This Row],[RECEIPTS]]+Table119[[#This Row],[RETURNS]])-(Table119[[#This Row],[EXCHANGED]]+Table119[[#This Row],[SALES]]+Table119[[#This Row],[ISSUES]])</f>
        <v>29.2</v>
      </c>
      <c r="I56" s="53">
        <v>0</v>
      </c>
      <c r="J56" s="58">
        <f t="shared" si="0"/>
        <v>-29.2</v>
      </c>
      <c r="K56" s="53">
        <f>+'DAY16'!K56+'DAY17'!C56</f>
        <v>0</v>
      </c>
      <c r="L56" s="54">
        <f>+'DAY16'!L56+'DAY17'!D56</f>
        <v>0</v>
      </c>
      <c r="M56" s="55">
        <f>+'DAY16'!M56+'DAY17'!E56</f>
        <v>0</v>
      </c>
      <c r="N56" s="52">
        <f>+'DAY16'!N56+'DAY17'!F56</f>
        <v>0</v>
      </c>
      <c r="O56" s="276">
        <f>+'DAY16'!O56+'DAY17'!G56</f>
        <v>0</v>
      </c>
      <c r="P56" s="53">
        <f t="shared" si="14"/>
        <v>0</v>
      </c>
      <c r="Q56" s="54">
        <f t="shared" si="15"/>
        <v>0</v>
      </c>
      <c r="R56" s="55">
        <f t="shared" si="16"/>
        <v>0</v>
      </c>
      <c r="S56" s="52">
        <f t="shared" si="17"/>
        <v>0</v>
      </c>
      <c r="T56" s="276">
        <f t="shared" si="18"/>
        <v>0</v>
      </c>
      <c r="U56" s="62">
        <f t="shared" si="1"/>
        <v>0</v>
      </c>
    </row>
    <row r="57" spans="1:21" x14ac:dyDescent="0.25">
      <c r="A57" s="71"/>
      <c r="B57" s="52">
        <f>'DAY16'!H57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+(Table119[[#This Row],[OPENING ]]+Table119[[#This Row],[RECEIPTS]]+Table119[[#This Row],[RETURNS]])-(Table119[[#This Row],[EXCHANGED]]+Table119[[#This Row],[SALES]]+Table119[[#This Row],[ISSUES]])</f>
        <v>0</v>
      </c>
      <c r="I57" s="53">
        <v>0</v>
      </c>
      <c r="J57" s="58">
        <f t="shared" si="0"/>
        <v>0</v>
      </c>
      <c r="K57" s="53">
        <f>+'DAY16'!K57+'DAY17'!C57</f>
        <v>0</v>
      </c>
      <c r="L57" s="54">
        <f>+'DAY16'!L57+'DAY17'!D57</f>
        <v>0</v>
      </c>
      <c r="M57" s="55">
        <f>+'DAY16'!M57+'DAY17'!E57</f>
        <v>0</v>
      </c>
      <c r="N57" s="52">
        <f>+'DAY16'!N57+'DAY17'!F57</f>
        <v>0</v>
      </c>
      <c r="O57" s="276">
        <f>+'DAY16'!O57+'DAY17'!G57</f>
        <v>0</v>
      </c>
      <c r="P57" s="53">
        <f t="shared" si="14"/>
        <v>0</v>
      </c>
      <c r="Q57" s="54">
        <f t="shared" si="15"/>
        <v>0</v>
      </c>
      <c r="R57" s="55">
        <f t="shared" si="16"/>
        <v>0</v>
      </c>
      <c r="S57" s="52">
        <f t="shared" si="17"/>
        <v>0</v>
      </c>
      <c r="T57" s="276">
        <f t="shared" si="18"/>
        <v>0</v>
      </c>
      <c r="U57" s="62">
        <f t="shared" si="1"/>
        <v>0</v>
      </c>
    </row>
    <row r="58" spans="1:21" x14ac:dyDescent="0.25">
      <c r="A58" s="71"/>
      <c r="B58" s="52">
        <f>'DAY16'!H58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+(Table119[[#This Row],[OPENING ]]+Table119[[#This Row],[RECEIPTS]]+Table119[[#This Row],[RETURNS]])-(Table119[[#This Row],[EXCHANGED]]+Table119[[#This Row],[SALES]]+Table119[[#This Row],[ISSUES]])</f>
        <v>0</v>
      </c>
      <c r="I58" s="53">
        <v>0</v>
      </c>
      <c r="J58" s="58">
        <f t="shared" si="0"/>
        <v>0</v>
      </c>
      <c r="K58" s="53">
        <f>+'DAY16'!K58+'DAY17'!C58</f>
        <v>0</v>
      </c>
      <c r="L58" s="54">
        <f>+'DAY16'!L58+'DAY17'!D58</f>
        <v>0</v>
      </c>
      <c r="M58" s="55">
        <f>+'DAY16'!M58+'DAY17'!E58</f>
        <v>0</v>
      </c>
      <c r="N58" s="52">
        <f>+'DAY16'!N58+'DAY17'!F58</f>
        <v>0</v>
      </c>
      <c r="O58" s="276">
        <f>+'DAY16'!O58+'DAY17'!G58</f>
        <v>0</v>
      </c>
      <c r="P58" s="53">
        <f t="shared" si="14"/>
        <v>0</v>
      </c>
      <c r="Q58" s="54">
        <f t="shared" si="15"/>
        <v>0</v>
      </c>
      <c r="R58" s="55">
        <f t="shared" si="16"/>
        <v>0</v>
      </c>
      <c r="S58" s="52">
        <f t="shared" si="17"/>
        <v>0</v>
      </c>
      <c r="T58" s="276">
        <f t="shared" si="18"/>
        <v>0</v>
      </c>
      <c r="U58" s="62">
        <f t="shared" si="1"/>
        <v>0</v>
      </c>
    </row>
    <row r="59" spans="1:21" ht="15.75" thickBot="1" x14ac:dyDescent="0.3">
      <c r="A59" s="172"/>
      <c r="B59" s="52">
        <f>'DAY16'!H59</f>
        <v>0</v>
      </c>
      <c r="C59" s="53">
        <v>0</v>
      </c>
      <c r="D59" s="54">
        <v>0</v>
      </c>
      <c r="E59" s="55">
        <v>0</v>
      </c>
      <c r="F59" s="52">
        <v>0</v>
      </c>
      <c r="G59" s="276">
        <v>0</v>
      </c>
      <c r="H59" s="54">
        <f>+(Table119[[#This Row],[OPENING ]]+Table119[[#This Row],[RECEIPTS]]+Table119[[#This Row],[RETURNS]])-(Table119[[#This Row],[EXCHANGED]]+Table119[[#This Row],[SALES]]+Table119[[#This Row],[ISSUES]])</f>
        <v>0</v>
      </c>
      <c r="I59" s="144">
        <v>0</v>
      </c>
      <c r="J59" s="148">
        <f t="shared" si="0"/>
        <v>0</v>
      </c>
      <c r="K59" s="53">
        <f>+'DAY16'!K59+'DAY17'!C59</f>
        <v>0</v>
      </c>
      <c r="L59" s="54">
        <f>+'DAY16'!L59+'DAY17'!D59</f>
        <v>0</v>
      </c>
      <c r="M59" s="55">
        <f>+'DAY16'!M59+'DAY17'!E59</f>
        <v>0</v>
      </c>
      <c r="N59" s="52">
        <f>+'DAY16'!N59+'DAY17'!F59</f>
        <v>0</v>
      </c>
      <c r="O59" s="276">
        <f>+'DAY16'!O59+'DAY17'!G59</f>
        <v>0</v>
      </c>
      <c r="P59" s="53">
        <f t="shared" si="14"/>
        <v>0</v>
      </c>
      <c r="Q59" s="54">
        <f t="shared" si="15"/>
        <v>0</v>
      </c>
      <c r="R59" s="55">
        <f t="shared" si="16"/>
        <v>0</v>
      </c>
      <c r="S59" s="52">
        <f t="shared" si="17"/>
        <v>0</v>
      </c>
      <c r="T59" s="276">
        <f t="shared" si="1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19">SUM(B43:B59)</f>
        <v>10023.520000000002</v>
      </c>
      <c r="C60" s="161">
        <f t="shared" si="19"/>
        <v>0</v>
      </c>
      <c r="D60" s="162">
        <f t="shared" si="19"/>
        <v>0</v>
      </c>
      <c r="E60" s="163">
        <f t="shared" si="19"/>
        <v>0</v>
      </c>
      <c r="F60" s="160">
        <f t="shared" si="19"/>
        <v>0</v>
      </c>
      <c r="G60" s="277">
        <f t="shared" si="19"/>
        <v>0</v>
      </c>
      <c r="H60" s="162">
        <f t="shared" si="19"/>
        <v>10023.520000000002</v>
      </c>
      <c r="I60" s="161">
        <f t="shared" si="19"/>
        <v>0</v>
      </c>
      <c r="J60" s="165">
        <f t="shared" si="19"/>
        <v>-10023.520000000002</v>
      </c>
      <c r="K60" s="161">
        <f t="shared" si="19"/>
        <v>18250</v>
      </c>
      <c r="L60" s="162">
        <f t="shared" si="19"/>
        <v>72.599999999999994</v>
      </c>
      <c r="M60" s="163">
        <f t="shared" si="19"/>
        <v>0</v>
      </c>
      <c r="N60" s="160">
        <f t="shared" si="19"/>
        <v>0</v>
      </c>
      <c r="O60" s="277">
        <f t="shared" si="19"/>
        <v>8383.7999999999993</v>
      </c>
      <c r="P60" s="161">
        <f t="shared" si="19"/>
        <v>1073.5294117647059</v>
      </c>
      <c r="Q60" s="162">
        <f t="shared" si="19"/>
        <v>4.2705882352941176</v>
      </c>
      <c r="R60" s="163">
        <f t="shared" si="19"/>
        <v>0</v>
      </c>
      <c r="S60" s="160">
        <f t="shared" si="19"/>
        <v>0</v>
      </c>
      <c r="T60" s="277">
        <f t="shared" si="19"/>
        <v>493.16470588235291</v>
      </c>
      <c r="U60" s="166">
        <f t="shared" si="1"/>
        <v>6.3804870742593547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'DAY16'!H63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+(Table119[[#This Row],[OPENING ]]+Table119[[#This Row],[RECEIPTS]]+Table119[[#This Row],[RETURNS]])-(Table119[[#This Row],[EXCHANGED]]+Table119[[#This Row],[SALES]]+Table119[[#This Row],[ISSUES]])</f>
        <v>0</v>
      </c>
      <c r="I63" s="53">
        <v>0</v>
      </c>
      <c r="J63" s="58">
        <f t="shared" si="0"/>
        <v>0</v>
      </c>
      <c r="K63" s="53">
        <f>+'DAY16'!K63+'DAY17'!C63</f>
        <v>0</v>
      </c>
      <c r="L63" s="54">
        <f>+'DAY16'!L63+'DAY17'!D63</f>
        <v>0</v>
      </c>
      <c r="M63" s="55">
        <f>+'DAY16'!M63+'DAY17'!E63</f>
        <v>0</v>
      </c>
      <c r="N63" s="52">
        <f>+'DAY16'!N63+'DAY17'!F63</f>
        <v>0</v>
      </c>
      <c r="O63" s="276">
        <f>+'DAY16'!O63+'DAY17'!G63</f>
        <v>0</v>
      </c>
      <c r="P63" s="53">
        <f>+K63/17</f>
        <v>0</v>
      </c>
      <c r="Q63" s="54">
        <f>+L63/17</f>
        <v>0</v>
      </c>
      <c r="R63" s="55">
        <f>+M63/17</f>
        <v>0</v>
      </c>
      <c r="S63" s="52">
        <f>+N63/17</f>
        <v>0</v>
      </c>
      <c r="T63" s="276">
        <f>+O63/17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'DAY16'!H64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+(Table119[[#This Row],[OPENING ]]+Table119[[#This Row],[RECEIPTS]]+Table119[[#This Row],[RETURNS]])-(Table119[[#This Row],[EXCHANGED]]+Table119[[#This Row],[SALES]]+Table119[[#This Row],[ISSUES]])</f>
        <v>0</v>
      </c>
      <c r="I64" s="53">
        <v>0</v>
      </c>
      <c r="J64" s="58">
        <f t="shared" si="0"/>
        <v>0</v>
      </c>
      <c r="K64" s="53">
        <f>+'DAY16'!K64+'DAY17'!C64</f>
        <v>0</v>
      </c>
      <c r="L64" s="54">
        <f>+'DAY16'!L64+'DAY17'!D64</f>
        <v>0</v>
      </c>
      <c r="M64" s="55">
        <f>+'DAY16'!M64+'DAY17'!E64</f>
        <v>0</v>
      </c>
      <c r="N64" s="52">
        <f>+'DAY16'!N64+'DAY17'!F64</f>
        <v>0</v>
      </c>
      <c r="O64" s="276">
        <f>+'DAY16'!O64+'DAY17'!G64</f>
        <v>0</v>
      </c>
      <c r="P64" s="53">
        <f t="shared" ref="P64:P79" si="20">+K64/17</f>
        <v>0</v>
      </c>
      <c r="Q64" s="54">
        <f t="shared" ref="Q64:Q79" si="21">+L64/17</f>
        <v>0</v>
      </c>
      <c r="R64" s="55">
        <f t="shared" ref="R64:R79" si="22">+M64/17</f>
        <v>0</v>
      </c>
      <c r="S64" s="52">
        <f t="shared" ref="S64:S79" si="23">+N64/17</f>
        <v>0</v>
      </c>
      <c r="T64" s="276">
        <f t="shared" ref="T64:T79" si="24">+O64/17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'DAY16'!H65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+(Table119[[#This Row],[OPENING ]]+Table119[[#This Row],[RECEIPTS]]+Table119[[#This Row],[RETURNS]])-(Table119[[#This Row],[EXCHANGED]]+Table119[[#This Row],[SALES]]+Table119[[#This Row],[ISSUES]])</f>
        <v>0</v>
      </c>
      <c r="I65" s="53">
        <v>0</v>
      </c>
      <c r="J65" s="58">
        <f t="shared" si="0"/>
        <v>0</v>
      </c>
      <c r="K65" s="53">
        <f>+'DAY16'!K65+'DAY17'!C65</f>
        <v>0</v>
      </c>
      <c r="L65" s="54">
        <f>+'DAY16'!L65+'DAY17'!D65</f>
        <v>0</v>
      </c>
      <c r="M65" s="55">
        <f>+'DAY16'!M65+'DAY17'!E65</f>
        <v>0</v>
      </c>
      <c r="N65" s="52">
        <f>+'DAY16'!N65+'DAY17'!F65</f>
        <v>0</v>
      </c>
      <c r="O65" s="276">
        <f>+'DAY16'!O65+'DAY17'!G65</f>
        <v>0</v>
      </c>
      <c r="P65" s="53">
        <f t="shared" si="20"/>
        <v>0</v>
      </c>
      <c r="Q65" s="54">
        <f t="shared" si="21"/>
        <v>0</v>
      </c>
      <c r="R65" s="55">
        <f t="shared" si="22"/>
        <v>0</v>
      </c>
      <c r="S65" s="52">
        <f t="shared" si="23"/>
        <v>0</v>
      </c>
      <c r="T65" s="276">
        <f t="shared" si="24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'DAY16'!H66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+(Table119[[#This Row],[OPENING ]]+Table119[[#This Row],[RECEIPTS]]+Table119[[#This Row],[RETURNS]])-(Table119[[#This Row],[EXCHANGED]]+Table119[[#This Row],[SALES]]+Table119[[#This Row],[ISSUES]])</f>
        <v>0</v>
      </c>
      <c r="I66" s="53">
        <v>0</v>
      </c>
      <c r="J66" s="58">
        <f t="shared" si="0"/>
        <v>0</v>
      </c>
      <c r="K66" s="53">
        <f>+'DAY16'!K66+'DAY17'!C66</f>
        <v>0</v>
      </c>
      <c r="L66" s="54">
        <f>+'DAY16'!L66+'DAY17'!D66</f>
        <v>0</v>
      </c>
      <c r="M66" s="55">
        <f>+'DAY16'!M66+'DAY17'!E66</f>
        <v>0</v>
      </c>
      <c r="N66" s="52">
        <f>+'DAY16'!N66+'DAY17'!F66</f>
        <v>0</v>
      </c>
      <c r="O66" s="276">
        <f>+'DAY16'!O66+'DAY17'!G66</f>
        <v>0</v>
      </c>
      <c r="P66" s="53">
        <f t="shared" si="20"/>
        <v>0</v>
      </c>
      <c r="Q66" s="54">
        <f t="shared" si="21"/>
        <v>0</v>
      </c>
      <c r="R66" s="55">
        <f t="shared" si="22"/>
        <v>0</v>
      </c>
      <c r="S66" s="52">
        <f t="shared" si="23"/>
        <v>0</v>
      </c>
      <c r="T66" s="276">
        <f t="shared" si="24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'DAY16'!H67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+(Table119[[#This Row],[OPENING ]]+Table119[[#This Row],[RECEIPTS]]+Table119[[#This Row],[RETURNS]])-(Table119[[#This Row],[EXCHANGED]]+Table119[[#This Row],[SALES]]+Table119[[#This Row],[ISSUES]])</f>
        <v>0</v>
      </c>
      <c r="I67" s="53">
        <v>0</v>
      </c>
      <c r="J67" s="58">
        <f t="shared" si="0"/>
        <v>0</v>
      </c>
      <c r="K67" s="53">
        <f>+'DAY16'!K67+'DAY17'!C67</f>
        <v>0</v>
      </c>
      <c r="L67" s="54">
        <f>+'DAY16'!L67+'DAY17'!D67</f>
        <v>0</v>
      </c>
      <c r="M67" s="55">
        <f>+'DAY16'!M67+'DAY17'!E67</f>
        <v>0</v>
      </c>
      <c r="N67" s="52">
        <f>+'DAY16'!N67+'DAY17'!F67</f>
        <v>0</v>
      </c>
      <c r="O67" s="276">
        <f>+'DAY16'!O67+'DAY17'!G67</f>
        <v>0</v>
      </c>
      <c r="P67" s="53">
        <f t="shared" si="20"/>
        <v>0</v>
      </c>
      <c r="Q67" s="54">
        <f t="shared" si="21"/>
        <v>0</v>
      </c>
      <c r="R67" s="55">
        <f t="shared" si="22"/>
        <v>0</v>
      </c>
      <c r="S67" s="52">
        <f t="shared" si="23"/>
        <v>0</v>
      </c>
      <c r="T67" s="276">
        <f t="shared" si="24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'DAY16'!H68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+(Table119[[#This Row],[OPENING ]]+Table119[[#This Row],[RECEIPTS]]+Table119[[#This Row],[RETURNS]])-(Table119[[#This Row],[EXCHANGED]]+Table119[[#This Row],[SALES]]+Table119[[#This Row],[ISSUES]])</f>
        <v>3388.4</v>
      </c>
      <c r="I68" s="53">
        <v>0</v>
      </c>
      <c r="J68" s="58">
        <f t="shared" si="0"/>
        <v>-3388.4</v>
      </c>
      <c r="K68" s="53">
        <f>+'DAY16'!K68+'DAY17'!C68</f>
        <v>800</v>
      </c>
      <c r="L68" s="54">
        <f>+'DAY16'!L68+'DAY17'!D68</f>
        <v>18.600000000000001</v>
      </c>
      <c r="M68" s="55">
        <f>+'DAY16'!M68+'DAY17'!E68</f>
        <v>0</v>
      </c>
      <c r="N68" s="52">
        <f>+'DAY16'!N68+'DAY17'!F68</f>
        <v>0</v>
      </c>
      <c r="O68" s="276">
        <f>+'DAY16'!O68+'DAY17'!G68</f>
        <v>590</v>
      </c>
      <c r="P68" s="53">
        <f t="shared" si="20"/>
        <v>47.058823529411768</v>
      </c>
      <c r="Q68" s="54">
        <f t="shared" si="21"/>
        <v>1.0941176470588236</v>
      </c>
      <c r="R68" s="55">
        <f t="shared" si="22"/>
        <v>0</v>
      </c>
      <c r="S68" s="52">
        <f t="shared" si="23"/>
        <v>0</v>
      </c>
      <c r="T68" s="276">
        <f t="shared" si="24"/>
        <v>34.705882352941174</v>
      </c>
      <c r="U68" s="62">
        <f t="shared" si="1"/>
        <v>40.893653272753092</v>
      </c>
    </row>
    <row r="69" spans="1:21" x14ac:dyDescent="0.25">
      <c r="A69" s="72" t="s">
        <v>41</v>
      </c>
      <c r="B69" s="52">
        <f>'DAY16'!H69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+(Table119[[#This Row],[OPENING ]]+Table119[[#This Row],[RECEIPTS]]+Table119[[#This Row],[RETURNS]])-(Table119[[#This Row],[EXCHANGED]]+Table119[[#This Row],[SALES]]+Table119[[#This Row],[ISSUES]])</f>
        <v>0</v>
      </c>
      <c r="I69" s="53">
        <v>0</v>
      </c>
      <c r="J69" s="58">
        <f t="shared" si="0"/>
        <v>0</v>
      </c>
      <c r="K69" s="53">
        <f>+'DAY16'!K69+'DAY17'!C69</f>
        <v>0</v>
      </c>
      <c r="L69" s="54">
        <f>+'DAY16'!L69+'DAY17'!D69</f>
        <v>0</v>
      </c>
      <c r="M69" s="55">
        <f>+'DAY16'!M69+'DAY17'!E69</f>
        <v>0</v>
      </c>
      <c r="N69" s="52">
        <f>+'DAY16'!N69+'DAY17'!F69</f>
        <v>0</v>
      </c>
      <c r="O69" s="276">
        <f>+'DAY16'!O69+'DAY17'!G69</f>
        <v>0</v>
      </c>
      <c r="P69" s="53">
        <f t="shared" si="20"/>
        <v>0</v>
      </c>
      <c r="Q69" s="54">
        <f t="shared" si="21"/>
        <v>0</v>
      </c>
      <c r="R69" s="55">
        <f t="shared" si="22"/>
        <v>0</v>
      </c>
      <c r="S69" s="52">
        <f t="shared" si="23"/>
        <v>0</v>
      </c>
      <c r="T69" s="276">
        <f t="shared" si="24"/>
        <v>0</v>
      </c>
      <c r="U69" s="62">
        <f t="shared" ref="U69:U132" si="25">IFERROR(+H69/(P69+Q69+R69+S69+T69),0)</f>
        <v>0</v>
      </c>
    </row>
    <row r="70" spans="1:21" x14ac:dyDescent="0.25">
      <c r="A70" s="72" t="s">
        <v>144</v>
      </c>
      <c r="B70" s="52">
        <f>'DAY16'!H70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+(Table119[[#This Row],[OPENING ]]+Table119[[#This Row],[RECEIPTS]]+Table119[[#This Row],[RETURNS]])-(Table119[[#This Row],[EXCHANGED]]+Table119[[#This Row],[SALES]]+Table119[[#This Row],[ISSUES]])</f>
        <v>0</v>
      </c>
      <c r="I70" s="53">
        <v>0</v>
      </c>
      <c r="J70" s="58">
        <f t="shared" si="0"/>
        <v>0</v>
      </c>
      <c r="K70" s="53">
        <f>+'DAY16'!K70+'DAY17'!C70</f>
        <v>0</v>
      </c>
      <c r="L70" s="54">
        <f>+'DAY16'!L70+'DAY17'!D70</f>
        <v>0</v>
      </c>
      <c r="M70" s="55">
        <f>+'DAY16'!M70+'DAY17'!E70</f>
        <v>0</v>
      </c>
      <c r="N70" s="52">
        <f>+'DAY16'!N70+'DAY17'!F70</f>
        <v>0</v>
      </c>
      <c r="O70" s="276">
        <f>+'DAY16'!O70+'DAY17'!G70</f>
        <v>0</v>
      </c>
      <c r="P70" s="53">
        <f t="shared" si="20"/>
        <v>0</v>
      </c>
      <c r="Q70" s="54">
        <f t="shared" si="21"/>
        <v>0</v>
      </c>
      <c r="R70" s="55">
        <f t="shared" si="22"/>
        <v>0</v>
      </c>
      <c r="S70" s="52">
        <f t="shared" si="23"/>
        <v>0</v>
      </c>
      <c r="T70" s="276">
        <f t="shared" si="24"/>
        <v>0</v>
      </c>
      <c r="U70" s="62">
        <f t="shared" si="25"/>
        <v>0</v>
      </c>
    </row>
    <row r="71" spans="1:21" x14ac:dyDescent="0.25">
      <c r="A71" s="72" t="s">
        <v>204</v>
      </c>
      <c r="B71" s="52">
        <f>'DAY16'!H71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+(Table119[[#This Row],[OPENING ]]+Table119[[#This Row],[RECEIPTS]]+Table119[[#This Row],[RETURNS]])-(Table119[[#This Row],[EXCHANGED]]+Table119[[#This Row],[SALES]]+Table119[[#This Row],[ISSUES]])</f>
        <v>0</v>
      </c>
      <c r="I71" s="53">
        <v>0</v>
      </c>
      <c r="J71" s="58">
        <f t="shared" si="0"/>
        <v>0</v>
      </c>
      <c r="K71" s="53">
        <f>+'DAY16'!K71+'DAY17'!C71</f>
        <v>0</v>
      </c>
      <c r="L71" s="54">
        <f>+'DAY16'!L71+'DAY17'!D71</f>
        <v>0</v>
      </c>
      <c r="M71" s="55">
        <f>+'DAY16'!M71+'DAY17'!E71</f>
        <v>0</v>
      </c>
      <c r="N71" s="52">
        <f>+'DAY16'!N71+'DAY17'!F71</f>
        <v>0</v>
      </c>
      <c r="O71" s="276">
        <f>+'DAY16'!O71+'DAY17'!G71</f>
        <v>0</v>
      </c>
      <c r="P71" s="53">
        <f t="shared" si="20"/>
        <v>0</v>
      </c>
      <c r="Q71" s="54">
        <f t="shared" si="21"/>
        <v>0</v>
      </c>
      <c r="R71" s="55">
        <f t="shared" si="22"/>
        <v>0</v>
      </c>
      <c r="S71" s="52">
        <f t="shared" si="23"/>
        <v>0</v>
      </c>
      <c r="T71" s="276">
        <f t="shared" si="24"/>
        <v>0</v>
      </c>
      <c r="U71" s="62">
        <f t="shared" si="25"/>
        <v>0</v>
      </c>
    </row>
    <row r="72" spans="1:21" x14ac:dyDescent="0.25">
      <c r="A72" s="72" t="s">
        <v>207</v>
      </c>
      <c r="B72" s="52">
        <f>'DAY16'!H72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+(Table119[[#This Row],[OPENING ]]+Table119[[#This Row],[RECEIPTS]]+Table119[[#This Row],[RETURNS]])-(Table119[[#This Row],[EXCHANGED]]+Table119[[#This Row],[SALES]]+Table119[[#This Row],[ISSUES]])</f>
        <v>0</v>
      </c>
      <c r="I72" s="53">
        <v>0</v>
      </c>
      <c r="J72" s="58">
        <f t="shared" si="0"/>
        <v>0</v>
      </c>
      <c r="K72" s="53">
        <f>+'DAY16'!K72+'DAY17'!C72</f>
        <v>0</v>
      </c>
      <c r="L72" s="54">
        <f>+'DAY16'!L72+'DAY17'!D72</f>
        <v>0</v>
      </c>
      <c r="M72" s="55">
        <f>+'DAY16'!M72+'DAY17'!E72</f>
        <v>0</v>
      </c>
      <c r="N72" s="52">
        <f>+'DAY16'!N72+'DAY17'!F72</f>
        <v>0</v>
      </c>
      <c r="O72" s="276">
        <f>+'DAY16'!O72+'DAY17'!G72</f>
        <v>0</v>
      </c>
      <c r="P72" s="53">
        <f t="shared" si="20"/>
        <v>0</v>
      </c>
      <c r="Q72" s="54">
        <f t="shared" si="21"/>
        <v>0</v>
      </c>
      <c r="R72" s="55">
        <f t="shared" si="22"/>
        <v>0</v>
      </c>
      <c r="S72" s="52">
        <f t="shared" si="23"/>
        <v>0</v>
      </c>
      <c r="T72" s="276">
        <f t="shared" si="24"/>
        <v>0</v>
      </c>
      <c r="U72" s="62">
        <f t="shared" si="25"/>
        <v>0</v>
      </c>
    </row>
    <row r="73" spans="1:21" x14ac:dyDescent="0.25">
      <c r="A73" s="72" t="s">
        <v>208</v>
      </c>
      <c r="B73" s="52">
        <f>'DAY16'!H73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+(Table119[[#This Row],[OPENING ]]+Table119[[#This Row],[RECEIPTS]]+Table119[[#This Row],[RETURNS]])-(Table119[[#This Row],[EXCHANGED]]+Table119[[#This Row],[SALES]]+Table119[[#This Row],[ISSUES]])</f>
        <v>0</v>
      </c>
      <c r="I73" s="53">
        <v>0</v>
      </c>
      <c r="J73" s="58">
        <f t="shared" si="0"/>
        <v>0</v>
      </c>
      <c r="K73" s="53">
        <f>+'DAY16'!K73+'DAY17'!C73</f>
        <v>0</v>
      </c>
      <c r="L73" s="54">
        <f>+'DAY16'!L73+'DAY17'!D73</f>
        <v>0</v>
      </c>
      <c r="M73" s="55">
        <f>+'DAY16'!M73+'DAY17'!E73</f>
        <v>0</v>
      </c>
      <c r="N73" s="52">
        <f>+'DAY16'!N73+'DAY17'!F73</f>
        <v>0</v>
      </c>
      <c r="O73" s="276">
        <f>+'DAY16'!O73+'DAY17'!G73</f>
        <v>0</v>
      </c>
      <c r="P73" s="53">
        <f t="shared" si="20"/>
        <v>0</v>
      </c>
      <c r="Q73" s="54">
        <f t="shared" si="21"/>
        <v>0</v>
      </c>
      <c r="R73" s="55">
        <f t="shared" si="22"/>
        <v>0</v>
      </c>
      <c r="S73" s="52">
        <f t="shared" si="23"/>
        <v>0</v>
      </c>
      <c r="T73" s="276">
        <f t="shared" si="24"/>
        <v>0</v>
      </c>
      <c r="U73" s="62">
        <f t="shared" si="25"/>
        <v>0</v>
      </c>
    </row>
    <row r="74" spans="1:21" x14ac:dyDescent="0.25">
      <c r="A74" s="72" t="s">
        <v>216</v>
      </c>
      <c r="B74" s="52">
        <f>'DAY16'!H74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+(Table119[[#This Row],[OPENING ]]+Table119[[#This Row],[RECEIPTS]]+Table119[[#This Row],[RETURNS]])-(Table119[[#This Row],[EXCHANGED]]+Table119[[#This Row],[SALES]]+Table119[[#This Row],[ISSUES]])</f>
        <v>0</v>
      </c>
      <c r="I74" s="53">
        <v>0</v>
      </c>
      <c r="J74" s="58">
        <f t="shared" si="0"/>
        <v>0</v>
      </c>
      <c r="K74" s="53">
        <f>+'DAY16'!K74+'DAY17'!C74</f>
        <v>0</v>
      </c>
      <c r="L74" s="54">
        <f>+'DAY16'!L74+'DAY17'!D74</f>
        <v>0</v>
      </c>
      <c r="M74" s="55">
        <f>+'DAY16'!M74+'DAY17'!E74</f>
        <v>0</v>
      </c>
      <c r="N74" s="52">
        <f>+'DAY16'!N74+'DAY17'!F74</f>
        <v>0</v>
      </c>
      <c r="O74" s="276">
        <f>+'DAY16'!O74+'DAY17'!G74</f>
        <v>0</v>
      </c>
      <c r="P74" s="53">
        <f t="shared" si="20"/>
        <v>0</v>
      </c>
      <c r="Q74" s="54">
        <f t="shared" si="21"/>
        <v>0</v>
      </c>
      <c r="R74" s="55">
        <f t="shared" si="22"/>
        <v>0</v>
      </c>
      <c r="S74" s="52">
        <f t="shared" si="23"/>
        <v>0</v>
      </c>
      <c r="T74" s="276">
        <f t="shared" si="24"/>
        <v>0</v>
      </c>
      <c r="U74" s="62">
        <f t="shared" si="25"/>
        <v>0</v>
      </c>
    </row>
    <row r="75" spans="1:21" x14ac:dyDescent="0.25">
      <c r="A75" s="72" t="s">
        <v>209</v>
      </c>
      <c r="B75" s="52">
        <f>'DAY16'!H75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+(Table119[[#This Row],[OPENING ]]+Table119[[#This Row],[RECEIPTS]]+Table119[[#This Row],[RETURNS]])-(Table119[[#This Row],[EXCHANGED]]+Table119[[#This Row],[SALES]]+Table119[[#This Row],[ISSUES]])</f>
        <v>0</v>
      </c>
      <c r="I75" s="53">
        <v>0</v>
      </c>
      <c r="J75" s="58">
        <f t="shared" si="0"/>
        <v>0</v>
      </c>
      <c r="K75" s="53">
        <f>+'DAY16'!K75+'DAY17'!C75</f>
        <v>0</v>
      </c>
      <c r="L75" s="54">
        <f>+'DAY16'!L75+'DAY17'!D75</f>
        <v>0</v>
      </c>
      <c r="M75" s="55">
        <f>+'DAY16'!M75+'DAY17'!E75</f>
        <v>0</v>
      </c>
      <c r="N75" s="52">
        <f>+'DAY16'!N75+'DAY17'!F75</f>
        <v>0</v>
      </c>
      <c r="O75" s="276">
        <f>+'DAY16'!O75+'DAY17'!G75</f>
        <v>0</v>
      </c>
      <c r="P75" s="53">
        <f t="shared" si="20"/>
        <v>0</v>
      </c>
      <c r="Q75" s="54">
        <f t="shared" si="21"/>
        <v>0</v>
      </c>
      <c r="R75" s="55">
        <f t="shared" si="22"/>
        <v>0</v>
      </c>
      <c r="S75" s="52">
        <f t="shared" si="23"/>
        <v>0</v>
      </c>
      <c r="T75" s="276">
        <f t="shared" si="24"/>
        <v>0</v>
      </c>
      <c r="U75" s="62">
        <f t="shared" si="25"/>
        <v>0</v>
      </c>
    </row>
    <row r="76" spans="1:21" x14ac:dyDescent="0.25">
      <c r="A76" s="72" t="s">
        <v>228</v>
      </c>
      <c r="B76" s="52">
        <f>'DAY16'!H76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+(Table119[[#This Row],[OPENING ]]+Table119[[#This Row],[RECEIPTS]]+Table119[[#This Row],[RETURNS]])-(Table119[[#This Row],[EXCHANGED]]+Table119[[#This Row],[SALES]]+Table119[[#This Row],[ISSUES]])</f>
        <v>0</v>
      </c>
      <c r="I76" s="53">
        <v>0</v>
      </c>
      <c r="J76" s="58">
        <f t="shared" si="0"/>
        <v>0</v>
      </c>
      <c r="K76" s="53">
        <f>+'DAY16'!K76+'DAY17'!C76</f>
        <v>0</v>
      </c>
      <c r="L76" s="54">
        <f>+'DAY16'!L76+'DAY17'!D76</f>
        <v>0</v>
      </c>
      <c r="M76" s="55">
        <f>+'DAY16'!M76+'DAY17'!E76</f>
        <v>0</v>
      </c>
      <c r="N76" s="52">
        <f>+'DAY16'!N76+'DAY17'!F76</f>
        <v>0</v>
      </c>
      <c r="O76" s="276">
        <f>+'DAY16'!O76+'DAY17'!G76</f>
        <v>0</v>
      </c>
      <c r="P76" s="53">
        <f t="shared" si="20"/>
        <v>0</v>
      </c>
      <c r="Q76" s="54">
        <f t="shared" si="21"/>
        <v>0</v>
      </c>
      <c r="R76" s="55">
        <f t="shared" si="22"/>
        <v>0</v>
      </c>
      <c r="S76" s="52">
        <f t="shared" si="23"/>
        <v>0</v>
      </c>
      <c r="T76" s="276">
        <f t="shared" si="24"/>
        <v>0</v>
      </c>
      <c r="U76" s="62">
        <f t="shared" si="25"/>
        <v>0</v>
      </c>
    </row>
    <row r="77" spans="1:21" x14ac:dyDescent="0.25">
      <c r="A77" s="72"/>
      <c r="B77" s="52">
        <f>'DAY16'!H77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+(Table119[[#This Row],[OPENING ]]+Table119[[#This Row],[RECEIPTS]]+Table119[[#This Row],[RETURNS]])-(Table119[[#This Row],[EXCHANGED]]+Table119[[#This Row],[SALES]]+Table119[[#This Row],[ISSUES]])</f>
        <v>0</v>
      </c>
      <c r="I77" s="53">
        <v>0</v>
      </c>
      <c r="J77" s="58">
        <f t="shared" ref="J77:J156" si="26">+I77-H77</f>
        <v>0</v>
      </c>
      <c r="K77" s="53">
        <f>+'DAY16'!K77+'DAY17'!C77</f>
        <v>0</v>
      </c>
      <c r="L77" s="54">
        <f>+'DAY16'!L77+'DAY17'!D77</f>
        <v>0</v>
      </c>
      <c r="M77" s="55">
        <f>+'DAY16'!M77+'DAY17'!E77</f>
        <v>0</v>
      </c>
      <c r="N77" s="52">
        <f>+'DAY16'!N77+'DAY17'!F77</f>
        <v>0</v>
      </c>
      <c r="O77" s="276">
        <f>+'DAY16'!O77+'DAY17'!G77</f>
        <v>0</v>
      </c>
      <c r="P77" s="53">
        <f t="shared" si="20"/>
        <v>0</v>
      </c>
      <c r="Q77" s="54">
        <f t="shared" si="21"/>
        <v>0</v>
      </c>
      <c r="R77" s="55">
        <f t="shared" si="22"/>
        <v>0</v>
      </c>
      <c r="S77" s="52">
        <f t="shared" si="23"/>
        <v>0</v>
      </c>
      <c r="T77" s="276">
        <f t="shared" si="24"/>
        <v>0</v>
      </c>
      <c r="U77" s="62">
        <f t="shared" si="25"/>
        <v>0</v>
      </c>
    </row>
    <row r="78" spans="1:21" x14ac:dyDescent="0.25">
      <c r="A78" s="60"/>
      <c r="B78" s="52">
        <f>'DAY16'!H78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+(Table119[[#This Row],[OPENING ]]+Table119[[#This Row],[RECEIPTS]]+Table119[[#This Row],[RETURNS]])-(Table119[[#This Row],[EXCHANGED]]+Table119[[#This Row],[SALES]]+Table119[[#This Row],[ISSUES]])</f>
        <v>0</v>
      </c>
      <c r="I78" s="53">
        <v>0</v>
      </c>
      <c r="J78" s="58">
        <f>+I78-H78</f>
        <v>0</v>
      </c>
      <c r="K78" s="53">
        <f>+'DAY16'!K78+'DAY17'!C78</f>
        <v>0</v>
      </c>
      <c r="L78" s="54">
        <f>+'DAY16'!L78+'DAY17'!D78</f>
        <v>0</v>
      </c>
      <c r="M78" s="55">
        <f>+'DAY16'!M78+'DAY17'!E78</f>
        <v>0</v>
      </c>
      <c r="N78" s="52">
        <f>+'DAY16'!N78+'DAY17'!F78</f>
        <v>0</v>
      </c>
      <c r="O78" s="276">
        <f>+'DAY16'!O78+'DAY17'!G78</f>
        <v>0</v>
      </c>
      <c r="P78" s="53">
        <f t="shared" si="20"/>
        <v>0</v>
      </c>
      <c r="Q78" s="54">
        <f t="shared" si="21"/>
        <v>0</v>
      </c>
      <c r="R78" s="55">
        <f t="shared" si="22"/>
        <v>0</v>
      </c>
      <c r="S78" s="52">
        <f t="shared" si="23"/>
        <v>0</v>
      </c>
      <c r="T78" s="276">
        <f t="shared" si="24"/>
        <v>0</v>
      </c>
      <c r="U78" s="62">
        <f t="shared" si="25"/>
        <v>0</v>
      </c>
    </row>
    <row r="79" spans="1:21" ht="15.75" thickBot="1" x14ac:dyDescent="0.3">
      <c r="A79" s="173"/>
      <c r="B79" s="52">
        <f>'DAY16'!H79</f>
        <v>0</v>
      </c>
      <c r="C79" s="53">
        <v>0</v>
      </c>
      <c r="D79" s="54">
        <v>0</v>
      </c>
      <c r="E79" s="55">
        <v>0</v>
      </c>
      <c r="F79" s="52">
        <v>0</v>
      </c>
      <c r="G79" s="276">
        <v>0</v>
      </c>
      <c r="H79" s="54">
        <f>+(Table119[[#This Row],[OPENING ]]+Table119[[#This Row],[RECEIPTS]]+Table119[[#This Row],[RETURNS]])-(Table119[[#This Row],[EXCHANGED]]+Table119[[#This Row],[SALES]]+Table119[[#This Row],[ISSUES]])</f>
        <v>0</v>
      </c>
      <c r="I79" s="144">
        <v>0</v>
      </c>
      <c r="J79" s="148">
        <f t="shared" si="26"/>
        <v>0</v>
      </c>
      <c r="K79" s="53">
        <f>+'DAY16'!K79+'DAY17'!C79</f>
        <v>0</v>
      </c>
      <c r="L79" s="54">
        <f>+'DAY16'!L79+'DAY17'!D79</f>
        <v>0</v>
      </c>
      <c r="M79" s="55">
        <f>+'DAY16'!M79+'DAY17'!E79</f>
        <v>0</v>
      </c>
      <c r="N79" s="52">
        <f>+'DAY16'!N79+'DAY17'!F79</f>
        <v>0</v>
      </c>
      <c r="O79" s="276">
        <f>+'DAY16'!O79+'DAY17'!G79</f>
        <v>0</v>
      </c>
      <c r="P79" s="53">
        <f t="shared" si="20"/>
        <v>0</v>
      </c>
      <c r="Q79" s="54">
        <f t="shared" si="21"/>
        <v>0</v>
      </c>
      <c r="R79" s="55">
        <f t="shared" si="22"/>
        <v>0</v>
      </c>
      <c r="S79" s="52">
        <f t="shared" si="23"/>
        <v>0</v>
      </c>
      <c r="T79" s="276">
        <f t="shared" si="24"/>
        <v>0</v>
      </c>
      <c r="U79" s="167">
        <f t="shared" si="25"/>
        <v>0</v>
      </c>
    </row>
    <row r="80" spans="1:21" ht="17.25" thickBot="1" x14ac:dyDescent="0.35">
      <c r="A80" s="159" t="s">
        <v>198</v>
      </c>
      <c r="B80" s="160">
        <f t="shared" ref="B80:T80" si="27">SUM(B63:B79)</f>
        <v>3388.4</v>
      </c>
      <c r="C80" s="161">
        <f t="shared" si="27"/>
        <v>0</v>
      </c>
      <c r="D80" s="162">
        <f t="shared" si="27"/>
        <v>0</v>
      </c>
      <c r="E80" s="163">
        <f t="shared" si="27"/>
        <v>0</v>
      </c>
      <c r="F80" s="160">
        <f t="shared" si="27"/>
        <v>0</v>
      </c>
      <c r="G80" s="277">
        <f t="shared" si="27"/>
        <v>0</v>
      </c>
      <c r="H80" s="162">
        <f t="shared" si="27"/>
        <v>3388.4</v>
      </c>
      <c r="I80" s="161">
        <f t="shared" si="27"/>
        <v>0</v>
      </c>
      <c r="J80" s="165">
        <f>SUM(J63:J79)</f>
        <v>-3388.4</v>
      </c>
      <c r="K80" s="161">
        <f t="shared" si="27"/>
        <v>800</v>
      </c>
      <c r="L80" s="174">
        <f t="shared" si="27"/>
        <v>18.600000000000001</v>
      </c>
      <c r="M80" s="163">
        <f t="shared" si="27"/>
        <v>0</v>
      </c>
      <c r="N80" s="160">
        <f t="shared" si="27"/>
        <v>0</v>
      </c>
      <c r="O80" s="277">
        <f t="shared" si="27"/>
        <v>590</v>
      </c>
      <c r="P80" s="161">
        <f t="shared" si="27"/>
        <v>47.058823529411768</v>
      </c>
      <c r="Q80" s="162">
        <f t="shared" si="27"/>
        <v>1.0941176470588236</v>
      </c>
      <c r="R80" s="163">
        <f t="shared" si="27"/>
        <v>0</v>
      </c>
      <c r="S80" s="160">
        <f t="shared" si="27"/>
        <v>0</v>
      </c>
      <c r="T80" s="277">
        <f t="shared" si="27"/>
        <v>34.705882352941174</v>
      </c>
      <c r="U80" s="166">
        <f t="shared" si="25"/>
        <v>40.893653272753092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'DAY16'!H83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+(Table119[[#This Row],[OPENING ]]+Table119[[#This Row],[RECEIPTS]]+Table119[[#This Row],[RETURNS]])-(Table119[[#This Row],[EXCHANGED]]+Table119[[#This Row],[SALES]]+Table119[[#This Row],[ISSUES]])</f>
        <v>0</v>
      </c>
      <c r="I83" s="53">
        <v>0</v>
      </c>
      <c r="J83" s="58">
        <f t="shared" si="26"/>
        <v>0</v>
      </c>
      <c r="K83" s="53">
        <f>+'DAY16'!K83+'DAY17'!C83</f>
        <v>0</v>
      </c>
      <c r="L83" s="54">
        <f>+'DAY16'!L83+'DAY17'!D83</f>
        <v>0</v>
      </c>
      <c r="M83" s="55">
        <f>+'DAY16'!M83+'DAY17'!E83</f>
        <v>0</v>
      </c>
      <c r="N83" s="52">
        <f>+'DAY16'!N83+'DAY17'!F83</f>
        <v>0</v>
      </c>
      <c r="O83" s="276">
        <f>+'DAY16'!O83+'DAY17'!G83</f>
        <v>0</v>
      </c>
      <c r="P83" s="53">
        <f>+K83/17</f>
        <v>0</v>
      </c>
      <c r="Q83" s="54">
        <f>+L83/17</f>
        <v>0</v>
      </c>
      <c r="R83" s="55">
        <f>+M83/17</f>
        <v>0</v>
      </c>
      <c r="S83" s="52">
        <f>+N83/17</f>
        <v>0</v>
      </c>
      <c r="T83" s="276">
        <f>+O83/17</f>
        <v>0</v>
      </c>
      <c r="U83" s="62">
        <f t="shared" si="25"/>
        <v>0</v>
      </c>
    </row>
    <row r="84" spans="1:21" x14ac:dyDescent="0.25">
      <c r="A84" s="338" t="s">
        <v>170</v>
      </c>
      <c r="B84" s="52">
        <f>'DAY16'!H84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+(Table119[[#This Row],[OPENING ]]+Table119[[#This Row],[RECEIPTS]]+Table119[[#This Row],[RETURNS]])-(Table119[[#This Row],[EXCHANGED]]+Table119[[#This Row],[SALES]]+Table119[[#This Row],[ISSUES]])</f>
        <v>3504.6000000000004</v>
      </c>
      <c r="I84" s="53">
        <v>0</v>
      </c>
      <c r="J84" s="58">
        <f t="shared" si="26"/>
        <v>-3504.6000000000004</v>
      </c>
      <c r="K84" s="53">
        <f>+'DAY16'!K84+'DAY17'!C84</f>
        <v>8250</v>
      </c>
      <c r="L84" s="54">
        <f>+'DAY16'!L84+'DAY17'!D84</f>
        <v>96.6</v>
      </c>
      <c r="M84" s="55">
        <f>+'DAY16'!M84+'DAY17'!E84</f>
        <v>0</v>
      </c>
      <c r="N84" s="52">
        <f>+'DAY16'!N84+'DAY17'!F84</f>
        <v>0</v>
      </c>
      <c r="O84" s="276">
        <f>+'DAY16'!O84+'DAY17'!G84</f>
        <v>6877</v>
      </c>
      <c r="P84" s="53">
        <f t="shared" ref="P84:P99" si="28">+K84/17</f>
        <v>485.29411764705884</v>
      </c>
      <c r="Q84" s="54">
        <f t="shared" ref="Q84:Q99" si="29">+L84/17</f>
        <v>5.6823529411764699</v>
      </c>
      <c r="R84" s="55">
        <f t="shared" ref="R84:R99" si="30">+M84/17</f>
        <v>0</v>
      </c>
      <c r="S84" s="52">
        <f t="shared" ref="S84:S99" si="31">+N84/17</f>
        <v>0</v>
      </c>
      <c r="T84" s="276">
        <f t="shared" ref="T84:T99" si="32">+O84/17</f>
        <v>404.52941176470586</v>
      </c>
      <c r="U84" s="62">
        <f t="shared" si="25"/>
        <v>3.9135421319530206</v>
      </c>
    </row>
    <row r="85" spans="1:21" x14ac:dyDescent="0.25">
      <c r="A85" s="338" t="s">
        <v>162</v>
      </c>
      <c r="B85" s="52">
        <f>'DAY16'!H85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+(Table119[[#This Row],[OPENING ]]+Table119[[#This Row],[RECEIPTS]]+Table119[[#This Row],[RETURNS]])-(Table119[[#This Row],[EXCHANGED]]+Table119[[#This Row],[SALES]]+Table119[[#This Row],[ISSUES]])</f>
        <v>0</v>
      </c>
      <c r="I85" s="53">
        <v>0</v>
      </c>
      <c r="J85" s="58">
        <f t="shared" si="26"/>
        <v>0</v>
      </c>
      <c r="K85" s="53">
        <f>+'DAY16'!K85+'DAY17'!C85</f>
        <v>0</v>
      </c>
      <c r="L85" s="54">
        <f>+'DAY16'!L85+'DAY17'!D85</f>
        <v>0</v>
      </c>
      <c r="M85" s="55">
        <f>+'DAY16'!M85+'DAY17'!E85</f>
        <v>0</v>
      </c>
      <c r="N85" s="52">
        <f>+'DAY16'!N85+'DAY17'!F85</f>
        <v>0</v>
      </c>
      <c r="O85" s="276">
        <f>+'DAY16'!O85+'DAY17'!G85</f>
        <v>0</v>
      </c>
      <c r="P85" s="53">
        <f t="shared" si="28"/>
        <v>0</v>
      </c>
      <c r="Q85" s="54">
        <f t="shared" si="29"/>
        <v>0</v>
      </c>
      <c r="R85" s="55">
        <f t="shared" si="30"/>
        <v>0</v>
      </c>
      <c r="S85" s="52">
        <f t="shared" si="31"/>
        <v>0</v>
      </c>
      <c r="T85" s="276">
        <f t="shared" si="32"/>
        <v>0</v>
      </c>
      <c r="U85" s="62">
        <f t="shared" si="25"/>
        <v>0</v>
      </c>
    </row>
    <row r="86" spans="1:21" x14ac:dyDescent="0.25">
      <c r="A86" s="338" t="s">
        <v>135</v>
      </c>
      <c r="B86" s="52">
        <f>'DAY16'!H86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+(Table119[[#This Row],[OPENING ]]+Table119[[#This Row],[RECEIPTS]]+Table119[[#This Row],[RETURNS]])-(Table119[[#This Row],[EXCHANGED]]+Table119[[#This Row],[SALES]]+Table119[[#This Row],[ISSUES]])</f>
        <v>0</v>
      </c>
      <c r="I86" s="53">
        <v>0</v>
      </c>
      <c r="J86" s="58">
        <f t="shared" si="26"/>
        <v>0</v>
      </c>
      <c r="K86" s="53">
        <f>+'DAY16'!K86+'DAY17'!C86</f>
        <v>0</v>
      </c>
      <c r="L86" s="54">
        <f>+'DAY16'!L86+'DAY17'!D86</f>
        <v>0</v>
      </c>
      <c r="M86" s="55">
        <f>+'DAY16'!M86+'DAY17'!E86</f>
        <v>0</v>
      </c>
      <c r="N86" s="52">
        <f>+'DAY16'!N86+'DAY17'!F86</f>
        <v>0</v>
      </c>
      <c r="O86" s="276">
        <f>+'DAY16'!O86+'DAY17'!G86</f>
        <v>0</v>
      </c>
      <c r="P86" s="53">
        <f t="shared" si="28"/>
        <v>0</v>
      </c>
      <c r="Q86" s="54">
        <f t="shared" si="29"/>
        <v>0</v>
      </c>
      <c r="R86" s="55">
        <f t="shared" si="30"/>
        <v>0</v>
      </c>
      <c r="S86" s="52">
        <f t="shared" si="31"/>
        <v>0</v>
      </c>
      <c r="T86" s="276">
        <f t="shared" si="32"/>
        <v>0</v>
      </c>
      <c r="U86" s="62">
        <f t="shared" si="25"/>
        <v>0</v>
      </c>
    </row>
    <row r="87" spans="1:21" x14ac:dyDescent="0.25">
      <c r="A87" s="338" t="s">
        <v>136</v>
      </c>
      <c r="B87" s="52">
        <f>'DAY16'!H87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+(Table119[[#This Row],[OPENING ]]+Table119[[#This Row],[RECEIPTS]]+Table119[[#This Row],[RETURNS]])-(Table119[[#This Row],[EXCHANGED]]+Table119[[#This Row],[SALES]]+Table119[[#This Row],[ISSUES]])</f>
        <v>0</v>
      </c>
      <c r="I87" s="53">
        <v>0</v>
      </c>
      <c r="J87" s="58">
        <f t="shared" si="26"/>
        <v>0</v>
      </c>
      <c r="K87" s="53">
        <f>+'DAY16'!K87+'DAY17'!C87</f>
        <v>0</v>
      </c>
      <c r="L87" s="54">
        <f>+'DAY16'!L87+'DAY17'!D87</f>
        <v>0</v>
      </c>
      <c r="M87" s="55">
        <f>+'DAY16'!M87+'DAY17'!E87</f>
        <v>0</v>
      </c>
      <c r="N87" s="52">
        <f>+'DAY16'!N87+'DAY17'!F87</f>
        <v>0</v>
      </c>
      <c r="O87" s="276">
        <f>+'DAY16'!O87+'DAY17'!G87</f>
        <v>0</v>
      </c>
      <c r="P87" s="53">
        <f t="shared" si="28"/>
        <v>0</v>
      </c>
      <c r="Q87" s="54">
        <f t="shared" si="29"/>
        <v>0</v>
      </c>
      <c r="R87" s="55">
        <f t="shared" si="30"/>
        <v>0</v>
      </c>
      <c r="S87" s="52">
        <f t="shared" si="31"/>
        <v>0</v>
      </c>
      <c r="T87" s="276">
        <f t="shared" si="32"/>
        <v>0</v>
      </c>
      <c r="U87" s="62">
        <f t="shared" si="25"/>
        <v>0</v>
      </c>
    </row>
    <row r="88" spans="1:21" x14ac:dyDescent="0.25">
      <c r="A88" s="338" t="s">
        <v>120</v>
      </c>
      <c r="B88" s="52">
        <f>'DAY16'!H88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+(Table119[[#This Row],[OPENING ]]+Table119[[#This Row],[RECEIPTS]]+Table119[[#This Row],[RETURNS]])-(Table119[[#This Row],[EXCHANGED]]+Table119[[#This Row],[SALES]]+Table119[[#This Row],[ISSUES]])</f>
        <v>5</v>
      </c>
      <c r="I88" s="53">
        <v>0</v>
      </c>
      <c r="J88" s="58">
        <f t="shared" si="26"/>
        <v>-5</v>
      </c>
      <c r="K88" s="53">
        <f>+'DAY16'!K88+'DAY17'!C88</f>
        <v>0</v>
      </c>
      <c r="L88" s="54">
        <f>+'DAY16'!L88+'DAY17'!D88</f>
        <v>0</v>
      </c>
      <c r="M88" s="55">
        <f>+'DAY16'!M88+'DAY17'!E88</f>
        <v>0</v>
      </c>
      <c r="N88" s="52">
        <f>+'DAY16'!N88+'DAY17'!F88</f>
        <v>0</v>
      </c>
      <c r="O88" s="276">
        <f>+'DAY16'!O88+'DAY17'!G88</f>
        <v>0</v>
      </c>
      <c r="P88" s="53">
        <f t="shared" si="28"/>
        <v>0</v>
      </c>
      <c r="Q88" s="54">
        <f t="shared" si="29"/>
        <v>0</v>
      </c>
      <c r="R88" s="55">
        <f t="shared" si="30"/>
        <v>0</v>
      </c>
      <c r="S88" s="52">
        <f t="shared" si="31"/>
        <v>0</v>
      </c>
      <c r="T88" s="276">
        <f t="shared" si="32"/>
        <v>0</v>
      </c>
      <c r="U88" s="62">
        <f t="shared" si="25"/>
        <v>0</v>
      </c>
    </row>
    <row r="89" spans="1:21" x14ac:dyDescent="0.25">
      <c r="A89" s="338" t="s">
        <v>43</v>
      </c>
      <c r="B89" s="52">
        <f>'DAY16'!H89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+(Table119[[#This Row],[OPENING ]]+Table119[[#This Row],[RECEIPTS]]+Table119[[#This Row],[RETURNS]])-(Table119[[#This Row],[EXCHANGED]]+Table119[[#This Row],[SALES]]+Table119[[#This Row],[ISSUES]])</f>
        <v>0</v>
      </c>
      <c r="I89" s="53">
        <v>0</v>
      </c>
      <c r="J89" s="58">
        <f t="shared" si="26"/>
        <v>0</v>
      </c>
      <c r="K89" s="53">
        <f>+'DAY16'!K89+'DAY17'!C89</f>
        <v>0</v>
      </c>
      <c r="L89" s="54">
        <f>+'DAY16'!L89+'DAY17'!D89</f>
        <v>0</v>
      </c>
      <c r="M89" s="55">
        <f>+'DAY16'!M89+'DAY17'!E89</f>
        <v>0</v>
      </c>
      <c r="N89" s="52">
        <f>+'DAY16'!N89+'DAY17'!F89</f>
        <v>0</v>
      </c>
      <c r="O89" s="276">
        <f>+'DAY16'!O89+'DAY17'!G89</f>
        <v>0</v>
      </c>
      <c r="P89" s="53">
        <f t="shared" si="28"/>
        <v>0</v>
      </c>
      <c r="Q89" s="54">
        <f t="shared" si="29"/>
        <v>0</v>
      </c>
      <c r="R89" s="55">
        <f t="shared" si="30"/>
        <v>0</v>
      </c>
      <c r="S89" s="52">
        <f t="shared" si="31"/>
        <v>0</v>
      </c>
      <c r="T89" s="276">
        <f t="shared" si="32"/>
        <v>0</v>
      </c>
      <c r="U89" s="62">
        <f t="shared" si="25"/>
        <v>0</v>
      </c>
    </row>
    <row r="90" spans="1:21" x14ac:dyDescent="0.25">
      <c r="A90" s="338" t="s">
        <v>44</v>
      </c>
      <c r="B90" s="52">
        <f>'DAY16'!H90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+(Table119[[#This Row],[OPENING ]]+Table119[[#This Row],[RECEIPTS]]+Table119[[#This Row],[RETURNS]])-(Table119[[#This Row],[EXCHANGED]]+Table119[[#This Row],[SALES]]+Table119[[#This Row],[ISSUES]])</f>
        <v>0</v>
      </c>
      <c r="I90" s="53">
        <v>0</v>
      </c>
      <c r="J90" s="58">
        <f t="shared" si="26"/>
        <v>0</v>
      </c>
      <c r="K90" s="53">
        <f>+'DAY16'!K90+'DAY17'!C90</f>
        <v>0</v>
      </c>
      <c r="L90" s="54">
        <f>+'DAY16'!L90+'DAY17'!D90</f>
        <v>0</v>
      </c>
      <c r="M90" s="55">
        <f>+'DAY16'!M90+'DAY17'!E90</f>
        <v>0</v>
      </c>
      <c r="N90" s="52">
        <f>+'DAY16'!N90+'DAY17'!F90</f>
        <v>0</v>
      </c>
      <c r="O90" s="276">
        <f>+'DAY16'!O90+'DAY17'!G90</f>
        <v>0</v>
      </c>
      <c r="P90" s="53">
        <f t="shared" si="28"/>
        <v>0</v>
      </c>
      <c r="Q90" s="54">
        <f t="shared" si="29"/>
        <v>0</v>
      </c>
      <c r="R90" s="55">
        <f t="shared" si="30"/>
        <v>0</v>
      </c>
      <c r="S90" s="52">
        <f t="shared" si="31"/>
        <v>0</v>
      </c>
      <c r="T90" s="276">
        <f t="shared" si="32"/>
        <v>0</v>
      </c>
      <c r="U90" s="62">
        <f t="shared" si="25"/>
        <v>0</v>
      </c>
    </row>
    <row r="91" spans="1:21" x14ac:dyDescent="0.25">
      <c r="A91" s="338" t="s">
        <v>45</v>
      </c>
      <c r="B91" s="52">
        <f>'DAY16'!H91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+(Table119[[#This Row],[OPENING ]]+Table119[[#This Row],[RECEIPTS]]+Table119[[#This Row],[RETURNS]])-(Table119[[#This Row],[EXCHANGED]]+Table119[[#This Row],[SALES]]+Table119[[#This Row],[ISSUES]])</f>
        <v>0</v>
      </c>
      <c r="I91" s="53">
        <v>0</v>
      </c>
      <c r="J91" s="58">
        <f t="shared" si="26"/>
        <v>0</v>
      </c>
      <c r="K91" s="53">
        <f>+'DAY16'!K91+'DAY17'!C91</f>
        <v>0</v>
      </c>
      <c r="L91" s="54">
        <f>+'DAY16'!L91+'DAY17'!D91</f>
        <v>0</v>
      </c>
      <c r="M91" s="55">
        <f>+'DAY16'!M91+'DAY17'!E91</f>
        <v>0</v>
      </c>
      <c r="N91" s="52">
        <f>+'DAY16'!N91+'DAY17'!F91</f>
        <v>0</v>
      </c>
      <c r="O91" s="276">
        <f>+'DAY16'!O91+'DAY17'!G91</f>
        <v>0</v>
      </c>
      <c r="P91" s="53">
        <f t="shared" si="28"/>
        <v>0</v>
      </c>
      <c r="Q91" s="54">
        <f t="shared" si="29"/>
        <v>0</v>
      </c>
      <c r="R91" s="55">
        <f t="shared" si="30"/>
        <v>0</v>
      </c>
      <c r="S91" s="52">
        <f t="shared" si="31"/>
        <v>0</v>
      </c>
      <c r="T91" s="276">
        <f t="shared" si="32"/>
        <v>0</v>
      </c>
      <c r="U91" s="62">
        <f t="shared" si="25"/>
        <v>0</v>
      </c>
    </row>
    <row r="92" spans="1:21" x14ac:dyDescent="0.25">
      <c r="A92" s="338" t="s">
        <v>174</v>
      </c>
      <c r="B92" s="52">
        <f>'DAY16'!H92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+(Table119[[#This Row],[OPENING ]]+Table119[[#This Row],[RECEIPTS]]+Table119[[#This Row],[RETURNS]])-(Table119[[#This Row],[EXCHANGED]]+Table119[[#This Row],[SALES]]+Table119[[#This Row],[ISSUES]])</f>
        <v>0</v>
      </c>
      <c r="I92" s="53">
        <v>0</v>
      </c>
      <c r="J92" s="58">
        <f t="shared" si="26"/>
        <v>0</v>
      </c>
      <c r="K92" s="53">
        <f>+'DAY16'!K92+'DAY17'!C92</f>
        <v>0</v>
      </c>
      <c r="L92" s="54">
        <f>+'DAY16'!L92+'DAY17'!D92</f>
        <v>0</v>
      </c>
      <c r="M92" s="55">
        <f>+'DAY16'!M92+'DAY17'!E92</f>
        <v>0</v>
      </c>
      <c r="N92" s="52">
        <f>+'DAY16'!N92+'DAY17'!F92</f>
        <v>0</v>
      </c>
      <c r="O92" s="276">
        <f>+'DAY16'!O92+'DAY17'!G92</f>
        <v>0</v>
      </c>
      <c r="P92" s="53">
        <f t="shared" si="28"/>
        <v>0</v>
      </c>
      <c r="Q92" s="54">
        <f t="shared" si="29"/>
        <v>0</v>
      </c>
      <c r="R92" s="55">
        <f t="shared" si="30"/>
        <v>0</v>
      </c>
      <c r="S92" s="52">
        <f t="shared" si="31"/>
        <v>0</v>
      </c>
      <c r="T92" s="276">
        <f t="shared" si="32"/>
        <v>0</v>
      </c>
      <c r="U92" s="62">
        <f t="shared" si="25"/>
        <v>0</v>
      </c>
    </row>
    <row r="93" spans="1:21" x14ac:dyDescent="0.25">
      <c r="A93" s="338" t="s">
        <v>229</v>
      </c>
      <c r="B93" s="52">
        <f>'DAY16'!H93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+(Table119[[#This Row],[OPENING ]]+Table119[[#This Row],[RECEIPTS]]+Table119[[#This Row],[RETURNS]])-(Table119[[#This Row],[EXCHANGED]]+Table119[[#This Row],[SALES]]+Table119[[#This Row],[ISSUES]])</f>
        <v>0</v>
      </c>
      <c r="I93" s="53">
        <v>0</v>
      </c>
      <c r="J93" s="58">
        <f t="shared" si="26"/>
        <v>0</v>
      </c>
      <c r="K93" s="53">
        <f>+'DAY16'!K93+'DAY17'!C93</f>
        <v>0</v>
      </c>
      <c r="L93" s="54">
        <f>+'DAY16'!L93+'DAY17'!D93</f>
        <v>0</v>
      </c>
      <c r="M93" s="55">
        <f>+'DAY16'!M93+'DAY17'!E93</f>
        <v>0</v>
      </c>
      <c r="N93" s="52">
        <f>+'DAY16'!N93+'DAY17'!F93</f>
        <v>0</v>
      </c>
      <c r="O93" s="276">
        <f>+'DAY16'!O93+'DAY17'!G93</f>
        <v>0</v>
      </c>
      <c r="P93" s="53">
        <f t="shared" si="28"/>
        <v>0</v>
      </c>
      <c r="Q93" s="54">
        <f t="shared" si="29"/>
        <v>0</v>
      </c>
      <c r="R93" s="55">
        <f t="shared" si="30"/>
        <v>0</v>
      </c>
      <c r="S93" s="52">
        <f t="shared" si="31"/>
        <v>0</v>
      </c>
      <c r="T93" s="276">
        <f t="shared" si="32"/>
        <v>0</v>
      </c>
      <c r="U93" s="62">
        <f t="shared" si="25"/>
        <v>0</v>
      </c>
    </row>
    <row r="94" spans="1:21" x14ac:dyDescent="0.25">
      <c r="A94" s="338" t="s">
        <v>175</v>
      </c>
      <c r="B94" s="52">
        <f>'DAY16'!H94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+(Table119[[#This Row],[OPENING ]]+Table119[[#This Row],[RECEIPTS]]+Table119[[#This Row],[RETURNS]])-(Table119[[#This Row],[EXCHANGED]]+Table119[[#This Row],[SALES]]+Table119[[#This Row],[ISSUES]])</f>
        <v>0</v>
      </c>
      <c r="I94" s="53">
        <v>0</v>
      </c>
      <c r="J94" s="58">
        <f t="shared" si="26"/>
        <v>0</v>
      </c>
      <c r="K94" s="53">
        <f>+'DAY16'!K94+'DAY17'!C94</f>
        <v>0</v>
      </c>
      <c r="L94" s="54">
        <f>+'DAY16'!L94+'DAY17'!D94</f>
        <v>0</v>
      </c>
      <c r="M94" s="55">
        <f>+'DAY16'!M94+'DAY17'!E94</f>
        <v>0</v>
      </c>
      <c r="N94" s="52">
        <f>+'DAY16'!N94+'DAY17'!F94</f>
        <v>0</v>
      </c>
      <c r="O94" s="276">
        <f>+'DAY16'!O94+'DAY17'!G94</f>
        <v>0</v>
      </c>
      <c r="P94" s="53">
        <f t="shared" si="28"/>
        <v>0</v>
      </c>
      <c r="Q94" s="54">
        <f t="shared" si="29"/>
        <v>0</v>
      </c>
      <c r="R94" s="55">
        <f t="shared" si="30"/>
        <v>0</v>
      </c>
      <c r="S94" s="52">
        <f t="shared" si="31"/>
        <v>0</v>
      </c>
      <c r="T94" s="276">
        <f t="shared" si="32"/>
        <v>0</v>
      </c>
      <c r="U94" s="62">
        <f t="shared" si="25"/>
        <v>0</v>
      </c>
    </row>
    <row r="95" spans="1:21" x14ac:dyDescent="0.25">
      <c r="A95" s="338" t="s">
        <v>260</v>
      </c>
      <c r="B95" s="52">
        <f>'DAY16'!H95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+(Table119[[#This Row],[OPENING ]]+Table119[[#This Row],[RECEIPTS]]+Table119[[#This Row],[RETURNS]])-(Table119[[#This Row],[EXCHANGED]]+Table119[[#This Row],[SALES]]+Table119[[#This Row],[ISSUES]])</f>
        <v>25</v>
      </c>
      <c r="I95" s="53">
        <v>0</v>
      </c>
      <c r="J95" s="58">
        <f t="shared" si="26"/>
        <v>-25</v>
      </c>
      <c r="K95" s="53">
        <f>+'DAY16'!K95+'DAY17'!C95</f>
        <v>0</v>
      </c>
      <c r="L95" s="54">
        <f>+'DAY16'!L95+'DAY17'!D95</f>
        <v>0</v>
      </c>
      <c r="M95" s="55">
        <f>+'DAY16'!M95+'DAY17'!E95</f>
        <v>0</v>
      </c>
      <c r="N95" s="52">
        <f>+'DAY16'!N95+'DAY17'!F95</f>
        <v>0</v>
      </c>
      <c r="O95" s="276">
        <f>+'DAY16'!O95+'DAY17'!G95</f>
        <v>0</v>
      </c>
      <c r="P95" s="53">
        <f t="shared" si="28"/>
        <v>0</v>
      </c>
      <c r="Q95" s="54">
        <f t="shared" si="29"/>
        <v>0</v>
      </c>
      <c r="R95" s="55">
        <f t="shared" si="30"/>
        <v>0</v>
      </c>
      <c r="S95" s="52">
        <f t="shared" si="31"/>
        <v>0</v>
      </c>
      <c r="T95" s="276">
        <f t="shared" si="32"/>
        <v>0</v>
      </c>
      <c r="U95" s="62">
        <f t="shared" si="25"/>
        <v>0</v>
      </c>
    </row>
    <row r="96" spans="1:21" x14ac:dyDescent="0.25">
      <c r="A96" s="338" t="s">
        <v>244</v>
      </c>
      <c r="B96" s="52">
        <f>'DAY16'!H96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+(Table119[[#This Row],[OPENING ]]+Table119[[#This Row],[RECEIPTS]]+Table119[[#This Row],[RETURNS]])-(Table119[[#This Row],[EXCHANGED]]+Table119[[#This Row],[SALES]]+Table119[[#This Row],[ISSUES]])</f>
        <v>0</v>
      </c>
      <c r="I96" s="53">
        <v>0</v>
      </c>
      <c r="J96" s="58">
        <f t="shared" si="26"/>
        <v>0</v>
      </c>
      <c r="K96" s="53">
        <f>+'DAY16'!K96+'DAY17'!C96</f>
        <v>0</v>
      </c>
      <c r="L96" s="54">
        <f>+'DAY16'!L96+'DAY17'!D96</f>
        <v>0</v>
      </c>
      <c r="M96" s="55">
        <f>+'DAY16'!M96+'DAY17'!E96</f>
        <v>0</v>
      </c>
      <c r="N96" s="52">
        <f>+'DAY16'!N96+'DAY17'!F96</f>
        <v>0</v>
      </c>
      <c r="O96" s="276">
        <f>+'DAY16'!O96+'DAY17'!G96</f>
        <v>0</v>
      </c>
      <c r="P96" s="53">
        <f t="shared" si="28"/>
        <v>0</v>
      </c>
      <c r="Q96" s="54">
        <f t="shared" si="29"/>
        <v>0</v>
      </c>
      <c r="R96" s="55">
        <f t="shared" si="30"/>
        <v>0</v>
      </c>
      <c r="S96" s="52">
        <f t="shared" si="31"/>
        <v>0</v>
      </c>
      <c r="T96" s="276">
        <f t="shared" si="32"/>
        <v>0</v>
      </c>
      <c r="U96" s="62">
        <f t="shared" si="25"/>
        <v>0</v>
      </c>
    </row>
    <row r="97" spans="1:21" x14ac:dyDescent="0.25">
      <c r="A97" s="338" t="s">
        <v>245</v>
      </c>
      <c r="B97" s="52">
        <f>'DAY16'!H97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+(Table119[[#This Row],[OPENING ]]+Table119[[#This Row],[RECEIPTS]]+Table119[[#This Row],[RETURNS]])-(Table119[[#This Row],[EXCHANGED]]+Table119[[#This Row],[SALES]]+Table119[[#This Row],[ISSUES]])</f>
        <v>30.400000000000006</v>
      </c>
      <c r="I97" s="53">
        <v>0</v>
      </c>
      <c r="J97" s="58">
        <f t="shared" si="26"/>
        <v>-30.400000000000006</v>
      </c>
      <c r="K97" s="53">
        <f>+'DAY16'!K97+'DAY17'!C97</f>
        <v>0</v>
      </c>
      <c r="L97" s="54">
        <f>+'DAY16'!L97+'DAY17'!D97</f>
        <v>0</v>
      </c>
      <c r="M97" s="55">
        <f>+'DAY16'!M97+'DAY17'!E97</f>
        <v>0</v>
      </c>
      <c r="N97" s="52">
        <f>+'DAY16'!N97+'DAY17'!F97</f>
        <v>0</v>
      </c>
      <c r="O97" s="276">
        <f>+'DAY16'!O97+'DAY17'!G97</f>
        <v>155</v>
      </c>
      <c r="P97" s="53">
        <f t="shared" si="28"/>
        <v>0</v>
      </c>
      <c r="Q97" s="54">
        <f t="shared" si="29"/>
        <v>0</v>
      </c>
      <c r="R97" s="55">
        <f t="shared" si="30"/>
        <v>0</v>
      </c>
      <c r="S97" s="52">
        <f t="shared" si="31"/>
        <v>0</v>
      </c>
      <c r="T97" s="276">
        <f t="shared" si="32"/>
        <v>9.117647058823529</v>
      </c>
      <c r="U97" s="62">
        <f t="shared" si="25"/>
        <v>3.3341935483870975</v>
      </c>
    </row>
    <row r="98" spans="1:21" x14ac:dyDescent="0.25">
      <c r="A98" s="338"/>
      <c r="B98" s="52">
        <f>'DAY16'!H98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+(Table119[[#This Row],[OPENING ]]+Table119[[#This Row],[RECEIPTS]]+Table119[[#This Row],[RETURNS]])-(Table119[[#This Row],[EXCHANGED]]+Table119[[#This Row],[SALES]]+Table119[[#This Row],[ISSUES]])</f>
        <v>0</v>
      </c>
      <c r="I98" s="53">
        <v>0</v>
      </c>
      <c r="J98" s="58">
        <f t="shared" si="26"/>
        <v>0</v>
      </c>
      <c r="K98" s="53">
        <f>+'DAY16'!K98+'DAY17'!C98</f>
        <v>0</v>
      </c>
      <c r="L98" s="54">
        <f>+'DAY16'!L98+'DAY17'!D98</f>
        <v>0</v>
      </c>
      <c r="M98" s="55">
        <f>+'DAY16'!M98+'DAY17'!E98</f>
        <v>0</v>
      </c>
      <c r="N98" s="52">
        <f>+'DAY16'!N98+'DAY17'!F98</f>
        <v>0</v>
      </c>
      <c r="O98" s="276">
        <f>+'DAY16'!O98+'DAY17'!G98</f>
        <v>0</v>
      </c>
      <c r="P98" s="53">
        <f t="shared" si="28"/>
        <v>0</v>
      </c>
      <c r="Q98" s="54">
        <f t="shared" si="29"/>
        <v>0</v>
      </c>
      <c r="R98" s="55">
        <f t="shared" si="30"/>
        <v>0</v>
      </c>
      <c r="S98" s="52">
        <f t="shared" si="31"/>
        <v>0</v>
      </c>
      <c r="T98" s="276">
        <f t="shared" si="32"/>
        <v>0</v>
      </c>
      <c r="U98" s="62">
        <f t="shared" si="25"/>
        <v>0</v>
      </c>
    </row>
    <row r="99" spans="1:21" ht="15.75" thickBot="1" x14ac:dyDescent="0.3">
      <c r="A99" s="339"/>
      <c r="B99" s="52">
        <f>'DAY16'!H99</f>
        <v>0</v>
      </c>
      <c r="C99" s="53">
        <v>0</v>
      </c>
      <c r="D99" s="54">
        <v>0</v>
      </c>
      <c r="E99" s="55">
        <v>0</v>
      </c>
      <c r="F99" s="52">
        <v>0</v>
      </c>
      <c r="G99" s="276">
        <v>0</v>
      </c>
      <c r="H99" s="54">
        <f>+(Table119[[#This Row],[OPENING ]]+Table119[[#This Row],[RECEIPTS]]+Table119[[#This Row],[RETURNS]])-(Table119[[#This Row],[EXCHANGED]]+Table119[[#This Row],[SALES]]+Table119[[#This Row],[ISSUES]])</f>
        <v>0</v>
      </c>
      <c r="I99" s="144">
        <v>0</v>
      </c>
      <c r="J99" s="148">
        <f>+I99-H99</f>
        <v>0</v>
      </c>
      <c r="K99" s="53">
        <f>+'DAY16'!K99+'DAY17'!C99</f>
        <v>0</v>
      </c>
      <c r="L99" s="54">
        <f>+'DAY16'!L99+'DAY17'!D99</f>
        <v>0</v>
      </c>
      <c r="M99" s="55">
        <f>+'DAY16'!M99+'DAY17'!E99</f>
        <v>0</v>
      </c>
      <c r="N99" s="52">
        <f>+'DAY16'!N99+'DAY17'!F99</f>
        <v>0</v>
      </c>
      <c r="O99" s="276">
        <f>+'DAY16'!O99+'DAY17'!G99</f>
        <v>0</v>
      </c>
      <c r="P99" s="53">
        <f t="shared" si="28"/>
        <v>0</v>
      </c>
      <c r="Q99" s="54">
        <f t="shared" si="29"/>
        <v>0</v>
      </c>
      <c r="R99" s="55">
        <f t="shared" si="30"/>
        <v>0</v>
      </c>
      <c r="S99" s="52">
        <f t="shared" si="31"/>
        <v>0</v>
      </c>
      <c r="T99" s="276">
        <f t="shared" si="3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3">SUM(B83:B99)</f>
        <v>3565.0000000000005</v>
      </c>
      <c r="C100" s="161">
        <f t="shared" si="33"/>
        <v>0</v>
      </c>
      <c r="D100" s="162">
        <f t="shared" si="33"/>
        <v>0</v>
      </c>
      <c r="E100" s="163">
        <f t="shared" si="33"/>
        <v>0</v>
      </c>
      <c r="F100" s="160">
        <f t="shared" si="33"/>
        <v>0</v>
      </c>
      <c r="G100" s="277">
        <f t="shared" si="33"/>
        <v>0</v>
      </c>
      <c r="H100" s="162">
        <f t="shared" si="33"/>
        <v>3565.0000000000005</v>
      </c>
      <c r="I100" s="161">
        <f t="shared" si="33"/>
        <v>0</v>
      </c>
      <c r="J100" s="161">
        <f t="shared" ref="J100:T100" si="34">SUM(J83:J99)</f>
        <v>-3565.0000000000005</v>
      </c>
      <c r="K100" s="161">
        <f t="shared" si="34"/>
        <v>8250</v>
      </c>
      <c r="L100" s="161">
        <f t="shared" si="34"/>
        <v>96.6</v>
      </c>
      <c r="M100" s="163">
        <f t="shared" si="34"/>
        <v>0</v>
      </c>
      <c r="N100" s="160">
        <f t="shared" si="34"/>
        <v>0</v>
      </c>
      <c r="O100" s="277">
        <f t="shared" si="34"/>
        <v>7032</v>
      </c>
      <c r="P100" s="161">
        <f t="shared" si="34"/>
        <v>485.29411764705884</v>
      </c>
      <c r="Q100" s="162">
        <f t="shared" si="34"/>
        <v>5.6823529411764699</v>
      </c>
      <c r="R100" s="163">
        <f t="shared" si="34"/>
        <v>0</v>
      </c>
      <c r="S100" s="160">
        <f t="shared" si="34"/>
        <v>0</v>
      </c>
      <c r="T100" s="277">
        <f t="shared" si="34"/>
        <v>413.64705882352939</v>
      </c>
      <c r="U100" s="166">
        <f t="shared" si="25"/>
        <v>3.9408658785585167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'DAY16'!H102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+(Table119[[#This Row],[OPENING ]]+Table119[[#This Row],[RECEIPTS]]+Table119[[#This Row],[RETURNS]])-(Table119[[#This Row],[EXCHANGED]]+Table119[[#This Row],[SALES]]+Table119[[#This Row],[ISSUES]])</f>
        <v>0</v>
      </c>
      <c r="I102" s="53">
        <v>0</v>
      </c>
      <c r="J102" s="58">
        <f t="shared" si="26"/>
        <v>0</v>
      </c>
      <c r="K102" s="53">
        <f>+'DAY16'!K102+'DAY17'!C102</f>
        <v>0</v>
      </c>
      <c r="L102" s="54">
        <f>+'DAY16'!L102+'DAY17'!D102</f>
        <v>0</v>
      </c>
      <c r="M102" s="55">
        <f>+'DAY16'!M102+'DAY17'!E102</f>
        <v>0</v>
      </c>
      <c r="N102" s="52">
        <f>+'DAY16'!N102+'DAY17'!F102</f>
        <v>0</v>
      </c>
      <c r="O102" s="276">
        <f>+'DAY16'!O102+'DAY17'!G102</f>
        <v>0</v>
      </c>
      <c r="P102" s="53">
        <f>+K102/17</f>
        <v>0</v>
      </c>
      <c r="Q102" s="54">
        <f>+L102/17</f>
        <v>0</v>
      </c>
      <c r="R102" s="55">
        <f>+M102/17</f>
        <v>0</v>
      </c>
      <c r="S102" s="52">
        <f>+N102/17</f>
        <v>0</v>
      </c>
      <c r="T102" s="276">
        <f>+O102/17</f>
        <v>0</v>
      </c>
      <c r="U102" s="62">
        <f t="shared" si="25"/>
        <v>0</v>
      </c>
    </row>
    <row r="103" spans="1:21" x14ac:dyDescent="0.25">
      <c r="A103" s="340" t="s">
        <v>164</v>
      </c>
      <c r="B103" s="52">
        <f>'DAY16'!H103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+(Table119[[#This Row],[OPENING ]]+Table119[[#This Row],[RECEIPTS]]+Table119[[#This Row],[RETURNS]])-(Table119[[#This Row],[EXCHANGED]]+Table119[[#This Row],[SALES]]+Table119[[#This Row],[ISSUES]])</f>
        <v>0</v>
      </c>
      <c r="I103" s="53">
        <v>0</v>
      </c>
      <c r="J103" s="58">
        <f t="shared" si="26"/>
        <v>0</v>
      </c>
      <c r="K103" s="53">
        <f>+'DAY16'!K103+'DAY17'!C103</f>
        <v>0</v>
      </c>
      <c r="L103" s="54">
        <f>+'DAY16'!L103+'DAY17'!D103</f>
        <v>0</v>
      </c>
      <c r="M103" s="55">
        <f>+'DAY16'!M103+'DAY17'!E103</f>
        <v>0</v>
      </c>
      <c r="N103" s="52">
        <f>+'DAY16'!N103+'DAY17'!F103</f>
        <v>0</v>
      </c>
      <c r="O103" s="276">
        <f>+'DAY16'!O103+'DAY17'!G103</f>
        <v>0</v>
      </c>
      <c r="P103" s="53">
        <f t="shared" ref="P103:P113" si="35">+K103/17</f>
        <v>0</v>
      </c>
      <c r="Q103" s="54">
        <f t="shared" ref="Q103:Q113" si="36">+L103/17</f>
        <v>0</v>
      </c>
      <c r="R103" s="55">
        <f t="shared" ref="R103:R113" si="37">+M103/17</f>
        <v>0</v>
      </c>
      <c r="S103" s="52">
        <f t="shared" ref="S103:S113" si="38">+N103/17</f>
        <v>0</v>
      </c>
      <c r="T103" s="276">
        <f t="shared" ref="T103:T113" si="39">+O103/17</f>
        <v>0</v>
      </c>
      <c r="U103" s="62">
        <f t="shared" si="25"/>
        <v>0</v>
      </c>
    </row>
    <row r="104" spans="1:21" x14ac:dyDescent="0.25">
      <c r="A104" s="340" t="s">
        <v>114</v>
      </c>
      <c r="B104" s="52">
        <f>'DAY16'!H104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+(Table119[[#This Row],[OPENING ]]+Table119[[#This Row],[RECEIPTS]]+Table119[[#This Row],[RETURNS]])-(Table119[[#This Row],[EXCHANGED]]+Table119[[#This Row],[SALES]]+Table119[[#This Row],[ISSUES]])</f>
        <v>0</v>
      </c>
      <c r="I104" s="53">
        <v>0</v>
      </c>
      <c r="J104" s="58">
        <f t="shared" si="26"/>
        <v>0</v>
      </c>
      <c r="K104" s="53">
        <f>+'DAY16'!K104+'DAY17'!C104</f>
        <v>0</v>
      </c>
      <c r="L104" s="54">
        <f>+'DAY16'!L104+'DAY17'!D104</f>
        <v>0</v>
      </c>
      <c r="M104" s="55">
        <f>+'DAY16'!M104+'DAY17'!E104</f>
        <v>0</v>
      </c>
      <c r="N104" s="52">
        <f>+'DAY16'!N104+'DAY17'!F104</f>
        <v>0</v>
      </c>
      <c r="O104" s="276">
        <f>+'DAY16'!O104+'DAY17'!G104</f>
        <v>0</v>
      </c>
      <c r="P104" s="53">
        <f t="shared" si="35"/>
        <v>0</v>
      </c>
      <c r="Q104" s="54">
        <f t="shared" si="36"/>
        <v>0</v>
      </c>
      <c r="R104" s="55">
        <f t="shared" si="37"/>
        <v>0</v>
      </c>
      <c r="S104" s="52">
        <f t="shared" si="38"/>
        <v>0</v>
      </c>
      <c r="T104" s="276">
        <f t="shared" si="39"/>
        <v>0</v>
      </c>
      <c r="U104" s="62">
        <f t="shared" si="25"/>
        <v>0</v>
      </c>
    </row>
    <row r="105" spans="1:21" x14ac:dyDescent="0.25">
      <c r="A105" s="340" t="s">
        <v>113</v>
      </c>
      <c r="B105" s="52">
        <f>'DAY16'!H105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+(Table119[[#This Row],[OPENING ]]+Table119[[#This Row],[RECEIPTS]]+Table119[[#This Row],[RETURNS]])-(Table119[[#This Row],[EXCHANGED]]+Table119[[#This Row],[SALES]]+Table119[[#This Row],[ISSUES]])</f>
        <v>0</v>
      </c>
      <c r="I105" s="53">
        <v>0</v>
      </c>
      <c r="J105" s="58">
        <f t="shared" si="26"/>
        <v>0</v>
      </c>
      <c r="K105" s="53">
        <f>+'DAY16'!K105+'DAY17'!C105</f>
        <v>0</v>
      </c>
      <c r="L105" s="54">
        <f>+'DAY16'!L105+'DAY17'!D105</f>
        <v>0</v>
      </c>
      <c r="M105" s="55">
        <f>+'DAY16'!M105+'DAY17'!E105</f>
        <v>0</v>
      </c>
      <c r="N105" s="52">
        <f>+'DAY16'!N105+'DAY17'!F105</f>
        <v>0</v>
      </c>
      <c r="O105" s="276">
        <f>+'DAY16'!O105+'DAY17'!G105</f>
        <v>0</v>
      </c>
      <c r="P105" s="53">
        <f t="shared" si="35"/>
        <v>0</v>
      </c>
      <c r="Q105" s="54">
        <f t="shared" si="36"/>
        <v>0</v>
      </c>
      <c r="R105" s="55">
        <f t="shared" si="37"/>
        <v>0</v>
      </c>
      <c r="S105" s="52">
        <f t="shared" si="38"/>
        <v>0</v>
      </c>
      <c r="T105" s="276">
        <f t="shared" si="39"/>
        <v>0</v>
      </c>
      <c r="U105" s="62">
        <f t="shared" si="25"/>
        <v>0</v>
      </c>
    </row>
    <row r="106" spans="1:21" x14ac:dyDescent="0.25">
      <c r="A106" s="341" t="s">
        <v>171</v>
      </c>
      <c r="B106" s="52">
        <f>'DAY16'!H106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+(Table119[[#This Row],[OPENING ]]+Table119[[#This Row],[RECEIPTS]]+Table119[[#This Row],[RETURNS]])-(Table119[[#This Row],[EXCHANGED]]+Table119[[#This Row],[SALES]]+Table119[[#This Row],[ISSUES]])</f>
        <v>0</v>
      </c>
      <c r="I106" s="53">
        <v>0</v>
      </c>
      <c r="J106" s="58">
        <f t="shared" si="26"/>
        <v>0</v>
      </c>
      <c r="K106" s="53">
        <f>+'DAY16'!K106+'DAY17'!C106</f>
        <v>0</v>
      </c>
      <c r="L106" s="54">
        <f>+'DAY16'!L106+'DAY17'!D106</f>
        <v>0</v>
      </c>
      <c r="M106" s="55">
        <f>+'DAY16'!M106+'DAY17'!E106</f>
        <v>0</v>
      </c>
      <c r="N106" s="52">
        <f>+'DAY16'!N106+'DAY17'!F106</f>
        <v>0</v>
      </c>
      <c r="O106" s="276">
        <f>+'DAY16'!O106+'DAY17'!G106</f>
        <v>0</v>
      </c>
      <c r="P106" s="53">
        <f t="shared" si="35"/>
        <v>0</v>
      </c>
      <c r="Q106" s="54">
        <f t="shared" si="36"/>
        <v>0</v>
      </c>
      <c r="R106" s="55">
        <f t="shared" si="37"/>
        <v>0</v>
      </c>
      <c r="S106" s="52">
        <f t="shared" si="38"/>
        <v>0</v>
      </c>
      <c r="T106" s="276">
        <f t="shared" si="39"/>
        <v>0</v>
      </c>
      <c r="U106" s="62">
        <f t="shared" si="25"/>
        <v>0</v>
      </c>
    </row>
    <row r="107" spans="1:21" x14ac:dyDescent="0.25">
      <c r="A107" s="340" t="s">
        <v>261</v>
      </c>
      <c r="B107" s="52">
        <f>'DAY16'!H107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+(Table119[[#This Row],[OPENING ]]+Table119[[#This Row],[RECEIPTS]]+Table119[[#This Row],[RETURNS]])-(Table119[[#This Row],[EXCHANGED]]+Table119[[#This Row],[SALES]]+Table119[[#This Row],[ISSUES]])</f>
        <v>258.60000000000002</v>
      </c>
      <c r="I107" s="53">
        <v>0</v>
      </c>
      <c r="J107" s="58">
        <f t="shared" si="26"/>
        <v>-258.60000000000002</v>
      </c>
      <c r="K107" s="53">
        <f>+'DAY16'!K107+'DAY17'!C107</f>
        <v>0</v>
      </c>
      <c r="L107" s="54">
        <f>+'DAY16'!L107+'DAY17'!D107</f>
        <v>0</v>
      </c>
      <c r="M107" s="55">
        <f>+'DAY16'!M107+'DAY17'!E107</f>
        <v>0</v>
      </c>
      <c r="N107" s="52">
        <f>+'DAY16'!N107+'DAY17'!F107</f>
        <v>0</v>
      </c>
      <c r="O107" s="276">
        <f>+'DAY16'!O107+'DAY17'!G107</f>
        <v>0</v>
      </c>
      <c r="P107" s="53">
        <f t="shared" si="35"/>
        <v>0</v>
      </c>
      <c r="Q107" s="54">
        <f t="shared" si="36"/>
        <v>0</v>
      </c>
      <c r="R107" s="55">
        <f t="shared" si="37"/>
        <v>0</v>
      </c>
      <c r="S107" s="52">
        <f t="shared" si="38"/>
        <v>0</v>
      </c>
      <c r="T107" s="276">
        <f t="shared" si="39"/>
        <v>0</v>
      </c>
      <c r="U107" s="62">
        <f t="shared" si="25"/>
        <v>0</v>
      </c>
    </row>
    <row r="108" spans="1:21" x14ac:dyDescent="0.25">
      <c r="A108" s="342" t="s">
        <v>220</v>
      </c>
      <c r="B108" s="52">
        <f>'DAY16'!H108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+(Table119[[#This Row],[OPENING ]]+Table119[[#This Row],[RECEIPTS]]+Table119[[#This Row],[RETURNS]])-(Table119[[#This Row],[EXCHANGED]]+Table119[[#This Row],[SALES]]+Table119[[#This Row],[ISSUES]])</f>
        <v>9803.4</v>
      </c>
      <c r="I108" s="53">
        <v>0</v>
      </c>
      <c r="J108" s="58">
        <f t="shared" si="26"/>
        <v>-9803.4</v>
      </c>
      <c r="K108" s="53">
        <f>+'DAY16'!K108+'DAY17'!C108</f>
        <v>6075</v>
      </c>
      <c r="L108" s="54">
        <f>+'DAY16'!L108+'DAY17'!D108</f>
        <v>0</v>
      </c>
      <c r="M108" s="55">
        <f>+'DAY16'!M108+'DAY17'!E108</f>
        <v>0</v>
      </c>
      <c r="N108" s="52">
        <f>+'DAY16'!N108+'DAY17'!F108</f>
        <v>0</v>
      </c>
      <c r="O108" s="276">
        <f>+'DAY16'!O108+'DAY17'!G108</f>
        <v>3900</v>
      </c>
      <c r="P108" s="53">
        <f t="shared" si="35"/>
        <v>357.35294117647061</v>
      </c>
      <c r="Q108" s="54">
        <f t="shared" si="36"/>
        <v>0</v>
      </c>
      <c r="R108" s="55">
        <f t="shared" si="37"/>
        <v>0</v>
      </c>
      <c r="S108" s="52">
        <f t="shared" si="38"/>
        <v>0</v>
      </c>
      <c r="T108" s="276">
        <f t="shared" si="39"/>
        <v>229.41176470588235</v>
      </c>
      <c r="U108" s="62">
        <f t="shared" si="25"/>
        <v>16.70754887218045</v>
      </c>
    </row>
    <row r="109" spans="1:21" x14ac:dyDescent="0.25">
      <c r="A109" s="340"/>
      <c r="B109" s="52">
        <f>'DAY16'!H109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+(Table119[[#This Row],[OPENING ]]+Table119[[#This Row],[RECEIPTS]]+Table119[[#This Row],[RETURNS]])-(Table119[[#This Row],[EXCHANGED]]+Table119[[#This Row],[SALES]]+Table119[[#This Row],[ISSUES]])</f>
        <v>0</v>
      </c>
      <c r="I109" s="53">
        <v>0</v>
      </c>
      <c r="J109" s="58">
        <f t="shared" si="26"/>
        <v>0</v>
      </c>
      <c r="K109" s="53">
        <f>+'DAY16'!K109+'DAY17'!C109</f>
        <v>0</v>
      </c>
      <c r="L109" s="54">
        <f>+'DAY16'!L109+'DAY17'!D109</f>
        <v>0</v>
      </c>
      <c r="M109" s="55">
        <f>+'DAY16'!M109+'DAY17'!E109</f>
        <v>0</v>
      </c>
      <c r="N109" s="52">
        <f>+'DAY16'!N109+'DAY17'!F109</f>
        <v>0</v>
      </c>
      <c r="O109" s="276">
        <f>+'DAY16'!O109+'DAY17'!G109</f>
        <v>0</v>
      </c>
      <c r="P109" s="53">
        <f t="shared" si="35"/>
        <v>0</v>
      </c>
      <c r="Q109" s="54">
        <f t="shared" si="36"/>
        <v>0</v>
      </c>
      <c r="R109" s="55">
        <f t="shared" si="37"/>
        <v>0</v>
      </c>
      <c r="S109" s="52">
        <f t="shared" si="38"/>
        <v>0</v>
      </c>
      <c r="T109" s="276">
        <f t="shared" si="39"/>
        <v>0</v>
      </c>
      <c r="U109" s="62">
        <f t="shared" si="25"/>
        <v>0</v>
      </c>
    </row>
    <row r="110" spans="1:21" x14ac:dyDescent="0.25">
      <c r="A110" s="340"/>
      <c r="B110" s="52">
        <f>'DAY16'!H110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+(Table119[[#This Row],[OPENING ]]+Table119[[#This Row],[RECEIPTS]]+Table119[[#This Row],[RETURNS]])-(Table119[[#This Row],[EXCHANGED]]+Table119[[#This Row],[SALES]]+Table119[[#This Row],[ISSUES]])</f>
        <v>0</v>
      </c>
      <c r="I110" s="53">
        <v>0</v>
      </c>
      <c r="J110" s="58">
        <f t="shared" si="26"/>
        <v>0</v>
      </c>
      <c r="K110" s="53">
        <f>+'DAY16'!K110+'DAY17'!C110</f>
        <v>0</v>
      </c>
      <c r="L110" s="54">
        <f>+'DAY16'!L110+'DAY17'!D110</f>
        <v>0</v>
      </c>
      <c r="M110" s="55">
        <f>+'DAY16'!M110+'DAY17'!E110</f>
        <v>0</v>
      </c>
      <c r="N110" s="52">
        <f>+'DAY16'!N110+'DAY17'!F110</f>
        <v>0</v>
      </c>
      <c r="O110" s="276">
        <f>+'DAY16'!O110+'DAY17'!G110</f>
        <v>0</v>
      </c>
      <c r="P110" s="53">
        <f t="shared" si="35"/>
        <v>0</v>
      </c>
      <c r="Q110" s="54">
        <f t="shared" si="36"/>
        <v>0</v>
      </c>
      <c r="R110" s="55">
        <f t="shared" si="37"/>
        <v>0</v>
      </c>
      <c r="S110" s="52">
        <f t="shared" si="38"/>
        <v>0</v>
      </c>
      <c r="T110" s="276">
        <f t="shared" si="39"/>
        <v>0</v>
      </c>
      <c r="U110" s="62">
        <f t="shared" si="25"/>
        <v>0</v>
      </c>
    </row>
    <row r="111" spans="1:21" x14ac:dyDescent="0.25">
      <c r="A111" s="340"/>
      <c r="B111" s="52">
        <f>'DAY16'!H111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+(Table119[[#This Row],[OPENING ]]+Table119[[#This Row],[RECEIPTS]]+Table119[[#This Row],[RETURNS]])-(Table119[[#This Row],[EXCHANGED]]+Table119[[#This Row],[SALES]]+Table119[[#This Row],[ISSUES]])</f>
        <v>0</v>
      </c>
      <c r="I111" s="53">
        <v>0</v>
      </c>
      <c r="J111" s="58">
        <f t="shared" si="26"/>
        <v>0</v>
      </c>
      <c r="K111" s="53">
        <f>+'DAY16'!K111+'DAY17'!C111</f>
        <v>0</v>
      </c>
      <c r="L111" s="54">
        <f>+'DAY16'!L111+'DAY17'!D111</f>
        <v>0</v>
      </c>
      <c r="M111" s="55">
        <f>+'DAY16'!M111+'DAY17'!E111</f>
        <v>0</v>
      </c>
      <c r="N111" s="52">
        <f>+'DAY16'!N111+'DAY17'!F111</f>
        <v>0</v>
      </c>
      <c r="O111" s="276">
        <f>+'DAY16'!O111+'DAY17'!G111</f>
        <v>0</v>
      </c>
      <c r="P111" s="53">
        <f t="shared" si="35"/>
        <v>0</v>
      </c>
      <c r="Q111" s="54">
        <f t="shared" si="36"/>
        <v>0</v>
      </c>
      <c r="R111" s="55">
        <f t="shared" si="37"/>
        <v>0</v>
      </c>
      <c r="S111" s="52">
        <f t="shared" si="38"/>
        <v>0</v>
      </c>
      <c r="T111" s="276">
        <f t="shared" si="39"/>
        <v>0</v>
      </c>
      <c r="U111" s="62">
        <f t="shared" si="25"/>
        <v>0</v>
      </c>
    </row>
    <row r="112" spans="1:21" x14ac:dyDescent="0.25">
      <c r="A112" s="340"/>
      <c r="B112" s="52">
        <f>'DAY16'!H112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+(Table119[[#This Row],[OPENING ]]+Table119[[#This Row],[RECEIPTS]]+Table119[[#This Row],[RETURNS]])-(Table119[[#This Row],[EXCHANGED]]+Table119[[#This Row],[SALES]]+Table119[[#This Row],[ISSUES]])</f>
        <v>0</v>
      </c>
      <c r="I112" s="53">
        <v>0</v>
      </c>
      <c r="J112" s="58">
        <f t="shared" si="26"/>
        <v>0</v>
      </c>
      <c r="K112" s="53">
        <f>+'DAY16'!K112+'DAY17'!C112</f>
        <v>0</v>
      </c>
      <c r="L112" s="54">
        <f>+'DAY16'!L112+'DAY17'!D112</f>
        <v>0</v>
      </c>
      <c r="M112" s="55">
        <f>+'DAY16'!M112+'DAY17'!E112</f>
        <v>0</v>
      </c>
      <c r="N112" s="52">
        <f>+'DAY16'!N112+'DAY17'!F112</f>
        <v>0</v>
      </c>
      <c r="O112" s="276">
        <f>+'DAY16'!O112+'DAY17'!G112</f>
        <v>0</v>
      </c>
      <c r="P112" s="53">
        <f t="shared" si="35"/>
        <v>0</v>
      </c>
      <c r="Q112" s="54">
        <f t="shared" si="36"/>
        <v>0</v>
      </c>
      <c r="R112" s="55">
        <f t="shared" si="37"/>
        <v>0</v>
      </c>
      <c r="S112" s="52">
        <f t="shared" si="38"/>
        <v>0</v>
      </c>
      <c r="T112" s="276">
        <f t="shared" si="39"/>
        <v>0</v>
      </c>
      <c r="U112" s="62">
        <f t="shared" si="25"/>
        <v>0</v>
      </c>
    </row>
    <row r="113" spans="1:21" ht="15.75" thickBot="1" x14ac:dyDescent="0.3">
      <c r="A113" s="342" t="s">
        <v>126</v>
      </c>
      <c r="B113" s="52">
        <f>'DAY16'!H113</f>
        <v>0</v>
      </c>
      <c r="C113" s="53">
        <v>0</v>
      </c>
      <c r="D113" s="54">
        <v>0</v>
      </c>
      <c r="E113" s="55">
        <v>0</v>
      </c>
      <c r="F113" s="52">
        <v>0</v>
      </c>
      <c r="G113" s="276">
        <v>0</v>
      </c>
      <c r="H113" s="54">
        <f>+(Table119[[#This Row],[OPENING ]]+Table119[[#This Row],[RECEIPTS]]+Table119[[#This Row],[RETURNS]])-(Table119[[#This Row],[EXCHANGED]]+Table119[[#This Row],[SALES]]+Table119[[#This Row],[ISSUES]])</f>
        <v>0</v>
      </c>
      <c r="I113" s="144">
        <v>0</v>
      </c>
      <c r="J113" s="148">
        <f t="shared" si="26"/>
        <v>0</v>
      </c>
      <c r="K113" s="53">
        <f>+'DAY16'!K113+'DAY17'!C113</f>
        <v>0</v>
      </c>
      <c r="L113" s="54">
        <f>+'DAY16'!L113+'DAY17'!D113</f>
        <v>0</v>
      </c>
      <c r="M113" s="55">
        <f>+'DAY16'!M113+'DAY17'!E113</f>
        <v>0</v>
      </c>
      <c r="N113" s="52">
        <f>+'DAY16'!N113+'DAY17'!F113</f>
        <v>0</v>
      </c>
      <c r="O113" s="276">
        <f>+'DAY16'!O113+'DAY17'!G113</f>
        <v>0</v>
      </c>
      <c r="P113" s="53">
        <f t="shared" si="35"/>
        <v>0</v>
      </c>
      <c r="Q113" s="54">
        <f t="shared" si="36"/>
        <v>0</v>
      </c>
      <c r="R113" s="55">
        <f t="shared" si="37"/>
        <v>0</v>
      </c>
      <c r="S113" s="52">
        <f t="shared" si="38"/>
        <v>0</v>
      </c>
      <c r="T113" s="276">
        <f t="shared" si="39"/>
        <v>0</v>
      </c>
      <c r="U113" s="167">
        <f t="shared" si="25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40">SUM(C102:C113)</f>
        <v>0</v>
      </c>
      <c r="D114" s="162">
        <f t="shared" si="40"/>
        <v>0</v>
      </c>
      <c r="E114" s="163">
        <f t="shared" si="40"/>
        <v>0</v>
      </c>
      <c r="F114" s="160">
        <f t="shared" si="40"/>
        <v>0</v>
      </c>
      <c r="G114" s="277">
        <f t="shared" ref="G114:T114" si="41">SUM(G102:G113)</f>
        <v>0</v>
      </c>
      <c r="H114" s="162">
        <f t="shared" si="41"/>
        <v>10062</v>
      </c>
      <c r="I114" s="161">
        <f t="shared" si="41"/>
        <v>0</v>
      </c>
      <c r="J114" s="165">
        <f>SUM(J102:J113)</f>
        <v>-10062</v>
      </c>
      <c r="K114" s="161">
        <f t="shared" si="41"/>
        <v>6075</v>
      </c>
      <c r="L114" s="162">
        <f t="shared" si="41"/>
        <v>0</v>
      </c>
      <c r="M114" s="163">
        <f t="shared" si="41"/>
        <v>0</v>
      </c>
      <c r="N114" s="160">
        <f t="shared" si="41"/>
        <v>0</v>
      </c>
      <c r="O114" s="277">
        <f t="shared" si="41"/>
        <v>3900</v>
      </c>
      <c r="P114" s="161">
        <f t="shared" si="41"/>
        <v>357.35294117647061</v>
      </c>
      <c r="Q114" s="162">
        <f t="shared" si="41"/>
        <v>0</v>
      </c>
      <c r="R114" s="163">
        <f t="shared" si="41"/>
        <v>0</v>
      </c>
      <c r="S114" s="160">
        <f t="shared" si="41"/>
        <v>0</v>
      </c>
      <c r="T114" s="277">
        <f t="shared" si="41"/>
        <v>229.41176470588235</v>
      </c>
      <c r="U114" s="166">
        <f t="shared" si="25"/>
        <v>17.14827067669173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'DAY16'!H117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+(Table119[[#This Row],[OPENING ]]+Table119[[#This Row],[RECEIPTS]]+Table119[[#This Row],[RETURNS]])-(Table119[[#This Row],[EXCHANGED]]+Table119[[#This Row],[SALES]]+Table119[[#This Row],[ISSUES]])</f>
        <v>0</v>
      </c>
      <c r="I117" s="53">
        <v>0</v>
      </c>
      <c r="J117" s="58">
        <f t="shared" si="26"/>
        <v>0</v>
      </c>
      <c r="K117" s="53">
        <f>+'DAY16'!K117+'DAY17'!C117</f>
        <v>0</v>
      </c>
      <c r="L117" s="54">
        <f>+'DAY16'!L117+'DAY17'!D117</f>
        <v>0</v>
      </c>
      <c r="M117" s="55">
        <f>+'DAY16'!M117+'DAY17'!E117</f>
        <v>0</v>
      </c>
      <c r="N117" s="52">
        <f>+'DAY16'!N117+'DAY17'!F117</f>
        <v>0</v>
      </c>
      <c r="O117" s="276">
        <f>+'DAY16'!O117+'DAY17'!G117</f>
        <v>0</v>
      </c>
      <c r="P117" s="53">
        <f>+K117/17</f>
        <v>0</v>
      </c>
      <c r="Q117" s="54">
        <f>+L117/17</f>
        <v>0</v>
      </c>
      <c r="R117" s="55">
        <f>+M117/17</f>
        <v>0</v>
      </c>
      <c r="S117" s="52">
        <f>+N117/17</f>
        <v>0</v>
      </c>
      <c r="T117" s="276">
        <f>+O117/17</f>
        <v>0</v>
      </c>
      <c r="U117" s="62">
        <f t="shared" si="25"/>
        <v>0</v>
      </c>
    </row>
    <row r="118" spans="1:21" x14ac:dyDescent="0.25">
      <c r="A118" s="78" t="s">
        <v>46</v>
      </c>
      <c r="B118" s="52">
        <f>'DAY16'!H118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+(Table119[[#This Row],[OPENING ]]+Table119[[#This Row],[RECEIPTS]]+Table119[[#This Row],[RETURNS]])-(Table119[[#This Row],[EXCHANGED]]+Table119[[#This Row],[SALES]]+Table119[[#This Row],[ISSUES]])</f>
        <v>0</v>
      </c>
      <c r="I118" s="53">
        <v>0</v>
      </c>
      <c r="J118" s="58">
        <f t="shared" si="26"/>
        <v>0</v>
      </c>
      <c r="K118" s="53">
        <f>+'DAY16'!K118+'DAY17'!C118</f>
        <v>0</v>
      </c>
      <c r="L118" s="54">
        <f>+'DAY16'!L118+'DAY17'!D118</f>
        <v>0</v>
      </c>
      <c r="M118" s="55">
        <f>+'DAY16'!M118+'DAY17'!E118</f>
        <v>0</v>
      </c>
      <c r="N118" s="52">
        <f>+'DAY16'!N118+'DAY17'!F118</f>
        <v>0</v>
      </c>
      <c r="O118" s="276">
        <f>+'DAY16'!O118+'DAY17'!G118</f>
        <v>0</v>
      </c>
      <c r="P118" s="53">
        <f t="shared" ref="P118:P124" si="42">+K118/17</f>
        <v>0</v>
      </c>
      <c r="Q118" s="54">
        <f t="shared" ref="Q118:Q124" si="43">+L118/17</f>
        <v>0</v>
      </c>
      <c r="R118" s="55">
        <f t="shared" ref="R118:R124" si="44">+M118/17</f>
        <v>0</v>
      </c>
      <c r="S118" s="52">
        <f t="shared" ref="S118:S124" si="45">+N118/17</f>
        <v>0</v>
      </c>
      <c r="T118" s="276">
        <f t="shared" ref="T118:T124" si="46">+O118/17</f>
        <v>0</v>
      </c>
      <c r="U118" s="62">
        <f t="shared" si="25"/>
        <v>0</v>
      </c>
    </row>
    <row r="119" spans="1:21" x14ac:dyDescent="0.25">
      <c r="A119" s="78"/>
      <c r="B119" s="52">
        <f>'DAY16'!H119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+(Table119[[#This Row],[OPENING ]]+Table119[[#This Row],[RECEIPTS]]+Table119[[#This Row],[RETURNS]])-(Table119[[#This Row],[EXCHANGED]]+Table119[[#This Row],[SALES]]+Table119[[#This Row],[ISSUES]])</f>
        <v>0</v>
      </c>
      <c r="I119" s="53">
        <v>0</v>
      </c>
      <c r="J119" s="58">
        <f t="shared" si="26"/>
        <v>0</v>
      </c>
      <c r="K119" s="53">
        <f>+'DAY16'!K119+'DAY17'!C119</f>
        <v>0</v>
      </c>
      <c r="L119" s="54">
        <f>+'DAY16'!L119+'DAY17'!D119</f>
        <v>0</v>
      </c>
      <c r="M119" s="55">
        <f>+'DAY16'!M119+'DAY17'!E119</f>
        <v>0</v>
      </c>
      <c r="N119" s="52">
        <f>+'DAY16'!N119+'DAY17'!F119</f>
        <v>0</v>
      </c>
      <c r="O119" s="276">
        <f>+'DAY16'!O119+'DAY17'!G119</f>
        <v>0</v>
      </c>
      <c r="P119" s="53">
        <f t="shared" si="42"/>
        <v>0</v>
      </c>
      <c r="Q119" s="54">
        <f t="shared" si="43"/>
        <v>0</v>
      </c>
      <c r="R119" s="55">
        <f t="shared" si="44"/>
        <v>0</v>
      </c>
      <c r="S119" s="52">
        <f t="shared" si="45"/>
        <v>0</v>
      </c>
      <c r="T119" s="276">
        <f t="shared" si="46"/>
        <v>0</v>
      </c>
      <c r="U119" s="62">
        <f t="shared" si="25"/>
        <v>0</v>
      </c>
    </row>
    <row r="120" spans="1:21" x14ac:dyDescent="0.25">
      <c r="A120" s="78" t="s">
        <v>230</v>
      </c>
      <c r="B120" s="52">
        <f>'DAY16'!H120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+(Table119[[#This Row],[OPENING ]]+Table119[[#This Row],[RECEIPTS]]+Table119[[#This Row],[RETURNS]])-(Table119[[#This Row],[EXCHANGED]]+Table119[[#This Row],[SALES]]+Table119[[#This Row],[ISSUES]])</f>
        <v>0</v>
      </c>
      <c r="I120" s="53">
        <v>0</v>
      </c>
      <c r="J120" s="58">
        <f t="shared" si="26"/>
        <v>0</v>
      </c>
      <c r="K120" s="53">
        <f>+'DAY16'!K120+'DAY17'!C120</f>
        <v>0</v>
      </c>
      <c r="L120" s="54">
        <f>+'DAY16'!L120+'DAY17'!D120</f>
        <v>0</v>
      </c>
      <c r="M120" s="55">
        <f>+'DAY16'!M120+'DAY17'!E120</f>
        <v>0</v>
      </c>
      <c r="N120" s="52">
        <f>+'DAY16'!N120+'DAY17'!F120</f>
        <v>0</v>
      </c>
      <c r="O120" s="276">
        <f>+'DAY16'!O120+'DAY17'!G120</f>
        <v>0</v>
      </c>
      <c r="P120" s="53">
        <f t="shared" si="42"/>
        <v>0</v>
      </c>
      <c r="Q120" s="54">
        <f t="shared" si="43"/>
        <v>0</v>
      </c>
      <c r="R120" s="55">
        <f t="shared" si="44"/>
        <v>0</v>
      </c>
      <c r="S120" s="52">
        <f t="shared" si="45"/>
        <v>0</v>
      </c>
      <c r="T120" s="276">
        <f t="shared" si="46"/>
        <v>0</v>
      </c>
      <c r="U120" s="62">
        <f t="shared" si="25"/>
        <v>0</v>
      </c>
    </row>
    <row r="121" spans="1:21" x14ac:dyDescent="0.25">
      <c r="A121" s="78" t="s">
        <v>231</v>
      </c>
      <c r="B121" s="52">
        <f>'DAY16'!H121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+(Table119[[#This Row],[OPENING ]]+Table119[[#This Row],[RECEIPTS]]+Table119[[#This Row],[RETURNS]])-(Table119[[#This Row],[EXCHANGED]]+Table119[[#This Row],[SALES]]+Table119[[#This Row],[ISSUES]])</f>
        <v>8486.7999999999993</v>
      </c>
      <c r="I121" s="53">
        <v>0</v>
      </c>
      <c r="J121" s="58">
        <f t="shared" si="26"/>
        <v>-8486.7999999999993</v>
      </c>
      <c r="K121" s="53">
        <f>+'DAY16'!K121+'DAY17'!C121</f>
        <v>0</v>
      </c>
      <c r="L121" s="54">
        <f>+'DAY16'!L121+'DAY17'!D121</f>
        <v>8.3000000000000007</v>
      </c>
      <c r="M121" s="55">
        <f>+'DAY16'!M121+'DAY17'!E121</f>
        <v>0</v>
      </c>
      <c r="N121" s="52">
        <f>+'DAY16'!N121+'DAY17'!F121</f>
        <v>0</v>
      </c>
      <c r="O121" s="276">
        <f>+'DAY16'!O121+'DAY17'!G121</f>
        <v>2209.9</v>
      </c>
      <c r="P121" s="53">
        <f t="shared" si="42"/>
        <v>0</v>
      </c>
      <c r="Q121" s="54">
        <f t="shared" si="43"/>
        <v>0.4882352941176471</v>
      </c>
      <c r="R121" s="55">
        <f t="shared" si="44"/>
        <v>0</v>
      </c>
      <c r="S121" s="52">
        <f t="shared" si="45"/>
        <v>0</v>
      </c>
      <c r="T121" s="276">
        <f t="shared" si="46"/>
        <v>129.99411764705883</v>
      </c>
      <c r="U121" s="62">
        <f t="shared" si="25"/>
        <v>65.041745559462612</v>
      </c>
    </row>
    <row r="122" spans="1:21" x14ac:dyDescent="0.25">
      <c r="A122" s="78" t="s">
        <v>232</v>
      </c>
      <c r="B122" s="52">
        <f>'DAY16'!H122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+(Table119[[#This Row],[OPENING ]]+Table119[[#This Row],[RECEIPTS]]+Table119[[#This Row],[RETURNS]])-(Table119[[#This Row],[EXCHANGED]]+Table119[[#This Row],[SALES]]+Table119[[#This Row],[ISSUES]])</f>
        <v>0</v>
      </c>
      <c r="I122" s="53">
        <v>0</v>
      </c>
      <c r="J122" s="58">
        <f t="shared" si="26"/>
        <v>0</v>
      </c>
      <c r="K122" s="53">
        <f>+'DAY16'!K122+'DAY17'!C122</f>
        <v>0</v>
      </c>
      <c r="L122" s="54">
        <f>+'DAY16'!L122+'DAY17'!D122</f>
        <v>0</v>
      </c>
      <c r="M122" s="55">
        <f>+'DAY16'!M122+'DAY17'!E122</f>
        <v>0</v>
      </c>
      <c r="N122" s="52">
        <f>+'DAY16'!N122+'DAY17'!F122</f>
        <v>0</v>
      </c>
      <c r="O122" s="276">
        <f>+'DAY16'!O122+'DAY17'!G122</f>
        <v>0</v>
      </c>
      <c r="P122" s="53">
        <f t="shared" si="42"/>
        <v>0</v>
      </c>
      <c r="Q122" s="54">
        <f t="shared" si="43"/>
        <v>0</v>
      </c>
      <c r="R122" s="55">
        <f t="shared" si="44"/>
        <v>0</v>
      </c>
      <c r="S122" s="52">
        <f t="shared" si="45"/>
        <v>0</v>
      </c>
      <c r="T122" s="276">
        <f t="shared" si="46"/>
        <v>0</v>
      </c>
      <c r="U122" s="62">
        <f t="shared" si="25"/>
        <v>0</v>
      </c>
    </row>
    <row r="123" spans="1:21" x14ac:dyDescent="0.25">
      <c r="A123" s="320" t="s">
        <v>246</v>
      </c>
      <c r="B123" s="52">
        <f>'DAY16'!H123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+(Table119[[#This Row],[OPENING ]]+Table119[[#This Row],[RECEIPTS]]+Table119[[#This Row],[RETURNS]])-(Table119[[#This Row],[EXCHANGED]]+Table119[[#This Row],[SALES]]+Table119[[#This Row],[ISSUES]])</f>
        <v>100</v>
      </c>
      <c r="I123" s="53">
        <v>0</v>
      </c>
      <c r="J123" s="58">
        <f t="shared" si="26"/>
        <v>-100</v>
      </c>
      <c r="K123" s="53">
        <f>+'DAY16'!K123+'DAY17'!C123</f>
        <v>0</v>
      </c>
      <c r="L123" s="54">
        <f>+'DAY16'!L123+'DAY17'!D123</f>
        <v>0</v>
      </c>
      <c r="M123" s="55">
        <f>+'DAY16'!M123+'DAY17'!E123</f>
        <v>0</v>
      </c>
      <c r="N123" s="52">
        <f>+'DAY16'!N123+'DAY17'!F123</f>
        <v>0</v>
      </c>
      <c r="O123" s="276">
        <f>+'DAY16'!O123+'DAY17'!G123</f>
        <v>0</v>
      </c>
      <c r="P123" s="53">
        <f t="shared" si="42"/>
        <v>0</v>
      </c>
      <c r="Q123" s="54">
        <f t="shared" si="43"/>
        <v>0</v>
      </c>
      <c r="R123" s="55">
        <f t="shared" si="44"/>
        <v>0</v>
      </c>
      <c r="S123" s="52">
        <f t="shared" si="45"/>
        <v>0</v>
      </c>
      <c r="T123" s="276">
        <f t="shared" si="46"/>
        <v>0</v>
      </c>
      <c r="U123" s="62">
        <f t="shared" si="25"/>
        <v>0</v>
      </c>
    </row>
    <row r="124" spans="1:21" ht="15.75" thickBot="1" x14ac:dyDescent="0.3">
      <c r="A124" s="177"/>
      <c r="B124" s="52">
        <f>'DAY16'!H124</f>
        <v>0</v>
      </c>
      <c r="C124" s="53">
        <v>0</v>
      </c>
      <c r="D124" s="54">
        <v>0</v>
      </c>
      <c r="E124" s="55">
        <v>0</v>
      </c>
      <c r="F124" s="52">
        <v>0</v>
      </c>
      <c r="G124" s="276">
        <v>0</v>
      </c>
      <c r="H124" s="54">
        <f>+(Table119[[#This Row],[OPENING ]]+Table119[[#This Row],[RECEIPTS]]+Table119[[#This Row],[RETURNS]])-(Table119[[#This Row],[EXCHANGED]]+Table119[[#This Row],[SALES]]+Table119[[#This Row],[ISSUES]])</f>
        <v>0</v>
      </c>
      <c r="I124" s="144">
        <v>0</v>
      </c>
      <c r="J124" s="148">
        <f t="shared" si="26"/>
        <v>0</v>
      </c>
      <c r="K124" s="53">
        <f>+'DAY16'!K124+'DAY17'!C124</f>
        <v>0</v>
      </c>
      <c r="L124" s="54">
        <f>+'DAY16'!L124+'DAY17'!D124</f>
        <v>0</v>
      </c>
      <c r="M124" s="55">
        <f>+'DAY16'!M124+'DAY17'!E124</f>
        <v>0</v>
      </c>
      <c r="N124" s="52">
        <f>+'DAY16'!N124+'DAY17'!F124</f>
        <v>0</v>
      </c>
      <c r="O124" s="276">
        <f>+'DAY16'!O124+'DAY17'!G124</f>
        <v>0</v>
      </c>
      <c r="P124" s="53">
        <f t="shared" si="42"/>
        <v>0</v>
      </c>
      <c r="Q124" s="54">
        <f t="shared" si="43"/>
        <v>0</v>
      </c>
      <c r="R124" s="55">
        <f t="shared" si="44"/>
        <v>0</v>
      </c>
      <c r="S124" s="52">
        <f t="shared" si="45"/>
        <v>0</v>
      </c>
      <c r="T124" s="276">
        <f t="shared" si="46"/>
        <v>0</v>
      </c>
      <c r="U124" s="167">
        <f t="shared" si="25"/>
        <v>0</v>
      </c>
    </row>
    <row r="125" spans="1:21" ht="17.25" thickBot="1" x14ac:dyDescent="0.35">
      <c r="A125" s="159" t="s">
        <v>196</v>
      </c>
      <c r="B125" s="160">
        <f t="shared" ref="B125:T125" si="47">SUM(B117:B124)</f>
        <v>8586.7999999999993</v>
      </c>
      <c r="C125" s="161">
        <f t="shared" si="47"/>
        <v>0</v>
      </c>
      <c r="D125" s="162">
        <f t="shared" si="47"/>
        <v>0</v>
      </c>
      <c r="E125" s="163">
        <f t="shared" si="47"/>
        <v>0</v>
      </c>
      <c r="F125" s="160">
        <f t="shared" si="47"/>
        <v>0</v>
      </c>
      <c r="G125" s="277">
        <f t="shared" si="47"/>
        <v>0</v>
      </c>
      <c r="H125" s="162">
        <f t="shared" si="47"/>
        <v>8586.7999999999993</v>
      </c>
      <c r="I125" s="161">
        <f t="shared" si="47"/>
        <v>0</v>
      </c>
      <c r="J125" s="165">
        <f>SUM(J117:J124)</f>
        <v>-8586.7999999999993</v>
      </c>
      <c r="K125" s="161">
        <f t="shared" si="47"/>
        <v>0</v>
      </c>
      <c r="L125" s="162">
        <f t="shared" si="47"/>
        <v>8.3000000000000007</v>
      </c>
      <c r="M125" s="163">
        <f t="shared" si="47"/>
        <v>0</v>
      </c>
      <c r="N125" s="160">
        <f t="shared" si="47"/>
        <v>0</v>
      </c>
      <c r="O125" s="277">
        <f t="shared" si="47"/>
        <v>2209.9</v>
      </c>
      <c r="P125" s="161">
        <f t="shared" si="47"/>
        <v>0</v>
      </c>
      <c r="Q125" s="162">
        <f t="shared" si="47"/>
        <v>0.4882352941176471</v>
      </c>
      <c r="R125" s="163">
        <f t="shared" si="47"/>
        <v>0</v>
      </c>
      <c r="S125" s="160">
        <f t="shared" si="47"/>
        <v>0</v>
      </c>
      <c r="T125" s="277">
        <f t="shared" si="47"/>
        <v>129.99411764705883</v>
      </c>
      <c r="U125" s="166">
        <f t="shared" si="25"/>
        <v>65.808132720223597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'DAY16'!H128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+(Table119[[#This Row],[OPENING ]]+Table119[[#This Row],[RECEIPTS]]+Table119[[#This Row],[RETURNS]])-(Table119[[#This Row],[EXCHANGED]]+Table119[[#This Row],[SALES]]+Table119[[#This Row],[ISSUES]])</f>
        <v>0</v>
      </c>
      <c r="I128" s="53">
        <v>0</v>
      </c>
      <c r="J128" s="58">
        <f t="shared" si="26"/>
        <v>0</v>
      </c>
      <c r="K128" s="53">
        <f>+'DAY16'!K128+'DAY17'!C128</f>
        <v>0</v>
      </c>
      <c r="L128" s="54">
        <f>+'DAY16'!L128+'DAY17'!D128</f>
        <v>0</v>
      </c>
      <c r="M128" s="55">
        <f>+'DAY16'!M128+'DAY17'!E128</f>
        <v>0</v>
      </c>
      <c r="N128" s="52">
        <f>+'DAY16'!N128+'DAY17'!F128</f>
        <v>0</v>
      </c>
      <c r="O128" s="276">
        <f>+'DAY16'!O128+'DAY17'!G128</f>
        <v>1017</v>
      </c>
      <c r="P128" s="53">
        <f>+K128/17</f>
        <v>0</v>
      </c>
      <c r="Q128" s="54">
        <f>+L128/17</f>
        <v>0</v>
      </c>
      <c r="R128" s="55">
        <f>+M128/17</f>
        <v>0</v>
      </c>
      <c r="S128" s="52">
        <f>+N128/17</f>
        <v>0</v>
      </c>
      <c r="T128" s="276">
        <f>+O128/17</f>
        <v>59.823529411764703</v>
      </c>
      <c r="U128" s="62">
        <f t="shared" si="25"/>
        <v>0</v>
      </c>
    </row>
    <row r="129" spans="1:21" x14ac:dyDescent="0.25">
      <c r="A129" s="80" t="s">
        <v>48</v>
      </c>
      <c r="B129" s="52">
        <f>'DAY16'!H129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+(Table119[[#This Row],[OPENING ]]+Table119[[#This Row],[RECEIPTS]]+Table119[[#This Row],[RETURNS]])-(Table119[[#This Row],[EXCHANGED]]+Table119[[#This Row],[SALES]]+Table119[[#This Row],[ISSUES]])</f>
        <v>28</v>
      </c>
      <c r="I129" s="53">
        <v>0</v>
      </c>
      <c r="J129" s="58">
        <f t="shared" si="26"/>
        <v>-28</v>
      </c>
      <c r="K129" s="53">
        <f>+'DAY16'!K129+'DAY17'!C129</f>
        <v>0</v>
      </c>
      <c r="L129" s="54">
        <f>+'DAY16'!L129+'DAY17'!D129</f>
        <v>0</v>
      </c>
      <c r="M129" s="55">
        <f>+'DAY16'!M129+'DAY17'!E129</f>
        <v>0</v>
      </c>
      <c r="N129" s="52">
        <f>+'DAY16'!N129+'DAY17'!F129</f>
        <v>0</v>
      </c>
      <c r="O129" s="276">
        <f>+'DAY16'!O129+'DAY17'!G129</f>
        <v>0</v>
      </c>
      <c r="P129" s="53">
        <f t="shared" ref="P129:P149" si="48">+K129/17</f>
        <v>0</v>
      </c>
      <c r="Q129" s="54">
        <f t="shared" ref="Q129:Q149" si="49">+L129/17</f>
        <v>0</v>
      </c>
      <c r="R129" s="55">
        <f t="shared" ref="R129:R149" si="50">+M129/17</f>
        <v>0</v>
      </c>
      <c r="S129" s="52">
        <f t="shared" ref="S129:S149" si="51">+N129/17</f>
        <v>0</v>
      </c>
      <c r="T129" s="276">
        <f t="shared" ref="T129:T149" si="52">+O129/17</f>
        <v>0</v>
      </c>
      <c r="U129" s="62">
        <f t="shared" si="25"/>
        <v>0</v>
      </c>
    </row>
    <row r="130" spans="1:21" x14ac:dyDescent="0.25">
      <c r="A130" s="80" t="s">
        <v>49</v>
      </c>
      <c r="B130" s="52">
        <f>'DAY16'!H130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+(Table119[[#This Row],[OPENING ]]+Table119[[#This Row],[RECEIPTS]]+Table119[[#This Row],[RETURNS]])-(Table119[[#This Row],[EXCHANGED]]+Table119[[#This Row],[SALES]]+Table119[[#This Row],[ISSUES]])</f>
        <v>0</v>
      </c>
      <c r="I130" s="53">
        <v>0</v>
      </c>
      <c r="J130" s="58">
        <f t="shared" si="26"/>
        <v>0</v>
      </c>
      <c r="K130" s="53">
        <f>+'DAY16'!K130+'DAY17'!C130</f>
        <v>20</v>
      </c>
      <c r="L130" s="54">
        <f>+'DAY16'!L130+'DAY17'!D130</f>
        <v>0</v>
      </c>
      <c r="M130" s="55">
        <f>+'DAY16'!M130+'DAY17'!E130</f>
        <v>0</v>
      </c>
      <c r="N130" s="52">
        <f>+'DAY16'!N130+'DAY17'!F130</f>
        <v>0</v>
      </c>
      <c r="O130" s="276">
        <f>+'DAY16'!O130+'DAY17'!G130</f>
        <v>220</v>
      </c>
      <c r="P130" s="53">
        <f t="shared" si="48"/>
        <v>1.1764705882352942</v>
      </c>
      <c r="Q130" s="54">
        <f t="shared" si="49"/>
        <v>0</v>
      </c>
      <c r="R130" s="55">
        <f t="shared" si="50"/>
        <v>0</v>
      </c>
      <c r="S130" s="52">
        <f t="shared" si="51"/>
        <v>0</v>
      </c>
      <c r="T130" s="276">
        <f t="shared" si="52"/>
        <v>12.941176470588236</v>
      </c>
      <c r="U130" s="62">
        <f t="shared" si="25"/>
        <v>0</v>
      </c>
    </row>
    <row r="131" spans="1:21" x14ac:dyDescent="0.25">
      <c r="A131" s="80" t="s">
        <v>50</v>
      </c>
      <c r="B131" s="52">
        <f>'DAY16'!H131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+(Table119[[#This Row],[OPENING ]]+Table119[[#This Row],[RECEIPTS]]+Table119[[#This Row],[RETURNS]])-(Table119[[#This Row],[EXCHANGED]]+Table119[[#This Row],[SALES]]+Table119[[#This Row],[ISSUES]])</f>
        <v>43.900000000000006</v>
      </c>
      <c r="I131" s="53">
        <v>0</v>
      </c>
      <c r="J131" s="58">
        <f t="shared" si="26"/>
        <v>-43.900000000000006</v>
      </c>
      <c r="K131" s="53">
        <f>+'DAY16'!K131+'DAY17'!C131</f>
        <v>0</v>
      </c>
      <c r="L131" s="54">
        <f>+'DAY16'!L131+'DAY17'!D131</f>
        <v>0</v>
      </c>
      <c r="M131" s="55">
        <f>+'DAY16'!M131+'DAY17'!E131</f>
        <v>0</v>
      </c>
      <c r="N131" s="52">
        <f>+'DAY16'!N131+'DAY17'!F131</f>
        <v>0</v>
      </c>
      <c r="O131" s="276">
        <f>+'DAY16'!O131+'DAY17'!G131</f>
        <v>15.8</v>
      </c>
      <c r="P131" s="53">
        <f t="shared" si="48"/>
        <v>0</v>
      </c>
      <c r="Q131" s="54">
        <f t="shared" si="49"/>
        <v>0</v>
      </c>
      <c r="R131" s="55">
        <f t="shared" si="50"/>
        <v>0</v>
      </c>
      <c r="S131" s="52">
        <f t="shared" si="51"/>
        <v>0</v>
      </c>
      <c r="T131" s="276">
        <f t="shared" si="52"/>
        <v>0.92941176470588238</v>
      </c>
      <c r="U131" s="62">
        <f t="shared" si="25"/>
        <v>47.234177215189881</v>
      </c>
    </row>
    <row r="132" spans="1:21" x14ac:dyDescent="0.25">
      <c r="A132" s="80" t="s">
        <v>107</v>
      </c>
      <c r="B132" s="52">
        <f>'DAY16'!H132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+(Table119[[#This Row],[OPENING ]]+Table119[[#This Row],[RECEIPTS]]+Table119[[#This Row],[RETURNS]])-(Table119[[#This Row],[EXCHANGED]]+Table119[[#This Row],[SALES]]+Table119[[#This Row],[ISSUES]])</f>
        <v>0</v>
      </c>
      <c r="I132" s="53">
        <v>0</v>
      </c>
      <c r="J132" s="58">
        <f t="shared" si="26"/>
        <v>0</v>
      </c>
      <c r="K132" s="53">
        <f>+'DAY16'!K132+'DAY17'!C132</f>
        <v>0</v>
      </c>
      <c r="L132" s="54">
        <f>+'DAY16'!L132+'DAY17'!D132</f>
        <v>0</v>
      </c>
      <c r="M132" s="55">
        <f>+'DAY16'!M132+'DAY17'!E132</f>
        <v>0</v>
      </c>
      <c r="N132" s="52">
        <f>+'DAY16'!N132+'DAY17'!F132</f>
        <v>0</v>
      </c>
      <c r="O132" s="276">
        <f>+'DAY16'!O132+'DAY17'!G132</f>
        <v>0</v>
      </c>
      <c r="P132" s="53">
        <f t="shared" si="48"/>
        <v>0</v>
      </c>
      <c r="Q132" s="54">
        <f t="shared" si="49"/>
        <v>0</v>
      </c>
      <c r="R132" s="55">
        <f t="shared" si="50"/>
        <v>0</v>
      </c>
      <c r="S132" s="52">
        <f t="shared" si="51"/>
        <v>0</v>
      </c>
      <c r="T132" s="276">
        <f t="shared" si="52"/>
        <v>0</v>
      </c>
      <c r="U132" s="62">
        <f t="shared" si="25"/>
        <v>0</v>
      </c>
    </row>
    <row r="133" spans="1:21" x14ac:dyDescent="0.25">
      <c r="A133" s="80" t="s">
        <v>108</v>
      </c>
      <c r="B133" s="52">
        <f>'DAY16'!H133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+(Table119[[#This Row],[OPENING ]]+Table119[[#This Row],[RECEIPTS]]+Table119[[#This Row],[RETURNS]])-(Table119[[#This Row],[EXCHANGED]]+Table119[[#This Row],[SALES]]+Table119[[#This Row],[ISSUES]])</f>
        <v>5775.4</v>
      </c>
      <c r="I133" s="53">
        <v>0</v>
      </c>
      <c r="J133" s="58">
        <f t="shared" si="26"/>
        <v>-5775.4</v>
      </c>
      <c r="K133" s="53">
        <f>+'DAY16'!K133+'DAY17'!C133</f>
        <v>0</v>
      </c>
      <c r="L133" s="54">
        <f>+'DAY16'!L133+'DAY17'!D133</f>
        <v>0</v>
      </c>
      <c r="M133" s="55">
        <f>+'DAY16'!M133+'DAY17'!E133</f>
        <v>0</v>
      </c>
      <c r="N133" s="52">
        <f>+'DAY16'!N133+'DAY17'!F133</f>
        <v>0</v>
      </c>
      <c r="O133" s="276">
        <f>+'DAY16'!O133+'DAY17'!G133</f>
        <v>0</v>
      </c>
      <c r="P133" s="53">
        <f t="shared" si="48"/>
        <v>0</v>
      </c>
      <c r="Q133" s="54">
        <f t="shared" si="49"/>
        <v>0</v>
      </c>
      <c r="R133" s="55">
        <f t="shared" si="50"/>
        <v>0</v>
      </c>
      <c r="S133" s="52">
        <f t="shared" si="51"/>
        <v>0</v>
      </c>
      <c r="T133" s="276">
        <f t="shared" si="52"/>
        <v>0</v>
      </c>
      <c r="U133" s="62">
        <f t="shared" ref="U133:U209" si="53">IFERROR(+H133/(P133+Q133+R133+S133+T133),0)</f>
        <v>0</v>
      </c>
    </row>
    <row r="134" spans="1:21" x14ac:dyDescent="0.25">
      <c r="A134" s="85" t="s">
        <v>115</v>
      </c>
      <c r="B134" s="52">
        <f>'DAY16'!H134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+(Table119[[#This Row],[OPENING ]]+Table119[[#This Row],[RECEIPTS]]+Table119[[#This Row],[RETURNS]])-(Table119[[#This Row],[EXCHANGED]]+Table119[[#This Row],[SALES]]+Table119[[#This Row],[ISSUES]])</f>
        <v>0</v>
      </c>
      <c r="I134" s="53">
        <v>0</v>
      </c>
      <c r="J134" s="58">
        <f t="shared" si="26"/>
        <v>0</v>
      </c>
      <c r="K134" s="53">
        <f>+'DAY16'!K134+'DAY17'!C134</f>
        <v>0</v>
      </c>
      <c r="L134" s="54">
        <f>+'DAY16'!L134+'DAY17'!D134</f>
        <v>0</v>
      </c>
      <c r="M134" s="55">
        <f>+'DAY16'!M134+'DAY17'!E134</f>
        <v>0</v>
      </c>
      <c r="N134" s="52">
        <f>+'DAY16'!N134+'DAY17'!F134</f>
        <v>0</v>
      </c>
      <c r="O134" s="276">
        <f>+'DAY16'!O134+'DAY17'!G134</f>
        <v>0</v>
      </c>
      <c r="P134" s="53">
        <f t="shared" si="48"/>
        <v>0</v>
      </c>
      <c r="Q134" s="54">
        <f t="shared" si="49"/>
        <v>0</v>
      </c>
      <c r="R134" s="55">
        <f t="shared" si="50"/>
        <v>0</v>
      </c>
      <c r="S134" s="52">
        <f t="shared" si="51"/>
        <v>0</v>
      </c>
      <c r="T134" s="276">
        <f t="shared" si="52"/>
        <v>0</v>
      </c>
      <c r="U134" s="62">
        <f t="shared" si="53"/>
        <v>0</v>
      </c>
    </row>
    <row r="135" spans="1:21" x14ac:dyDescent="0.25">
      <c r="A135" s="80" t="s">
        <v>253</v>
      </c>
      <c r="B135" s="52">
        <f>'DAY16'!H135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+(Table119[[#This Row],[OPENING ]]+Table119[[#This Row],[RECEIPTS]]+Table119[[#This Row],[RETURNS]])-(Table119[[#This Row],[EXCHANGED]]+Table119[[#This Row],[SALES]]+Table119[[#This Row],[ISSUES]])</f>
        <v>0</v>
      </c>
      <c r="I135" s="53">
        <v>0</v>
      </c>
      <c r="J135" s="58">
        <f t="shared" si="26"/>
        <v>0</v>
      </c>
      <c r="K135" s="53">
        <f>+'DAY16'!K135+'DAY17'!C135</f>
        <v>0</v>
      </c>
      <c r="L135" s="54">
        <f>+'DAY16'!L135+'DAY17'!D135</f>
        <v>0</v>
      </c>
      <c r="M135" s="55">
        <f>+'DAY16'!M135+'DAY17'!E135</f>
        <v>0</v>
      </c>
      <c r="N135" s="52">
        <f>+'DAY16'!N135+'DAY17'!F135</f>
        <v>0</v>
      </c>
      <c r="O135" s="276">
        <f>+'DAY16'!O135+'DAY17'!G135</f>
        <v>754</v>
      </c>
      <c r="P135" s="53">
        <f t="shared" si="48"/>
        <v>0</v>
      </c>
      <c r="Q135" s="54">
        <f t="shared" si="49"/>
        <v>0</v>
      </c>
      <c r="R135" s="55">
        <f t="shared" si="50"/>
        <v>0</v>
      </c>
      <c r="S135" s="52">
        <f t="shared" si="51"/>
        <v>0</v>
      </c>
      <c r="T135" s="276">
        <f t="shared" si="52"/>
        <v>44.352941176470587</v>
      </c>
      <c r="U135" s="62">
        <f t="shared" si="53"/>
        <v>0</v>
      </c>
    </row>
    <row r="136" spans="1:21" x14ac:dyDescent="0.25">
      <c r="A136" s="80" t="s">
        <v>123</v>
      </c>
      <c r="B136" s="52">
        <f>'DAY16'!H136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+(Table119[[#This Row],[OPENING ]]+Table119[[#This Row],[RECEIPTS]]+Table119[[#This Row],[RETURNS]])-(Table119[[#This Row],[EXCHANGED]]+Table119[[#This Row],[SALES]]+Table119[[#This Row],[ISSUES]])</f>
        <v>0</v>
      </c>
      <c r="I136" s="53">
        <v>0</v>
      </c>
      <c r="J136" s="58">
        <f t="shared" si="26"/>
        <v>0</v>
      </c>
      <c r="K136" s="53">
        <f>+'DAY16'!K136+'DAY17'!C136</f>
        <v>0</v>
      </c>
      <c r="L136" s="54">
        <f>+'DAY16'!L136+'DAY17'!D136</f>
        <v>0</v>
      </c>
      <c r="M136" s="55">
        <f>+'DAY16'!M136+'DAY17'!E136</f>
        <v>0</v>
      </c>
      <c r="N136" s="52">
        <f>+'DAY16'!N136+'DAY17'!F136</f>
        <v>0</v>
      </c>
      <c r="O136" s="276">
        <f>+'DAY16'!O136+'DAY17'!G136</f>
        <v>0</v>
      </c>
      <c r="P136" s="53">
        <f t="shared" si="48"/>
        <v>0</v>
      </c>
      <c r="Q136" s="54">
        <f t="shared" si="49"/>
        <v>0</v>
      </c>
      <c r="R136" s="55">
        <f t="shared" si="50"/>
        <v>0</v>
      </c>
      <c r="S136" s="52">
        <f t="shared" si="51"/>
        <v>0</v>
      </c>
      <c r="T136" s="276">
        <f t="shared" si="52"/>
        <v>0</v>
      </c>
      <c r="U136" s="62">
        <f t="shared" si="53"/>
        <v>0</v>
      </c>
    </row>
    <row r="137" spans="1:21" x14ac:dyDescent="0.25">
      <c r="A137" s="80" t="s">
        <v>124</v>
      </c>
      <c r="B137" s="52">
        <f>'DAY16'!H137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+(Table119[[#This Row],[OPENING ]]+Table119[[#This Row],[RECEIPTS]]+Table119[[#This Row],[RETURNS]])-(Table119[[#This Row],[EXCHANGED]]+Table119[[#This Row],[SALES]]+Table119[[#This Row],[ISSUES]])</f>
        <v>0</v>
      </c>
      <c r="I137" s="53">
        <v>0</v>
      </c>
      <c r="J137" s="58">
        <f t="shared" si="26"/>
        <v>0</v>
      </c>
      <c r="K137" s="53">
        <f>+'DAY16'!K137+'DAY17'!C137</f>
        <v>0</v>
      </c>
      <c r="L137" s="54">
        <f>+'DAY16'!L137+'DAY17'!D137</f>
        <v>0</v>
      </c>
      <c r="M137" s="55">
        <f>+'DAY16'!M137+'DAY17'!E137</f>
        <v>0</v>
      </c>
      <c r="N137" s="52">
        <f>+'DAY16'!N137+'DAY17'!F137</f>
        <v>0</v>
      </c>
      <c r="O137" s="276">
        <f>+'DAY16'!O137+'DAY17'!G137</f>
        <v>0</v>
      </c>
      <c r="P137" s="53">
        <f t="shared" si="48"/>
        <v>0</v>
      </c>
      <c r="Q137" s="54">
        <f t="shared" si="49"/>
        <v>0</v>
      </c>
      <c r="R137" s="55">
        <f t="shared" si="50"/>
        <v>0</v>
      </c>
      <c r="S137" s="52">
        <f t="shared" si="51"/>
        <v>0</v>
      </c>
      <c r="T137" s="276">
        <f t="shared" si="52"/>
        <v>0</v>
      </c>
      <c r="U137" s="62">
        <f t="shared" si="53"/>
        <v>0</v>
      </c>
    </row>
    <row r="138" spans="1:21" x14ac:dyDescent="0.25">
      <c r="A138" s="80" t="s">
        <v>125</v>
      </c>
      <c r="B138" s="52">
        <f>'DAY16'!H138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+(Table119[[#This Row],[OPENING ]]+Table119[[#This Row],[RECEIPTS]]+Table119[[#This Row],[RETURNS]])-(Table119[[#This Row],[EXCHANGED]]+Table119[[#This Row],[SALES]]+Table119[[#This Row],[ISSUES]])</f>
        <v>0</v>
      </c>
      <c r="I138" s="53">
        <v>0</v>
      </c>
      <c r="J138" s="58">
        <f t="shared" si="26"/>
        <v>0</v>
      </c>
      <c r="K138" s="53">
        <f>+'DAY16'!K138+'DAY17'!C138</f>
        <v>0</v>
      </c>
      <c r="L138" s="54">
        <f>+'DAY16'!L138+'DAY17'!D138</f>
        <v>0</v>
      </c>
      <c r="M138" s="55">
        <f>+'DAY16'!M138+'DAY17'!E138</f>
        <v>0</v>
      </c>
      <c r="N138" s="52">
        <f>+'DAY16'!N138+'DAY17'!F138</f>
        <v>0</v>
      </c>
      <c r="O138" s="276">
        <f>+'DAY16'!O138+'DAY17'!G138</f>
        <v>0</v>
      </c>
      <c r="P138" s="53">
        <f t="shared" si="48"/>
        <v>0</v>
      </c>
      <c r="Q138" s="54">
        <f t="shared" si="49"/>
        <v>0</v>
      </c>
      <c r="R138" s="55">
        <f t="shared" si="50"/>
        <v>0</v>
      </c>
      <c r="S138" s="52">
        <f t="shared" si="51"/>
        <v>0</v>
      </c>
      <c r="T138" s="276">
        <f t="shared" si="52"/>
        <v>0</v>
      </c>
      <c r="U138" s="62">
        <f t="shared" si="53"/>
        <v>0</v>
      </c>
    </row>
    <row r="139" spans="1:21" x14ac:dyDescent="0.25">
      <c r="A139" s="80" t="s">
        <v>172</v>
      </c>
      <c r="B139" s="52">
        <f>'DAY16'!H139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+(Table119[[#This Row],[OPENING ]]+Table119[[#This Row],[RECEIPTS]]+Table119[[#This Row],[RETURNS]])-(Table119[[#This Row],[EXCHANGED]]+Table119[[#This Row],[SALES]]+Table119[[#This Row],[ISSUES]])</f>
        <v>0</v>
      </c>
      <c r="I139" s="53">
        <v>0</v>
      </c>
      <c r="J139" s="58">
        <f t="shared" si="26"/>
        <v>0</v>
      </c>
      <c r="K139" s="53">
        <f>+'DAY16'!K139+'DAY17'!C139</f>
        <v>0</v>
      </c>
      <c r="L139" s="54">
        <f>+'DAY16'!L139+'DAY17'!D139</f>
        <v>0</v>
      </c>
      <c r="M139" s="55">
        <f>+'DAY16'!M139+'DAY17'!E139</f>
        <v>0</v>
      </c>
      <c r="N139" s="52">
        <f>+'DAY16'!N139+'DAY17'!F139</f>
        <v>0</v>
      </c>
      <c r="O139" s="276">
        <f>+'DAY16'!O139+'DAY17'!G139</f>
        <v>0</v>
      </c>
      <c r="P139" s="53">
        <f t="shared" si="48"/>
        <v>0</v>
      </c>
      <c r="Q139" s="54">
        <f t="shared" si="49"/>
        <v>0</v>
      </c>
      <c r="R139" s="55">
        <f t="shared" si="50"/>
        <v>0</v>
      </c>
      <c r="S139" s="52">
        <f t="shared" si="51"/>
        <v>0</v>
      </c>
      <c r="T139" s="276">
        <f t="shared" si="52"/>
        <v>0</v>
      </c>
      <c r="U139" s="62">
        <f t="shared" si="53"/>
        <v>0</v>
      </c>
    </row>
    <row r="140" spans="1:21" x14ac:dyDescent="0.25">
      <c r="A140" s="80" t="s">
        <v>173</v>
      </c>
      <c r="B140" s="52">
        <f>'DAY16'!H140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+(Table119[[#This Row],[OPENING ]]+Table119[[#This Row],[RECEIPTS]]+Table119[[#This Row],[RETURNS]])-(Table119[[#This Row],[EXCHANGED]]+Table119[[#This Row],[SALES]]+Table119[[#This Row],[ISSUES]])</f>
        <v>0</v>
      </c>
      <c r="I140" s="53">
        <v>0</v>
      </c>
      <c r="J140" s="58">
        <f t="shared" si="26"/>
        <v>0</v>
      </c>
      <c r="K140" s="53">
        <f>+'DAY16'!K140+'DAY17'!C140</f>
        <v>0</v>
      </c>
      <c r="L140" s="54">
        <f>+'DAY16'!L140+'DAY17'!D140</f>
        <v>0</v>
      </c>
      <c r="M140" s="55">
        <f>+'DAY16'!M140+'DAY17'!E140</f>
        <v>0</v>
      </c>
      <c r="N140" s="52">
        <f>+'DAY16'!N140+'DAY17'!F140</f>
        <v>0</v>
      </c>
      <c r="O140" s="276">
        <f>+'DAY16'!O140+'DAY17'!G140</f>
        <v>0</v>
      </c>
      <c r="P140" s="53">
        <f t="shared" si="48"/>
        <v>0</v>
      </c>
      <c r="Q140" s="54">
        <f t="shared" si="49"/>
        <v>0</v>
      </c>
      <c r="R140" s="55">
        <f t="shared" si="50"/>
        <v>0</v>
      </c>
      <c r="S140" s="52">
        <f t="shared" si="51"/>
        <v>0</v>
      </c>
      <c r="T140" s="276">
        <f t="shared" si="52"/>
        <v>0</v>
      </c>
      <c r="U140" s="62">
        <f t="shared" si="53"/>
        <v>0</v>
      </c>
    </row>
    <row r="141" spans="1:21" x14ac:dyDescent="0.25">
      <c r="A141" s="80" t="s">
        <v>177</v>
      </c>
      <c r="B141" s="52">
        <f>'DAY16'!H141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+(Table119[[#This Row],[OPENING ]]+Table119[[#This Row],[RECEIPTS]]+Table119[[#This Row],[RETURNS]])-(Table119[[#This Row],[EXCHANGED]]+Table119[[#This Row],[SALES]]+Table119[[#This Row],[ISSUES]])</f>
        <v>0</v>
      </c>
      <c r="I141" s="53">
        <v>0</v>
      </c>
      <c r="J141" s="58">
        <f t="shared" si="26"/>
        <v>0</v>
      </c>
      <c r="K141" s="53">
        <f>+'DAY16'!K141+'DAY17'!C141</f>
        <v>0</v>
      </c>
      <c r="L141" s="54">
        <f>+'DAY16'!L141+'DAY17'!D141</f>
        <v>0</v>
      </c>
      <c r="M141" s="55">
        <f>+'DAY16'!M141+'DAY17'!E141</f>
        <v>0</v>
      </c>
      <c r="N141" s="52">
        <f>+'DAY16'!N141+'DAY17'!F141</f>
        <v>0</v>
      </c>
      <c r="O141" s="276">
        <f>+'DAY16'!O141+'DAY17'!G141</f>
        <v>0</v>
      </c>
      <c r="P141" s="53">
        <f t="shared" si="48"/>
        <v>0</v>
      </c>
      <c r="Q141" s="54">
        <f t="shared" si="49"/>
        <v>0</v>
      </c>
      <c r="R141" s="55">
        <f t="shared" si="50"/>
        <v>0</v>
      </c>
      <c r="S141" s="52">
        <f t="shared" si="51"/>
        <v>0</v>
      </c>
      <c r="T141" s="276">
        <f t="shared" si="52"/>
        <v>0</v>
      </c>
      <c r="U141" s="62">
        <f t="shared" si="53"/>
        <v>0</v>
      </c>
    </row>
    <row r="142" spans="1:21" x14ac:dyDescent="0.25">
      <c r="A142" s="80" t="s">
        <v>176</v>
      </c>
      <c r="B142" s="52">
        <f>'DAY16'!H142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+(Table119[[#This Row],[OPENING ]]+Table119[[#This Row],[RECEIPTS]]+Table119[[#This Row],[RETURNS]])-(Table119[[#This Row],[EXCHANGED]]+Table119[[#This Row],[SALES]]+Table119[[#This Row],[ISSUES]])</f>
        <v>0</v>
      </c>
      <c r="I142" s="53">
        <v>0</v>
      </c>
      <c r="J142" s="58">
        <f t="shared" si="26"/>
        <v>0</v>
      </c>
      <c r="K142" s="53">
        <f>+'DAY16'!K142+'DAY17'!C142</f>
        <v>0</v>
      </c>
      <c r="L142" s="54">
        <f>+'DAY16'!L142+'DAY17'!D142</f>
        <v>0</v>
      </c>
      <c r="M142" s="55">
        <f>+'DAY16'!M142+'DAY17'!E142</f>
        <v>0</v>
      </c>
      <c r="N142" s="52">
        <f>+'DAY16'!N142+'DAY17'!F142</f>
        <v>0</v>
      </c>
      <c r="O142" s="276">
        <f>+'DAY16'!O142+'DAY17'!G142</f>
        <v>0</v>
      </c>
      <c r="P142" s="53">
        <f t="shared" si="48"/>
        <v>0</v>
      </c>
      <c r="Q142" s="54">
        <f t="shared" si="49"/>
        <v>0</v>
      </c>
      <c r="R142" s="55">
        <f t="shared" si="50"/>
        <v>0</v>
      </c>
      <c r="S142" s="52">
        <f t="shared" si="51"/>
        <v>0</v>
      </c>
      <c r="T142" s="276">
        <f t="shared" si="52"/>
        <v>0</v>
      </c>
      <c r="U142" s="62">
        <f t="shared" si="53"/>
        <v>0</v>
      </c>
    </row>
    <row r="143" spans="1:21" x14ac:dyDescent="0.25">
      <c r="A143" s="80" t="s">
        <v>210</v>
      </c>
      <c r="B143" s="52">
        <f>'DAY16'!H143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+(Table119[[#This Row],[OPENING ]]+Table119[[#This Row],[RECEIPTS]]+Table119[[#This Row],[RETURNS]])-(Table119[[#This Row],[EXCHANGED]]+Table119[[#This Row],[SALES]]+Table119[[#This Row],[ISSUES]])</f>
        <v>0</v>
      </c>
      <c r="I143" s="53">
        <v>0</v>
      </c>
      <c r="J143" s="58">
        <f t="shared" si="26"/>
        <v>0</v>
      </c>
      <c r="K143" s="53">
        <f>+'DAY16'!K143+'DAY17'!C143</f>
        <v>0</v>
      </c>
      <c r="L143" s="54">
        <f>+'DAY16'!L143+'DAY17'!D143</f>
        <v>0</v>
      </c>
      <c r="M143" s="55">
        <f>+'DAY16'!M143+'DAY17'!E143</f>
        <v>0</v>
      </c>
      <c r="N143" s="52">
        <f>+'DAY16'!N143+'DAY17'!F143</f>
        <v>0</v>
      </c>
      <c r="O143" s="276">
        <f>+'DAY16'!O143+'DAY17'!G143</f>
        <v>0</v>
      </c>
      <c r="P143" s="53">
        <f t="shared" si="48"/>
        <v>0</v>
      </c>
      <c r="Q143" s="54">
        <f t="shared" si="49"/>
        <v>0</v>
      </c>
      <c r="R143" s="55">
        <f t="shared" si="50"/>
        <v>0</v>
      </c>
      <c r="S143" s="52">
        <f t="shared" si="51"/>
        <v>0</v>
      </c>
      <c r="T143" s="276">
        <f t="shared" si="52"/>
        <v>0</v>
      </c>
      <c r="U143" s="62">
        <f t="shared" si="53"/>
        <v>0</v>
      </c>
    </row>
    <row r="144" spans="1:21" x14ac:dyDescent="0.25">
      <c r="A144" s="80" t="s">
        <v>211</v>
      </c>
      <c r="B144" s="52">
        <f>'DAY16'!H144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+(Table119[[#This Row],[OPENING ]]+Table119[[#This Row],[RECEIPTS]]+Table119[[#This Row],[RETURNS]])-(Table119[[#This Row],[EXCHANGED]]+Table119[[#This Row],[SALES]]+Table119[[#This Row],[ISSUES]])</f>
        <v>0</v>
      </c>
      <c r="I144" s="53">
        <v>0</v>
      </c>
      <c r="J144" s="58">
        <f t="shared" si="26"/>
        <v>0</v>
      </c>
      <c r="K144" s="53">
        <f>+'DAY16'!K144+'DAY17'!C144</f>
        <v>0</v>
      </c>
      <c r="L144" s="54">
        <f>+'DAY16'!L144+'DAY17'!D144</f>
        <v>0</v>
      </c>
      <c r="M144" s="55">
        <f>+'DAY16'!M144+'DAY17'!E144</f>
        <v>0</v>
      </c>
      <c r="N144" s="52">
        <f>+'DAY16'!N144+'DAY17'!F144</f>
        <v>0</v>
      </c>
      <c r="O144" s="276">
        <f>+'DAY16'!O144+'DAY17'!G144</f>
        <v>0</v>
      </c>
      <c r="P144" s="53">
        <f t="shared" si="48"/>
        <v>0</v>
      </c>
      <c r="Q144" s="54">
        <f t="shared" si="49"/>
        <v>0</v>
      </c>
      <c r="R144" s="55">
        <f t="shared" si="50"/>
        <v>0</v>
      </c>
      <c r="S144" s="52">
        <f t="shared" si="51"/>
        <v>0</v>
      </c>
      <c r="T144" s="276">
        <f t="shared" si="52"/>
        <v>0</v>
      </c>
      <c r="U144" s="62">
        <f t="shared" si="53"/>
        <v>0</v>
      </c>
    </row>
    <row r="145" spans="1:21" x14ac:dyDescent="0.25">
      <c r="A145" s="80" t="s">
        <v>214</v>
      </c>
      <c r="B145" s="52">
        <f>'DAY16'!H145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+(Table119[[#This Row],[OPENING ]]+Table119[[#This Row],[RECEIPTS]]+Table119[[#This Row],[RETURNS]])-(Table119[[#This Row],[EXCHANGED]]+Table119[[#This Row],[SALES]]+Table119[[#This Row],[ISSUES]])</f>
        <v>0</v>
      </c>
      <c r="I145" s="53">
        <v>0</v>
      </c>
      <c r="J145" s="58">
        <f t="shared" si="26"/>
        <v>0</v>
      </c>
      <c r="K145" s="53">
        <f>+'DAY16'!K145+'DAY17'!C145</f>
        <v>0</v>
      </c>
      <c r="L145" s="54">
        <f>+'DAY16'!L145+'DAY17'!D145</f>
        <v>0</v>
      </c>
      <c r="M145" s="55">
        <f>+'DAY16'!M145+'DAY17'!E145</f>
        <v>0</v>
      </c>
      <c r="N145" s="52">
        <f>+'DAY16'!N145+'DAY17'!F145</f>
        <v>0</v>
      </c>
      <c r="O145" s="276">
        <f>+'DAY16'!O145+'DAY17'!G145</f>
        <v>0</v>
      </c>
      <c r="P145" s="53">
        <f t="shared" si="48"/>
        <v>0</v>
      </c>
      <c r="Q145" s="54">
        <f t="shared" si="49"/>
        <v>0</v>
      </c>
      <c r="R145" s="55">
        <f t="shared" si="50"/>
        <v>0</v>
      </c>
      <c r="S145" s="52">
        <f t="shared" si="51"/>
        <v>0</v>
      </c>
      <c r="T145" s="276">
        <f t="shared" si="52"/>
        <v>0</v>
      </c>
      <c r="U145" s="62">
        <f t="shared" si="53"/>
        <v>0</v>
      </c>
    </row>
    <row r="146" spans="1:21" x14ac:dyDescent="0.25">
      <c r="A146" s="80" t="s">
        <v>215</v>
      </c>
      <c r="B146" s="52">
        <f>'DAY16'!H146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+(Table119[[#This Row],[OPENING ]]+Table119[[#This Row],[RECEIPTS]]+Table119[[#This Row],[RETURNS]])-(Table119[[#This Row],[EXCHANGED]]+Table119[[#This Row],[SALES]]+Table119[[#This Row],[ISSUES]])</f>
        <v>0</v>
      </c>
      <c r="I146" s="53">
        <v>0</v>
      </c>
      <c r="J146" s="58">
        <f t="shared" si="26"/>
        <v>0</v>
      </c>
      <c r="K146" s="53">
        <f>+'DAY16'!K146+'DAY17'!C146</f>
        <v>0</v>
      </c>
      <c r="L146" s="54">
        <f>+'DAY16'!L146+'DAY17'!D146</f>
        <v>0</v>
      </c>
      <c r="M146" s="55">
        <f>+'DAY16'!M146+'DAY17'!E146</f>
        <v>0</v>
      </c>
      <c r="N146" s="52">
        <f>+'DAY16'!N146+'DAY17'!F146</f>
        <v>0</v>
      </c>
      <c r="O146" s="276">
        <f>+'DAY16'!O146+'DAY17'!G146</f>
        <v>0</v>
      </c>
      <c r="P146" s="53">
        <f t="shared" si="48"/>
        <v>0</v>
      </c>
      <c r="Q146" s="54">
        <f t="shared" si="49"/>
        <v>0</v>
      </c>
      <c r="R146" s="55">
        <f t="shared" si="50"/>
        <v>0</v>
      </c>
      <c r="S146" s="52">
        <f t="shared" si="51"/>
        <v>0</v>
      </c>
      <c r="T146" s="276">
        <f t="shared" si="52"/>
        <v>0</v>
      </c>
      <c r="U146" s="62">
        <f t="shared" si="53"/>
        <v>0</v>
      </c>
    </row>
    <row r="147" spans="1:21" x14ac:dyDescent="0.25">
      <c r="A147" s="80" t="s">
        <v>233</v>
      </c>
      <c r="B147" s="52">
        <f>'DAY16'!H147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+(Table119[[#This Row],[OPENING ]]+Table119[[#This Row],[RECEIPTS]]+Table119[[#This Row],[RETURNS]])-(Table119[[#This Row],[EXCHANGED]]+Table119[[#This Row],[SALES]]+Table119[[#This Row],[ISSUES]])</f>
        <v>0</v>
      </c>
      <c r="I147" s="53">
        <v>0</v>
      </c>
      <c r="J147" s="58">
        <f t="shared" si="26"/>
        <v>0</v>
      </c>
      <c r="K147" s="53">
        <f>+'DAY16'!K147+'DAY17'!C147</f>
        <v>0</v>
      </c>
      <c r="L147" s="54">
        <f>+'DAY16'!L147+'DAY17'!D147</f>
        <v>0</v>
      </c>
      <c r="M147" s="55">
        <f>+'DAY16'!M147+'DAY17'!E147</f>
        <v>0</v>
      </c>
      <c r="N147" s="52">
        <f>+'DAY16'!N147+'DAY17'!F147</f>
        <v>0</v>
      </c>
      <c r="O147" s="276">
        <f>+'DAY16'!O147+'DAY17'!G147</f>
        <v>0</v>
      </c>
      <c r="P147" s="53">
        <f t="shared" si="48"/>
        <v>0</v>
      </c>
      <c r="Q147" s="54">
        <f t="shared" si="49"/>
        <v>0</v>
      </c>
      <c r="R147" s="55">
        <f t="shared" si="50"/>
        <v>0</v>
      </c>
      <c r="S147" s="52">
        <f t="shared" si="51"/>
        <v>0</v>
      </c>
      <c r="T147" s="276">
        <f t="shared" si="52"/>
        <v>0</v>
      </c>
      <c r="U147" s="62">
        <f t="shared" si="53"/>
        <v>0</v>
      </c>
    </row>
    <row r="148" spans="1:21" x14ac:dyDescent="0.25">
      <c r="A148" s="80" t="s">
        <v>236</v>
      </c>
      <c r="B148" s="52">
        <f>'DAY16'!H148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+(Table119[[#This Row],[OPENING ]]+Table119[[#This Row],[RECEIPTS]]+Table119[[#This Row],[RETURNS]])-(Table119[[#This Row],[EXCHANGED]]+Table119[[#This Row],[SALES]]+Table119[[#This Row],[ISSUES]])</f>
        <v>0</v>
      </c>
      <c r="I148" s="53">
        <v>0</v>
      </c>
      <c r="J148" s="58">
        <f t="shared" si="26"/>
        <v>0</v>
      </c>
      <c r="K148" s="53">
        <f>+'DAY16'!K148+'DAY17'!C148</f>
        <v>0</v>
      </c>
      <c r="L148" s="54">
        <f>+'DAY16'!L148+'DAY17'!D148</f>
        <v>0</v>
      </c>
      <c r="M148" s="55">
        <f>+'DAY16'!M148+'DAY17'!E148</f>
        <v>0</v>
      </c>
      <c r="N148" s="52">
        <f>+'DAY16'!N148+'DAY17'!F148</f>
        <v>0</v>
      </c>
      <c r="O148" s="276">
        <f>+'DAY16'!O148+'DAY17'!G148</f>
        <v>0</v>
      </c>
      <c r="P148" s="53">
        <f t="shared" si="48"/>
        <v>0</v>
      </c>
      <c r="Q148" s="54">
        <f t="shared" si="49"/>
        <v>0</v>
      </c>
      <c r="R148" s="55">
        <f t="shared" si="50"/>
        <v>0</v>
      </c>
      <c r="S148" s="52">
        <f t="shared" si="51"/>
        <v>0</v>
      </c>
      <c r="T148" s="276">
        <f t="shared" si="52"/>
        <v>0</v>
      </c>
      <c r="U148" s="62">
        <f t="shared" si="53"/>
        <v>0</v>
      </c>
    </row>
    <row r="149" spans="1:21" ht="15.75" thickBot="1" x14ac:dyDescent="0.3">
      <c r="A149" s="142"/>
      <c r="B149" s="52">
        <f>'DAY16'!H149</f>
        <v>0</v>
      </c>
      <c r="C149" s="53">
        <v>0</v>
      </c>
      <c r="D149" s="54">
        <v>0</v>
      </c>
      <c r="E149" s="55">
        <v>0</v>
      </c>
      <c r="F149" s="52">
        <v>0</v>
      </c>
      <c r="G149" s="276">
        <v>0</v>
      </c>
      <c r="H149" s="54">
        <f>+(Table119[[#This Row],[OPENING ]]+Table119[[#This Row],[RECEIPTS]]+Table119[[#This Row],[RETURNS]])-(Table119[[#This Row],[EXCHANGED]]+Table119[[#This Row],[SALES]]+Table119[[#This Row],[ISSUES]])</f>
        <v>0</v>
      </c>
      <c r="I149" s="144">
        <v>0</v>
      </c>
      <c r="J149" s="148">
        <f t="shared" si="26"/>
        <v>0</v>
      </c>
      <c r="K149" s="53">
        <f>+'DAY16'!K149+'DAY17'!C149</f>
        <v>0</v>
      </c>
      <c r="L149" s="54">
        <f>+'DAY16'!L149+'DAY17'!D149</f>
        <v>0</v>
      </c>
      <c r="M149" s="55">
        <f>+'DAY16'!M149+'DAY17'!E149</f>
        <v>0</v>
      </c>
      <c r="N149" s="52">
        <f>+'DAY16'!N149+'DAY17'!F149</f>
        <v>0</v>
      </c>
      <c r="O149" s="276">
        <f>+'DAY16'!O149+'DAY17'!G149</f>
        <v>0</v>
      </c>
      <c r="P149" s="53">
        <f t="shared" si="48"/>
        <v>0</v>
      </c>
      <c r="Q149" s="54">
        <f t="shared" si="49"/>
        <v>0</v>
      </c>
      <c r="R149" s="55">
        <f t="shared" si="50"/>
        <v>0</v>
      </c>
      <c r="S149" s="52">
        <f t="shared" si="51"/>
        <v>0</v>
      </c>
      <c r="T149" s="276">
        <f t="shared" si="52"/>
        <v>0</v>
      </c>
      <c r="U149" s="167">
        <f t="shared" si="53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54">SUM(C128:C149)</f>
        <v>0</v>
      </c>
      <c r="D150" s="162">
        <f t="shared" si="54"/>
        <v>0</v>
      </c>
      <c r="E150" s="163">
        <f t="shared" si="54"/>
        <v>0</v>
      </c>
      <c r="F150" s="160">
        <f t="shared" si="54"/>
        <v>0</v>
      </c>
      <c r="G150" s="277">
        <f t="shared" ref="G150:T150" si="55">SUM(G128:G149)</f>
        <v>0</v>
      </c>
      <c r="H150" s="162">
        <f t="shared" si="55"/>
        <v>5847.2999999999993</v>
      </c>
      <c r="I150" s="161">
        <f t="shared" si="55"/>
        <v>0</v>
      </c>
      <c r="J150" s="165">
        <f t="shared" si="55"/>
        <v>-5847.2999999999993</v>
      </c>
      <c r="K150" s="161">
        <f t="shared" si="55"/>
        <v>20</v>
      </c>
      <c r="L150" s="174">
        <f t="shared" si="55"/>
        <v>0</v>
      </c>
      <c r="M150" s="163">
        <f t="shared" si="55"/>
        <v>0</v>
      </c>
      <c r="N150" s="160">
        <f t="shared" si="55"/>
        <v>0</v>
      </c>
      <c r="O150" s="277">
        <f t="shared" si="55"/>
        <v>2006.8</v>
      </c>
      <c r="P150" s="161">
        <f t="shared" si="55"/>
        <v>1.1764705882352942</v>
      </c>
      <c r="Q150" s="162">
        <f t="shared" si="55"/>
        <v>0</v>
      </c>
      <c r="R150" s="163">
        <f t="shared" si="55"/>
        <v>0</v>
      </c>
      <c r="S150" s="160">
        <f t="shared" si="55"/>
        <v>0</v>
      </c>
      <c r="T150" s="277">
        <f t="shared" si="55"/>
        <v>118.0470588235294</v>
      </c>
      <c r="U150" s="166">
        <f t="shared" si="53"/>
        <v>49.044849023090585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'DAY16'!H153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+(Table119[[#This Row],[OPENING ]]+Table119[[#This Row],[RECEIPTS]]+Table119[[#This Row],[RETURNS]])-(Table119[[#This Row],[EXCHANGED]]+Table119[[#This Row],[SALES]]+Table119[[#This Row],[ISSUES]])</f>
        <v>0</v>
      </c>
      <c r="I153" s="53">
        <v>0</v>
      </c>
      <c r="J153" s="58">
        <f t="shared" si="26"/>
        <v>0</v>
      </c>
      <c r="K153" s="53">
        <f>+'DAY16'!K153+'DAY17'!C153</f>
        <v>0</v>
      </c>
      <c r="L153" s="54">
        <f>+'DAY16'!L153+'DAY17'!D153</f>
        <v>0</v>
      </c>
      <c r="M153" s="55">
        <f>+'DAY16'!M153+'DAY17'!E153</f>
        <v>0</v>
      </c>
      <c r="N153" s="52">
        <f>+'DAY16'!N153+'DAY17'!F153</f>
        <v>0</v>
      </c>
      <c r="O153" s="276">
        <f>+'DAY16'!O153+'DAY17'!G153</f>
        <v>0</v>
      </c>
      <c r="P153" s="53">
        <f>+K153/17</f>
        <v>0</v>
      </c>
      <c r="Q153" s="54">
        <f>+L153/17</f>
        <v>0</v>
      </c>
      <c r="R153" s="55">
        <f>+M153/17</f>
        <v>0</v>
      </c>
      <c r="S153" s="52">
        <f>+N153/17</f>
        <v>0</v>
      </c>
      <c r="T153" s="276">
        <f>+O153/17</f>
        <v>0</v>
      </c>
      <c r="U153" s="62">
        <f t="shared" si="53"/>
        <v>0</v>
      </c>
    </row>
    <row r="154" spans="1:21" x14ac:dyDescent="0.25">
      <c r="A154" s="318" t="s">
        <v>67</v>
      </c>
      <c r="B154" s="52">
        <f>'DAY16'!H154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+(Table119[[#This Row],[OPENING ]]+Table119[[#This Row],[RECEIPTS]]+Table119[[#This Row],[RETURNS]])-(Table119[[#This Row],[EXCHANGED]]+Table119[[#This Row],[SALES]]+Table119[[#This Row],[ISSUES]])</f>
        <v>7.6</v>
      </c>
      <c r="I154" s="53">
        <v>0</v>
      </c>
      <c r="J154" s="58">
        <f t="shared" si="26"/>
        <v>-7.6</v>
      </c>
      <c r="K154" s="53">
        <f>+'DAY16'!K154+'DAY17'!C154</f>
        <v>0</v>
      </c>
      <c r="L154" s="54">
        <f>+'DAY16'!L154+'DAY17'!D154</f>
        <v>0</v>
      </c>
      <c r="M154" s="55">
        <f>+'DAY16'!M154+'DAY17'!E154</f>
        <v>0</v>
      </c>
      <c r="N154" s="52">
        <f>+'DAY16'!N154+'DAY17'!F154</f>
        <v>0</v>
      </c>
      <c r="O154" s="276">
        <f>+'DAY16'!O154+'DAY17'!G154</f>
        <v>0</v>
      </c>
      <c r="P154" s="53">
        <f t="shared" ref="P154:P213" si="56">+K154/17</f>
        <v>0</v>
      </c>
      <c r="Q154" s="54">
        <f t="shared" ref="Q154:Q213" si="57">+L154/17</f>
        <v>0</v>
      </c>
      <c r="R154" s="55">
        <f t="shared" ref="R154:R213" si="58">+M154/17</f>
        <v>0</v>
      </c>
      <c r="S154" s="52">
        <f t="shared" ref="S154:S213" si="59">+N154/17</f>
        <v>0</v>
      </c>
      <c r="T154" s="276">
        <f t="shared" ref="T154:T213" si="60">+O154/17</f>
        <v>0</v>
      </c>
      <c r="U154" s="62">
        <f t="shared" si="53"/>
        <v>0</v>
      </c>
    </row>
    <row r="155" spans="1:21" x14ac:dyDescent="0.25">
      <c r="A155" s="318" t="s">
        <v>68</v>
      </c>
      <c r="B155" s="52">
        <f>'DAY16'!H155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+(Table119[[#This Row],[OPENING ]]+Table119[[#This Row],[RECEIPTS]]+Table119[[#This Row],[RETURNS]])-(Table119[[#This Row],[EXCHANGED]]+Table119[[#This Row],[SALES]]+Table119[[#This Row],[ISSUES]])</f>
        <v>0</v>
      </c>
      <c r="I155" s="53">
        <v>0</v>
      </c>
      <c r="J155" s="58">
        <f t="shared" si="26"/>
        <v>0</v>
      </c>
      <c r="K155" s="53">
        <f>+'DAY16'!K155+'DAY17'!C155</f>
        <v>0</v>
      </c>
      <c r="L155" s="54">
        <f>+'DAY16'!L155+'DAY17'!D155</f>
        <v>0</v>
      </c>
      <c r="M155" s="55">
        <f>+'DAY16'!M155+'DAY17'!E155</f>
        <v>0</v>
      </c>
      <c r="N155" s="52">
        <f>+'DAY16'!N155+'DAY17'!F155</f>
        <v>0</v>
      </c>
      <c r="O155" s="276">
        <f>+'DAY16'!O155+'DAY17'!G155</f>
        <v>0</v>
      </c>
      <c r="P155" s="53">
        <f t="shared" si="56"/>
        <v>0</v>
      </c>
      <c r="Q155" s="54">
        <f t="shared" si="57"/>
        <v>0</v>
      </c>
      <c r="R155" s="55">
        <f t="shared" si="58"/>
        <v>0</v>
      </c>
      <c r="S155" s="52">
        <f t="shared" si="59"/>
        <v>0</v>
      </c>
      <c r="T155" s="276">
        <f t="shared" si="60"/>
        <v>0</v>
      </c>
      <c r="U155" s="62">
        <f t="shared" si="53"/>
        <v>0</v>
      </c>
    </row>
    <row r="156" spans="1:21" x14ac:dyDescent="0.25">
      <c r="A156" s="85" t="s">
        <v>69</v>
      </c>
      <c r="B156" s="52">
        <f>'DAY16'!H156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+(Table119[[#This Row],[OPENING ]]+Table119[[#This Row],[RECEIPTS]]+Table119[[#This Row],[RETURNS]])-(Table119[[#This Row],[EXCHANGED]]+Table119[[#This Row],[SALES]]+Table119[[#This Row],[ISSUES]])</f>
        <v>0</v>
      </c>
      <c r="I156" s="53">
        <v>0</v>
      </c>
      <c r="J156" s="58">
        <f t="shared" si="26"/>
        <v>0</v>
      </c>
      <c r="K156" s="53">
        <f>+'DAY16'!K156+'DAY17'!C156</f>
        <v>0</v>
      </c>
      <c r="L156" s="54">
        <f>+'DAY16'!L156+'DAY17'!D156</f>
        <v>0</v>
      </c>
      <c r="M156" s="55">
        <f>+'DAY16'!M156+'DAY17'!E156</f>
        <v>0</v>
      </c>
      <c r="N156" s="52">
        <f>+'DAY16'!N156+'DAY17'!F156</f>
        <v>0</v>
      </c>
      <c r="O156" s="276">
        <f>+'DAY16'!O156+'DAY17'!G156</f>
        <v>0</v>
      </c>
      <c r="P156" s="53">
        <f t="shared" si="56"/>
        <v>0</v>
      </c>
      <c r="Q156" s="54">
        <f t="shared" si="57"/>
        <v>0</v>
      </c>
      <c r="R156" s="55">
        <f t="shared" si="58"/>
        <v>0</v>
      </c>
      <c r="S156" s="52">
        <f t="shared" si="59"/>
        <v>0</v>
      </c>
      <c r="T156" s="276">
        <f t="shared" si="60"/>
        <v>0</v>
      </c>
      <c r="U156" s="62">
        <f t="shared" si="53"/>
        <v>0</v>
      </c>
    </row>
    <row r="157" spans="1:21" x14ac:dyDescent="0.25">
      <c r="A157" s="85" t="s">
        <v>70</v>
      </c>
      <c r="B157" s="52">
        <f>'DAY16'!H157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+(Table119[[#This Row],[OPENING ]]+Table119[[#This Row],[RECEIPTS]]+Table119[[#This Row],[RETURNS]])-(Table119[[#This Row],[EXCHANGED]]+Table119[[#This Row],[SALES]]+Table119[[#This Row],[ISSUES]])</f>
        <v>0</v>
      </c>
      <c r="I157" s="53">
        <v>0</v>
      </c>
      <c r="J157" s="58">
        <f t="shared" ref="J157:J220" si="61">+I157-H157</f>
        <v>0</v>
      </c>
      <c r="K157" s="53">
        <f>+'DAY16'!K157+'DAY17'!C157</f>
        <v>0</v>
      </c>
      <c r="L157" s="54">
        <f>+'DAY16'!L157+'DAY17'!D157</f>
        <v>0</v>
      </c>
      <c r="M157" s="55">
        <f>+'DAY16'!M157+'DAY17'!E157</f>
        <v>0</v>
      </c>
      <c r="N157" s="52">
        <f>+'DAY16'!N157+'DAY17'!F157</f>
        <v>0</v>
      </c>
      <c r="O157" s="276">
        <f>+'DAY16'!O157+'DAY17'!G157</f>
        <v>0</v>
      </c>
      <c r="P157" s="53">
        <f t="shared" si="56"/>
        <v>0</v>
      </c>
      <c r="Q157" s="54">
        <f t="shared" si="57"/>
        <v>0</v>
      </c>
      <c r="R157" s="55">
        <f t="shared" si="58"/>
        <v>0</v>
      </c>
      <c r="S157" s="52">
        <f t="shared" si="59"/>
        <v>0</v>
      </c>
      <c r="T157" s="276">
        <f t="shared" si="60"/>
        <v>0</v>
      </c>
      <c r="U157" s="62">
        <f t="shared" si="53"/>
        <v>0</v>
      </c>
    </row>
    <row r="158" spans="1:21" x14ac:dyDescent="0.25">
      <c r="A158" s="85" t="s">
        <v>71</v>
      </c>
      <c r="B158" s="52">
        <f>'DAY16'!H158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+(Table119[[#This Row],[OPENING ]]+Table119[[#This Row],[RECEIPTS]]+Table119[[#This Row],[RETURNS]])-(Table119[[#This Row],[EXCHANGED]]+Table119[[#This Row],[SALES]]+Table119[[#This Row],[ISSUES]])</f>
        <v>0</v>
      </c>
      <c r="I158" s="53">
        <v>0</v>
      </c>
      <c r="J158" s="58">
        <f t="shared" si="61"/>
        <v>0</v>
      </c>
      <c r="K158" s="53">
        <f>+'DAY16'!K158+'DAY17'!C158</f>
        <v>0</v>
      </c>
      <c r="L158" s="54">
        <f>+'DAY16'!L158+'DAY17'!D158</f>
        <v>0</v>
      </c>
      <c r="M158" s="55">
        <f>+'DAY16'!M158+'DAY17'!E158</f>
        <v>0</v>
      </c>
      <c r="N158" s="52">
        <f>+'DAY16'!N158+'DAY17'!F158</f>
        <v>0</v>
      </c>
      <c r="O158" s="276">
        <f>+'DAY16'!O158+'DAY17'!G158</f>
        <v>0</v>
      </c>
      <c r="P158" s="53">
        <f t="shared" si="56"/>
        <v>0</v>
      </c>
      <c r="Q158" s="54">
        <f t="shared" si="57"/>
        <v>0</v>
      </c>
      <c r="R158" s="55">
        <f t="shared" si="58"/>
        <v>0</v>
      </c>
      <c r="S158" s="52">
        <f t="shared" si="59"/>
        <v>0</v>
      </c>
      <c r="T158" s="276">
        <f t="shared" si="60"/>
        <v>0</v>
      </c>
      <c r="U158" s="62">
        <f t="shared" si="53"/>
        <v>0</v>
      </c>
    </row>
    <row r="159" spans="1:21" x14ac:dyDescent="0.25">
      <c r="A159" s="86" t="s">
        <v>72</v>
      </c>
      <c r="B159" s="52">
        <f>'DAY16'!H159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+(Table119[[#This Row],[OPENING ]]+Table119[[#This Row],[RECEIPTS]]+Table119[[#This Row],[RETURNS]])-(Table119[[#This Row],[EXCHANGED]]+Table119[[#This Row],[SALES]]+Table119[[#This Row],[ISSUES]])</f>
        <v>0</v>
      </c>
      <c r="I159" s="53">
        <v>0</v>
      </c>
      <c r="J159" s="58">
        <f t="shared" si="61"/>
        <v>0</v>
      </c>
      <c r="K159" s="53">
        <f>+'DAY16'!K159+'DAY17'!C159</f>
        <v>0</v>
      </c>
      <c r="L159" s="54">
        <f>+'DAY16'!L159+'DAY17'!D159</f>
        <v>0</v>
      </c>
      <c r="M159" s="55">
        <f>+'DAY16'!M159+'DAY17'!E159</f>
        <v>0</v>
      </c>
      <c r="N159" s="52">
        <f>+'DAY16'!N159+'DAY17'!F159</f>
        <v>0</v>
      </c>
      <c r="O159" s="276">
        <f>+'DAY16'!O159+'DAY17'!G159</f>
        <v>0</v>
      </c>
      <c r="P159" s="53">
        <f t="shared" si="56"/>
        <v>0</v>
      </c>
      <c r="Q159" s="54">
        <f t="shared" si="57"/>
        <v>0</v>
      </c>
      <c r="R159" s="55">
        <f t="shared" si="58"/>
        <v>0</v>
      </c>
      <c r="S159" s="52">
        <f t="shared" si="59"/>
        <v>0</v>
      </c>
      <c r="T159" s="276">
        <f t="shared" si="60"/>
        <v>0</v>
      </c>
      <c r="U159" s="62">
        <f t="shared" si="53"/>
        <v>0</v>
      </c>
    </row>
    <row r="160" spans="1:21" x14ac:dyDescent="0.25">
      <c r="A160" s="86" t="s">
        <v>73</v>
      </c>
      <c r="B160" s="52">
        <f>'DAY16'!H160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+(Table119[[#This Row],[OPENING ]]+Table119[[#This Row],[RECEIPTS]]+Table119[[#This Row],[RETURNS]])-(Table119[[#This Row],[EXCHANGED]]+Table119[[#This Row],[SALES]]+Table119[[#This Row],[ISSUES]])</f>
        <v>0</v>
      </c>
      <c r="I160" s="53">
        <v>0</v>
      </c>
      <c r="J160" s="58">
        <f t="shared" si="61"/>
        <v>0</v>
      </c>
      <c r="K160" s="53">
        <f>+'DAY16'!K160+'DAY17'!C160</f>
        <v>0</v>
      </c>
      <c r="L160" s="54">
        <f>+'DAY16'!L160+'DAY17'!D160</f>
        <v>0</v>
      </c>
      <c r="M160" s="55">
        <f>+'DAY16'!M160+'DAY17'!E160</f>
        <v>0</v>
      </c>
      <c r="N160" s="52">
        <f>+'DAY16'!N160+'DAY17'!F160</f>
        <v>0</v>
      </c>
      <c r="O160" s="276">
        <f>+'DAY16'!O160+'DAY17'!G160</f>
        <v>0</v>
      </c>
      <c r="P160" s="53">
        <f t="shared" si="56"/>
        <v>0</v>
      </c>
      <c r="Q160" s="54">
        <f t="shared" si="57"/>
        <v>0</v>
      </c>
      <c r="R160" s="55">
        <f t="shared" si="58"/>
        <v>0</v>
      </c>
      <c r="S160" s="52">
        <f t="shared" si="59"/>
        <v>0</v>
      </c>
      <c r="T160" s="276">
        <f t="shared" si="60"/>
        <v>0</v>
      </c>
      <c r="U160" s="62">
        <f t="shared" si="53"/>
        <v>0</v>
      </c>
    </row>
    <row r="161" spans="1:21" x14ac:dyDescent="0.25">
      <c r="A161" s="87" t="s">
        <v>74</v>
      </c>
      <c r="B161" s="52">
        <f>'DAY16'!H161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+(Table119[[#This Row],[OPENING ]]+Table119[[#This Row],[RECEIPTS]]+Table119[[#This Row],[RETURNS]])-(Table119[[#This Row],[EXCHANGED]]+Table119[[#This Row],[SALES]]+Table119[[#This Row],[ISSUES]])</f>
        <v>562</v>
      </c>
      <c r="I161" s="53">
        <v>0</v>
      </c>
      <c r="J161" s="58">
        <f>+I161-H161</f>
        <v>-562</v>
      </c>
      <c r="K161" s="53">
        <f>+'DAY16'!K161+'DAY17'!C161</f>
        <v>0</v>
      </c>
      <c r="L161" s="54">
        <f>+'DAY16'!L161+'DAY17'!D161</f>
        <v>0</v>
      </c>
      <c r="M161" s="55">
        <f>+'DAY16'!M161+'DAY17'!E161</f>
        <v>0</v>
      </c>
      <c r="N161" s="52">
        <f>+'DAY16'!N161+'DAY17'!F161</f>
        <v>0</v>
      </c>
      <c r="O161" s="276">
        <f>+'DAY16'!O161+'DAY17'!G161</f>
        <v>0</v>
      </c>
      <c r="P161" s="53">
        <f t="shared" si="56"/>
        <v>0</v>
      </c>
      <c r="Q161" s="54">
        <f t="shared" si="57"/>
        <v>0</v>
      </c>
      <c r="R161" s="55">
        <f t="shared" si="58"/>
        <v>0</v>
      </c>
      <c r="S161" s="52">
        <f t="shared" si="59"/>
        <v>0</v>
      </c>
      <c r="T161" s="276">
        <f t="shared" si="60"/>
        <v>0</v>
      </c>
      <c r="U161" s="62">
        <f t="shared" si="53"/>
        <v>0</v>
      </c>
    </row>
    <row r="162" spans="1:21" x14ac:dyDescent="0.25">
      <c r="A162" s="88" t="s">
        <v>75</v>
      </c>
      <c r="B162" s="52">
        <f>'DAY16'!H162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+(Table119[[#This Row],[OPENING ]]+Table119[[#This Row],[RECEIPTS]]+Table119[[#This Row],[RETURNS]])-(Table119[[#This Row],[EXCHANGED]]+Table119[[#This Row],[SALES]]+Table119[[#This Row],[ISSUES]])</f>
        <v>0</v>
      </c>
      <c r="I162" s="53">
        <v>0</v>
      </c>
      <c r="J162" s="58">
        <f t="shared" si="61"/>
        <v>0</v>
      </c>
      <c r="K162" s="53">
        <f>+'DAY16'!K162+'DAY17'!C162</f>
        <v>0</v>
      </c>
      <c r="L162" s="54">
        <f>+'DAY16'!L162+'DAY17'!D162</f>
        <v>0</v>
      </c>
      <c r="M162" s="55">
        <f>+'DAY16'!M162+'DAY17'!E162</f>
        <v>0</v>
      </c>
      <c r="N162" s="52">
        <f>+'DAY16'!N162+'DAY17'!F162</f>
        <v>0</v>
      </c>
      <c r="O162" s="276">
        <f>+'DAY16'!O162+'DAY17'!G162</f>
        <v>0</v>
      </c>
      <c r="P162" s="53">
        <f t="shared" si="56"/>
        <v>0</v>
      </c>
      <c r="Q162" s="54">
        <f t="shared" si="57"/>
        <v>0</v>
      </c>
      <c r="R162" s="55">
        <f t="shared" si="58"/>
        <v>0</v>
      </c>
      <c r="S162" s="52">
        <f t="shared" si="59"/>
        <v>0</v>
      </c>
      <c r="T162" s="276">
        <f t="shared" si="60"/>
        <v>0</v>
      </c>
      <c r="U162" s="62">
        <f t="shared" si="53"/>
        <v>0</v>
      </c>
    </row>
    <row r="163" spans="1:21" x14ac:dyDescent="0.25">
      <c r="A163" s="88" t="s">
        <v>76</v>
      </c>
      <c r="B163" s="52">
        <f>'DAY16'!H163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+(Table119[[#This Row],[OPENING ]]+Table119[[#This Row],[RECEIPTS]]+Table119[[#This Row],[RETURNS]])-(Table119[[#This Row],[EXCHANGED]]+Table119[[#This Row],[SALES]]+Table119[[#This Row],[ISSUES]])</f>
        <v>0</v>
      </c>
      <c r="I163" s="53">
        <v>0</v>
      </c>
      <c r="J163" s="58">
        <f t="shared" si="61"/>
        <v>0</v>
      </c>
      <c r="K163" s="53">
        <f>+'DAY16'!K163+'DAY17'!C163</f>
        <v>0</v>
      </c>
      <c r="L163" s="54">
        <f>+'DAY16'!L163+'DAY17'!D163</f>
        <v>0</v>
      </c>
      <c r="M163" s="55">
        <f>+'DAY16'!M163+'DAY17'!E163</f>
        <v>0</v>
      </c>
      <c r="N163" s="52">
        <f>+'DAY16'!N163+'DAY17'!F163</f>
        <v>0</v>
      </c>
      <c r="O163" s="276">
        <f>+'DAY16'!O163+'DAY17'!G163</f>
        <v>0</v>
      </c>
      <c r="P163" s="53">
        <f t="shared" si="56"/>
        <v>0</v>
      </c>
      <c r="Q163" s="54">
        <f t="shared" si="57"/>
        <v>0</v>
      </c>
      <c r="R163" s="55">
        <f t="shared" si="58"/>
        <v>0</v>
      </c>
      <c r="S163" s="52">
        <f t="shared" si="59"/>
        <v>0</v>
      </c>
      <c r="T163" s="276">
        <f t="shared" si="60"/>
        <v>0</v>
      </c>
      <c r="U163" s="62">
        <f t="shared" si="53"/>
        <v>0</v>
      </c>
    </row>
    <row r="164" spans="1:21" x14ac:dyDescent="0.25">
      <c r="A164" s="87" t="s">
        <v>77</v>
      </c>
      <c r="B164" s="52">
        <f>'DAY16'!H164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+(Table119[[#This Row],[OPENING ]]+Table119[[#This Row],[RECEIPTS]]+Table119[[#This Row],[RETURNS]])-(Table119[[#This Row],[EXCHANGED]]+Table119[[#This Row],[SALES]]+Table119[[#This Row],[ISSUES]])</f>
        <v>4</v>
      </c>
      <c r="I164" s="53">
        <v>0</v>
      </c>
      <c r="J164" s="58">
        <f t="shared" si="61"/>
        <v>-4</v>
      </c>
      <c r="K164" s="53">
        <f>+'DAY16'!K164+'DAY17'!C164</f>
        <v>0</v>
      </c>
      <c r="L164" s="54">
        <f>+'DAY16'!L164+'DAY17'!D164</f>
        <v>0</v>
      </c>
      <c r="M164" s="55">
        <f>+'DAY16'!M164+'DAY17'!E164</f>
        <v>0</v>
      </c>
      <c r="N164" s="52">
        <f>+'DAY16'!N164+'DAY17'!F164</f>
        <v>0</v>
      </c>
      <c r="O164" s="276">
        <f>+'DAY16'!O164+'DAY17'!G164</f>
        <v>0</v>
      </c>
      <c r="P164" s="53">
        <f t="shared" si="56"/>
        <v>0</v>
      </c>
      <c r="Q164" s="54">
        <f t="shared" si="57"/>
        <v>0</v>
      </c>
      <c r="R164" s="55">
        <f t="shared" si="58"/>
        <v>0</v>
      </c>
      <c r="S164" s="52">
        <f t="shared" si="59"/>
        <v>0</v>
      </c>
      <c r="T164" s="276">
        <f t="shared" si="60"/>
        <v>0</v>
      </c>
      <c r="U164" s="62">
        <f t="shared" si="53"/>
        <v>0</v>
      </c>
    </row>
    <row r="165" spans="1:21" x14ac:dyDescent="0.25">
      <c r="A165" s="109" t="s">
        <v>78</v>
      </c>
      <c r="B165" s="52">
        <f>'DAY16'!H165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+(Table119[[#This Row],[OPENING ]]+Table119[[#This Row],[RECEIPTS]]+Table119[[#This Row],[RETURNS]])-(Table119[[#This Row],[EXCHANGED]]+Table119[[#This Row],[SALES]]+Table119[[#This Row],[ISSUES]])</f>
        <v>0</v>
      </c>
      <c r="I165" s="53">
        <v>0</v>
      </c>
      <c r="J165" s="58">
        <f t="shared" si="61"/>
        <v>0</v>
      </c>
      <c r="K165" s="53">
        <f>+'DAY16'!K165+'DAY17'!C165</f>
        <v>0</v>
      </c>
      <c r="L165" s="54">
        <f>+'DAY16'!L165+'DAY17'!D165</f>
        <v>0</v>
      </c>
      <c r="M165" s="55">
        <f>+'DAY16'!M165+'DAY17'!E165</f>
        <v>0</v>
      </c>
      <c r="N165" s="52">
        <f>+'DAY16'!N165+'DAY17'!F165</f>
        <v>0</v>
      </c>
      <c r="O165" s="276">
        <f>+'DAY16'!O165+'DAY17'!G165</f>
        <v>0</v>
      </c>
      <c r="P165" s="53">
        <f t="shared" si="56"/>
        <v>0</v>
      </c>
      <c r="Q165" s="54">
        <f t="shared" si="57"/>
        <v>0</v>
      </c>
      <c r="R165" s="55">
        <f t="shared" si="58"/>
        <v>0</v>
      </c>
      <c r="S165" s="52">
        <f t="shared" si="59"/>
        <v>0</v>
      </c>
      <c r="T165" s="276">
        <f t="shared" si="60"/>
        <v>0</v>
      </c>
      <c r="U165" s="62">
        <f t="shared" si="53"/>
        <v>0</v>
      </c>
    </row>
    <row r="166" spans="1:21" x14ac:dyDescent="0.25">
      <c r="A166" s="109" t="s">
        <v>79</v>
      </c>
      <c r="B166" s="52">
        <f>'DAY16'!H166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+(Table119[[#This Row],[OPENING ]]+Table119[[#This Row],[RECEIPTS]]+Table119[[#This Row],[RETURNS]])-(Table119[[#This Row],[EXCHANGED]]+Table119[[#This Row],[SALES]]+Table119[[#This Row],[ISSUES]])</f>
        <v>0</v>
      </c>
      <c r="I166" s="53">
        <v>0</v>
      </c>
      <c r="J166" s="58">
        <f t="shared" si="61"/>
        <v>0</v>
      </c>
      <c r="K166" s="53">
        <f>+'DAY16'!K166+'DAY17'!C166</f>
        <v>0</v>
      </c>
      <c r="L166" s="54">
        <f>+'DAY16'!L166+'DAY17'!D166</f>
        <v>0</v>
      </c>
      <c r="M166" s="55">
        <f>+'DAY16'!M166+'DAY17'!E166</f>
        <v>0</v>
      </c>
      <c r="N166" s="52">
        <f>+'DAY16'!N166+'DAY17'!F166</f>
        <v>0</v>
      </c>
      <c r="O166" s="276">
        <f>+'DAY16'!O166+'DAY17'!G166</f>
        <v>0</v>
      </c>
      <c r="P166" s="53">
        <f t="shared" si="56"/>
        <v>0</v>
      </c>
      <c r="Q166" s="54">
        <f t="shared" si="57"/>
        <v>0</v>
      </c>
      <c r="R166" s="55">
        <f t="shared" si="58"/>
        <v>0</v>
      </c>
      <c r="S166" s="52">
        <f t="shared" si="59"/>
        <v>0</v>
      </c>
      <c r="T166" s="276">
        <f t="shared" si="60"/>
        <v>0</v>
      </c>
      <c r="U166" s="62">
        <f t="shared" si="53"/>
        <v>0</v>
      </c>
    </row>
    <row r="167" spans="1:21" x14ac:dyDescent="0.25">
      <c r="A167" s="109" t="s">
        <v>109</v>
      </c>
      <c r="B167" s="52">
        <f>'DAY16'!H167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+(Table119[[#This Row],[OPENING ]]+Table119[[#This Row],[RECEIPTS]]+Table119[[#This Row],[RETURNS]])-(Table119[[#This Row],[EXCHANGED]]+Table119[[#This Row],[SALES]]+Table119[[#This Row],[ISSUES]])</f>
        <v>317.2</v>
      </c>
      <c r="I167" s="53">
        <v>0</v>
      </c>
      <c r="J167" s="58">
        <f t="shared" si="61"/>
        <v>-317.2</v>
      </c>
      <c r="K167" s="53">
        <f>+'DAY16'!K167+'DAY17'!C167</f>
        <v>0</v>
      </c>
      <c r="L167" s="54">
        <f>+'DAY16'!L167+'DAY17'!D167</f>
        <v>0</v>
      </c>
      <c r="M167" s="55">
        <f>+'DAY16'!M167+'DAY17'!E167</f>
        <v>0</v>
      </c>
      <c r="N167" s="52">
        <f>+'DAY16'!N167+'DAY17'!F167</f>
        <v>0</v>
      </c>
      <c r="O167" s="276">
        <f>+'DAY16'!O167+'DAY17'!G167</f>
        <v>0</v>
      </c>
      <c r="P167" s="53">
        <f t="shared" si="56"/>
        <v>0</v>
      </c>
      <c r="Q167" s="54">
        <f t="shared" si="57"/>
        <v>0</v>
      </c>
      <c r="R167" s="55">
        <f t="shared" si="58"/>
        <v>0</v>
      </c>
      <c r="S167" s="52">
        <f t="shared" si="59"/>
        <v>0</v>
      </c>
      <c r="T167" s="276">
        <f t="shared" si="60"/>
        <v>0</v>
      </c>
      <c r="U167" s="62">
        <f t="shared" si="53"/>
        <v>0</v>
      </c>
    </row>
    <row r="168" spans="1:21" x14ac:dyDescent="0.25">
      <c r="A168" s="109" t="s">
        <v>110</v>
      </c>
      <c r="B168" s="52">
        <f>'DAY16'!H168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+(Table119[[#This Row],[OPENING ]]+Table119[[#This Row],[RECEIPTS]]+Table119[[#This Row],[RETURNS]])-(Table119[[#This Row],[EXCHANGED]]+Table119[[#This Row],[SALES]]+Table119[[#This Row],[ISSUES]])</f>
        <v>1254.2</v>
      </c>
      <c r="I168" s="53">
        <v>0</v>
      </c>
      <c r="J168" s="58">
        <f t="shared" si="61"/>
        <v>-1254.2</v>
      </c>
      <c r="K168" s="53">
        <f>+'DAY16'!K168+'DAY17'!C168</f>
        <v>0</v>
      </c>
      <c r="L168" s="54">
        <f>+'DAY16'!L168+'DAY17'!D168</f>
        <v>0</v>
      </c>
      <c r="M168" s="55">
        <f>+'DAY16'!M168+'DAY17'!E168</f>
        <v>0</v>
      </c>
      <c r="N168" s="52">
        <f>+'DAY16'!N168+'DAY17'!F168</f>
        <v>0</v>
      </c>
      <c r="O168" s="276">
        <f>+'DAY16'!O168+'DAY17'!G168</f>
        <v>0</v>
      </c>
      <c r="P168" s="53">
        <f t="shared" si="56"/>
        <v>0</v>
      </c>
      <c r="Q168" s="54">
        <f t="shared" si="57"/>
        <v>0</v>
      </c>
      <c r="R168" s="55">
        <f t="shared" si="58"/>
        <v>0</v>
      </c>
      <c r="S168" s="52">
        <f t="shared" si="59"/>
        <v>0</v>
      </c>
      <c r="T168" s="276">
        <f t="shared" si="60"/>
        <v>0</v>
      </c>
      <c r="U168" s="62">
        <f t="shared" si="53"/>
        <v>0</v>
      </c>
    </row>
    <row r="169" spans="1:21" x14ac:dyDescent="0.25">
      <c r="A169" s="109" t="s">
        <v>80</v>
      </c>
      <c r="B169" s="52">
        <f>'DAY16'!H169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+(Table119[[#This Row],[OPENING ]]+Table119[[#This Row],[RECEIPTS]]+Table119[[#This Row],[RETURNS]])-(Table119[[#This Row],[EXCHANGED]]+Table119[[#This Row],[SALES]]+Table119[[#This Row],[ISSUES]])</f>
        <v>0</v>
      </c>
      <c r="I169" s="53">
        <v>0</v>
      </c>
      <c r="J169" s="58">
        <f t="shared" si="61"/>
        <v>0</v>
      </c>
      <c r="K169" s="53">
        <f>+'DAY16'!K169+'DAY17'!C169</f>
        <v>0</v>
      </c>
      <c r="L169" s="54">
        <f>+'DAY16'!L169+'DAY17'!D169</f>
        <v>0</v>
      </c>
      <c r="M169" s="55">
        <f>+'DAY16'!M169+'DAY17'!E169</f>
        <v>0</v>
      </c>
      <c r="N169" s="52">
        <f>+'DAY16'!N169+'DAY17'!F169</f>
        <v>0</v>
      </c>
      <c r="O169" s="276">
        <f>+'DAY16'!O169+'DAY17'!G169</f>
        <v>0</v>
      </c>
      <c r="P169" s="53">
        <f t="shared" si="56"/>
        <v>0</v>
      </c>
      <c r="Q169" s="54">
        <f t="shared" si="57"/>
        <v>0</v>
      </c>
      <c r="R169" s="55">
        <f t="shared" si="58"/>
        <v>0</v>
      </c>
      <c r="S169" s="52">
        <f t="shared" si="59"/>
        <v>0</v>
      </c>
      <c r="T169" s="276">
        <f t="shared" si="60"/>
        <v>0</v>
      </c>
      <c r="U169" s="62">
        <f t="shared" si="53"/>
        <v>0</v>
      </c>
    </row>
    <row r="170" spans="1:21" x14ac:dyDescent="0.25">
      <c r="A170" s="109" t="s">
        <v>81</v>
      </c>
      <c r="B170" s="52">
        <f>'DAY16'!H170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+(Table119[[#This Row],[OPENING ]]+Table119[[#This Row],[RECEIPTS]]+Table119[[#This Row],[RETURNS]])-(Table119[[#This Row],[EXCHANGED]]+Table119[[#This Row],[SALES]]+Table119[[#This Row],[ISSUES]])</f>
        <v>0</v>
      </c>
      <c r="I170" s="53">
        <v>0</v>
      </c>
      <c r="J170" s="58">
        <f t="shared" si="61"/>
        <v>0</v>
      </c>
      <c r="K170" s="53">
        <f>+'DAY16'!K170+'DAY17'!C170</f>
        <v>0</v>
      </c>
      <c r="L170" s="54">
        <f>+'DAY16'!L170+'DAY17'!D170</f>
        <v>0</v>
      </c>
      <c r="M170" s="55">
        <f>+'DAY16'!M170+'DAY17'!E170</f>
        <v>0</v>
      </c>
      <c r="N170" s="52">
        <f>+'DAY16'!N170+'DAY17'!F170</f>
        <v>0</v>
      </c>
      <c r="O170" s="276">
        <f>+'DAY16'!O170+'DAY17'!G170</f>
        <v>0</v>
      </c>
      <c r="P170" s="53">
        <f t="shared" si="56"/>
        <v>0</v>
      </c>
      <c r="Q170" s="54">
        <f t="shared" si="57"/>
        <v>0</v>
      </c>
      <c r="R170" s="55">
        <f t="shared" si="58"/>
        <v>0</v>
      </c>
      <c r="S170" s="52">
        <f t="shared" si="59"/>
        <v>0</v>
      </c>
      <c r="T170" s="276">
        <f t="shared" si="60"/>
        <v>0</v>
      </c>
      <c r="U170" s="62">
        <f t="shared" si="53"/>
        <v>0</v>
      </c>
    </row>
    <row r="171" spans="1:21" x14ac:dyDescent="0.25">
      <c r="A171" s="89" t="s">
        <v>82</v>
      </c>
      <c r="B171" s="52">
        <f>'DAY16'!H171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+(Table119[[#This Row],[OPENING ]]+Table119[[#This Row],[RECEIPTS]]+Table119[[#This Row],[RETURNS]])-(Table119[[#This Row],[EXCHANGED]]+Table119[[#This Row],[SALES]]+Table119[[#This Row],[ISSUES]])</f>
        <v>0</v>
      </c>
      <c r="I171" s="53">
        <v>0</v>
      </c>
      <c r="J171" s="58">
        <f t="shared" si="61"/>
        <v>0</v>
      </c>
      <c r="K171" s="53">
        <f>+'DAY16'!K171+'DAY17'!C171</f>
        <v>0</v>
      </c>
      <c r="L171" s="54">
        <f>+'DAY16'!L171+'DAY17'!D171</f>
        <v>0</v>
      </c>
      <c r="M171" s="55">
        <f>+'DAY16'!M171+'DAY17'!E171</f>
        <v>0</v>
      </c>
      <c r="N171" s="52">
        <f>+'DAY16'!N171+'DAY17'!F171</f>
        <v>0</v>
      </c>
      <c r="O171" s="276">
        <f>+'DAY16'!O171+'DAY17'!G171</f>
        <v>0</v>
      </c>
      <c r="P171" s="53">
        <f t="shared" si="56"/>
        <v>0</v>
      </c>
      <c r="Q171" s="54">
        <f t="shared" si="57"/>
        <v>0</v>
      </c>
      <c r="R171" s="55">
        <f t="shared" si="58"/>
        <v>0</v>
      </c>
      <c r="S171" s="52">
        <f t="shared" si="59"/>
        <v>0</v>
      </c>
      <c r="T171" s="276">
        <f t="shared" si="60"/>
        <v>0</v>
      </c>
      <c r="U171" s="62">
        <f t="shared" si="53"/>
        <v>0</v>
      </c>
    </row>
    <row r="172" spans="1:21" x14ac:dyDescent="0.25">
      <c r="A172" s="90" t="s">
        <v>83</v>
      </c>
      <c r="B172" s="52">
        <f>'DAY16'!H172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+(Table119[[#This Row],[OPENING ]]+Table119[[#This Row],[RECEIPTS]]+Table119[[#This Row],[RETURNS]])-(Table119[[#This Row],[EXCHANGED]]+Table119[[#This Row],[SALES]]+Table119[[#This Row],[ISSUES]])</f>
        <v>504.2</v>
      </c>
      <c r="I172" s="53">
        <v>0</v>
      </c>
      <c r="J172" s="58">
        <f t="shared" si="61"/>
        <v>-504.2</v>
      </c>
      <c r="K172" s="53">
        <f>+'DAY16'!K172+'DAY17'!C172</f>
        <v>0</v>
      </c>
      <c r="L172" s="54">
        <f>+'DAY16'!L172+'DAY17'!D172</f>
        <v>0</v>
      </c>
      <c r="M172" s="55">
        <f>+'DAY16'!M172+'DAY17'!E172</f>
        <v>0</v>
      </c>
      <c r="N172" s="52">
        <f>+'DAY16'!N172+'DAY17'!F172</f>
        <v>0</v>
      </c>
      <c r="O172" s="276">
        <f>+'DAY16'!O172+'DAY17'!G172</f>
        <v>0</v>
      </c>
      <c r="P172" s="53">
        <f t="shared" si="56"/>
        <v>0</v>
      </c>
      <c r="Q172" s="54">
        <f t="shared" si="57"/>
        <v>0</v>
      </c>
      <c r="R172" s="55">
        <f t="shared" si="58"/>
        <v>0</v>
      </c>
      <c r="S172" s="52">
        <f t="shared" si="59"/>
        <v>0</v>
      </c>
      <c r="T172" s="276">
        <f t="shared" si="60"/>
        <v>0</v>
      </c>
      <c r="U172" s="62">
        <f t="shared" si="53"/>
        <v>0</v>
      </c>
    </row>
    <row r="173" spans="1:21" x14ac:dyDescent="0.25">
      <c r="A173" s="90" t="s">
        <v>86</v>
      </c>
      <c r="B173" s="52">
        <f>'DAY16'!H173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+(Table119[[#This Row],[OPENING ]]+Table119[[#This Row],[RECEIPTS]]+Table119[[#This Row],[RETURNS]])-(Table119[[#This Row],[EXCHANGED]]+Table119[[#This Row],[SALES]]+Table119[[#This Row],[ISSUES]])</f>
        <v>4.8</v>
      </c>
      <c r="I173" s="53">
        <v>0</v>
      </c>
      <c r="J173" s="58">
        <f t="shared" si="61"/>
        <v>-4.8</v>
      </c>
      <c r="K173" s="53">
        <f>+'DAY16'!K173+'DAY17'!C173</f>
        <v>0</v>
      </c>
      <c r="L173" s="54">
        <f>+'DAY16'!L173+'DAY17'!D173</f>
        <v>0</v>
      </c>
      <c r="M173" s="55">
        <f>+'DAY16'!M173+'DAY17'!E173</f>
        <v>0</v>
      </c>
      <c r="N173" s="52">
        <f>+'DAY16'!N173+'DAY17'!F173</f>
        <v>0</v>
      </c>
      <c r="O173" s="276">
        <f>+'DAY16'!O173+'DAY17'!G173</f>
        <v>0</v>
      </c>
      <c r="P173" s="53">
        <f t="shared" si="56"/>
        <v>0</v>
      </c>
      <c r="Q173" s="54">
        <f t="shared" si="57"/>
        <v>0</v>
      </c>
      <c r="R173" s="55">
        <f t="shared" si="58"/>
        <v>0</v>
      </c>
      <c r="S173" s="52">
        <f t="shared" si="59"/>
        <v>0</v>
      </c>
      <c r="T173" s="276">
        <f t="shared" si="60"/>
        <v>0</v>
      </c>
      <c r="U173" s="62">
        <f t="shared" si="53"/>
        <v>0</v>
      </c>
    </row>
    <row r="174" spans="1:21" x14ac:dyDescent="0.25">
      <c r="A174" s="94" t="s">
        <v>85</v>
      </c>
      <c r="B174" s="52">
        <f>'DAY16'!H174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+(Table119[[#This Row],[OPENING ]]+Table119[[#This Row],[RECEIPTS]]+Table119[[#This Row],[RETURNS]])-(Table119[[#This Row],[EXCHANGED]]+Table119[[#This Row],[SALES]]+Table119[[#This Row],[ISSUES]])</f>
        <v>800.8</v>
      </c>
      <c r="I174" s="53">
        <v>0</v>
      </c>
      <c r="J174" s="58">
        <f t="shared" si="61"/>
        <v>-800.8</v>
      </c>
      <c r="K174" s="53">
        <f>+'DAY16'!K174+'DAY17'!C174</f>
        <v>0</v>
      </c>
      <c r="L174" s="54">
        <f>+'DAY16'!L174+'DAY17'!D174</f>
        <v>0</v>
      </c>
      <c r="M174" s="55">
        <f>+'DAY16'!M174+'DAY17'!E174</f>
        <v>0</v>
      </c>
      <c r="N174" s="52">
        <f>+'DAY16'!N174+'DAY17'!F174</f>
        <v>0</v>
      </c>
      <c r="O174" s="276">
        <f>+'DAY16'!O174+'DAY17'!G174</f>
        <v>1.2</v>
      </c>
      <c r="P174" s="53">
        <f t="shared" si="56"/>
        <v>0</v>
      </c>
      <c r="Q174" s="54">
        <f t="shared" si="57"/>
        <v>0</v>
      </c>
      <c r="R174" s="55">
        <f t="shared" si="58"/>
        <v>0</v>
      </c>
      <c r="S174" s="52">
        <f t="shared" si="59"/>
        <v>0</v>
      </c>
      <c r="T174" s="276">
        <f t="shared" si="60"/>
        <v>7.0588235294117646E-2</v>
      </c>
      <c r="U174" s="62">
        <f t="shared" si="53"/>
        <v>11344.666666666666</v>
      </c>
    </row>
    <row r="175" spans="1:21" x14ac:dyDescent="0.25">
      <c r="A175" s="90" t="s">
        <v>84</v>
      </c>
      <c r="B175" s="52">
        <f>'DAY16'!H175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+(Table119[[#This Row],[OPENING ]]+Table119[[#This Row],[RECEIPTS]]+Table119[[#This Row],[RETURNS]])-(Table119[[#This Row],[EXCHANGED]]+Table119[[#This Row],[SALES]]+Table119[[#This Row],[ISSUES]])</f>
        <v>0</v>
      </c>
      <c r="I175" s="53">
        <v>0</v>
      </c>
      <c r="J175" s="58">
        <f t="shared" si="61"/>
        <v>0</v>
      </c>
      <c r="K175" s="53">
        <f>+'DAY16'!K175+'DAY17'!C175</f>
        <v>0</v>
      </c>
      <c r="L175" s="54">
        <f>+'DAY16'!L175+'DAY17'!D175</f>
        <v>0</v>
      </c>
      <c r="M175" s="55">
        <f>+'DAY16'!M175+'DAY17'!E175</f>
        <v>0</v>
      </c>
      <c r="N175" s="52">
        <f>+'DAY16'!N175+'DAY17'!F175</f>
        <v>0</v>
      </c>
      <c r="O175" s="276">
        <f>+'DAY16'!O175+'DAY17'!G175</f>
        <v>0</v>
      </c>
      <c r="P175" s="53">
        <f t="shared" si="56"/>
        <v>0</v>
      </c>
      <c r="Q175" s="54">
        <f t="shared" si="57"/>
        <v>0</v>
      </c>
      <c r="R175" s="55">
        <f t="shared" si="58"/>
        <v>0</v>
      </c>
      <c r="S175" s="52">
        <f t="shared" si="59"/>
        <v>0</v>
      </c>
      <c r="T175" s="276">
        <f t="shared" si="60"/>
        <v>0</v>
      </c>
      <c r="U175" s="62">
        <f t="shared" si="53"/>
        <v>0</v>
      </c>
    </row>
    <row r="176" spans="1:21" x14ac:dyDescent="0.25">
      <c r="A176" s="318" t="s">
        <v>87</v>
      </c>
      <c r="B176" s="52">
        <f>'DAY16'!H176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+(Table119[[#This Row],[OPENING ]]+Table119[[#This Row],[RECEIPTS]]+Table119[[#This Row],[RETURNS]])-(Table119[[#This Row],[EXCHANGED]]+Table119[[#This Row],[SALES]]+Table119[[#This Row],[ISSUES]])</f>
        <v>0</v>
      </c>
      <c r="I176" s="53">
        <v>0</v>
      </c>
      <c r="J176" s="58">
        <f t="shared" si="61"/>
        <v>0</v>
      </c>
      <c r="K176" s="53">
        <f>+'DAY16'!K176+'DAY17'!C176</f>
        <v>0</v>
      </c>
      <c r="L176" s="54">
        <f>+'DAY16'!L176+'DAY17'!D176</f>
        <v>0</v>
      </c>
      <c r="M176" s="55">
        <f>+'DAY16'!M176+'DAY17'!E176</f>
        <v>0</v>
      </c>
      <c r="N176" s="52">
        <f>+'DAY16'!N176+'DAY17'!F176</f>
        <v>0</v>
      </c>
      <c r="O176" s="276">
        <f>+'DAY16'!O176+'DAY17'!G176</f>
        <v>0</v>
      </c>
      <c r="P176" s="53">
        <f t="shared" si="56"/>
        <v>0</v>
      </c>
      <c r="Q176" s="54">
        <f t="shared" si="57"/>
        <v>0</v>
      </c>
      <c r="R176" s="55">
        <f t="shared" si="58"/>
        <v>0</v>
      </c>
      <c r="S176" s="52">
        <f t="shared" si="59"/>
        <v>0</v>
      </c>
      <c r="T176" s="276">
        <f t="shared" si="60"/>
        <v>0</v>
      </c>
      <c r="U176" s="62">
        <f t="shared" si="53"/>
        <v>0</v>
      </c>
    </row>
    <row r="177" spans="1:21" x14ac:dyDescent="0.25">
      <c r="A177" s="318" t="s">
        <v>89</v>
      </c>
      <c r="B177" s="52">
        <f>'DAY16'!H177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+(Table119[[#This Row],[OPENING ]]+Table119[[#This Row],[RECEIPTS]]+Table119[[#This Row],[RETURNS]])-(Table119[[#This Row],[EXCHANGED]]+Table119[[#This Row],[SALES]]+Table119[[#This Row],[ISSUES]])</f>
        <v>17.8</v>
      </c>
      <c r="I177" s="53">
        <v>0</v>
      </c>
      <c r="J177" s="58">
        <f t="shared" si="61"/>
        <v>-17.8</v>
      </c>
      <c r="K177" s="53">
        <f>+'DAY16'!K177+'DAY17'!C177</f>
        <v>0</v>
      </c>
      <c r="L177" s="54">
        <f>+'DAY16'!L177+'DAY17'!D177</f>
        <v>0</v>
      </c>
      <c r="M177" s="55">
        <f>+'DAY16'!M177+'DAY17'!E177</f>
        <v>0</v>
      </c>
      <c r="N177" s="52">
        <f>+'DAY16'!N177+'DAY17'!F177</f>
        <v>0</v>
      </c>
      <c r="O177" s="276">
        <f>+'DAY16'!O177+'DAY17'!G177</f>
        <v>0</v>
      </c>
      <c r="P177" s="53">
        <f t="shared" si="56"/>
        <v>0</v>
      </c>
      <c r="Q177" s="54">
        <f t="shared" si="57"/>
        <v>0</v>
      </c>
      <c r="R177" s="55">
        <f t="shared" si="58"/>
        <v>0</v>
      </c>
      <c r="S177" s="52">
        <f t="shared" si="59"/>
        <v>0</v>
      </c>
      <c r="T177" s="276">
        <f t="shared" si="60"/>
        <v>0</v>
      </c>
      <c r="U177" s="62">
        <f t="shared" si="53"/>
        <v>0</v>
      </c>
    </row>
    <row r="178" spans="1:21" x14ac:dyDescent="0.25">
      <c r="A178" s="318" t="s">
        <v>88</v>
      </c>
      <c r="B178" s="52">
        <f>'DAY16'!H178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+(Table119[[#This Row],[OPENING ]]+Table119[[#This Row],[RECEIPTS]]+Table119[[#This Row],[RETURNS]])-(Table119[[#This Row],[EXCHANGED]]+Table119[[#This Row],[SALES]]+Table119[[#This Row],[ISSUES]])</f>
        <v>0</v>
      </c>
      <c r="I178" s="53">
        <v>0</v>
      </c>
      <c r="J178" s="58">
        <f t="shared" si="61"/>
        <v>0</v>
      </c>
      <c r="K178" s="53">
        <f>+'DAY16'!K178+'DAY17'!C178</f>
        <v>0</v>
      </c>
      <c r="L178" s="54">
        <f>+'DAY16'!L178+'DAY17'!D178</f>
        <v>0</v>
      </c>
      <c r="M178" s="55">
        <f>+'DAY16'!M178+'DAY17'!E178</f>
        <v>0</v>
      </c>
      <c r="N178" s="52">
        <f>+'DAY16'!N178+'DAY17'!F178</f>
        <v>0</v>
      </c>
      <c r="O178" s="276">
        <f>+'DAY16'!O178+'DAY17'!G178</f>
        <v>0</v>
      </c>
      <c r="P178" s="53">
        <f t="shared" si="56"/>
        <v>0</v>
      </c>
      <c r="Q178" s="54">
        <f t="shared" si="57"/>
        <v>0</v>
      </c>
      <c r="R178" s="55">
        <f t="shared" si="58"/>
        <v>0</v>
      </c>
      <c r="S178" s="52">
        <f t="shared" si="59"/>
        <v>0</v>
      </c>
      <c r="T178" s="276">
        <f t="shared" si="60"/>
        <v>0</v>
      </c>
      <c r="U178" s="62">
        <f t="shared" si="53"/>
        <v>0</v>
      </c>
    </row>
    <row r="179" spans="1:21" x14ac:dyDescent="0.25">
      <c r="A179" s="88" t="s">
        <v>90</v>
      </c>
      <c r="B179" s="52">
        <f>'DAY16'!H179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+(Table119[[#This Row],[OPENING ]]+Table119[[#This Row],[RECEIPTS]]+Table119[[#This Row],[RETURNS]])-(Table119[[#This Row],[EXCHANGED]]+Table119[[#This Row],[SALES]]+Table119[[#This Row],[ISSUES]])</f>
        <v>0</v>
      </c>
      <c r="I179" s="53">
        <v>0</v>
      </c>
      <c r="J179" s="58">
        <f t="shared" si="61"/>
        <v>0</v>
      </c>
      <c r="K179" s="53">
        <f>+'DAY16'!K179+'DAY17'!C179</f>
        <v>0</v>
      </c>
      <c r="L179" s="54">
        <f>+'DAY16'!L179+'DAY17'!D179</f>
        <v>0</v>
      </c>
      <c r="M179" s="55">
        <f>+'DAY16'!M179+'DAY17'!E179</f>
        <v>0</v>
      </c>
      <c r="N179" s="52">
        <f>+'DAY16'!N179+'DAY17'!F179</f>
        <v>0</v>
      </c>
      <c r="O179" s="276">
        <f>+'DAY16'!O179+'DAY17'!G179</f>
        <v>0</v>
      </c>
      <c r="P179" s="53">
        <f t="shared" si="56"/>
        <v>0</v>
      </c>
      <c r="Q179" s="54">
        <f t="shared" si="57"/>
        <v>0</v>
      </c>
      <c r="R179" s="55">
        <f t="shared" si="58"/>
        <v>0</v>
      </c>
      <c r="S179" s="52">
        <f t="shared" si="59"/>
        <v>0</v>
      </c>
      <c r="T179" s="276">
        <f t="shared" si="60"/>
        <v>0</v>
      </c>
      <c r="U179" s="62">
        <f t="shared" si="53"/>
        <v>0</v>
      </c>
    </row>
    <row r="180" spans="1:21" x14ac:dyDescent="0.25">
      <c r="A180" s="88" t="s">
        <v>91</v>
      </c>
      <c r="B180" s="52">
        <f>'DAY16'!H180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+(Table119[[#This Row],[OPENING ]]+Table119[[#This Row],[RECEIPTS]]+Table119[[#This Row],[RETURNS]])-(Table119[[#This Row],[EXCHANGED]]+Table119[[#This Row],[SALES]]+Table119[[#This Row],[ISSUES]])</f>
        <v>368.44</v>
      </c>
      <c r="I180" s="53">
        <v>0</v>
      </c>
      <c r="J180" s="58">
        <f t="shared" si="61"/>
        <v>-368.44</v>
      </c>
      <c r="K180" s="53">
        <f>+'DAY16'!K180+'DAY17'!C180</f>
        <v>0</v>
      </c>
      <c r="L180" s="54">
        <f>+'DAY16'!L180+'DAY17'!D180</f>
        <v>0</v>
      </c>
      <c r="M180" s="55">
        <f>+'DAY16'!M180+'DAY17'!E180</f>
        <v>0</v>
      </c>
      <c r="N180" s="52">
        <f>+'DAY16'!N180+'DAY17'!F180</f>
        <v>0</v>
      </c>
      <c r="O180" s="276">
        <f>+'DAY16'!O180+'DAY17'!G180</f>
        <v>87.2</v>
      </c>
      <c r="P180" s="53">
        <f t="shared" si="56"/>
        <v>0</v>
      </c>
      <c r="Q180" s="54">
        <f t="shared" si="57"/>
        <v>0</v>
      </c>
      <c r="R180" s="55">
        <f t="shared" si="58"/>
        <v>0</v>
      </c>
      <c r="S180" s="52">
        <f t="shared" si="59"/>
        <v>0</v>
      </c>
      <c r="T180" s="276">
        <f t="shared" si="60"/>
        <v>5.1294117647058828</v>
      </c>
      <c r="U180" s="62">
        <f t="shared" si="53"/>
        <v>71.828899082568796</v>
      </c>
    </row>
    <row r="181" spans="1:21" x14ac:dyDescent="0.25">
      <c r="A181" s="88" t="s">
        <v>92</v>
      </c>
      <c r="B181" s="52">
        <f>'DAY16'!H181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+(Table119[[#This Row],[OPENING ]]+Table119[[#This Row],[RECEIPTS]]+Table119[[#This Row],[RETURNS]])-(Table119[[#This Row],[EXCHANGED]]+Table119[[#This Row],[SALES]]+Table119[[#This Row],[ISSUES]])</f>
        <v>0</v>
      </c>
      <c r="I181" s="53">
        <v>0</v>
      </c>
      <c r="J181" s="58">
        <f t="shared" si="61"/>
        <v>0</v>
      </c>
      <c r="K181" s="53">
        <f>+'DAY16'!K181+'DAY17'!C181</f>
        <v>0</v>
      </c>
      <c r="L181" s="54">
        <f>+'DAY16'!L181+'DAY17'!D181</f>
        <v>0</v>
      </c>
      <c r="M181" s="55">
        <f>+'DAY16'!M181+'DAY17'!E181</f>
        <v>0</v>
      </c>
      <c r="N181" s="52">
        <f>+'DAY16'!N181+'DAY17'!F181</f>
        <v>0</v>
      </c>
      <c r="O181" s="276">
        <f>+'DAY16'!O181+'DAY17'!G181</f>
        <v>0</v>
      </c>
      <c r="P181" s="53">
        <f t="shared" si="56"/>
        <v>0</v>
      </c>
      <c r="Q181" s="54">
        <f t="shared" si="57"/>
        <v>0</v>
      </c>
      <c r="R181" s="55">
        <f t="shared" si="58"/>
        <v>0</v>
      </c>
      <c r="S181" s="52">
        <f t="shared" si="59"/>
        <v>0</v>
      </c>
      <c r="T181" s="276">
        <f t="shared" si="60"/>
        <v>0</v>
      </c>
      <c r="U181" s="62">
        <f t="shared" si="53"/>
        <v>0</v>
      </c>
    </row>
    <row r="182" spans="1:21" x14ac:dyDescent="0.25">
      <c r="A182" s="88" t="s">
        <v>111</v>
      </c>
      <c r="B182" s="52">
        <f>'DAY16'!H182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+(Table119[[#This Row],[OPENING ]]+Table119[[#This Row],[RECEIPTS]]+Table119[[#This Row],[RETURNS]])-(Table119[[#This Row],[EXCHANGED]]+Table119[[#This Row],[SALES]]+Table119[[#This Row],[ISSUES]])</f>
        <v>0</v>
      </c>
      <c r="I182" s="53">
        <v>0</v>
      </c>
      <c r="J182" s="58">
        <f t="shared" si="61"/>
        <v>0</v>
      </c>
      <c r="K182" s="53">
        <f>+'DAY16'!K182+'DAY17'!C182</f>
        <v>0</v>
      </c>
      <c r="L182" s="54">
        <f>+'DAY16'!L182+'DAY17'!D182</f>
        <v>0</v>
      </c>
      <c r="M182" s="55">
        <f>+'DAY16'!M182+'DAY17'!E182</f>
        <v>0</v>
      </c>
      <c r="N182" s="52">
        <f>+'DAY16'!N182+'DAY17'!F182</f>
        <v>0</v>
      </c>
      <c r="O182" s="276">
        <f>+'DAY16'!O182+'DAY17'!G182</f>
        <v>0</v>
      </c>
      <c r="P182" s="53">
        <f t="shared" si="56"/>
        <v>0</v>
      </c>
      <c r="Q182" s="54">
        <f t="shared" si="57"/>
        <v>0</v>
      </c>
      <c r="R182" s="55">
        <f t="shared" si="58"/>
        <v>0</v>
      </c>
      <c r="S182" s="52">
        <f t="shared" si="59"/>
        <v>0</v>
      </c>
      <c r="T182" s="276">
        <f t="shared" si="60"/>
        <v>0</v>
      </c>
      <c r="U182" s="62">
        <f t="shared" si="53"/>
        <v>0</v>
      </c>
    </row>
    <row r="183" spans="1:21" x14ac:dyDescent="0.25">
      <c r="A183" s="87" t="s">
        <v>53</v>
      </c>
      <c r="B183" s="52">
        <f>'DAY16'!H183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+(Table119[[#This Row],[OPENING ]]+Table119[[#This Row],[RECEIPTS]]+Table119[[#This Row],[RETURNS]])-(Table119[[#This Row],[EXCHANGED]]+Table119[[#This Row],[SALES]]+Table119[[#This Row],[ISSUES]])</f>
        <v>0</v>
      </c>
      <c r="I183" s="53">
        <v>0</v>
      </c>
      <c r="J183" s="58">
        <f t="shared" si="61"/>
        <v>0</v>
      </c>
      <c r="K183" s="53">
        <f>+'DAY16'!K183+'DAY17'!C183</f>
        <v>0</v>
      </c>
      <c r="L183" s="54">
        <f>+'DAY16'!L183+'DAY17'!D183</f>
        <v>0</v>
      </c>
      <c r="M183" s="55">
        <f>+'DAY16'!M183+'DAY17'!E183</f>
        <v>0</v>
      </c>
      <c r="N183" s="52">
        <f>+'DAY16'!N183+'DAY17'!F183</f>
        <v>0</v>
      </c>
      <c r="O183" s="276">
        <f>+'DAY16'!O183+'DAY17'!G183</f>
        <v>0</v>
      </c>
      <c r="P183" s="53">
        <f t="shared" si="56"/>
        <v>0</v>
      </c>
      <c r="Q183" s="54">
        <f t="shared" si="57"/>
        <v>0</v>
      </c>
      <c r="R183" s="55">
        <f t="shared" si="58"/>
        <v>0</v>
      </c>
      <c r="S183" s="52">
        <f t="shared" si="59"/>
        <v>0</v>
      </c>
      <c r="T183" s="276">
        <f t="shared" si="60"/>
        <v>0</v>
      </c>
      <c r="U183" s="62">
        <f t="shared" si="53"/>
        <v>0</v>
      </c>
    </row>
    <row r="184" spans="1:21" x14ac:dyDescent="0.25">
      <c r="A184" s="321" t="s">
        <v>93</v>
      </c>
      <c r="B184" s="52">
        <f>'DAY16'!H184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+(Table119[[#This Row],[OPENING ]]+Table119[[#This Row],[RECEIPTS]]+Table119[[#This Row],[RETURNS]])-(Table119[[#This Row],[EXCHANGED]]+Table119[[#This Row],[SALES]]+Table119[[#This Row],[ISSUES]])</f>
        <v>0</v>
      </c>
      <c r="I184" s="53">
        <v>0</v>
      </c>
      <c r="J184" s="58">
        <f t="shared" si="61"/>
        <v>0</v>
      </c>
      <c r="K184" s="53">
        <f>+'DAY16'!K184+'DAY17'!C184</f>
        <v>0</v>
      </c>
      <c r="L184" s="54">
        <f>+'DAY16'!L184+'DAY17'!D184</f>
        <v>0</v>
      </c>
      <c r="M184" s="55">
        <f>+'DAY16'!M184+'DAY17'!E184</f>
        <v>0</v>
      </c>
      <c r="N184" s="52">
        <f>+'DAY16'!N184+'DAY17'!F184</f>
        <v>0</v>
      </c>
      <c r="O184" s="276">
        <f>+'DAY16'!O184+'DAY17'!G184</f>
        <v>0</v>
      </c>
      <c r="P184" s="53">
        <f t="shared" si="56"/>
        <v>0</v>
      </c>
      <c r="Q184" s="54">
        <f t="shared" si="57"/>
        <v>0</v>
      </c>
      <c r="R184" s="55">
        <f t="shared" si="58"/>
        <v>0</v>
      </c>
      <c r="S184" s="52">
        <f t="shared" si="59"/>
        <v>0</v>
      </c>
      <c r="T184" s="276">
        <f t="shared" si="60"/>
        <v>0</v>
      </c>
      <c r="U184" s="62">
        <f t="shared" si="53"/>
        <v>0</v>
      </c>
    </row>
    <row r="185" spans="1:21" x14ac:dyDescent="0.25">
      <c r="A185" s="321" t="s">
        <v>94</v>
      </c>
      <c r="B185" s="52">
        <f>'DAY16'!H185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+(Table119[[#This Row],[OPENING ]]+Table119[[#This Row],[RECEIPTS]]+Table119[[#This Row],[RETURNS]])-(Table119[[#This Row],[EXCHANGED]]+Table119[[#This Row],[SALES]]+Table119[[#This Row],[ISSUES]])</f>
        <v>0</v>
      </c>
      <c r="I185" s="53">
        <v>0</v>
      </c>
      <c r="J185" s="58">
        <f t="shared" si="61"/>
        <v>0</v>
      </c>
      <c r="K185" s="53">
        <f>+'DAY16'!K185+'DAY17'!C185</f>
        <v>0</v>
      </c>
      <c r="L185" s="54">
        <f>+'DAY16'!L185+'DAY17'!D185</f>
        <v>0</v>
      </c>
      <c r="M185" s="55">
        <f>+'DAY16'!M185+'DAY17'!E185</f>
        <v>0</v>
      </c>
      <c r="N185" s="52">
        <f>+'DAY16'!N185+'DAY17'!F185</f>
        <v>0</v>
      </c>
      <c r="O185" s="276">
        <f>+'DAY16'!O185+'DAY17'!G185</f>
        <v>0</v>
      </c>
      <c r="P185" s="53">
        <f t="shared" si="56"/>
        <v>0</v>
      </c>
      <c r="Q185" s="54">
        <f t="shared" si="57"/>
        <v>0</v>
      </c>
      <c r="R185" s="55">
        <f t="shared" si="58"/>
        <v>0</v>
      </c>
      <c r="S185" s="52">
        <f t="shared" si="59"/>
        <v>0</v>
      </c>
      <c r="T185" s="276">
        <f t="shared" si="60"/>
        <v>0</v>
      </c>
      <c r="U185" s="62">
        <f t="shared" si="53"/>
        <v>0</v>
      </c>
    </row>
    <row r="186" spans="1:21" x14ac:dyDescent="0.25">
      <c r="A186" s="84" t="s">
        <v>97</v>
      </c>
      <c r="B186" s="52">
        <f>'DAY16'!H186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+(Table119[[#This Row],[OPENING ]]+Table119[[#This Row],[RECEIPTS]]+Table119[[#This Row],[RETURNS]])-(Table119[[#This Row],[EXCHANGED]]+Table119[[#This Row],[SALES]]+Table119[[#This Row],[ISSUES]])</f>
        <v>655.4</v>
      </c>
      <c r="I186" s="53">
        <v>0</v>
      </c>
      <c r="J186" s="58">
        <f t="shared" si="61"/>
        <v>-655.4</v>
      </c>
      <c r="K186" s="53">
        <f>+'DAY16'!K186+'DAY17'!C186</f>
        <v>0</v>
      </c>
      <c r="L186" s="54">
        <f>+'DAY16'!L186+'DAY17'!D186</f>
        <v>0</v>
      </c>
      <c r="M186" s="55">
        <f>+'DAY16'!M186+'DAY17'!E186</f>
        <v>0</v>
      </c>
      <c r="N186" s="52">
        <f>+'DAY16'!N186+'DAY17'!F186</f>
        <v>0</v>
      </c>
      <c r="O186" s="276">
        <f>+'DAY16'!O186+'DAY17'!G186</f>
        <v>0</v>
      </c>
      <c r="P186" s="53">
        <f t="shared" si="56"/>
        <v>0</v>
      </c>
      <c r="Q186" s="54">
        <f t="shared" si="57"/>
        <v>0</v>
      </c>
      <c r="R186" s="55">
        <f t="shared" si="58"/>
        <v>0</v>
      </c>
      <c r="S186" s="52">
        <f t="shared" si="59"/>
        <v>0</v>
      </c>
      <c r="T186" s="276">
        <f t="shared" si="60"/>
        <v>0</v>
      </c>
      <c r="U186" s="62">
        <f t="shared" si="53"/>
        <v>0</v>
      </c>
    </row>
    <row r="187" spans="1:21" x14ac:dyDescent="0.25">
      <c r="A187" s="84" t="s">
        <v>96</v>
      </c>
      <c r="B187" s="52">
        <f>'DAY16'!H187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+(Table119[[#This Row],[OPENING ]]+Table119[[#This Row],[RECEIPTS]]+Table119[[#This Row],[RETURNS]])-(Table119[[#This Row],[EXCHANGED]]+Table119[[#This Row],[SALES]]+Table119[[#This Row],[ISSUES]])</f>
        <v>0</v>
      </c>
      <c r="I187" s="53">
        <v>0</v>
      </c>
      <c r="J187" s="58">
        <f t="shared" si="61"/>
        <v>0</v>
      </c>
      <c r="K187" s="53">
        <f>+'DAY16'!K187+'DAY17'!C187</f>
        <v>0</v>
      </c>
      <c r="L187" s="54">
        <f>+'DAY16'!L187+'DAY17'!D187</f>
        <v>0</v>
      </c>
      <c r="M187" s="55">
        <f>+'DAY16'!M187+'DAY17'!E187</f>
        <v>0</v>
      </c>
      <c r="N187" s="52">
        <f>+'DAY16'!N187+'DAY17'!F187</f>
        <v>0</v>
      </c>
      <c r="O187" s="276">
        <f>+'DAY16'!O187+'DAY17'!G187</f>
        <v>0</v>
      </c>
      <c r="P187" s="53">
        <f t="shared" si="56"/>
        <v>0</v>
      </c>
      <c r="Q187" s="54">
        <f t="shared" si="57"/>
        <v>0</v>
      </c>
      <c r="R187" s="55">
        <f t="shared" si="58"/>
        <v>0</v>
      </c>
      <c r="S187" s="52">
        <f t="shared" si="59"/>
        <v>0</v>
      </c>
      <c r="T187" s="276">
        <f t="shared" si="60"/>
        <v>0</v>
      </c>
      <c r="U187" s="62">
        <f t="shared" si="53"/>
        <v>0</v>
      </c>
    </row>
    <row r="188" spans="1:21" x14ac:dyDescent="0.25">
      <c r="A188" s="84" t="s">
        <v>95</v>
      </c>
      <c r="B188" s="52">
        <f>'DAY16'!H188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+(Table119[[#This Row],[OPENING ]]+Table119[[#This Row],[RECEIPTS]]+Table119[[#This Row],[RETURNS]])-(Table119[[#This Row],[EXCHANGED]]+Table119[[#This Row],[SALES]]+Table119[[#This Row],[ISSUES]])</f>
        <v>9.8000000000000007</v>
      </c>
      <c r="I188" s="53">
        <v>0</v>
      </c>
      <c r="J188" s="58">
        <f t="shared" si="61"/>
        <v>-9.8000000000000007</v>
      </c>
      <c r="K188" s="53">
        <f>+'DAY16'!K188+'DAY17'!C188</f>
        <v>0</v>
      </c>
      <c r="L188" s="54">
        <f>+'DAY16'!L188+'DAY17'!D188</f>
        <v>0</v>
      </c>
      <c r="M188" s="55">
        <f>+'DAY16'!M188+'DAY17'!E188</f>
        <v>0</v>
      </c>
      <c r="N188" s="52">
        <f>+'DAY16'!N188+'DAY17'!F188</f>
        <v>0</v>
      </c>
      <c r="O188" s="276">
        <f>+'DAY16'!O188+'DAY17'!G188</f>
        <v>0</v>
      </c>
      <c r="P188" s="53">
        <f t="shared" si="56"/>
        <v>0</v>
      </c>
      <c r="Q188" s="54">
        <f t="shared" si="57"/>
        <v>0</v>
      </c>
      <c r="R188" s="55">
        <f t="shared" si="58"/>
        <v>0</v>
      </c>
      <c r="S188" s="52">
        <f t="shared" si="59"/>
        <v>0</v>
      </c>
      <c r="T188" s="276">
        <f t="shared" si="60"/>
        <v>0</v>
      </c>
      <c r="U188" s="62">
        <f t="shared" si="53"/>
        <v>0</v>
      </c>
    </row>
    <row r="189" spans="1:21" x14ac:dyDescent="0.25">
      <c r="A189" s="92" t="s">
        <v>98</v>
      </c>
      <c r="B189" s="52">
        <f>'DAY16'!H189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+(Table119[[#This Row],[OPENING ]]+Table119[[#This Row],[RECEIPTS]]+Table119[[#This Row],[RETURNS]])-(Table119[[#This Row],[EXCHANGED]]+Table119[[#This Row],[SALES]]+Table119[[#This Row],[ISSUES]])</f>
        <v>0</v>
      </c>
      <c r="I189" s="53">
        <v>0</v>
      </c>
      <c r="J189" s="58">
        <f t="shared" si="61"/>
        <v>0</v>
      </c>
      <c r="K189" s="53">
        <f>+'DAY16'!K189+'DAY17'!C189</f>
        <v>0</v>
      </c>
      <c r="L189" s="54">
        <f>+'DAY16'!L189+'DAY17'!D189</f>
        <v>0</v>
      </c>
      <c r="M189" s="55">
        <f>+'DAY16'!M189+'DAY17'!E189</f>
        <v>0</v>
      </c>
      <c r="N189" s="52">
        <f>+'DAY16'!N189+'DAY17'!F189</f>
        <v>0</v>
      </c>
      <c r="O189" s="276">
        <f>+'DAY16'!O189+'DAY17'!G189</f>
        <v>0</v>
      </c>
      <c r="P189" s="53">
        <f t="shared" si="56"/>
        <v>0</v>
      </c>
      <c r="Q189" s="54">
        <f t="shared" si="57"/>
        <v>0</v>
      </c>
      <c r="R189" s="55">
        <f t="shared" si="58"/>
        <v>0</v>
      </c>
      <c r="S189" s="52">
        <f t="shared" si="59"/>
        <v>0</v>
      </c>
      <c r="T189" s="276">
        <f t="shared" si="60"/>
        <v>0</v>
      </c>
      <c r="U189" s="62">
        <f t="shared" si="53"/>
        <v>0</v>
      </c>
    </row>
    <row r="190" spans="1:21" x14ac:dyDescent="0.25">
      <c r="A190" s="92" t="s">
        <v>99</v>
      </c>
      <c r="B190" s="52">
        <f>'DAY16'!H190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+(Table119[[#This Row],[OPENING ]]+Table119[[#This Row],[RECEIPTS]]+Table119[[#This Row],[RETURNS]])-(Table119[[#This Row],[EXCHANGED]]+Table119[[#This Row],[SALES]]+Table119[[#This Row],[ISSUES]])</f>
        <v>0</v>
      </c>
      <c r="I190" s="53">
        <v>0</v>
      </c>
      <c r="J190" s="58">
        <f t="shared" si="61"/>
        <v>0</v>
      </c>
      <c r="K190" s="53">
        <f>+'DAY16'!K190+'DAY17'!C190</f>
        <v>0</v>
      </c>
      <c r="L190" s="54">
        <f>+'DAY16'!L190+'DAY17'!D190</f>
        <v>0</v>
      </c>
      <c r="M190" s="55">
        <f>+'DAY16'!M190+'DAY17'!E190</f>
        <v>0</v>
      </c>
      <c r="N190" s="52">
        <f>+'DAY16'!N190+'DAY17'!F190</f>
        <v>0</v>
      </c>
      <c r="O190" s="276">
        <f>+'DAY16'!O190+'DAY17'!G190</f>
        <v>0</v>
      </c>
      <c r="P190" s="53">
        <f t="shared" si="56"/>
        <v>0</v>
      </c>
      <c r="Q190" s="54">
        <f t="shared" si="57"/>
        <v>0</v>
      </c>
      <c r="R190" s="55">
        <f t="shared" si="58"/>
        <v>0</v>
      </c>
      <c r="S190" s="52">
        <f t="shared" si="59"/>
        <v>0</v>
      </c>
      <c r="T190" s="276">
        <f t="shared" si="60"/>
        <v>0</v>
      </c>
      <c r="U190" s="62">
        <f t="shared" si="53"/>
        <v>0</v>
      </c>
    </row>
    <row r="191" spans="1:21" x14ac:dyDescent="0.25">
      <c r="A191" s="93" t="s">
        <v>100</v>
      </c>
      <c r="B191" s="52">
        <f>'DAY16'!H191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+(Table119[[#This Row],[OPENING ]]+Table119[[#This Row],[RECEIPTS]]+Table119[[#This Row],[RETURNS]])-(Table119[[#This Row],[EXCHANGED]]+Table119[[#This Row],[SALES]]+Table119[[#This Row],[ISSUES]])</f>
        <v>35</v>
      </c>
      <c r="I191" s="53">
        <v>0</v>
      </c>
      <c r="J191" s="58">
        <f t="shared" si="61"/>
        <v>-35</v>
      </c>
      <c r="K191" s="53">
        <f>+'DAY16'!K191+'DAY17'!C191</f>
        <v>25</v>
      </c>
      <c r="L191" s="54">
        <f>+'DAY16'!L191+'DAY17'!D191</f>
        <v>0</v>
      </c>
      <c r="M191" s="55">
        <f>+'DAY16'!M191+'DAY17'!E191</f>
        <v>0</v>
      </c>
      <c r="N191" s="52">
        <f>+'DAY16'!N191+'DAY17'!F191</f>
        <v>0</v>
      </c>
      <c r="O191" s="276">
        <f>+'DAY16'!O191+'DAY17'!G191</f>
        <v>0</v>
      </c>
      <c r="P191" s="53">
        <f t="shared" si="56"/>
        <v>1.4705882352941178</v>
      </c>
      <c r="Q191" s="54">
        <f t="shared" si="57"/>
        <v>0</v>
      </c>
      <c r="R191" s="55">
        <f t="shared" si="58"/>
        <v>0</v>
      </c>
      <c r="S191" s="52">
        <f t="shared" si="59"/>
        <v>0</v>
      </c>
      <c r="T191" s="276">
        <f t="shared" si="60"/>
        <v>0</v>
      </c>
      <c r="U191" s="62">
        <f t="shared" si="53"/>
        <v>23.799999999999997</v>
      </c>
    </row>
    <row r="192" spans="1:21" x14ac:dyDescent="0.25">
      <c r="A192" s="81" t="s">
        <v>101</v>
      </c>
      <c r="B192" s="52">
        <f>'DAY16'!H192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+(Table119[[#This Row],[OPENING ]]+Table119[[#This Row],[RECEIPTS]]+Table119[[#This Row],[RETURNS]])-(Table119[[#This Row],[EXCHANGED]]+Table119[[#This Row],[SALES]]+Table119[[#This Row],[ISSUES]])</f>
        <v>10.199999999999999</v>
      </c>
      <c r="I192" s="53">
        <v>0</v>
      </c>
      <c r="J192" s="58">
        <f t="shared" si="61"/>
        <v>-10.199999999999999</v>
      </c>
      <c r="K192" s="53">
        <f>+'DAY16'!K192+'DAY17'!C192</f>
        <v>0</v>
      </c>
      <c r="L192" s="54">
        <f>+'DAY16'!L192+'DAY17'!D192</f>
        <v>0</v>
      </c>
      <c r="M192" s="55">
        <f>+'DAY16'!M192+'DAY17'!E192</f>
        <v>0</v>
      </c>
      <c r="N192" s="52">
        <f>+'DAY16'!N192+'DAY17'!F192</f>
        <v>0</v>
      </c>
      <c r="O192" s="276">
        <f>+'DAY16'!O192+'DAY17'!G192</f>
        <v>0</v>
      </c>
      <c r="P192" s="53">
        <f t="shared" si="56"/>
        <v>0</v>
      </c>
      <c r="Q192" s="54">
        <f t="shared" si="57"/>
        <v>0</v>
      </c>
      <c r="R192" s="55">
        <f t="shared" si="58"/>
        <v>0</v>
      </c>
      <c r="S192" s="52">
        <f t="shared" si="59"/>
        <v>0</v>
      </c>
      <c r="T192" s="276">
        <f t="shared" si="60"/>
        <v>0</v>
      </c>
      <c r="U192" s="62">
        <f t="shared" si="53"/>
        <v>0</v>
      </c>
    </row>
    <row r="193" spans="1:21" x14ac:dyDescent="0.25">
      <c r="A193" s="109" t="s">
        <v>102</v>
      </c>
      <c r="B193" s="52">
        <f>'DAY16'!H193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+(Table119[[#This Row],[OPENING ]]+Table119[[#This Row],[RECEIPTS]]+Table119[[#This Row],[RETURNS]])-(Table119[[#This Row],[EXCHANGED]]+Table119[[#This Row],[SALES]]+Table119[[#This Row],[ISSUES]])</f>
        <v>0</v>
      </c>
      <c r="I193" s="53">
        <v>0</v>
      </c>
      <c r="J193" s="58">
        <f t="shared" si="61"/>
        <v>0</v>
      </c>
      <c r="K193" s="53">
        <f>+'DAY16'!K193+'DAY17'!C193</f>
        <v>0</v>
      </c>
      <c r="L193" s="54">
        <f>+'DAY16'!L193+'DAY17'!D193</f>
        <v>0</v>
      </c>
      <c r="M193" s="55">
        <f>+'DAY16'!M193+'DAY17'!E193</f>
        <v>0</v>
      </c>
      <c r="N193" s="52">
        <f>+'DAY16'!N193+'DAY17'!F193</f>
        <v>0</v>
      </c>
      <c r="O193" s="276">
        <f>+'DAY16'!O193+'DAY17'!G193</f>
        <v>0</v>
      </c>
      <c r="P193" s="53">
        <f t="shared" si="56"/>
        <v>0</v>
      </c>
      <c r="Q193" s="54">
        <f t="shared" si="57"/>
        <v>0</v>
      </c>
      <c r="R193" s="55">
        <f t="shared" si="58"/>
        <v>0</v>
      </c>
      <c r="S193" s="52">
        <f t="shared" si="59"/>
        <v>0</v>
      </c>
      <c r="T193" s="276">
        <f t="shared" si="60"/>
        <v>0</v>
      </c>
      <c r="U193" s="62">
        <f t="shared" si="53"/>
        <v>0</v>
      </c>
    </row>
    <row r="194" spans="1:21" x14ac:dyDescent="0.25">
      <c r="A194" s="318" t="s">
        <v>103</v>
      </c>
      <c r="B194" s="52">
        <f>'DAY16'!H194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+(Table119[[#This Row],[OPENING ]]+Table119[[#This Row],[RECEIPTS]]+Table119[[#This Row],[RETURNS]])-(Table119[[#This Row],[EXCHANGED]]+Table119[[#This Row],[SALES]]+Table119[[#This Row],[ISSUES]])</f>
        <v>855.4</v>
      </c>
      <c r="I194" s="53">
        <v>0</v>
      </c>
      <c r="J194" s="58">
        <f t="shared" si="61"/>
        <v>-855.4</v>
      </c>
      <c r="K194" s="53">
        <f>+'DAY16'!K194+'DAY17'!C194</f>
        <v>0</v>
      </c>
      <c r="L194" s="54">
        <f>+'DAY16'!L194+'DAY17'!D194</f>
        <v>0</v>
      </c>
      <c r="M194" s="55">
        <f>+'DAY16'!M194+'DAY17'!E194</f>
        <v>0</v>
      </c>
      <c r="N194" s="52">
        <f>+'DAY16'!N194+'DAY17'!F194</f>
        <v>0</v>
      </c>
      <c r="O194" s="276">
        <f>+'DAY16'!O194+'DAY17'!G194</f>
        <v>0</v>
      </c>
      <c r="P194" s="53">
        <f t="shared" si="56"/>
        <v>0</v>
      </c>
      <c r="Q194" s="54">
        <f t="shared" si="57"/>
        <v>0</v>
      </c>
      <c r="R194" s="55">
        <f t="shared" si="58"/>
        <v>0</v>
      </c>
      <c r="S194" s="52">
        <f t="shared" si="59"/>
        <v>0</v>
      </c>
      <c r="T194" s="276">
        <f t="shared" si="60"/>
        <v>0</v>
      </c>
      <c r="U194" s="62">
        <f t="shared" si="53"/>
        <v>0</v>
      </c>
    </row>
    <row r="195" spans="1:21" x14ac:dyDescent="0.25">
      <c r="A195" s="87" t="s">
        <v>247</v>
      </c>
      <c r="B195" s="52">
        <f>'DAY16'!H195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+(Table119[[#This Row],[OPENING ]]+Table119[[#This Row],[RECEIPTS]]+Table119[[#This Row],[RETURNS]])-(Table119[[#This Row],[EXCHANGED]]+Table119[[#This Row],[SALES]]+Table119[[#This Row],[ISSUES]])</f>
        <v>3516.4</v>
      </c>
      <c r="I195" s="53">
        <v>0</v>
      </c>
      <c r="J195" s="58">
        <f t="shared" si="61"/>
        <v>-3516.4</v>
      </c>
      <c r="K195" s="53">
        <f>+'DAY16'!K195+'DAY17'!C195</f>
        <v>0</v>
      </c>
      <c r="L195" s="54">
        <f>+'DAY16'!L195+'DAY17'!D195</f>
        <v>9.6</v>
      </c>
      <c r="M195" s="55">
        <f>+'DAY16'!M195+'DAY17'!E195</f>
        <v>0</v>
      </c>
      <c r="N195" s="52">
        <f>+'DAY16'!N195+'DAY17'!F195</f>
        <v>0</v>
      </c>
      <c r="O195" s="276">
        <f>+'DAY16'!O195+'DAY17'!G195</f>
        <v>0</v>
      </c>
      <c r="P195" s="53">
        <f t="shared" si="56"/>
        <v>0</v>
      </c>
      <c r="Q195" s="54">
        <f t="shared" si="57"/>
        <v>0.56470588235294117</v>
      </c>
      <c r="R195" s="55">
        <f t="shared" si="58"/>
        <v>0</v>
      </c>
      <c r="S195" s="52">
        <f t="shared" si="59"/>
        <v>0</v>
      </c>
      <c r="T195" s="276">
        <f t="shared" si="60"/>
        <v>0</v>
      </c>
      <c r="U195" s="62">
        <f t="shared" si="53"/>
        <v>6226.9583333333339</v>
      </c>
    </row>
    <row r="196" spans="1:21" x14ac:dyDescent="0.25">
      <c r="A196" s="87" t="s">
        <v>104</v>
      </c>
      <c r="B196" s="52">
        <f>'DAY16'!H196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+(Table119[[#This Row],[OPENING ]]+Table119[[#This Row],[RECEIPTS]]+Table119[[#This Row],[RETURNS]])-(Table119[[#This Row],[EXCHANGED]]+Table119[[#This Row],[SALES]]+Table119[[#This Row],[ISSUES]])</f>
        <v>200</v>
      </c>
      <c r="I196" s="53">
        <v>0</v>
      </c>
      <c r="J196" s="58">
        <f t="shared" si="61"/>
        <v>-200</v>
      </c>
      <c r="K196" s="53">
        <f>+'DAY16'!K196+'DAY17'!C196</f>
        <v>0</v>
      </c>
      <c r="L196" s="54">
        <f>+'DAY16'!L196+'DAY17'!D196</f>
        <v>0</v>
      </c>
      <c r="M196" s="55">
        <f>+'DAY16'!M196+'DAY17'!E196</f>
        <v>0</v>
      </c>
      <c r="N196" s="52">
        <f>+'DAY16'!N196+'DAY17'!F196</f>
        <v>0</v>
      </c>
      <c r="O196" s="276">
        <f>+'DAY16'!O196+'DAY17'!G196</f>
        <v>0</v>
      </c>
      <c r="P196" s="53">
        <f t="shared" si="56"/>
        <v>0</v>
      </c>
      <c r="Q196" s="54">
        <f t="shared" si="57"/>
        <v>0</v>
      </c>
      <c r="R196" s="55">
        <f t="shared" si="58"/>
        <v>0</v>
      </c>
      <c r="S196" s="52">
        <f t="shared" si="59"/>
        <v>0</v>
      </c>
      <c r="T196" s="276">
        <f t="shared" si="60"/>
        <v>0</v>
      </c>
      <c r="U196" s="62">
        <f t="shared" si="53"/>
        <v>0</v>
      </c>
    </row>
    <row r="197" spans="1:21" x14ac:dyDescent="0.25">
      <c r="A197" s="85" t="s">
        <v>118</v>
      </c>
      <c r="B197" s="52">
        <f>'DAY16'!H197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+(Table119[[#This Row],[OPENING ]]+Table119[[#This Row],[RECEIPTS]]+Table119[[#This Row],[RETURNS]])-(Table119[[#This Row],[EXCHANGED]]+Table119[[#This Row],[SALES]]+Table119[[#This Row],[ISSUES]])</f>
        <v>0</v>
      </c>
      <c r="I197" s="53">
        <v>0</v>
      </c>
      <c r="J197" s="58">
        <f t="shared" si="61"/>
        <v>0</v>
      </c>
      <c r="K197" s="53">
        <f>+'DAY16'!K197+'DAY17'!C197</f>
        <v>0</v>
      </c>
      <c r="L197" s="54">
        <f>+'DAY16'!L197+'DAY17'!D197</f>
        <v>0</v>
      </c>
      <c r="M197" s="55">
        <f>+'DAY16'!M197+'DAY17'!E197</f>
        <v>0</v>
      </c>
      <c r="N197" s="52">
        <f>+'DAY16'!N197+'DAY17'!F197</f>
        <v>0</v>
      </c>
      <c r="O197" s="276">
        <f>+'DAY16'!O197+'DAY17'!G197</f>
        <v>0</v>
      </c>
      <c r="P197" s="53">
        <f t="shared" si="56"/>
        <v>0</v>
      </c>
      <c r="Q197" s="54">
        <f t="shared" si="57"/>
        <v>0</v>
      </c>
      <c r="R197" s="55">
        <f t="shared" si="58"/>
        <v>0</v>
      </c>
      <c r="S197" s="52">
        <f t="shared" si="59"/>
        <v>0</v>
      </c>
      <c r="T197" s="276">
        <f t="shared" si="60"/>
        <v>0</v>
      </c>
      <c r="U197" s="62">
        <f t="shared" si="53"/>
        <v>0</v>
      </c>
    </row>
    <row r="198" spans="1:21" x14ac:dyDescent="0.25">
      <c r="A198" s="94" t="s">
        <v>119</v>
      </c>
      <c r="B198" s="52">
        <f>'DAY16'!H198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+(Table119[[#This Row],[OPENING ]]+Table119[[#This Row],[RECEIPTS]]+Table119[[#This Row],[RETURNS]])-(Table119[[#This Row],[EXCHANGED]]+Table119[[#This Row],[SALES]]+Table119[[#This Row],[ISSUES]])</f>
        <v>0</v>
      </c>
      <c r="I198" s="53">
        <v>0</v>
      </c>
      <c r="J198" s="58">
        <f t="shared" si="61"/>
        <v>0</v>
      </c>
      <c r="K198" s="53">
        <f>+'DAY16'!K198+'DAY17'!C198</f>
        <v>0</v>
      </c>
      <c r="L198" s="54">
        <f>+'DAY16'!L198+'DAY17'!D198</f>
        <v>0</v>
      </c>
      <c r="M198" s="55">
        <f>+'DAY16'!M198+'DAY17'!E198</f>
        <v>0</v>
      </c>
      <c r="N198" s="52">
        <f>+'DAY16'!N198+'DAY17'!F198</f>
        <v>0</v>
      </c>
      <c r="O198" s="276">
        <f>+'DAY16'!O198+'DAY17'!G198</f>
        <v>0</v>
      </c>
      <c r="P198" s="53">
        <f t="shared" si="56"/>
        <v>0</v>
      </c>
      <c r="Q198" s="54">
        <f t="shared" si="57"/>
        <v>0</v>
      </c>
      <c r="R198" s="55">
        <f t="shared" si="58"/>
        <v>0</v>
      </c>
      <c r="S198" s="52">
        <f t="shared" si="59"/>
        <v>0</v>
      </c>
      <c r="T198" s="276">
        <f t="shared" si="60"/>
        <v>0</v>
      </c>
      <c r="U198" s="62">
        <f t="shared" si="53"/>
        <v>0</v>
      </c>
    </row>
    <row r="199" spans="1:21" x14ac:dyDescent="0.25">
      <c r="A199" s="84" t="s">
        <v>145</v>
      </c>
      <c r="B199" s="52">
        <f>'DAY16'!H199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+(Table119[[#This Row],[OPENING ]]+Table119[[#This Row],[RECEIPTS]]+Table119[[#This Row],[RETURNS]])-(Table119[[#This Row],[EXCHANGED]]+Table119[[#This Row],[SALES]]+Table119[[#This Row],[ISSUES]])</f>
        <v>0</v>
      </c>
      <c r="I199" s="53">
        <v>0</v>
      </c>
      <c r="J199" s="58">
        <f t="shared" si="61"/>
        <v>0</v>
      </c>
      <c r="K199" s="53">
        <f>+'DAY16'!K199+'DAY17'!C199</f>
        <v>0</v>
      </c>
      <c r="L199" s="54">
        <f>+'DAY16'!L199+'DAY17'!D199</f>
        <v>0</v>
      </c>
      <c r="M199" s="55">
        <f>+'DAY16'!M199+'DAY17'!E199</f>
        <v>0</v>
      </c>
      <c r="N199" s="52">
        <f>+'DAY16'!N199+'DAY17'!F199</f>
        <v>0</v>
      </c>
      <c r="O199" s="276">
        <f>+'DAY16'!O199+'DAY17'!G199</f>
        <v>0</v>
      </c>
      <c r="P199" s="53">
        <f t="shared" si="56"/>
        <v>0</v>
      </c>
      <c r="Q199" s="54">
        <f t="shared" si="57"/>
        <v>0</v>
      </c>
      <c r="R199" s="55">
        <f t="shared" si="58"/>
        <v>0</v>
      </c>
      <c r="S199" s="52">
        <f t="shared" si="59"/>
        <v>0</v>
      </c>
      <c r="T199" s="276">
        <f t="shared" si="60"/>
        <v>0</v>
      </c>
      <c r="U199" s="62">
        <f t="shared" si="53"/>
        <v>0</v>
      </c>
    </row>
    <row r="200" spans="1:21" x14ac:dyDescent="0.25">
      <c r="A200" s="88" t="s">
        <v>218</v>
      </c>
      <c r="B200" s="52">
        <f>'DAY16'!H200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+(Table119[[#This Row],[OPENING ]]+Table119[[#This Row],[RECEIPTS]]+Table119[[#This Row],[RETURNS]])-(Table119[[#This Row],[EXCHANGED]]+Table119[[#This Row],[SALES]]+Table119[[#This Row],[ISSUES]])</f>
        <v>0</v>
      </c>
      <c r="I200" s="53">
        <v>0</v>
      </c>
      <c r="J200" s="58">
        <f t="shared" si="61"/>
        <v>0</v>
      </c>
      <c r="K200" s="53">
        <f>+'DAY16'!K200+'DAY17'!C200</f>
        <v>0</v>
      </c>
      <c r="L200" s="54">
        <f>+'DAY16'!L200+'DAY17'!D200</f>
        <v>0</v>
      </c>
      <c r="M200" s="55">
        <f>+'DAY16'!M200+'DAY17'!E200</f>
        <v>0</v>
      </c>
      <c r="N200" s="52">
        <f>+'DAY16'!N200+'DAY17'!F200</f>
        <v>0</v>
      </c>
      <c r="O200" s="276">
        <f>+'DAY16'!O200+'DAY17'!G200</f>
        <v>0</v>
      </c>
      <c r="P200" s="53">
        <f t="shared" si="56"/>
        <v>0</v>
      </c>
      <c r="Q200" s="54">
        <f t="shared" si="57"/>
        <v>0</v>
      </c>
      <c r="R200" s="55">
        <f t="shared" si="58"/>
        <v>0</v>
      </c>
      <c r="S200" s="52">
        <f t="shared" si="59"/>
        <v>0</v>
      </c>
      <c r="T200" s="276">
        <f t="shared" si="60"/>
        <v>0</v>
      </c>
      <c r="U200" s="62">
        <f t="shared" si="53"/>
        <v>0</v>
      </c>
    </row>
    <row r="201" spans="1:21" x14ac:dyDescent="0.25">
      <c r="A201" s="88" t="s">
        <v>219</v>
      </c>
      <c r="B201" s="52">
        <f>'DAY16'!H201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+(Table119[[#This Row],[OPENING ]]+Table119[[#This Row],[RECEIPTS]]+Table119[[#This Row],[RETURNS]])-(Table119[[#This Row],[EXCHANGED]]+Table119[[#This Row],[SALES]]+Table119[[#This Row],[ISSUES]])</f>
        <v>0</v>
      </c>
      <c r="I201" s="53">
        <v>0</v>
      </c>
      <c r="J201" s="58">
        <f t="shared" si="61"/>
        <v>0</v>
      </c>
      <c r="K201" s="53">
        <f>+'DAY16'!K201+'DAY17'!C201</f>
        <v>0</v>
      </c>
      <c r="L201" s="54">
        <f>+'DAY16'!L201+'DAY17'!D201</f>
        <v>0</v>
      </c>
      <c r="M201" s="55">
        <f>+'DAY16'!M201+'DAY17'!E201</f>
        <v>0</v>
      </c>
      <c r="N201" s="52">
        <f>+'DAY16'!N201+'DAY17'!F201</f>
        <v>0</v>
      </c>
      <c r="O201" s="276">
        <f>+'DAY16'!O201+'DAY17'!G201</f>
        <v>0</v>
      </c>
      <c r="P201" s="53">
        <f t="shared" si="56"/>
        <v>0</v>
      </c>
      <c r="Q201" s="54">
        <f t="shared" si="57"/>
        <v>0</v>
      </c>
      <c r="R201" s="55">
        <f t="shared" si="58"/>
        <v>0</v>
      </c>
      <c r="S201" s="52">
        <f t="shared" si="59"/>
        <v>0</v>
      </c>
      <c r="T201" s="276">
        <f t="shared" si="60"/>
        <v>0</v>
      </c>
      <c r="U201" s="62">
        <f t="shared" si="53"/>
        <v>0</v>
      </c>
    </row>
    <row r="202" spans="1:21" x14ac:dyDescent="0.25">
      <c r="A202" s="317" t="s">
        <v>234</v>
      </c>
      <c r="B202" s="52">
        <f>'DAY16'!H202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+(Table119[[#This Row],[OPENING ]]+Table119[[#This Row],[RECEIPTS]]+Table119[[#This Row],[RETURNS]])-(Table119[[#This Row],[EXCHANGED]]+Table119[[#This Row],[SALES]]+Table119[[#This Row],[ISSUES]])</f>
        <v>0.19999999999999896</v>
      </c>
      <c r="I202" s="53">
        <v>0</v>
      </c>
      <c r="J202" s="58">
        <f t="shared" si="61"/>
        <v>-0.19999999999999896</v>
      </c>
      <c r="K202" s="53">
        <f>+'DAY16'!K202+'DAY17'!C202</f>
        <v>0</v>
      </c>
      <c r="L202" s="54">
        <f>+'DAY16'!L202+'DAY17'!D202</f>
        <v>0</v>
      </c>
      <c r="M202" s="55">
        <f>+'DAY16'!M202+'DAY17'!E202</f>
        <v>0</v>
      </c>
      <c r="N202" s="52">
        <f>+'DAY16'!N202+'DAY17'!F202</f>
        <v>0</v>
      </c>
      <c r="O202" s="276">
        <f>+'DAY16'!O202+'DAY17'!G202</f>
        <v>11.08</v>
      </c>
      <c r="P202" s="53">
        <f t="shared" si="56"/>
        <v>0</v>
      </c>
      <c r="Q202" s="54">
        <f t="shared" si="57"/>
        <v>0</v>
      </c>
      <c r="R202" s="55">
        <f t="shared" si="58"/>
        <v>0</v>
      </c>
      <c r="S202" s="52">
        <f t="shared" si="59"/>
        <v>0</v>
      </c>
      <c r="T202" s="276">
        <f t="shared" si="60"/>
        <v>0.65176470588235291</v>
      </c>
      <c r="U202" s="62">
        <f t="shared" si="53"/>
        <v>0.30685920577617171</v>
      </c>
    </row>
    <row r="203" spans="1:21" x14ac:dyDescent="0.25">
      <c r="A203" s="319" t="s">
        <v>224</v>
      </c>
      <c r="B203" s="52">
        <f>'DAY16'!H203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+(Table119[[#This Row],[OPENING ]]+Table119[[#This Row],[RECEIPTS]]+Table119[[#This Row],[RETURNS]])-(Table119[[#This Row],[EXCHANGED]]+Table119[[#This Row],[SALES]]+Table119[[#This Row],[ISSUES]])</f>
        <v>3.4</v>
      </c>
      <c r="I203" s="53">
        <v>0</v>
      </c>
      <c r="J203" s="58">
        <f t="shared" si="61"/>
        <v>-3.4</v>
      </c>
      <c r="K203" s="53">
        <f>+'DAY16'!K203+'DAY17'!C203</f>
        <v>0</v>
      </c>
      <c r="L203" s="54">
        <f>+'DAY16'!L203+'DAY17'!D203</f>
        <v>0</v>
      </c>
      <c r="M203" s="55">
        <f>+'DAY16'!M203+'DAY17'!E203</f>
        <v>0</v>
      </c>
      <c r="N203" s="52">
        <f>+'DAY16'!N203+'DAY17'!F203</f>
        <v>0</v>
      </c>
      <c r="O203" s="276">
        <f>+'DAY16'!O203+'DAY17'!G203</f>
        <v>0</v>
      </c>
      <c r="P203" s="53">
        <f t="shared" si="56"/>
        <v>0</v>
      </c>
      <c r="Q203" s="54">
        <f t="shared" si="57"/>
        <v>0</v>
      </c>
      <c r="R203" s="55">
        <f t="shared" si="58"/>
        <v>0</v>
      </c>
      <c r="S203" s="52">
        <f t="shared" si="59"/>
        <v>0</v>
      </c>
      <c r="T203" s="276">
        <f t="shared" si="60"/>
        <v>0</v>
      </c>
      <c r="U203" s="62">
        <f t="shared" si="53"/>
        <v>0</v>
      </c>
    </row>
    <row r="204" spans="1:21" x14ac:dyDescent="0.25">
      <c r="A204" s="105" t="s">
        <v>237</v>
      </c>
      <c r="B204" s="52">
        <f>'DAY16'!H204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+(Table119[[#This Row],[OPENING ]]+Table119[[#This Row],[RECEIPTS]]+Table119[[#This Row],[RETURNS]])-(Table119[[#This Row],[EXCHANGED]]+Table119[[#This Row],[SALES]]+Table119[[#This Row],[ISSUES]])</f>
        <v>0</v>
      </c>
      <c r="I204" s="53">
        <v>0</v>
      </c>
      <c r="J204" s="58">
        <f t="shared" si="61"/>
        <v>0</v>
      </c>
      <c r="K204" s="53">
        <f>+'DAY16'!K204+'DAY17'!C204</f>
        <v>0</v>
      </c>
      <c r="L204" s="54">
        <f>+'DAY16'!L204+'DAY17'!D204</f>
        <v>0</v>
      </c>
      <c r="M204" s="55">
        <f>+'DAY16'!M204+'DAY17'!E204</f>
        <v>0</v>
      </c>
      <c r="N204" s="52">
        <f>+'DAY16'!N204+'DAY17'!F204</f>
        <v>0</v>
      </c>
      <c r="O204" s="276">
        <f>+'DAY16'!O204+'DAY17'!G204</f>
        <v>0</v>
      </c>
      <c r="P204" s="53">
        <f t="shared" si="56"/>
        <v>0</v>
      </c>
      <c r="Q204" s="54">
        <f t="shared" si="57"/>
        <v>0</v>
      </c>
      <c r="R204" s="55">
        <f t="shared" si="58"/>
        <v>0</v>
      </c>
      <c r="S204" s="52">
        <f t="shared" si="59"/>
        <v>0</v>
      </c>
      <c r="T204" s="276">
        <f t="shared" si="60"/>
        <v>0</v>
      </c>
      <c r="U204" s="62">
        <f t="shared" si="53"/>
        <v>0</v>
      </c>
    </row>
    <row r="205" spans="1:21" x14ac:dyDescent="0.25">
      <c r="A205" s="87" t="s">
        <v>238</v>
      </c>
      <c r="B205" s="52">
        <f>'DAY16'!H205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+(Table119[[#This Row],[OPENING ]]+Table119[[#This Row],[RECEIPTS]]+Table119[[#This Row],[RETURNS]])-(Table119[[#This Row],[EXCHANGED]]+Table119[[#This Row],[SALES]]+Table119[[#This Row],[ISSUES]])</f>
        <v>0</v>
      </c>
      <c r="I205" s="53">
        <v>0</v>
      </c>
      <c r="J205" s="58">
        <f t="shared" si="61"/>
        <v>0</v>
      </c>
      <c r="K205" s="53">
        <f>+'DAY16'!K205+'DAY17'!C205</f>
        <v>0</v>
      </c>
      <c r="L205" s="54">
        <f>+'DAY16'!L205+'DAY17'!D205</f>
        <v>0</v>
      </c>
      <c r="M205" s="55">
        <f>+'DAY16'!M205+'DAY17'!E205</f>
        <v>0</v>
      </c>
      <c r="N205" s="52">
        <f>+'DAY16'!N205+'DAY17'!F205</f>
        <v>0</v>
      </c>
      <c r="O205" s="276">
        <f>+'DAY16'!O205+'DAY17'!G205</f>
        <v>0</v>
      </c>
      <c r="P205" s="53">
        <f t="shared" si="56"/>
        <v>0</v>
      </c>
      <c r="Q205" s="54">
        <f t="shared" si="57"/>
        <v>0</v>
      </c>
      <c r="R205" s="55">
        <f t="shared" si="58"/>
        <v>0</v>
      </c>
      <c r="S205" s="52">
        <f t="shared" si="59"/>
        <v>0</v>
      </c>
      <c r="T205" s="276">
        <f t="shared" si="60"/>
        <v>0</v>
      </c>
      <c r="U205" s="62">
        <f t="shared" si="53"/>
        <v>0</v>
      </c>
    </row>
    <row r="206" spans="1:21" x14ac:dyDescent="0.25">
      <c r="A206" s="87" t="s">
        <v>239</v>
      </c>
      <c r="B206" s="52">
        <f>'DAY16'!H206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+(Table119[[#This Row],[OPENING ]]+Table119[[#This Row],[RECEIPTS]]+Table119[[#This Row],[RETURNS]])-(Table119[[#This Row],[EXCHANGED]]+Table119[[#This Row],[SALES]]+Table119[[#This Row],[ISSUES]])</f>
        <v>0</v>
      </c>
      <c r="I206" s="53">
        <v>0</v>
      </c>
      <c r="J206" s="58">
        <f t="shared" si="61"/>
        <v>0</v>
      </c>
      <c r="K206" s="53">
        <f>+'DAY16'!K206+'DAY17'!C206</f>
        <v>0</v>
      </c>
      <c r="L206" s="54">
        <f>+'DAY16'!L206+'DAY17'!D206</f>
        <v>0</v>
      </c>
      <c r="M206" s="55">
        <f>+'DAY16'!M206+'DAY17'!E206</f>
        <v>0</v>
      </c>
      <c r="N206" s="52">
        <f>+'DAY16'!N206+'DAY17'!F206</f>
        <v>0</v>
      </c>
      <c r="O206" s="276">
        <f>+'DAY16'!O206+'DAY17'!G206</f>
        <v>0</v>
      </c>
      <c r="P206" s="53">
        <f t="shared" si="56"/>
        <v>0</v>
      </c>
      <c r="Q206" s="54">
        <f t="shared" si="57"/>
        <v>0</v>
      </c>
      <c r="R206" s="55">
        <f t="shared" si="58"/>
        <v>0</v>
      </c>
      <c r="S206" s="52">
        <f t="shared" si="59"/>
        <v>0</v>
      </c>
      <c r="T206" s="276">
        <f t="shared" si="60"/>
        <v>0</v>
      </c>
      <c r="U206" s="62">
        <f t="shared" si="53"/>
        <v>0</v>
      </c>
    </row>
    <row r="207" spans="1:21" x14ac:dyDescent="0.25">
      <c r="A207" s="85" t="s">
        <v>242</v>
      </c>
      <c r="B207" s="52">
        <f>'DAY16'!H207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+(Table119[[#This Row],[OPENING ]]+Table119[[#This Row],[RECEIPTS]]+Table119[[#This Row],[RETURNS]])-(Table119[[#This Row],[EXCHANGED]]+Table119[[#This Row],[SALES]]+Table119[[#This Row],[ISSUES]])</f>
        <v>0</v>
      </c>
      <c r="I207" s="53">
        <v>0</v>
      </c>
      <c r="J207" s="58">
        <f t="shared" si="61"/>
        <v>0</v>
      </c>
      <c r="K207" s="53">
        <f>+'DAY16'!K207+'DAY17'!C207</f>
        <v>0</v>
      </c>
      <c r="L207" s="54">
        <f>+'DAY16'!L207+'DAY17'!D207</f>
        <v>0</v>
      </c>
      <c r="M207" s="55">
        <f>+'DAY16'!M207+'DAY17'!E207</f>
        <v>0</v>
      </c>
      <c r="N207" s="52">
        <f>+'DAY16'!N207+'DAY17'!F207</f>
        <v>0</v>
      </c>
      <c r="O207" s="276">
        <f>+'DAY16'!O207+'DAY17'!G207</f>
        <v>0</v>
      </c>
      <c r="P207" s="53">
        <f t="shared" si="56"/>
        <v>0</v>
      </c>
      <c r="Q207" s="54">
        <f t="shared" si="57"/>
        <v>0</v>
      </c>
      <c r="R207" s="55">
        <f t="shared" si="58"/>
        <v>0</v>
      </c>
      <c r="S207" s="52">
        <f t="shared" si="59"/>
        <v>0</v>
      </c>
      <c r="T207" s="276">
        <f t="shared" si="60"/>
        <v>0</v>
      </c>
      <c r="U207" s="62">
        <f t="shared" si="53"/>
        <v>0</v>
      </c>
    </row>
    <row r="208" spans="1:21" x14ac:dyDescent="0.25">
      <c r="A208" s="85" t="s">
        <v>250</v>
      </c>
      <c r="B208" s="52">
        <f>'DAY16'!H208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+(Table119[[#This Row],[OPENING ]]+Table119[[#This Row],[RECEIPTS]]+Table119[[#This Row],[RETURNS]])-(Table119[[#This Row],[EXCHANGED]]+Table119[[#This Row],[SALES]]+Table119[[#This Row],[ISSUES]])</f>
        <v>275</v>
      </c>
      <c r="I208" s="53">
        <v>0</v>
      </c>
      <c r="J208" s="58">
        <f t="shared" si="61"/>
        <v>-275</v>
      </c>
      <c r="K208" s="53">
        <f>+'DAY16'!K208+'DAY17'!C208</f>
        <v>500</v>
      </c>
      <c r="L208" s="54">
        <f>+'DAY16'!L208+'DAY17'!D208</f>
        <v>0</v>
      </c>
      <c r="M208" s="55">
        <f>+'DAY16'!M208+'DAY17'!E208</f>
        <v>0</v>
      </c>
      <c r="N208" s="52">
        <f>+'DAY16'!N208+'DAY17'!F208</f>
        <v>0</v>
      </c>
      <c r="O208" s="276">
        <f>+'DAY16'!O208+'DAY17'!G208</f>
        <v>525</v>
      </c>
      <c r="P208" s="53">
        <f t="shared" si="56"/>
        <v>29.411764705882351</v>
      </c>
      <c r="Q208" s="54">
        <f t="shared" si="57"/>
        <v>0</v>
      </c>
      <c r="R208" s="55">
        <f t="shared" si="58"/>
        <v>0</v>
      </c>
      <c r="S208" s="52">
        <f t="shared" si="59"/>
        <v>0</v>
      </c>
      <c r="T208" s="276">
        <f t="shared" si="60"/>
        <v>30.882352941176471</v>
      </c>
      <c r="U208" s="62">
        <f t="shared" si="53"/>
        <v>4.5609756097560972</v>
      </c>
    </row>
    <row r="209" spans="1:21" x14ac:dyDescent="0.25">
      <c r="A209" s="87" t="s">
        <v>251</v>
      </c>
      <c r="B209" s="52">
        <f>'DAY16'!H209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+(Table119[[#This Row],[OPENING ]]+Table119[[#This Row],[RECEIPTS]]+Table119[[#This Row],[RETURNS]])-(Table119[[#This Row],[EXCHANGED]]+Table119[[#This Row],[SALES]]+Table119[[#This Row],[ISSUES]])</f>
        <v>300</v>
      </c>
      <c r="I209" s="53">
        <v>0</v>
      </c>
      <c r="J209" s="58">
        <f t="shared" si="61"/>
        <v>-300</v>
      </c>
      <c r="K209" s="53">
        <f>+'DAY16'!K209+'DAY17'!C209</f>
        <v>800</v>
      </c>
      <c r="L209" s="54">
        <f>+'DAY16'!L209+'DAY17'!D209</f>
        <v>0</v>
      </c>
      <c r="M209" s="55">
        <f>+'DAY16'!M209+'DAY17'!E209</f>
        <v>0</v>
      </c>
      <c r="N209" s="52">
        <f>+'DAY16'!N209+'DAY17'!F209</f>
        <v>0</v>
      </c>
      <c r="O209" s="276">
        <f>+'DAY16'!O209+'DAY17'!G209</f>
        <v>639.20000000000005</v>
      </c>
      <c r="P209" s="53">
        <f t="shared" si="56"/>
        <v>47.058823529411768</v>
      </c>
      <c r="Q209" s="54">
        <f t="shared" si="57"/>
        <v>0</v>
      </c>
      <c r="R209" s="55">
        <f t="shared" si="58"/>
        <v>0</v>
      </c>
      <c r="S209" s="52">
        <f t="shared" si="59"/>
        <v>0</v>
      </c>
      <c r="T209" s="276">
        <f t="shared" si="60"/>
        <v>37.6</v>
      </c>
      <c r="U209" s="62">
        <f t="shared" si="53"/>
        <v>3.5436353529738747</v>
      </c>
    </row>
    <row r="210" spans="1:21" x14ac:dyDescent="0.25">
      <c r="A210" s="87"/>
      <c r="B210" s="52">
        <f>'DAY16'!H210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+(Table119[[#This Row],[OPENING ]]+Table119[[#This Row],[RECEIPTS]]+Table119[[#This Row],[RETURNS]])-(Table119[[#This Row],[EXCHANGED]]+Table119[[#This Row],[SALES]]+Table119[[#This Row],[ISSUES]])</f>
        <v>49</v>
      </c>
      <c r="I210" s="53">
        <v>0</v>
      </c>
      <c r="J210" s="58">
        <f t="shared" si="61"/>
        <v>-49</v>
      </c>
      <c r="K210" s="53">
        <f>+'DAY16'!K210+'DAY17'!C210</f>
        <v>50</v>
      </c>
      <c r="L210" s="54">
        <f>+'DAY16'!L210+'DAY17'!D210</f>
        <v>0</v>
      </c>
      <c r="M210" s="55">
        <f>+'DAY16'!M210+'DAY17'!E210</f>
        <v>0</v>
      </c>
      <c r="N210" s="52">
        <f>+'DAY16'!N210+'DAY17'!F210</f>
        <v>0</v>
      </c>
      <c r="O210" s="276">
        <f>+'DAY16'!O210+'DAY17'!G210</f>
        <v>1</v>
      </c>
      <c r="P210" s="53">
        <f t="shared" si="56"/>
        <v>2.9411764705882355</v>
      </c>
      <c r="Q210" s="54">
        <f t="shared" si="57"/>
        <v>0</v>
      </c>
      <c r="R210" s="55">
        <f t="shared" si="58"/>
        <v>0</v>
      </c>
      <c r="S210" s="52">
        <f t="shared" si="59"/>
        <v>0</v>
      </c>
      <c r="T210" s="276">
        <f t="shared" si="60"/>
        <v>5.8823529411764705E-2</v>
      </c>
      <c r="U210" s="62">
        <f t="shared" ref="U210:U240" si="62">IFERROR(+H210/(P210+Q210+R210+S210+T210),0)</f>
        <v>16.333333333333332</v>
      </c>
    </row>
    <row r="211" spans="1:21" x14ac:dyDescent="0.25">
      <c r="A211" s="87"/>
      <c r="B211" s="52">
        <f>'DAY16'!H211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+(Table119[[#This Row],[OPENING ]]+Table119[[#This Row],[RECEIPTS]]+Table119[[#This Row],[RETURNS]])-(Table119[[#This Row],[EXCHANGED]]+Table119[[#This Row],[SALES]]+Table119[[#This Row],[ISSUES]])</f>
        <v>0</v>
      </c>
      <c r="I211" s="53">
        <v>0</v>
      </c>
      <c r="J211" s="58">
        <f t="shared" si="61"/>
        <v>0</v>
      </c>
      <c r="K211" s="53">
        <f>+'DAY16'!K211+'DAY17'!C211</f>
        <v>0</v>
      </c>
      <c r="L211" s="54">
        <f>+'DAY16'!L211+'DAY17'!D211</f>
        <v>0</v>
      </c>
      <c r="M211" s="55">
        <f>+'DAY16'!M211+'DAY17'!E211</f>
        <v>0</v>
      </c>
      <c r="N211" s="52">
        <f>+'DAY16'!N211+'DAY17'!F211</f>
        <v>0</v>
      </c>
      <c r="O211" s="276">
        <f>+'DAY16'!O211+'DAY17'!G211</f>
        <v>0</v>
      </c>
      <c r="P211" s="53">
        <f t="shared" si="56"/>
        <v>0</v>
      </c>
      <c r="Q211" s="54">
        <f t="shared" si="57"/>
        <v>0</v>
      </c>
      <c r="R211" s="55">
        <f t="shared" si="58"/>
        <v>0</v>
      </c>
      <c r="S211" s="52">
        <f t="shared" si="59"/>
        <v>0</v>
      </c>
      <c r="T211" s="276">
        <f t="shared" si="60"/>
        <v>0</v>
      </c>
      <c r="U211" s="62">
        <f t="shared" si="62"/>
        <v>0</v>
      </c>
    </row>
    <row r="212" spans="1:21" x14ac:dyDescent="0.25">
      <c r="A212" s="87"/>
      <c r="B212" s="52">
        <f>'DAY16'!H212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+(Table119[[#This Row],[OPENING ]]+Table119[[#This Row],[RECEIPTS]]+Table119[[#This Row],[RETURNS]])-(Table119[[#This Row],[EXCHANGED]]+Table119[[#This Row],[SALES]]+Table119[[#This Row],[ISSUES]])</f>
        <v>0</v>
      </c>
      <c r="I212" s="53">
        <v>0</v>
      </c>
      <c r="J212" s="58">
        <f t="shared" si="61"/>
        <v>0</v>
      </c>
      <c r="K212" s="53">
        <f>+'DAY16'!K212+'DAY17'!C212</f>
        <v>0</v>
      </c>
      <c r="L212" s="54">
        <f>+'DAY16'!L212+'DAY17'!D212</f>
        <v>0</v>
      </c>
      <c r="M212" s="55">
        <f>+'DAY16'!M212+'DAY17'!E212</f>
        <v>0</v>
      </c>
      <c r="N212" s="52">
        <f>+'DAY16'!N212+'DAY17'!F212</f>
        <v>0</v>
      </c>
      <c r="O212" s="276">
        <f>+'DAY16'!O212+'DAY17'!G212</f>
        <v>0</v>
      </c>
      <c r="P212" s="53">
        <f t="shared" si="56"/>
        <v>0</v>
      </c>
      <c r="Q212" s="54">
        <f t="shared" si="57"/>
        <v>0</v>
      </c>
      <c r="R212" s="55">
        <f t="shared" si="58"/>
        <v>0</v>
      </c>
      <c r="S212" s="52">
        <f t="shared" si="59"/>
        <v>0</v>
      </c>
      <c r="T212" s="276">
        <f t="shared" si="60"/>
        <v>0</v>
      </c>
      <c r="U212" s="62">
        <f t="shared" si="62"/>
        <v>0</v>
      </c>
    </row>
    <row r="213" spans="1:21" ht="15.75" thickBot="1" x14ac:dyDescent="0.3">
      <c r="A213" s="179"/>
      <c r="B213" s="52">
        <f>'DAY16'!H213</f>
        <v>0</v>
      </c>
      <c r="C213" s="53">
        <v>0</v>
      </c>
      <c r="D213" s="54">
        <v>0</v>
      </c>
      <c r="E213" s="55">
        <v>0</v>
      </c>
      <c r="F213" s="52">
        <v>0</v>
      </c>
      <c r="G213" s="276">
        <v>0</v>
      </c>
      <c r="H213" s="54">
        <f>+(Table119[[#This Row],[OPENING ]]+Table119[[#This Row],[RECEIPTS]]+Table119[[#This Row],[RETURNS]])-(Table119[[#This Row],[EXCHANGED]]+Table119[[#This Row],[SALES]]+Table119[[#This Row],[ISSUES]])</f>
        <v>0</v>
      </c>
      <c r="I213" s="53">
        <v>0</v>
      </c>
      <c r="J213" s="148">
        <f t="shared" si="61"/>
        <v>0</v>
      </c>
      <c r="K213" s="53">
        <f>+'DAY16'!K213+'DAY17'!C213</f>
        <v>0</v>
      </c>
      <c r="L213" s="54">
        <f>+'DAY16'!L213+'DAY17'!D213</f>
        <v>0</v>
      </c>
      <c r="M213" s="55">
        <f>+'DAY16'!M213+'DAY17'!E213</f>
        <v>0</v>
      </c>
      <c r="N213" s="52">
        <f>+'DAY16'!N213+'DAY17'!F213</f>
        <v>0</v>
      </c>
      <c r="O213" s="276">
        <f>+'DAY16'!O213+'DAY17'!G213</f>
        <v>0</v>
      </c>
      <c r="P213" s="53">
        <f t="shared" si="56"/>
        <v>0</v>
      </c>
      <c r="Q213" s="54">
        <f t="shared" si="57"/>
        <v>0</v>
      </c>
      <c r="R213" s="55">
        <f t="shared" si="58"/>
        <v>0</v>
      </c>
      <c r="S213" s="52">
        <f t="shared" si="59"/>
        <v>0</v>
      </c>
      <c r="T213" s="276">
        <f t="shared" si="60"/>
        <v>0</v>
      </c>
      <c r="U213" s="167">
        <f t="shared" si="62"/>
        <v>0</v>
      </c>
    </row>
    <row r="214" spans="1:21" ht="17.25" thickBot="1" x14ac:dyDescent="0.35">
      <c r="A214" s="159" t="s">
        <v>54</v>
      </c>
      <c r="B214" s="160">
        <f t="shared" ref="B214:T214" si="63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63"/>
        <v>0</v>
      </c>
      <c r="H214" s="162">
        <f t="shared" si="63"/>
        <v>9750.84</v>
      </c>
      <c r="I214" s="161">
        <f t="shared" si="63"/>
        <v>0</v>
      </c>
      <c r="J214" s="165">
        <f>SUM(J153:J213)</f>
        <v>-9750.84</v>
      </c>
      <c r="K214" s="161">
        <f t="shared" si="63"/>
        <v>1375</v>
      </c>
      <c r="L214" s="174">
        <f t="shared" si="63"/>
        <v>9.6</v>
      </c>
      <c r="M214" s="163">
        <f t="shared" si="63"/>
        <v>0</v>
      </c>
      <c r="N214" s="160">
        <f t="shared" si="63"/>
        <v>0</v>
      </c>
      <c r="O214" s="277">
        <f t="shared" si="63"/>
        <v>1264.68</v>
      </c>
      <c r="P214" s="161">
        <f t="shared" si="63"/>
        <v>80.882352941176464</v>
      </c>
      <c r="Q214" s="162">
        <f t="shared" si="63"/>
        <v>0.56470588235294117</v>
      </c>
      <c r="R214" s="163">
        <f t="shared" si="63"/>
        <v>0</v>
      </c>
      <c r="S214" s="160">
        <f t="shared" si="63"/>
        <v>0</v>
      </c>
      <c r="T214" s="277">
        <f t="shared" si="63"/>
        <v>74.3929411764706</v>
      </c>
      <c r="U214" s="166">
        <f t="shared" si="62"/>
        <v>62.569558521560573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'DAY16'!H217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+(Table119[[#This Row],[OPENING ]]+Table119[[#This Row],[RECEIPTS]]+Table119[[#This Row],[RETURNS]])-(Table119[[#This Row],[EXCHANGED]]+Table119[[#This Row],[SALES]]+Table119[[#This Row],[ISSUES]])</f>
        <v>2150</v>
      </c>
      <c r="I217" s="53">
        <v>0</v>
      </c>
      <c r="J217" s="58">
        <f t="shared" si="61"/>
        <v>-2150</v>
      </c>
      <c r="K217" s="53">
        <f>+'DAY16'!K217+'DAY17'!C217</f>
        <v>7975</v>
      </c>
      <c r="L217" s="54">
        <f>+'DAY16'!L217+'DAY17'!D217</f>
        <v>0</v>
      </c>
      <c r="M217" s="55">
        <f>+'DAY16'!M217+'DAY17'!E217</f>
        <v>0</v>
      </c>
      <c r="N217" s="52">
        <f>+'DAY16'!N217+'DAY17'!F217</f>
        <v>0</v>
      </c>
      <c r="O217" s="276">
        <f>+'DAY16'!O217+'DAY17'!G217</f>
        <v>5825</v>
      </c>
      <c r="P217" s="53">
        <f>+K217/17</f>
        <v>469.11764705882354</v>
      </c>
      <c r="Q217" s="54">
        <f>+L217/17</f>
        <v>0</v>
      </c>
      <c r="R217" s="55">
        <f>+M217/17</f>
        <v>0</v>
      </c>
      <c r="S217" s="52">
        <f>+N217/17</f>
        <v>0</v>
      </c>
      <c r="T217" s="276">
        <f>+O217/17</f>
        <v>342.64705882352939</v>
      </c>
      <c r="U217" s="62">
        <f t="shared" si="62"/>
        <v>2.6485507246376812</v>
      </c>
    </row>
    <row r="218" spans="1:21" x14ac:dyDescent="0.25">
      <c r="A218" s="95" t="s">
        <v>240</v>
      </c>
      <c r="B218" s="52">
        <f>'DAY16'!H218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+(Table119[[#This Row],[OPENING ]]+Table119[[#This Row],[RECEIPTS]]+Table119[[#This Row],[RETURNS]])-(Table119[[#This Row],[EXCHANGED]]+Table119[[#This Row],[SALES]]+Table119[[#This Row],[ISSUES]])</f>
        <v>0</v>
      </c>
      <c r="I218" s="53">
        <v>0</v>
      </c>
      <c r="J218" s="58">
        <f t="shared" si="61"/>
        <v>0</v>
      </c>
      <c r="K218" s="53">
        <f>+'DAY16'!K218+'DAY17'!C218</f>
        <v>0</v>
      </c>
      <c r="L218" s="54">
        <f>+'DAY16'!L218+'DAY17'!D218</f>
        <v>0</v>
      </c>
      <c r="M218" s="55">
        <f>+'DAY16'!M218+'DAY17'!E218</f>
        <v>0</v>
      </c>
      <c r="N218" s="52">
        <f>+'DAY16'!N218+'DAY17'!F218</f>
        <v>0</v>
      </c>
      <c r="O218" s="276">
        <f>+'DAY16'!O218+'DAY17'!G218</f>
        <v>8675</v>
      </c>
      <c r="P218" s="53">
        <f t="shared" ref="P218:P237" si="64">+K218/17</f>
        <v>0</v>
      </c>
      <c r="Q218" s="54">
        <f t="shared" ref="Q218:Q237" si="65">+L218/17</f>
        <v>0</v>
      </c>
      <c r="R218" s="55">
        <f t="shared" ref="R218:R237" si="66">+M218/17</f>
        <v>0</v>
      </c>
      <c r="S218" s="52">
        <f t="shared" ref="S218:S237" si="67">+N218/17</f>
        <v>0</v>
      </c>
      <c r="T218" s="276">
        <f t="shared" ref="T218:T237" si="68">+O218/17</f>
        <v>510.29411764705884</v>
      </c>
      <c r="U218" s="62">
        <f t="shared" si="62"/>
        <v>0</v>
      </c>
    </row>
    <row r="219" spans="1:21" x14ac:dyDescent="0.25">
      <c r="A219" s="95" t="s">
        <v>57</v>
      </c>
      <c r="B219" s="52">
        <f>'DAY16'!H219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+(Table119[[#This Row],[OPENING ]]+Table119[[#This Row],[RECEIPTS]]+Table119[[#This Row],[RETURNS]])-(Table119[[#This Row],[EXCHANGED]]+Table119[[#This Row],[SALES]]+Table119[[#This Row],[ISSUES]])</f>
        <v>0</v>
      </c>
      <c r="I219" s="53">
        <v>0</v>
      </c>
      <c r="J219" s="58">
        <f t="shared" si="61"/>
        <v>0</v>
      </c>
      <c r="K219" s="53">
        <f>+'DAY16'!K219+'DAY17'!C219</f>
        <v>0</v>
      </c>
      <c r="L219" s="54">
        <f>+'DAY16'!L219+'DAY17'!D219</f>
        <v>0</v>
      </c>
      <c r="M219" s="55">
        <f>+'DAY16'!M219+'DAY17'!E219</f>
        <v>0</v>
      </c>
      <c r="N219" s="52">
        <f>+'DAY16'!N219+'DAY17'!F219</f>
        <v>0</v>
      </c>
      <c r="O219" s="276">
        <f>+'DAY16'!O219+'DAY17'!G219</f>
        <v>0</v>
      </c>
      <c r="P219" s="53">
        <f t="shared" si="64"/>
        <v>0</v>
      </c>
      <c r="Q219" s="54">
        <f t="shared" si="65"/>
        <v>0</v>
      </c>
      <c r="R219" s="55">
        <f t="shared" si="66"/>
        <v>0</v>
      </c>
      <c r="S219" s="52">
        <f t="shared" si="67"/>
        <v>0</v>
      </c>
      <c r="T219" s="276">
        <f t="shared" si="68"/>
        <v>0</v>
      </c>
      <c r="U219" s="62">
        <f t="shared" si="62"/>
        <v>0</v>
      </c>
    </row>
    <row r="220" spans="1:21" x14ac:dyDescent="0.25">
      <c r="A220" s="95" t="s">
        <v>58</v>
      </c>
      <c r="B220" s="52">
        <f>'DAY16'!H220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+(Table119[[#This Row],[OPENING ]]+Table119[[#This Row],[RECEIPTS]]+Table119[[#This Row],[RETURNS]])-(Table119[[#This Row],[EXCHANGED]]+Table119[[#This Row],[SALES]]+Table119[[#This Row],[ISSUES]])</f>
        <v>0</v>
      </c>
      <c r="I220" s="53">
        <v>0</v>
      </c>
      <c r="J220" s="58">
        <f t="shared" si="61"/>
        <v>0</v>
      </c>
      <c r="K220" s="53">
        <f>+'DAY16'!K220+'DAY17'!C220</f>
        <v>0</v>
      </c>
      <c r="L220" s="54">
        <f>+'DAY16'!L220+'DAY17'!D220</f>
        <v>0</v>
      </c>
      <c r="M220" s="55">
        <f>+'DAY16'!M220+'DAY17'!E220</f>
        <v>0</v>
      </c>
      <c r="N220" s="52">
        <f>+'DAY16'!N220+'DAY17'!F220</f>
        <v>0</v>
      </c>
      <c r="O220" s="276">
        <f>+'DAY16'!O220+'DAY17'!G220</f>
        <v>0</v>
      </c>
      <c r="P220" s="53">
        <f t="shared" si="64"/>
        <v>0</v>
      </c>
      <c r="Q220" s="54">
        <f t="shared" si="65"/>
        <v>0</v>
      </c>
      <c r="R220" s="55">
        <f t="shared" si="66"/>
        <v>0</v>
      </c>
      <c r="S220" s="52">
        <f t="shared" si="67"/>
        <v>0</v>
      </c>
      <c r="T220" s="276">
        <f t="shared" si="68"/>
        <v>0</v>
      </c>
      <c r="U220" s="62">
        <f t="shared" si="62"/>
        <v>0</v>
      </c>
    </row>
    <row r="221" spans="1:21" x14ac:dyDescent="0.25">
      <c r="A221" s="95" t="s">
        <v>59</v>
      </c>
      <c r="B221" s="52">
        <f>'DAY16'!H221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+(Table119[[#This Row],[OPENING ]]+Table119[[#This Row],[RECEIPTS]]+Table119[[#This Row],[RETURNS]])-(Table119[[#This Row],[EXCHANGED]]+Table119[[#This Row],[SALES]]+Table119[[#This Row],[ISSUES]])</f>
        <v>375</v>
      </c>
      <c r="I221" s="53">
        <v>0</v>
      </c>
      <c r="J221" s="58">
        <f t="shared" ref="J221:J240" si="69">+I221-H221</f>
        <v>-375</v>
      </c>
      <c r="K221" s="53">
        <f>+'DAY16'!K221+'DAY17'!C221</f>
        <v>1075</v>
      </c>
      <c r="L221" s="54">
        <f>+'DAY16'!L221+'DAY17'!D221</f>
        <v>0</v>
      </c>
      <c r="M221" s="55">
        <f>+'DAY16'!M221+'DAY17'!E221</f>
        <v>0</v>
      </c>
      <c r="N221" s="52">
        <f>+'DAY16'!N221+'DAY17'!F221</f>
        <v>0</v>
      </c>
      <c r="O221" s="276">
        <f>+'DAY16'!O221+'DAY17'!G221</f>
        <v>1225</v>
      </c>
      <c r="P221" s="53">
        <f t="shared" si="64"/>
        <v>63.235294117647058</v>
      </c>
      <c r="Q221" s="54">
        <f t="shared" si="65"/>
        <v>0</v>
      </c>
      <c r="R221" s="55">
        <f t="shared" si="66"/>
        <v>0</v>
      </c>
      <c r="S221" s="52">
        <f t="shared" si="67"/>
        <v>0</v>
      </c>
      <c r="T221" s="276">
        <f t="shared" si="68"/>
        <v>72.058823529411768</v>
      </c>
      <c r="U221" s="62">
        <f t="shared" si="62"/>
        <v>2.7717391304347823</v>
      </c>
    </row>
    <row r="222" spans="1:21" x14ac:dyDescent="0.25">
      <c r="A222" s="95" t="s">
        <v>60</v>
      </c>
      <c r="B222" s="52">
        <f>'DAY16'!H222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+(Table119[[#This Row],[OPENING ]]+Table119[[#This Row],[RECEIPTS]]+Table119[[#This Row],[RETURNS]])-(Table119[[#This Row],[EXCHANGED]]+Table119[[#This Row],[SALES]]+Table119[[#This Row],[ISSUES]])</f>
        <v>0</v>
      </c>
      <c r="I222" s="53">
        <v>0</v>
      </c>
      <c r="J222" s="58">
        <f t="shared" si="69"/>
        <v>0</v>
      </c>
      <c r="K222" s="53">
        <f>+'DAY16'!K222+'DAY17'!C222</f>
        <v>0</v>
      </c>
      <c r="L222" s="54">
        <f>+'DAY16'!L222+'DAY17'!D222</f>
        <v>0</v>
      </c>
      <c r="M222" s="55">
        <f>+'DAY16'!M222+'DAY17'!E222</f>
        <v>0</v>
      </c>
      <c r="N222" s="52">
        <f>+'DAY16'!N222+'DAY17'!F222</f>
        <v>0</v>
      </c>
      <c r="O222" s="276">
        <f>+'DAY16'!O222+'DAY17'!G222</f>
        <v>0</v>
      </c>
      <c r="P222" s="53">
        <f t="shared" si="64"/>
        <v>0</v>
      </c>
      <c r="Q222" s="54">
        <f t="shared" si="65"/>
        <v>0</v>
      </c>
      <c r="R222" s="55">
        <f t="shared" si="66"/>
        <v>0</v>
      </c>
      <c r="S222" s="52">
        <f t="shared" si="67"/>
        <v>0</v>
      </c>
      <c r="T222" s="276">
        <f t="shared" si="68"/>
        <v>0</v>
      </c>
      <c r="U222" s="62">
        <f t="shared" si="62"/>
        <v>0</v>
      </c>
    </row>
    <row r="223" spans="1:21" x14ac:dyDescent="0.25">
      <c r="A223" s="95" t="s">
        <v>61</v>
      </c>
      <c r="B223" s="52">
        <f>'DAY16'!H223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+(Table119[[#This Row],[OPENING ]]+Table119[[#This Row],[RECEIPTS]]+Table119[[#This Row],[RETURNS]])-(Table119[[#This Row],[EXCHANGED]]+Table119[[#This Row],[SALES]]+Table119[[#This Row],[ISSUES]])</f>
        <v>0</v>
      </c>
      <c r="I223" s="53">
        <v>0</v>
      </c>
      <c r="J223" s="58">
        <f t="shared" si="69"/>
        <v>0</v>
      </c>
      <c r="K223" s="53">
        <f>+'DAY16'!K223+'DAY17'!C223</f>
        <v>0</v>
      </c>
      <c r="L223" s="54">
        <f>+'DAY16'!L223+'DAY17'!D223</f>
        <v>0</v>
      </c>
      <c r="M223" s="55">
        <f>+'DAY16'!M223+'DAY17'!E223</f>
        <v>0</v>
      </c>
      <c r="N223" s="52">
        <f>+'DAY16'!N223+'DAY17'!F223</f>
        <v>0</v>
      </c>
      <c r="O223" s="276">
        <f>+'DAY16'!O223+'DAY17'!G223</f>
        <v>0</v>
      </c>
      <c r="P223" s="53">
        <f t="shared" si="64"/>
        <v>0</v>
      </c>
      <c r="Q223" s="54">
        <f t="shared" si="65"/>
        <v>0</v>
      </c>
      <c r="R223" s="55">
        <f t="shared" si="66"/>
        <v>0</v>
      </c>
      <c r="S223" s="52">
        <f t="shared" si="67"/>
        <v>0</v>
      </c>
      <c r="T223" s="276">
        <f t="shared" si="68"/>
        <v>0</v>
      </c>
      <c r="U223" s="62">
        <f t="shared" si="62"/>
        <v>0</v>
      </c>
    </row>
    <row r="224" spans="1:21" x14ac:dyDescent="0.25">
      <c r="A224" s="95" t="s">
        <v>241</v>
      </c>
      <c r="B224" s="52">
        <f>'DAY16'!H224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+(Table119[[#This Row],[OPENING ]]+Table119[[#This Row],[RECEIPTS]]+Table119[[#This Row],[RETURNS]])-(Table119[[#This Row],[EXCHANGED]]+Table119[[#This Row],[SALES]]+Table119[[#This Row],[ISSUES]])</f>
        <v>0</v>
      </c>
      <c r="I224" s="53">
        <v>0</v>
      </c>
      <c r="J224" s="58">
        <f t="shared" si="69"/>
        <v>0</v>
      </c>
      <c r="K224" s="53">
        <f>+'DAY16'!K224+'DAY17'!C224</f>
        <v>0</v>
      </c>
      <c r="L224" s="54">
        <f>+'DAY16'!L224+'DAY17'!D224</f>
        <v>0</v>
      </c>
      <c r="M224" s="55">
        <f>+'DAY16'!M224+'DAY17'!E224</f>
        <v>0</v>
      </c>
      <c r="N224" s="52">
        <f>+'DAY16'!N224+'DAY17'!F224</f>
        <v>0</v>
      </c>
      <c r="O224" s="276">
        <f>+'DAY16'!O224+'DAY17'!G224</f>
        <v>1200</v>
      </c>
      <c r="P224" s="53">
        <f t="shared" si="64"/>
        <v>0</v>
      </c>
      <c r="Q224" s="54">
        <f t="shared" si="65"/>
        <v>0</v>
      </c>
      <c r="R224" s="55">
        <f t="shared" si="66"/>
        <v>0</v>
      </c>
      <c r="S224" s="52">
        <f t="shared" si="67"/>
        <v>0</v>
      </c>
      <c r="T224" s="276">
        <f t="shared" si="68"/>
        <v>70.588235294117652</v>
      </c>
      <c r="U224" s="62">
        <f t="shared" si="62"/>
        <v>0</v>
      </c>
    </row>
    <row r="225" spans="1:21" x14ac:dyDescent="0.25">
      <c r="A225" s="95" t="s">
        <v>62</v>
      </c>
      <c r="B225" s="52">
        <f>'DAY16'!H225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+(Table119[[#This Row],[OPENING ]]+Table119[[#This Row],[RECEIPTS]]+Table119[[#This Row],[RETURNS]])-(Table119[[#This Row],[EXCHANGED]]+Table119[[#This Row],[SALES]]+Table119[[#This Row],[ISSUES]])</f>
        <v>0</v>
      </c>
      <c r="I225" s="53">
        <v>0</v>
      </c>
      <c r="J225" s="58">
        <f t="shared" si="69"/>
        <v>0</v>
      </c>
      <c r="K225" s="53">
        <f>+'DAY16'!K225+'DAY17'!C225</f>
        <v>0</v>
      </c>
      <c r="L225" s="54">
        <f>+'DAY16'!L225+'DAY17'!D225</f>
        <v>0</v>
      </c>
      <c r="M225" s="55">
        <f>+'DAY16'!M225+'DAY17'!E225</f>
        <v>0</v>
      </c>
      <c r="N225" s="52">
        <f>+'DAY16'!N225+'DAY17'!F225</f>
        <v>0</v>
      </c>
      <c r="O225" s="276">
        <f>+'DAY16'!O225+'DAY17'!G225</f>
        <v>0</v>
      </c>
      <c r="P225" s="53">
        <f t="shared" si="64"/>
        <v>0</v>
      </c>
      <c r="Q225" s="54">
        <f t="shared" si="65"/>
        <v>0</v>
      </c>
      <c r="R225" s="55">
        <f t="shared" si="66"/>
        <v>0</v>
      </c>
      <c r="S225" s="52">
        <f t="shared" si="67"/>
        <v>0</v>
      </c>
      <c r="T225" s="276">
        <f t="shared" si="68"/>
        <v>0</v>
      </c>
      <c r="U225" s="62">
        <f t="shared" si="62"/>
        <v>0</v>
      </c>
    </row>
    <row r="226" spans="1:21" x14ac:dyDescent="0.25">
      <c r="A226" s="95" t="s">
        <v>122</v>
      </c>
      <c r="B226" s="52">
        <f>'DAY16'!H226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+(Table119[[#This Row],[OPENING ]]+Table119[[#This Row],[RECEIPTS]]+Table119[[#This Row],[RETURNS]])-(Table119[[#This Row],[EXCHANGED]]+Table119[[#This Row],[SALES]]+Table119[[#This Row],[ISSUES]])</f>
        <v>0</v>
      </c>
      <c r="I226" s="53">
        <v>0</v>
      </c>
      <c r="J226" s="58">
        <f t="shared" si="69"/>
        <v>0</v>
      </c>
      <c r="K226" s="53">
        <f>+'DAY16'!K226+'DAY17'!C226</f>
        <v>0</v>
      </c>
      <c r="L226" s="54">
        <f>+'DAY16'!L226+'DAY17'!D226</f>
        <v>0</v>
      </c>
      <c r="M226" s="55">
        <f>+'DAY16'!M226+'DAY17'!E226</f>
        <v>0</v>
      </c>
      <c r="N226" s="52">
        <f>+'DAY16'!N226+'DAY17'!F226</f>
        <v>0</v>
      </c>
      <c r="O226" s="276">
        <f>+'DAY16'!O226+'DAY17'!G226</f>
        <v>0</v>
      </c>
      <c r="P226" s="53">
        <f t="shared" si="64"/>
        <v>0</v>
      </c>
      <c r="Q226" s="54">
        <f t="shared" si="65"/>
        <v>0</v>
      </c>
      <c r="R226" s="55">
        <f t="shared" si="66"/>
        <v>0</v>
      </c>
      <c r="S226" s="52">
        <f t="shared" si="67"/>
        <v>0</v>
      </c>
      <c r="T226" s="276">
        <f t="shared" si="68"/>
        <v>0</v>
      </c>
      <c r="U226" s="62">
        <f t="shared" si="62"/>
        <v>0</v>
      </c>
    </row>
    <row r="227" spans="1:21" x14ac:dyDescent="0.25">
      <c r="A227" s="95" t="s">
        <v>217</v>
      </c>
      <c r="B227" s="52">
        <f>'DAY16'!H227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+(Table119[[#This Row],[OPENING ]]+Table119[[#This Row],[RECEIPTS]]+Table119[[#This Row],[RETURNS]])-(Table119[[#This Row],[EXCHANGED]]+Table119[[#This Row],[SALES]]+Table119[[#This Row],[ISSUES]])</f>
        <v>0</v>
      </c>
      <c r="I227" s="53">
        <v>0</v>
      </c>
      <c r="J227" s="58">
        <f t="shared" si="69"/>
        <v>0</v>
      </c>
      <c r="K227" s="53">
        <f>+'DAY16'!K227+'DAY17'!C227</f>
        <v>0</v>
      </c>
      <c r="L227" s="54">
        <f>+'DAY16'!L227+'DAY17'!D227</f>
        <v>0</v>
      </c>
      <c r="M227" s="55">
        <f>+'DAY16'!M227+'DAY17'!E227</f>
        <v>0</v>
      </c>
      <c r="N227" s="52">
        <f>+'DAY16'!N227+'DAY17'!F227</f>
        <v>0</v>
      </c>
      <c r="O227" s="276">
        <f>+'DAY16'!O227+'DAY17'!G227</f>
        <v>0</v>
      </c>
      <c r="P227" s="53">
        <f t="shared" si="64"/>
        <v>0</v>
      </c>
      <c r="Q227" s="54">
        <f t="shared" si="65"/>
        <v>0</v>
      </c>
      <c r="R227" s="55">
        <f t="shared" si="66"/>
        <v>0</v>
      </c>
      <c r="S227" s="52">
        <f t="shared" si="67"/>
        <v>0</v>
      </c>
      <c r="T227" s="276">
        <f t="shared" si="68"/>
        <v>0</v>
      </c>
      <c r="U227" s="62">
        <f t="shared" si="62"/>
        <v>0</v>
      </c>
    </row>
    <row r="228" spans="1:21" x14ac:dyDescent="0.25">
      <c r="A228" s="95" t="s">
        <v>116</v>
      </c>
      <c r="B228" s="52">
        <f>'DAY16'!H228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+(Table119[[#This Row],[OPENING ]]+Table119[[#This Row],[RECEIPTS]]+Table119[[#This Row],[RETURNS]])-(Table119[[#This Row],[EXCHANGED]]+Table119[[#This Row],[SALES]]+Table119[[#This Row],[ISSUES]])</f>
        <v>0</v>
      </c>
      <c r="I228" s="53">
        <v>0</v>
      </c>
      <c r="J228" s="58">
        <f t="shared" si="69"/>
        <v>0</v>
      </c>
      <c r="K228" s="53">
        <f>+'DAY16'!K228+'DAY17'!C228</f>
        <v>0</v>
      </c>
      <c r="L228" s="54">
        <f>+'DAY16'!L228+'DAY17'!D228</f>
        <v>0</v>
      </c>
      <c r="M228" s="55">
        <f>+'DAY16'!M228+'DAY17'!E228</f>
        <v>0</v>
      </c>
      <c r="N228" s="52">
        <f>+'DAY16'!N228+'DAY17'!F228</f>
        <v>0</v>
      </c>
      <c r="O228" s="276">
        <f>+'DAY16'!O228+'DAY17'!G228</f>
        <v>0</v>
      </c>
      <c r="P228" s="53">
        <f t="shared" si="64"/>
        <v>0</v>
      </c>
      <c r="Q228" s="54">
        <f t="shared" si="65"/>
        <v>0</v>
      </c>
      <c r="R228" s="55">
        <f t="shared" si="66"/>
        <v>0</v>
      </c>
      <c r="S228" s="52">
        <f t="shared" si="67"/>
        <v>0</v>
      </c>
      <c r="T228" s="276">
        <f t="shared" si="68"/>
        <v>0</v>
      </c>
      <c r="U228" s="62">
        <f t="shared" si="62"/>
        <v>0</v>
      </c>
    </row>
    <row r="229" spans="1:21" x14ac:dyDescent="0.25">
      <c r="A229" s="95" t="s">
        <v>117</v>
      </c>
      <c r="B229" s="52">
        <f>'DAY16'!H229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+(Table119[[#This Row],[OPENING ]]+Table119[[#This Row],[RECEIPTS]]+Table119[[#This Row],[RETURNS]])-(Table119[[#This Row],[EXCHANGED]]+Table119[[#This Row],[SALES]]+Table119[[#This Row],[ISSUES]])</f>
        <v>0</v>
      </c>
      <c r="I229" s="53">
        <v>0</v>
      </c>
      <c r="J229" s="58">
        <f t="shared" si="69"/>
        <v>0</v>
      </c>
      <c r="K229" s="53">
        <f>+'DAY16'!K229+'DAY17'!C229</f>
        <v>0</v>
      </c>
      <c r="L229" s="54">
        <f>+'DAY16'!L229+'DAY17'!D229</f>
        <v>0</v>
      </c>
      <c r="M229" s="55">
        <f>+'DAY16'!M229+'DAY17'!E229</f>
        <v>0</v>
      </c>
      <c r="N229" s="52">
        <f>+'DAY16'!N229+'DAY17'!F229</f>
        <v>0</v>
      </c>
      <c r="O229" s="276">
        <f>+'DAY16'!O229+'DAY17'!G229</f>
        <v>0</v>
      </c>
      <c r="P229" s="53">
        <f t="shared" si="64"/>
        <v>0</v>
      </c>
      <c r="Q229" s="54">
        <f t="shared" si="65"/>
        <v>0</v>
      </c>
      <c r="R229" s="55">
        <f t="shared" si="66"/>
        <v>0</v>
      </c>
      <c r="S229" s="52">
        <f t="shared" si="67"/>
        <v>0</v>
      </c>
      <c r="T229" s="276">
        <f t="shared" si="68"/>
        <v>0</v>
      </c>
      <c r="U229" s="62">
        <f t="shared" si="62"/>
        <v>0</v>
      </c>
    </row>
    <row r="230" spans="1:21" x14ac:dyDescent="0.25">
      <c r="A230" s="95" t="s">
        <v>134</v>
      </c>
      <c r="B230" s="52">
        <f>'DAY16'!H230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+(Table119[[#This Row],[OPENING ]]+Table119[[#This Row],[RECEIPTS]]+Table119[[#This Row],[RETURNS]])-(Table119[[#This Row],[EXCHANGED]]+Table119[[#This Row],[SALES]]+Table119[[#This Row],[ISSUES]])</f>
        <v>0</v>
      </c>
      <c r="I230" s="53">
        <v>0</v>
      </c>
      <c r="J230" s="58">
        <f t="shared" si="69"/>
        <v>0</v>
      </c>
      <c r="K230" s="53">
        <f>+'DAY16'!K230+'DAY17'!C230</f>
        <v>0</v>
      </c>
      <c r="L230" s="54">
        <f>+'DAY16'!L230+'DAY17'!D230</f>
        <v>0</v>
      </c>
      <c r="M230" s="55">
        <f>+'DAY16'!M230+'DAY17'!E230</f>
        <v>0</v>
      </c>
      <c r="N230" s="52">
        <f>+'DAY16'!N230+'DAY17'!F230</f>
        <v>0</v>
      </c>
      <c r="O230" s="276">
        <f>+'DAY16'!O230+'DAY17'!G230</f>
        <v>0</v>
      </c>
      <c r="P230" s="53">
        <f t="shared" si="64"/>
        <v>0</v>
      </c>
      <c r="Q230" s="54">
        <f t="shared" si="65"/>
        <v>0</v>
      </c>
      <c r="R230" s="55">
        <f t="shared" si="66"/>
        <v>0</v>
      </c>
      <c r="S230" s="52">
        <f t="shared" si="67"/>
        <v>0</v>
      </c>
      <c r="T230" s="276">
        <f t="shared" si="68"/>
        <v>0</v>
      </c>
      <c r="U230" s="62">
        <f t="shared" si="62"/>
        <v>0</v>
      </c>
    </row>
    <row r="231" spans="1:21" x14ac:dyDescent="0.25">
      <c r="A231" s="95" t="s">
        <v>146</v>
      </c>
      <c r="B231" s="52">
        <f>'DAY16'!H231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+(Table119[[#This Row],[OPENING ]]+Table119[[#This Row],[RECEIPTS]]+Table119[[#This Row],[RETURNS]])-(Table119[[#This Row],[EXCHANGED]]+Table119[[#This Row],[SALES]]+Table119[[#This Row],[ISSUES]])</f>
        <v>0</v>
      </c>
      <c r="I231" s="53">
        <v>0</v>
      </c>
      <c r="J231" s="58">
        <f t="shared" si="69"/>
        <v>0</v>
      </c>
      <c r="K231" s="53">
        <f>+'DAY16'!K231+'DAY17'!C231</f>
        <v>0</v>
      </c>
      <c r="L231" s="54">
        <f>+'DAY16'!L231+'DAY17'!D231</f>
        <v>0</v>
      </c>
      <c r="M231" s="55">
        <f>+'DAY16'!M231+'DAY17'!E231</f>
        <v>0</v>
      </c>
      <c r="N231" s="52">
        <f>+'DAY16'!N231+'DAY17'!F231</f>
        <v>0</v>
      </c>
      <c r="O231" s="276">
        <f>+'DAY16'!O231+'DAY17'!G231</f>
        <v>0</v>
      </c>
      <c r="P231" s="53">
        <f t="shared" si="64"/>
        <v>0</v>
      </c>
      <c r="Q231" s="54">
        <f t="shared" si="65"/>
        <v>0</v>
      </c>
      <c r="R231" s="55">
        <f t="shared" si="66"/>
        <v>0</v>
      </c>
      <c r="S231" s="52">
        <f t="shared" si="67"/>
        <v>0</v>
      </c>
      <c r="T231" s="276">
        <f t="shared" si="68"/>
        <v>0</v>
      </c>
      <c r="U231" s="62">
        <f t="shared" si="62"/>
        <v>0</v>
      </c>
    </row>
    <row r="232" spans="1:21" x14ac:dyDescent="0.25">
      <c r="A232" s="95" t="s">
        <v>235</v>
      </c>
      <c r="B232" s="52">
        <f>'DAY16'!H232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+(Table119[[#This Row],[OPENING ]]+Table119[[#This Row],[RECEIPTS]]+Table119[[#This Row],[RETURNS]])-(Table119[[#This Row],[EXCHANGED]]+Table119[[#This Row],[SALES]]+Table119[[#This Row],[ISSUES]])</f>
        <v>8450</v>
      </c>
      <c r="I232" s="53">
        <v>0</v>
      </c>
      <c r="J232" s="58">
        <f t="shared" si="69"/>
        <v>-8450</v>
      </c>
      <c r="K232" s="53">
        <f>+'DAY16'!K232+'DAY17'!C232</f>
        <v>0</v>
      </c>
      <c r="L232" s="54">
        <f>+'DAY16'!L232+'DAY17'!D232</f>
        <v>0</v>
      </c>
      <c r="M232" s="55">
        <f>+'DAY16'!M232+'DAY17'!E232</f>
        <v>0</v>
      </c>
      <c r="N232" s="52">
        <f>+'DAY16'!N232+'DAY17'!F232</f>
        <v>0</v>
      </c>
      <c r="O232" s="276">
        <f>+'DAY16'!O232+'DAY17'!G232</f>
        <v>0</v>
      </c>
      <c r="P232" s="53">
        <f t="shared" si="64"/>
        <v>0</v>
      </c>
      <c r="Q232" s="54">
        <f t="shared" si="65"/>
        <v>0</v>
      </c>
      <c r="R232" s="55">
        <f t="shared" si="66"/>
        <v>0</v>
      </c>
      <c r="S232" s="52">
        <f t="shared" si="67"/>
        <v>0</v>
      </c>
      <c r="T232" s="276">
        <f t="shared" si="68"/>
        <v>0</v>
      </c>
      <c r="U232" s="62">
        <f t="shared" si="62"/>
        <v>0</v>
      </c>
    </row>
    <row r="233" spans="1:21" x14ac:dyDescent="0.25">
      <c r="A233" s="95" t="s">
        <v>213</v>
      </c>
      <c r="B233" s="52">
        <f>'DAY16'!H233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+(Table119[[#This Row],[OPENING ]]+Table119[[#This Row],[RECEIPTS]]+Table119[[#This Row],[RETURNS]])-(Table119[[#This Row],[EXCHANGED]]+Table119[[#This Row],[SALES]]+Table119[[#This Row],[ISSUES]])</f>
        <v>0</v>
      </c>
      <c r="I233" s="53">
        <v>0</v>
      </c>
      <c r="J233" s="58">
        <f t="shared" si="69"/>
        <v>0</v>
      </c>
      <c r="K233" s="53">
        <f>+'DAY16'!K233+'DAY17'!C233</f>
        <v>0</v>
      </c>
      <c r="L233" s="54">
        <f>+'DAY16'!L233+'DAY17'!D233</f>
        <v>0</v>
      </c>
      <c r="M233" s="55">
        <f>+'DAY16'!M233+'DAY17'!E233</f>
        <v>0</v>
      </c>
      <c r="N233" s="52">
        <f>+'DAY16'!N233+'DAY17'!F233</f>
        <v>0</v>
      </c>
      <c r="O233" s="276">
        <f>+'DAY16'!O233+'DAY17'!G233</f>
        <v>0</v>
      </c>
      <c r="P233" s="53">
        <f t="shared" si="64"/>
        <v>0</v>
      </c>
      <c r="Q233" s="54">
        <f t="shared" si="65"/>
        <v>0</v>
      </c>
      <c r="R233" s="55">
        <f t="shared" si="66"/>
        <v>0</v>
      </c>
      <c r="S233" s="52">
        <f t="shared" si="67"/>
        <v>0</v>
      </c>
      <c r="T233" s="276">
        <f t="shared" si="68"/>
        <v>0</v>
      </c>
      <c r="U233" s="62">
        <f t="shared" si="62"/>
        <v>0</v>
      </c>
    </row>
    <row r="234" spans="1:21" x14ac:dyDescent="0.25">
      <c r="A234" s="95" t="s">
        <v>248</v>
      </c>
      <c r="B234" s="52">
        <f>'DAY16'!H234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+(Table119[[#This Row],[OPENING ]]+Table119[[#This Row],[RECEIPTS]]+Table119[[#This Row],[RETURNS]])-(Table119[[#This Row],[EXCHANGED]]+Table119[[#This Row],[SALES]]+Table119[[#This Row],[ISSUES]])</f>
        <v>0</v>
      </c>
      <c r="I234" s="53">
        <v>0</v>
      </c>
      <c r="J234" s="58">
        <f t="shared" si="69"/>
        <v>0</v>
      </c>
      <c r="K234" s="53">
        <f>+'DAY16'!K234+'DAY17'!C234</f>
        <v>0</v>
      </c>
      <c r="L234" s="54">
        <f>+'DAY16'!L234+'DAY17'!D234</f>
        <v>0</v>
      </c>
      <c r="M234" s="55">
        <f>+'DAY16'!M234+'DAY17'!E234</f>
        <v>0</v>
      </c>
      <c r="N234" s="52">
        <f>+'DAY16'!N234+'DAY17'!F234</f>
        <v>0</v>
      </c>
      <c r="O234" s="276">
        <f>+'DAY16'!O234+'DAY17'!G234</f>
        <v>0</v>
      </c>
      <c r="P234" s="53">
        <f t="shared" si="64"/>
        <v>0</v>
      </c>
      <c r="Q234" s="54">
        <f t="shared" si="65"/>
        <v>0</v>
      </c>
      <c r="R234" s="55">
        <f t="shared" si="66"/>
        <v>0</v>
      </c>
      <c r="S234" s="52">
        <f t="shared" si="67"/>
        <v>0</v>
      </c>
      <c r="T234" s="276">
        <f t="shared" si="68"/>
        <v>0</v>
      </c>
      <c r="U234" s="62">
        <f t="shared" si="62"/>
        <v>0</v>
      </c>
    </row>
    <row r="235" spans="1:21" x14ac:dyDescent="0.25">
      <c r="A235" s="95" t="s">
        <v>254</v>
      </c>
      <c r="B235" s="52">
        <f>'DAY16'!H235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+(Table119[[#This Row],[OPENING ]]+Table119[[#This Row],[RECEIPTS]]+Table119[[#This Row],[RETURNS]])-(Table119[[#This Row],[EXCHANGED]]+Table119[[#This Row],[SALES]]+Table119[[#This Row],[ISSUES]])</f>
        <v>0</v>
      </c>
      <c r="I235" s="53">
        <v>0</v>
      </c>
      <c r="J235" s="58">
        <f t="shared" si="69"/>
        <v>0</v>
      </c>
      <c r="K235" s="53">
        <f>+'DAY16'!K235+'DAY17'!C235</f>
        <v>0</v>
      </c>
      <c r="L235" s="54">
        <f>+'DAY16'!L235+'DAY17'!D235</f>
        <v>0</v>
      </c>
      <c r="M235" s="55">
        <f>+'DAY16'!M235+'DAY17'!E235</f>
        <v>0</v>
      </c>
      <c r="N235" s="52">
        <f>+'DAY16'!N235+'DAY17'!F235</f>
        <v>0</v>
      </c>
      <c r="O235" s="276">
        <f>+'DAY16'!O235+'DAY17'!G235</f>
        <v>12625</v>
      </c>
      <c r="P235" s="53">
        <f t="shared" si="64"/>
        <v>0</v>
      </c>
      <c r="Q235" s="54">
        <f t="shared" si="65"/>
        <v>0</v>
      </c>
      <c r="R235" s="55">
        <f t="shared" si="66"/>
        <v>0</v>
      </c>
      <c r="S235" s="52">
        <f t="shared" si="67"/>
        <v>0</v>
      </c>
      <c r="T235" s="276">
        <f t="shared" si="68"/>
        <v>742.64705882352939</v>
      </c>
      <c r="U235" s="62">
        <f t="shared" si="62"/>
        <v>0</v>
      </c>
    </row>
    <row r="236" spans="1:21" x14ac:dyDescent="0.25">
      <c r="A236" s="95" t="s">
        <v>63</v>
      </c>
      <c r="B236" s="52">
        <f>'DAY16'!H236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+(Table119[[#This Row],[OPENING ]]+Table119[[#This Row],[RECEIPTS]]+Table119[[#This Row],[RETURNS]])-(Table119[[#This Row],[EXCHANGED]]+Table119[[#This Row],[SALES]]+Table119[[#This Row],[ISSUES]])</f>
        <v>0</v>
      </c>
      <c r="I236" s="53">
        <v>0</v>
      </c>
      <c r="J236" s="58">
        <f t="shared" si="69"/>
        <v>0</v>
      </c>
      <c r="K236" s="53">
        <f>+'DAY16'!K236+'DAY17'!C236</f>
        <v>0</v>
      </c>
      <c r="L236" s="54">
        <f>+'DAY16'!L236+'DAY17'!D236</f>
        <v>0</v>
      </c>
      <c r="M236" s="55">
        <f>+'DAY16'!M236+'DAY17'!E236</f>
        <v>0</v>
      </c>
      <c r="N236" s="52">
        <f>+'DAY16'!N236+'DAY17'!F236</f>
        <v>0</v>
      </c>
      <c r="O236" s="276">
        <f>+'DAY16'!O236+'DAY17'!G236</f>
        <v>0</v>
      </c>
      <c r="P236" s="53">
        <f t="shared" si="64"/>
        <v>0</v>
      </c>
      <c r="Q236" s="54">
        <f t="shared" si="65"/>
        <v>0</v>
      </c>
      <c r="R236" s="55">
        <f t="shared" si="66"/>
        <v>0</v>
      </c>
      <c r="S236" s="52">
        <f t="shared" si="67"/>
        <v>0</v>
      </c>
      <c r="T236" s="276">
        <f t="shared" si="68"/>
        <v>0</v>
      </c>
      <c r="U236" s="62">
        <f t="shared" si="62"/>
        <v>0</v>
      </c>
    </row>
    <row r="237" spans="1:21" ht="15.75" thickBot="1" x14ac:dyDescent="0.3">
      <c r="A237" s="188" t="s">
        <v>121</v>
      </c>
      <c r="B237" s="52">
        <f>'DAY16'!H237</f>
        <v>1459.4</v>
      </c>
      <c r="C237" s="53">
        <v>0</v>
      </c>
      <c r="D237" s="54">
        <v>0</v>
      </c>
      <c r="E237" s="55">
        <v>0</v>
      </c>
      <c r="F237" s="52">
        <v>0</v>
      </c>
      <c r="G237" s="276">
        <v>0</v>
      </c>
      <c r="H237" s="54">
        <f>+(Table119[[#This Row],[OPENING ]]+Table119[[#This Row],[RECEIPTS]]+Table119[[#This Row],[RETURNS]])-(Table119[[#This Row],[EXCHANGED]]+Table119[[#This Row],[SALES]]+Table119[[#This Row],[ISSUES]])</f>
        <v>1459.4</v>
      </c>
      <c r="I237" s="53">
        <v>0</v>
      </c>
      <c r="J237" s="148">
        <f t="shared" si="69"/>
        <v>-1459.4</v>
      </c>
      <c r="K237" s="53">
        <f>+'DAY16'!K237+'DAY17'!C237</f>
        <v>0</v>
      </c>
      <c r="L237" s="54">
        <f>+'DAY16'!L237+'DAY17'!D237</f>
        <v>0</v>
      </c>
      <c r="M237" s="55">
        <f>+'DAY16'!M237+'DAY17'!E237</f>
        <v>0</v>
      </c>
      <c r="N237" s="52">
        <f>+'DAY16'!N237+'DAY17'!F237</f>
        <v>0</v>
      </c>
      <c r="O237" s="276">
        <f>+'DAY16'!O237+'DAY17'!G237</f>
        <v>0</v>
      </c>
      <c r="P237" s="53">
        <f t="shared" si="64"/>
        <v>0</v>
      </c>
      <c r="Q237" s="54">
        <f t="shared" si="65"/>
        <v>0</v>
      </c>
      <c r="R237" s="55">
        <f t="shared" si="66"/>
        <v>0</v>
      </c>
      <c r="S237" s="52">
        <f t="shared" si="67"/>
        <v>0</v>
      </c>
      <c r="T237" s="276">
        <f t="shared" si="68"/>
        <v>0</v>
      </c>
      <c r="U237" s="167">
        <f t="shared" si="62"/>
        <v>0</v>
      </c>
    </row>
    <row r="238" spans="1:21" ht="17.25" thickBot="1" x14ac:dyDescent="0.35">
      <c r="A238" s="159" t="s">
        <v>64</v>
      </c>
      <c r="B238" s="160">
        <f t="shared" ref="B238:T238" si="70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70"/>
        <v>0</v>
      </c>
      <c r="H238" s="162">
        <f t="shared" si="70"/>
        <v>12434.4</v>
      </c>
      <c r="I238" s="161">
        <f t="shared" si="70"/>
        <v>0</v>
      </c>
      <c r="J238" s="165">
        <f t="shared" si="69"/>
        <v>-12434.4</v>
      </c>
      <c r="K238" s="161">
        <f t="shared" si="70"/>
        <v>9050</v>
      </c>
      <c r="L238" s="162">
        <f t="shared" si="70"/>
        <v>0</v>
      </c>
      <c r="M238" s="163">
        <f t="shared" si="70"/>
        <v>0</v>
      </c>
      <c r="N238" s="160">
        <f t="shared" si="70"/>
        <v>0</v>
      </c>
      <c r="O238" s="277">
        <f t="shared" si="70"/>
        <v>29550</v>
      </c>
      <c r="P238" s="161">
        <f t="shared" si="70"/>
        <v>532.35294117647061</v>
      </c>
      <c r="Q238" s="162">
        <f t="shared" si="70"/>
        <v>0</v>
      </c>
      <c r="R238" s="163">
        <f t="shared" si="70"/>
        <v>0</v>
      </c>
      <c r="S238" s="160">
        <f t="shared" si="70"/>
        <v>0</v>
      </c>
      <c r="T238" s="277">
        <f t="shared" si="70"/>
        <v>1738.2352941176471</v>
      </c>
      <c r="U238" s="166">
        <f t="shared" si="62"/>
        <v>5.4762901554404149</v>
      </c>
    </row>
    <row r="239" spans="1:21" ht="15.75" thickBot="1" x14ac:dyDescent="0.3">
      <c r="A239" s="189"/>
      <c r="B239" s="196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2">
        <f t="shared" ref="B240:I240" si="71">+B238+B214+B150+B125+B114+B100+B80+B60+B40+B20</f>
        <v>126514.95999999999</v>
      </c>
      <c r="C240" s="181">
        <f t="shared" si="71"/>
        <v>0</v>
      </c>
      <c r="D240" s="183">
        <f t="shared" si="71"/>
        <v>0</v>
      </c>
      <c r="E240" s="184">
        <f t="shared" si="71"/>
        <v>0</v>
      </c>
      <c r="F240" s="182">
        <f t="shared" si="71"/>
        <v>0</v>
      </c>
      <c r="G240" s="281">
        <f t="shared" si="71"/>
        <v>0</v>
      </c>
      <c r="H240" s="183">
        <f t="shared" si="71"/>
        <v>126514.95999999999</v>
      </c>
      <c r="I240" s="181">
        <f t="shared" si="71"/>
        <v>0</v>
      </c>
      <c r="J240" s="186">
        <f t="shared" si="69"/>
        <v>-126514.95999999999</v>
      </c>
      <c r="K240" s="181">
        <f t="shared" ref="K240:T240" si="72">+K238+K214+K150+K125+K114+K100+K80+K60+K40+K20</f>
        <v>78445</v>
      </c>
      <c r="L240" s="183">
        <f t="shared" si="72"/>
        <v>333.9</v>
      </c>
      <c r="M240" s="184">
        <f t="shared" si="72"/>
        <v>0</v>
      </c>
      <c r="N240" s="182">
        <f t="shared" si="72"/>
        <v>0</v>
      </c>
      <c r="O240" s="281">
        <f t="shared" si="72"/>
        <v>73058.680000000008</v>
      </c>
      <c r="P240" s="181">
        <f t="shared" si="72"/>
        <v>4614.4117647058829</v>
      </c>
      <c r="Q240" s="183">
        <f t="shared" si="72"/>
        <v>19.641176470588235</v>
      </c>
      <c r="R240" s="182">
        <f t="shared" si="72"/>
        <v>0</v>
      </c>
      <c r="S240" s="182">
        <f t="shared" si="72"/>
        <v>0</v>
      </c>
      <c r="T240" s="281">
        <f t="shared" si="72"/>
        <v>4297.5694117647054</v>
      </c>
      <c r="U240" s="187">
        <f t="shared" si="62"/>
        <v>14.164835345768813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0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/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/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{C739E217-A1C2-4FF8-8BE6-14BA4D442496}</x14:id>
        </ext>
      </extLst>
    </cfRule>
  </conditionalFormatting>
  <conditionalFormatting sqref="I101:I113 I61:I99 I239 I1:I59 I241:I242 I115:I149 I261:I268 I152:I213 I215:I237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{0A203A51-5E7C-4BC0-BF03-684A043AC598}</x14:id>
        </ext>
      </extLst>
    </cfRule>
  </conditionalFormatting>
  <conditionalFormatting sqref="I243:I260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{FAB4A100-F509-40F2-988C-CE3C8EE57656}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{8B2A8179-8AF0-4FE9-92FF-32B62266EAB4}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39E217-A1C2-4FF8-8BE6-14BA4D4424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0A203A51-5E7C-4BC0-BF03-684A043AC59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I241:I242 I115:I149 I261:I268 I152:I213 I215:I237</xm:sqref>
        </x14:conditionalFormatting>
        <x14:conditionalFormatting xmlns:xm="http://schemas.microsoft.com/office/excel/2006/main">
          <x14:cfRule type="dataBar" id="{FAB4A100-F509-40F2-988C-CE3C8EE5765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8B2A8179-8AF0-4FE9-92FF-32B62266EAB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CEFA-80F6-457B-9D22-D9E09A7AC81C}">
  <dimension ref="A1:U269"/>
  <sheetViews>
    <sheetView showGridLines="0" workbookViewId="0">
      <selection activeCell="A2" sqref="A2:A237"/>
    </sheetView>
  </sheetViews>
  <sheetFormatPr defaultRowHeight="15" x14ac:dyDescent="0.25"/>
  <cols>
    <col min="1" max="1" width="49.140625" customWidth="1"/>
    <col min="2" max="2" width="14.5703125" customWidth="1"/>
    <col min="3" max="3" width="9" bestFit="1" customWidth="1"/>
    <col min="5" max="5" width="10.7109375" customWidth="1"/>
    <col min="6" max="6" width="11.140625" customWidth="1"/>
    <col min="7" max="7" width="10" style="285" customWidth="1"/>
    <col min="8" max="8" width="13" customWidth="1"/>
    <col min="9" max="9" width="11" style="2" bestFit="1" customWidth="1"/>
    <col min="10" max="10" width="10.42578125" style="3" customWidth="1"/>
    <col min="11" max="11" width="10.5703125" customWidth="1"/>
    <col min="15" max="15" width="12.7109375" style="285" bestFit="1" customWidth="1"/>
    <col min="20" max="20" width="9.140625" style="285"/>
  </cols>
  <sheetData>
    <row r="1" spans="1:21" ht="15.75" thickBot="1" x14ac:dyDescent="0.3">
      <c r="A1" s="12" t="s">
        <v>256</v>
      </c>
      <c r="B1" s="13"/>
      <c r="C1" s="14"/>
      <c r="D1" s="15"/>
      <c r="E1" s="16"/>
      <c r="F1" s="17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8" t="s">
        <v>130</v>
      </c>
      <c r="C2" s="27" t="s">
        <v>5</v>
      </c>
      <c r="D2" s="269" t="s">
        <v>147</v>
      </c>
      <c r="E2" s="29" t="s">
        <v>149</v>
      </c>
      <c r="F2" s="30" t="s">
        <v>148</v>
      </c>
      <c r="G2" s="274" t="s">
        <v>6</v>
      </c>
      <c r="H2" s="270" t="s">
        <v>0</v>
      </c>
      <c r="I2" s="33" t="s">
        <v>1</v>
      </c>
      <c r="J2" s="34" t="s">
        <v>131</v>
      </c>
      <c r="K2" s="33" t="s">
        <v>151</v>
      </c>
      <c r="L2" s="270" t="s">
        <v>165</v>
      </c>
      <c r="M2" s="35" t="s">
        <v>166</v>
      </c>
      <c r="N2" s="268" t="s">
        <v>168</v>
      </c>
      <c r="O2" s="287" t="s">
        <v>2</v>
      </c>
      <c r="P2" s="33" t="s">
        <v>152</v>
      </c>
      <c r="Q2" s="270" t="s">
        <v>153</v>
      </c>
      <c r="R2" s="35" t="s">
        <v>154</v>
      </c>
      <c r="S2" s="268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'DAY17'!H5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+(Table120[[#This Row],[OPENING ]]+Table120[[#This Row],[RECEIPTS]]+Table120[[#This Row],[RETURNS]])-(Table120[[#This Row],[EXCHANGED]]+Table120[[#This Row],[SALES]]+Table120[[#This Row],[ISSUES]])</f>
        <v>0</v>
      </c>
      <c r="I5" s="53">
        <v>0</v>
      </c>
      <c r="J5" s="58">
        <f t="shared" ref="J5:J76" si="0">+I5-H5</f>
        <v>0</v>
      </c>
      <c r="K5" s="53">
        <f>+'DAY17'!K5+'DAY18'!C5</f>
        <v>0</v>
      </c>
      <c r="L5" s="54">
        <f>+'DAY17'!L5+'DAY18'!D5</f>
        <v>0</v>
      </c>
      <c r="M5" s="55">
        <f>+'DAY17'!M5+'DAY18'!E5</f>
        <v>0</v>
      </c>
      <c r="N5" s="52">
        <f>+'DAY17'!N5+'DAY18'!F5</f>
        <v>0</v>
      </c>
      <c r="O5" s="276">
        <f>+'DAY17'!O5+'DAY18'!G5</f>
        <v>0</v>
      </c>
      <c r="P5" s="53">
        <f>+K5/18</f>
        <v>0</v>
      </c>
      <c r="Q5" s="54">
        <f>+L5/18</f>
        <v>0</v>
      </c>
      <c r="R5" s="55">
        <f>+M5/18</f>
        <v>0</v>
      </c>
      <c r="S5" s="52">
        <f>+N5/18</f>
        <v>0</v>
      </c>
      <c r="T5" s="276">
        <f>+O5/18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'DAY17'!H6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+(Table120[[#This Row],[OPENING ]]+Table120[[#This Row],[RECEIPTS]]+Table120[[#This Row],[RETURNS]])-(Table120[[#This Row],[EXCHANGED]]+Table120[[#This Row],[SALES]]+Table120[[#This Row],[ISSUES]])</f>
        <v>0</v>
      </c>
      <c r="I6" s="53">
        <v>0</v>
      </c>
      <c r="J6" s="58">
        <f t="shared" si="0"/>
        <v>0</v>
      </c>
      <c r="K6" s="53">
        <f>+'DAY17'!K6+'DAY18'!C6</f>
        <v>0</v>
      </c>
      <c r="L6" s="54">
        <f>+'DAY17'!L6+'DAY18'!D6</f>
        <v>0</v>
      </c>
      <c r="M6" s="55">
        <f>+'DAY17'!M6+'DAY18'!E6</f>
        <v>0</v>
      </c>
      <c r="N6" s="52">
        <f>+'DAY17'!N6+'DAY18'!F6</f>
        <v>0</v>
      </c>
      <c r="O6" s="276">
        <f>+'DAY17'!O6+'DAY18'!G6</f>
        <v>0</v>
      </c>
      <c r="P6" s="53">
        <f t="shared" ref="P6:P19" si="2">+K6/18</f>
        <v>0</v>
      </c>
      <c r="Q6" s="54">
        <f t="shared" ref="Q6:Q19" si="3">+L6/18</f>
        <v>0</v>
      </c>
      <c r="R6" s="55">
        <f t="shared" ref="R6:R19" si="4">+M6/18</f>
        <v>0</v>
      </c>
      <c r="S6" s="52">
        <f t="shared" ref="S6:S19" si="5">+N6/18</f>
        <v>0</v>
      </c>
      <c r="T6" s="276">
        <f t="shared" ref="T6:T19" si="6">+O6/18</f>
        <v>0</v>
      </c>
      <c r="U6" s="59">
        <f t="shared" si="1"/>
        <v>0</v>
      </c>
    </row>
    <row r="7" spans="1:21" x14ac:dyDescent="0.25">
      <c r="A7" s="51" t="s">
        <v>14</v>
      </c>
      <c r="B7" s="52">
        <f>'DAY17'!H7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+(Table120[[#This Row],[OPENING ]]+Table120[[#This Row],[RECEIPTS]]+Table120[[#This Row],[RETURNS]])-(Table120[[#This Row],[EXCHANGED]]+Table120[[#This Row],[SALES]]+Table120[[#This Row],[ISSUES]])</f>
        <v>0</v>
      </c>
      <c r="I7" s="53">
        <v>0</v>
      </c>
      <c r="J7" s="58">
        <f t="shared" si="0"/>
        <v>0</v>
      </c>
      <c r="K7" s="53">
        <f>+'DAY17'!K7+'DAY18'!C7</f>
        <v>0</v>
      </c>
      <c r="L7" s="54">
        <f>+'DAY17'!L7+'DAY18'!D7</f>
        <v>0</v>
      </c>
      <c r="M7" s="55">
        <f>+'DAY17'!M7+'DAY18'!E7</f>
        <v>0</v>
      </c>
      <c r="N7" s="52">
        <f>+'DAY17'!N7+'DAY18'!F7</f>
        <v>0</v>
      </c>
      <c r="O7" s="276">
        <f>+'DAY17'!O7+'DAY18'!G7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'DAY17'!H8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+(Table120[[#This Row],[OPENING ]]+Table120[[#This Row],[RECEIPTS]]+Table120[[#This Row],[RETURNS]])-(Table120[[#This Row],[EXCHANGED]]+Table120[[#This Row],[SALES]]+Table120[[#This Row],[ISSUES]])</f>
        <v>0</v>
      </c>
      <c r="I8" s="53">
        <v>0</v>
      </c>
      <c r="J8" s="58">
        <f t="shared" si="0"/>
        <v>0</v>
      </c>
      <c r="K8" s="53">
        <f>+'DAY17'!K8+'DAY18'!C8</f>
        <v>0</v>
      </c>
      <c r="L8" s="54">
        <f>+'DAY17'!L8+'DAY18'!D8</f>
        <v>0</v>
      </c>
      <c r="M8" s="55">
        <f>+'DAY17'!M8+'DAY18'!E8</f>
        <v>0</v>
      </c>
      <c r="N8" s="52">
        <f>+'DAY17'!N8+'DAY18'!F8</f>
        <v>0</v>
      </c>
      <c r="O8" s="276">
        <f>+'DAY17'!O8+'DAY18'!G8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'DAY17'!H9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+(Table120[[#This Row],[OPENING ]]+Table120[[#This Row],[RECEIPTS]]+Table120[[#This Row],[RETURNS]])-(Table120[[#This Row],[EXCHANGED]]+Table120[[#This Row],[SALES]]+Table120[[#This Row],[ISSUES]])</f>
        <v>0</v>
      </c>
      <c r="I9" s="53">
        <v>0</v>
      </c>
      <c r="J9" s="58">
        <f t="shared" si="0"/>
        <v>0</v>
      </c>
      <c r="K9" s="53">
        <f>+'DAY17'!K9+'DAY18'!C9</f>
        <v>0</v>
      </c>
      <c r="L9" s="54">
        <f>+'DAY17'!L9+'DAY18'!D9</f>
        <v>0</v>
      </c>
      <c r="M9" s="55">
        <f>+'DAY17'!M9+'DAY18'!E9</f>
        <v>0</v>
      </c>
      <c r="N9" s="52">
        <f>+'DAY17'!N9+'DAY18'!F9</f>
        <v>0</v>
      </c>
      <c r="O9" s="276">
        <f>+'DAY17'!O9+'DAY18'!G9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'DAY17'!H10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+(Table120[[#This Row],[OPENING ]]+Table120[[#This Row],[RECEIPTS]]+Table120[[#This Row],[RETURNS]])-(Table120[[#This Row],[EXCHANGED]]+Table120[[#This Row],[SALES]]+Table120[[#This Row],[ISSUES]])</f>
        <v>0</v>
      </c>
      <c r="I10" s="53">
        <v>0</v>
      </c>
      <c r="J10" s="58">
        <f t="shared" si="0"/>
        <v>0</v>
      </c>
      <c r="K10" s="53">
        <f>+'DAY17'!K10+'DAY18'!C10</f>
        <v>0</v>
      </c>
      <c r="L10" s="54">
        <f>+'DAY17'!L10+'DAY18'!D10</f>
        <v>0</v>
      </c>
      <c r="M10" s="55">
        <f>+'DAY17'!M10+'DAY18'!E10</f>
        <v>0</v>
      </c>
      <c r="N10" s="52">
        <f>+'DAY17'!N10+'DAY18'!F10</f>
        <v>0</v>
      </c>
      <c r="O10" s="276">
        <f>+'DAY17'!O10+'DAY18'!G10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'DAY17'!H11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+(Table120[[#This Row],[OPENING ]]+Table120[[#This Row],[RECEIPTS]]+Table120[[#This Row],[RETURNS]])-(Table120[[#This Row],[EXCHANGED]]+Table120[[#This Row],[SALES]]+Table120[[#This Row],[ISSUES]])</f>
        <v>0</v>
      </c>
      <c r="I11" s="53">
        <v>0</v>
      </c>
      <c r="J11" s="58">
        <f t="shared" si="0"/>
        <v>0</v>
      </c>
      <c r="K11" s="53">
        <f>+'DAY17'!K11+'DAY18'!C11</f>
        <v>0</v>
      </c>
      <c r="L11" s="54">
        <f>+'DAY17'!L11+'DAY18'!D11</f>
        <v>0</v>
      </c>
      <c r="M11" s="55">
        <f>+'DAY17'!M11+'DAY18'!E11</f>
        <v>0</v>
      </c>
      <c r="N11" s="52">
        <f>+'DAY17'!N11+'DAY18'!F11</f>
        <v>0</v>
      </c>
      <c r="O11" s="276">
        <f>+'DAY17'!O11+'DAY18'!G11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'DAY17'!H12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+(Table120[[#This Row],[OPENING ]]+Table120[[#This Row],[RECEIPTS]]+Table120[[#This Row],[RETURNS]])-(Table120[[#This Row],[EXCHANGED]]+Table120[[#This Row],[SALES]]+Table120[[#This Row],[ISSUES]])</f>
        <v>0</v>
      </c>
      <c r="I12" s="53">
        <v>0</v>
      </c>
      <c r="J12" s="58">
        <f t="shared" si="0"/>
        <v>0</v>
      </c>
      <c r="K12" s="53">
        <f>+'DAY17'!K12+'DAY18'!C12</f>
        <v>0</v>
      </c>
      <c r="L12" s="54">
        <f>+'DAY17'!L12+'DAY18'!D12</f>
        <v>0</v>
      </c>
      <c r="M12" s="55">
        <f>+'DAY17'!M12+'DAY18'!E12</f>
        <v>0</v>
      </c>
      <c r="N12" s="52">
        <f>+'DAY17'!N12+'DAY18'!F12</f>
        <v>0</v>
      </c>
      <c r="O12" s="276">
        <f>+'DAY17'!O12+'DAY18'!G12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'DAY17'!H13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+(Table120[[#This Row],[OPENING ]]+Table120[[#This Row],[RECEIPTS]]+Table120[[#This Row],[RETURNS]])-(Table120[[#This Row],[EXCHANGED]]+Table120[[#This Row],[SALES]]+Table120[[#This Row],[ISSUES]])</f>
        <v>140</v>
      </c>
      <c r="I13" s="53">
        <v>0</v>
      </c>
      <c r="J13" s="58">
        <f t="shared" si="0"/>
        <v>-140</v>
      </c>
      <c r="K13" s="53">
        <f>+'DAY17'!K13+'DAY18'!C13</f>
        <v>0</v>
      </c>
      <c r="L13" s="54">
        <f>+'DAY17'!L13+'DAY18'!D13</f>
        <v>0</v>
      </c>
      <c r="M13" s="55">
        <f>+'DAY17'!M13+'DAY18'!E13</f>
        <v>0</v>
      </c>
      <c r="N13" s="52">
        <f>+'DAY17'!N13+'DAY18'!F13</f>
        <v>0</v>
      </c>
      <c r="O13" s="276">
        <f>+'DAY17'!O13+'DAY18'!G13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'DAY17'!H14</f>
        <v>0</v>
      </c>
      <c r="C14" s="53">
        <v>0</v>
      </c>
      <c r="D14" s="54">
        <v>0</v>
      </c>
      <c r="E14" s="55">
        <v>0</v>
      </c>
      <c r="F14" s="52">
        <v>0</v>
      </c>
      <c r="G14" s="276"/>
      <c r="H14" s="54">
        <f>+(Table120[[#This Row],[OPENING ]]+Table120[[#This Row],[RECEIPTS]]+Table120[[#This Row],[RETURNS]])-(Table120[[#This Row],[EXCHANGED]]+Table120[[#This Row],[SALES]]+Table120[[#This Row],[ISSUES]])</f>
        <v>0</v>
      </c>
      <c r="I14" s="53">
        <v>0</v>
      </c>
      <c r="J14" s="58">
        <f t="shared" si="0"/>
        <v>0</v>
      </c>
      <c r="K14" s="53">
        <f>+'DAY17'!K14+'DAY18'!C14</f>
        <v>0</v>
      </c>
      <c r="L14" s="54">
        <f>+'DAY17'!L14+'DAY18'!D14</f>
        <v>0</v>
      </c>
      <c r="M14" s="55">
        <f>+'DAY17'!M14+'DAY18'!E14</f>
        <v>0</v>
      </c>
      <c r="N14" s="52">
        <f>+'DAY17'!N14+'DAY18'!F14</f>
        <v>0</v>
      </c>
      <c r="O14" s="276">
        <f>+'DAY17'!O14+'DAY18'!G14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'DAY17'!H15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+(Table120[[#This Row],[OPENING ]]+Table120[[#This Row],[RECEIPTS]]+Table120[[#This Row],[RETURNS]])-(Table120[[#This Row],[EXCHANGED]]+Table120[[#This Row],[SALES]]+Table120[[#This Row],[ISSUES]])</f>
        <v>0</v>
      </c>
      <c r="I15" s="53">
        <v>0</v>
      </c>
      <c r="J15" s="58">
        <f t="shared" si="0"/>
        <v>0</v>
      </c>
      <c r="K15" s="53">
        <f>+'DAY17'!K15+'DAY18'!C15</f>
        <v>0</v>
      </c>
      <c r="L15" s="54">
        <f>+'DAY17'!L15+'DAY18'!D15</f>
        <v>0</v>
      </c>
      <c r="M15" s="55">
        <f>+'DAY17'!M15+'DAY18'!E15</f>
        <v>0</v>
      </c>
      <c r="N15" s="52">
        <f>+'DAY17'!N15+'DAY18'!F15</f>
        <v>0</v>
      </c>
      <c r="O15" s="276">
        <f>+'DAY17'!O15+'DAY18'!G15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'DAY17'!H16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+(Table120[[#This Row],[OPENING ]]+Table120[[#This Row],[RECEIPTS]]+Table120[[#This Row],[RETURNS]])-(Table120[[#This Row],[EXCHANGED]]+Table120[[#This Row],[SALES]]+Table120[[#This Row],[ISSUES]])</f>
        <v>13189.599999999999</v>
      </c>
      <c r="I16" s="53">
        <v>0</v>
      </c>
      <c r="J16" s="58">
        <f t="shared" si="0"/>
        <v>-13189.599999999999</v>
      </c>
      <c r="K16" s="53">
        <f>+'DAY17'!K16+'DAY18'!C16</f>
        <v>0</v>
      </c>
      <c r="L16" s="54">
        <f>+'DAY17'!L16+'DAY18'!D16</f>
        <v>0</v>
      </c>
      <c r="M16" s="55">
        <f>+'DAY17'!M16+'DAY18'!E16</f>
        <v>0</v>
      </c>
      <c r="N16" s="52">
        <f>+'DAY17'!N16+'DAY18'!F16</f>
        <v>0</v>
      </c>
      <c r="O16" s="276">
        <f>+'DAY17'!O16+'DAY18'!G16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336.83333333333331</v>
      </c>
      <c r="U16" s="59">
        <f t="shared" si="1"/>
        <v>39.157644730331519</v>
      </c>
    </row>
    <row r="17" spans="1:21" x14ac:dyDescent="0.25">
      <c r="A17" s="60"/>
      <c r="B17" s="52">
        <f>'DAY17'!H17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+(Table120[[#This Row],[OPENING ]]+Table120[[#This Row],[RECEIPTS]]+Table120[[#This Row],[RETURNS]])-(Table120[[#This Row],[EXCHANGED]]+Table120[[#This Row],[SALES]]+Table120[[#This Row],[ISSUES]])</f>
        <v>0</v>
      </c>
      <c r="I17" s="53">
        <v>0</v>
      </c>
      <c r="J17" s="58">
        <f t="shared" si="0"/>
        <v>0</v>
      </c>
      <c r="K17" s="53">
        <f>+'DAY17'!K17+'DAY18'!C17</f>
        <v>0</v>
      </c>
      <c r="L17" s="54">
        <f>+'DAY17'!L17+'DAY18'!D17</f>
        <v>0</v>
      </c>
      <c r="M17" s="55">
        <f>+'DAY17'!M17+'DAY18'!E17</f>
        <v>0</v>
      </c>
      <c r="N17" s="52">
        <f>+'DAY17'!N17+'DAY18'!F17</f>
        <v>0</v>
      </c>
      <c r="O17" s="276">
        <f>+'DAY17'!O17+'DAY18'!G17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'DAY17'!H18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+(Table120[[#This Row],[OPENING ]]+Table120[[#This Row],[RECEIPTS]]+Table120[[#This Row],[RETURNS]])-(Table120[[#This Row],[EXCHANGED]]+Table120[[#This Row],[SALES]]+Table120[[#This Row],[ISSUES]])</f>
        <v>0</v>
      </c>
      <c r="I18" s="53">
        <v>0</v>
      </c>
      <c r="J18" s="58">
        <f t="shared" si="0"/>
        <v>0</v>
      </c>
      <c r="K18" s="53">
        <f>+'DAY17'!K18+'DAY18'!C18</f>
        <v>0</v>
      </c>
      <c r="L18" s="54">
        <f>+'DAY17'!L18+'DAY18'!D18</f>
        <v>0</v>
      </c>
      <c r="M18" s="55">
        <f>+'DAY17'!M18+'DAY18'!E18</f>
        <v>0</v>
      </c>
      <c r="N18" s="52">
        <f>+'DAY17'!N18+'DAY18'!F18</f>
        <v>0</v>
      </c>
      <c r="O18" s="276">
        <f>+'DAY17'!O18+'DAY18'!G18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'DAY17'!H19</f>
        <v>0</v>
      </c>
      <c r="C19" s="53">
        <v>0</v>
      </c>
      <c r="D19" s="54">
        <v>0</v>
      </c>
      <c r="E19" s="55">
        <v>0</v>
      </c>
      <c r="F19" s="52">
        <v>0</v>
      </c>
      <c r="G19" s="276">
        <v>0</v>
      </c>
      <c r="H19" s="54">
        <f>+(Table120[[#This Row],[OPENING ]]+Table120[[#This Row],[RECEIPTS]]+Table120[[#This Row],[RETURNS]])-(Table120[[#This Row],[EXCHANGED]]+Table120[[#This Row],[SALES]]+Table120[[#This Row],[ISSUES]])</f>
        <v>0</v>
      </c>
      <c r="I19" s="144">
        <v>0</v>
      </c>
      <c r="J19" s="148">
        <f t="shared" si="0"/>
        <v>0</v>
      </c>
      <c r="K19" s="53">
        <f>+'DAY17'!K19+'DAY18'!C19</f>
        <v>0</v>
      </c>
      <c r="L19" s="54">
        <f>+'DAY17'!L19+'DAY18'!D19</f>
        <v>0</v>
      </c>
      <c r="M19" s="55">
        <f>+'DAY17'!M19+'DAY18'!E19</f>
        <v>0</v>
      </c>
      <c r="N19" s="52">
        <f>+'DAY17'!N19+'DAY18'!F19</f>
        <v>0</v>
      </c>
      <c r="O19" s="276">
        <f>+'DAY17'!O19+'DAY18'!G19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 t="shared" si="7"/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336.83333333333331</v>
      </c>
      <c r="U20" s="166">
        <f t="shared" si="1"/>
        <v>39.573280554181096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'DAY17'!H23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+(Table120[[#This Row],[OPENING ]]+Table120[[#This Row],[RECEIPTS]]+Table120[[#This Row],[RETURNS]])-(Table120[[#This Row],[EXCHANGED]]+Table120[[#This Row],[SALES]]+Table120[[#This Row],[ISSUES]])</f>
        <v>0</v>
      </c>
      <c r="I23" s="53">
        <v>0</v>
      </c>
      <c r="J23" s="58">
        <f t="shared" si="0"/>
        <v>0</v>
      </c>
      <c r="K23" s="53">
        <f>+'DAY17'!K23+'DAY18'!C23</f>
        <v>0</v>
      </c>
      <c r="L23" s="54">
        <f>+'DAY17'!L23+'DAY18'!D23</f>
        <v>0</v>
      </c>
      <c r="M23" s="55">
        <f>+'DAY17'!M23+'DAY18'!E23</f>
        <v>0</v>
      </c>
      <c r="N23" s="52">
        <f>+'DAY17'!N23+'DAY18'!F23</f>
        <v>0</v>
      </c>
      <c r="O23" s="276">
        <f>+'DAY17'!O23+'DAY18'!G23</f>
        <v>0</v>
      </c>
      <c r="P23" s="53">
        <f>+K23/18</f>
        <v>0</v>
      </c>
      <c r="Q23" s="54">
        <f>+L23/18</f>
        <v>0</v>
      </c>
      <c r="R23" s="55">
        <f>+M23/18</f>
        <v>0</v>
      </c>
      <c r="S23" s="52">
        <f>+N23/18</f>
        <v>0</v>
      </c>
      <c r="T23" s="276">
        <f>+O23/18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'DAY17'!H24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+(Table120[[#This Row],[OPENING ]]+Table120[[#This Row],[RECEIPTS]]+Table120[[#This Row],[RETURNS]])-(Table120[[#This Row],[EXCHANGED]]+Table120[[#This Row],[SALES]]+Table120[[#This Row],[ISSUES]])</f>
        <v>247.2</v>
      </c>
      <c r="I24" s="53">
        <v>0</v>
      </c>
      <c r="J24" s="58">
        <f t="shared" si="0"/>
        <v>-247.2</v>
      </c>
      <c r="K24" s="53">
        <f>+'DAY17'!K24+'DAY18'!C24</f>
        <v>0</v>
      </c>
      <c r="L24" s="54">
        <f>+'DAY17'!L24+'DAY18'!D24</f>
        <v>110.2</v>
      </c>
      <c r="M24" s="55">
        <f>+'DAY17'!M24+'DAY18'!E24</f>
        <v>0</v>
      </c>
      <c r="N24" s="52">
        <f>+'DAY17'!N24+'DAY18'!F24</f>
        <v>0</v>
      </c>
      <c r="O24" s="276">
        <f>+'DAY17'!O24+'DAY18'!G24</f>
        <v>2367</v>
      </c>
      <c r="P24" s="53">
        <f t="shared" ref="P24:P39" si="8">+K24/18</f>
        <v>0</v>
      </c>
      <c r="Q24" s="54">
        <f t="shared" ref="Q24:Q39" si="9">+L24/18</f>
        <v>6.1222222222222227</v>
      </c>
      <c r="R24" s="55">
        <f t="shared" ref="R24:R39" si="10">+M24/18</f>
        <v>0</v>
      </c>
      <c r="S24" s="52">
        <f t="shared" ref="S24:S39" si="11">+N24/18</f>
        <v>0</v>
      </c>
      <c r="T24" s="276">
        <f t="shared" ref="T24:T39" si="12">+O24/18</f>
        <v>131.5</v>
      </c>
      <c r="U24" s="62">
        <f t="shared" si="1"/>
        <v>1.7962215404488937</v>
      </c>
    </row>
    <row r="25" spans="1:21" x14ac:dyDescent="0.25">
      <c r="A25" s="336" t="s">
        <v>22</v>
      </c>
      <c r="B25" s="52">
        <f>'DAY17'!H25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+(Table120[[#This Row],[OPENING ]]+Table120[[#This Row],[RECEIPTS]]+Table120[[#This Row],[RETURNS]])-(Table120[[#This Row],[EXCHANGED]]+Table120[[#This Row],[SALES]]+Table120[[#This Row],[ISSUES]])</f>
        <v>0</v>
      </c>
      <c r="I25" s="53">
        <v>0</v>
      </c>
      <c r="J25" s="58">
        <f t="shared" si="0"/>
        <v>0</v>
      </c>
      <c r="K25" s="53">
        <f>+'DAY17'!K25+'DAY18'!C25</f>
        <v>0</v>
      </c>
      <c r="L25" s="54">
        <f>+'DAY17'!L25+'DAY18'!D25</f>
        <v>0</v>
      </c>
      <c r="M25" s="55">
        <f>+'DAY17'!M25+'DAY18'!E25</f>
        <v>0</v>
      </c>
      <c r="N25" s="52">
        <f>+'DAY17'!N25+'DAY18'!F25</f>
        <v>0</v>
      </c>
      <c r="O25" s="276">
        <f>+'DAY17'!O25+'DAY18'!G25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276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'DAY17'!H26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+(Table120[[#This Row],[OPENING ]]+Table120[[#This Row],[RECEIPTS]]+Table120[[#This Row],[RETURNS]])-(Table120[[#This Row],[EXCHANGED]]+Table120[[#This Row],[SALES]]+Table120[[#This Row],[ISSUES]])</f>
        <v>0</v>
      </c>
      <c r="I26" s="53">
        <v>0</v>
      </c>
      <c r="J26" s="58">
        <f t="shared" si="0"/>
        <v>0</v>
      </c>
      <c r="K26" s="53">
        <f>+'DAY17'!K26+'DAY18'!C26</f>
        <v>0</v>
      </c>
      <c r="L26" s="54">
        <f>+'DAY17'!L26+'DAY18'!D26</f>
        <v>0</v>
      </c>
      <c r="M26" s="55">
        <f>+'DAY17'!M26+'DAY18'!E26</f>
        <v>0</v>
      </c>
      <c r="N26" s="52">
        <f>+'DAY17'!N26+'DAY18'!F26</f>
        <v>0</v>
      </c>
      <c r="O26" s="276">
        <f>+'DAY17'!O26+'DAY18'!G26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276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'DAY17'!H27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+(Table120[[#This Row],[OPENING ]]+Table120[[#This Row],[RECEIPTS]]+Table120[[#This Row],[RETURNS]])-(Table120[[#This Row],[EXCHANGED]]+Table120[[#This Row],[SALES]]+Table120[[#This Row],[ISSUES]])</f>
        <v>0</v>
      </c>
      <c r="I27" s="53">
        <v>0</v>
      </c>
      <c r="J27" s="58">
        <f t="shared" si="0"/>
        <v>0</v>
      </c>
      <c r="K27" s="53">
        <f>+'DAY17'!K27+'DAY18'!C27</f>
        <v>0</v>
      </c>
      <c r="L27" s="54">
        <f>+'DAY17'!L27+'DAY18'!D27</f>
        <v>0</v>
      </c>
      <c r="M27" s="55">
        <f>+'DAY17'!M27+'DAY18'!E27</f>
        <v>0</v>
      </c>
      <c r="N27" s="52">
        <f>+'DAY17'!N27+'DAY18'!F27</f>
        <v>0</v>
      </c>
      <c r="O27" s="276">
        <f>+'DAY17'!O27+'DAY18'!G27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276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'DAY17'!H28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+(Table120[[#This Row],[OPENING ]]+Table120[[#This Row],[RECEIPTS]]+Table120[[#This Row],[RETURNS]])-(Table120[[#This Row],[EXCHANGED]]+Table120[[#This Row],[SALES]]+Table120[[#This Row],[ISSUES]])</f>
        <v>0</v>
      </c>
      <c r="I28" s="53">
        <v>0</v>
      </c>
      <c r="J28" s="58">
        <f t="shared" si="0"/>
        <v>0</v>
      </c>
      <c r="K28" s="53">
        <f>+'DAY17'!K28+'DAY18'!C28</f>
        <v>0</v>
      </c>
      <c r="L28" s="54">
        <f>+'DAY17'!L28+'DAY18'!D28</f>
        <v>0</v>
      </c>
      <c r="M28" s="55">
        <f>+'DAY17'!M28+'DAY18'!E28</f>
        <v>0</v>
      </c>
      <c r="N28" s="52">
        <f>+'DAY17'!N28+'DAY18'!F28</f>
        <v>0</v>
      </c>
      <c r="O28" s="276">
        <f>+'DAY17'!O28+'DAY18'!G28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276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'DAY17'!H29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+(Table120[[#This Row],[OPENING ]]+Table120[[#This Row],[RECEIPTS]]+Table120[[#This Row],[RETURNS]])-(Table120[[#This Row],[EXCHANGED]]+Table120[[#This Row],[SALES]]+Table120[[#This Row],[ISSUES]])</f>
        <v>0</v>
      </c>
      <c r="I29" s="53">
        <v>0</v>
      </c>
      <c r="J29" s="58">
        <f t="shared" si="0"/>
        <v>0</v>
      </c>
      <c r="K29" s="53">
        <f>+'DAY17'!K29+'DAY18'!C29</f>
        <v>0</v>
      </c>
      <c r="L29" s="54">
        <f>+'DAY17'!L29+'DAY18'!D29</f>
        <v>0</v>
      </c>
      <c r="M29" s="55">
        <f>+'DAY17'!M29+'DAY18'!E29</f>
        <v>0</v>
      </c>
      <c r="N29" s="52">
        <f>+'DAY17'!N29+'DAY18'!F29</f>
        <v>0</v>
      </c>
      <c r="O29" s="276">
        <f>+'DAY17'!O29+'DAY18'!G29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276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'DAY17'!H30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+(Table120[[#This Row],[OPENING ]]+Table120[[#This Row],[RECEIPTS]]+Table120[[#This Row],[RETURNS]])-(Table120[[#This Row],[EXCHANGED]]+Table120[[#This Row],[SALES]]+Table120[[#This Row],[ISSUES]])</f>
        <v>0</v>
      </c>
      <c r="I30" s="53">
        <v>0</v>
      </c>
      <c r="J30" s="58">
        <f t="shared" si="0"/>
        <v>0</v>
      </c>
      <c r="K30" s="53">
        <f>+'DAY17'!K30+'DAY18'!C30</f>
        <v>0</v>
      </c>
      <c r="L30" s="54">
        <f>+'DAY17'!L30+'DAY18'!D30</f>
        <v>0</v>
      </c>
      <c r="M30" s="55">
        <f>+'DAY17'!M30+'DAY18'!E30</f>
        <v>0</v>
      </c>
      <c r="N30" s="52">
        <f>+'DAY17'!N30+'DAY18'!F30</f>
        <v>0</v>
      </c>
      <c r="O30" s="276">
        <f>+'DAY17'!O30+'DAY18'!G30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276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'DAY17'!H31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+(Table120[[#This Row],[OPENING ]]+Table120[[#This Row],[RECEIPTS]]+Table120[[#This Row],[RETURNS]])-(Table120[[#This Row],[EXCHANGED]]+Table120[[#This Row],[SALES]]+Table120[[#This Row],[ISSUES]])</f>
        <v>0</v>
      </c>
      <c r="I31" s="53">
        <v>0</v>
      </c>
      <c r="J31" s="58">
        <f t="shared" si="0"/>
        <v>0</v>
      </c>
      <c r="K31" s="53">
        <f>+'DAY17'!K31+'DAY18'!C31</f>
        <v>0</v>
      </c>
      <c r="L31" s="54">
        <f>+'DAY17'!L31+'DAY18'!D31</f>
        <v>0</v>
      </c>
      <c r="M31" s="55">
        <f>+'DAY17'!M31+'DAY18'!E31</f>
        <v>0</v>
      </c>
      <c r="N31" s="52">
        <f>+'DAY17'!N31+'DAY18'!F31</f>
        <v>0</v>
      </c>
      <c r="O31" s="276">
        <f>+'DAY17'!O31+'DAY18'!G31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276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'DAY17'!H32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+(Table120[[#This Row],[OPENING ]]+Table120[[#This Row],[RECEIPTS]]+Table120[[#This Row],[RETURNS]])-(Table120[[#This Row],[EXCHANGED]]+Table120[[#This Row],[SALES]]+Table120[[#This Row],[ISSUES]])</f>
        <v>0</v>
      </c>
      <c r="I32" s="53">
        <v>0</v>
      </c>
      <c r="J32" s="58">
        <f t="shared" si="0"/>
        <v>0</v>
      </c>
      <c r="K32" s="53">
        <f>+'DAY17'!K32+'DAY18'!C32</f>
        <v>0</v>
      </c>
      <c r="L32" s="54">
        <f>+'DAY17'!L32+'DAY18'!D32</f>
        <v>0</v>
      </c>
      <c r="M32" s="55">
        <f>+'DAY17'!M32+'DAY18'!E32</f>
        <v>0</v>
      </c>
      <c r="N32" s="52">
        <f>+'DAY17'!N32+'DAY18'!F32</f>
        <v>0</v>
      </c>
      <c r="O32" s="276">
        <f>+'DAY17'!O32+'DAY18'!G32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276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'DAY17'!H33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+(Table120[[#This Row],[OPENING ]]+Table120[[#This Row],[RECEIPTS]]+Table120[[#This Row],[RETURNS]])-(Table120[[#This Row],[EXCHANGED]]+Table120[[#This Row],[SALES]]+Table120[[#This Row],[ISSUES]])</f>
        <v>0</v>
      </c>
      <c r="I33" s="53">
        <v>0</v>
      </c>
      <c r="J33" s="58">
        <f t="shared" si="0"/>
        <v>0</v>
      </c>
      <c r="K33" s="53">
        <f>+'DAY17'!K33+'DAY18'!C33</f>
        <v>0</v>
      </c>
      <c r="L33" s="54">
        <f>+'DAY17'!L33+'DAY18'!D33</f>
        <v>0</v>
      </c>
      <c r="M33" s="55">
        <f>+'DAY17'!M33+'DAY18'!E33</f>
        <v>0</v>
      </c>
      <c r="N33" s="52">
        <f>+'DAY17'!N33+'DAY18'!F33</f>
        <v>0</v>
      </c>
      <c r="O33" s="276">
        <f>+'DAY17'!O33+'DAY18'!G33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276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'DAY17'!H34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+(Table120[[#This Row],[OPENING ]]+Table120[[#This Row],[RECEIPTS]]+Table120[[#This Row],[RETURNS]])-(Table120[[#This Row],[EXCHANGED]]+Table120[[#This Row],[SALES]]+Table120[[#This Row],[ISSUES]])</f>
        <v>44279.9</v>
      </c>
      <c r="I34" s="53">
        <v>0</v>
      </c>
      <c r="J34" s="58">
        <f t="shared" si="0"/>
        <v>-44279.9</v>
      </c>
      <c r="K34" s="53">
        <f>+'DAY17'!K34+'DAY18'!C34</f>
        <v>29625</v>
      </c>
      <c r="L34" s="54">
        <f>+'DAY17'!L34+'DAY18'!D34</f>
        <v>18</v>
      </c>
      <c r="M34" s="55">
        <f>+'DAY17'!M34+'DAY18'!E34</f>
        <v>0</v>
      </c>
      <c r="N34" s="52">
        <f>+'DAY17'!N34+'DAY18'!F34</f>
        <v>0</v>
      </c>
      <c r="O34" s="276">
        <f>+'DAY17'!O34+'DAY18'!G34</f>
        <v>9691.5</v>
      </c>
      <c r="P34" s="53">
        <f t="shared" si="8"/>
        <v>1645.8333333333333</v>
      </c>
      <c r="Q34" s="54">
        <f t="shared" si="9"/>
        <v>1</v>
      </c>
      <c r="R34" s="55">
        <f t="shared" si="10"/>
        <v>0</v>
      </c>
      <c r="S34" s="52">
        <f t="shared" si="11"/>
        <v>0</v>
      </c>
      <c r="T34" s="276">
        <f t="shared" si="12"/>
        <v>538.41666666666663</v>
      </c>
      <c r="U34" s="62">
        <f t="shared" si="1"/>
        <v>20.263082027228005</v>
      </c>
    </row>
    <row r="35" spans="1:21" x14ac:dyDescent="0.25">
      <c r="A35" s="336"/>
      <c r="B35" s="52">
        <f>'DAY17'!H35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+(Table120[[#This Row],[OPENING ]]+Table120[[#This Row],[RECEIPTS]]+Table120[[#This Row],[RETURNS]])-(Table120[[#This Row],[EXCHANGED]]+Table120[[#This Row],[SALES]]+Table120[[#This Row],[ISSUES]])</f>
        <v>5000</v>
      </c>
      <c r="I35" s="53">
        <v>0</v>
      </c>
      <c r="J35" s="58">
        <f>+I35-H35</f>
        <v>-5000</v>
      </c>
      <c r="K35" s="53">
        <f>+'DAY17'!K35+'DAY18'!C35</f>
        <v>5000</v>
      </c>
      <c r="L35" s="54">
        <f>+'DAY17'!L35+'DAY18'!D35</f>
        <v>0</v>
      </c>
      <c r="M35" s="55">
        <f>+'DAY17'!M35+'DAY18'!E35</f>
        <v>0</v>
      </c>
      <c r="N35" s="52">
        <f>+'DAY17'!N35+'DAY18'!F35</f>
        <v>0</v>
      </c>
      <c r="O35" s="276">
        <f>+'DAY17'!O35+'DAY18'!G35</f>
        <v>0</v>
      </c>
      <c r="P35" s="53">
        <f t="shared" si="8"/>
        <v>277.77777777777777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276">
        <f t="shared" si="12"/>
        <v>0</v>
      </c>
      <c r="U35" s="62">
        <f t="shared" si="1"/>
        <v>18</v>
      </c>
    </row>
    <row r="36" spans="1:21" x14ac:dyDescent="0.25">
      <c r="A36" s="336"/>
      <c r="B36" s="52">
        <f>'DAY17'!H36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+(Table120[[#This Row],[OPENING ]]+Table120[[#This Row],[RECEIPTS]]+Table120[[#This Row],[RETURNS]])-(Table120[[#This Row],[EXCHANGED]]+Table120[[#This Row],[SALES]]+Table120[[#This Row],[ISSUES]])</f>
        <v>0</v>
      </c>
      <c r="I36" s="53">
        <v>0</v>
      </c>
      <c r="J36" s="58">
        <f>+I36-H36</f>
        <v>0</v>
      </c>
      <c r="K36" s="53">
        <f>+'DAY17'!K36+'DAY18'!C36</f>
        <v>0</v>
      </c>
      <c r="L36" s="54">
        <f>+'DAY17'!L36+'DAY18'!D36</f>
        <v>0</v>
      </c>
      <c r="M36" s="55">
        <f>+'DAY17'!M36+'DAY18'!E36</f>
        <v>0</v>
      </c>
      <c r="N36" s="52">
        <f>+'DAY17'!N36+'DAY18'!F36</f>
        <v>0</v>
      </c>
      <c r="O36" s="276">
        <f>+'DAY17'!O36+'DAY18'!G36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276">
        <f t="shared" si="12"/>
        <v>0</v>
      </c>
      <c r="U36" s="62">
        <f t="shared" si="1"/>
        <v>0</v>
      </c>
    </row>
    <row r="37" spans="1:21" x14ac:dyDescent="0.25">
      <c r="A37" s="336"/>
      <c r="B37" s="52">
        <f>'DAY17'!H37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+(Table120[[#This Row],[OPENING ]]+Table120[[#This Row],[RECEIPTS]]+Table120[[#This Row],[RETURNS]])-(Table120[[#This Row],[EXCHANGED]]+Table120[[#This Row],[SALES]]+Table120[[#This Row],[ISSUES]])</f>
        <v>0</v>
      </c>
      <c r="I37" s="53">
        <v>0</v>
      </c>
      <c r="J37" s="58">
        <f>+I37-H37</f>
        <v>0</v>
      </c>
      <c r="K37" s="53">
        <f>+'DAY17'!K37+'DAY18'!C37</f>
        <v>0</v>
      </c>
      <c r="L37" s="54">
        <f>+'DAY17'!L37+'DAY18'!D37</f>
        <v>0</v>
      </c>
      <c r="M37" s="55">
        <f>+'DAY17'!M37+'DAY18'!E37</f>
        <v>0</v>
      </c>
      <c r="N37" s="52">
        <f>+'DAY17'!N37+'DAY18'!F37</f>
        <v>0</v>
      </c>
      <c r="O37" s="276">
        <f>+'DAY17'!O37+'DAY18'!G37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276">
        <f t="shared" si="12"/>
        <v>0</v>
      </c>
      <c r="U37" s="62">
        <f t="shared" si="1"/>
        <v>0</v>
      </c>
    </row>
    <row r="38" spans="1:21" x14ac:dyDescent="0.25">
      <c r="A38" s="336"/>
      <c r="B38" s="52">
        <f>'DAY17'!H38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+(Table120[[#This Row],[OPENING ]]+Table120[[#This Row],[RECEIPTS]]+Table120[[#This Row],[RETURNS]])-(Table120[[#This Row],[EXCHANGED]]+Table120[[#This Row],[SALES]]+Table120[[#This Row],[ISSUES]])</f>
        <v>0</v>
      </c>
      <c r="I38" s="53">
        <v>0</v>
      </c>
      <c r="J38" s="58">
        <f>+I38-H38</f>
        <v>0</v>
      </c>
      <c r="K38" s="53">
        <f>+'DAY17'!K38+'DAY18'!C38</f>
        <v>0</v>
      </c>
      <c r="L38" s="54">
        <f>+'DAY17'!L38+'DAY18'!D38</f>
        <v>0</v>
      </c>
      <c r="M38" s="55">
        <f>+'DAY17'!M38+'DAY18'!E38</f>
        <v>0</v>
      </c>
      <c r="N38" s="52">
        <f>+'DAY17'!N38+'DAY18'!F38</f>
        <v>0</v>
      </c>
      <c r="O38" s="276">
        <f>+'DAY17'!O38+'DAY18'!G38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276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'DAY17'!H39</f>
        <v>0</v>
      </c>
      <c r="C39" s="53">
        <v>0</v>
      </c>
      <c r="D39" s="54">
        <v>0</v>
      </c>
      <c r="E39" s="55">
        <v>0</v>
      </c>
      <c r="F39" s="52">
        <v>0</v>
      </c>
      <c r="G39" s="276">
        <v>0</v>
      </c>
      <c r="H39" s="54">
        <f>+(Table120[[#This Row],[OPENING ]]+Table120[[#This Row],[RECEIPTS]]+Table120[[#This Row],[RETURNS]])-(Table120[[#This Row],[EXCHANGED]]+Table120[[#This Row],[SALES]]+Table120[[#This Row],[ISSUES]])</f>
        <v>0</v>
      </c>
      <c r="I39" s="144">
        <v>0</v>
      </c>
      <c r="J39" s="148">
        <f t="shared" si="0"/>
        <v>0</v>
      </c>
      <c r="K39" s="53">
        <f>+'DAY17'!K39+'DAY18'!C39</f>
        <v>0</v>
      </c>
      <c r="L39" s="54">
        <f>+'DAY17'!L39+'DAY18'!D39</f>
        <v>0</v>
      </c>
      <c r="M39" s="55">
        <f>+'DAY17'!M39+'DAY18'!E39</f>
        <v>0</v>
      </c>
      <c r="N39" s="52">
        <f>+'DAY17'!N39+'DAY18'!F39</f>
        <v>0</v>
      </c>
      <c r="O39" s="276">
        <f>+'DAY17'!O39+'DAY18'!G39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276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0</v>
      </c>
      <c r="H40" s="162">
        <f t="shared" si="13"/>
        <v>49527.1</v>
      </c>
      <c r="I40" s="161">
        <f t="shared" si="13"/>
        <v>0</v>
      </c>
      <c r="J40" s="165">
        <f>SUM(J23:J39)</f>
        <v>-49527.1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12058.5</v>
      </c>
      <c r="P40" s="161">
        <f t="shared" si="13"/>
        <v>1923.6111111111111</v>
      </c>
      <c r="Q40" s="162">
        <f t="shared" si="13"/>
        <v>7.1222222222222227</v>
      </c>
      <c r="R40" s="163">
        <f t="shared" si="13"/>
        <v>0</v>
      </c>
      <c r="S40" s="160">
        <f t="shared" si="13"/>
        <v>0</v>
      </c>
      <c r="T40" s="277">
        <f t="shared" si="13"/>
        <v>669.91666666666663</v>
      </c>
      <c r="U40" s="166">
        <f t="shared" si="1"/>
        <v>19.044123584488492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'DAY17'!H43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+(Table120[[#This Row],[OPENING ]]+Table120[[#This Row],[RECEIPTS]]+Table120[[#This Row],[RETURNS]])-(Table120[[#This Row],[EXCHANGED]]+Table120[[#This Row],[SALES]]+Table120[[#This Row],[ISSUES]])</f>
        <v>0</v>
      </c>
      <c r="I43" s="53">
        <v>0</v>
      </c>
      <c r="J43" s="58">
        <f t="shared" si="0"/>
        <v>0</v>
      </c>
      <c r="K43" s="53">
        <f>+'DAY17'!K43+'DAY18'!C43</f>
        <v>0</v>
      </c>
      <c r="L43" s="54">
        <f>+'DAY17'!L43+'DAY18'!D43</f>
        <v>0</v>
      </c>
      <c r="M43" s="55">
        <f>+'DAY17'!M43+'DAY18'!E43</f>
        <v>0</v>
      </c>
      <c r="N43" s="52">
        <f>+'DAY17'!N43+'DAY18'!F43</f>
        <v>0</v>
      </c>
      <c r="O43" s="276">
        <f>+'DAY17'!O43+'DAY18'!G43</f>
        <v>46</v>
      </c>
      <c r="P43" s="53">
        <f>+K43/18</f>
        <v>0</v>
      </c>
      <c r="Q43" s="54">
        <f>+L43/18</f>
        <v>0</v>
      </c>
      <c r="R43" s="55">
        <f>+M43/18</f>
        <v>0</v>
      </c>
      <c r="S43" s="52">
        <f>+N43/18</f>
        <v>0</v>
      </c>
      <c r="T43" s="276">
        <f>+O43/18</f>
        <v>2.5555555555555554</v>
      </c>
      <c r="U43" s="62">
        <f t="shared" si="1"/>
        <v>0</v>
      </c>
    </row>
    <row r="44" spans="1:21" x14ac:dyDescent="0.25">
      <c r="A44" s="71" t="s">
        <v>28</v>
      </c>
      <c r="B44" s="52">
        <f>'DAY17'!H44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+(Table120[[#This Row],[OPENING ]]+Table120[[#This Row],[RECEIPTS]]+Table120[[#This Row],[RETURNS]])-(Table120[[#This Row],[EXCHANGED]]+Table120[[#This Row],[SALES]]+Table120[[#This Row],[ISSUES]])</f>
        <v>0</v>
      </c>
      <c r="I44" s="53">
        <v>0</v>
      </c>
      <c r="J44" s="58">
        <f t="shared" si="0"/>
        <v>0</v>
      </c>
      <c r="K44" s="53">
        <f>+'DAY17'!K44+'DAY18'!C44</f>
        <v>0</v>
      </c>
      <c r="L44" s="54">
        <f>+'DAY17'!L44+'DAY18'!D44</f>
        <v>0</v>
      </c>
      <c r="M44" s="55">
        <f>+'DAY17'!M44+'DAY18'!E44</f>
        <v>0</v>
      </c>
      <c r="N44" s="52">
        <f>+'DAY17'!N44+'DAY18'!F44</f>
        <v>0</v>
      </c>
      <c r="O44" s="276">
        <f>+'DAY17'!O44+'DAY18'!G44</f>
        <v>0</v>
      </c>
      <c r="P44" s="53">
        <f t="shared" ref="P44:P59" si="14">+K44/18</f>
        <v>0</v>
      </c>
      <c r="Q44" s="54">
        <f t="shared" ref="Q44:Q59" si="15">+L44/18</f>
        <v>0</v>
      </c>
      <c r="R44" s="55">
        <f t="shared" ref="R44:R59" si="16">+M44/18</f>
        <v>0</v>
      </c>
      <c r="S44" s="52">
        <f t="shared" ref="S44:S59" si="17">+N44/18</f>
        <v>0</v>
      </c>
      <c r="T44" s="276">
        <f t="shared" ref="T44:T59" si="18">+O44/18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'DAY17'!H45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+(Table120[[#This Row],[OPENING ]]+Table120[[#This Row],[RECEIPTS]]+Table120[[#This Row],[RETURNS]])-(Table120[[#This Row],[EXCHANGED]]+Table120[[#This Row],[SALES]]+Table120[[#This Row],[ISSUES]])</f>
        <v>0</v>
      </c>
      <c r="I45" s="53">
        <v>0</v>
      </c>
      <c r="J45" s="58">
        <f t="shared" si="0"/>
        <v>0</v>
      </c>
      <c r="K45" s="53">
        <f>+'DAY17'!K45+'DAY18'!C45</f>
        <v>0</v>
      </c>
      <c r="L45" s="54">
        <f>+'DAY17'!L45+'DAY18'!D45</f>
        <v>0</v>
      </c>
      <c r="M45" s="55">
        <f>+'DAY17'!M45+'DAY18'!E45</f>
        <v>0</v>
      </c>
      <c r="N45" s="52">
        <f>+'DAY17'!N45+'DAY18'!F45</f>
        <v>0</v>
      </c>
      <c r="O45" s="276">
        <f>+'DAY17'!O45+'DAY18'!G45</f>
        <v>0</v>
      </c>
      <c r="P45" s="53">
        <f t="shared" si="14"/>
        <v>0</v>
      </c>
      <c r="Q45" s="54">
        <f t="shared" si="15"/>
        <v>0</v>
      </c>
      <c r="R45" s="55">
        <f t="shared" si="16"/>
        <v>0</v>
      </c>
      <c r="S45" s="52">
        <f t="shared" si="17"/>
        <v>0</v>
      </c>
      <c r="T45" s="276">
        <f t="shared" si="1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'DAY17'!H46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+(Table120[[#This Row],[OPENING ]]+Table120[[#This Row],[RECEIPTS]]+Table120[[#This Row],[RETURNS]])-(Table120[[#This Row],[EXCHANGED]]+Table120[[#This Row],[SALES]]+Table120[[#This Row],[ISSUES]])</f>
        <v>0</v>
      </c>
      <c r="I46" s="53">
        <v>0</v>
      </c>
      <c r="J46" s="58">
        <f t="shared" si="0"/>
        <v>0</v>
      </c>
      <c r="K46" s="53">
        <f>+'DAY17'!K46+'DAY18'!C46</f>
        <v>0</v>
      </c>
      <c r="L46" s="54">
        <f>+'DAY17'!L46+'DAY18'!D46</f>
        <v>0</v>
      </c>
      <c r="M46" s="55">
        <f>+'DAY17'!M46+'DAY18'!E46</f>
        <v>0</v>
      </c>
      <c r="N46" s="52">
        <f>+'DAY17'!N46+'DAY18'!F46</f>
        <v>0</v>
      </c>
      <c r="O46" s="276">
        <f>+'DAY17'!O46+'DAY18'!G46</f>
        <v>0</v>
      </c>
      <c r="P46" s="53">
        <f t="shared" si="14"/>
        <v>0</v>
      </c>
      <c r="Q46" s="54">
        <f t="shared" si="15"/>
        <v>0</v>
      </c>
      <c r="R46" s="55">
        <f t="shared" si="16"/>
        <v>0</v>
      </c>
      <c r="S46" s="52">
        <f t="shared" si="17"/>
        <v>0</v>
      </c>
      <c r="T46" s="276">
        <f t="shared" si="1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'DAY17'!H47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+(Table120[[#This Row],[OPENING ]]+Table120[[#This Row],[RECEIPTS]]+Table120[[#This Row],[RETURNS]])-(Table120[[#This Row],[EXCHANGED]]+Table120[[#This Row],[SALES]]+Table120[[#This Row],[ISSUES]])</f>
        <v>0</v>
      </c>
      <c r="I47" s="53">
        <v>0</v>
      </c>
      <c r="J47" s="58">
        <f t="shared" si="0"/>
        <v>0</v>
      </c>
      <c r="K47" s="53">
        <f>+'DAY17'!K47+'DAY18'!C47</f>
        <v>0</v>
      </c>
      <c r="L47" s="54">
        <f>+'DAY17'!L47+'DAY18'!D47</f>
        <v>0</v>
      </c>
      <c r="M47" s="55">
        <f>+'DAY17'!M47+'DAY18'!E47</f>
        <v>0</v>
      </c>
      <c r="N47" s="52">
        <f>+'DAY17'!N47+'DAY18'!F47</f>
        <v>0</v>
      </c>
      <c r="O47" s="276">
        <f>+'DAY17'!O47+'DAY18'!G47</f>
        <v>0</v>
      </c>
      <c r="P47" s="53">
        <f t="shared" si="14"/>
        <v>0</v>
      </c>
      <c r="Q47" s="54">
        <f t="shared" si="15"/>
        <v>0</v>
      </c>
      <c r="R47" s="55">
        <f t="shared" si="16"/>
        <v>0</v>
      </c>
      <c r="S47" s="52">
        <f t="shared" si="17"/>
        <v>0</v>
      </c>
      <c r="T47" s="276">
        <f t="shared" si="1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'DAY17'!H48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+(Table120[[#This Row],[OPENING ]]+Table120[[#This Row],[RECEIPTS]]+Table120[[#This Row],[RETURNS]])-(Table120[[#This Row],[EXCHANGED]]+Table120[[#This Row],[SALES]]+Table120[[#This Row],[ISSUES]])</f>
        <v>0</v>
      </c>
      <c r="I48" s="53">
        <v>0</v>
      </c>
      <c r="J48" s="58">
        <f t="shared" si="0"/>
        <v>0</v>
      </c>
      <c r="K48" s="53">
        <f>+'DAY17'!K48+'DAY18'!C48</f>
        <v>0</v>
      </c>
      <c r="L48" s="54">
        <f>+'DAY17'!L48+'DAY18'!D48</f>
        <v>0</v>
      </c>
      <c r="M48" s="55">
        <f>+'DAY17'!M48+'DAY18'!E48</f>
        <v>0</v>
      </c>
      <c r="N48" s="52">
        <f>+'DAY17'!N48+'DAY18'!F48</f>
        <v>0</v>
      </c>
      <c r="O48" s="276">
        <f>+'DAY17'!O48+'DAY18'!G48</f>
        <v>0</v>
      </c>
      <c r="P48" s="53">
        <f t="shared" si="14"/>
        <v>0</v>
      </c>
      <c r="Q48" s="54">
        <f t="shared" si="15"/>
        <v>0</v>
      </c>
      <c r="R48" s="55">
        <f t="shared" si="16"/>
        <v>0</v>
      </c>
      <c r="S48" s="52">
        <f t="shared" si="17"/>
        <v>0</v>
      </c>
      <c r="T48" s="276">
        <f t="shared" si="1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'DAY17'!H49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+(Table120[[#This Row],[OPENING ]]+Table120[[#This Row],[RECEIPTS]]+Table120[[#This Row],[RETURNS]])-(Table120[[#This Row],[EXCHANGED]]+Table120[[#This Row],[SALES]]+Table120[[#This Row],[ISSUES]])</f>
        <v>0</v>
      </c>
      <c r="I49" s="53">
        <v>0</v>
      </c>
      <c r="J49" s="58">
        <f t="shared" si="0"/>
        <v>0</v>
      </c>
      <c r="K49" s="53">
        <f>+'DAY17'!K49+'DAY18'!C49</f>
        <v>0</v>
      </c>
      <c r="L49" s="54">
        <f>+'DAY17'!L49+'DAY18'!D49</f>
        <v>0</v>
      </c>
      <c r="M49" s="55">
        <f>+'DAY17'!M49+'DAY18'!E49</f>
        <v>0</v>
      </c>
      <c r="N49" s="52">
        <f>+'DAY17'!N49+'DAY18'!F49</f>
        <v>0</v>
      </c>
      <c r="O49" s="276">
        <f>+'DAY17'!O49+'DAY18'!G49</f>
        <v>0</v>
      </c>
      <c r="P49" s="53">
        <f t="shared" si="14"/>
        <v>0</v>
      </c>
      <c r="Q49" s="54">
        <f t="shared" si="15"/>
        <v>0</v>
      </c>
      <c r="R49" s="55">
        <f t="shared" si="16"/>
        <v>0</v>
      </c>
      <c r="S49" s="52">
        <f t="shared" si="17"/>
        <v>0</v>
      </c>
      <c r="T49" s="276">
        <f t="shared" si="1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'DAY17'!H50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+(Table120[[#This Row],[OPENING ]]+Table120[[#This Row],[RECEIPTS]]+Table120[[#This Row],[RETURNS]])-(Table120[[#This Row],[EXCHANGED]]+Table120[[#This Row],[SALES]]+Table120[[#This Row],[ISSUES]])</f>
        <v>0</v>
      </c>
      <c r="I50" s="53">
        <v>0</v>
      </c>
      <c r="J50" s="58">
        <f t="shared" si="0"/>
        <v>0</v>
      </c>
      <c r="K50" s="53">
        <f>+'DAY17'!K50+'DAY18'!C50</f>
        <v>0</v>
      </c>
      <c r="L50" s="54">
        <f>+'DAY17'!L50+'DAY18'!D50</f>
        <v>0</v>
      </c>
      <c r="M50" s="55">
        <f>+'DAY17'!M50+'DAY18'!E50</f>
        <v>0</v>
      </c>
      <c r="N50" s="52">
        <f>+'DAY17'!N50+'DAY18'!F50</f>
        <v>0</v>
      </c>
      <c r="O50" s="276">
        <f>+'DAY17'!O50+'DAY18'!G50</f>
        <v>0</v>
      </c>
      <c r="P50" s="53">
        <f t="shared" si="14"/>
        <v>0</v>
      </c>
      <c r="Q50" s="54">
        <f t="shared" si="15"/>
        <v>0</v>
      </c>
      <c r="R50" s="55">
        <f t="shared" si="16"/>
        <v>0</v>
      </c>
      <c r="S50" s="52">
        <f t="shared" si="17"/>
        <v>0</v>
      </c>
      <c r="T50" s="276">
        <f t="shared" si="1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'DAY17'!H51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+(Table120[[#This Row],[OPENING ]]+Table120[[#This Row],[RECEIPTS]]+Table120[[#This Row],[RETURNS]])-(Table120[[#This Row],[EXCHANGED]]+Table120[[#This Row],[SALES]]+Table120[[#This Row],[ISSUES]])</f>
        <v>0</v>
      </c>
      <c r="I51" s="53">
        <v>0</v>
      </c>
      <c r="J51" s="58">
        <f t="shared" si="0"/>
        <v>0</v>
      </c>
      <c r="K51" s="53">
        <f>+'DAY17'!K51+'DAY18'!C51</f>
        <v>0</v>
      </c>
      <c r="L51" s="54">
        <f>+'DAY17'!L51+'DAY18'!D51</f>
        <v>0</v>
      </c>
      <c r="M51" s="55">
        <f>+'DAY17'!M51+'DAY18'!E51</f>
        <v>0</v>
      </c>
      <c r="N51" s="52">
        <f>+'DAY17'!N51+'DAY18'!F51</f>
        <v>0</v>
      </c>
      <c r="O51" s="276">
        <f>+'DAY17'!O51+'DAY18'!G51</f>
        <v>0</v>
      </c>
      <c r="P51" s="53">
        <f t="shared" si="14"/>
        <v>0</v>
      </c>
      <c r="Q51" s="54">
        <f t="shared" si="15"/>
        <v>0</v>
      </c>
      <c r="R51" s="55">
        <f t="shared" si="16"/>
        <v>0</v>
      </c>
      <c r="S51" s="52">
        <f t="shared" si="17"/>
        <v>0</v>
      </c>
      <c r="T51" s="276">
        <f t="shared" si="1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'DAY17'!H52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+(Table120[[#This Row],[OPENING ]]+Table120[[#This Row],[RECEIPTS]]+Table120[[#This Row],[RETURNS]])-(Table120[[#This Row],[EXCHANGED]]+Table120[[#This Row],[SALES]]+Table120[[#This Row],[ISSUES]])</f>
        <v>0</v>
      </c>
      <c r="I52" s="53">
        <v>0</v>
      </c>
      <c r="J52" s="58">
        <f t="shared" si="0"/>
        <v>0</v>
      </c>
      <c r="K52" s="53">
        <f>+'DAY17'!K52+'DAY18'!C52</f>
        <v>0</v>
      </c>
      <c r="L52" s="54">
        <f>+'DAY17'!L52+'DAY18'!D52</f>
        <v>0</v>
      </c>
      <c r="M52" s="55">
        <f>+'DAY17'!M52+'DAY18'!E52</f>
        <v>0</v>
      </c>
      <c r="N52" s="52">
        <f>+'DAY17'!N52+'DAY18'!F52</f>
        <v>0</v>
      </c>
      <c r="O52" s="276">
        <f>+'DAY17'!O52+'DAY18'!G52</f>
        <v>0</v>
      </c>
      <c r="P52" s="53">
        <f t="shared" si="14"/>
        <v>0</v>
      </c>
      <c r="Q52" s="54">
        <f t="shared" si="15"/>
        <v>0</v>
      </c>
      <c r="R52" s="55">
        <f t="shared" si="16"/>
        <v>0</v>
      </c>
      <c r="S52" s="52">
        <f t="shared" si="17"/>
        <v>0</v>
      </c>
      <c r="T52" s="276">
        <f t="shared" si="1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'DAY17'!H53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+(Table120[[#This Row],[OPENING ]]+Table120[[#This Row],[RECEIPTS]]+Table120[[#This Row],[RETURNS]])-(Table120[[#This Row],[EXCHANGED]]+Table120[[#This Row],[SALES]]+Table120[[#This Row],[ISSUES]])</f>
        <v>0</v>
      </c>
      <c r="I53" s="53">
        <v>0</v>
      </c>
      <c r="J53" s="58">
        <f t="shared" si="0"/>
        <v>0</v>
      </c>
      <c r="K53" s="53">
        <f>+'DAY17'!K53+'DAY18'!C53</f>
        <v>0</v>
      </c>
      <c r="L53" s="54">
        <f>+'DAY17'!L53+'DAY18'!D53</f>
        <v>0</v>
      </c>
      <c r="M53" s="55">
        <f>+'DAY17'!M53+'DAY18'!E53</f>
        <v>0</v>
      </c>
      <c r="N53" s="52">
        <f>+'DAY17'!N53+'DAY18'!F53</f>
        <v>0</v>
      </c>
      <c r="O53" s="276">
        <f>+'DAY17'!O53+'DAY18'!G53</f>
        <v>0</v>
      </c>
      <c r="P53" s="53">
        <f t="shared" si="14"/>
        <v>0</v>
      </c>
      <c r="Q53" s="54">
        <f t="shared" si="15"/>
        <v>0</v>
      </c>
      <c r="R53" s="55">
        <f t="shared" si="16"/>
        <v>0</v>
      </c>
      <c r="S53" s="52">
        <f t="shared" si="17"/>
        <v>0</v>
      </c>
      <c r="T53" s="276">
        <f t="shared" si="1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'DAY17'!H54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+(Table120[[#This Row],[OPENING ]]+Table120[[#This Row],[RECEIPTS]]+Table120[[#This Row],[RETURNS]])-(Table120[[#This Row],[EXCHANGED]]+Table120[[#This Row],[SALES]]+Table120[[#This Row],[ISSUES]])</f>
        <v>0</v>
      </c>
      <c r="I54" s="53">
        <v>0</v>
      </c>
      <c r="J54" s="58">
        <f t="shared" si="0"/>
        <v>0</v>
      </c>
      <c r="K54" s="53">
        <f>+'DAY17'!K54+'DAY18'!C54</f>
        <v>0</v>
      </c>
      <c r="L54" s="54">
        <f>+'DAY17'!L54+'DAY18'!D54</f>
        <v>0</v>
      </c>
      <c r="M54" s="55">
        <f>+'DAY17'!M54+'DAY18'!E54</f>
        <v>0</v>
      </c>
      <c r="N54" s="52">
        <f>+'DAY17'!N54+'DAY18'!F54</f>
        <v>0</v>
      </c>
      <c r="O54" s="276">
        <f>+'DAY17'!O54+'DAY18'!G54</f>
        <v>0</v>
      </c>
      <c r="P54" s="53">
        <f t="shared" si="14"/>
        <v>0</v>
      </c>
      <c r="Q54" s="54">
        <f t="shared" si="15"/>
        <v>0</v>
      </c>
      <c r="R54" s="55">
        <f t="shared" si="16"/>
        <v>0</v>
      </c>
      <c r="S54" s="52">
        <f t="shared" si="17"/>
        <v>0</v>
      </c>
      <c r="T54" s="276">
        <f t="shared" si="1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'DAY17'!H55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+(Table120[[#This Row],[OPENING ]]+Table120[[#This Row],[RECEIPTS]]+Table120[[#This Row],[RETURNS]])-(Table120[[#This Row],[EXCHANGED]]+Table120[[#This Row],[SALES]]+Table120[[#This Row],[ISSUES]])</f>
        <v>9994.3200000000015</v>
      </c>
      <c r="I55" s="53">
        <v>0</v>
      </c>
      <c r="J55" s="58">
        <f t="shared" si="0"/>
        <v>-9994.3200000000015</v>
      </c>
      <c r="K55" s="53">
        <f>+'DAY17'!K55+'DAY18'!C55</f>
        <v>18250</v>
      </c>
      <c r="L55" s="54">
        <f>+'DAY17'!L55+'DAY18'!D55</f>
        <v>72.599999999999994</v>
      </c>
      <c r="M55" s="55">
        <f>+'DAY17'!M55+'DAY18'!E55</f>
        <v>0</v>
      </c>
      <c r="N55" s="52">
        <f>+'DAY17'!N55+'DAY18'!F55</f>
        <v>0</v>
      </c>
      <c r="O55" s="276">
        <f>+'DAY17'!O55+'DAY18'!G55</f>
        <v>8337.7999999999993</v>
      </c>
      <c r="P55" s="53">
        <f t="shared" si="14"/>
        <v>1013.8888888888889</v>
      </c>
      <c r="Q55" s="54">
        <f t="shared" si="15"/>
        <v>4.0333333333333332</v>
      </c>
      <c r="R55" s="55">
        <f t="shared" si="16"/>
        <v>0</v>
      </c>
      <c r="S55" s="52">
        <f t="shared" si="17"/>
        <v>0</v>
      </c>
      <c r="T55" s="276">
        <f t="shared" si="18"/>
        <v>463.21111111111105</v>
      </c>
      <c r="U55" s="62">
        <f t="shared" si="1"/>
        <v>6.7477517216545904</v>
      </c>
    </row>
    <row r="56" spans="1:21" x14ac:dyDescent="0.25">
      <c r="A56" s="71" t="s">
        <v>227</v>
      </c>
      <c r="B56" s="52">
        <f>'DAY17'!H56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+(Table120[[#This Row],[OPENING ]]+Table120[[#This Row],[RECEIPTS]]+Table120[[#This Row],[RETURNS]])-(Table120[[#This Row],[EXCHANGED]]+Table120[[#This Row],[SALES]]+Table120[[#This Row],[ISSUES]])</f>
        <v>29.2</v>
      </c>
      <c r="I56" s="53">
        <v>0</v>
      </c>
      <c r="J56" s="58">
        <f t="shared" si="0"/>
        <v>-29.2</v>
      </c>
      <c r="K56" s="53">
        <f>+'DAY17'!K56+'DAY18'!C56</f>
        <v>0</v>
      </c>
      <c r="L56" s="54">
        <f>+'DAY17'!L56+'DAY18'!D56</f>
        <v>0</v>
      </c>
      <c r="M56" s="55">
        <f>+'DAY17'!M56+'DAY18'!E56</f>
        <v>0</v>
      </c>
      <c r="N56" s="52">
        <f>+'DAY17'!N56+'DAY18'!F56</f>
        <v>0</v>
      </c>
      <c r="O56" s="276">
        <f>+'DAY17'!O56+'DAY18'!G56</f>
        <v>0</v>
      </c>
      <c r="P56" s="53">
        <f t="shared" si="14"/>
        <v>0</v>
      </c>
      <c r="Q56" s="54">
        <f t="shared" si="15"/>
        <v>0</v>
      </c>
      <c r="R56" s="55">
        <f t="shared" si="16"/>
        <v>0</v>
      </c>
      <c r="S56" s="52">
        <f t="shared" si="17"/>
        <v>0</v>
      </c>
      <c r="T56" s="276">
        <f t="shared" si="18"/>
        <v>0</v>
      </c>
      <c r="U56" s="62">
        <f t="shared" si="1"/>
        <v>0</v>
      </c>
    </row>
    <row r="57" spans="1:21" x14ac:dyDescent="0.25">
      <c r="A57" s="71"/>
      <c r="B57" s="52">
        <f>'DAY17'!H57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+(Table120[[#This Row],[OPENING ]]+Table120[[#This Row],[RECEIPTS]]+Table120[[#This Row],[RETURNS]])-(Table120[[#This Row],[EXCHANGED]]+Table120[[#This Row],[SALES]]+Table120[[#This Row],[ISSUES]])</f>
        <v>0</v>
      </c>
      <c r="I57" s="53">
        <v>0</v>
      </c>
      <c r="J57" s="58">
        <f t="shared" si="0"/>
        <v>0</v>
      </c>
      <c r="K57" s="53">
        <f>+'DAY17'!K57+'DAY18'!C57</f>
        <v>0</v>
      </c>
      <c r="L57" s="54">
        <f>+'DAY17'!L57+'DAY18'!D57</f>
        <v>0</v>
      </c>
      <c r="M57" s="55">
        <f>+'DAY17'!M57+'DAY18'!E57</f>
        <v>0</v>
      </c>
      <c r="N57" s="52">
        <f>+'DAY17'!N57+'DAY18'!F57</f>
        <v>0</v>
      </c>
      <c r="O57" s="276">
        <f>+'DAY17'!O57+'DAY18'!G57</f>
        <v>0</v>
      </c>
      <c r="P57" s="53">
        <f t="shared" si="14"/>
        <v>0</v>
      </c>
      <c r="Q57" s="54">
        <f t="shared" si="15"/>
        <v>0</v>
      </c>
      <c r="R57" s="55">
        <f t="shared" si="16"/>
        <v>0</v>
      </c>
      <c r="S57" s="52">
        <f t="shared" si="17"/>
        <v>0</v>
      </c>
      <c r="T57" s="276">
        <f t="shared" si="18"/>
        <v>0</v>
      </c>
      <c r="U57" s="62">
        <f t="shared" si="1"/>
        <v>0</v>
      </c>
    </row>
    <row r="58" spans="1:21" x14ac:dyDescent="0.25">
      <c r="A58" s="71"/>
      <c r="B58" s="52">
        <f>'DAY17'!H58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+(Table120[[#This Row],[OPENING ]]+Table120[[#This Row],[RECEIPTS]]+Table120[[#This Row],[RETURNS]])-(Table120[[#This Row],[EXCHANGED]]+Table120[[#This Row],[SALES]]+Table120[[#This Row],[ISSUES]])</f>
        <v>0</v>
      </c>
      <c r="I58" s="53">
        <v>0</v>
      </c>
      <c r="J58" s="58">
        <f t="shared" si="0"/>
        <v>0</v>
      </c>
      <c r="K58" s="53">
        <f>+'DAY17'!K58+'DAY18'!C58</f>
        <v>0</v>
      </c>
      <c r="L58" s="54">
        <f>+'DAY17'!L58+'DAY18'!D58</f>
        <v>0</v>
      </c>
      <c r="M58" s="55">
        <f>+'DAY17'!M58+'DAY18'!E58</f>
        <v>0</v>
      </c>
      <c r="N58" s="52">
        <f>+'DAY17'!N58+'DAY18'!F58</f>
        <v>0</v>
      </c>
      <c r="O58" s="276">
        <f>+'DAY17'!O58+'DAY18'!G58</f>
        <v>0</v>
      </c>
      <c r="P58" s="53">
        <f t="shared" si="14"/>
        <v>0</v>
      </c>
      <c r="Q58" s="54">
        <f t="shared" si="15"/>
        <v>0</v>
      </c>
      <c r="R58" s="55">
        <f t="shared" si="16"/>
        <v>0</v>
      </c>
      <c r="S58" s="52">
        <f t="shared" si="17"/>
        <v>0</v>
      </c>
      <c r="T58" s="276">
        <f t="shared" si="18"/>
        <v>0</v>
      </c>
      <c r="U58" s="62">
        <f t="shared" si="1"/>
        <v>0</v>
      </c>
    </row>
    <row r="59" spans="1:21" ht="15.75" thickBot="1" x14ac:dyDescent="0.3">
      <c r="A59" s="172"/>
      <c r="B59" s="52">
        <f>'DAY17'!H59</f>
        <v>0</v>
      </c>
      <c r="C59" s="53">
        <v>0</v>
      </c>
      <c r="D59" s="54">
        <v>0</v>
      </c>
      <c r="E59" s="55">
        <v>0</v>
      </c>
      <c r="F59" s="52">
        <v>0</v>
      </c>
      <c r="G59" s="276">
        <v>0</v>
      </c>
      <c r="H59" s="54">
        <f>+(Table120[[#This Row],[OPENING ]]+Table120[[#This Row],[RECEIPTS]]+Table120[[#This Row],[RETURNS]])-(Table120[[#This Row],[EXCHANGED]]+Table120[[#This Row],[SALES]]+Table120[[#This Row],[ISSUES]])</f>
        <v>0</v>
      </c>
      <c r="I59" s="144">
        <v>0</v>
      </c>
      <c r="J59" s="148">
        <f t="shared" si="0"/>
        <v>0</v>
      </c>
      <c r="K59" s="53">
        <f>+'DAY17'!K59+'DAY18'!C59</f>
        <v>0</v>
      </c>
      <c r="L59" s="54">
        <f>+'DAY17'!L59+'DAY18'!D59</f>
        <v>0</v>
      </c>
      <c r="M59" s="55">
        <f>+'DAY17'!M59+'DAY18'!E59</f>
        <v>0</v>
      </c>
      <c r="N59" s="52">
        <f>+'DAY17'!N59+'DAY18'!F59</f>
        <v>0</v>
      </c>
      <c r="O59" s="276">
        <f>+'DAY17'!O59+'DAY18'!G59</f>
        <v>0</v>
      </c>
      <c r="P59" s="53">
        <f t="shared" si="14"/>
        <v>0</v>
      </c>
      <c r="Q59" s="54">
        <f t="shared" si="15"/>
        <v>0</v>
      </c>
      <c r="R59" s="55">
        <f t="shared" si="16"/>
        <v>0</v>
      </c>
      <c r="S59" s="52">
        <f t="shared" si="17"/>
        <v>0</v>
      </c>
      <c r="T59" s="276">
        <f t="shared" si="1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19">SUM(B43:B59)</f>
        <v>10023.520000000002</v>
      </c>
      <c r="C60" s="161">
        <f t="shared" si="19"/>
        <v>0</v>
      </c>
      <c r="D60" s="162">
        <f t="shared" si="19"/>
        <v>0</v>
      </c>
      <c r="E60" s="163">
        <f t="shared" si="19"/>
        <v>0</v>
      </c>
      <c r="F60" s="160">
        <f t="shared" si="19"/>
        <v>0</v>
      </c>
      <c r="G60" s="277">
        <f t="shared" si="19"/>
        <v>0</v>
      </c>
      <c r="H60" s="162">
        <f t="shared" si="19"/>
        <v>10023.520000000002</v>
      </c>
      <c r="I60" s="161">
        <f t="shared" si="19"/>
        <v>0</v>
      </c>
      <c r="J60" s="165">
        <f t="shared" si="19"/>
        <v>-10023.520000000002</v>
      </c>
      <c r="K60" s="161">
        <f t="shared" si="19"/>
        <v>18250</v>
      </c>
      <c r="L60" s="162">
        <f t="shared" si="19"/>
        <v>72.599999999999994</v>
      </c>
      <c r="M60" s="163">
        <f t="shared" si="19"/>
        <v>0</v>
      </c>
      <c r="N60" s="160">
        <f t="shared" si="19"/>
        <v>0</v>
      </c>
      <c r="O60" s="277">
        <f t="shared" si="19"/>
        <v>8383.7999999999993</v>
      </c>
      <c r="P60" s="161">
        <f t="shared" si="19"/>
        <v>1013.8888888888889</v>
      </c>
      <c r="Q60" s="162">
        <f t="shared" si="19"/>
        <v>4.0333333333333332</v>
      </c>
      <c r="R60" s="163">
        <f t="shared" si="19"/>
        <v>0</v>
      </c>
      <c r="S60" s="160">
        <f t="shared" si="19"/>
        <v>0</v>
      </c>
      <c r="T60" s="277">
        <f t="shared" si="19"/>
        <v>465.76666666666659</v>
      </c>
      <c r="U60" s="166">
        <f t="shared" si="1"/>
        <v>6.7558098433334344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'DAY17'!H63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+(Table120[[#This Row],[OPENING ]]+Table120[[#This Row],[RECEIPTS]]+Table120[[#This Row],[RETURNS]])-(Table120[[#This Row],[EXCHANGED]]+Table120[[#This Row],[SALES]]+Table120[[#This Row],[ISSUES]])</f>
        <v>0</v>
      </c>
      <c r="I63" s="53">
        <v>0</v>
      </c>
      <c r="J63" s="58">
        <f t="shared" si="0"/>
        <v>0</v>
      </c>
      <c r="K63" s="53">
        <f>+'DAY17'!K63+'DAY18'!C63</f>
        <v>0</v>
      </c>
      <c r="L63" s="54">
        <f>+'DAY17'!L63+'DAY18'!D63</f>
        <v>0</v>
      </c>
      <c r="M63" s="55">
        <f>+'DAY17'!M63+'DAY18'!E63</f>
        <v>0</v>
      </c>
      <c r="N63" s="52">
        <f>+'DAY17'!N63+'DAY18'!F63</f>
        <v>0</v>
      </c>
      <c r="O63" s="276">
        <f>+'DAY17'!O63+'DAY18'!G63</f>
        <v>0</v>
      </c>
      <c r="P63" s="53">
        <f>+K63/18</f>
        <v>0</v>
      </c>
      <c r="Q63" s="54">
        <f>+L63/18</f>
        <v>0</v>
      </c>
      <c r="R63" s="55">
        <f>+M63/18</f>
        <v>0</v>
      </c>
      <c r="S63" s="52">
        <f>+N63/18</f>
        <v>0</v>
      </c>
      <c r="T63" s="276">
        <f>+O63/18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'DAY17'!H64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+(Table120[[#This Row],[OPENING ]]+Table120[[#This Row],[RECEIPTS]]+Table120[[#This Row],[RETURNS]])-(Table120[[#This Row],[EXCHANGED]]+Table120[[#This Row],[SALES]]+Table120[[#This Row],[ISSUES]])</f>
        <v>0</v>
      </c>
      <c r="I64" s="53">
        <v>0</v>
      </c>
      <c r="J64" s="58">
        <f t="shared" si="0"/>
        <v>0</v>
      </c>
      <c r="K64" s="53">
        <f>+'DAY17'!K64+'DAY18'!C64</f>
        <v>0</v>
      </c>
      <c r="L64" s="54">
        <f>+'DAY17'!L64+'DAY18'!D64</f>
        <v>0</v>
      </c>
      <c r="M64" s="55">
        <f>+'DAY17'!M64+'DAY18'!E64</f>
        <v>0</v>
      </c>
      <c r="N64" s="52">
        <f>+'DAY17'!N64+'DAY18'!F64</f>
        <v>0</v>
      </c>
      <c r="O64" s="276">
        <f>+'DAY17'!O64+'DAY18'!G64</f>
        <v>0</v>
      </c>
      <c r="P64" s="53">
        <f t="shared" ref="P64:P79" si="20">+K64/18</f>
        <v>0</v>
      </c>
      <c r="Q64" s="54">
        <f t="shared" ref="Q64:Q79" si="21">+L64/18</f>
        <v>0</v>
      </c>
      <c r="R64" s="55">
        <f t="shared" ref="R64:R79" si="22">+M64/18</f>
        <v>0</v>
      </c>
      <c r="S64" s="52">
        <f t="shared" ref="S64:S79" si="23">+N64/18</f>
        <v>0</v>
      </c>
      <c r="T64" s="276">
        <f t="shared" ref="T64:T79" si="24">+O64/18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'DAY17'!H65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+(Table120[[#This Row],[OPENING ]]+Table120[[#This Row],[RECEIPTS]]+Table120[[#This Row],[RETURNS]])-(Table120[[#This Row],[EXCHANGED]]+Table120[[#This Row],[SALES]]+Table120[[#This Row],[ISSUES]])</f>
        <v>0</v>
      </c>
      <c r="I65" s="53">
        <v>0</v>
      </c>
      <c r="J65" s="58">
        <f t="shared" si="0"/>
        <v>0</v>
      </c>
      <c r="K65" s="53">
        <f>+'DAY17'!K65+'DAY18'!C65</f>
        <v>0</v>
      </c>
      <c r="L65" s="54">
        <f>+'DAY17'!L65+'DAY18'!D65</f>
        <v>0</v>
      </c>
      <c r="M65" s="55">
        <f>+'DAY17'!M65+'DAY18'!E65</f>
        <v>0</v>
      </c>
      <c r="N65" s="52">
        <f>+'DAY17'!N65+'DAY18'!F65</f>
        <v>0</v>
      </c>
      <c r="O65" s="276">
        <f>+'DAY17'!O65+'DAY18'!G65</f>
        <v>0</v>
      </c>
      <c r="P65" s="53">
        <f t="shared" si="20"/>
        <v>0</v>
      </c>
      <c r="Q65" s="54">
        <f t="shared" si="21"/>
        <v>0</v>
      </c>
      <c r="R65" s="55">
        <f t="shared" si="22"/>
        <v>0</v>
      </c>
      <c r="S65" s="52">
        <f t="shared" si="23"/>
        <v>0</v>
      </c>
      <c r="T65" s="276">
        <f t="shared" si="24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'DAY17'!H66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+(Table120[[#This Row],[OPENING ]]+Table120[[#This Row],[RECEIPTS]]+Table120[[#This Row],[RETURNS]])-(Table120[[#This Row],[EXCHANGED]]+Table120[[#This Row],[SALES]]+Table120[[#This Row],[ISSUES]])</f>
        <v>0</v>
      </c>
      <c r="I66" s="53">
        <v>0</v>
      </c>
      <c r="J66" s="58">
        <f t="shared" si="0"/>
        <v>0</v>
      </c>
      <c r="K66" s="53">
        <f>+'DAY17'!K66+'DAY18'!C66</f>
        <v>0</v>
      </c>
      <c r="L66" s="54">
        <f>+'DAY17'!L66+'DAY18'!D66</f>
        <v>0</v>
      </c>
      <c r="M66" s="55">
        <f>+'DAY17'!M66+'DAY18'!E66</f>
        <v>0</v>
      </c>
      <c r="N66" s="52">
        <f>+'DAY17'!N66+'DAY18'!F66</f>
        <v>0</v>
      </c>
      <c r="O66" s="276">
        <f>+'DAY17'!O66+'DAY18'!G66</f>
        <v>0</v>
      </c>
      <c r="P66" s="53">
        <f t="shared" si="20"/>
        <v>0</v>
      </c>
      <c r="Q66" s="54">
        <f t="shared" si="21"/>
        <v>0</v>
      </c>
      <c r="R66" s="55">
        <f t="shared" si="22"/>
        <v>0</v>
      </c>
      <c r="S66" s="52">
        <f t="shared" si="23"/>
        <v>0</v>
      </c>
      <c r="T66" s="276">
        <f t="shared" si="24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'DAY17'!H67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+(Table120[[#This Row],[OPENING ]]+Table120[[#This Row],[RECEIPTS]]+Table120[[#This Row],[RETURNS]])-(Table120[[#This Row],[EXCHANGED]]+Table120[[#This Row],[SALES]]+Table120[[#This Row],[ISSUES]])</f>
        <v>0</v>
      </c>
      <c r="I67" s="53">
        <v>0</v>
      </c>
      <c r="J67" s="58">
        <f t="shared" si="0"/>
        <v>0</v>
      </c>
      <c r="K67" s="53">
        <f>+'DAY17'!K67+'DAY18'!C67</f>
        <v>0</v>
      </c>
      <c r="L67" s="54">
        <f>+'DAY17'!L67+'DAY18'!D67</f>
        <v>0</v>
      </c>
      <c r="M67" s="55">
        <f>+'DAY17'!M67+'DAY18'!E67</f>
        <v>0</v>
      </c>
      <c r="N67" s="52">
        <f>+'DAY17'!N67+'DAY18'!F67</f>
        <v>0</v>
      </c>
      <c r="O67" s="276">
        <f>+'DAY17'!O67+'DAY18'!G67</f>
        <v>0</v>
      </c>
      <c r="P67" s="53">
        <f t="shared" si="20"/>
        <v>0</v>
      </c>
      <c r="Q67" s="54">
        <f t="shared" si="21"/>
        <v>0</v>
      </c>
      <c r="R67" s="55">
        <f t="shared" si="22"/>
        <v>0</v>
      </c>
      <c r="S67" s="52">
        <f t="shared" si="23"/>
        <v>0</v>
      </c>
      <c r="T67" s="276">
        <f t="shared" si="24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'DAY17'!H68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+(Table120[[#This Row],[OPENING ]]+Table120[[#This Row],[RECEIPTS]]+Table120[[#This Row],[RETURNS]])-(Table120[[#This Row],[EXCHANGED]]+Table120[[#This Row],[SALES]]+Table120[[#This Row],[ISSUES]])</f>
        <v>3388.4</v>
      </c>
      <c r="I68" s="53">
        <v>0</v>
      </c>
      <c r="J68" s="58">
        <f t="shared" si="0"/>
        <v>-3388.4</v>
      </c>
      <c r="K68" s="53">
        <f>+'DAY17'!K68+'DAY18'!C68</f>
        <v>800</v>
      </c>
      <c r="L68" s="54">
        <f>+'DAY17'!L68+'DAY18'!D68</f>
        <v>18.600000000000001</v>
      </c>
      <c r="M68" s="55">
        <f>+'DAY17'!M68+'DAY18'!E68</f>
        <v>0</v>
      </c>
      <c r="N68" s="52">
        <f>+'DAY17'!N68+'DAY18'!F68</f>
        <v>0</v>
      </c>
      <c r="O68" s="276">
        <f>+'DAY17'!O68+'DAY18'!G68</f>
        <v>590</v>
      </c>
      <c r="P68" s="53">
        <f t="shared" si="20"/>
        <v>44.444444444444443</v>
      </c>
      <c r="Q68" s="54">
        <f t="shared" si="21"/>
        <v>1.0333333333333334</v>
      </c>
      <c r="R68" s="55">
        <f t="shared" si="22"/>
        <v>0</v>
      </c>
      <c r="S68" s="52">
        <f t="shared" si="23"/>
        <v>0</v>
      </c>
      <c r="T68" s="276">
        <f t="shared" si="24"/>
        <v>32.777777777777779</v>
      </c>
      <c r="U68" s="62">
        <f t="shared" si="1"/>
        <v>43.299162288797383</v>
      </c>
    </row>
    <row r="69" spans="1:21" x14ac:dyDescent="0.25">
      <c r="A69" s="72" t="s">
        <v>41</v>
      </c>
      <c r="B69" s="52">
        <f>'DAY17'!H69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+(Table120[[#This Row],[OPENING ]]+Table120[[#This Row],[RECEIPTS]]+Table120[[#This Row],[RETURNS]])-(Table120[[#This Row],[EXCHANGED]]+Table120[[#This Row],[SALES]]+Table120[[#This Row],[ISSUES]])</f>
        <v>0</v>
      </c>
      <c r="I69" s="53">
        <v>0</v>
      </c>
      <c r="J69" s="58">
        <f t="shared" si="0"/>
        <v>0</v>
      </c>
      <c r="K69" s="53">
        <f>+'DAY17'!K69+'DAY18'!C69</f>
        <v>0</v>
      </c>
      <c r="L69" s="54">
        <f>+'DAY17'!L69+'DAY18'!D69</f>
        <v>0</v>
      </c>
      <c r="M69" s="55">
        <f>+'DAY17'!M69+'DAY18'!E69</f>
        <v>0</v>
      </c>
      <c r="N69" s="52">
        <f>+'DAY17'!N69+'DAY18'!F69</f>
        <v>0</v>
      </c>
      <c r="O69" s="276">
        <f>+'DAY17'!O69+'DAY18'!G69</f>
        <v>0</v>
      </c>
      <c r="P69" s="53">
        <f t="shared" si="20"/>
        <v>0</v>
      </c>
      <c r="Q69" s="54">
        <f t="shared" si="21"/>
        <v>0</v>
      </c>
      <c r="R69" s="55">
        <f t="shared" si="22"/>
        <v>0</v>
      </c>
      <c r="S69" s="52">
        <f t="shared" si="23"/>
        <v>0</v>
      </c>
      <c r="T69" s="276">
        <f t="shared" si="24"/>
        <v>0</v>
      </c>
      <c r="U69" s="62">
        <f t="shared" ref="U69:U132" si="25">IFERROR(+H69/(P69+Q69+R69+S69+T69),0)</f>
        <v>0</v>
      </c>
    </row>
    <row r="70" spans="1:21" x14ac:dyDescent="0.25">
      <c r="A70" s="72" t="s">
        <v>144</v>
      </c>
      <c r="B70" s="52">
        <f>'DAY17'!H70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+(Table120[[#This Row],[OPENING ]]+Table120[[#This Row],[RECEIPTS]]+Table120[[#This Row],[RETURNS]])-(Table120[[#This Row],[EXCHANGED]]+Table120[[#This Row],[SALES]]+Table120[[#This Row],[ISSUES]])</f>
        <v>0</v>
      </c>
      <c r="I70" s="53">
        <v>0</v>
      </c>
      <c r="J70" s="58">
        <f t="shared" si="0"/>
        <v>0</v>
      </c>
      <c r="K70" s="53">
        <f>+'DAY17'!K70+'DAY18'!C70</f>
        <v>0</v>
      </c>
      <c r="L70" s="54">
        <f>+'DAY17'!L70+'DAY18'!D70</f>
        <v>0</v>
      </c>
      <c r="M70" s="55">
        <f>+'DAY17'!M70+'DAY18'!E70</f>
        <v>0</v>
      </c>
      <c r="N70" s="52">
        <f>+'DAY17'!N70+'DAY18'!F70</f>
        <v>0</v>
      </c>
      <c r="O70" s="276">
        <f>+'DAY17'!O70+'DAY18'!G70</f>
        <v>0</v>
      </c>
      <c r="P70" s="53">
        <f t="shared" si="20"/>
        <v>0</v>
      </c>
      <c r="Q70" s="54">
        <f t="shared" si="21"/>
        <v>0</v>
      </c>
      <c r="R70" s="55">
        <f t="shared" si="22"/>
        <v>0</v>
      </c>
      <c r="S70" s="52">
        <f t="shared" si="23"/>
        <v>0</v>
      </c>
      <c r="T70" s="276">
        <f t="shared" si="24"/>
        <v>0</v>
      </c>
      <c r="U70" s="62">
        <f t="shared" si="25"/>
        <v>0</v>
      </c>
    </row>
    <row r="71" spans="1:21" x14ac:dyDescent="0.25">
      <c r="A71" s="72" t="s">
        <v>204</v>
      </c>
      <c r="B71" s="52">
        <f>'DAY17'!H71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+(Table120[[#This Row],[OPENING ]]+Table120[[#This Row],[RECEIPTS]]+Table120[[#This Row],[RETURNS]])-(Table120[[#This Row],[EXCHANGED]]+Table120[[#This Row],[SALES]]+Table120[[#This Row],[ISSUES]])</f>
        <v>0</v>
      </c>
      <c r="I71" s="53">
        <v>0</v>
      </c>
      <c r="J71" s="58">
        <f t="shared" si="0"/>
        <v>0</v>
      </c>
      <c r="K71" s="53">
        <f>+'DAY17'!K71+'DAY18'!C71</f>
        <v>0</v>
      </c>
      <c r="L71" s="54">
        <f>+'DAY17'!L71+'DAY18'!D71</f>
        <v>0</v>
      </c>
      <c r="M71" s="55">
        <f>+'DAY17'!M71+'DAY18'!E71</f>
        <v>0</v>
      </c>
      <c r="N71" s="52">
        <f>+'DAY17'!N71+'DAY18'!F71</f>
        <v>0</v>
      </c>
      <c r="O71" s="276">
        <f>+'DAY17'!O71+'DAY18'!G71</f>
        <v>0</v>
      </c>
      <c r="P71" s="53">
        <f t="shared" si="20"/>
        <v>0</v>
      </c>
      <c r="Q71" s="54">
        <f t="shared" si="21"/>
        <v>0</v>
      </c>
      <c r="R71" s="55">
        <f t="shared" si="22"/>
        <v>0</v>
      </c>
      <c r="S71" s="52">
        <f t="shared" si="23"/>
        <v>0</v>
      </c>
      <c r="T71" s="276">
        <f t="shared" si="24"/>
        <v>0</v>
      </c>
      <c r="U71" s="62">
        <f t="shared" si="25"/>
        <v>0</v>
      </c>
    </row>
    <row r="72" spans="1:21" x14ac:dyDescent="0.25">
      <c r="A72" s="72" t="s">
        <v>207</v>
      </c>
      <c r="B72" s="52">
        <f>'DAY17'!H72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+(Table120[[#This Row],[OPENING ]]+Table120[[#This Row],[RECEIPTS]]+Table120[[#This Row],[RETURNS]])-(Table120[[#This Row],[EXCHANGED]]+Table120[[#This Row],[SALES]]+Table120[[#This Row],[ISSUES]])</f>
        <v>0</v>
      </c>
      <c r="I72" s="53">
        <v>0</v>
      </c>
      <c r="J72" s="58">
        <f t="shared" si="0"/>
        <v>0</v>
      </c>
      <c r="K72" s="53">
        <f>+'DAY17'!K72+'DAY18'!C72</f>
        <v>0</v>
      </c>
      <c r="L72" s="54">
        <f>+'DAY17'!L72+'DAY18'!D72</f>
        <v>0</v>
      </c>
      <c r="M72" s="55">
        <f>+'DAY17'!M72+'DAY18'!E72</f>
        <v>0</v>
      </c>
      <c r="N72" s="52">
        <f>+'DAY17'!N72+'DAY18'!F72</f>
        <v>0</v>
      </c>
      <c r="O72" s="276">
        <f>+'DAY17'!O72+'DAY18'!G72</f>
        <v>0</v>
      </c>
      <c r="P72" s="53">
        <f t="shared" si="20"/>
        <v>0</v>
      </c>
      <c r="Q72" s="54">
        <f t="shared" si="21"/>
        <v>0</v>
      </c>
      <c r="R72" s="55">
        <f t="shared" si="22"/>
        <v>0</v>
      </c>
      <c r="S72" s="52">
        <f t="shared" si="23"/>
        <v>0</v>
      </c>
      <c r="T72" s="276">
        <f t="shared" si="24"/>
        <v>0</v>
      </c>
      <c r="U72" s="62">
        <f t="shared" si="25"/>
        <v>0</v>
      </c>
    </row>
    <row r="73" spans="1:21" x14ac:dyDescent="0.25">
      <c r="A73" s="72" t="s">
        <v>208</v>
      </c>
      <c r="B73" s="52">
        <f>'DAY17'!H73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+(Table120[[#This Row],[OPENING ]]+Table120[[#This Row],[RECEIPTS]]+Table120[[#This Row],[RETURNS]])-(Table120[[#This Row],[EXCHANGED]]+Table120[[#This Row],[SALES]]+Table120[[#This Row],[ISSUES]])</f>
        <v>0</v>
      </c>
      <c r="I73" s="53">
        <v>0</v>
      </c>
      <c r="J73" s="58">
        <f t="shared" si="0"/>
        <v>0</v>
      </c>
      <c r="K73" s="53">
        <f>+'DAY17'!K73+'DAY18'!C73</f>
        <v>0</v>
      </c>
      <c r="L73" s="54">
        <f>+'DAY17'!L73+'DAY18'!D73</f>
        <v>0</v>
      </c>
      <c r="M73" s="55">
        <f>+'DAY17'!M73+'DAY18'!E73</f>
        <v>0</v>
      </c>
      <c r="N73" s="52">
        <f>+'DAY17'!N73+'DAY18'!F73</f>
        <v>0</v>
      </c>
      <c r="O73" s="276">
        <f>+'DAY17'!O73+'DAY18'!G73</f>
        <v>0</v>
      </c>
      <c r="P73" s="53">
        <f t="shared" si="20"/>
        <v>0</v>
      </c>
      <c r="Q73" s="54">
        <f t="shared" si="21"/>
        <v>0</v>
      </c>
      <c r="R73" s="55">
        <f t="shared" si="22"/>
        <v>0</v>
      </c>
      <c r="S73" s="52">
        <f t="shared" si="23"/>
        <v>0</v>
      </c>
      <c r="T73" s="276">
        <f t="shared" si="24"/>
        <v>0</v>
      </c>
      <c r="U73" s="62">
        <f t="shared" si="25"/>
        <v>0</v>
      </c>
    </row>
    <row r="74" spans="1:21" x14ac:dyDescent="0.25">
      <c r="A74" s="72" t="s">
        <v>216</v>
      </c>
      <c r="B74" s="52">
        <f>'DAY17'!H74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+(Table120[[#This Row],[OPENING ]]+Table120[[#This Row],[RECEIPTS]]+Table120[[#This Row],[RETURNS]])-(Table120[[#This Row],[EXCHANGED]]+Table120[[#This Row],[SALES]]+Table120[[#This Row],[ISSUES]])</f>
        <v>0</v>
      </c>
      <c r="I74" s="53">
        <v>0</v>
      </c>
      <c r="J74" s="58">
        <f t="shared" si="0"/>
        <v>0</v>
      </c>
      <c r="K74" s="53">
        <f>+'DAY17'!K74+'DAY18'!C74</f>
        <v>0</v>
      </c>
      <c r="L74" s="54">
        <f>+'DAY17'!L74+'DAY18'!D74</f>
        <v>0</v>
      </c>
      <c r="M74" s="55">
        <f>+'DAY17'!M74+'DAY18'!E74</f>
        <v>0</v>
      </c>
      <c r="N74" s="52">
        <f>+'DAY17'!N74+'DAY18'!F74</f>
        <v>0</v>
      </c>
      <c r="O74" s="276">
        <f>+'DAY17'!O74+'DAY18'!G74</f>
        <v>0</v>
      </c>
      <c r="P74" s="53">
        <f t="shared" si="20"/>
        <v>0</v>
      </c>
      <c r="Q74" s="54">
        <f t="shared" si="21"/>
        <v>0</v>
      </c>
      <c r="R74" s="55">
        <f t="shared" si="22"/>
        <v>0</v>
      </c>
      <c r="S74" s="52">
        <f t="shared" si="23"/>
        <v>0</v>
      </c>
      <c r="T74" s="276">
        <f t="shared" si="24"/>
        <v>0</v>
      </c>
      <c r="U74" s="62">
        <f t="shared" si="25"/>
        <v>0</v>
      </c>
    </row>
    <row r="75" spans="1:21" x14ac:dyDescent="0.25">
      <c r="A75" s="72" t="s">
        <v>209</v>
      </c>
      <c r="B75" s="52">
        <f>'DAY17'!H75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+(Table120[[#This Row],[OPENING ]]+Table120[[#This Row],[RECEIPTS]]+Table120[[#This Row],[RETURNS]])-(Table120[[#This Row],[EXCHANGED]]+Table120[[#This Row],[SALES]]+Table120[[#This Row],[ISSUES]])</f>
        <v>0</v>
      </c>
      <c r="I75" s="53">
        <v>0</v>
      </c>
      <c r="J75" s="58">
        <f t="shared" si="0"/>
        <v>0</v>
      </c>
      <c r="K75" s="53">
        <f>+'DAY17'!K75+'DAY18'!C75</f>
        <v>0</v>
      </c>
      <c r="L75" s="54">
        <f>+'DAY17'!L75+'DAY18'!D75</f>
        <v>0</v>
      </c>
      <c r="M75" s="55">
        <f>+'DAY17'!M75+'DAY18'!E75</f>
        <v>0</v>
      </c>
      <c r="N75" s="52">
        <f>+'DAY17'!N75+'DAY18'!F75</f>
        <v>0</v>
      </c>
      <c r="O75" s="276">
        <f>+'DAY17'!O75+'DAY18'!G75</f>
        <v>0</v>
      </c>
      <c r="P75" s="53">
        <f t="shared" si="20"/>
        <v>0</v>
      </c>
      <c r="Q75" s="54">
        <f t="shared" si="21"/>
        <v>0</v>
      </c>
      <c r="R75" s="55">
        <f t="shared" si="22"/>
        <v>0</v>
      </c>
      <c r="S75" s="52">
        <f t="shared" si="23"/>
        <v>0</v>
      </c>
      <c r="T75" s="276">
        <f t="shared" si="24"/>
        <v>0</v>
      </c>
      <c r="U75" s="62">
        <f t="shared" si="25"/>
        <v>0</v>
      </c>
    </row>
    <row r="76" spans="1:21" x14ac:dyDescent="0.25">
      <c r="A76" s="72" t="s">
        <v>228</v>
      </c>
      <c r="B76" s="52">
        <f>'DAY17'!H76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+(Table120[[#This Row],[OPENING ]]+Table120[[#This Row],[RECEIPTS]]+Table120[[#This Row],[RETURNS]])-(Table120[[#This Row],[EXCHANGED]]+Table120[[#This Row],[SALES]]+Table120[[#This Row],[ISSUES]])</f>
        <v>0</v>
      </c>
      <c r="I76" s="53">
        <v>0</v>
      </c>
      <c r="J76" s="58">
        <f t="shared" si="0"/>
        <v>0</v>
      </c>
      <c r="K76" s="53">
        <f>+'DAY17'!K76+'DAY18'!C76</f>
        <v>0</v>
      </c>
      <c r="L76" s="54">
        <f>+'DAY17'!L76+'DAY18'!D76</f>
        <v>0</v>
      </c>
      <c r="M76" s="55">
        <f>+'DAY17'!M76+'DAY18'!E76</f>
        <v>0</v>
      </c>
      <c r="N76" s="52">
        <f>+'DAY17'!N76+'DAY18'!F76</f>
        <v>0</v>
      </c>
      <c r="O76" s="276">
        <f>+'DAY17'!O76+'DAY18'!G76</f>
        <v>0</v>
      </c>
      <c r="P76" s="53">
        <f t="shared" si="20"/>
        <v>0</v>
      </c>
      <c r="Q76" s="54">
        <f t="shared" si="21"/>
        <v>0</v>
      </c>
      <c r="R76" s="55">
        <f t="shared" si="22"/>
        <v>0</v>
      </c>
      <c r="S76" s="52">
        <f t="shared" si="23"/>
        <v>0</v>
      </c>
      <c r="T76" s="276">
        <f t="shared" si="24"/>
        <v>0</v>
      </c>
      <c r="U76" s="62">
        <f t="shared" si="25"/>
        <v>0</v>
      </c>
    </row>
    <row r="77" spans="1:21" x14ac:dyDescent="0.25">
      <c r="A77" s="72"/>
      <c r="B77" s="52">
        <f>'DAY17'!H77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+(Table120[[#This Row],[OPENING ]]+Table120[[#This Row],[RECEIPTS]]+Table120[[#This Row],[RETURNS]])-(Table120[[#This Row],[EXCHANGED]]+Table120[[#This Row],[SALES]]+Table120[[#This Row],[ISSUES]])</f>
        <v>0</v>
      </c>
      <c r="I77" s="53">
        <v>0</v>
      </c>
      <c r="J77" s="58">
        <f t="shared" ref="J77:J156" si="26">+I77-H77</f>
        <v>0</v>
      </c>
      <c r="K77" s="53">
        <f>+'DAY17'!K77+'DAY18'!C77</f>
        <v>0</v>
      </c>
      <c r="L77" s="54">
        <f>+'DAY17'!L77+'DAY18'!D77</f>
        <v>0</v>
      </c>
      <c r="M77" s="55">
        <f>+'DAY17'!M77+'DAY18'!E77</f>
        <v>0</v>
      </c>
      <c r="N77" s="52">
        <f>+'DAY17'!N77+'DAY18'!F77</f>
        <v>0</v>
      </c>
      <c r="O77" s="276">
        <f>+'DAY17'!O77+'DAY18'!G77</f>
        <v>0</v>
      </c>
      <c r="P77" s="53">
        <f t="shared" si="20"/>
        <v>0</v>
      </c>
      <c r="Q77" s="54">
        <f t="shared" si="21"/>
        <v>0</v>
      </c>
      <c r="R77" s="55">
        <f t="shared" si="22"/>
        <v>0</v>
      </c>
      <c r="S77" s="52">
        <f t="shared" si="23"/>
        <v>0</v>
      </c>
      <c r="T77" s="276">
        <f t="shared" si="24"/>
        <v>0</v>
      </c>
      <c r="U77" s="62">
        <f t="shared" si="25"/>
        <v>0</v>
      </c>
    </row>
    <row r="78" spans="1:21" x14ac:dyDescent="0.25">
      <c r="A78" s="60"/>
      <c r="B78" s="52">
        <f>'DAY17'!H78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+(Table120[[#This Row],[OPENING ]]+Table120[[#This Row],[RECEIPTS]]+Table120[[#This Row],[RETURNS]])-(Table120[[#This Row],[EXCHANGED]]+Table120[[#This Row],[SALES]]+Table120[[#This Row],[ISSUES]])</f>
        <v>0</v>
      </c>
      <c r="I78" s="53">
        <v>0</v>
      </c>
      <c r="J78" s="58">
        <f>+I78-H78</f>
        <v>0</v>
      </c>
      <c r="K78" s="53">
        <f>+'DAY17'!K78+'DAY18'!C78</f>
        <v>0</v>
      </c>
      <c r="L78" s="54">
        <f>+'DAY17'!L78+'DAY18'!D78</f>
        <v>0</v>
      </c>
      <c r="M78" s="55">
        <f>+'DAY17'!M78+'DAY18'!E78</f>
        <v>0</v>
      </c>
      <c r="N78" s="52">
        <f>+'DAY17'!N78+'DAY18'!F78</f>
        <v>0</v>
      </c>
      <c r="O78" s="276">
        <f>+'DAY17'!O78+'DAY18'!G78</f>
        <v>0</v>
      </c>
      <c r="P78" s="53">
        <f t="shared" si="20"/>
        <v>0</v>
      </c>
      <c r="Q78" s="54">
        <f t="shared" si="21"/>
        <v>0</v>
      </c>
      <c r="R78" s="55">
        <f t="shared" si="22"/>
        <v>0</v>
      </c>
      <c r="S78" s="52">
        <f t="shared" si="23"/>
        <v>0</v>
      </c>
      <c r="T78" s="276">
        <f t="shared" si="24"/>
        <v>0</v>
      </c>
      <c r="U78" s="62">
        <f t="shared" si="25"/>
        <v>0</v>
      </c>
    </row>
    <row r="79" spans="1:21" ht="15.75" thickBot="1" x14ac:dyDescent="0.3">
      <c r="A79" s="173"/>
      <c r="B79" s="52">
        <f>'DAY17'!H79</f>
        <v>0</v>
      </c>
      <c r="C79" s="53">
        <v>0</v>
      </c>
      <c r="D79" s="54">
        <v>0</v>
      </c>
      <c r="E79" s="55">
        <v>0</v>
      </c>
      <c r="F79" s="52">
        <v>0</v>
      </c>
      <c r="G79" s="276">
        <v>0</v>
      </c>
      <c r="H79" s="54">
        <f>+(Table120[[#This Row],[OPENING ]]+Table120[[#This Row],[RECEIPTS]]+Table120[[#This Row],[RETURNS]])-(Table120[[#This Row],[EXCHANGED]]+Table120[[#This Row],[SALES]]+Table120[[#This Row],[ISSUES]])</f>
        <v>0</v>
      </c>
      <c r="I79" s="144">
        <v>0</v>
      </c>
      <c r="J79" s="148">
        <f t="shared" si="26"/>
        <v>0</v>
      </c>
      <c r="K79" s="53">
        <f>+'DAY17'!K79+'DAY18'!C79</f>
        <v>0</v>
      </c>
      <c r="L79" s="54">
        <f>+'DAY17'!L79+'DAY18'!D79</f>
        <v>0</v>
      </c>
      <c r="M79" s="55">
        <f>+'DAY17'!M79+'DAY18'!E79</f>
        <v>0</v>
      </c>
      <c r="N79" s="52">
        <f>+'DAY17'!N79+'DAY18'!F79</f>
        <v>0</v>
      </c>
      <c r="O79" s="276">
        <f>+'DAY17'!O79+'DAY18'!G79</f>
        <v>0</v>
      </c>
      <c r="P79" s="53">
        <f t="shared" si="20"/>
        <v>0</v>
      </c>
      <c r="Q79" s="54">
        <f t="shared" si="21"/>
        <v>0</v>
      </c>
      <c r="R79" s="55">
        <f t="shared" si="22"/>
        <v>0</v>
      </c>
      <c r="S79" s="52">
        <f t="shared" si="23"/>
        <v>0</v>
      </c>
      <c r="T79" s="276">
        <f t="shared" si="24"/>
        <v>0</v>
      </c>
      <c r="U79" s="167">
        <f t="shared" si="25"/>
        <v>0</v>
      </c>
    </row>
    <row r="80" spans="1:21" ht="17.25" thickBot="1" x14ac:dyDescent="0.35">
      <c r="A80" s="159" t="s">
        <v>198</v>
      </c>
      <c r="B80" s="160">
        <f t="shared" ref="B80:T80" si="27">SUM(B63:B79)</f>
        <v>3388.4</v>
      </c>
      <c r="C80" s="161">
        <f t="shared" si="27"/>
        <v>0</v>
      </c>
      <c r="D80" s="162">
        <f t="shared" si="27"/>
        <v>0</v>
      </c>
      <c r="E80" s="163">
        <f t="shared" si="27"/>
        <v>0</v>
      </c>
      <c r="F80" s="160">
        <f t="shared" si="27"/>
        <v>0</v>
      </c>
      <c r="G80" s="277">
        <f t="shared" si="27"/>
        <v>0</v>
      </c>
      <c r="H80" s="162">
        <f t="shared" si="27"/>
        <v>3388.4</v>
      </c>
      <c r="I80" s="161">
        <v>0</v>
      </c>
      <c r="J80" s="165">
        <f>SUM(J63:J79)</f>
        <v>-3388.4</v>
      </c>
      <c r="K80" s="161">
        <f t="shared" si="27"/>
        <v>800</v>
      </c>
      <c r="L80" s="174">
        <f t="shared" si="27"/>
        <v>18.600000000000001</v>
      </c>
      <c r="M80" s="163">
        <f t="shared" si="27"/>
        <v>0</v>
      </c>
      <c r="N80" s="160">
        <f t="shared" si="27"/>
        <v>0</v>
      </c>
      <c r="O80" s="277">
        <f t="shared" si="27"/>
        <v>590</v>
      </c>
      <c r="P80" s="161">
        <f t="shared" si="27"/>
        <v>44.444444444444443</v>
      </c>
      <c r="Q80" s="162">
        <f t="shared" si="27"/>
        <v>1.0333333333333334</v>
      </c>
      <c r="R80" s="163">
        <f t="shared" si="27"/>
        <v>0</v>
      </c>
      <c r="S80" s="160">
        <f t="shared" si="27"/>
        <v>0</v>
      </c>
      <c r="T80" s="277">
        <f t="shared" si="27"/>
        <v>32.777777777777779</v>
      </c>
      <c r="U80" s="166">
        <f t="shared" si="25"/>
        <v>43.299162288797383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'DAY17'!H83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+(Table120[[#This Row],[OPENING ]]+Table120[[#This Row],[RECEIPTS]]+Table120[[#This Row],[RETURNS]])-(Table120[[#This Row],[EXCHANGED]]+Table120[[#This Row],[SALES]]+Table120[[#This Row],[ISSUES]])</f>
        <v>0</v>
      </c>
      <c r="I83" s="53">
        <v>0</v>
      </c>
      <c r="J83" s="58">
        <f t="shared" si="26"/>
        <v>0</v>
      </c>
      <c r="K83" s="53">
        <f>+'DAY17'!K83+'DAY18'!C83</f>
        <v>0</v>
      </c>
      <c r="L83" s="54">
        <f>+'DAY17'!L83+'DAY18'!D83</f>
        <v>0</v>
      </c>
      <c r="M83" s="55">
        <f>+'DAY17'!M83+'DAY18'!E83</f>
        <v>0</v>
      </c>
      <c r="N83" s="52">
        <f>+'DAY17'!N83+'DAY18'!F83</f>
        <v>0</v>
      </c>
      <c r="O83" s="276">
        <f>+'DAY17'!O83+'DAY18'!G83</f>
        <v>0</v>
      </c>
      <c r="P83" s="53">
        <f>+K83/18</f>
        <v>0</v>
      </c>
      <c r="Q83" s="54">
        <f>+L83/18</f>
        <v>0</v>
      </c>
      <c r="R83" s="55">
        <f>+M83/18</f>
        <v>0</v>
      </c>
      <c r="S83" s="52">
        <f>+N83/18</f>
        <v>0</v>
      </c>
      <c r="T83" s="276">
        <f>+O83/18</f>
        <v>0</v>
      </c>
      <c r="U83" s="62">
        <f t="shared" si="25"/>
        <v>0</v>
      </c>
    </row>
    <row r="84" spans="1:21" x14ac:dyDescent="0.25">
      <c r="A84" s="338" t="s">
        <v>170</v>
      </c>
      <c r="B84" s="52">
        <f>'DAY17'!H84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+(Table120[[#This Row],[OPENING ]]+Table120[[#This Row],[RECEIPTS]]+Table120[[#This Row],[RETURNS]])-(Table120[[#This Row],[EXCHANGED]]+Table120[[#This Row],[SALES]]+Table120[[#This Row],[ISSUES]])</f>
        <v>3504.6000000000004</v>
      </c>
      <c r="I84" s="53">
        <v>0</v>
      </c>
      <c r="J84" s="58">
        <f t="shared" si="26"/>
        <v>-3504.6000000000004</v>
      </c>
      <c r="K84" s="53">
        <f>+'DAY17'!K84+'DAY18'!C84</f>
        <v>8250</v>
      </c>
      <c r="L84" s="54">
        <f>+'DAY17'!L84+'DAY18'!D84</f>
        <v>96.6</v>
      </c>
      <c r="M84" s="55">
        <f>+'DAY17'!M84+'DAY18'!E84</f>
        <v>0</v>
      </c>
      <c r="N84" s="52">
        <f>+'DAY17'!N84+'DAY18'!F84</f>
        <v>0</v>
      </c>
      <c r="O84" s="276">
        <f>+'DAY17'!O84+'DAY18'!G84</f>
        <v>6877</v>
      </c>
      <c r="P84" s="53">
        <f t="shared" ref="P84:P99" si="28">+K84/18</f>
        <v>458.33333333333331</v>
      </c>
      <c r="Q84" s="54">
        <f t="shared" ref="Q84:Q99" si="29">+L84/18</f>
        <v>5.3666666666666663</v>
      </c>
      <c r="R84" s="55">
        <f t="shared" ref="R84:R99" si="30">+M84/18</f>
        <v>0</v>
      </c>
      <c r="S84" s="52">
        <f t="shared" ref="S84:S99" si="31">+N84/18</f>
        <v>0</v>
      </c>
      <c r="T84" s="276">
        <f t="shared" ref="T84:T99" si="32">+O84/18</f>
        <v>382.05555555555554</v>
      </c>
      <c r="U84" s="62">
        <f t="shared" si="25"/>
        <v>4.1437504926561397</v>
      </c>
    </row>
    <row r="85" spans="1:21" x14ac:dyDescent="0.25">
      <c r="A85" s="338" t="s">
        <v>162</v>
      </c>
      <c r="B85" s="52">
        <f>'DAY17'!H85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+(Table120[[#This Row],[OPENING ]]+Table120[[#This Row],[RECEIPTS]]+Table120[[#This Row],[RETURNS]])-(Table120[[#This Row],[EXCHANGED]]+Table120[[#This Row],[SALES]]+Table120[[#This Row],[ISSUES]])</f>
        <v>0</v>
      </c>
      <c r="I85" s="53">
        <v>0</v>
      </c>
      <c r="J85" s="58">
        <f t="shared" si="26"/>
        <v>0</v>
      </c>
      <c r="K85" s="53">
        <f>+'DAY17'!K85+'DAY18'!C85</f>
        <v>0</v>
      </c>
      <c r="L85" s="54">
        <f>+'DAY17'!L85+'DAY18'!D85</f>
        <v>0</v>
      </c>
      <c r="M85" s="55">
        <f>+'DAY17'!M85+'DAY18'!E85</f>
        <v>0</v>
      </c>
      <c r="N85" s="52">
        <f>+'DAY17'!N85+'DAY18'!F85</f>
        <v>0</v>
      </c>
      <c r="O85" s="276">
        <f>+'DAY17'!O85+'DAY18'!G85</f>
        <v>0</v>
      </c>
      <c r="P85" s="53">
        <f t="shared" si="28"/>
        <v>0</v>
      </c>
      <c r="Q85" s="54">
        <f t="shared" si="29"/>
        <v>0</v>
      </c>
      <c r="R85" s="55">
        <f t="shared" si="30"/>
        <v>0</v>
      </c>
      <c r="S85" s="52">
        <f t="shared" si="31"/>
        <v>0</v>
      </c>
      <c r="T85" s="276">
        <f t="shared" si="32"/>
        <v>0</v>
      </c>
      <c r="U85" s="62">
        <f t="shared" si="25"/>
        <v>0</v>
      </c>
    </row>
    <row r="86" spans="1:21" x14ac:dyDescent="0.25">
      <c r="A86" s="338" t="s">
        <v>135</v>
      </c>
      <c r="B86" s="52">
        <f>'DAY17'!H86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+(Table120[[#This Row],[OPENING ]]+Table120[[#This Row],[RECEIPTS]]+Table120[[#This Row],[RETURNS]])-(Table120[[#This Row],[EXCHANGED]]+Table120[[#This Row],[SALES]]+Table120[[#This Row],[ISSUES]])</f>
        <v>0</v>
      </c>
      <c r="I86" s="53">
        <v>0</v>
      </c>
      <c r="J86" s="58">
        <f t="shared" si="26"/>
        <v>0</v>
      </c>
      <c r="K86" s="53">
        <f>+'DAY17'!K86+'DAY18'!C86</f>
        <v>0</v>
      </c>
      <c r="L86" s="54">
        <f>+'DAY17'!L86+'DAY18'!D86</f>
        <v>0</v>
      </c>
      <c r="M86" s="55">
        <f>+'DAY17'!M86+'DAY18'!E86</f>
        <v>0</v>
      </c>
      <c r="N86" s="52">
        <f>+'DAY17'!N86+'DAY18'!F86</f>
        <v>0</v>
      </c>
      <c r="O86" s="276">
        <f>+'DAY17'!O86+'DAY18'!G86</f>
        <v>0</v>
      </c>
      <c r="P86" s="53">
        <f t="shared" si="28"/>
        <v>0</v>
      </c>
      <c r="Q86" s="54">
        <f t="shared" si="29"/>
        <v>0</v>
      </c>
      <c r="R86" s="55">
        <f t="shared" si="30"/>
        <v>0</v>
      </c>
      <c r="S86" s="52">
        <f t="shared" si="31"/>
        <v>0</v>
      </c>
      <c r="T86" s="276">
        <f t="shared" si="32"/>
        <v>0</v>
      </c>
      <c r="U86" s="62">
        <f t="shared" si="25"/>
        <v>0</v>
      </c>
    </row>
    <row r="87" spans="1:21" x14ac:dyDescent="0.25">
      <c r="A87" s="338" t="s">
        <v>136</v>
      </c>
      <c r="B87" s="52">
        <f>'DAY17'!H87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+(Table120[[#This Row],[OPENING ]]+Table120[[#This Row],[RECEIPTS]]+Table120[[#This Row],[RETURNS]])-(Table120[[#This Row],[EXCHANGED]]+Table120[[#This Row],[SALES]]+Table120[[#This Row],[ISSUES]])</f>
        <v>0</v>
      </c>
      <c r="I87" s="53">
        <v>0</v>
      </c>
      <c r="J87" s="58">
        <f t="shared" si="26"/>
        <v>0</v>
      </c>
      <c r="K87" s="53">
        <f>+'DAY17'!K87+'DAY18'!C87</f>
        <v>0</v>
      </c>
      <c r="L87" s="54">
        <f>+'DAY17'!L87+'DAY18'!D87</f>
        <v>0</v>
      </c>
      <c r="M87" s="55">
        <f>+'DAY17'!M87+'DAY18'!E87</f>
        <v>0</v>
      </c>
      <c r="N87" s="52">
        <f>+'DAY17'!N87+'DAY18'!F87</f>
        <v>0</v>
      </c>
      <c r="O87" s="276">
        <f>+'DAY17'!O87+'DAY18'!G87</f>
        <v>0</v>
      </c>
      <c r="P87" s="53">
        <f t="shared" si="28"/>
        <v>0</v>
      </c>
      <c r="Q87" s="54">
        <f t="shared" si="29"/>
        <v>0</v>
      </c>
      <c r="R87" s="55">
        <f t="shared" si="30"/>
        <v>0</v>
      </c>
      <c r="S87" s="52">
        <f t="shared" si="31"/>
        <v>0</v>
      </c>
      <c r="T87" s="276">
        <f t="shared" si="32"/>
        <v>0</v>
      </c>
      <c r="U87" s="62">
        <f t="shared" si="25"/>
        <v>0</v>
      </c>
    </row>
    <row r="88" spans="1:21" x14ac:dyDescent="0.25">
      <c r="A88" s="338" t="s">
        <v>120</v>
      </c>
      <c r="B88" s="52">
        <f>'DAY17'!H88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+(Table120[[#This Row],[OPENING ]]+Table120[[#This Row],[RECEIPTS]]+Table120[[#This Row],[RETURNS]])-(Table120[[#This Row],[EXCHANGED]]+Table120[[#This Row],[SALES]]+Table120[[#This Row],[ISSUES]])</f>
        <v>5</v>
      </c>
      <c r="I88" s="53">
        <v>0</v>
      </c>
      <c r="J88" s="58">
        <f t="shared" si="26"/>
        <v>-5</v>
      </c>
      <c r="K88" s="53">
        <f>+'DAY17'!K88+'DAY18'!C88</f>
        <v>0</v>
      </c>
      <c r="L88" s="54">
        <f>+'DAY17'!L88+'DAY18'!D88</f>
        <v>0</v>
      </c>
      <c r="M88" s="55">
        <f>+'DAY17'!M88+'DAY18'!E88</f>
        <v>0</v>
      </c>
      <c r="N88" s="52">
        <f>+'DAY17'!N88+'DAY18'!F88</f>
        <v>0</v>
      </c>
      <c r="O88" s="276">
        <f>+'DAY17'!O88+'DAY18'!G88</f>
        <v>0</v>
      </c>
      <c r="P88" s="53">
        <f t="shared" si="28"/>
        <v>0</v>
      </c>
      <c r="Q88" s="54">
        <f t="shared" si="29"/>
        <v>0</v>
      </c>
      <c r="R88" s="55">
        <f t="shared" si="30"/>
        <v>0</v>
      </c>
      <c r="S88" s="52">
        <f t="shared" si="31"/>
        <v>0</v>
      </c>
      <c r="T88" s="276">
        <f t="shared" si="32"/>
        <v>0</v>
      </c>
      <c r="U88" s="62">
        <f t="shared" si="25"/>
        <v>0</v>
      </c>
    </row>
    <row r="89" spans="1:21" x14ac:dyDescent="0.25">
      <c r="A89" s="338" t="s">
        <v>43</v>
      </c>
      <c r="B89" s="52">
        <f>'DAY17'!H89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+(Table120[[#This Row],[OPENING ]]+Table120[[#This Row],[RECEIPTS]]+Table120[[#This Row],[RETURNS]])-(Table120[[#This Row],[EXCHANGED]]+Table120[[#This Row],[SALES]]+Table120[[#This Row],[ISSUES]])</f>
        <v>0</v>
      </c>
      <c r="I89" s="53">
        <v>0</v>
      </c>
      <c r="J89" s="58">
        <f t="shared" si="26"/>
        <v>0</v>
      </c>
      <c r="K89" s="53">
        <f>+'DAY17'!K89+'DAY18'!C89</f>
        <v>0</v>
      </c>
      <c r="L89" s="54">
        <f>+'DAY17'!L89+'DAY18'!D89</f>
        <v>0</v>
      </c>
      <c r="M89" s="55">
        <f>+'DAY17'!M89+'DAY18'!E89</f>
        <v>0</v>
      </c>
      <c r="N89" s="52">
        <f>+'DAY17'!N89+'DAY18'!F89</f>
        <v>0</v>
      </c>
      <c r="O89" s="276">
        <f>+'DAY17'!O89+'DAY18'!G89</f>
        <v>0</v>
      </c>
      <c r="P89" s="53">
        <f t="shared" si="28"/>
        <v>0</v>
      </c>
      <c r="Q89" s="54">
        <f t="shared" si="29"/>
        <v>0</v>
      </c>
      <c r="R89" s="55">
        <f t="shared" si="30"/>
        <v>0</v>
      </c>
      <c r="S89" s="52">
        <f t="shared" si="31"/>
        <v>0</v>
      </c>
      <c r="T89" s="276">
        <f t="shared" si="32"/>
        <v>0</v>
      </c>
      <c r="U89" s="62">
        <f t="shared" si="25"/>
        <v>0</v>
      </c>
    </row>
    <row r="90" spans="1:21" x14ac:dyDescent="0.25">
      <c r="A90" s="338" t="s">
        <v>44</v>
      </c>
      <c r="B90" s="52">
        <f>'DAY17'!H90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+(Table120[[#This Row],[OPENING ]]+Table120[[#This Row],[RECEIPTS]]+Table120[[#This Row],[RETURNS]])-(Table120[[#This Row],[EXCHANGED]]+Table120[[#This Row],[SALES]]+Table120[[#This Row],[ISSUES]])</f>
        <v>0</v>
      </c>
      <c r="I90" s="53">
        <v>0</v>
      </c>
      <c r="J90" s="58">
        <f t="shared" si="26"/>
        <v>0</v>
      </c>
      <c r="K90" s="53">
        <f>+'DAY17'!K90+'DAY18'!C90</f>
        <v>0</v>
      </c>
      <c r="L90" s="54">
        <f>+'DAY17'!L90+'DAY18'!D90</f>
        <v>0</v>
      </c>
      <c r="M90" s="55">
        <f>+'DAY17'!M90+'DAY18'!E90</f>
        <v>0</v>
      </c>
      <c r="N90" s="52">
        <f>+'DAY17'!N90+'DAY18'!F90</f>
        <v>0</v>
      </c>
      <c r="O90" s="276">
        <f>+'DAY17'!O90+'DAY18'!G90</f>
        <v>0</v>
      </c>
      <c r="P90" s="53">
        <f t="shared" si="28"/>
        <v>0</v>
      </c>
      <c r="Q90" s="54">
        <f t="shared" si="29"/>
        <v>0</v>
      </c>
      <c r="R90" s="55">
        <f t="shared" si="30"/>
        <v>0</v>
      </c>
      <c r="S90" s="52">
        <f t="shared" si="31"/>
        <v>0</v>
      </c>
      <c r="T90" s="276">
        <f t="shared" si="32"/>
        <v>0</v>
      </c>
      <c r="U90" s="62">
        <f t="shared" si="25"/>
        <v>0</v>
      </c>
    </row>
    <row r="91" spans="1:21" x14ac:dyDescent="0.25">
      <c r="A91" s="338" t="s">
        <v>45</v>
      </c>
      <c r="B91" s="52">
        <f>'DAY17'!H91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+(Table120[[#This Row],[OPENING ]]+Table120[[#This Row],[RECEIPTS]]+Table120[[#This Row],[RETURNS]])-(Table120[[#This Row],[EXCHANGED]]+Table120[[#This Row],[SALES]]+Table120[[#This Row],[ISSUES]])</f>
        <v>0</v>
      </c>
      <c r="I91" s="53">
        <v>0</v>
      </c>
      <c r="J91" s="58">
        <f t="shared" si="26"/>
        <v>0</v>
      </c>
      <c r="K91" s="53">
        <f>+'DAY17'!K91+'DAY18'!C91</f>
        <v>0</v>
      </c>
      <c r="L91" s="54">
        <f>+'DAY17'!L91+'DAY18'!D91</f>
        <v>0</v>
      </c>
      <c r="M91" s="55">
        <f>+'DAY17'!M91+'DAY18'!E91</f>
        <v>0</v>
      </c>
      <c r="N91" s="52">
        <f>+'DAY17'!N91+'DAY18'!F91</f>
        <v>0</v>
      </c>
      <c r="O91" s="276">
        <f>+'DAY17'!O91+'DAY18'!G91</f>
        <v>0</v>
      </c>
      <c r="P91" s="53">
        <f t="shared" si="28"/>
        <v>0</v>
      </c>
      <c r="Q91" s="54">
        <f t="shared" si="29"/>
        <v>0</v>
      </c>
      <c r="R91" s="55">
        <f t="shared" si="30"/>
        <v>0</v>
      </c>
      <c r="S91" s="52">
        <f t="shared" si="31"/>
        <v>0</v>
      </c>
      <c r="T91" s="276">
        <f t="shared" si="32"/>
        <v>0</v>
      </c>
      <c r="U91" s="62">
        <f t="shared" si="25"/>
        <v>0</v>
      </c>
    </row>
    <row r="92" spans="1:21" x14ac:dyDescent="0.25">
      <c r="A92" s="338" t="s">
        <v>174</v>
      </c>
      <c r="B92" s="52">
        <f>'DAY17'!H92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+(Table120[[#This Row],[OPENING ]]+Table120[[#This Row],[RECEIPTS]]+Table120[[#This Row],[RETURNS]])-(Table120[[#This Row],[EXCHANGED]]+Table120[[#This Row],[SALES]]+Table120[[#This Row],[ISSUES]])</f>
        <v>0</v>
      </c>
      <c r="I92" s="53">
        <v>0</v>
      </c>
      <c r="J92" s="58">
        <f t="shared" si="26"/>
        <v>0</v>
      </c>
      <c r="K92" s="53">
        <f>+'DAY17'!K92+'DAY18'!C92</f>
        <v>0</v>
      </c>
      <c r="L92" s="54">
        <f>+'DAY17'!L92+'DAY18'!D92</f>
        <v>0</v>
      </c>
      <c r="M92" s="55">
        <f>+'DAY17'!M92+'DAY18'!E92</f>
        <v>0</v>
      </c>
      <c r="N92" s="52">
        <f>+'DAY17'!N92+'DAY18'!F92</f>
        <v>0</v>
      </c>
      <c r="O92" s="276">
        <f>+'DAY17'!O92+'DAY18'!G92</f>
        <v>0</v>
      </c>
      <c r="P92" s="53">
        <f t="shared" si="28"/>
        <v>0</v>
      </c>
      <c r="Q92" s="54">
        <f t="shared" si="29"/>
        <v>0</v>
      </c>
      <c r="R92" s="55">
        <f t="shared" si="30"/>
        <v>0</v>
      </c>
      <c r="S92" s="52">
        <f t="shared" si="31"/>
        <v>0</v>
      </c>
      <c r="T92" s="276">
        <f t="shared" si="32"/>
        <v>0</v>
      </c>
      <c r="U92" s="62">
        <f t="shared" si="25"/>
        <v>0</v>
      </c>
    </row>
    <row r="93" spans="1:21" x14ac:dyDescent="0.25">
      <c r="A93" s="338" t="s">
        <v>229</v>
      </c>
      <c r="B93" s="52">
        <f>'DAY17'!H93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+(Table120[[#This Row],[OPENING ]]+Table120[[#This Row],[RECEIPTS]]+Table120[[#This Row],[RETURNS]])-(Table120[[#This Row],[EXCHANGED]]+Table120[[#This Row],[SALES]]+Table120[[#This Row],[ISSUES]])</f>
        <v>0</v>
      </c>
      <c r="I93" s="53">
        <v>0</v>
      </c>
      <c r="J93" s="58">
        <f t="shared" si="26"/>
        <v>0</v>
      </c>
      <c r="K93" s="53">
        <f>+'DAY17'!K93+'DAY18'!C93</f>
        <v>0</v>
      </c>
      <c r="L93" s="54">
        <f>+'DAY17'!L93+'DAY18'!D93</f>
        <v>0</v>
      </c>
      <c r="M93" s="55">
        <f>+'DAY17'!M93+'DAY18'!E93</f>
        <v>0</v>
      </c>
      <c r="N93" s="52">
        <f>+'DAY17'!N93+'DAY18'!F93</f>
        <v>0</v>
      </c>
      <c r="O93" s="276">
        <f>+'DAY17'!O93+'DAY18'!G93</f>
        <v>0</v>
      </c>
      <c r="P93" s="53">
        <f t="shared" si="28"/>
        <v>0</v>
      </c>
      <c r="Q93" s="54">
        <f t="shared" si="29"/>
        <v>0</v>
      </c>
      <c r="R93" s="55">
        <f t="shared" si="30"/>
        <v>0</v>
      </c>
      <c r="S93" s="52">
        <f t="shared" si="31"/>
        <v>0</v>
      </c>
      <c r="T93" s="276">
        <f t="shared" si="32"/>
        <v>0</v>
      </c>
      <c r="U93" s="62">
        <f t="shared" si="25"/>
        <v>0</v>
      </c>
    </row>
    <row r="94" spans="1:21" x14ac:dyDescent="0.25">
      <c r="A94" s="338" t="s">
        <v>175</v>
      </c>
      <c r="B94" s="52">
        <f>'DAY17'!H94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+(Table120[[#This Row],[OPENING ]]+Table120[[#This Row],[RECEIPTS]]+Table120[[#This Row],[RETURNS]])-(Table120[[#This Row],[EXCHANGED]]+Table120[[#This Row],[SALES]]+Table120[[#This Row],[ISSUES]])</f>
        <v>0</v>
      </c>
      <c r="I94" s="53">
        <v>0</v>
      </c>
      <c r="J94" s="58">
        <f t="shared" si="26"/>
        <v>0</v>
      </c>
      <c r="K94" s="53">
        <f>+'DAY17'!K94+'DAY18'!C94</f>
        <v>0</v>
      </c>
      <c r="L94" s="54">
        <f>+'DAY17'!L94+'DAY18'!D94</f>
        <v>0</v>
      </c>
      <c r="M94" s="55">
        <f>+'DAY17'!M94+'DAY18'!E94</f>
        <v>0</v>
      </c>
      <c r="N94" s="52">
        <f>+'DAY17'!N94+'DAY18'!F94</f>
        <v>0</v>
      </c>
      <c r="O94" s="276">
        <f>+'DAY17'!O94+'DAY18'!G94</f>
        <v>0</v>
      </c>
      <c r="P94" s="53">
        <f t="shared" si="28"/>
        <v>0</v>
      </c>
      <c r="Q94" s="54">
        <f t="shared" si="29"/>
        <v>0</v>
      </c>
      <c r="R94" s="55">
        <f t="shared" si="30"/>
        <v>0</v>
      </c>
      <c r="S94" s="52">
        <f t="shared" si="31"/>
        <v>0</v>
      </c>
      <c r="T94" s="276">
        <f t="shared" si="32"/>
        <v>0</v>
      </c>
      <c r="U94" s="62">
        <f t="shared" si="25"/>
        <v>0</v>
      </c>
    </row>
    <row r="95" spans="1:21" x14ac:dyDescent="0.25">
      <c r="A95" s="338" t="s">
        <v>260</v>
      </c>
      <c r="B95" s="52">
        <f>'DAY17'!H95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+(Table120[[#This Row],[OPENING ]]+Table120[[#This Row],[RECEIPTS]]+Table120[[#This Row],[RETURNS]])-(Table120[[#This Row],[EXCHANGED]]+Table120[[#This Row],[SALES]]+Table120[[#This Row],[ISSUES]])</f>
        <v>25</v>
      </c>
      <c r="I95" s="53">
        <v>0</v>
      </c>
      <c r="J95" s="58">
        <f t="shared" si="26"/>
        <v>-25</v>
      </c>
      <c r="K95" s="53">
        <f>+'DAY17'!K95+'DAY18'!C95</f>
        <v>0</v>
      </c>
      <c r="L95" s="54">
        <f>+'DAY17'!L95+'DAY18'!D95</f>
        <v>0</v>
      </c>
      <c r="M95" s="55">
        <f>+'DAY17'!M95+'DAY18'!E95</f>
        <v>0</v>
      </c>
      <c r="N95" s="52">
        <f>+'DAY17'!N95+'DAY18'!F95</f>
        <v>0</v>
      </c>
      <c r="O95" s="276">
        <f>+'DAY17'!O95+'DAY18'!G95</f>
        <v>0</v>
      </c>
      <c r="P95" s="53">
        <f t="shared" si="28"/>
        <v>0</v>
      </c>
      <c r="Q95" s="54">
        <f t="shared" si="29"/>
        <v>0</v>
      </c>
      <c r="R95" s="55">
        <f t="shared" si="30"/>
        <v>0</v>
      </c>
      <c r="S95" s="52">
        <f t="shared" si="31"/>
        <v>0</v>
      </c>
      <c r="T95" s="276">
        <f t="shared" si="32"/>
        <v>0</v>
      </c>
      <c r="U95" s="62">
        <f t="shared" si="25"/>
        <v>0</v>
      </c>
    </row>
    <row r="96" spans="1:21" x14ac:dyDescent="0.25">
      <c r="A96" s="338" t="s">
        <v>244</v>
      </c>
      <c r="B96" s="52">
        <f>'DAY17'!H96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+(Table120[[#This Row],[OPENING ]]+Table120[[#This Row],[RECEIPTS]]+Table120[[#This Row],[RETURNS]])-(Table120[[#This Row],[EXCHANGED]]+Table120[[#This Row],[SALES]]+Table120[[#This Row],[ISSUES]])</f>
        <v>0</v>
      </c>
      <c r="I96" s="53">
        <v>0</v>
      </c>
      <c r="J96" s="58">
        <f t="shared" si="26"/>
        <v>0</v>
      </c>
      <c r="K96" s="53">
        <f>+'DAY17'!K96+'DAY18'!C96</f>
        <v>0</v>
      </c>
      <c r="L96" s="54">
        <f>+'DAY17'!L96+'DAY18'!D96</f>
        <v>0</v>
      </c>
      <c r="M96" s="55">
        <f>+'DAY17'!M96+'DAY18'!E96</f>
        <v>0</v>
      </c>
      <c r="N96" s="52">
        <f>+'DAY17'!N96+'DAY18'!F96</f>
        <v>0</v>
      </c>
      <c r="O96" s="276">
        <f>+'DAY17'!O96+'DAY18'!G96</f>
        <v>0</v>
      </c>
      <c r="P96" s="53">
        <f t="shared" si="28"/>
        <v>0</v>
      </c>
      <c r="Q96" s="54">
        <f t="shared" si="29"/>
        <v>0</v>
      </c>
      <c r="R96" s="55">
        <f t="shared" si="30"/>
        <v>0</v>
      </c>
      <c r="S96" s="52">
        <f t="shared" si="31"/>
        <v>0</v>
      </c>
      <c r="T96" s="276">
        <f t="shared" si="32"/>
        <v>0</v>
      </c>
      <c r="U96" s="62">
        <f t="shared" si="25"/>
        <v>0</v>
      </c>
    </row>
    <row r="97" spans="1:21" x14ac:dyDescent="0.25">
      <c r="A97" s="338" t="s">
        <v>245</v>
      </c>
      <c r="B97" s="52">
        <f>'DAY17'!H97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+(Table120[[#This Row],[OPENING ]]+Table120[[#This Row],[RECEIPTS]]+Table120[[#This Row],[RETURNS]])-(Table120[[#This Row],[EXCHANGED]]+Table120[[#This Row],[SALES]]+Table120[[#This Row],[ISSUES]])</f>
        <v>30.400000000000006</v>
      </c>
      <c r="I97" s="53">
        <v>0</v>
      </c>
      <c r="J97" s="58">
        <f t="shared" si="26"/>
        <v>-30.400000000000006</v>
      </c>
      <c r="K97" s="53">
        <f>+'DAY17'!K97+'DAY18'!C97</f>
        <v>0</v>
      </c>
      <c r="L97" s="54">
        <f>+'DAY17'!L97+'DAY18'!D97</f>
        <v>0</v>
      </c>
      <c r="M97" s="55">
        <f>+'DAY17'!M97+'DAY18'!E97</f>
        <v>0</v>
      </c>
      <c r="N97" s="52">
        <f>+'DAY17'!N97+'DAY18'!F97</f>
        <v>0</v>
      </c>
      <c r="O97" s="276">
        <f>+'DAY17'!O97+'DAY18'!G97</f>
        <v>155</v>
      </c>
      <c r="P97" s="53">
        <f t="shared" si="28"/>
        <v>0</v>
      </c>
      <c r="Q97" s="54">
        <f t="shared" si="29"/>
        <v>0</v>
      </c>
      <c r="R97" s="55">
        <f t="shared" si="30"/>
        <v>0</v>
      </c>
      <c r="S97" s="52">
        <f t="shared" si="31"/>
        <v>0</v>
      </c>
      <c r="T97" s="276">
        <f t="shared" si="32"/>
        <v>8.6111111111111107</v>
      </c>
      <c r="U97" s="62">
        <f t="shared" si="25"/>
        <v>3.5303225806451621</v>
      </c>
    </row>
    <row r="98" spans="1:21" x14ac:dyDescent="0.25">
      <c r="A98" s="338"/>
      <c r="B98" s="52">
        <f>'DAY17'!H98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+(Table120[[#This Row],[OPENING ]]+Table120[[#This Row],[RECEIPTS]]+Table120[[#This Row],[RETURNS]])-(Table120[[#This Row],[EXCHANGED]]+Table120[[#This Row],[SALES]]+Table120[[#This Row],[ISSUES]])</f>
        <v>0</v>
      </c>
      <c r="I98" s="53">
        <v>0</v>
      </c>
      <c r="J98" s="58">
        <f t="shared" si="26"/>
        <v>0</v>
      </c>
      <c r="K98" s="53">
        <f>+'DAY17'!K98+'DAY18'!C98</f>
        <v>0</v>
      </c>
      <c r="L98" s="54">
        <f>+'DAY17'!L98+'DAY18'!D98</f>
        <v>0</v>
      </c>
      <c r="M98" s="55">
        <f>+'DAY17'!M98+'DAY18'!E98</f>
        <v>0</v>
      </c>
      <c r="N98" s="52">
        <f>+'DAY17'!N98+'DAY18'!F98</f>
        <v>0</v>
      </c>
      <c r="O98" s="276">
        <f>+'DAY17'!O98+'DAY18'!G98</f>
        <v>0</v>
      </c>
      <c r="P98" s="53">
        <f t="shared" si="28"/>
        <v>0</v>
      </c>
      <c r="Q98" s="54">
        <f t="shared" si="29"/>
        <v>0</v>
      </c>
      <c r="R98" s="55">
        <f t="shared" si="30"/>
        <v>0</v>
      </c>
      <c r="S98" s="52">
        <f t="shared" si="31"/>
        <v>0</v>
      </c>
      <c r="T98" s="276">
        <f t="shared" si="32"/>
        <v>0</v>
      </c>
      <c r="U98" s="62">
        <f t="shared" si="25"/>
        <v>0</v>
      </c>
    </row>
    <row r="99" spans="1:21" ht="15.75" thickBot="1" x14ac:dyDescent="0.3">
      <c r="A99" s="339"/>
      <c r="B99" s="52">
        <f>'DAY17'!H99</f>
        <v>0</v>
      </c>
      <c r="C99" s="53">
        <v>0</v>
      </c>
      <c r="D99" s="54">
        <v>0</v>
      </c>
      <c r="E99" s="55">
        <v>0</v>
      </c>
      <c r="F99" s="52">
        <v>0</v>
      </c>
      <c r="G99" s="276">
        <v>0</v>
      </c>
      <c r="H99" s="54">
        <f>+(Table120[[#This Row],[OPENING ]]+Table120[[#This Row],[RECEIPTS]]+Table120[[#This Row],[RETURNS]])-(Table120[[#This Row],[EXCHANGED]]+Table120[[#This Row],[SALES]]+Table120[[#This Row],[ISSUES]])</f>
        <v>0</v>
      </c>
      <c r="I99" s="144">
        <v>0</v>
      </c>
      <c r="J99" s="148">
        <f>+I99-H99</f>
        <v>0</v>
      </c>
      <c r="K99" s="53">
        <f>+'DAY17'!K99+'DAY18'!C99</f>
        <v>0</v>
      </c>
      <c r="L99" s="54">
        <f>+'DAY17'!L99+'DAY18'!D99</f>
        <v>0</v>
      </c>
      <c r="M99" s="55">
        <f>+'DAY17'!M99+'DAY18'!E99</f>
        <v>0</v>
      </c>
      <c r="N99" s="52">
        <f>+'DAY17'!N99+'DAY18'!F99</f>
        <v>0</v>
      </c>
      <c r="O99" s="276">
        <f>+'DAY17'!O99+'DAY18'!G99</f>
        <v>0</v>
      </c>
      <c r="P99" s="53">
        <f t="shared" si="28"/>
        <v>0</v>
      </c>
      <c r="Q99" s="54">
        <f t="shared" si="29"/>
        <v>0</v>
      </c>
      <c r="R99" s="55">
        <f t="shared" si="30"/>
        <v>0</v>
      </c>
      <c r="S99" s="52">
        <f t="shared" si="31"/>
        <v>0</v>
      </c>
      <c r="T99" s="276">
        <f t="shared" si="3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3">SUM(B83:B99)</f>
        <v>3565.0000000000005</v>
      </c>
      <c r="C100" s="161">
        <f t="shared" si="33"/>
        <v>0</v>
      </c>
      <c r="D100" s="162">
        <f t="shared" si="33"/>
        <v>0</v>
      </c>
      <c r="E100" s="163">
        <f t="shared" si="33"/>
        <v>0</v>
      </c>
      <c r="F100" s="160">
        <f t="shared" si="33"/>
        <v>0</v>
      </c>
      <c r="G100" s="277">
        <f t="shared" si="33"/>
        <v>0</v>
      </c>
      <c r="H100" s="162">
        <f t="shared" si="33"/>
        <v>3565.0000000000005</v>
      </c>
      <c r="I100" s="161">
        <f t="shared" si="33"/>
        <v>0</v>
      </c>
      <c r="J100" s="161">
        <f t="shared" ref="J100:T100" si="34">SUM(J83:J99)</f>
        <v>-3565.0000000000005</v>
      </c>
      <c r="K100" s="161">
        <f t="shared" si="34"/>
        <v>8250</v>
      </c>
      <c r="L100" s="161">
        <f t="shared" si="34"/>
        <v>96.6</v>
      </c>
      <c r="M100" s="163">
        <f t="shared" si="34"/>
        <v>0</v>
      </c>
      <c r="N100" s="160">
        <f t="shared" si="34"/>
        <v>0</v>
      </c>
      <c r="O100" s="277">
        <f t="shared" si="34"/>
        <v>7032</v>
      </c>
      <c r="P100" s="161">
        <f t="shared" si="34"/>
        <v>458.33333333333331</v>
      </c>
      <c r="Q100" s="162">
        <f t="shared" si="34"/>
        <v>5.3666666666666663</v>
      </c>
      <c r="R100" s="163">
        <f t="shared" si="34"/>
        <v>0</v>
      </c>
      <c r="S100" s="160">
        <f t="shared" si="34"/>
        <v>0</v>
      </c>
      <c r="T100" s="277">
        <f t="shared" si="34"/>
        <v>390.66666666666663</v>
      </c>
      <c r="U100" s="166">
        <f t="shared" si="25"/>
        <v>4.1726815184737243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'DAY17'!H102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+(Table120[[#This Row],[OPENING ]]+Table120[[#This Row],[RECEIPTS]]+Table120[[#This Row],[RETURNS]])-(Table120[[#This Row],[EXCHANGED]]+Table120[[#This Row],[SALES]]+Table120[[#This Row],[ISSUES]])</f>
        <v>0</v>
      </c>
      <c r="I102" s="53">
        <v>0</v>
      </c>
      <c r="J102" s="58">
        <f t="shared" si="26"/>
        <v>0</v>
      </c>
      <c r="K102" s="53">
        <f>+'DAY17'!K102+'DAY18'!C102</f>
        <v>0</v>
      </c>
      <c r="L102" s="54">
        <f>+'DAY17'!L102+'DAY18'!D102</f>
        <v>0</v>
      </c>
      <c r="M102" s="55">
        <f>+'DAY17'!M102+'DAY18'!E102</f>
        <v>0</v>
      </c>
      <c r="N102" s="52">
        <f>+'DAY17'!N102+'DAY18'!F102</f>
        <v>0</v>
      </c>
      <c r="O102" s="276">
        <f>+'DAY17'!O102+'DAY18'!G102</f>
        <v>0</v>
      </c>
      <c r="P102" s="53">
        <f>+K102/18</f>
        <v>0</v>
      </c>
      <c r="Q102" s="54">
        <f>+L102/18</f>
        <v>0</v>
      </c>
      <c r="R102" s="55">
        <f>+M102/18</f>
        <v>0</v>
      </c>
      <c r="S102" s="52">
        <f>+N102/18</f>
        <v>0</v>
      </c>
      <c r="T102" s="276">
        <f>+O102/18</f>
        <v>0</v>
      </c>
      <c r="U102" s="62">
        <f t="shared" si="25"/>
        <v>0</v>
      </c>
    </row>
    <row r="103" spans="1:21" x14ac:dyDescent="0.25">
      <c r="A103" s="340" t="s">
        <v>164</v>
      </c>
      <c r="B103" s="52">
        <f>'DAY17'!H103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+(Table120[[#This Row],[OPENING ]]+Table120[[#This Row],[RECEIPTS]]+Table120[[#This Row],[RETURNS]])-(Table120[[#This Row],[EXCHANGED]]+Table120[[#This Row],[SALES]]+Table120[[#This Row],[ISSUES]])</f>
        <v>0</v>
      </c>
      <c r="I103" s="53">
        <v>0</v>
      </c>
      <c r="J103" s="58">
        <f t="shared" si="26"/>
        <v>0</v>
      </c>
      <c r="K103" s="53">
        <f>+'DAY17'!K103+'DAY18'!C103</f>
        <v>0</v>
      </c>
      <c r="L103" s="54">
        <f>+'DAY17'!L103+'DAY18'!D103</f>
        <v>0</v>
      </c>
      <c r="M103" s="55">
        <f>+'DAY17'!M103+'DAY18'!E103</f>
        <v>0</v>
      </c>
      <c r="N103" s="52">
        <f>+'DAY17'!N103+'DAY18'!F103</f>
        <v>0</v>
      </c>
      <c r="O103" s="276">
        <f>+'DAY17'!O103+'DAY18'!G103</f>
        <v>0</v>
      </c>
      <c r="P103" s="53">
        <f t="shared" ref="P103:P113" si="35">+K103/18</f>
        <v>0</v>
      </c>
      <c r="Q103" s="54">
        <f t="shared" ref="Q103:Q113" si="36">+L103/18</f>
        <v>0</v>
      </c>
      <c r="R103" s="55">
        <f t="shared" ref="R103:R113" si="37">+M103/18</f>
        <v>0</v>
      </c>
      <c r="S103" s="52">
        <f t="shared" ref="S103:S113" si="38">+N103/18</f>
        <v>0</v>
      </c>
      <c r="T103" s="276">
        <f t="shared" ref="T103:T113" si="39">+O103/18</f>
        <v>0</v>
      </c>
      <c r="U103" s="62">
        <f t="shared" si="25"/>
        <v>0</v>
      </c>
    </row>
    <row r="104" spans="1:21" x14ac:dyDescent="0.25">
      <c r="A104" s="340" t="s">
        <v>114</v>
      </c>
      <c r="B104" s="52">
        <f>'DAY17'!H104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+(Table120[[#This Row],[OPENING ]]+Table120[[#This Row],[RECEIPTS]]+Table120[[#This Row],[RETURNS]])-(Table120[[#This Row],[EXCHANGED]]+Table120[[#This Row],[SALES]]+Table120[[#This Row],[ISSUES]])</f>
        <v>0</v>
      </c>
      <c r="I104" s="53">
        <v>0</v>
      </c>
      <c r="J104" s="58">
        <f t="shared" si="26"/>
        <v>0</v>
      </c>
      <c r="K104" s="53">
        <f>+'DAY17'!K104+'DAY18'!C104</f>
        <v>0</v>
      </c>
      <c r="L104" s="54">
        <f>+'DAY17'!L104+'DAY18'!D104</f>
        <v>0</v>
      </c>
      <c r="M104" s="55">
        <f>+'DAY17'!M104+'DAY18'!E104</f>
        <v>0</v>
      </c>
      <c r="N104" s="52">
        <f>+'DAY17'!N104+'DAY18'!F104</f>
        <v>0</v>
      </c>
      <c r="O104" s="276">
        <f>+'DAY17'!O104+'DAY18'!G104</f>
        <v>0</v>
      </c>
      <c r="P104" s="53">
        <f t="shared" si="35"/>
        <v>0</v>
      </c>
      <c r="Q104" s="54">
        <f t="shared" si="36"/>
        <v>0</v>
      </c>
      <c r="R104" s="55">
        <f t="shared" si="37"/>
        <v>0</v>
      </c>
      <c r="S104" s="52">
        <f t="shared" si="38"/>
        <v>0</v>
      </c>
      <c r="T104" s="276">
        <f t="shared" si="39"/>
        <v>0</v>
      </c>
      <c r="U104" s="62">
        <f t="shared" si="25"/>
        <v>0</v>
      </c>
    </row>
    <row r="105" spans="1:21" x14ac:dyDescent="0.25">
      <c r="A105" s="340" t="s">
        <v>113</v>
      </c>
      <c r="B105" s="52">
        <f>'DAY17'!H105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+(Table120[[#This Row],[OPENING ]]+Table120[[#This Row],[RECEIPTS]]+Table120[[#This Row],[RETURNS]])-(Table120[[#This Row],[EXCHANGED]]+Table120[[#This Row],[SALES]]+Table120[[#This Row],[ISSUES]])</f>
        <v>0</v>
      </c>
      <c r="I105" s="53">
        <v>0</v>
      </c>
      <c r="J105" s="58">
        <f t="shared" si="26"/>
        <v>0</v>
      </c>
      <c r="K105" s="53">
        <f>+'DAY17'!K105+'DAY18'!C105</f>
        <v>0</v>
      </c>
      <c r="L105" s="54">
        <f>+'DAY17'!L105+'DAY18'!D105</f>
        <v>0</v>
      </c>
      <c r="M105" s="55">
        <f>+'DAY17'!M105+'DAY18'!E105</f>
        <v>0</v>
      </c>
      <c r="N105" s="52">
        <f>+'DAY17'!N105+'DAY18'!F105</f>
        <v>0</v>
      </c>
      <c r="O105" s="276">
        <f>+'DAY17'!O105+'DAY18'!G105</f>
        <v>0</v>
      </c>
      <c r="P105" s="53">
        <f t="shared" si="35"/>
        <v>0</v>
      </c>
      <c r="Q105" s="54">
        <f t="shared" si="36"/>
        <v>0</v>
      </c>
      <c r="R105" s="55">
        <f t="shared" si="37"/>
        <v>0</v>
      </c>
      <c r="S105" s="52">
        <f t="shared" si="38"/>
        <v>0</v>
      </c>
      <c r="T105" s="276">
        <f t="shared" si="39"/>
        <v>0</v>
      </c>
      <c r="U105" s="62">
        <f t="shared" si="25"/>
        <v>0</v>
      </c>
    </row>
    <row r="106" spans="1:21" x14ac:dyDescent="0.25">
      <c r="A106" s="341" t="s">
        <v>171</v>
      </c>
      <c r="B106" s="52">
        <f>'DAY17'!H106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+(Table120[[#This Row],[OPENING ]]+Table120[[#This Row],[RECEIPTS]]+Table120[[#This Row],[RETURNS]])-(Table120[[#This Row],[EXCHANGED]]+Table120[[#This Row],[SALES]]+Table120[[#This Row],[ISSUES]])</f>
        <v>0</v>
      </c>
      <c r="I106" s="53">
        <v>0</v>
      </c>
      <c r="J106" s="58">
        <f t="shared" si="26"/>
        <v>0</v>
      </c>
      <c r="K106" s="53">
        <f>+'DAY17'!K106+'DAY18'!C106</f>
        <v>0</v>
      </c>
      <c r="L106" s="54">
        <f>+'DAY17'!L106+'DAY18'!D106</f>
        <v>0</v>
      </c>
      <c r="M106" s="55">
        <f>+'DAY17'!M106+'DAY18'!E106</f>
        <v>0</v>
      </c>
      <c r="N106" s="52">
        <f>+'DAY17'!N106+'DAY18'!F106</f>
        <v>0</v>
      </c>
      <c r="O106" s="276">
        <f>+'DAY17'!O106+'DAY18'!G106</f>
        <v>0</v>
      </c>
      <c r="P106" s="53">
        <f t="shared" si="35"/>
        <v>0</v>
      </c>
      <c r="Q106" s="54">
        <f t="shared" si="36"/>
        <v>0</v>
      </c>
      <c r="R106" s="55">
        <f t="shared" si="37"/>
        <v>0</v>
      </c>
      <c r="S106" s="52">
        <f t="shared" si="38"/>
        <v>0</v>
      </c>
      <c r="T106" s="276">
        <f t="shared" si="39"/>
        <v>0</v>
      </c>
      <c r="U106" s="62">
        <f t="shared" si="25"/>
        <v>0</v>
      </c>
    </row>
    <row r="107" spans="1:21" x14ac:dyDescent="0.25">
      <c r="A107" s="340" t="s">
        <v>261</v>
      </c>
      <c r="B107" s="52">
        <f>'DAY17'!H107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+(Table120[[#This Row],[OPENING ]]+Table120[[#This Row],[RECEIPTS]]+Table120[[#This Row],[RETURNS]])-(Table120[[#This Row],[EXCHANGED]]+Table120[[#This Row],[SALES]]+Table120[[#This Row],[ISSUES]])</f>
        <v>258.60000000000002</v>
      </c>
      <c r="I107" s="53">
        <v>0</v>
      </c>
      <c r="J107" s="58">
        <f t="shared" si="26"/>
        <v>-258.60000000000002</v>
      </c>
      <c r="K107" s="53">
        <f>+'DAY17'!K107+'DAY18'!C107</f>
        <v>0</v>
      </c>
      <c r="L107" s="54">
        <f>+'DAY17'!L107+'DAY18'!D107</f>
        <v>0</v>
      </c>
      <c r="M107" s="55">
        <f>+'DAY17'!M107+'DAY18'!E107</f>
        <v>0</v>
      </c>
      <c r="N107" s="52">
        <f>+'DAY17'!N107+'DAY18'!F107</f>
        <v>0</v>
      </c>
      <c r="O107" s="276">
        <f>+'DAY17'!O107+'DAY18'!G107</f>
        <v>0</v>
      </c>
      <c r="P107" s="53">
        <f t="shared" si="35"/>
        <v>0</v>
      </c>
      <c r="Q107" s="54">
        <f t="shared" si="36"/>
        <v>0</v>
      </c>
      <c r="R107" s="55">
        <f t="shared" si="37"/>
        <v>0</v>
      </c>
      <c r="S107" s="52">
        <f t="shared" si="38"/>
        <v>0</v>
      </c>
      <c r="T107" s="276">
        <f t="shared" si="39"/>
        <v>0</v>
      </c>
      <c r="U107" s="62">
        <f t="shared" si="25"/>
        <v>0</v>
      </c>
    </row>
    <row r="108" spans="1:21" x14ac:dyDescent="0.25">
      <c r="A108" s="342" t="s">
        <v>220</v>
      </c>
      <c r="B108" s="52">
        <f>'DAY17'!H108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+(Table120[[#This Row],[OPENING ]]+Table120[[#This Row],[RECEIPTS]]+Table120[[#This Row],[RETURNS]])-(Table120[[#This Row],[EXCHANGED]]+Table120[[#This Row],[SALES]]+Table120[[#This Row],[ISSUES]])</f>
        <v>9803.4</v>
      </c>
      <c r="I108" s="53">
        <v>0</v>
      </c>
      <c r="J108" s="58">
        <f t="shared" si="26"/>
        <v>-9803.4</v>
      </c>
      <c r="K108" s="53">
        <f>+'DAY17'!K108+'DAY18'!C108</f>
        <v>6075</v>
      </c>
      <c r="L108" s="54">
        <f>+'DAY17'!L108+'DAY18'!D108</f>
        <v>0</v>
      </c>
      <c r="M108" s="55">
        <f>+'DAY17'!M108+'DAY18'!E108</f>
        <v>0</v>
      </c>
      <c r="N108" s="52">
        <f>+'DAY17'!N108+'DAY18'!F108</f>
        <v>0</v>
      </c>
      <c r="O108" s="276">
        <f>+'DAY17'!O108+'DAY18'!G108</f>
        <v>3900</v>
      </c>
      <c r="P108" s="53">
        <f t="shared" si="35"/>
        <v>337.5</v>
      </c>
      <c r="Q108" s="54">
        <f t="shared" si="36"/>
        <v>0</v>
      </c>
      <c r="R108" s="55">
        <f t="shared" si="37"/>
        <v>0</v>
      </c>
      <c r="S108" s="52">
        <f t="shared" si="38"/>
        <v>0</v>
      </c>
      <c r="T108" s="276">
        <f t="shared" si="39"/>
        <v>216.66666666666666</v>
      </c>
      <c r="U108" s="62">
        <f t="shared" si="25"/>
        <v>17.690345864661655</v>
      </c>
    </row>
    <row r="109" spans="1:21" x14ac:dyDescent="0.25">
      <c r="A109" s="340"/>
      <c r="B109" s="52">
        <f>'DAY17'!H109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+(Table120[[#This Row],[OPENING ]]+Table120[[#This Row],[RECEIPTS]]+Table120[[#This Row],[RETURNS]])-(Table120[[#This Row],[EXCHANGED]]+Table120[[#This Row],[SALES]]+Table120[[#This Row],[ISSUES]])</f>
        <v>0</v>
      </c>
      <c r="I109" s="53">
        <v>0</v>
      </c>
      <c r="J109" s="58">
        <f t="shared" si="26"/>
        <v>0</v>
      </c>
      <c r="K109" s="53">
        <f>+'DAY17'!K109+'DAY18'!C109</f>
        <v>0</v>
      </c>
      <c r="L109" s="54">
        <f>+'DAY17'!L109+'DAY18'!D109</f>
        <v>0</v>
      </c>
      <c r="M109" s="55">
        <f>+'DAY17'!M109+'DAY18'!E109</f>
        <v>0</v>
      </c>
      <c r="N109" s="52">
        <f>+'DAY17'!N109+'DAY18'!F109</f>
        <v>0</v>
      </c>
      <c r="O109" s="276">
        <f>+'DAY17'!O109+'DAY18'!G109</f>
        <v>0</v>
      </c>
      <c r="P109" s="53">
        <f t="shared" si="35"/>
        <v>0</v>
      </c>
      <c r="Q109" s="54">
        <f t="shared" si="36"/>
        <v>0</v>
      </c>
      <c r="R109" s="55">
        <f t="shared" si="37"/>
        <v>0</v>
      </c>
      <c r="S109" s="52">
        <f t="shared" si="38"/>
        <v>0</v>
      </c>
      <c r="T109" s="276">
        <f t="shared" si="39"/>
        <v>0</v>
      </c>
      <c r="U109" s="62">
        <f t="shared" si="25"/>
        <v>0</v>
      </c>
    </row>
    <row r="110" spans="1:21" x14ac:dyDescent="0.25">
      <c r="A110" s="340"/>
      <c r="B110" s="52">
        <f>'DAY17'!H110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+(Table120[[#This Row],[OPENING ]]+Table120[[#This Row],[RECEIPTS]]+Table120[[#This Row],[RETURNS]])-(Table120[[#This Row],[EXCHANGED]]+Table120[[#This Row],[SALES]]+Table120[[#This Row],[ISSUES]])</f>
        <v>0</v>
      </c>
      <c r="I110" s="53">
        <v>0</v>
      </c>
      <c r="J110" s="58">
        <f t="shared" si="26"/>
        <v>0</v>
      </c>
      <c r="K110" s="53">
        <f>+'DAY17'!K110+'DAY18'!C110</f>
        <v>0</v>
      </c>
      <c r="L110" s="54">
        <f>+'DAY17'!L110+'DAY18'!D110</f>
        <v>0</v>
      </c>
      <c r="M110" s="55">
        <f>+'DAY17'!M110+'DAY18'!E110</f>
        <v>0</v>
      </c>
      <c r="N110" s="52">
        <f>+'DAY17'!N110+'DAY18'!F110</f>
        <v>0</v>
      </c>
      <c r="O110" s="276">
        <f>+'DAY17'!O110+'DAY18'!G110</f>
        <v>0</v>
      </c>
      <c r="P110" s="53">
        <f t="shared" si="35"/>
        <v>0</v>
      </c>
      <c r="Q110" s="54">
        <f t="shared" si="36"/>
        <v>0</v>
      </c>
      <c r="R110" s="55">
        <f t="shared" si="37"/>
        <v>0</v>
      </c>
      <c r="S110" s="52">
        <f t="shared" si="38"/>
        <v>0</v>
      </c>
      <c r="T110" s="276">
        <f t="shared" si="39"/>
        <v>0</v>
      </c>
      <c r="U110" s="62">
        <f t="shared" si="25"/>
        <v>0</v>
      </c>
    </row>
    <row r="111" spans="1:21" x14ac:dyDescent="0.25">
      <c r="A111" s="340"/>
      <c r="B111" s="52">
        <f>'DAY17'!H111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+(Table120[[#This Row],[OPENING ]]+Table120[[#This Row],[RECEIPTS]]+Table120[[#This Row],[RETURNS]])-(Table120[[#This Row],[EXCHANGED]]+Table120[[#This Row],[SALES]]+Table120[[#This Row],[ISSUES]])</f>
        <v>0</v>
      </c>
      <c r="I111" s="53">
        <v>0</v>
      </c>
      <c r="J111" s="58">
        <f t="shared" si="26"/>
        <v>0</v>
      </c>
      <c r="K111" s="53">
        <f>+'DAY17'!K111+'DAY18'!C111</f>
        <v>0</v>
      </c>
      <c r="L111" s="54">
        <f>+'DAY17'!L111+'DAY18'!D111</f>
        <v>0</v>
      </c>
      <c r="M111" s="55">
        <f>+'DAY17'!M111+'DAY18'!E111</f>
        <v>0</v>
      </c>
      <c r="N111" s="52">
        <f>+'DAY17'!N111+'DAY18'!F111</f>
        <v>0</v>
      </c>
      <c r="O111" s="276">
        <f>+'DAY17'!O111+'DAY18'!G111</f>
        <v>0</v>
      </c>
      <c r="P111" s="53">
        <f t="shared" si="35"/>
        <v>0</v>
      </c>
      <c r="Q111" s="54">
        <f t="shared" si="36"/>
        <v>0</v>
      </c>
      <c r="R111" s="55">
        <f t="shared" si="37"/>
        <v>0</v>
      </c>
      <c r="S111" s="52">
        <f t="shared" si="38"/>
        <v>0</v>
      </c>
      <c r="T111" s="276">
        <f t="shared" si="39"/>
        <v>0</v>
      </c>
      <c r="U111" s="62">
        <f t="shared" si="25"/>
        <v>0</v>
      </c>
    </row>
    <row r="112" spans="1:21" x14ac:dyDescent="0.25">
      <c r="A112" s="340"/>
      <c r="B112" s="52">
        <f>'DAY17'!H112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+(Table120[[#This Row],[OPENING ]]+Table120[[#This Row],[RECEIPTS]]+Table120[[#This Row],[RETURNS]])-(Table120[[#This Row],[EXCHANGED]]+Table120[[#This Row],[SALES]]+Table120[[#This Row],[ISSUES]])</f>
        <v>0</v>
      </c>
      <c r="I112" s="53">
        <v>0</v>
      </c>
      <c r="J112" s="58">
        <f t="shared" si="26"/>
        <v>0</v>
      </c>
      <c r="K112" s="53">
        <f>+'DAY17'!K112+'DAY18'!C112</f>
        <v>0</v>
      </c>
      <c r="L112" s="54">
        <f>+'DAY17'!L112+'DAY18'!D112</f>
        <v>0</v>
      </c>
      <c r="M112" s="55">
        <f>+'DAY17'!M112+'DAY18'!E112</f>
        <v>0</v>
      </c>
      <c r="N112" s="52">
        <f>+'DAY17'!N112+'DAY18'!F112</f>
        <v>0</v>
      </c>
      <c r="O112" s="276">
        <f>+'DAY17'!O112+'DAY18'!G112</f>
        <v>0</v>
      </c>
      <c r="P112" s="53">
        <f t="shared" si="35"/>
        <v>0</v>
      </c>
      <c r="Q112" s="54">
        <f t="shared" si="36"/>
        <v>0</v>
      </c>
      <c r="R112" s="55">
        <f t="shared" si="37"/>
        <v>0</v>
      </c>
      <c r="S112" s="52">
        <f t="shared" si="38"/>
        <v>0</v>
      </c>
      <c r="T112" s="276">
        <f t="shared" si="39"/>
        <v>0</v>
      </c>
      <c r="U112" s="62">
        <f t="shared" si="25"/>
        <v>0</v>
      </c>
    </row>
    <row r="113" spans="1:21" ht="15.75" thickBot="1" x14ac:dyDescent="0.3">
      <c r="A113" s="342" t="s">
        <v>126</v>
      </c>
      <c r="B113" s="52">
        <f>'DAY17'!H113</f>
        <v>0</v>
      </c>
      <c r="C113" s="53">
        <v>0</v>
      </c>
      <c r="D113" s="54">
        <v>0</v>
      </c>
      <c r="E113" s="55">
        <v>0</v>
      </c>
      <c r="F113" s="52">
        <v>0</v>
      </c>
      <c r="G113" s="276">
        <v>0</v>
      </c>
      <c r="H113" s="54">
        <f>+(Table120[[#This Row],[OPENING ]]+Table120[[#This Row],[RECEIPTS]]+Table120[[#This Row],[RETURNS]])-(Table120[[#This Row],[EXCHANGED]]+Table120[[#This Row],[SALES]]+Table120[[#This Row],[ISSUES]])</f>
        <v>0</v>
      </c>
      <c r="I113" s="144">
        <v>0</v>
      </c>
      <c r="J113" s="148">
        <f t="shared" si="26"/>
        <v>0</v>
      </c>
      <c r="K113" s="53">
        <f>+'DAY17'!K113+'DAY18'!C113</f>
        <v>0</v>
      </c>
      <c r="L113" s="54">
        <f>+'DAY17'!L113+'DAY18'!D113</f>
        <v>0</v>
      </c>
      <c r="M113" s="55">
        <f>+'DAY17'!M113+'DAY18'!E113</f>
        <v>0</v>
      </c>
      <c r="N113" s="52">
        <f>+'DAY17'!N113+'DAY18'!F113</f>
        <v>0</v>
      </c>
      <c r="O113" s="276">
        <f>+'DAY17'!O113+'DAY18'!G113</f>
        <v>0</v>
      </c>
      <c r="P113" s="53">
        <f t="shared" si="35"/>
        <v>0</v>
      </c>
      <c r="Q113" s="54">
        <f t="shared" si="36"/>
        <v>0</v>
      </c>
      <c r="R113" s="55">
        <f t="shared" si="37"/>
        <v>0</v>
      </c>
      <c r="S113" s="52">
        <f t="shared" si="38"/>
        <v>0</v>
      </c>
      <c r="T113" s="276">
        <f t="shared" si="39"/>
        <v>0</v>
      </c>
      <c r="U113" s="167">
        <f t="shared" si="25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40">SUM(C102:C113)</f>
        <v>0</v>
      </c>
      <c r="D114" s="162">
        <f t="shared" si="40"/>
        <v>0</v>
      </c>
      <c r="E114" s="163">
        <f t="shared" si="40"/>
        <v>0</v>
      </c>
      <c r="F114" s="160">
        <f t="shared" si="40"/>
        <v>0</v>
      </c>
      <c r="G114" s="277">
        <f t="shared" ref="G114:T114" si="41">SUM(G102:G113)</f>
        <v>0</v>
      </c>
      <c r="H114" s="162">
        <f t="shared" si="41"/>
        <v>10062</v>
      </c>
      <c r="I114" s="161">
        <f t="shared" si="41"/>
        <v>0</v>
      </c>
      <c r="J114" s="165">
        <f>SUM(J102:J113)</f>
        <v>-10062</v>
      </c>
      <c r="K114" s="161">
        <f t="shared" si="41"/>
        <v>6075</v>
      </c>
      <c r="L114" s="162">
        <f t="shared" si="41"/>
        <v>0</v>
      </c>
      <c r="M114" s="163">
        <f t="shared" si="41"/>
        <v>0</v>
      </c>
      <c r="N114" s="160">
        <f t="shared" si="41"/>
        <v>0</v>
      </c>
      <c r="O114" s="277">
        <f t="shared" si="41"/>
        <v>3900</v>
      </c>
      <c r="P114" s="161">
        <f t="shared" si="41"/>
        <v>337.5</v>
      </c>
      <c r="Q114" s="162">
        <f t="shared" si="41"/>
        <v>0</v>
      </c>
      <c r="R114" s="163">
        <f t="shared" si="41"/>
        <v>0</v>
      </c>
      <c r="S114" s="160">
        <f t="shared" si="41"/>
        <v>0</v>
      </c>
      <c r="T114" s="277">
        <f t="shared" si="41"/>
        <v>216.66666666666666</v>
      </c>
      <c r="U114" s="166">
        <f t="shared" si="25"/>
        <v>18.156992481203009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'DAY17'!H117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+(Table120[[#This Row],[OPENING ]]+Table120[[#This Row],[RECEIPTS]]+Table120[[#This Row],[RETURNS]])-(Table120[[#This Row],[EXCHANGED]]+Table120[[#This Row],[SALES]]+Table120[[#This Row],[ISSUES]])</f>
        <v>0</v>
      </c>
      <c r="I117" s="53">
        <v>0</v>
      </c>
      <c r="J117" s="58">
        <f t="shared" si="26"/>
        <v>0</v>
      </c>
      <c r="K117" s="53">
        <f>+'DAY17'!K117+'DAY18'!C117</f>
        <v>0</v>
      </c>
      <c r="L117" s="54">
        <f>+'DAY17'!L117+'DAY18'!D117</f>
        <v>0</v>
      </c>
      <c r="M117" s="55">
        <f>+'DAY17'!M117+'DAY18'!E117</f>
        <v>0</v>
      </c>
      <c r="N117" s="52">
        <f>+'DAY17'!N117+'DAY18'!F117</f>
        <v>0</v>
      </c>
      <c r="O117" s="276">
        <f>+'DAY17'!O117+'DAY18'!G117</f>
        <v>0</v>
      </c>
      <c r="P117" s="53">
        <f>+K117/18</f>
        <v>0</v>
      </c>
      <c r="Q117" s="54">
        <f>+L117/18</f>
        <v>0</v>
      </c>
      <c r="R117" s="55">
        <f>+M117/18</f>
        <v>0</v>
      </c>
      <c r="S117" s="52">
        <f>+N117/18</f>
        <v>0</v>
      </c>
      <c r="T117" s="276">
        <f>+O117/18</f>
        <v>0</v>
      </c>
      <c r="U117" s="62">
        <f t="shared" si="25"/>
        <v>0</v>
      </c>
    </row>
    <row r="118" spans="1:21" x14ac:dyDescent="0.25">
      <c r="A118" s="78" t="s">
        <v>46</v>
      </c>
      <c r="B118" s="52">
        <f>'DAY17'!H118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+(Table120[[#This Row],[OPENING ]]+Table120[[#This Row],[RECEIPTS]]+Table120[[#This Row],[RETURNS]])-(Table120[[#This Row],[EXCHANGED]]+Table120[[#This Row],[SALES]]+Table120[[#This Row],[ISSUES]])</f>
        <v>0</v>
      </c>
      <c r="I118" s="53">
        <v>0</v>
      </c>
      <c r="J118" s="58">
        <f t="shared" si="26"/>
        <v>0</v>
      </c>
      <c r="K118" s="53">
        <f>+'DAY17'!K118+'DAY18'!C118</f>
        <v>0</v>
      </c>
      <c r="L118" s="54">
        <f>+'DAY17'!L118+'DAY18'!D118</f>
        <v>0</v>
      </c>
      <c r="M118" s="55">
        <f>+'DAY17'!M118+'DAY18'!E118</f>
        <v>0</v>
      </c>
      <c r="N118" s="52">
        <f>+'DAY17'!N118+'DAY18'!F118</f>
        <v>0</v>
      </c>
      <c r="O118" s="276">
        <f>+'DAY17'!O118+'DAY18'!G118</f>
        <v>0</v>
      </c>
      <c r="P118" s="53">
        <f t="shared" ref="P118:P124" si="42">+K118/18</f>
        <v>0</v>
      </c>
      <c r="Q118" s="54">
        <f t="shared" ref="Q118:Q124" si="43">+L118/18</f>
        <v>0</v>
      </c>
      <c r="R118" s="55">
        <f t="shared" ref="R118:R124" si="44">+M118/18</f>
        <v>0</v>
      </c>
      <c r="S118" s="52">
        <f t="shared" ref="S118:S124" si="45">+N118/18</f>
        <v>0</v>
      </c>
      <c r="T118" s="276">
        <f t="shared" ref="T118:T124" si="46">+O118/18</f>
        <v>0</v>
      </c>
      <c r="U118" s="62">
        <f t="shared" si="25"/>
        <v>0</v>
      </c>
    </row>
    <row r="119" spans="1:21" x14ac:dyDescent="0.25">
      <c r="A119" s="78"/>
      <c r="B119" s="52">
        <f>'DAY17'!H119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+(Table120[[#This Row],[OPENING ]]+Table120[[#This Row],[RECEIPTS]]+Table120[[#This Row],[RETURNS]])-(Table120[[#This Row],[EXCHANGED]]+Table120[[#This Row],[SALES]]+Table120[[#This Row],[ISSUES]])</f>
        <v>0</v>
      </c>
      <c r="I119" s="53">
        <v>0</v>
      </c>
      <c r="J119" s="58">
        <f t="shared" si="26"/>
        <v>0</v>
      </c>
      <c r="K119" s="53">
        <f>+'DAY17'!K119+'DAY18'!C119</f>
        <v>0</v>
      </c>
      <c r="L119" s="54">
        <f>+'DAY17'!L119+'DAY18'!D119</f>
        <v>0</v>
      </c>
      <c r="M119" s="55">
        <f>+'DAY17'!M119+'DAY18'!E119</f>
        <v>0</v>
      </c>
      <c r="N119" s="52">
        <f>+'DAY17'!N119+'DAY18'!F119</f>
        <v>0</v>
      </c>
      <c r="O119" s="276">
        <f>+'DAY17'!O119+'DAY18'!G119</f>
        <v>0</v>
      </c>
      <c r="P119" s="53">
        <f t="shared" si="42"/>
        <v>0</v>
      </c>
      <c r="Q119" s="54">
        <f t="shared" si="43"/>
        <v>0</v>
      </c>
      <c r="R119" s="55">
        <f t="shared" si="44"/>
        <v>0</v>
      </c>
      <c r="S119" s="52">
        <f t="shared" si="45"/>
        <v>0</v>
      </c>
      <c r="T119" s="276">
        <f t="shared" si="46"/>
        <v>0</v>
      </c>
      <c r="U119" s="62">
        <f t="shared" si="25"/>
        <v>0</v>
      </c>
    </row>
    <row r="120" spans="1:21" x14ac:dyDescent="0.25">
      <c r="A120" s="78" t="s">
        <v>230</v>
      </c>
      <c r="B120" s="52">
        <f>'DAY17'!H120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+(Table120[[#This Row],[OPENING ]]+Table120[[#This Row],[RECEIPTS]]+Table120[[#This Row],[RETURNS]])-(Table120[[#This Row],[EXCHANGED]]+Table120[[#This Row],[SALES]]+Table120[[#This Row],[ISSUES]])</f>
        <v>0</v>
      </c>
      <c r="I120" s="53">
        <v>0</v>
      </c>
      <c r="J120" s="58">
        <f t="shared" si="26"/>
        <v>0</v>
      </c>
      <c r="K120" s="53">
        <f>+'DAY17'!K120+'DAY18'!C120</f>
        <v>0</v>
      </c>
      <c r="L120" s="54">
        <f>+'DAY17'!L120+'DAY18'!D120</f>
        <v>0</v>
      </c>
      <c r="M120" s="55">
        <f>+'DAY17'!M120+'DAY18'!E120</f>
        <v>0</v>
      </c>
      <c r="N120" s="52">
        <f>+'DAY17'!N120+'DAY18'!F120</f>
        <v>0</v>
      </c>
      <c r="O120" s="276">
        <f>+'DAY17'!O120+'DAY18'!G120</f>
        <v>0</v>
      </c>
      <c r="P120" s="53">
        <f t="shared" si="42"/>
        <v>0</v>
      </c>
      <c r="Q120" s="54">
        <f t="shared" si="43"/>
        <v>0</v>
      </c>
      <c r="R120" s="55">
        <f t="shared" si="44"/>
        <v>0</v>
      </c>
      <c r="S120" s="52">
        <f t="shared" si="45"/>
        <v>0</v>
      </c>
      <c r="T120" s="276">
        <f t="shared" si="46"/>
        <v>0</v>
      </c>
      <c r="U120" s="62">
        <f t="shared" si="25"/>
        <v>0</v>
      </c>
    </row>
    <row r="121" spans="1:21" x14ac:dyDescent="0.25">
      <c r="A121" s="78" t="s">
        <v>231</v>
      </c>
      <c r="B121" s="52">
        <f>'DAY17'!H121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+(Table120[[#This Row],[OPENING ]]+Table120[[#This Row],[RECEIPTS]]+Table120[[#This Row],[RETURNS]])-(Table120[[#This Row],[EXCHANGED]]+Table120[[#This Row],[SALES]]+Table120[[#This Row],[ISSUES]])</f>
        <v>8486.7999999999993</v>
      </c>
      <c r="I121" s="53">
        <v>0</v>
      </c>
      <c r="J121" s="58">
        <f t="shared" si="26"/>
        <v>-8486.7999999999993</v>
      </c>
      <c r="K121" s="53">
        <f>+'DAY17'!K121+'DAY18'!C121</f>
        <v>0</v>
      </c>
      <c r="L121" s="54">
        <f>+'DAY17'!L121+'DAY18'!D121</f>
        <v>8.3000000000000007</v>
      </c>
      <c r="M121" s="55">
        <f>+'DAY17'!M121+'DAY18'!E121</f>
        <v>0</v>
      </c>
      <c r="N121" s="52">
        <f>+'DAY17'!N121+'DAY18'!F121</f>
        <v>0</v>
      </c>
      <c r="O121" s="276">
        <f>+'DAY17'!O121+'DAY18'!G121</f>
        <v>2209.9</v>
      </c>
      <c r="P121" s="53">
        <f t="shared" si="42"/>
        <v>0</v>
      </c>
      <c r="Q121" s="54">
        <f t="shared" si="43"/>
        <v>0.46111111111111114</v>
      </c>
      <c r="R121" s="55">
        <f t="shared" si="44"/>
        <v>0</v>
      </c>
      <c r="S121" s="52">
        <f t="shared" si="45"/>
        <v>0</v>
      </c>
      <c r="T121" s="276">
        <f t="shared" si="46"/>
        <v>122.77222222222223</v>
      </c>
      <c r="U121" s="62">
        <f t="shared" si="25"/>
        <v>68.867730592372183</v>
      </c>
    </row>
    <row r="122" spans="1:21" x14ac:dyDescent="0.25">
      <c r="A122" s="78" t="s">
        <v>232</v>
      </c>
      <c r="B122" s="52">
        <f>'DAY17'!H122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+(Table120[[#This Row],[OPENING ]]+Table120[[#This Row],[RECEIPTS]]+Table120[[#This Row],[RETURNS]])-(Table120[[#This Row],[EXCHANGED]]+Table120[[#This Row],[SALES]]+Table120[[#This Row],[ISSUES]])</f>
        <v>0</v>
      </c>
      <c r="I122" s="53">
        <v>0</v>
      </c>
      <c r="J122" s="58">
        <f t="shared" si="26"/>
        <v>0</v>
      </c>
      <c r="K122" s="53">
        <f>+'DAY17'!K122+'DAY18'!C122</f>
        <v>0</v>
      </c>
      <c r="L122" s="54">
        <f>+'DAY17'!L122+'DAY18'!D122</f>
        <v>0</v>
      </c>
      <c r="M122" s="55">
        <f>+'DAY17'!M122+'DAY18'!E122</f>
        <v>0</v>
      </c>
      <c r="N122" s="52">
        <f>+'DAY17'!N122+'DAY18'!F122</f>
        <v>0</v>
      </c>
      <c r="O122" s="276">
        <f>+'DAY17'!O122+'DAY18'!G122</f>
        <v>0</v>
      </c>
      <c r="P122" s="53">
        <f t="shared" si="42"/>
        <v>0</v>
      </c>
      <c r="Q122" s="54">
        <f t="shared" si="43"/>
        <v>0</v>
      </c>
      <c r="R122" s="55">
        <f t="shared" si="44"/>
        <v>0</v>
      </c>
      <c r="S122" s="52">
        <f t="shared" si="45"/>
        <v>0</v>
      </c>
      <c r="T122" s="276">
        <f t="shared" si="46"/>
        <v>0</v>
      </c>
      <c r="U122" s="62">
        <f t="shared" si="25"/>
        <v>0</v>
      </c>
    </row>
    <row r="123" spans="1:21" x14ac:dyDescent="0.25">
      <c r="A123" s="320" t="s">
        <v>246</v>
      </c>
      <c r="B123" s="52">
        <f>'DAY17'!H123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+(Table120[[#This Row],[OPENING ]]+Table120[[#This Row],[RECEIPTS]]+Table120[[#This Row],[RETURNS]])-(Table120[[#This Row],[EXCHANGED]]+Table120[[#This Row],[SALES]]+Table120[[#This Row],[ISSUES]])</f>
        <v>100</v>
      </c>
      <c r="I123" s="53">
        <v>0</v>
      </c>
      <c r="J123" s="58">
        <f t="shared" si="26"/>
        <v>-100</v>
      </c>
      <c r="K123" s="53">
        <f>+'DAY17'!K123+'DAY18'!C123</f>
        <v>0</v>
      </c>
      <c r="L123" s="54">
        <f>+'DAY17'!L123+'DAY18'!D123</f>
        <v>0</v>
      </c>
      <c r="M123" s="55">
        <f>+'DAY17'!M123+'DAY18'!E123</f>
        <v>0</v>
      </c>
      <c r="N123" s="52">
        <f>+'DAY17'!N123+'DAY18'!F123</f>
        <v>0</v>
      </c>
      <c r="O123" s="276">
        <f>+'DAY17'!O123+'DAY18'!G123</f>
        <v>0</v>
      </c>
      <c r="P123" s="53">
        <f t="shared" si="42"/>
        <v>0</v>
      </c>
      <c r="Q123" s="54">
        <f t="shared" si="43"/>
        <v>0</v>
      </c>
      <c r="R123" s="55">
        <f t="shared" si="44"/>
        <v>0</v>
      </c>
      <c r="S123" s="52">
        <f t="shared" si="45"/>
        <v>0</v>
      </c>
      <c r="T123" s="276">
        <f t="shared" si="46"/>
        <v>0</v>
      </c>
      <c r="U123" s="62">
        <f t="shared" si="25"/>
        <v>0</v>
      </c>
    </row>
    <row r="124" spans="1:21" ht="15.75" thickBot="1" x14ac:dyDescent="0.3">
      <c r="A124" s="177"/>
      <c r="B124" s="52">
        <f>'DAY17'!H124</f>
        <v>0</v>
      </c>
      <c r="C124" s="53">
        <v>0</v>
      </c>
      <c r="D124" s="54">
        <v>0</v>
      </c>
      <c r="E124" s="55">
        <v>0</v>
      </c>
      <c r="F124" s="52">
        <v>0</v>
      </c>
      <c r="G124" s="276">
        <v>0</v>
      </c>
      <c r="H124" s="54">
        <f>+(Table120[[#This Row],[OPENING ]]+Table120[[#This Row],[RECEIPTS]]+Table120[[#This Row],[RETURNS]])-(Table120[[#This Row],[EXCHANGED]]+Table120[[#This Row],[SALES]]+Table120[[#This Row],[ISSUES]])</f>
        <v>0</v>
      </c>
      <c r="I124" s="144">
        <v>0</v>
      </c>
      <c r="J124" s="148">
        <f t="shared" si="26"/>
        <v>0</v>
      </c>
      <c r="K124" s="53">
        <f>+'DAY17'!K124+'DAY18'!C124</f>
        <v>0</v>
      </c>
      <c r="L124" s="54">
        <f>+'DAY17'!L124+'DAY18'!D124</f>
        <v>0</v>
      </c>
      <c r="M124" s="55">
        <f>+'DAY17'!M124+'DAY18'!E124</f>
        <v>0</v>
      </c>
      <c r="N124" s="52">
        <f>+'DAY17'!N124+'DAY18'!F124</f>
        <v>0</v>
      </c>
      <c r="O124" s="276">
        <f>+'DAY17'!O124+'DAY18'!G124</f>
        <v>0</v>
      </c>
      <c r="P124" s="53">
        <f t="shared" si="42"/>
        <v>0</v>
      </c>
      <c r="Q124" s="54">
        <f t="shared" si="43"/>
        <v>0</v>
      </c>
      <c r="R124" s="55">
        <f t="shared" si="44"/>
        <v>0</v>
      </c>
      <c r="S124" s="52">
        <f t="shared" si="45"/>
        <v>0</v>
      </c>
      <c r="T124" s="276">
        <f t="shared" si="46"/>
        <v>0</v>
      </c>
      <c r="U124" s="167">
        <f t="shared" si="25"/>
        <v>0</v>
      </c>
    </row>
    <row r="125" spans="1:21" ht="17.25" thickBot="1" x14ac:dyDescent="0.35">
      <c r="A125" s="159" t="s">
        <v>196</v>
      </c>
      <c r="B125" s="160">
        <f t="shared" ref="B125:T125" si="47">SUM(B117:B124)</f>
        <v>8586.7999999999993</v>
      </c>
      <c r="C125" s="161">
        <f t="shared" si="47"/>
        <v>0</v>
      </c>
      <c r="D125" s="162">
        <f t="shared" si="47"/>
        <v>0</v>
      </c>
      <c r="E125" s="163">
        <f t="shared" si="47"/>
        <v>0</v>
      </c>
      <c r="F125" s="160">
        <f t="shared" si="47"/>
        <v>0</v>
      </c>
      <c r="G125" s="277">
        <f t="shared" si="47"/>
        <v>0</v>
      </c>
      <c r="H125" s="162">
        <f t="shared" si="47"/>
        <v>8586.7999999999993</v>
      </c>
      <c r="I125" s="161">
        <f t="shared" si="47"/>
        <v>0</v>
      </c>
      <c r="J125" s="165">
        <f>SUM(J117:J124)</f>
        <v>-8586.7999999999993</v>
      </c>
      <c r="K125" s="161">
        <f t="shared" si="47"/>
        <v>0</v>
      </c>
      <c r="L125" s="162">
        <f t="shared" si="47"/>
        <v>8.3000000000000007</v>
      </c>
      <c r="M125" s="163">
        <f t="shared" si="47"/>
        <v>0</v>
      </c>
      <c r="N125" s="160">
        <f t="shared" si="47"/>
        <v>0</v>
      </c>
      <c r="O125" s="277">
        <f t="shared" si="47"/>
        <v>2209.9</v>
      </c>
      <c r="P125" s="161">
        <f t="shared" si="47"/>
        <v>0</v>
      </c>
      <c r="Q125" s="162">
        <f t="shared" si="47"/>
        <v>0.46111111111111114</v>
      </c>
      <c r="R125" s="163">
        <f t="shared" si="47"/>
        <v>0</v>
      </c>
      <c r="S125" s="160">
        <f t="shared" si="47"/>
        <v>0</v>
      </c>
      <c r="T125" s="277">
        <f t="shared" si="47"/>
        <v>122.77222222222223</v>
      </c>
      <c r="U125" s="166">
        <f t="shared" si="25"/>
        <v>69.679199350824987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'DAY17'!H128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+(Table120[[#This Row],[OPENING ]]+Table120[[#This Row],[RECEIPTS]]+Table120[[#This Row],[RETURNS]])-(Table120[[#This Row],[EXCHANGED]]+Table120[[#This Row],[SALES]]+Table120[[#This Row],[ISSUES]])</f>
        <v>0</v>
      </c>
      <c r="I128" s="53">
        <v>0</v>
      </c>
      <c r="J128" s="58">
        <f t="shared" si="26"/>
        <v>0</v>
      </c>
      <c r="K128" s="53">
        <f>+'DAY17'!K128+'DAY18'!C128</f>
        <v>0</v>
      </c>
      <c r="L128" s="54">
        <f>+'DAY17'!L128+'DAY18'!D128</f>
        <v>0</v>
      </c>
      <c r="M128" s="55">
        <f>+'DAY17'!M128+'DAY18'!E128</f>
        <v>0</v>
      </c>
      <c r="N128" s="52">
        <f>+'DAY17'!N128+'DAY18'!F128</f>
        <v>0</v>
      </c>
      <c r="O128" s="276">
        <f>+'DAY17'!O128+'DAY18'!G128</f>
        <v>1017</v>
      </c>
      <c r="P128" s="53">
        <f>+K128/18</f>
        <v>0</v>
      </c>
      <c r="Q128" s="54">
        <f>+L128/18</f>
        <v>0</v>
      </c>
      <c r="R128" s="55">
        <f>+M128/18</f>
        <v>0</v>
      </c>
      <c r="S128" s="52">
        <f>+N128/18</f>
        <v>0</v>
      </c>
      <c r="T128" s="276">
        <f>+O128/18</f>
        <v>56.5</v>
      </c>
      <c r="U128" s="62">
        <f t="shared" si="25"/>
        <v>0</v>
      </c>
    </row>
    <row r="129" spans="1:21" x14ac:dyDescent="0.25">
      <c r="A129" s="80" t="s">
        <v>48</v>
      </c>
      <c r="B129" s="52">
        <f>'DAY17'!H129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+(Table120[[#This Row],[OPENING ]]+Table120[[#This Row],[RECEIPTS]]+Table120[[#This Row],[RETURNS]])-(Table120[[#This Row],[EXCHANGED]]+Table120[[#This Row],[SALES]]+Table120[[#This Row],[ISSUES]])</f>
        <v>28</v>
      </c>
      <c r="I129" s="53">
        <v>0</v>
      </c>
      <c r="J129" s="58">
        <f t="shared" si="26"/>
        <v>-28</v>
      </c>
      <c r="K129" s="53">
        <f>+'DAY17'!K129+'DAY18'!C129</f>
        <v>0</v>
      </c>
      <c r="L129" s="54">
        <f>+'DAY17'!L129+'DAY18'!D129</f>
        <v>0</v>
      </c>
      <c r="M129" s="55">
        <f>+'DAY17'!M129+'DAY18'!E129</f>
        <v>0</v>
      </c>
      <c r="N129" s="52">
        <f>+'DAY17'!N129+'DAY18'!F129</f>
        <v>0</v>
      </c>
      <c r="O129" s="276">
        <f>+'DAY17'!O129+'DAY18'!G129</f>
        <v>0</v>
      </c>
      <c r="P129" s="53">
        <f t="shared" ref="P129:P149" si="48">+K129/18</f>
        <v>0</v>
      </c>
      <c r="Q129" s="54">
        <f t="shared" ref="Q129:Q149" si="49">+L129/18</f>
        <v>0</v>
      </c>
      <c r="R129" s="55">
        <f t="shared" ref="R129:R149" si="50">+M129/18</f>
        <v>0</v>
      </c>
      <c r="S129" s="52">
        <f t="shared" ref="S129:S149" si="51">+N129/18</f>
        <v>0</v>
      </c>
      <c r="T129" s="276">
        <f t="shared" ref="T129:T149" si="52">+O129/18</f>
        <v>0</v>
      </c>
      <c r="U129" s="62">
        <f t="shared" si="25"/>
        <v>0</v>
      </c>
    </row>
    <row r="130" spans="1:21" x14ac:dyDescent="0.25">
      <c r="A130" s="80" t="s">
        <v>49</v>
      </c>
      <c r="B130" s="52">
        <f>'DAY17'!H130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+(Table120[[#This Row],[OPENING ]]+Table120[[#This Row],[RECEIPTS]]+Table120[[#This Row],[RETURNS]])-(Table120[[#This Row],[EXCHANGED]]+Table120[[#This Row],[SALES]]+Table120[[#This Row],[ISSUES]])</f>
        <v>0</v>
      </c>
      <c r="I130" s="53">
        <v>0</v>
      </c>
      <c r="J130" s="58">
        <f t="shared" si="26"/>
        <v>0</v>
      </c>
      <c r="K130" s="53">
        <f>+'DAY17'!K130+'DAY18'!C130</f>
        <v>20</v>
      </c>
      <c r="L130" s="54">
        <f>+'DAY17'!L130+'DAY18'!D130</f>
        <v>0</v>
      </c>
      <c r="M130" s="55">
        <f>+'DAY17'!M130+'DAY18'!E130</f>
        <v>0</v>
      </c>
      <c r="N130" s="52">
        <f>+'DAY17'!N130+'DAY18'!F130</f>
        <v>0</v>
      </c>
      <c r="O130" s="276">
        <f>+'DAY17'!O130+'DAY18'!G130</f>
        <v>220</v>
      </c>
      <c r="P130" s="53">
        <f t="shared" si="48"/>
        <v>1.1111111111111112</v>
      </c>
      <c r="Q130" s="54">
        <f t="shared" si="49"/>
        <v>0</v>
      </c>
      <c r="R130" s="55">
        <f t="shared" si="50"/>
        <v>0</v>
      </c>
      <c r="S130" s="52">
        <f t="shared" si="51"/>
        <v>0</v>
      </c>
      <c r="T130" s="276">
        <f t="shared" si="52"/>
        <v>12.222222222222221</v>
      </c>
      <c r="U130" s="62">
        <f t="shared" si="25"/>
        <v>0</v>
      </c>
    </row>
    <row r="131" spans="1:21" x14ac:dyDescent="0.25">
      <c r="A131" s="80" t="s">
        <v>50</v>
      </c>
      <c r="B131" s="52">
        <f>'DAY17'!H131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+(Table120[[#This Row],[OPENING ]]+Table120[[#This Row],[RECEIPTS]]+Table120[[#This Row],[RETURNS]])-(Table120[[#This Row],[EXCHANGED]]+Table120[[#This Row],[SALES]]+Table120[[#This Row],[ISSUES]])</f>
        <v>43.900000000000006</v>
      </c>
      <c r="I131" s="53">
        <v>0</v>
      </c>
      <c r="J131" s="58">
        <f t="shared" si="26"/>
        <v>-43.900000000000006</v>
      </c>
      <c r="K131" s="53">
        <f>+'DAY17'!K131+'DAY18'!C131</f>
        <v>0</v>
      </c>
      <c r="L131" s="54">
        <f>+'DAY17'!L131+'DAY18'!D131</f>
        <v>0</v>
      </c>
      <c r="M131" s="55">
        <f>+'DAY17'!M131+'DAY18'!E131</f>
        <v>0</v>
      </c>
      <c r="N131" s="52">
        <f>+'DAY17'!N131+'DAY18'!F131</f>
        <v>0</v>
      </c>
      <c r="O131" s="276">
        <f>+'DAY17'!O131+'DAY18'!G131</f>
        <v>15.8</v>
      </c>
      <c r="P131" s="53">
        <f t="shared" si="48"/>
        <v>0</v>
      </c>
      <c r="Q131" s="54">
        <f t="shared" si="49"/>
        <v>0</v>
      </c>
      <c r="R131" s="55">
        <f t="shared" si="50"/>
        <v>0</v>
      </c>
      <c r="S131" s="52">
        <f t="shared" si="51"/>
        <v>0</v>
      </c>
      <c r="T131" s="276">
        <f t="shared" si="52"/>
        <v>0.87777777777777777</v>
      </c>
      <c r="U131" s="62">
        <f t="shared" si="25"/>
        <v>50.012658227848107</v>
      </c>
    </row>
    <row r="132" spans="1:21" x14ac:dyDescent="0.25">
      <c r="A132" s="80" t="s">
        <v>107</v>
      </c>
      <c r="B132" s="52">
        <f>'DAY17'!H132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+(Table120[[#This Row],[OPENING ]]+Table120[[#This Row],[RECEIPTS]]+Table120[[#This Row],[RETURNS]])-(Table120[[#This Row],[EXCHANGED]]+Table120[[#This Row],[SALES]]+Table120[[#This Row],[ISSUES]])</f>
        <v>0</v>
      </c>
      <c r="I132" s="53">
        <v>0</v>
      </c>
      <c r="J132" s="58">
        <f t="shared" si="26"/>
        <v>0</v>
      </c>
      <c r="K132" s="53">
        <f>+'DAY17'!K132+'DAY18'!C132</f>
        <v>0</v>
      </c>
      <c r="L132" s="54">
        <f>+'DAY17'!L132+'DAY18'!D132</f>
        <v>0</v>
      </c>
      <c r="M132" s="55">
        <f>+'DAY17'!M132+'DAY18'!E132</f>
        <v>0</v>
      </c>
      <c r="N132" s="52">
        <f>+'DAY17'!N132+'DAY18'!F132</f>
        <v>0</v>
      </c>
      <c r="O132" s="276">
        <f>+'DAY17'!O132+'DAY18'!G132</f>
        <v>0</v>
      </c>
      <c r="P132" s="53">
        <f t="shared" si="48"/>
        <v>0</v>
      </c>
      <c r="Q132" s="54">
        <f t="shared" si="49"/>
        <v>0</v>
      </c>
      <c r="R132" s="55">
        <f t="shared" si="50"/>
        <v>0</v>
      </c>
      <c r="S132" s="52">
        <f t="shared" si="51"/>
        <v>0</v>
      </c>
      <c r="T132" s="276">
        <f t="shared" si="52"/>
        <v>0</v>
      </c>
      <c r="U132" s="62">
        <f t="shared" si="25"/>
        <v>0</v>
      </c>
    </row>
    <row r="133" spans="1:21" x14ac:dyDescent="0.25">
      <c r="A133" s="80" t="s">
        <v>108</v>
      </c>
      <c r="B133" s="52">
        <f>'DAY17'!H133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+(Table120[[#This Row],[OPENING ]]+Table120[[#This Row],[RECEIPTS]]+Table120[[#This Row],[RETURNS]])-(Table120[[#This Row],[EXCHANGED]]+Table120[[#This Row],[SALES]]+Table120[[#This Row],[ISSUES]])</f>
        <v>5775.4</v>
      </c>
      <c r="I133" s="53">
        <v>0</v>
      </c>
      <c r="J133" s="58">
        <f t="shared" si="26"/>
        <v>-5775.4</v>
      </c>
      <c r="K133" s="53">
        <f>+'DAY17'!K133+'DAY18'!C133</f>
        <v>0</v>
      </c>
      <c r="L133" s="54">
        <f>+'DAY17'!L133+'DAY18'!D133</f>
        <v>0</v>
      </c>
      <c r="M133" s="55">
        <f>+'DAY17'!M133+'DAY18'!E133</f>
        <v>0</v>
      </c>
      <c r="N133" s="52">
        <f>+'DAY17'!N133+'DAY18'!F133</f>
        <v>0</v>
      </c>
      <c r="O133" s="276">
        <f>+'DAY17'!O133+'DAY18'!G133</f>
        <v>0</v>
      </c>
      <c r="P133" s="53">
        <f t="shared" si="48"/>
        <v>0</v>
      </c>
      <c r="Q133" s="54">
        <f t="shared" si="49"/>
        <v>0</v>
      </c>
      <c r="R133" s="55">
        <f t="shared" si="50"/>
        <v>0</v>
      </c>
      <c r="S133" s="52">
        <f t="shared" si="51"/>
        <v>0</v>
      </c>
      <c r="T133" s="276">
        <f t="shared" si="52"/>
        <v>0</v>
      </c>
      <c r="U133" s="62">
        <f t="shared" ref="U133:U209" si="53">IFERROR(+H133/(P133+Q133+R133+S133+T133),0)</f>
        <v>0</v>
      </c>
    </row>
    <row r="134" spans="1:21" x14ac:dyDescent="0.25">
      <c r="A134" s="85" t="s">
        <v>115</v>
      </c>
      <c r="B134" s="52">
        <f>'DAY17'!H134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+(Table120[[#This Row],[OPENING ]]+Table120[[#This Row],[RECEIPTS]]+Table120[[#This Row],[RETURNS]])-(Table120[[#This Row],[EXCHANGED]]+Table120[[#This Row],[SALES]]+Table120[[#This Row],[ISSUES]])</f>
        <v>0</v>
      </c>
      <c r="I134" s="53">
        <v>0</v>
      </c>
      <c r="J134" s="58">
        <f t="shared" si="26"/>
        <v>0</v>
      </c>
      <c r="K134" s="53">
        <f>+'DAY17'!K134+'DAY18'!C134</f>
        <v>0</v>
      </c>
      <c r="L134" s="54">
        <f>+'DAY17'!L134+'DAY18'!D134</f>
        <v>0</v>
      </c>
      <c r="M134" s="55">
        <f>+'DAY17'!M134+'DAY18'!E134</f>
        <v>0</v>
      </c>
      <c r="N134" s="52">
        <f>+'DAY17'!N134+'DAY18'!F134</f>
        <v>0</v>
      </c>
      <c r="O134" s="276">
        <f>+'DAY17'!O134+'DAY18'!G134</f>
        <v>0</v>
      </c>
      <c r="P134" s="53">
        <f t="shared" si="48"/>
        <v>0</v>
      </c>
      <c r="Q134" s="54">
        <f t="shared" si="49"/>
        <v>0</v>
      </c>
      <c r="R134" s="55">
        <f t="shared" si="50"/>
        <v>0</v>
      </c>
      <c r="S134" s="52">
        <f t="shared" si="51"/>
        <v>0</v>
      </c>
      <c r="T134" s="276">
        <f t="shared" si="52"/>
        <v>0</v>
      </c>
      <c r="U134" s="62">
        <f t="shared" si="53"/>
        <v>0</v>
      </c>
    </row>
    <row r="135" spans="1:21" x14ac:dyDescent="0.25">
      <c r="A135" s="80" t="s">
        <v>253</v>
      </c>
      <c r="B135" s="52">
        <f>'DAY17'!H135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+(Table120[[#This Row],[OPENING ]]+Table120[[#This Row],[RECEIPTS]]+Table120[[#This Row],[RETURNS]])-(Table120[[#This Row],[EXCHANGED]]+Table120[[#This Row],[SALES]]+Table120[[#This Row],[ISSUES]])</f>
        <v>0</v>
      </c>
      <c r="I135" s="53">
        <v>0</v>
      </c>
      <c r="J135" s="58">
        <f t="shared" si="26"/>
        <v>0</v>
      </c>
      <c r="K135" s="53">
        <f>+'DAY17'!K135+'DAY18'!C135</f>
        <v>0</v>
      </c>
      <c r="L135" s="54">
        <f>+'DAY17'!L135+'DAY18'!D135</f>
        <v>0</v>
      </c>
      <c r="M135" s="55">
        <f>+'DAY17'!M135+'DAY18'!E135</f>
        <v>0</v>
      </c>
      <c r="N135" s="52">
        <f>+'DAY17'!N135+'DAY18'!F135</f>
        <v>0</v>
      </c>
      <c r="O135" s="276">
        <f>+'DAY17'!O135+'DAY18'!G135</f>
        <v>754</v>
      </c>
      <c r="P135" s="53">
        <f t="shared" si="48"/>
        <v>0</v>
      </c>
      <c r="Q135" s="54">
        <f t="shared" si="49"/>
        <v>0</v>
      </c>
      <c r="R135" s="55">
        <f t="shared" si="50"/>
        <v>0</v>
      </c>
      <c r="S135" s="52">
        <f t="shared" si="51"/>
        <v>0</v>
      </c>
      <c r="T135" s="276">
        <f t="shared" si="52"/>
        <v>41.888888888888886</v>
      </c>
      <c r="U135" s="62">
        <f t="shared" si="53"/>
        <v>0</v>
      </c>
    </row>
    <row r="136" spans="1:21" x14ac:dyDescent="0.25">
      <c r="A136" s="80" t="s">
        <v>123</v>
      </c>
      <c r="B136" s="52">
        <f>'DAY17'!H136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+(Table120[[#This Row],[OPENING ]]+Table120[[#This Row],[RECEIPTS]]+Table120[[#This Row],[RETURNS]])-(Table120[[#This Row],[EXCHANGED]]+Table120[[#This Row],[SALES]]+Table120[[#This Row],[ISSUES]])</f>
        <v>0</v>
      </c>
      <c r="I136" s="53">
        <v>0</v>
      </c>
      <c r="J136" s="58">
        <f t="shared" si="26"/>
        <v>0</v>
      </c>
      <c r="K136" s="53">
        <f>+'DAY17'!K136+'DAY18'!C136</f>
        <v>0</v>
      </c>
      <c r="L136" s="54">
        <f>+'DAY17'!L136+'DAY18'!D136</f>
        <v>0</v>
      </c>
      <c r="M136" s="55">
        <f>+'DAY17'!M136+'DAY18'!E136</f>
        <v>0</v>
      </c>
      <c r="N136" s="52">
        <f>+'DAY17'!N136+'DAY18'!F136</f>
        <v>0</v>
      </c>
      <c r="O136" s="276">
        <f>+'DAY17'!O136+'DAY18'!G136</f>
        <v>0</v>
      </c>
      <c r="P136" s="53">
        <f t="shared" si="48"/>
        <v>0</v>
      </c>
      <c r="Q136" s="54">
        <f t="shared" si="49"/>
        <v>0</v>
      </c>
      <c r="R136" s="55">
        <f t="shared" si="50"/>
        <v>0</v>
      </c>
      <c r="S136" s="52">
        <f t="shared" si="51"/>
        <v>0</v>
      </c>
      <c r="T136" s="276">
        <f t="shared" si="52"/>
        <v>0</v>
      </c>
      <c r="U136" s="62">
        <f t="shared" si="53"/>
        <v>0</v>
      </c>
    </row>
    <row r="137" spans="1:21" x14ac:dyDescent="0.25">
      <c r="A137" s="80" t="s">
        <v>124</v>
      </c>
      <c r="B137" s="52">
        <f>'DAY17'!H137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+(Table120[[#This Row],[OPENING ]]+Table120[[#This Row],[RECEIPTS]]+Table120[[#This Row],[RETURNS]])-(Table120[[#This Row],[EXCHANGED]]+Table120[[#This Row],[SALES]]+Table120[[#This Row],[ISSUES]])</f>
        <v>0</v>
      </c>
      <c r="I137" s="53">
        <v>0</v>
      </c>
      <c r="J137" s="58">
        <f t="shared" si="26"/>
        <v>0</v>
      </c>
      <c r="K137" s="53">
        <f>+'DAY17'!K137+'DAY18'!C137</f>
        <v>0</v>
      </c>
      <c r="L137" s="54">
        <f>+'DAY17'!L137+'DAY18'!D137</f>
        <v>0</v>
      </c>
      <c r="M137" s="55">
        <f>+'DAY17'!M137+'DAY18'!E137</f>
        <v>0</v>
      </c>
      <c r="N137" s="52">
        <f>+'DAY17'!N137+'DAY18'!F137</f>
        <v>0</v>
      </c>
      <c r="O137" s="276">
        <f>+'DAY17'!O137+'DAY18'!G137</f>
        <v>0</v>
      </c>
      <c r="P137" s="53">
        <f t="shared" si="48"/>
        <v>0</v>
      </c>
      <c r="Q137" s="54">
        <f t="shared" si="49"/>
        <v>0</v>
      </c>
      <c r="R137" s="55">
        <f t="shared" si="50"/>
        <v>0</v>
      </c>
      <c r="S137" s="52">
        <f t="shared" si="51"/>
        <v>0</v>
      </c>
      <c r="T137" s="276">
        <f t="shared" si="52"/>
        <v>0</v>
      </c>
      <c r="U137" s="62">
        <f t="shared" si="53"/>
        <v>0</v>
      </c>
    </row>
    <row r="138" spans="1:21" x14ac:dyDescent="0.25">
      <c r="A138" s="80" t="s">
        <v>125</v>
      </c>
      <c r="B138" s="52">
        <f>'DAY17'!H138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+(Table120[[#This Row],[OPENING ]]+Table120[[#This Row],[RECEIPTS]]+Table120[[#This Row],[RETURNS]])-(Table120[[#This Row],[EXCHANGED]]+Table120[[#This Row],[SALES]]+Table120[[#This Row],[ISSUES]])</f>
        <v>0</v>
      </c>
      <c r="I138" s="53">
        <v>0</v>
      </c>
      <c r="J138" s="58">
        <f t="shared" si="26"/>
        <v>0</v>
      </c>
      <c r="K138" s="53">
        <f>+'DAY17'!K138+'DAY18'!C138</f>
        <v>0</v>
      </c>
      <c r="L138" s="54">
        <f>+'DAY17'!L138+'DAY18'!D138</f>
        <v>0</v>
      </c>
      <c r="M138" s="55">
        <f>+'DAY17'!M138+'DAY18'!E138</f>
        <v>0</v>
      </c>
      <c r="N138" s="52">
        <f>+'DAY17'!N138+'DAY18'!F138</f>
        <v>0</v>
      </c>
      <c r="O138" s="276">
        <f>+'DAY17'!O138+'DAY18'!G138</f>
        <v>0</v>
      </c>
      <c r="P138" s="53">
        <f t="shared" si="48"/>
        <v>0</v>
      </c>
      <c r="Q138" s="54">
        <f t="shared" si="49"/>
        <v>0</v>
      </c>
      <c r="R138" s="55">
        <f t="shared" si="50"/>
        <v>0</v>
      </c>
      <c r="S138" s="52">
        <f t="shared" si="51"/>
        <v>0</v>
      </c>
      <c r="T138" s="276">
        <f t="shared" si="52"/>
        <v>0</v>
      </c>
      <c r="U138" s="62">
        <f t="shared" si="53"/>
        <v>0</v>
      </c>
    </row>
    <row r="139" spans="1:21" x14ac:dyDescent="0.25">
      <c r="A139" s="80" t="s">
        <v>172</v>
      </c>
      <c r="B139" s="52">
        <f>'DAY17'!H139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+(Table120[[#This Row],[OPENING ]]+Table120[[#This Row],[RECEIPTS]]+Table120[[#This Row],[RETURNS]])-(Table120[[#This Row],[EXCHANGED]]+Table120[[#This Row],[SALES]]+Table120[[#This Row],[ISSUES]])</f>
        <v>0</v>
      </c>
      <c r="I139" s="53">
        <v>0</v>
      </c>
      <c r="J139" s="58">
        <f t="shared" si="26"/>
        <v>0</v>
      </c>
      <c r="K139" s="53">
        <f>+'DAY17'!K139+'DAY18'!C139</f>
        <v>0</v>
      </c>
      <c r="L139" s="54">
        <f>+'DAY17'!L139+'DAY18'!D139</f>
        <v>0</v>
      </c>
      <c r="M139" s="55">
        <f>+'DAY17'!M139+'DAY18'!E139</f>
        <v>0</v>
      </c>
      <c r="N139" s="52">
        <f>+'DAY17'!N139+'DAY18'!F139</f>
        <v>0</v>
      </c>
      <c r="O139" s="276">
        <f>+'DAY17'!O139+'DAY18'!G139</f>
        <v>0</v>
      </c>
      <c r="P139" s="53">
        <f t="shared" si="48"/>
        <v>0</v>
      </c>
      <c r="Q139" s="54">
        <f t="shared" si="49"/>
        <v>0</v>
      </c>
      <c r="R139" s="55">
        <f t="shared" si="50"/>
        <v>0</v>
      </c>
      <c r="S139" s="52">
        <f t="shared" si="51"/>
        <v>0</v>
      </c>
      <c r="T139" s="276">
        <f t="shared" si="52"/>
        <v>0</v>
      </c>
      <c r="U139" s="62">
        <f t="shared" si="53"/>
        <v>0</v>
      </c>
    </row>
    <row r="140" spans="1:21" x14ac:dyDescent="0.25">
      <c r="A140" s="80" t="s">
        <v>173</v>
      </c>
      <c r="B140" s="52">
        <f>'DAY17'!H140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+(Table120[[#This Row],[OPENING ]]+Table120[[#This Row],[RECEIPTS]]+Table120[[#This Row],[RETURNS]])-(Table120[[#This Row],[EXCHANGED]]+Table120[[#This Row],[SALES]]+Table120[[#This Row],[ISSUES]])</f>
        <v>0</v>
      </c>
      <c r="I140" s="53">
        <v>0</v>
      </c>
      <c r="J140" s="58">
        <f t="shared" si="26"/>
        <v>0</v>
      </c>
      <c r="K140" s="53">
        <f>+'DAY17'!K140+'DAY18'!C140</f>
        <v>0</v>
      </c>
      <c r="L140" s="54">
        <f>+'DAY17'!L140+'DAY18'!D140</f>
        <v>0</v>
      </c>
      <c r="M140" s="55">
        <f>+'DAY17'!M140+'DAY18'!E140</f>
        <v>0</v>
      </c>
      <c r="N140" s="52">
        <f>+'DAY17'!N140+'DAY18'!F140</f>
        <v>0</v>
      </c>
      <c r="O140" s="276">
        <f>+'DAY17'!O140+'DAY18'!G140</f>
        <v>0</v>
      </c>
      <c r="P140" s="53">
        <f t="shared" si="48"/>
        <v>0</v>
      </c>
      <c r="Q140" s="54">
        <f t="shared" si="49"/>
        <v>0</v>
      </c>
      <c r="R140" s="55">
        <f t="shared" si="50"/>
        <v>0</v>
      </c>
      <c r="S140" s="52">
        <f t="shared" si="51"/>
        <v>0</v>
      </c>
      <c r="T140" s="276">
        <f t="shared" si="52"/>
        <v>0</v>
      </c>
      <c r="U140" s="62">
        <f t="shared" si="53"/>
        <v>0</v>
      </c>
    </row>
    <row r="141" spans="1:21" x14ac:dyDescent="0.25">
      <c r="A141" s="80" t="s">
        <v>177</v>
      </c>
      <c r="B141" s="52">
        <f>'DAY17'!H141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+(Table120[[#This Row],[OPENING ]]+Table120[[#This Row],[RECEIPTS]]+Table120[[#This Row],[RETURNS]])-(Table120[[#This Row],[EXCHANGED]]+Table120[[#This Row],[SALES]]+Table120[[#This Row],[ISSUES]])</f>
        <v>0</v>
      </c>
      <c r="I141" s="53">
        <v>0</v>
      </c>
      <c r="J141" s="58">
        <f t="shared" si="26"/>
        <v>0</v>
      </c>
      <c r="K141" s="53">
        <f>+'DAY17'!K141+'DAY18'!C141</f>
        <v>0</v>
      </c>
      <c r="L141" s="54">
        <f>+'DAY17'!L141+'DAY18'!D141</f>
        <v>0</v>
      </c>
      <c r="M141" s="55">
        <f>+'DAY17'!M141+'DAY18'!E141</f>
        <v>0</v>
      </c>
      <c r="N141" s="52">
        <f>+'DAY17'!N141+'DAY18'!F141</f>
        <v>0</v>
      </c>
      <c r="O141" s="276">
        <f>+'DAY17'!O141+'DAY18'!G141</f>
        <v>0</v>
      </c>
      <c r="P141" s="53">
        <f t="shared" si="48"/>
        <v>0</v>
      </c>
      <c r="Q141" s="54">
        <f t="shared" si="49"/>
        <v>0</v>
      </c>
      <c r="R141" s="55">
        <f t="shared" si="50"/>
        <v>0</v>
      </c>
      <c r="S141" s="52">
        <f t="shared" si="51"/>
        <v>0</v>
      </c>
      <c r="T141" s="276">
        <f t="shared" si="52"/>
        <v>0</v>
      </c>
      <c r="U141" s="62">
        <f t="shared" si="53"/>
        <v>0</v>
      </c>
    </row>
    <row r="142" spans="1:21" x14ac:dyDescent="0.25">
      <c r="A142" s="80" t="s">
        <v>176</v>
      </c>
      <c r="B142" s="52">
        <f>'DAY17'!H142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+(Table120[[#This Row],[OPENING ]]+Table120[[#This Row],[RECEIPTS]]+Table120[[#This Row],[RETURNS]])-(Table120[[#This Row],[EXCHANGED]]+Table120[[#This Row],[SALES]]+Table120[[#This Row],[ISSUES]])</f>
        <v>0</v>
      </c>
      <c r="I142" s="53">
        <v>0</v>
      </c>
      <c r="J142" s="58">
        <f t="shared" si="26"/>
        <v>0</v>
      </c>
      <c r="K142" s="53">
        <f>+'DAY17'!K142+'DAY18'!C142</f>
        <v>0</v>
      </c>
      <c r="L142" s="54">
        <f>+'DAY17'!L142+'DAY18'!D142</f>
        <v>0</v>
      </c>
      <c r="M142" s="55">
        <f>+'DAY17'!M142+'DAY18'!E142</f>
        <v>0</v>
      </c>
      <c r="N142" s="52">
        <f>+'DAY17'!N142+'DAY18'!F142</f>
        <v>0</v>
      </c>
      <c r="O142" s="276">
        <f>+'DAY17'!O142+'DAY18'!G142</f>
        <v>0</v>
      </c>
      <c r="P142" s="53">
        <f t="shared" si="48"/>
        <v>0</v>
      </c>
      <c r="Q142" s="54">
        <f t="shared" si="49"/>
        <v>0</v>
      </c>
      <c r="R142" s="55">
        <f t="shared" si="50"/>
        <v>0</v>
      </c>
      <c r="S142" s="52">
        <f t="shared" si="51"/>
        <v>0</v>
      </c>
      <c r="T142" s="276">
        <f t="shared" si="52"/>
        <v>0</v>
      </c>
      <c r="U142" s="62">
        <f t="shared" si="53"/>
        <v>0</v>
      </c>
    </row>
    <row r="143" spans="1:21" x14ac:dyDescent="0.25">
      <c r="A143" s="80" t="s">
        <v>210</v>
      </c>
      <c r="B143" s="52">
        <f>'DAY17'!H143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+(Table120[[#This Row],[OPENING ]]+Table120[[#This Row],[RECEIPTS]]+Table120[[#This Row],[RETURNS]])-(Table120[[#This Row],[EXCHANGED]]+Table120[[#This Row],[SALES]]+Table120[[#This Row],[ISSUES]])</f>
        <v>0</v>
      </c>
      <c r="I143" s="53">
        <v>0</v>
      </c>
      <c r="J143" s="58">
        <f t="shared" si="26"/>
        <v>0</v>
      </c>
      <c r="K143" s="53">
        <f>+'DAY17'!K143+'DAY18'!C143</f>
        <v>0</v>
      </c>
      <c r="L143" s="54">
        <f>+'DAY17'!L143+'DAY18'!D143</f>
        <v>0</v>
      </c>
      <c r="M143" s="55">
        <f>+'DAY17'!M143+'DAY18'!E143</f>
        <v>0</v>
      </c>
      <c r="N143" s="52">
        <f>+'DAY17'!N143+'DAY18'!F143</f>
        <v>0</v>
      </c>
      <c r="O143" s="276">
        <f>+'DAY17'!O143+'DAY18'!G143</f>
        <v>0</v>
      </c>
      <c r="P143" s="53">
        <f t="shared" si="48"/>
        <v>0</v>
      </c>
      <c r="Q143" s="54">
        <f t="shared" si="49"/>
        <v>0</v>
      </c>
      <c r="R143" s="55">
        <f t="shared" si="50"/>
        <v>0</v>
      </c>
      <c r="S143" s="52">
        <f t="shared" si="51"/>
        <v>0</v>
      </c>
      <c r="T143" s="276">
        <f t="shared" si="52"/>
        <v>0</v>
      </c>
      <c r="U143" s="62">
        <f t="shared" si="53"/>
        <v>0</v>
      </c>
    </row>
    <row r="144" spans="1:21" x14ac:dyDescent="0.25">
      <c r="A144" s="80" t="s">
        <v>211</v>
      </c>
      <c r="B144" s="52">
        <f>'DAY17'!H144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+(Table120[[#This Row],[OPENING ]]+Table120[[#This Row],[RECEIPTS]]+Table120[[#This Row],[RETURNS]])-(Table120[[#This Row],[EXCHANGED]]+Table120[[#This Row],[SALES]]+Table120[[#This Row],[ISSUES]])</f>
        <v>0</v>
      </c>
      <c r="I144" s="53">
        <v>0</v>
      </c>
      <c r="J144" s="58">
        <f t="shared" si="26"/>
        <v>0</v>
      </c>
      <c r="K144" s="53">
        <f>+'DAY17'!K144+'DAY18'!C144</f>
        <v>0</v>
      </c>
      <c r="L144" s="54">
        <f>+'DAY17'!L144+'DAY18'!D144</f>
        <v>0</v>
      </c>
      <c r="M144" s="55">
        <f>+'DAY17'!M144+'DAY18'!E144</f>
        <v>0</v>
      </c>
      <c r="N144" s="52">
        <f>+'DAY17'!N144+'DAY18'!F144</f>
        <v>0</v>
      </c>
      <c r="O144" s="276">
        <f>+'DAY17'!O144+'DAY18'!G144</f>
        <v>0</v>
      </c>
      <c r="P144" s="53">
        <f t="shared" si="48"/>
        <v>0</v>
      </c>
      <c r="Q144" s="54">
        <f t="shared" si="49"/>
        <v>0</v>
      </c>
      <c r="R144" s="55">
        <f t="shared" si="50"/>
        <v>0</v>
      </c>
      <c r="S144" s="52">
        <f t="shared" si="51"/>
        <v>0</v>
      </c>
      <c r="T144" s="276">
        <f t="shared" si="52"/>
        <v>0</v>
      </c>
      <c r="U144" s="62">
        <f t="shared" si="53"/>
        <v>0</v>
      </c>
    </row>
    <row r="145" spans="1:21" x14ac:dyDescent="0.25">
      <c r="A145" s="80" t="s">
        <v>214</v>
      </c>
      <c r="B145" s="52">
        <f>'DAY17'!H145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+(Table120[[#This Row],[OPENING ]]+Table120[[#This Row],[RECEIPTS]]+Table120[[#This Row],[RETURNS]])-(Table120[[#This Row],[EXCHANGED]]+Table120[[#This Row],[SALES]]+Table120[[#This Row],[ISSUES]])</f>
        <v>0</v>
      </c>
      <c r="I145" s="53">
        <v>0</v>
      </c>
      <c r="J145" s="58">
        <f t="shared" si="26"/>
        <v>0</v>
      </c>
      <c r="K145" s="53">
        <f>+'DAY17'!K145+'DAY18'!C145</f>
        <v>0</v>
      </c>
      <c r="L145" s="54">
        <f>+'DAY17'!L145+'DAY18'!D145</f>
        <v>0</v>
      </c>
      <c r="M145" s="55">
        <f>+'DAY17'!M145+'DAY18'!E145</f>
        <v>0</v>
      </c>
      <c r="N145" s="52">
        <f>+'DAY17'!N145+'DAY18'!F145</f>
        <v>0</v>
      </c>
      <c r="O145" s="276">
        <f>+'DAY17'!O145+'DAY18'!G145</f>
        <v>0</v>
      </c>
      <c r="P145" s="53">
        <f t="shared" si="48"/>
        <v>0</v>
      </c>
      <c r="Q145" s="54">
        <f t="shared" si="49"/>
        <v>0</v>
      </c>
      <c r="R145" s="55">
        <f t="shared" si="50"/>
        <v>0</v>
      </c>
      <c r="S145" s="52">
        <f t="shared" si="51"/>
        <v>0</v>
      </c>
      <c r="T145" s="276">
        <f t="shared" si="52"/>
        <v>0</v>
      </c>
      <c r="U145" s="62">
        <f t="shared" si="53"/>
        <v>0</v>
      </c>
    </row>
    <row r="146" spans="1:21" x14ac:dyDescent="0.25">
      <c r="A146" s="80" t="s">
        <v>215</v>
      </c>
      <c r="B146" s="52">
        <f>'DAY17'!H146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+(Table120[[#This Row],[OPENING ]]+Table120[[#This Row],[RECEIPTS]]+Table120[[#This Row],[RETURNS]])-(Table120[[#This Row],[EXCHANGED]]+Table120[[#This Row],[SALES]]+Table120[[#This Row],[ISSUES]])</f>
        <v>0</v>
      </c>
      <c r="I146" s="53">
        <v>0</v>
      </c>
      <c r="J146" s="58">
        <f t="shared" si="26"/>
        <v>0</v>
      </c>
      <c r="K146" s="53">
        <f>+'DAY17'!K146+'DAY18'!C146</f>
        <v>0</v>
      </c>
      <c r="L146" s="54">
        <f>+'DAY17'!L146+'DAY18'!D146</f>
        <v>0</v>
      </c>
      <c r="M146" s="55">
        <f>+'DAY17'!M146+'DAY18'!E146</f>
        <v>0</v>
      </c>
      <c r="N146" s="52">
        <f>+'DAY17'!N146+'DAY18'!F146</f>
        <v>0</v>
      </c>
      <c r="O146" s="276">
        <f>+'DAY17'!O146+'DAY18'!G146</f>
        <v>0</v>
      </c>
      <c r="P146" s="53">
        <f t="shared" si="48"/>
        <v>0</v>
      </c>
      <c r="Q146" s="54">
        <f t="shared" si="49"/>
        <v>0</v>
      </c>
      <c r="R146" s="55">
        <f t="shared" si="50"/>
        <v>0</v>
      </c>
      <c r="S146" s="52">
        <f t="shared" si="51"/>
        <v>0</v>
      </c>
      <c r="T146" s="276">
        <f t="shared" si="52"/>
        <v>0</v>
      </c>
      <c r="U146" s="62">
        <f t="shared" si="53"/>
        <v>0</v>
      </c>
    </row>
    <row r="147" spans="1:21" x14ac:dyDescent="0.25">
      <c r="A147" s="80" t="s">
        <v>233</v>
      </c>
      <c r="B147" s="52">
        <f>'DAY17'!H147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+(Table120[[#This Row],[OPENING ]]+Table120[[#This Row],[RECEIPTS]]+Table120[[#This Row],[RETURNS]])-(Table120[[#This Row],[EXCHANGED]]+Table120[[#This Row],[SALES]]+Table120[[#This Row],[ISSUES]])</f>
        <v>0</v>
      </c>
      <c r="I147" s="53">
        <v>0</v>
      </c>
      <c r="J147" s="58">
        <f t="shared" si="26"/>
        <v>0</v>
      </c>
      <c r="K147" s="53">
        <f>+'DAY17'!K147+'DAY18'!C147</f>
        <v>0</v>
      </c>
      <c r="L147" s="54">
        <f>+'DAY17'!L147+'DAY18'!D147</f>
        <v>0</v>
      </c>
      <c r="M147" s="55">
        <f>+'DAY17'!M147+'DAY18'!E147</f>
        <v>0</v>
      </c>
      <c r="N147" s="52">
        <f>+'DAY17'!N147+'DAY18'!F147</f>
        <v>0</v>
      </c>
      <c r="O147" s="276">
        <f>+'DAY17'!O147+'DAY18'!G147</f>
        <v>0</v>
      </c>
      <c r="P147" s="53">
        <f t="shared" si="48"/>
        <v>0</v>
      </c>
      <c r="Q147" s="54">
        <f t="shared" si="49"/>
        <v>0</v>
      </c>
      <c r="R147" s="55">
        <f t="shared" si="50"/>
        <v>0</v>
      </c>
      <c r="S147" s="52">
        <f t="shared" si="51"/>
        <v>0</v>
      </c>
      <c r="T147" s="276">
        <f t="shared" si="52"/>
        <v>0</v>
      </c>
      <c r="U147" s="62">
        <f t="shared" si="53"/>
        <v>0</v>
      </c>
    </row>
    <row r="148" spans="1:21" x14ac:dyDescent="0.25">
      <c r="A148" s="80" t="s">
        <v>236</v>
      </c>
      <c r="B148" s="52">
        <f>'DAY17'!H148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+(Table120[[#This Row],[OPENING ]]+Table120[[#This Row],[RECEIPTS]]+Table120[[#This Row],[RETURNS]])-(Table120[[#This Row],[EXCHANGED]]+Table120[[#This Row],[SALES]]+Table120[[#This Row],[ISSUES]])</f>
        <v>0</v>
      </c>
      <c r="I148" s="53">
        <v>0</v>
      </c>
      <c r="J148" s="58">
        <f t="shared" si="26"/>
        <v>0</v>
      </c>
      <c r="K148" s="53">
        <f>+'DAY17'!K148+'DAY18'!C148</f>
        <v>0</v>
      </c>
      <c r="L148" s="54">
        <f>+'DAY17'!L148+'DAY18'!D148</f>
        <v>0</v>
      </c>
      <c r="M148" s="55">
        <f>+'DAY17'!M148+'DAY18'!E148</f>
        <v>0</v>
      </c>
      <c r="N148" s="52">
        <f>+'DAY17'!N148+'DAY18'!F148</f>
        <v>0</v>
      </c>
      <c r="O148" s="276">
        <f>+'DAY17'!O148+'DAY18'!G148</f>
        <v>0</v>
      </c>
      <c r="P148" s="53">
        <f t="shared" si="48"/>
        <v>0</v>
      </c>
      <c r="Q148" s="54">
        <f t="shared" si="49"/>
        <v>0</v>
      </c>
      <c r="R148" s="55">
        <f t="shared" si="50"/>
        <v>0</v>
      </c>
      <c r="S148" s="52">
        <f t="shared" si="51"/>
        <v>0</v>
      </c>
      <c r="T148" s="276">
        <f t="shared" si="52"/>
        <v>0</v>
      </c>
      <c r="U148" s="62">
        <f t="shared" si="53"/>
        <v>0</v>
      </c>
    </row>
    <row r="149" spans="1:21" ht="15.75" thickBot="1" x14ac:dyDescent="0.3">
      <c r="A149" s="142"/>
      <c r="B149" s="52">
        <f>'DAY17'!H149</f>
        <v>0</v>
      </c>
      <c r="C149" s="53">
        <v>0</v>
      </c>
      <c r="D149" s="54">
        <v>0</v>
      </c>
      <c r="E149" s="55">
        <v>0</v>
      </c>
      <c r="F149" s="52">
        <v>0</v>
      </c>
      <c r="G149" s="276">
        <v>0</v>
      </c>
      <c r="H149" s="54">
        <f>+(Table120[[#This Row],[OPENING ]]+Table120[[#This Row],[RECEIPTS]]+Table120[[#This Row],[RETURNS]])-(Table120[[#This Row],[EXCHANGED]]+Table120[[#This Row],[SALES]]+Table120[[#This Row],[ISSUES]])</f>
        <v>0</v>
      </c>
      <c r="I149" s="144">
        <v>0</v>
      </c>
      <c r="J149" s="148">
        <f t="shared" si="26"/>
        <v>0</v>
      </c>
      <c r="K149" s="53">
        <f>+'DAY17'!K149+'DAY18'!C149</f>
        <v>0</v>
      </c>
      <c r="L149" s="54">
        <f>+'DAY17'!L149+'DAY18'!D149</f>
        <v>0</v>
      </c>
      <c r="M149" s="55">
        <f>+'DAY17'!M149+'DAY18'!E149</f>
        <v>0</v>
      </c>
      <c r="N149" s="52">
        <f>+'DAY17'!N149+'DAY18'!F149</f>
        <v>0</v>
      </c>
      <c r="O149" s="276">
        <f>+'DAY17'!O149+'DAY18'!G149</f>
        <v>0</v>
      </c>
      <c r="P149" s="53">
        <f t="shared" si="48"/>
        <v>0</v>
      </c>
      <c r="Q149" s="54">
        <f t="shared" si="49"/>
        <v>0</v>
      </c>
      <c r="R149" s="55">
        <f t="shared" si="50"/>
        <v>0</v>
      </c>
      <c r="S149" s="52">
        <f t="shared" si="51"/>
        <v>0</v>
      </c>
      <c r="T149" s="276">
        <f t="shared" si="52"/>
        <v>0</v>
      </c>
      <c r="U149" s="167">
        <f t="shared" si="53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54">SUM(C128:C149)</f>
        <v>0</v>
      </c>
      <c r="D150" s="162">
        <f t="shared" si="54"/>
        <v>0</v>
      </c>
      <c r="E150" s="163">
        <f t="shared" si="54"/>
        <v>0</v>
      </c>
      <c r="F150" s="160">
        <f t="shared" si="54"/>
        <v>0</v>
      </c>
      <c r="G150" s="277">
        <f t="shared" ref="G150:T150" si="55">SUM(G128:G149)</f>
        <v>0</v>
      </c>
      <c r="H150" s="162">
        <f t="shared" si="55"/>
        <v>5847.2999999999993</v>
      </c>
      <c r="I150" s="161">
        <f t="shared" si="55"/>
        <v>0</v>
      </c>
      <c r="J150" s="165">
        <f t="shared" si="55"/>
        <v>-5847.2999999999993</v>
      </c>
      <c r="K150" s="161">
        <f t="shared" si="55"/>
        <v>20</v>
      </c>
      <c r="L150" s="174">
        <f t="shared" si="55"/>
        <v>0</v>
      </c>
      <c r="M150" s="163">
        <f t="shared" si="55"/>
        <v>0</v>
      </c>
      <c r="N150" s="160">
        <f t="shared" si="55"/>
        <v>0</v>
      </c>
      <c r="O150" s="277">
        <f t="shared" si="55"/>
        <v>2006.8</v>
      </c>
      <c r="P150" s="161">
        <f t="shared" si="55"/>
        <v>1.1111111111111112</v>
      </c>
      <c r="Q150" s="162">
        <f t="shared" si="55"/>
        <v>0</v>
      </c>
      <c r="R150" s="163">
        <f t="shared" si="55"/>
        <v>0</v>
      </c>
      <c r="S150" s="160">
        <f t="shared" si="55"/>
        <v>0</v>
      </c>
      <c r="T150" s="277">
        <f t="shared" si="55"/>
        <v>111.48888888888889</v>
      </c>
      <c r="U150" s="166">
        <f t="shared" si="53"/>
        <v>51.929840142095905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'DAY17'!H153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+(Table120[[#This Row],[OPENING ]]+Table120[[#This Row],[RECEIPTS]]+Table120[[#This Row],[RETURNS]])-(Table120[[#This Row],[EXCHANGED]]+Table120[[#This Row],[SALES]]+Table120[[#This Row],[ISSUES]])</f>
        <v>0</v>
      </c>
      <c r="I153" s="53">
        <v>0</v>
      </c>
      <c r="J153" s="58">
        <f t="shared" si="26"/>
        <v>0</v>
      </c>
      <c r="K153" s="53">
        <f>+'DAY17'!K153+'DAY18'!C153</f>
        <v>0</v>
      </c>
      <c r="L153" s="54">
        <f>+'DAY17'!L153+'DAY18'!D153</f>
        <v>0</v>
      </c>
      <c r="M153" s="55">
        <f>+'DAY17'!M153+'DAY18'!E153</f>
        <v>0</v>
      </c>
      <c r="N153" s="52">
        <f>+'DAY17'!N153+'DAY18'!F153</f>
        <v>0</v>
      </c>
      <c r="O153" s="276">
        <f>+'DAY17'!O153+'DAY18'!G153</f>
        <v>0</v>
      </c>
      <c r="P153" s="53">
        <f>+K153/18</f>
        <v>0</v>
      </c>
      <c r="Q153" s="54">
        <f>+L153/18</f>
        <v>0</v>
      </c>
      <c r="R153" s="55">
        <f>+M153/18</f>
        <v>0</v>
      </c>
      <c r="S153" s="52">
        <f>+N153/18</f>
        <v>0</v>
      </c>
      <c r="T153" s="276">
        <f>+O153/18</f>
        <v>0</v>
      </c>
      <c r="U153" s="62">
        <f t="shared" si="53"/>
        <v>0</v>
      </c>
    </row>
    <row r="154" spans="1:21" x14ac:dyDescent="0.25">
      <c r="A154" s="318" t="s">
        <v>67</v>
      </c>
      <c r="B154" s="52">
        <f>'DAY17'!H154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+(Table120[[#This Row],[OPENING ]]+Table120[[#This Row],[RECEIPTS]]+Table120[[#This Row],[RETURNS]])-(Table120[[#This Row],[EXCHANGED]]+Table120[[#This Row],[SALES]]+Table120[[#This Row],[ISSUES]])</f>
        <v>7.6</v>
      </c>
      <c r="I154" s="53">
        <v>0</v>
      </c>
      <c r="J154" s="58">
        <f t="shared" si="26"/>
        <v>-7.6</v>
      </c>
      <c r="K154" s="53">
        <f>+'DAY17'!K154+'DAY18'!C154</f>
        <v>0</v>
      </c>
      <c r="L154" s="54">
        <f>+'DAY17'!L154+'DAY18'!D154</f>
        <v>0</v>
      </c>
      <c r="M154" s="55">
        <f>+'DAY17'!M154+'DAY18'!E154</f>
        <v>0</v>
      </c>
      <c r="N154" s="52">
        <f>+'DAY17'!N154+'DAY18'!F154</f>
        <v>0</v>
      </c>
      <c r="O154" s="276">
        <f>+'DAY17'!O154+'DAY18'!G154</f>
        <v>0</v>
      </c>
      <c r="P154" s="53">
        <f t="shared" ref="P154:P213" si="56">+K154/18</f>
        <v>0</v>
      </c>
      <c r="Q154" s="54">
        <f t="shared" ref="Q154:Q213" si="57">+L154/18</f>
        <v>0</v>
      </c>
      <c r="R154" s="55">
        <f t="shared" ref="R154:R213" si="58">+M154/18</f>
        <v>0</v>
      </c>
      <c r="S154" s="52">
        <f t="shared" ref="S154:S213" si="59">+N154/18</f>
        <v>0</v>
      </c>
      <c r="T154" s="276">
        <f t="shared" ref="T154:T213" si="60">+O154/18</f>
        <v>0</v>
      </c>
      <c r="U154" s="62">
        <f t="shared" si="53"/>
        <v>0</v>
      </c>
    </row>
    <row r="155" spans="1:21" x14ac:dyDescent="0.25">
      <c r="A155" s="318" t="s">
        <v>68</v>
      </c>
      <c r="B155" s="52">
        <f>'DAY17'!H155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+(Table120[[#This Row],[OPENING ]]+Table120[[#This Row],[RECEIPTS]]+Table120[[#This Row],[RETURNS]])-(Table120[[#This Row],[EXCHANGED]]+Table120[[#This Row],[SALES]]+Table120[[#This Row],[ISSUES]])</f>
        <v>0</v>
      </c>
      <c r="I155" s="53">
        <v>0</v>
      </c>
      <c r="J155" s="58">
        <f t="shared" si="26"/>
        <v>0</v>
      </c>
      <c r="K155" s="53">
        <f>+'DAY17'!K155+'DAY18'!C155</f>
        <v>0</v>
      </c>
      <c r="L155" s="54">
        <f>+'DAY17'!L155+'DAY18'!D155</f>
        <v>0</v>
      </c>
      <c r="M155" s="55">
        <f>+'DAY17'!M155+'DAY18'!E155</f>
        <v>0</v>
      </c>
      <c r="N155" s="52">
        <f>+'DAY17'!N155+'DAY18'!F155</f>
        <v>0</v>
      </c>
      <c r="O155" s="276">
        <f>+'DAY17'!O155+'DAY18'!G155</f>
        <v>0</v>
      </c>
      <c r="P155" s="53">
        <f t="shared" si="56"/>
        <v>0</v>
      </c>
      <c r="Q155" s="54">
        <f t="shared" si="57"/>
        <v>0</v>
      </c>
      <c r="R155" s="55">
        <f t="shared" si="58"/>
        <v>0</v>
      </c>
      <c r="S155" s="52">
        <f t="shared" si="59"/>
        <v>0</v>
      </c>
      <c r="T155" s="276">
        <f t="shared" si="60"/>
        <v>0</v>
      </c>
      <c r="U155" s="62">
        <f t="shared" si="53"/>
        <v>0</v>
      </c>
    </row>
    <row r="156" spans="1:21" x14ac:dyDescent="0.25">
      <c r="A156" s="85" t="s">
        <v>69</v>
      </c>
      <c r="B156" s="52">
        <f>'DAY17'!H156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+(Table120[[#This Row],[OPENING ]]+Table120[[#This Row],[RECEIPTS]]+Table120[[#This Row],[RETURNS]])-(Table120[[#This Row],[EXCHANGED]]+Table120[[#This Row],[SALES]]+Table120[[#This Row],[ISSUES]])</f>
        <v>0</v>
      </c>
      <c r="I156" s="53">
        <v>0</v>
      </c>
      <c r="J156" s="58">
        <f t="shared" si="26"/>
        <v>0</v>
      </c>
      <c r="K156" s="53">
        <f>+'DAY17'!K156+'DAY18'!C156</f>
        <v>0</v>
      </c>
      <c r="L156" s="54">
        <f>+'DAY17'!L156+'DAY18'!D156</f>
        <v>0</v>
      </c>
      <c r="M156" s="55">
        <f>+'DAY17'!M156+'DAY18'!E156</f>
        <v>0</v>
      </c>
      <c r="N156" s="52">
        <f>+'DAY17'!N156+'DAY18'!F156</f>
        <v>0</v>
      </c>
      <c r="O156" s="276">
        <f>+'DAY17'!O156+'DAY18'!G156</f>
        <v>0</v>
      </c>
      <c r="P156" s="53">
        <f t="shared" si="56"/>
        <v>0</v>
      </c>
      <c r="Q156" s="54">
        <f t="shared" si="57"/>
        <v>0</v>
      </c>
      <c r="R156" s="55">
        <f t="shared" si="58"/>
        <v>0</v>
      </c>
      <c r="S156" s="52">
        <f t="shared" si="59"/>
        <v>0</v>
      </c>
      <c r="T156" s="276">
        <f t="shared" si="60"/>
        <v>0</v>
      </c>
      <c r="U156" s="62">
        <f t="shared" si="53"/>
        <v>0</v>
      </c>
    </row>
    <row r="157" spans="1:21" x14ac:dyDescent="0.25">
      <c r="A157" s="85" t="s">
        <v>70</v>
      </c>
      <c r="B157" s="52">
        <f>'DAY17'!H157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+(Table120[[#This Row],[OPENING ]]+Table120[[#This Row],[RECEIPTS]]+Table120[[#This Row],[RETURNS]])-(Table120[[#This Row],[EXCHANGED]]+Table120[[#This Row],[SALES]]+Table120[[#This Row],[ISSUES]])</f>
        <v>0</v>
      </c>
      <c r="I157" s="53">
        <v>0</v>
      </c>
      <c r="J157" s="58">
        <f t="shared" ref="J157:J220" si="61">+I157-H157</f>
        <v>0</v>
      </c>
      <c r="K157" s="53">
        <f>+'DAY17'!K157+'DAY18'!C157</f>
        <v>0</v>
      </c>
      <c r="L157" s="54">
        <f>+'DAY17'!L157+'DAY18'!D157</f>
        <v>0</v>
      </c>
      <c r="M157" s="55">
        <f>+'DAY17'!M157+'DAY18'!E157</f>
        <v>0</v>
      </c>
      <c r="N157" s="52">
        <f>+'DAY17'!N157+'DAY18'!F157</f>
        <v>0</v>
      </c>
      <c r="O157" s="276">
        <f>+'DAY17'!O157+'DAY18'!G157</f>
        <v>0</v>
      </c>
      <c r="P157" s="53">
        <f t="shared" si="56"/>
        <v>0</v>
      </c>
      <c r="Q157" s="54">
        <f t="shared" si="57"/>
        <v>0</v>
      </c>
      <c r="R157" s="55">
        <f t="shared" si="58"/>
        <v>0</v>
      </c>
      <c r="S157" s="52">
        <f t="shared" si="59"/>
        <v>0</v>
      </c>
      <c r="T157" s="276">
        <f t="shared" si="60"/>
        <v>0</v>
      </c>
      <c r="U157" s="62">
        <f t="shared" si="53"/>
        <v>0</v>
      </c>
    </row>
    <row r="158" spans="1:21" x14ac:dyDescent="0.25">
      <c r="A158" s="85" t="s">
        <v>71</v>
      </c>
      <c r="B158" s="52">
        <f>'DAY17'!H158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+(Table120[[#This Row],[OPENING ]]+Table120[[#This Row],[RECEIPTS]]+Table120[[#This Row],[RETURNS]])-(Table120[[#This Row],[EXCHANGED]]+Table120[[#This Row],[SALES]]+Table120[[#This Row],[ISSUES]])</f>
        <v>0</v>
      </c>
      <c r="I158" s="53">
        <v>0</v>
      </c>
      <c r="J158" s="58">
        <f t="shared" si="61"/>
        <v>0</v>
      </c>
      <c r="K158" s="53">
        <f>+'DAY17'!K158+'DAY18'!C158</f>
        <v>0</v>
      </c>
      <c r="L158" s="54">
        <f>+'DAY17'!L158+'DAY18'!D158</f>
        <v>0</v>
      </c>
      <c r="M158" s="55">
        <f>+'DAY17'!M158+'DAY18'!E158</f>
        <v>0</v>
      </c>
      <c r="N158" s="52">
        <f>+'DAY17'!N158+'DAY18'!F158</f>
        <v>0</v>
      </c>
      <c r="O158" s="276">
        <f>+'DAY17'!O158+'DAY18'!G158</f>
        <v>0</v>
      </c>
      <c r="P158" s="53">
        <f t="shared" si="56"/>
        <v>0</v>
      </c>
      <c r="Q158" s="54">
        <f t="shared" si="57"/>
        <v>0</v>
      </c>
      <c r="R158" s="55">
        <f t="shared" si="58"/>
        <v>0</v>
      </c>
      <c r="S158" s="52">
        <f t="shared" si="59"/>
        <v>0</v>
      </c>
      <c r="T158" s="276">
        <f t="shared" si="60"/>
        <v>0</v>
      </c>
      <c r="U158" s="62">
        <f t="shared" si="53"/>
        <v>0</v>
      </c>
    </row>
    <row r="159" spans="1:21" x14ac:dyDescent="0.25">
      <c r="A159" s="86" t="s">
        <v>72</v>
      </c>
      <c r="B159" s="52">
        <f>'DAY17'!H159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+(Table120[[#This Row],[OPENING ]]+Table120[[#This Row],[RECEIPTS]]+Table120[[#This Row],[RETURNS]])-(Table120[[#This Row],[EXCHANGED]]+Table120[[#This Row],[SALES]]+Table120[[#This Row],[ISSUES]])</f>
        <v>0</v>
      </c>
      <c r="I159" s="53">
        <v>0</v>
      </c>
      <c r="J159" s="58">
        <f t="shared" si="61"/>
        <v>0</v>
      </c>
      <c r="K159" s="53">
        <f>+'DAY17'!K159+'DAY18'!C159</f>
        <v>0</v>
      </c>
      <c r="L159" s="54">
        <f>+'DAY17'!L159+'DAY18'!D159</f>
        <v>0</v>
      </c>
      <c r="M159" s="55">
        <f>+'DAY17'!M159+'DAY18'!E159</f>
        <v>0</v>
      </c>
      <c r="N159" s="52">
        <f>+'DAY17'!N159+'DAY18'!F159</f>
        <v>0</v>
      </c>
      <c r="O159" s="276">
        <f>+'DAY17'!O159+'DAY18'!G159</f>
        <v>0</v>
      </c>
      <c r="P159" s="53">
        <f t="shared" si="56"/>
        <v>0</v>
      </c>
      <c r="Q159" s="54">
        <f t="shared" si="57"/>
        <v>0</v>
      </c>
      <c r="R159" s="55">
        <f t="shared" si="58"/>
        <v>0</v>
      </c>
      <c r="S159" s="52">
        <f t="shared" si="59"/>
        <v>0</v>
      </c>
      <c r="T159" s="276">
        <f t="shared" si="60"/>
        <v>0</v>
      </c>
      <c r="U159" s="62">
        <f t="shared" si="53"/>
        <v>0</v>
      </c>
    </row>
    <row r="160" spans="1:21" x14ac:dyDescent="0.25">
      <c r="A160" s="86" t="s">
        <v>73</v>
      </c>
      <c r="B160" s="52">
        <f>'DAY17'!H160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+(Table120[[#This Row],[OPENING ]]+Table120[[#This Row],[RECEIPTS]]+Table120[[#This Row],[RETURNS]])-(Table120[[#This Row],[EXCHANGED]]+Table120[[#This Row],[SALES]]+Table120[[#This Row],[ISSUES]])</f>
        <v>0</v>
      </c>
      <c r="I160" s="53">
        <v>0</v>
      </c>
      <c r="J160" s="58">
        <f t="shared" si="61"/>
        <v>0</v>
      </c>
      <c r="K160" s="53">
        <f>+'DAY17'!K160+'DAY18'!C160</f>
        <v>0</v>
      </c>
      <c r="L160" s="54">
        <f>+'DAY17'!L160+'DAY18'!D160</f>
        <v>0</v>
      </c>
      <c r="M160" s="55">
        <f>+'DAY17'!M160+'DAY18'!E160</f>
        <v>0</v>
      </c>
      <c r="N160" s="52">
        <f>+'DAY17'!N160+'DAY18'!F160</f>
        <v>0</v>
      </c>
      <c r="O160" s="276">
        <f>+'DAY17'!O160+'DAY18'!G160</f>
        <v>0</v>
      </c>
      <c r="P160" s="53">
        <f t="shared" si="56"/>
        <v>0</v>
      </c>
      <c r="Q160" s="54">
        <f t="shared" si="57"/>
        <v>0</v>
      </c>
      <c r="R160" s="55">
        <f t="shared" si="58"/>
        <v>0</v>
      </c>
      <c r="S160" s="52">
        <f t="shared" si="59"/>
        <v>0</v>
      </c>
      <c r="T160" s="276">
        <f t="shared" si="60"/>
        <v>0</v>
      </c>
      <c r="U160" s="62">
        <f t="shared" si="53"/>
        <v>0</v>
      </c>
    </row>
    <row r="161" spans="1:21" x14ac:dyDescent="0.25">
      <c r="A161" s="87" t="s">
        <v>74</v>
      </c>
      <c r="B161" s="52">
        <f>'DAY17'!H161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+(Table120[[#This Row],[OPENING ]]+Table120[[#This Row],[RECEIPTS]]+Table120[[#This Row],[RETURNS]])-(Table120[[#This Row],[EXCHANGED]]+Table120[[#This Row],[SALES]]+Table120[[#This Row],[ISSUES]])</f>
        <v>562</v>
      </c>
      <c r="I161" s="53">
        <v>0</v>
      </c>
      <c r="J161" s="58">
        <f>+I161-H161</f>
        <v>-562</v>
      </c>
      <c r="K161" s="53">
        <f>+'DAY17'!K161+'DAY18'!C161</f>
        <v>0</v>
      </c>
      <c r="L161" s="54">
        <f>+'DAY17'!L161+'DAY18'!D161</f>
        <v>0</v>
      </c>
      <c r="M161" s="55">
        <f>+'DAY17'!M161+'DAY18'!E161</f>
        <v>0</v>
      </c>
      <c r="N161" s="52">
        <f>+'DAY17'!N161+'DAY18'!F161</f>
        <v>0</v>
      </c>
      <c r="O161" s="276">
        <f>+'DAY17'!O161+'DAY18'!G161</f>
        <v>0</v>
      </c>
      <c r="P161" s="53">
        <f t="shared" si="56"/>
        <v>0</v>
      </c>
      <c r="Q161" s="54">
        <f t="shared" si="57"/>
        <v>0</v>
      </c>
      <c r="R161" s="55">
        <f t="shared" si="58"/>
        <v>0</v>
      </c>
      <c r="S161" s="52">
        <f t="shared" si="59"/>
        <v>0</v>
      </c>
      <c r="T161" s="276">
        <f t="shared" si="60"/>
        <v>0</v>
      </c>
      <c r="U161" s="62">
        <f t="shared" si="53"/>
        <v>0</v>
      </c>
    </row>
    <row r="162" spans="1:21" x14ac:dyDescent="0.25">
      <c r="A162" s="88" t="s">
        <v>75</v>
      </c>
      <c r="B162" s="52">
        <f>'DAY17'!H162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+(Table120[[#This Row],[OPENING ]]+Table120[[#This Row],[RECEIPTS]]+Table120[[#This Row],[RETURNS]])-(Table120[[#This Row],[EXCHANGED]]+Table120[[#This Row],[SALES]]+Table120[[#This Row],[ISSUES]])</f>
        <v>0</v>
      </c>
      <c r="I162" s="53">
        <v>0</v>
      </c>
      <c r="J162" s="58">
        <f t="shared" si="61"/>
        <v>0</v>
      </c>
      <c r="K162" s="53">
        <f>+'DAY17'!K162+'DAY18'!C162</f>
        <v>0</v>
      </c>
      <c r="L162" s="54">
        <f>+'DAY17'!L162+'DAY18'!D162</f>
        <v>0</v>
      </c>
      <c r="M162" s="55">
        <f>+'DAY17'!M162+'DAY18'!E162</f>
        <v>0</v>
      </c>
      <c r="N162" s="52">
        <f>+'DAY17'!N162+'DAY18'!F162</f>
        <v>0</v>
      </c>
      <c r="O162" s="276">
        <f>+'DAY17'!O162+'DAY18'!G162</f>
        <v>0</v>
      </c>
      <c r="P162" s="53">
        <f t="shared" si="56"/>
        <v>0</v>
      </c>
      <c r="Q162" s="54">
        <f t="shared" si="57"/>
        <v>0</v>
      </c>
      <c r="R162" s="55">
        <f t="shared" si="58"/>
        <v>0</v>
      </c>
      <c r="S162" s="52">
        <f t="shared" si="59"/>
        <v>0</v>
      </c>
      <c r="T162" s="276">
        <f t="shared" si="60"/>
        <v>0</v>
      </c>
      <c r="U162" s="62">
        <f t="shared" si="53"/>
        <v>0</v>
      </c>
    </row>
    <row r="163" spans="1:21" x14ac:dyDescent="0.25">
      <c r="A163" s="88" t="s">
        <v>76</v>
      </c>
      <c r="B163" s="52">
        <f>'DAY17'!H163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+(Table120[[#This Row],[OPENING ]]+Table120[[#This Row],[RECEIPTS]]+Table120[[#This Row],[RETURNS]])-(Table120[[#This Row],[EXCHANGED]]+Table120[[#This Row],[SALES]]+Table120[[#This Row],[ISSUES]])</f>
        <v>0</v>
      </c>
      <c r="I163" s="53">
        <v>0</v>
      </c>
      <c r="J163" s="58">
        <f t="shared" si="61"/>
        <v>0</v>
      </c>
      <c r="K163" s="53">
        <f>+'DAY17'!K163+'DAY18'!C163</f>
        <v>0</v>
      </c>
      <c r="L163" s="54">
        <f>+'DAY17'!L163+'DAY18'!D163</f>
        <v>0</v>
      </c>
      <c r="M163" s="55">
        <f>+'DAY17'!M163+'DAY18'!E163</f>
        <v>0</v>
      </c>
      <c r="N163" s="52">
        <f>+'DAY17'!N163+'DAY18'!F163</f>
        <v>0</v>
      </c>
      <c r="O163" s="276">
        <f>+'DAY17'!O163+'DAY18'!G163</f>
        <v>0</v>
      </c>
      <c r="P163" s="53">
        <f t="shared" si="56"/>
        <v>0</v>
      </c>
      <c r="Q163" s="54">
        <f t="shared" si="57"/>
        <v>0</v>
      </c>
      <c r="R163" s="55">
        <f t="shared" si="58"/>
        <v>0</v>
      </c>
      <c r="S163" s="52">
        <f t="shared" si="59"/>
        <v>0</v>
      </c>
      <c r="T163" s="276">
        <f t="shared" si="60"/>
        <v>0</v>
      </c>
      <c r="U163" s="62">
        <f t="shared" si="53"/>
        <v>0</v>
      </c>
    </row>
    <row r="164" spans="1:21" x14ac:dyDescent="0.25">
      <c r="A164" s="87" t="s">
        <v>77</v>
      </c>
      <c r="B164" s="52">
        <f>'DAY17'!H164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+(Table120[[#This Row],[OPENING ]]+Table120[[#This Row],[RECEIPTS]]+Table120[[#This Row],[RETURNS]])-(Table120[[#This Row],[EXCHANGED]]+Table120[[#This Row],[SALES]]+Table120[[#This Row],[ISSUES]])</f>
        <v>4</v>
      </c>
      <c r="I164" s="53">
        <v>0</v>
      </c>
      <c r="J164" s="58">
        <f t="shared" si="61"/>
        <v>-4</v>
      </c>
      <c r="K164" s="53">
        <f>+'DAY17'!K164+'DAY18'!C164</f>
        <v>0</v>
      </c>
      <c r="L164" s="54">
        <f>+'DAY17'!L164+'DAY18'!D164</f>
        <v>0</v>
      </c>
      <c r="M164" s="55">
        <f>+'DAY17'!M164+'DAY18'!E164</f>
        <v>0</v>
      </c>
      <c r="N164" s="52">
        <f>+'DAY17'!N164+'DAY18'!F164</f>
        <v>0</v>
      </c>
      <c r="O164" s="276">
        <f>+'DAY17'!O164+'DAY18'!G164</f>
        <v>0</v>
      </c>
      <c r="P164" s="53">
        <f t="shared" si="56"/>
        <v>0</v>
      </c>
      <c r="Q164" s="54">
        <f t="shared" si="57"/>
        <v>0</v>
      </c>
      <c r="R164" s="55">
        <f t="shared" si="58"/>
        <v>0</v>
      </c>
      <c r="S164" s="52">
        <f t="shared" si="59"/>
        <v>0</v>
      </c>
      <c r="T164" s="276">
        <f t="shared" si="60"/>
        <v>0</v>
      </c>
      <c r="U164" s="62">
        <f t="shared" si="53"/>
        <v>0</v>
      </c>
    </row>
    <row r="165" spans="1:21" x14ac:dyDescent="0.25">
      <c r="A165" s="109" t="s">
        <v>78</v>
      </c>
      <c r="B165" s="52">
        <f>'DAY17'!H165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+(Table120[[#This Row],[OPENING ]]+Table120[[#This Row],[RECEIPTS]]+Table120[[#This Row],[RETURNS]])-(Table120[[#This Row],[EXCHANGED]]+Table120[[#This Row],[SALES]]+Table120[[#This Row],[ISSUES]])</f>
        <v>0</v>
      </c>
      <c r="I165" s="53">
        <v>0</v>
      </c>
      <c r="J165" s="58">
        <f t="shared" si="61"/>
        <v>0</v>
      </c>
      <c r="K165" s="53">
        <f>+'DAY17'!K165+'DAY18'!C165</f>
        <v>0</v>
      </c>
      <c r="L165" s="54">
        <f>+'DAY17'!L165+'DAY18'!D165</f>
        <v>0</v>
      </c>
      <c r="M165" s="55">
        <f>+'DAY17'!M165+'DAY18'!E165</f>
        <v>0</v>
      </c>
      <c r="N165" s="52">
        <f>+'DAY17'!N165+'DAY18'!F165</f>
        <v>0</v>
      </c>
      <c r="O165" s="276">
        <f>+'DAY17'!O165+'DAY18'!G165</f>
        <v>0</v>
      </c>
      <c r="P165" s="53">
        <f t="shared" si="56"/>
        <v>0</v>
      </c>
      <c r="Q165" s="54">
        <f t="shared" si="57"/>
        <v>0</v>
      </c>
      <c r="R165" s="55">
        <f t="shared" si="58"/>
        <v>0</v>
      </c>
      <c r="S165" s="52">
        <f t="shared" si="59"/>
        <v>0</v>
      </c>
      <c r="T165" s="276">
        <f t="shared" si="60"/>
        <v>0</v>
      </c>
      <c r="U165" s="62">
        <f t="shared" si="53"/>
        <v>0</v>
      </c>
    </row>
    <row r="166" spans="1:21" x14ac:dyDescent="0.25">
      <c r="A166" s="109" t="s">
        <v>79</v>
      </c>
      <c r="B166" s="52">
        <f>'DAY17'!H166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+(Table120[[#This Row],[OPENING ]]+Table120[[#This Row],[RECEIPTS]]+Table120[[#This Row],[RETURNS]])-(Table120[[#This Row],[EXCHANGED]]+Table120[[#This Row],[SALES]]+Table120[[#This Row],[ISSUES]])</f>
        <v>0</v>
      </c>
      <c r="I166" s="53">
        <v>0</v>
      </c>
      <c r="J166" s="58">
        <f t="shared" si="61"/>
        <v>0</v>
      </c>
      <c r="K166" s="53">
        <f>+'DAY17'!K166+'DAY18'!C166</f>
        <v>0</v>
      </c>
      <c r="L166" s="54">
        <f>+'DAY17'!L166+'DAY18'!D166</f>
        <v>0</v>
      </c>
      <c r="M166" s="55">
        <f>+'DAY17'!M166+'DAY18'!E166</f>
        <v>0</v>
      </c>
      <c r="N166" s="52">
        <f>+'DAY17'!N166+'DAY18'!F166</f>
        <v>0</v>
      </c>
      <c r="O166" s="276">
        <f>+'DAY17'!O166+'DAY18'!G166</f>
        <v>0</v>
      </c>
      <c r="P166" s="53">
        <f t="shared" si="56"/>
        <v>0</v>
      </c>
      <c r="Q166" s="54">
        <f t="shared" si="57"/>
        <v>0</v>
      </c>
      <c r="R166" s="55">
        <f t="shared" si="58"/>
        <v>0</v>
      </c>
      <c r="S166" s="52">
        <f t="shared" si="59"/>
        <v>0</v>
      </c>
      <c r="T166" s="276">
        <f t="shared" si="60"/>
        <v>0</v>
      </c>
      <c r="U166" s="62">
        <f t="shared" si="53"/>
        <v>0</v>
      </c>
    </row>
    <row r="167" spans="1:21" x14ac:dyDescent="0.25">
      <c r="A167" s="109" t="s">
        <v>109</v>
      </c>
      <c r="B167" s="52">
        <f>'DAY17'!H167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+(Table120[[#This Row],[OPENING ]]+Table120[[#This Row],[RECEIPTS]]+Table120[[#This Row],[RETURNS]])-(Table120[[#This Row],[EXCHANGED]]+Table120[[#This Row],[SALES]]+Table120[[#This Row],[ISSUES]])</f>
        <v>317.2</v>
      </c>
      <c r="I167" s="53">
        <v>0</v>
      </c>
      <c r="J167" s="58">
        <f t="shared" si="61"/>
        <v>-317.2</v>
      </c>
      <c r="K167" s="53">
        <f>+'DAY17'!K167+'DAY18'!C167</f>
        <v>0</v>
      </c>
      <c r="L167" s="54">
        <f>+'DAY17'!L167+'DAY18'!D167</f>
        <v>0</v>
      </c>
      <c r="M167" s="55">
        <f>+'DAY17'!M167+'DAY18'!E167</f>
        <v>0</v>
      </c>
      <c r="N167" s="52">
        <f>+'DAY17'!N167+'DAY18'!F167</f>
        <v>0</v>
      </c>
      <c r="O167" s="276">
        <f>+'DAY17'!O167+'DAY18'!G167</f>
        <v>0</v>
      </c>
      <c r="P167" s="53">
        <f t="shared" si="56"/>
        <v>0</v>
      </c>
      <c r="Q167" s="54">
        <f t="shared" si="57"/>
        <v>0</v>
      </c>
      <c r="R167" s="55">
        <f t="shared" si="58"/>
        <v>0</v>
      </c>
      <c r="S167" s="52">
        <f t="shared" si="59"/>
        <v>0</v>
      </c>
      <c r="T167" s="276">
        <f t="shared" si="60"/>
        <v>0</v>
      </c>
      <c r="U167" s="62">
        <f t="shared" si="53"/>
        <v>0</v>
      </c>
    </row>
    <row r="168" spans="1:21" x14ac:dyDescent="0.25">
      <c r="A168" s="109" t="s">
        <v>110</v>
      </c>
      <c r="B168" s="52">
        <f>'DAY17'!H168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+(Table120[[#This Row],[OPENING ]]+Table120[[#This Row],[RECEIPTS]]+Table120[[#This Row],[RETURNS]])-(Table120[[#This Row],[EXCHANGED]]+Table120[[#This Row],[SALES]]+Table120[[#This Row],[ISSUES]])</f>
        <v>1254.2</v>
      </c>
      <c r="I168" s="53">
        <v>0</v>
      </c>
      <c r="J168" s="58">
        <f t="shared" si="61"/>
        <v>-1254.2</v>
      </c>
      <c r="K168" s="53">
        <f>+'DAY17'!K168+'DAY18'!C168</f>
        <v>0</v>
      </c>
      <c r="L168" s="54">
        <f>+'DAY17'!L168+'DAY18'!D168</f>
        <v>0</v>
      </c>
      <c r="M168" s="55">
        <f>+'DAY17'!M168+'DAY18'!E168</f>
        <v>0</v>
      </c>
      <c r="N168" s="52">
        <f>+'DAY17'!N168+'DAY18'!F168</f>
        <v>0</v>
      </c>
      <c r="O168" s="276">
        <f>+'DAY17'!O168+'DAY18'!G168</f>
        <v>0</v>
      </c>
      <c r="P168" s="53">
        <f t="shared" si="56"/>
        <v>0</v>
      </c>
      <c r="Q168" s="54">
        <f t="shared" si="57"/>
        <v>0</v>
      </c>
      <c r="R168" s="55">
        <f t="shared" si="58"/>
        <v>0</v>
      </c>
      <c r="S168" s="52">
        <f t="shared" si="59"/>
        <v>0</v>
      </c>
      <c r="T168" s="276">
        <f t="shared" si="60"/>
        <v>0</v>
      </c>
      <c r="U168" s="62">
        <f t="shared" si="53"/>
        <v>0</v>
      </c>
    </row>
    <row r="169" spans="1:21" x14ac:dyDescent="0.25">
      <c r="A169" s="109" t="s">
        <v>80</v>
      </c>
      <c r="B169" s="52">
        <f>'DAY17'!H169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+(Table120[[#This Row],[OPENING ]]+Table120[[#This Row],[RECEIPTS]]+Table120[[#This Row],[RETURNS]])-(Table120[[#This Row],[EXCHANGED]]+Table120[[#This Row],[SALES]]+Table120[[#This Row],[ISSUES]])</f>
        <v>0</v>
      </c>
      <c r="I169" s="53">
        <v>0</v>
      </c>
      <c r="J169" s="58">
        <f t="shared" si="61"/>
        <v>0</v>
      </c>
      <c r="K169" s="53">
        <f>+'DAY17'!K169+'DAY18'!C169</f>
        <v>0</v>
      </c>
      <c r="L169" s="54">
        <f>+'DAY17'!L169+'DAY18'!D169</f>
        <v>0</v>
      </c>
      <c r="M169" s="55">
        <f>+'DAY17'!M169+'DAY18'!E169</f>
        <v>0</v>
      </c>
      <c r="N169" s="52">
        <f>+'DAY17'!N169+'DAY18'!F169</f>
        <v>0</v>
      </c>
      <c r="O169" s="276">
        <f>+'DAY17'!O169+'DAY18'!G169</f>
        <v>0</v>
      </c>
      <c r="P169" s="53">
        <f t="shared" si="56"/>
        <v>0</v>
      </c>
      <c r="Q169" s="54">
        <f t="shared" si="57"/>
        <v>0</v>
      </c>
      <c r="R169" s="55">
        <f t="shared" si="58"/>
        <v>0</v>
      </c>
      <c r="S169" s="52">
        <f t="shared" si="59"/>
        <v>0</v>
      </c>
      <c r="T169" s="276">
        <f t="shared" si="60"/>
        <v>0</v>
      </c>
      <c r="U169" s="62">
        <f t="shared" si="53"/>
        <v>0</v>
      </c>
    </row>
    <row r="170" spans="1:21" x14ac:dyDescent="0.25">
      <c r="A170" s="109" t="s">
        <v>81</v>
      </c>
      <c r="B170" s="52">
        <f>'DAY17'!H170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+(Table120[[#This Row],[OPENING ]]+Table120[[#This Row],[RECEIPTS]]+Table120[[#This Row],[RETURNS]])-(Table120[[#This Row],[EXCHANGED]]+Table120[[#This Row],[SALES]]+Table120[[#This Row],[ISSUES]])</f>
        <v>0</v>
      </c>
      <c r="I170" s="53">
        <v>0</v>
      </c>
      <c r="J170" s="58">
        <f t="shared" si="61"/>
        <v>0</v>
      </c>
      <c r="K170" s="53">
        <f>+'DAY17'!K170+'DAY18'!C170</f>
        <v>0</v>
      </c>
      <c r="L170" s="54">
        <f>+'DAY17'!L170+'DAY18'!D170</f>
        <v>0</v>
      </c>
      <c r="M170" s="55">
        <f>+'DAY17'!M170+'DAY18'!E170</f>
        <v>0</v>
      </c>
      <c r="N170" s="52">
        <f>+'DAY17'!N170+'DAY18'!F170</f>
        <v>0</v>
      </c>
      <c r="O170" s="276">
        <f>+'DAY17'!O170+'DAY18'!G170</f>
        <v>0</v>
      </c>
      <c r="P170" s="53">
        <f t="shared" si="56"/>
        <v>0</v>
      </c>
      <c r="Q170" s="54">
        <f t="shared" si="57"/>
        <v>0</v>
      </c>
      <c r="R170" s="55">
        <f t="shared" si="58"/>
        <v>0</v>
      </c>
      <c r="S170" s="52">
        <f t="shared" si="59"/>
        <v>0</v>
      </c>
      <c r="T170" s="276">
        <f t="shared" si="60"/>
        <v>0</v>
      </c>
      <c r="U170" s="62">
        <f t="shared" si="53"/>
        <v>0</v>
      </c>
    </row>
    <row r="171" spans="1:21" x14ac:dyDescent="0.25">
      <c r="A171" s="89" t="s">
        <v>82</v>
      </c>
      <c r="B171" s="52">
        <f>'DAY17'!H171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+(Table120[[#This Row],[OPENING ]]+Table120[[#This Row],[RECEIPTS]]+Table120[[#This Row],[RETURNS]])-(Table120[[#This Row],[EXCHANGED]]+Table120[[#This Row],[SALES]]+Table120[[#This Row],[ISSUES]])</f>
        <v>0</v>
      </c>
      <c r="I171" s="53">
        <v>0</v>
      </c>
      <c r="J171" s="58">
        <f t="shared" si="61"/>
        <v>0</v>
      </c>
      <c r="K171" s="53">
        <f>+'DAY17'!K171+'DAY18'!C171</f>
        <v>0</v>
      </c>
      <c r="L171" s="54">
        <f>+'DAY17'!L171+'DAY18'!D171</f>
        <v>0</v>
      </c>
      <c r="M171" s="55">
        <f>+'DAY17'!M171+'DAY18'!E171</f>
        <v>0</v>
      </c>
      <c r="N171" s="52">
        <f>+'DAY17'!N171+'DAY18'!F171</f>
        <v>0</v>
      </c>
      <c r="O171" s="276">
        <f>+'DAY17'!O171+'DAY18'!G171</f>
        <v>0</v>
      </c>
      <c r="P171" s="53">
        <f t="shared" si="56"/>
        <v>0</v>
      </c>
      <c r="Q171" s="54">
        <f t="shared" si="57"/>
        <v>0</v>
      </c>
      <c r="R171" s="55">
        <f t="shared" si="58"/>
        <v>0</v>
      </c>
      <c r="S171" s="52">
        <f t="shared" si="59"/>
        <v>0</v>
      </c>
      <c r="T171" s="276">
        <f t="shared" si="60"/>
        <v>0</v>
      </c>
      <c r="U171" s="62">
        <f t="shared" si="53"/>
        <v>0</v>
      </c>
    </row>
    <row r="172" spans="1:21" x14ac:dyDescent="0.25">
      <c r="A172" s="90" t="s">
        <v>83</v>
      </c>
      <c r="B172" s="52">
        <f>'DAY17'!H172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+(Table120[[#This Row],[OPENING ]]+Table120[[#This Row],[RECEIPTS]]+Table120[[#This Row],[RETURNS]])-(Table120[[#This Row],[EXCHANGED]]+Table120[[#This Row],[SALES]]+Table120[[#This Row],[ISSUES]])</f>
        <v>504.2</v>
      </c>
      <c r="I172" s="53">
        <v>0</v>
      </c>
      <c r="J172" s="58">
        <f t="shared" si="61"/>
        <v>-504.2</v>
      </c>
      <c r="K172" s="53">
        <f>+'DAY17'!K172+'DAY18'!C172</f>
        <v>0</v>
      </c>
      <c r="L172" s="54">
        <f>+'DAY17'!L172+'DAY18'!D172</f>
        <v>0</v>
      </c>
      <c r="M172" s="55">
        <f>+'DAY17'!M172+'DAY18'!E172</f>
        <v>0</v>
      </c>
      <c r="N172" s="52">
        <f>+'DAY17'!N172+'DAY18'!F172</f>
        <v>0</v>
      </c>
      <c r="O172" s="276">
        <f>+'DAY17'!O172+'DAY18'!G172</f>
        <v>0</v>
      </c>
      <c r="P172" s="53">
        <f t="shared" si="56"/>
        <v>0</v>
      </c>
      <c r="Q172" s="54">
        <f t="shared" si="57"/>
        <v>0</v>
      </c>
      <c r="R172" s="55">
        <f t="shared" si="58"/>
        <v>0</v>
      </c>
      <c r="S172" s="52">
        <f t="shared" si="59"/>
        <v>0</v>
      </c>
      <c r="T172" s="276">
        <f t="shared" si="60"/>
        <v>0</v>
      </c>
      <c r="U172" s="62">
        <f t="shared" si="53"/>
        <v>0</v>
      </c>
    </row>
    <row r="173" spans="1:21" x14ac:dyDescent="0.25">
      <c r="A173" s="90" t="s">
        <v>86</v>
      </c>
      <c r="B173" s="52">
        <f>'DAY17'!H173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+(Table120[[#This Row],[OPENING ]]+Table120[[#This Row],[RECEIPTS]]+Table120[[#This Row],[RETURNS]])-(Table120[[#This Row],[EXCHANGED]]+Table120[[#This Row],[SALES]]+Table120[[#This Row],[ISSUES]])</f>
        <v>4.8</v>
      </c>
      <c r="I173" s="53">
        <v>0</v>
      </c>
      <c r="J173" s="58">
        <f t="shared" si="61"/>
        <v>-4.8</v>
      </c>
      <c r="K173" s="53">
        <f>+'DAY17'!K173+'DAY18'!C173</f>
        <v>0</v>
      </c>
      <c r="L173" s="54">
        <f>+'DAY17'!L173+'DAY18'!D173</f>
        <v>0</v>
      </c>
      <c r="M173" s="55">
        <f>+'DAY17'!M173+'DAY18'!E173</f>
        <v>0</v>
      </c>
      <c r="N173" s="52">
        <f>+'DAY17'!N173+'DAY18'!F173</f>
        <v>0</v>
      </c>
      <c r="O173" s="276">
        <f>+'DAY17'!O173+'DAY18'!G173</f>
        <v>0</v>
      </c>
      <c r="P173" s="53">
        <f t="shared" si="56"/>
        <v>0</v>
      </c>
      <c r="Q173" s="54">
        <f t="shared" si="57"/>
        <v>0</v>
      </c>
      <c r="R173" s="55">
        <f t="shared" si="58"/>
        <v>0</v>
      </c>
      <c r="S173" s="52">
        <f t="shared" si="59"/>
        <v>0</v>
      </c>
      <c r="T173" s="276">
        <f t="shared" si="60"/>
        <v>0</v>
      </c>
      <c r="U173" s="62">
        <f t="shared" si="53"/>
        <v>0</v>
      </c>
    </row>
    <row r="174" spans="1:21" x14ac:dyDescent="0.25">
      <c r="A174" s="94" t="s">
        <v>85</v>
      </c>
      <c r="B174" s="52">
        <f>'DAY17'!H174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+(Table120[[#This Row],[OPENING ]]+Table120[[#This Row],[RECEIPTS]]+Table120[[#This Row],[RETURNS]])-(Table120[[#This Row],[EXCHANGED]]+Table120[[#This Row],[SALES]]+Table120[[#This Row],[ISSUES]])</f>
        <v>800.8</v>
      </c>
      <c r="I174" s="53">
        <v>0</v>
      </c>
      <c r="J174" s="58">
        <f t="shared" si="61"/>
        <v>-800.8</v>
      </c>
      <c r="K174" s="53">
        <f>+'DAY17'!K174+'DAY18'!C174</f>
        <v>0</v>
      </c>
      <c r="L174" s="54">
        <f>+'DAY17'!L174+'DAY18'!D174</f>
        <v>0</v>
      </c>
      <c r="M174" s="55">
        <f>+'DAY17'!M174+'DAY18'!E174</f>
        <v>0</v>
      </c>
      <c r="N174" s="52">
        <f>+'DAY17'!N174+'DAY18'!F174</f>
        <v>0</v>
      </c>
      <c r="O174" s="276">
        <f>+'DAY17'!O174+'DAY18'!G174</f>
        <v>1.2</v>
      </c>
      <c r="P174" s="53">
        <f t="shared" si="56"/>
        <v>0</v>
      </c>
      <c r="Q174" s="54">
        <f t="shared" si="57"/>
        <v>0</v>
      </c>
      <c r="R174" s="55">
        <f t="shared" si="58"/>
        <v>0</v>
      </c>
      <c r="S174" s="52">
        <f t="shared" si="59"/>
        <v>0</v>
      </c>
      <c r="T174" s="276">
        <f t="shared" si="60"/>
        <v>6.6666666666666666E-2</v>
      </c>
      <c r="U174" s="62">
        <f t="shared" si="53"/>
        <v>12012</v>
      </c>
    </row>
    <row r="175" spans="1:21" x14ac:dyDescent="0.25">
      <c r="A175" s="90" t="s">
        <v>84</v>
      </c>
      <c r="B175" s="52">
        <f>'DAY17'!H175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+(Table120[[#This Row],[OPENING ]]+Table120[[#This Row],[RECEIPTS]]+Table120[[#This Row],[RETURNS]])-(Table120[[#This Row],[EXCHANGED]]+Table120[[#This Row],[SALES]]+Table120[[#This Row],[ISSUES]])</f>
        <v>0</v>
      </c>
      <c r="I175" s="53">
        <v>0</v>
      </c>
      <c r="J175" s="58">
        <f t="shared" si="61"/>
        <v>0</v>
      </c>
      <c r="K175" s="53">
        <f>+'DAY17'!K175+'DAY18'!C175</f>
        <v>0</v>
      </c>
      <c r="L175" s="54">
        <f>+'DAY17'!L175+'DAY18'!D175</f>
        <v>0</v>
      </c>
      <c r="M175" s="55">
        <f>+'DAY17'!M175+'DAY18'!E175</f>
        <v>0</v>
      </c>
      <c r="N175" s="52">
        <f>+'DAY17'!N175+'DAY18'!F175</f>
        <v>0</v>
      </c>
      <c r="O175" s="276">
        <f>+'DAY17'!O175+'DAY18'!G175</f>
        <v>0</v>
      </c>
      <c r="P175" s="53">
        <f t="shared" si="56"/>
        <v>0</v>
      </c>
      <c r="Q175" s="54">
        <f t="shared" si="57"/>
        <v>0</v>
      </c>
      <c r="R175" s="55">
        <f t="shared" si="58"/>
        <v>0</v>
      </c>
      <c r="S175" s="52">
        <f t="shared" si="59"/>
        <v>0</v>
      </c>
      <c r="T175" s="276">
        <f t="shared" si="60"/>
        <v>0</v>
      </c>
      <c r="U175" s="62">
        <f t="shared" si="53"/>
        <v>0</v>
      </c>
    </row>
    <row r="176" spans="1:21" x14ac:dyDescent="0.25">
      <c r="A176" s="318" t="s">
        <v>87</v>
      </c>
      <c r="B176" s="52">
        <f>'DAY17'!H176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+(Table120[[#This Row],[OPENING ]]+Table120[[#This Row],[RECEIPTS]]+Table120[[#This Row],[RETURNS]])-(Table120[[#This Row],[EXCHANGED]]+Table120[[#This Row],[SALES]]+Table120[[#This Row],[ISSUES]])</f>
        <v>0</v>
      </c>
      <c r="I176" s="53">
        <v>0</v>
      </c>
      <c r="J176" s="58">
        <f t="shared" si="61"/>
        <v>0</v>
      </c>
      <c r="K176" s="53">
        <f>+'DAY17'!K176+'DAY18'!C176</f>
        <v>0</v>
      </c>
      <c r="L176" s="54">
        <f>+'DAY17'!L176+'DAY18'!D176</f>
        <v>0</v>
      </c>
      <c r="M176" s="55">
        <f>+'DAY17'!M176+'DAY18'!E176</f>
        <v>0</v>
      </c>
      <c r="N176" s="52">
        <f>+'DAY17'!N176+'DAY18'!F176</f>
        <v>0</v>
      </c>
      <c r="O176" s="276">
        <f>+'DAY17'!O176+'DAY18'!G176</f>
        <v>0</v>
      </c>
      <c r="P176" s="53">
        <f t="shared" si="56"/>
        <v>0</v>
      </c>
      <c r="Q176" s="54">
        <f t="shared" si="57"/>
        <v>0</v>
      </c>
      <c r="R176" s="55">
        <f t="shared" si="58"/>
        <v>0</v>
      </c>
      <c r="S176" s="52">
        <f t="shared" si="59"/>
        <v>0</v>
      </c>
      <c r="T176" s="276">
        <f t="shared" si="60"/>
        <v>0</v>
      </c>
      <c r="U176" s="62">
        <f t="shared" si="53"/>
        <v>0</v>
      </c>
    </row>
    <row r="177" spans="1:21" x14ac:dyDescent="0.25">
      <c r="A177" s="318" t="s">
        <v>89</v>
      </c>
      <c r="B177" s="52">
        <f>'DAY17'!H177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+(Table120[[#This Row],[OPENING ]]+Table120[[#This Row],[RECEIPTS]]+Table120[[#This Row],[RETURNS]])-(Table120[[#This Row],[EXCHANGED]]+Table120[[#This Row],[SALES]]+Table120[[#This Row],[ISSUES]])</f>
        <v>17.8</v>
      </c>
      <c r="I177" s="53">
        <v>0</v>
      </c>
      <c r="J177" s="58">
        <f t="shared" si="61"/>
        <v>-17.8</v>
      </c>
      <c r="K177" s="53">
        <f>+'DAY17'!K177+'DAY18'!C177</f>
        <v>0</v>
      </c>
      <c r="L177" s="54">
        <f>+'DAY17'!L177+'DAY18'!D177</f>
        <v>0</v>
      </c>
      <c r="M177" s="55">
        <f>+'DAY17'!M177+'DAY18'!E177</f>
        <v>0</v>
      </c>
      <c r="N177" s="52">
        <f>+'DAY17'!N177+'DAY18'!F177</f>
        <v>0</v>
      </c>
      <c r="O177" s="276">
        <f>+'DAY17'!O177+'DAY18'!G177</f>
        <v>0</v>
      </c>
      <c r="P177" s="53">
        <f t="shared" si="56"/>
        <v>0</v>
      </c>
      <c r="Q177" s="54">
        <f t="shared" si="57"/>
        <v>0</v>
      </c>
      <c r="R177" s="55">
        <f t="shared" si="58"/>
        <v>0</v>
      </c>
      <c r="S177" s="52">
        <f t="shared" si="59"/>
        <v>0</v>
      </c>
      <c r="T177" s="276">
        <f t="shared" si="60"/>
        <v>0</v>
      </c>
      <c r="U177" s="62">
        <f t="shared" si="53"/>
        <v>0</v>
      </c>
    </row>
    <row r="178" spans="1:21" x14ac:dyDescent="0.25">
      <c r="A178" s="318" t="s">
        <v>88</v>
      </c>
      <c r="B178" s="52">
        <f>'DAY17'!H178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+(Table120[[#This Row],[OPENING ]]+Table120[[#This Row],[RECEIPTS]]+Table120[[#This Row],[RETURNS]])-(Table120[[#This Row],[EXCHANGED]]+Table120[[#This Row],[SALES]]+Table120[[#This Row],[ISSUES]])</f>
        <v>0</v>
      </c>
      <c r="I178" s="53">
        <v>0</v>
      </c>
      <c r="J178" s="58">
        <f t="shared" si="61"/>
        <v>0</v>
      </c>
      <c r="K178" s="53">
        <f>+'DAY17'!K178+'DAY18'!C178</f>
        <v>0</v>
      </c>
      <c r="L178" s="54">
        <f>+'DAY17'!L178+'DAY18'!D178</f>
        <v>0</v>
      </c>
      <c r="M178" s="55">
        <f>+'DAY17'!M178+'DAY18'!E178</f>
        <v>0</v>
      </c>
      <c r="N178" s="52">
        <f>+'DAY17'!N178+'DAY18'!F178</f>
        <v>0</v>
      </c>
      <c r="O178" s="276">
        <f>+'DAY17'!O178+'DAY18'!G178</f>
        <v>0</v>
      </c>
      <c r="P178" s="53">
        <f t="shared" si="56"/>
        <v>0</v>
      </c>
      <c r="Q178" s="54">
        <f t="shared" si="57"/>
        <v>0</v>
      </c>
      <c r="R178" s="55">
        <f t="shared" si="58"/>
        <v>0</v>
      </c>
      <c r="S178" s="52">
        <f t="shared" si="59"/>
        <v>0</v>
      </c>
      <c r="T178" s="276">
        <f t="shared" si="60"/>
        <v>0</v>
      </c>
      <c r="U178" s="62">
        <f t="shared" si="53"/>
        <v>0</v>
      </c>
    </row>
    <row r="179" spans="1:21" x14ac:dyDescent="0.25">
      <c r="A179" s="88" t="s">
        <v>90</v>
      </c>
      <c r="B179" s="52">
        <f>'DAY17'!H179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+(Table120[[#This Row],[OPENING ]]+Table120[[#This Row],[RECEIPTS]]+Table120[[#This Row],[RETURNS]])-(Table120[[#This Row],[EXCHANGED]]+Table120[[#This Row],[SALES]]+Table120[[#This Row],[ISSUES]])</f>
        <v>0</v>
      </c>
      <c r="I179" s="53">
        <v>0</v>
      </c>
      <c r="J179" s="58">
        <f t="shared" si="61"/>
        <v>0</v>
      </c>
      <c r="K179" s="53">
        <f>+'DAY17'!K179+'DAY18'!C179</f>
        <v>0</v>
      </c>
      <c r="L179" s="54">
        <f>+'DAY17'!L179+'DAY18'!D179</f>
        <v>0</v>
      </c>
      <c r="M179" s="55">
        <f>+'DAY17'!M179+'DAY18'!E179</f>
        <v>0</v>
      </c>
      <c r="N179" s="52">
        <f>+'DAY17'!N179+'DAY18'!F179</f>
        <v>0</v>
      </c>
      <c r="O179" s="276">
        <f>+'DAY17'!O179+'DAY18'!G179</f>
        <v>0</v>
      </c>
      <c r="P179" s="53">
        <f t="shared" si="56"/>
        <v>0</v>
      </c>
      <c r="Q179" s="54">
        <f t="shared" si="57"/>
        <v>0</v>
      </c>
      <c r="R179" s="55">
        <f t="shared" si="58"/>
        <v>0</v>
      </c>
      <c r="S179" s="52">
        <f t="shared" si="59"/>
        <v>0</v>
      </c>
      <c r="T179" s="276">
        <f t="shared" si="60"/>
        <v>0</v>
      </c>
      <c r="U179" s="62">
        <f t="shared" si="53"/>
        <v>0</v>
      </c>
    </row>
    <row r="180" spans="1:21" x14ac:dyDescent="0.25">
      <c r="A180" s="88" t="s">
        <v>91</v>
      </c>
      <c r="B180" s="52">
        <f>'DAY17'!H180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+(Table120[[#This Row],[OPENING ]]+Table120[[#This Row],[RECEIPTS]]+Table120[[#This Row],[RETURNS]])-(Table120[[#This Row],[EXCHANGED]]+Table120[[#This Row],[SALES]]+Table120[[#This Row],[ISSUES]])</f>
        <v>368.44</v>
      </c>
      <c r="I180" s="53">
        <v>0</v>
      </c>
      <c r="J180" s="58">
        <f t="shared" si="61"/>
        <v>-368.44</v>
      </c>
      <c r="K180" s="53">
        <f>+'DAY17'!K180+'DAY18'!C180</f>
        <v>0</v>
      </c>
      <c r="L180" s="54">
        <f>+'DAY17'!L180+'DAY18'!D180</f>
        <v>0</v>
      </c>
      <c r="M180" s="55">
        <f>+'DAY17'!M180+'DAY18'!E180</f>
        <v>0</v>
      </c>
      <c r="N180" s="52">
        <f>+'DAY17'!N180+'DAY18'!F180</f>
        <v>0</v>
      </c>
      <c r="O180" s="276">
        <f>+'DAY17'!O180+'DAY18'!G180</f>
        <v>87.2</v>
      </c>
      <c r="P180" s="53">
        <f t="shared" si="56"/>
        <v>0</v>
      </c>
      <c r="Q180" s="54">
        <f t="shared" si="57"/>
        <v>0</v>
      </c>
      <c r="R180" s="55">
        <f t="shared" si="58"/>
        <v>0</v>
      </c>
      <c r="S180" s="52">
        <f t="shared" si="59"/>
        <v>0</v>
      </c>
      <c r="T180" s="276">
        <f t="shared" si="60"/>
        <v>4.844444444444445</v>
      </c>
      <c r="U180" s="62">
        <f t="shared" si="53"/>
        <v>76.054128440366966</v>
      </c>
    </row>
    <row r="181" spans="1:21" x14ac:dyDescent="0.25">
      <c r="A181" s="88" t="s">
        <v>92</v>
      </c>
      <c r="B181" s="52">
        <f>'DAY17'!H181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+(Table120[[#This Row],[OPENING ]]+Table120[[#This Row],[RECEIPTS]]+Table120[[#This Row],[RETURNS]])-(Table120[[#This Row],[EXCHANGED]]+Table120[[#This Row],[SALES]]+Table120[[#This Row],[ISSUES]])</f>
        <v>0</v>
      </c>
      <c r="I181" s="53">
        <v>0</v>
      </c>
      <c r="J181" s="58">
        <f t="shared" si="61"/>
        <v>0</v>
      </c>
      <c r="K181" s="53">
        <f>+'DAY17'!K181+'DAY18'!C181</f>
        <v>0</v>
      </c>
      <c r="L181" s="54">
        <f>+'DAY17'!L181+'DAY18'!D181</f>
        <v>0</v>
      </c>
      <c r="M181" s="55">
        <f>+'DAY17'!M181+'DAY18'!E181</f>
        <v>0</v>
      </c>
      <c r="N181" s="52">
        <f>+'DAY17'!N181+'DAY18'!F181</f>
        <v>0</v>
      </c>
      <c r="O181" s="276">
        <f>+'DAY17'!O181+'DAY18'!G181</f>
        <v>0</v>
      </c>
      <c r="P181" s="53">
        <f t="shared" si="56"/>
        <v>0</v>
      </c>
      <c r="Q181" s="54">
        <f t="shared" si="57"/>
        <v>0</v>
      </c>
      <c r="R181" s="55">
        <f t="shared" si="58"/>
        <v>0</v>
      </c>
      <c r="S181" s="52">
        <f t="shared" si="59"/>
        <v>0</v>
      </c>
      <c r="T181" s="276">
        <f t="shared" si="60"/>
        <v>0</v>
      </c>
      <c r="U181" s="62">
        <f t="shared" si="53"/>
        <v>0</v>
      </c>
    </row>
    <row r="182" spans="1:21" x14ac:dyDescent="0.25">
      <c r="A182" s="88" t="s">
        <v>111</v>
      </c>
      <c r="B182" s="52">
        <f>'DAY17'!H182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+(Table120[[#This Row],[OPENING ]]+Table120[[#This Row],[RECEIPTS]]+Table120[[#This Row],[RETURNS]])-(Table120[[#This Row],[EXCHANGED]]+Table120[[#This Row],[SALES]]+Table120[[#This Row],[ISSUES]])</f>
        <v>0</v>
      </c>
      <c r="I182" s="53">
        <v>0</v>
      </c>
      <c r="J182" s="58">
        <f t="shared" si="61"/>
        <v>0</v>
      </c>
      <c r="K182" s="53">
        <f>+'DAY17'!K182+'DAY18'!C182</f>
        <v>0</v>
      </c>
      <c r="L182" s="54">
        <f>+'DAY17'!L182+'DAY18'!D182</f>
        <v>0</v>
      </c>
      <c r="M182" s="55">
        <f>+'DAY17'!M182+'DAY18'!E182</f>
        <v>0</v>
      </c>
      <c r="N182" s="52">
        <f>+'DAY17'!N182+'DAY18'!F182</f>
        <v>0</v>
      </c>
      <c r="O182" s="276">
        <f>+'DAY17'!O182+'DAY18'!G182</f>
        <v>0</v>
      </c>
      <c r="P182" s="53">
        <f t="shared" si="56"/>
        <v>0</v>
      </c>
      <c r="Q182" s="54">
        <f t="shared" si="57"/>
        <v>0</v>
      </c>
      <c r="R182" s="55">
        <f t="shared" si="58"/>
        <v>0</v>
      </c>
      <c r="S182" s="52">
        <f t="shared" si="59"/>
        <v>0</v>
      </c>
      <c r="T182" s="276">
        <f t="shared" si="60"/>
        <v>0</v>
      </c>
      <c r="U182" s="62">
        <f t="shared" si="53"/>
        <v>0</v>
      </c>
    </row>
    <row r="183" spans="1:21" x14ac:dyDescent="0.25">
      <c r="A183" s="87" t="s">
        <v>53</v>
      </c>
      <c r="B183" s="52">
        <f>'DAY17'!H183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+(Table120[[#This Row],[OPENING ]]+Table120[[#This Row],[RECEIPTS]]+Table120[[#This Row],[RETURNS]])-(Table120[[#This Row],[EXCHANGED]]+Table120[[#This Row],[SALES]]+Table120[[#This Row],[ISSUES]])</f>
        <v>0</v>
      </c>
      <c r="I183" s="53">
        <v>0</v>
      </c>
      <c r="J183" s="58">
        <f t="shared" si="61"/>
        <v>0</v>
      </c>
      <c r="K183" s="53">
        <f>+'DAY17'!K183+'DAY18'!C183</f>
        <v>0</v>
      </c>
      <c r="L183" s="54">
        <f>+'DAY17'!L183+'DAY18'!D183</f>
        <v>0</v>
      </c>
      <c r="M183" s="55">
        <f>+'DAY17'!M183+'DAY18'!E183</f>
        <v>0</v>
      </c>
      <c r="N183" s="52">
        <f>+'DAY17'!N183+'DAY18'!F183</f>
        <v>0</v>
      </c>
      <c r="O183" s="276">
        <f>+'DAY17'!O183+'DAY18'!G183</f>
        <v>0</v>
      </c>
      <c r="P183" s="53">
        <f t="shared" si="56"/>
        <v>0</v>
      </c>
      <c r="Q183" s="54">
        <f t="shared" si="57"/>
        <v>0</v>
      </c>
      <c r="R183" s="55">
        <f t="shared" si="58"/>
        <v>0</v>
      </c>
      <c r="S183" s="52">
        <f t="shared" si="59"/>
        <v>0</v>
      </c>
      <c r="T183" s="276">
        <f t="shared" si="60"/>
        <v>0</v>
      </c>
      <c r="U183" s="62">
        <f t="shared" si="53"/>
        <v>0</v>
      </c>
    </row>
    <row r="184" spans="1:21" x14ac:dyDescent="0.25">
      <c r="A184" s="321" t="s">
        <v>93</v>
      </c>
      <c r="B184" s="52">
        <f>'DAY17'!H184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+(Table120[[#This Row],[OPENING ]]+Table120[[#This Row],[RECEIPTS]]+Table120[[#This Row],[RETURNS]])-(Table120[[#This Row],[EXCHANGED]]+Table120[[#This Row],[SALES]]+Table120[[#This Row],[ISSUES]])</f>
        <v>0</v>
      </c>
      <c r="I184" s="53">
        <v>0</v>
      </c>
      <c r="J184" s="58">
        <f t="shared" si="61"/>
        <v>0</v>
      </c>
      <c r="K184" s="53">
        <f>+'DAY17'!K184+'DAY18'!C184</f>
        <v>0</v>
      </c>
      <c r="L184" s="54">
        <f>+'DAY17'!L184+'DAY18'!D184</f>
        <v>0</v>
      </c>
      <c r="M184" s="55">
        <f>+'DAY17'!M184+'DAY18'!E184</f>
        <v>0</v>
      </c>
      <c r="N184" s="52">
        <f>+'DAY17'!N184+'DAY18'!F184</f>
        <v>0</v>
      </c>
      <c r="O184" s="276">
        <f>+'DAY17'!O184+'DAY18'!G184</f>
        <v>0</v>
      </c>
      <c r="P184" s="53">
        <f t="shared" si="56"/>
        <v>0</v>
      </c>
      <c r="Q184" s="54">
        <f t="shared" si="57"/>
        <v>0</v>
      </c>
      <c r="R184" s="55">
        <f t="shared" si="58"/>
        <v>0</v>
      </c>
      <c r="S184" s="52">
        <f t="shared" si="59"/>
        <v>0</v>
      </c>
      <c r="T184" s="276">
        <f t="shared" si="60"/>
        <v>0</v>
      </c>
      <c r="U184" s="62">
        <f t="shared" si="53"/>
        <v>0</v>
      </c>
    </row>
    <row r="185" spans="1:21" x14ac:dyDescent="0.25">
      <c r="A185" s="321" t="s">
        <v>94</v>
      </c>
      <c r="B185" s="52">
        <f>'DAY17'!H185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+(Table120[[#This Row],[OPENING ]]+Table120[[#This Row],[RECEIPTS]]+Table120[[#This Row],[RETURNS]])-(Table120[[#This Row],[EXCHANGED]]+Table120[[#This Row],[SALES]]+Table120[[#This Row],[ISSUES]])</f>
        <v>0</v>
      </c>
      <c r="I185" s="53">
        <v>0</v>
      </c>
      <c r="J185" s="58">
        <f t="shared" si="61"/>
        <v>0</v>
      </c>
      <c r="K185" s="53">
        <f>+'DAY17'!K185+'DAY18'!C185</f>
        <v>0</v>
      </c>
      <c r="L185" s="54">
        <f>+'DAY17'!L185+'DAY18'!D185</f>
        <v>0</v>
      </c>
      <c r="M185" s="55">
        <f>+'DAY17'!M185+'DAY18'!E185</f>
        <v>0</v>
      </c>
      <c r="N185" s="52">
        <f>+'DAY17'!N185+'DAY18'!F185</f>
        <v>0</v>
      </c>
      <c r="O185" s="276">
        <f>+'DAY17'!O185+'DAY18'!G185</f>
        <v>0</v>
      </c>
      <c r="P185" s="53">
        <f t="shared" si="56"/>
        <v>0</v>
      </c>
      <c r="Q185" s="54">
        <f t="shared" si="57"/>
        <v>0</v>
      </c>
      <c r="R185" s="55">
        <f t="shared" si="58"/>
        <v>0</v>
      </c>
      <c r="S185" s="52">
        <f t="shared" si="59"/>
        <v>0</v>
      </c>
      <c r="T185" s="276">
        <f t="shared" si="60"/>
        <v>0</v>
      </c>
      <c r="U185" s="62">
        <f t="shared" si="53"/>
        <v>0</v>
      </c>
    </row>
    <row r="186" spans="1:21" x14ac:dyDescent="0.25">
      <c r="A186" s="84" t="s">
        <v>97</v>
      </c>
      <c r="B186" s="52">
        <f>'DAY17'!H186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+(Table120[[#This Row],[OPENING ]]+Table120[[#This Row],[RECEIPTS]]+Table120[[#This Row],[RETURNS]])-(Table120[[#This Row],[EXCHANGED]]+Table120[[#This Row],[SALES]]+Table120[[#This Row],[ISSUES]])</f>
        <v>655.4</v>
      </c>
      <c r="I186" s="53">
        <v>0</v>
      </c>
      <c r="J186" s="58">
        <f t="shared" si="61"/>
        <v>-655.4</v>
      </c>
      <c r="K186" s="53">
        <f>+'DAY17'!K186+'DAY18'!C186</f>
        <v>0</v>
      </c>
      <c r="L186" s="54">
        <f>+'DAY17'!L186+'DAY18'!D186</f>
        <v>0</v>
      </c>
      <c r="M186" s="55">
        <f>+'DAY17'!M186+'DAY18'!E186</f>
        <v>0</v>
      </c>
      <c r="N186" s="52">
        <f>+'DAY17'!N186+'DAY18'!F186</f>
        <v>0</v>
      </c>
      <c r="O186" s="276">
        <f>+'DAY17'!O186+'DAY18'!G186</f>
        <v>0</v>
      </c>
      <c r="P186" s="53">
        <f t="shared" si="56"/>
        <v>0</v>
      </c>
      <c r="Q186" s="54">
        <f t="shared" si="57"/>
        <v>0</v>
      </c>
      <c r="R186" s="55">
        <f t="shared" si="58"/>
        <v>0</v>
      </c>
      <c r="S186" s="52">
        <f t="shared" si="59"/>
        <v>0</v>
      </c>
      <c r="T186" s="276">
        <f t="shared" si="60"/>
        <v>0</v>
      </c>
      <c r="U186" s="62">
        <f t="shared" si="53"/>
        <v>0</v>
      </c>
    </row>
    <row r="187" spans="1:21" x14ac:dyDescent="0.25">
      <c r="A187" s="84" t="s">
        <v>96</v>
      </c>
      <c r="B187" s="52">
        <f>'DAY17'!H187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+(Table120[[#This Row],[OPENING ]]+Table120[[#This Row],[RECEIPTS]]+Table120[[#This Row],[RETURNS]])-(Table120[[#This Row],[EXCHANGED]]+Table120[[#This Row],[SALES]]+Table120[[#This Row],[ISSUES]])</f>
        <v>0</v>
      </c>
      <c r="I187" s="53">
        <v>0</v>
      </c>
      <c r="J187" s="58">
        <f t="shared" si="61"/>
        <v>0</v>
      </c>
      <c r="K187" s="53">
        <f>+'DAY17'!K187+'DAY18'!C187</f>
        <v>0</v>
      </c>
      <c r="L187" s="54">
        <f>+'DAY17'!L187+'DAY18'!D187</f>
        <v>0</v>
      </c>
      <c r="M187" s="55">
        <f>+'DAY17'!M187+'DAY18'!E187</f>
        <v>0</v>
      </c>
      <c r="N187" s="52">
        <f>+'DAY17'!N187+'DAY18'!F187</f>
        <v>0</v>
      </c>
      <c r="O187" s="276">
        <f>+'DAY17'!O187+'DAY18'!G187</f>
        <v>0</v>
      </c>
      <c r="P187" s="53">
        <f t="shared" si="56"/>
        <v>0</v>
      </c>
      <c r="Q187" s="54">
        <f t="shared" si="57"/>
        <v>0</v>
      </c>
      <c r="R187" s="55">
        <f t="shared" si="58"/>
        <v>0</v>
      </c>
      <c r="S187" s="52">
        <f t="shared" si="59"/>
        <v>0</v>
      </c>
      <c r="T187" s="276">
        <f t="shared" si="60"/>
        <v>0</v>
      </c>
      <c r="U187" s="62">
        <f t="shared" si="53"/>
        <v>0</v>
      </c>
    </row>
    <row r="188" spans="1:21" x14ac:dyDescent="0.25">
      <c r="A188" s="84" t="s">
        <v>95</v>
      </c>
      <c r="B188" s="52">
        <f>'DAY17'!H188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+(Table120[[#This Row],[OPENING ]]+Table120[[#This Row],[RECEIPTS]]+Table120[[#This Row],[RETURNS]])-(Table120[[#This Row],[EXCHANGED]]+Table120[[#This Row],[SALES]]+Table120[[#This Row],[ISSUES]])</f>
        <v>9.8000000000000007</v>
      </c>
      <c r="I188" s="53">
        <v>0</v>
      </c>
      <c r="J188" s="58">
        <f t="shared" si="61"/>
        <v>-9.8000000000000007</v>
      </c>
      <c r="K188" s="53">
        <f>+'DAY17'!K188+'DAY18'!C188</f>
        <v>0</v>
      </c>
      <c r="L188" s="54">
        <f>+'DAY17'!L188+'DAY18'!D188</f>
        <v>0</v>
      </c>
      <c r="M188" s="55">
        <f>+'DAY17'!M188+'DAY18'!E188</f>
        <v>0</v>
      </c>
      <c r="N188" s="52">
        <f>+'DAY17'!N188+'DAY18'!F188</f>
        <v>0</v>
      </c>
      <c r="O188" s="276">
        <f>+'DAY17'!O188+'DAY18'!G188</f>
        <v>0</v>
      </c>
      <c r="P188" s="53">
        <f t="shared" si="56"/>
        <v>0</v>
      </c>
      <c r="Q188" s="54">
        <f t="shared" si="57"/>
        <v>0</v>
      </c>
      <c r="R188" s="55">
        <f t="shared" si="58"/>
        <v>0</v>
      </c>
      <c r="S188" s="52">
        <f t="shared" si="59"/>
        <v>0</v>
      </c>
      <c r="T188" s="276">
        <f t="shared" si="60"/>
        <v>0</v>
      </c>
      <c r="U188" s="62">
        <f t="shared" si="53"/>
        <v>0</v>
      </c>
    </row>
    <row r="189" spans="1:21" x14ac:dyDescent="0.25">
      <c r="A189" s="92" t="s">
        <v>98</v>
      </c>
      <c r="B189" s="52">
        <f>'DAY17'!H189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+(Table120[[#This Row],[OPENING ]]+Table120[[#This Row],[RECEIPTS]]+Table120[[#This Row],[RETURNS]])-(Table120[[#This Row],[EXCHANGED]]+Table120[[#This Row],[SALES]]+Table120[[#This Row],[ISSUES]])</f>
        <v>0</v>
      </c>
      <c r="I189" s="53">
        <v>0</v>
      </c>
      <c r="J189" s="58">
        <f t="shared" si="61"/>
        <v>0</v>
      </c>
      <c r="K189" s="53">
        <f>+'DAY17'!K189+'DAY18'!C189</f>
        <v>0</v>
      </c>
      <c r="L189" s="54">
        <f>+'DAY17'!L189+'DAY18'!D189</f>
        <v>0</v>
      </c>
      <c r="M189" s="55">
        <f>+'DAY17'!M189+'DAY18'!E189</f>
        <v>0</v>
      </c>
      <c r="N189" s="52">
        <f>+'DAY17'!N189+'DAY18'!F189</f>
        <v>0</v>
      </c>
      <c r="O189" s="276">
        <f>+'DAY17'!O189+'DAY18'!G189</f>
        <v>0</v>
      </c>
      <c r="P189" s="53">
        <f t="shared" si="56"/>
        <v>0</v>
      </c>
      <c r="Q189" s="54">
        <f t="shared" si="57"/>
        <v>0</v>
      </c>
      <c r="R189" s="55">
        <f t="shared" si="58"/>
        <v>0</v>
      </c>
      <c r="S189" s="52">
        <f t="shared" si="59"/>
        <v>0</v>
      </c>
      <c r="T189" s="276">
        <f t="shared" si="60"/>
        <v>0</v>
      </c>
      <c r="U189" s="62">
        <f t="shared" si="53"/>
        <v>0</v>
      </c>
    </row>
    <row r="190" spans="1:21" x14ac:dyDescent="0.25">
      <c r="A190" s="92" t="s">
        <v>99</v>
      </c>
      <c r="B190" s="52">
        <f>'DAY17'!H190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+(Table120[[#This Row],[OPENING ]]+Table120[[#This Row],[RECEIPTS]]+Table120[[#This Row],[RETURNS]])-(Table120[[#This Row],[EXCHANGED]]+Table120[[#This Row],[SALES]]+Table120[[#This Row],[ISSUES]])</f>
        <v>0</v>
      </c>
      <c r="I190" s="53">
        <v>0</v>
      </c>
      <c r="J190" s="58">
        <f t="shared" si="61"/>
        <v>0</v>
      </c>
      <c r="K190" s="53">
        <f>+'DAY17'!K190+'DAY18'!C190</f>
        <v>0</v>
      </c>
      <c r="L190" s="54">
        <f>+'DAY17'!L190+'DAY18'!D190</f>
        <v>0</v>
      </c>
      <c r="M190" s="55">
        <f>+'DAY17'!M190+'DAY18'!E190</f>
        <v>0</v>
      </c>
      <c r="N190" s="52">
        <f>+'DAY17'!N190+'DAY18'!F190</f>
        <v>0</v>
      </c>
      <c r="O190" s="276">
        <f>+'DAY17'!O190+'DAY18'!G190</f>
        <v>0</v>
      </c>
      <c r="P190" s="53">
        <f t="shared" si="56"/>
        <v>0</v>
      </c>
      <c r="Q190" s="54">
        <f t="shared" si="57"/>
        <v>0</v>
      </c>
      <c r="R190" s="55">
        <f t="shared" si="58"/>
        <v>0</v>
      </c>
      <c r="S190" s="52">
        <f t="shared" si="59"/>
        <v>0</v>
      </c>
      <c r="T190" s="276">
        <f t="shared" si="60"/>
        <v>0</v>
      </c>
      <c r="U190" s="62">
        <f t="shared" si="53"/>
        <v>0</v>
      </c>
    </row>
    <row r="191" spans="1:21" x14ac:dyDescent="0.25">
      <c r="A191" s="93" t="s">
        <v>100</v>
      </c>
      <c r="B191" s="52">
        <f>'DAY17'!H191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+(Table120[[#This Row],[OPENING ]]+Table120[[#This Row],[RECEIPTS]]+Table120[[#This Row],[RETURNS]])-(Table120[[#This Row],[EXCHANGED]]+Table120[[#This Row],[SALES]]+Table120[[#This Row],[ISSUES]])</f>
        <v>35</v>
      </c>
      <c r="I191" s="53">
        <v>0</v>
      </c>
      <c r="J191" s="58">
        <f t="shared" si="61"/>
        <v>-35</v>
      </c>
      <c r="K191" s="53">
        <f>+'DAY17'!K191+'DAY18'!C191</f>
        <v>25</v>
      </c>
      <c r="L191" s="54">
        <f>+'DAY17'!L191+'DAY18'!D191</f>
        <v>0</v>
      </c>
      <c r="M191" s="55">
        <f>+'DAY17'!M191+'DAY18'!E191</f>
        <v>0</v>
      </c>
      <c r="N191" s="52">
        <f>+'DAY17'!N191+'DAY18'!F191</f>
        <v>0</v>
      </c>
      <c r="O191" s="276">
        <f>+'DAY17'!O191+'DAY18'!G191</f>
        <v>0</v>
      </c>
      <c r="P191" s="53">
        <f t="shared" si="56"/>
        <v>1.3888888888888888</v>
      </c>
      <c r="Q191" s="54">
        <f t="shared" si="57"/>
        <v>0</v>
      </c>
      <c r="R191" s="55">
        <f t="shared" si="58"/>
        <v>0</v>
      </c>
      <c r="S191" s="52">
        <f t="shared" si="59"/>
        <v>0</v>
      </c>
      <c r="T191" s="276">
        <f t="shared" si="60"/>
        <v>0</v>
      </c>
      <c r="U191" s="62">
        <f t="shared" si="53"/>
        <v>25.2</v>
      </c>
    </row>
    <row r="192" spans="1:21" x14ac:dyDescent="0.25">
      <c r="A192" s="81" t="s">
        <v>101</v>
      </c>
      <c r="B192" s="52">
        <f>'DAY17'!H192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+(Table120[[#This Row],[OPENING ]]+Table120[[#This Row],[RECEIPTS]]+Table120[[#This Row],[RETURNS]])-(Table120[[#This Row],[EXCHANGED]]+Table120[[#This Row],[SALES]]+Table120[[#This Row],[ISSUES]])</f>
        <v>10.199999999999999</v>
      </c>
      <c r="I192" s="53">
        <v>0</v>
      </c>
      <c r="J192" s="58">
        <f t="shared" si="61"/>
        <v>-10.199999999999999</v>
      </c>
      <c r="K192" s="53">
        <f>+'DAY17'!K192+'DAY18'!C192</f>
        <v>0</v>
      </c>
      <c r="L192" s="54">
        <f>+'DAY17'!L192+'DAY18'!D192</f>
        <v>0</v>
      </c>
      <c r="M192" s="55">
        <f>+'DAY17'!M192+'DAY18'!E192</f>
        <v>0</v>
      </c>
      <c r="N192" s="52">
        <f>+'DAY17'!N192+'DAY18'!F192</f>
        <v>0</v>
      </c>
      <c r="O192" s="276">
        <f>+'DAY17'!O192+'DAY18'!G192</f>
        <v>0</v>
      </c>
      <c r="P192" s="53">
        <f t="shared" si="56"/>
        <v>0</v>
      </c>
      <c r="Q192" s="54">
        <f t="shared" si="57"/>
        <v>0</v>
      </c>
      <c r="R192" s="55">
        <f t="shared" si="58"/>
        <v>0</v>
      </c>
      <c r="S192" s="52">
        <f t="shared" si="59"/>
        <v>0</v>
      </c>
      <c r="T192" s="276">
        <f t="shared" si="60"/>
        <v>0</v>
      </c>
      <c r="U192" s="62">
        <f t="shared" si="53"/>
        <v>0</v>
      </c>
    </row>
    <row r="193" spans="1:21" x14ac:dyDescent="0.25">
      <c r="A193" s="109" t="s">
        <v>102</v>
      </c>
      <c r="B193" s="52">
        <f>'DAY17'!H193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+(Table120[[#This Row],[OPENING ]]+Table120[[#This Row],[RECEIPTS]]+Table120[[#This Row],[RETURNS]])-(Table120[[#This Row],[EXCHANGED]]+Table120[[#This Row],[SALES]]+Table120[[#This Row],[ISSUES]])</f>
        <v>0</v>
      </c>
      <c r="I193" s="53">
        <v>0</v>
      </c>
      <c r="J193" s="58">
        <f t="shared" si="61"/>
        <v>0</v>
      </c>
      <c r="K193" s="53">
        <f>+'DAY17'!K193+'DAY18'!C193</f>
        <v>0</v>
      </c>
      <c r="L193" s="54">
        <f>+'DAY17'!L193+'DAY18'!D193</f>
        <v>0</v>
      </c>
      <c r="M193" s="55">
        <f>+'DAY17'!M193+'DAY18'!E193</f>
        <v>0</v>
      </c>
      <c r="N193" s="52">
        <f>+'DAY17'!N193+'DAY18'!F193</f>
        <v>0</v>
      </c>
      <c r="O193" s="276">
        <f>+'DAY17'!O193+'DAY18'!G193</f>
        <v>0</v>
      </c>
      <c r="P193" s="53">
        <f t="shared" si="56"/>
        <v>0</v>
      </c>
      <c r="Q193" s="54">
        <f t="shared" si="57"/>
        <v>0</v>
      </c>
      <c r="R193" s="55">
        <f t="shared" si="58"/>
        <v>0</v>
      </c>
      <c r="S193" s="52">
        <f t="shared" si="59"/>
        <v>0</v>
      </c>
      <c r="T193" s="276">
        <f t="shared" si="60"/>
        <v>0</v>
      </c>
      <c r="U193" s="62">
        <f t="shared" si="53"/>
        <v>0</v>
      </c>
    </row>
    <row r="194" spans="1:21" x14ac:dyDescent="0.25">
      <c r="A194" s="318" t="s">
        <v>103</v>
      </c>
      <c r="B194" s="52">
        <f>'DAY17'!H194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+(Table120[[#This Row],[OPENING ]]+Table120[[#This Row],[RECEIPTS]]+Table120[[#This Row],[RETURNS]])-(Table120[[#This Row],[EXCHANGED]]+Table120[[#This Row],[SALES]]+Table120[[#This Row],[ISSUES]])</f>
        <v>855.4</v>
      </c>
      <c r="I194" s="53">
        <v>0</v>
      </c>
      <c r="J194" s="58">
        <f t="shared" si="61"/>
        <v>-855.4</v>
      </c>
      <c r="K194" s="53">
        <f>+'DAY17'!K194+'DAY18'!C194</f>
        <v>0</v>
      </c>
      <c r="L194" s="54">
        <f>+'DAY17'!L194+'DAY18'!D194</f>
        <v>0</v>
      </c>
      <c r="M194" s="55">
        <f>+'DAY17'!M194+'DAY18'!E194</f>
        <v>0</v>
      </c>
      <c r="N194" s="52">
        <f>+'DAY17'!N194+'DAY18'!F194</f>
        <v>0</v>
      </c>
      <c r="O194" s="276">
        <f>+'DAY17'!O194+'DAY18'!G194</f>
        <v>0</v>
      </c>
      <c r="P194" s="53">
        <f t="shared" si="56"/>
        <v>0</v>
      </c>
      <c r="Q194" s="54">
        <f t="shared" si="57"/>
        <v>0</v>
      </c>
      <c r="R194" s="55">
        <f t="shared" si="58"/>
        <v>0</v>
      </c>
      <c r="S194" s="52">
        <f t="shared" si="59"/>
        <v>0</v>
      </c>
      <c r="T194" s="276">
        <f t="shared" si="60"/>
        <v>0</v>
      </c>
      <c r="U194" s="62">
        <f t="shared" si="53"/>
        <v>0</v>
      </c>
    </row>
    <row r="195" spans="1:21" x14ac:dyDescent="0.25">
      <c r="A195" s="87" t="s">
        <v>247</v>
      </c>
      <c r="B195" s="52">
        <f>'DAY17'!H195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+(Table120[[#This Row],[OPENING ]]+Table120[[#This Row],[RECEIPTS]]+Table120[[#This Row],[RETURNS]])-(Table120[[#This Row],[EXCHANGED]]+Table120[[#This Row],[SALES]]+Table120[[#This Row],[ISSUES]])</f>
        <v>3516.4</v>
      </c>
      <c r="I195" s="53">
        <v>0</v>
      </c>
      <c r="J195" s="58">
        <f t="shared" si="61"/>
        <v>-3516.4</v>
      </c>
      <c r="K195" s="53">
        <f>+'DAY17'!K195+'DAY18'!C195</f>
        <v>0</v>
      </c>
      <c r="L195" s="54">
        <f>+'DAY17'!L195+'DAY18'!D195</f>
        <v>9.6</v>
      </c>
      <c r="M195" s="55">
        <f>+'DAY17'!M195+'DAY18'!E195</f>
        <v>0</v>
      </c>
      <c r="N195" s="52">
        <f>+'DAY17'!N195+'DAY18'!F195</f>
        <v>0</v>
      </c>
      <c r="O195" s="276">
        <f>+'DAY17'!O195+'DAY18'!G195</f>
        <v>0</v>
      </c>
      <c r="P195" s="53">
        <f t="shared" si="56"/>
        <v>0</v>
      </c>
      <c r="Q195" s="54">
        <f t="shared" si="57"/>
        <v>0.53333333333333333</v>
      </c>
      <c r="R195" s="55">
        <f t="shared" si="58"/>
        <v>0</v>
      </c>
      <c r="S195" s="52">
        <f t="shared" si="59"/>
        <v>0</v>
      </c>
      <c r="T195" s="276">
        <f t="shared" si="60"/>
        <v>0</v>
      </c>
      <c r="U195" s="62">
        <f t="shared" si="53"/>
        <v>6593.25</v>
      </c>
    </row>
    <row r="196" spans="1:21" x14ac:dyDescent="0.25">
      <c r="A196" s="87" t="s">
        <v>104</v>
      </c>
      <c r="B196" s="52">
        <f>'DAY17'!H196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+(Table120[[#This Row],[OPENING ]]+Table120[[#This Row],[RECEIPTS]]+Table120[[#This Row],[RETURNS]])-(Table120[[#This Row],[EXCHANGED]]+Table120[[#This Row],[SALES]]+Table120[[#This Row],[ISSUES]])</f>
        <v>200</v>
      </c>
      <c r="I196" s="53">
        <v>0</v>
      </c>
      <c r="J196" s="58">
        <f t="shared" si="61"/>
        <v>-200</v>
      </c>
      <c r="K196" s="53">
        <f>+'DAY17'!K196+'DAY18'!C196</f>
        <v>0</v>
      </c>
      <c r="L196" s="54">
        <f>+'DAY17'!L196+'DAY18'!D196</f>
        <v>0</v>
      </c>
      <c r="M196" s="55">
        <f>+'DAY17'!M196+'DAY18'!E196</f>
        <v>0</v>
      </c>
      <c r="N196" s="52">
        <f>+'DAY17'!N196+'DAY18'!F196</f>
        <v>0</v>
      </c>
      <c r="O196" s="276">
        <f>+'DAY17'!O196+'DAY18'!G196</f>
        <v>0</v>
      </c>
      <c r="P196" s="53">
        <f t="shared" si="56"/>
        <v>0</v>
      </c>
      <c r="Q196" s="54">
        <f t="shared" si="57"/>
        <v>0</v>
      </c>
      <c r="R196" s="55">
        <f t="shared" si="58"/>
        <v>0</v>
      </c>
      <c r="S196" s="52">
        <f t="shared" si="59"/>
        <v>0</v>
      </c>
      <c r="T196" s="276">
        <f t="shared" si="60"/>
        <v>0</v>
      </c>
      <c r="U196" s="62">
        <f t="shared" si="53"/>
        <v>0</v>
      </c>
    </row>
    <row r="197" spans="1:21" x14ac:dyDescent="0.25">
      <c r="A197" s="85" t="s">
        <v>118</v>
      </c>
      <c r="B197" s="52">
        <f>'DAY17'!H197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+(Table120[[#This Row],[OPENING ]]+Table120[[#This Row],[RECEIPTS]]+Table120[[#This Row],[RETURNS]])-(Table120[[#This Row],[EXCHANGED]]+Table120[[#This Row],[SALES]]+Table120[[#This Row],[ISSUES]])</f>
        <v>0</v>
      </c>
      <c r="I197" s="53">
        <v>0</v>
      </c>
      <c r="J197" s="58">
        <f t="shared" si="61"/>
        <v>0</v>
      </c>
      <c r="K197" s="53">
        <f>+'DAY17'!K197+'DAY18'!C197</f>
        <v>0</v>
      </c>
      <c r="L197" s="54">
        <f>+'DAY17'!L197+'DAY18'!D197</f>
        <v>0</v>
      </c>
      <c r="M197" s="55">
        <f>+'DAY17'!M197+'DAY18'!E197</f>
        <v>0</v>
      </c>
      <c r="N197" s="52">
        <f>+'DAY17'!N197+'DAY18'!F197</f>
        <v>0</v>
      </c>
      <c r="O197" s="276">
        <f>+'DAY17'!O197+'DAY18'!G197</f>
        <v>0</v>
      </c>
      <c r="P197" s="53">
        <f t="shared" si="56"/>
        <v>0</v>
      </c>
      <c r="Q197" s="54">
        <f t="shared" si="57"/>
        <v>0</v>
      </c>
      <c r="R197" s="55">
        <f t="shared" si="58"/>
        <v>0</v>
      </c>
      <c r="S197" s="52">
        <f t="shared" si="59"/>
        <v>0</v>
      </c>
      <c r="T197" s="276">
        <f t="shared" si="60"/>
        <v>0</v>
      </c>
      <c r="U197" s="62">
        <f t="shared" si="53"/>
        <v>0</v>
      </c>
    </row>
    <row r="198" spans="1:21" x14ac:dyDescent="0.25">
      <c r="A198" s="94" t="s">
        <v>119</v>
      </c>
      <c r="B198" s="52">
        <f>'DAY17'!H198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+(Table120[[#This Row],[OPENING ]]+Table120[[#This Row],[RECEIPTS]]+Table120[[#This Row],[RETURNS]])-(Table120[[#This Row],[EXCHANGED]]+Table120[[#This Row],[SALES]]+Table120[[#This Row],[ISSUES]])</f>
        <v>0</v>
      </c>
      <c r="I198" s="53">
        <v>0</v>
      </c>
      <c r="J198" s="58">
        <f t="shared" si="61"/>
        <v>0</v>
      </c>
      <c r="K198" s="53">
        <f>+'DAY17'!K198+'DAY18'!C198</f>
        <v>0</v>
      </c>
      <c r="L198" s="54">
        <f>+'DAY17'!L198+'DAY18'!D198</f>
        <v>0</v>
      </c>
      <c r="M198" s="55">
        <f>+'DAY17'!M198+'DAY18'!E198</f>
        <v>0</v>
      </c>
      <c r="N198" s="52">
        <f>+'DAY17'!N198+'DAY18'!F198</f>
        <v>0</v>
      </c>
      <c r="O198" s="276">
        <f>+'DAY17'!O198+'DAY18'!G198</f>
        <v>0</v>
      </c>
      <c r="P198" s="53">
        <f t="shared" si="56"/>
        <v>0</v>
      </c>
      <c r="Q198" s="54">
        <f t="shared" si="57"/>
        <v>0</v>
      </c>
      <c r="R198" s="55">
        <f t="shared" si="58"/>
        <v>0</v>
      </c>
      <c r="S198" s="52">
        <f t="shared" si="59"/>
        <v>0</v>
      </c>
      <c r="T198" s="276">
        <f t="shared" si="60"/>
        <v>0</v>
      </c>
      <c r="U198" s="62">
        <f t="shared" si="53"/>
        <v>0</v>
      </c>
    </row>
    <row r="199" spans="1:21" x14ac:dyDescent="0.25">
      <c r="A199" s="84" t="s">
        <v>145</v>
      </c>
      <c r="B199" s="52">
        <f>'DAY17'!H199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+(Table120[[#This Row],[OPENING ]]+Table120[[#This Row],[RECEIPTS]]+Table120[[#This Row],[RETURNS]])-(Table120[[#This Row],[EXCHANGED]]+Table120[[#This Row],[SALES]]+Table120[[#This Row],[ISSUES]])</f>
        <v>0</v>
      </c>
      <c r="I199" s="53">
        <v>0</v>
      </c>
      <c r="J199" s="58">
        <f t="shared" si="61"/>
        <v>0</v>
      </c>
      <c r="K199" s="53">
        <f>+'DAY17'!K199+'DAY18'!C199</f>
        <v>0</v>
      </c>
      <c r="L199" s="54">
        <f>+'DAY17'!L199+'DAY18'!D199</f>
        <v>0</v>
      </c>
      <c r="M199" s="55">
        <f>+'DAY17'!M199+'DAY18'!E199</f>
        <v>0</v>
      </c>
      <c r="N199" s="52">
        <f>+'DAY17'!N199+'DAY18'!F199</f>
        <v>0</v>
      </c>
      <c r="O199" s="276">
        <f>+'DAY17'!O199+'DAY18'!G199</f>
        <v>0</v>
      </c>
      <c r="P199" s="53">
        <f t="shared" si="56"/>
        <v>0</v>
      </c>
      <c r="Q199" s="54">
        <f t="shared" si="57"/>
        <v>0</v>
      </c>
      <c r="R199" s="55">
        <f t="shared" si="58"/>
        <v>0</v>
      </c>
      <c r="S199" s="52">
        <f t="shared" si="59"/>
        <v>0</v>
      </c>
      <c r="T199" s="276">
        <f t="shared" si="60"/>
        <v>0</v>
      </c>
      <c r="U199" s="62">
        <f t="shared" si="53"/>
        <v>0</v>
      </c>
    </row>
    <row r="200" spans="1:21" x14ac:dyDescent="0.25">
      <c r="A200" s="88" t="s">
        <v>218</v>
      </c>
      <c r="B200" s="52">
        <f>'DAY17'!H200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+(Table120[[#This Row],[OPENING ]]+Table120[[#This Row],[RECEIPTS]]+Table120[[#This Row],[RETURNS]])-(Table120[[#This Row],[EXCHANGED]]+Table120[[#This Row],[SALES]]+Table120[[#This Row],[ISSUES]])</f>
        <v>0</v>
      </c>
      <c r="I200" s="53">
        <v>0</v>
      </c>
      <c r="J200" s="58">
        <f t="shared" si="61"/>
        <v>0</v>
      </c>
      <c r="K200" s="53">
        <f>+'DAY17'!K200+'DAY18'!C200</f>
        <v>0</v>
      </c>
      <c r="L200" s="54">
        <f>+'DAY17'!L200+'DAY18'!D200</f>
        <v>0</v>
      </c>
      <c r="M200" s="55">
        <f>+'DAY17'!M200+'DAY18'!E200</f>
        <v>0</v>
      </c>
      <c r="N200" s="52">
        <f>+'DAY17'!N200+'DAY18'!F200</f>
        <v>0</v>
      </c>
      <c r="O200" s="276">
        <f>+'DAY17'!O200+'DAY18'!G200</f>
        <v>0</v>
      </c>
      <c r="P200" s="53">
        <f t="shared" si="56"/>
        <v>0</v>
      </c>
      <c r="Q200" s="54">
        <f t="shared" si="57"/>
        <v>0</v>
      </c>
      <c r="R200" s="55">
        <f t="shared" si="58"/>
        <v>0</v>
      </c>
      <c r="S200" s="52">
        <f t="shared" si="59"/>
        <v>0</v>
      </c>
      <c r="T200" s="276">
        <f t="shared" si="60"/>
        <v>0</v>
      </c>
      <c r="U200" s="62">
        <f t="shared" si="53"/>
        <v>0</v>
      </c>
    </row>
    <row r="201" spans="1:21" x14ac:dyDescent="0.25">
      <c r="A201" s="88" t="s">
        <v>219</v>
      </c>
      <c r="B201" s="52">
        <f>'DAY17'!H201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+(Table120[[#This Row],[OPENING ]]+Table120[[#This Row],[RECEIPTS]]+Table120[[#This Row],[RETURNS]])-(Table120[[#This Row],[EXCHANGED]]+Table120[[#This Row],[SALES]]+Table120[[#This Row],[ISSUES]])</f>
        <v>0</v>
      </c>
      <c r="I201" s="53">
        <v>0</v>
      </c>
      <c r="J201" s="58">
        <f t="shared" si="61"/>
        <v>0</v>
      </c>
      <c r="K201" s="53">
        <f>+'DAY17'!K201+'DAY18'!C201</f>
        <v>0</v>
      </c>
      <c r="L201" s="54">
        <f>+'DAY17'!L201+'DAY18'!D201</f>
        <v>0</v>
      </c>
      <c r="M201" s="55">
        <f>+'DAY17'!M201+'DAY18'!E201</f>
        <v>0</v>
      </c>
      <c r="N201" s="52">
        <f>+'DAY17'!N201+'DAY18'!F201</f>
        <v>0</v>
      </c>
      <c r="O201" s="276">
        <f>+'DAY17'!O201+'DAY18'!G201</f>
        <v>0</v>
      </c>
      <c r="P201" s="53">
        <f t="shared" si="56"/>
        <v>0</v>
      </c>
      <c r="Q201" s="54">
        <f t="shared" si="57"/>
        <v>0</v>
      </c>
      <c r="R201" s="55">
        <f t="shared" si="58"/>
        <v>0</v>
      </c>
      <c r="S201" s="52">
        <f t="shared" si="59"/>
        <v>0</v>
      </c>
      <c r="T201" s="276">
        <f t="shared" si="60"/>
        <v>0</v>
      </c>
      <c r="U201" s="62">
        <f t="shared" si="53"/>
        <v>0</v>
      </c>
    </row>
    <row r="202" spans="1:21" x14ac:dyDescent="0.25">
      <c r="A202" s="317" t="s">
        <v>234</v>
      </c>
      <c r="B202" s="52">
        <f>'DAY17'!H202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+(Table120[[#This Row],[OPENING ]]+Table120[[#This Row],[RECEIPTS]]+Table120[[#This Row],[RETURNS]])-(Table120[[#This Row],[EXCHANGED]]+Table120[[#This Row],[SALES]]+Table120[[#This Row],[ISSUES]])</f>
        <v>0.19999999999999896</v>
      </c>
      <c r="I202" s="53">
        <v>0</v>
      </c>
      <c r="J202" s="58">
        <f t="shared" si="61"/>
        <v>-0.19999999999999896</v>
      </c>
      <c r="K202" s="53">
        <f>+'DAY17'!K202+'DAY18'!C202</f>
        <v>0</v>
      </c>
      <c r="L202" s="54">
        <f>+'DAY17'!L202+'DAY18'!D202</f>
        <v>0</v>
      </c>
      <c r="M202" s="55">
        <f>+'DAY17'!M202+'DAY18'!E202</f>
        <v>0</v>
      </c>
      <c r="N202" s="52">
        <f>+'DAY17'!N202+'DAY18'!F202</f>
        <v>0</v>
      </c>
      <c r="O202" s="276">
        <f>+'DAY17'!O202+'DAY18'!G202</f>
        <v>11.08</v>
      </c>
      <c r="P202" s="53">
        <f t="shared" si="56"/>
        <v>0</v>
      </c>
      <c r="Q202" s="54">
        <f t="shared" si="57"/>
        <v>0</v>
      </c>
      <c r="R202" s="55">
        <f t="shared" si="58"/>
        <v>0</v>
      </c>
      <c r="S202" s="52">
        <f t="shared" si="59"/>
        <v>0</v>
      </c>
      <c r="T202" s="276">
        <f t="shared" si="60"/>
        <v>0.61555555555555552</v>
      </c>
      <c r="U202" s="62">
        <f t="shared" si="53"/>
        <v>0.32490974729241712</v>
      </c>
    </row>
    <row r="203" spans="1:21" x14ac:dyDescent="0.25">
      <c r="A203" s="319" t="s">
        <v>224</v>
      </c>
      <c r="B203" s="52">
        <f>'DAY17'!H203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+(Table120[[#This Row],[OPENING ]]+Table120[[#This Row],[RECEIPTS]]+Table120[[#This Row],[RETURNS]])-(Table120[[#This Row],[EXCHANGED]]+Table120[[#This Row],[SALES]]+Table120[[#This Row],[ISSUES]])</f>
        <v>3.4</v>
      </c>
      <c r="I203" s="53">
        <v>0</v>
      </c>
      <c r="J203" s="58">
        <f t="shared" si="61"/>
        <v>-3.4</v>
      </c>
      <c r="K203" s="53">
        <f>+'DAY17'!K203+'DAY18'!C203</f>
        <v>0</v>
      </c>
      <c r="L203" s="54">
        <f>+'DAY17'!L203+'DAY18'!D203</f>
        <v>0</v>
      </c>
      <c r="M203" s="55">
        <f>+'DAY17'!M203+'DAY18'!E203</f>
        <v>0</v>
      </c>
      <c r="N203" s="52">
        <f>+'DAY17'!N203+'DAY18'!F203</f>
        <v>0</v>
      </c>
      <c r="O203" s="276">
        <f>+'DAY17'!O203+'DAY18'!G203</f>
        <v>0</v>
      </c>
      <c r="P203" s="53">
        <f t="shared" si="56"/>
        <v>0</v>
      </c>
      <c r="Q203" s="54">
        <f t="shared" si="57"/>
        <v>0</v>
      </c>
      <c r="R203" s="55">
        <f t="shared" si="58"/>
        <v>0</v>
      </c>
      <c r="S203" s="52">
        <f t="shared" si="59"/>
        <v>0</v>
      </c>
      <c r="T203" s="276">
        <f t="shared" si="60"/>
        <v>0</v>
      </c>
      <c r="U203" s="62">
        <f t="shared" si="53"/>
        <v>0</v>
      </c>
    </row>
    <row r="204" spans="1:21" x14ac:dyDescent="0.25">
      <c r="A204" s="105" t="s">
        <v>237</v>
      </c>
      <c r="B204" s="52">
        <f>'DAY17'!H204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+(Table120[[#This Row],[OPENING ]]+Table120[[#This Row],[RECEIPTS]]+Table120[[#This Row],[RETURNS]])-(Table120[[#This Row],[EXCHANGED]]+Table120[[#This Row],[SALES]]+Table120[[#This Row],[ISSUES]])</f>
        <v>0</v>
      </c>
      <c r="I204" s="53">
        <v>0</v>
      </c>
      <c r="J204" s="58">
        <f t="shared" si="61"/>
        <v>0</v>
      </c>
      <c r="K204" s="53">
        <f>+'DAY17'!K204+'DAY18'!C204</f>
        <v>0</v>
      </c>
      <c r="L204" s="54">
        <f>+'DAY17'!L204+'DAY18'!D204</f>
        <v>0</v>
      </c>
      <c r="M204" s="55">
        <f>+'DAY17'!M204+'DAY18'!E204</f>
        <v>0</v>
      </c>
      <c r="N204" s="52">
        <f>+'DAY17'!N204+'DAY18'!F204</f>
        <v>0</v>
      </c>
      <c r="O204" s="276">
        <f>+'DAY17'!O204+'DAY18'!G204</f>
        <v>0</v>
      </c>
      <c r="P204" s="53">
        <f t="shared" si="56"/>
        <v>0</v>
      </c>
      <c r="Q204" s="54">
        <f t="shared" si="57"/>
        <v>0</v>
      </c>
      <c r="R204" s="55">
        <f t="shared" si="58"/>
        <v>0</v>
      </c>
      <c r="S204" s="52">
        <f t="shared" si="59"/>
        <v>0</v>
      </c>
      <c r="T204" s="276">
        <f t="shared" si="60"/>
        <v>0</v>
      </c>
      <c r="U204" s="62">
        <f t="shared" si="53"/>
        <v>0</v>
      </c>
    </row>
    <row r="205" spans="1:21" x14ac:dyDescent="0.25">
      <c r="A205" s="87" t="s">
        <v>238</v>
      </c>
      <c r="B205" s="52">
        <f>'DAY17'!H205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+(Table120[[#This Row],[OPENING ]]+Table120[[#This Row],[RECEIPTS]]+Table120[[#This Row],[RETURNS]])-(Table120[[#This Row],[EXCHANGED]]+Table120[[#This Row],[SALES]]+Table120[[#This Row],[ISSUES]])</f>
        <v>0</v>
      </c>
      <c r="I205" s="53">
        <v>0</v>
      </c>
      <c r="J205" s="58">
        <f t="shared" si="61"/>
        <v>0</v>
      </c>
      <c r="K205" s="53">
        <f>+'DAY17'!K205+'DAY18'!C205</f>
        <v>0</v>
      </c>
      <c r="L205" s="54">
        <f>+'DAY17'!L205+'DAY18'!D205</f>
        <v>0</v>
      </c>
      <c r="M205" s="55">
        <f>+'DAY17'!M205+'DAY18'!E205</f>
        <v>0</v>
      </c>
      <c r="N205" s="52">
        <f>+'DAY17'!N205+'DAY18'!F205</f>
        <v>0</v>
      </c>
      <c r="O205" s="276">
        <f>+'DAY17'!O205+'DAY18'!G205</f>
        <v>0</v>
      </c>
      <c r="P205" s="53">
        <f t="shared" si="56"/>
        <v>0</v>
      </c>
      <c r="Q205" s="54">
        <f t="shared" si="57"/>
        <v>0</v>
      </c>
      <c r="R205" s="55">
        <f t="shared" si="58"/>
        <v>0</v>
      </c>
      <c r="S205" s="52">
        <f t="shared" si="59"/>
        <v>0</v>
      </c>
      <c r="T205" s="276">
        <f t="shared" si="60"/>
        <v>0</v>
      </c>
      <c r="U205" s="62">
        <f t="shared" si="53"/>
        <v>0</v>
      </c>
    </row>
    <row r="206" spans="1:21" x14ac:dyDescent="0.25">
      <c r="A206" s="87" t="s">
        <v>239</v>
      </c>
      <c r="B206" s="52">
        <f>'DAY17'!H206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+(Table120[[#This Row],[OPENING ]]+Table120[[#This Row],[RECEIPTS]]+Table120[[#This Row],[RETURNS]])-(Table120[[#This Row],[EXCHANGED]]+Table120[[#This Row],[SALES]]+Table120[[#This Row],[ISSUES]])</f>
        <v>0</v>
      </c>
      <c r="I206" s="53">
        <v>0</v>
      </c>
      <c r="J206" s="58">
        <f t="shared" si="61"/>
        <v>0</v>
      </c>
      <c r="K206" s="53">
        <f>+'DAY17'!K206+'DAY18'!C206</f>
        <v>0</v>
      </c>
      <c r="L206" s="54">
        <f>+'DAY17'!L206+'DAY18'!D206</f>
        <v>0</v>
      </c>
      <c r="M206" s="55">
        <f>+'DAY17'!M206+'DAY18'!E206</f>
        <v>0</v>
      </c>
      <c r="N206" s="52">
        <f>+'DAY17'!N206+'DAY18'!F206</f>
        <v>0</v>
      </c>
      <c r="O206" s="276">
        <f>+'DAY17'!O206+'DAY18'!G206</f>
        <v>0</v>
      </c>
      <c r="P206" s="53">
        <f t="shared" si="56"/>
        <v>0</v>
      </c>
      <c r="Q206" s="54">
        <f t="shared" si="57"/>
        <v>0</v>
      </c>
      <c r="R206" s="55">
        <f t="shared" si="58"/>
        <v>0</v>
      </c>
      <c r="S206" s="52">
        <f t="shared" si="59"/>
        <v>0</v>
      </c>
      <c r="T206" s="276">
        <f t="shared" si="60"/>
        <v>0</v>
      </c>
      <c r="U206" s="62">
        <f t="shared" si="53"/>
        <v>0</v>
      </c>
    </row>
    <row r="207" spans="1:21" x14ac:dyDescent="0.25">
      <c r="A207" s="85" t="s">
        <v>242</v>
      </c>
      <c r="B207" s="52">
        <f>'DAY17'!H207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+(Table120[[#This Row],[OPENING ]]+Table120[[#This Row],[RECEIPTS]]+Table120[[#This Row],[RETURNS]])-(Table120[[#This Row],[EXCHANGED]]+Table120[[#This Row],[SALES]]+Table120[[#This Row],[ISSUES]])</f>
        <v>0</v>
      </c>
      <c r="I207" s="53">
        <v>0</v>
      </c>
      <c r="J207" s="58">
        <f t="shared" si="61"/>
        <v>0</v>
      </c>
      <c r="K207" s="53">
        <f>+'DAY17'!K207+'DAY18'!C207</f>
        <v>0</v>
      </c>
      <c r="L207" s="54">
        <f>+'DAY17'!L207+'DAY18'!D207</f>
        <v>0</v>
      </c>
      <c r="M207" s="55">
        <f>+'DAY17'!M207+'DAY18'!E207</f>
        <v>0</v>
      </c>
      <c r="N207" s="52">
        <f>+'DAY17'!N207+'DAY18'!F207</f>
        <v>0</v>
      </c>
      <c r="O207" s="276">
        <f>+'DAY17'!O207+'DAY18'!G207</f>
        <v>0</v>
      </c>
      <c r="P207" s="53">
        <f t="shared" si="56"/>
        <v>0</v>
      </c>
      <c r="Q207" s="54">
        <f t="shared" si="57"/>
        <v>0</v>
      </c>
      <c r="R207" s="55">
        <f t="shared" si="58"/>
        <v>0</v>
      </c>
      <c r="S207" s="52">
        <f t="shared" si="59"/>
        <v>0</v>
      </c>
      <c r="T207" s="276">
        <f t="shared" si="60"/>
        <v>0</v>
      </c>
      <c r="U207" s="62">
        <f t="shared" si="53"/>
        <v>0</v>
      </c>
    </row>
    <row r="208" spans="1:21" x14ac:dyDescent="0.25">
      <c r="A208" s="85" t="s">
        <v>250</v>
      </c>
      <c r="B208" s="52">
        <f>'DAY17'!H208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+(Table120[[#This Row],[OPENING ]]+Table120[[#This Row],[RECEIPTS]]+Table120[[#This Row],[RETURNS]])-(Table120[[#This Row],[EXCHANGED]]+Table120[[#This Row],[SALES]]+Table120[[#This Row],[ISSUES]])</f>
        <v>275</v>
      </c>
      <c r="I208" s="53">
        <v>0</v>
      </c>
      <c r="J208" s="58">
        <f t="shared" si="61"/>
        <v>-275</v>
      </c>
      <c r="K208" s="53">
        <f>+'DAY17'!K208+'DAY18'!C208</f>
        <v>500</v>
      </c>
      <c r="L208" s="54">
        <f>+'DAY17'!L208+'DAY18'!D208</f>
        <v>0</v>
      </c>
      <c r="M208" s="55">
        <f>+'DAY17'!M208+'DAY18'!E208</f>
        <v>0</v>
      </c>
      <c r="N208" s="52">
        <f>+'DAY17'!N208+'DAY18'!F208</f>
        <v>0</v>
      </c>
      <c r="O208" s="276">
        <f>+'DAY17'!O208+'DAY18'!G208</f>
        <v>525</v>
      </c>
      <c r="P208" s="53">
        <f t="shared" si="56"/>
        <v>27.777777777777779</v>
      </c>
      <c r="Q208" s="54">
        <f t="shared" si="57"/>
        <v>0</v>
      </c>
      <c r="R208" s="55">
        <f t="shared" si="58"/>
        <v>0</v>
      </c>
      <c r="S208" s="52">
        <f t="shared" si="59"/>
        <v>0</v>
      </c>
      <c r="T208" s="276">
        <f t="shared" si="60"/>
        <v>29.166666666666668</v>
      </c>
      <c r="U208" s="62">
        <f t="shared" si="53"/>
        <v>4.8292682926829267</v>
      </c>
    </row>
    <row r="209" spans="1:21" x14ac:dyDescent="0.25">
      <c r="A209" s="87" t="s">
        <v>251</v>
      </c>
      <c r="B209" s="52">
        <f>'DAY17'!H209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+(Table120[[#This Row],[OPENING ]]+Table120[[#This Row],[RECEIPTS]]+Table120[[#This Row],[RETURNS]])-(Table120[[#This Row],[EXCHANGED]]+Table120[[#This Row],[SALES]]+Table120[[#This Row],[ISSUES]])</f>
        <v>300</v>
      </c>
      <c r="I209" s="53">
        <v>0</v>
      </c>
      <c r="J209" s="58">
        <f t="shared" si="61"/>
        <v>-300</v>
      </c>
      <c r="K209" s="53">
        <f>+'DAY17'!K209+'DAY18'!C209</f>
        <v>800</v>
      </c>
      <c r="L209" s="54">
        <f>+'DAY17'!L209+'DAY18'!D209</f>
        <v>0</v>
      </c>
      <c r="M209" s="55">
        <f>+'DAY17'!M209+'DAY18'!E209</f>
        <v>0</v>
      </c>
      <c r="N209" s="52">
        <f>+'DAY17'!N209+'DAY18'!F209</f>
        <v>0</v>
      </c>
      <c r="O209" s="276">
        <f>+'DAY17'!O209+'DAY18'!G209</f>
        <v>639.20000000000005</v>
      </c>
      <c r="P209" s="53">
        <f t="shared" si="56"/>
        <v>44.444444444444443</v>
      </c>
      <c r="Q209" s="54">
        <f t="shared" si="57"/>
        <v>0</v>
      </c>
      <c r="R209" s="55">
        <f t="shared" si="58"/>
        <v>0</v>
      </c>
      <c r="S209" s="52">
        <f t="shared" si="59"/>
        <v>0</v>
      </c>
      <c r="T209" s="276">
        <f t="shared" si="60"/>
        <v>35.511111111111113</v>
      </c>
      <c r="U209" s="62">
        <f t="shared" si="53"/>
        <v>3.7520844913841027</v>
      </c>
    </row>
    <row r="210" spans="1:21" x14ac:dyDescent="0.25">
      <c r="A210" s="87"/>
      <c r="B210" s="52">
        <f>'DAY17'!H210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+(Table120[[#This Row],[OPENING ]]+Table120[[#This Row],[RECEIPTS]]+Table120[[#This Row],[RETURNS]])-(Table120[[#This Row],[EXCHANGED]]+Table120[[#This Row],[SALES]]+Table120[[#This Row],[ISSUES]])</f>
        <v>49</v>
      </c>
      <c r="I210" s="53">
        <v>0</v>
      </c>
      <c r="J210" s="58">
        <f t="shared" si="61"/>
        <v>-49</v>
      </c>
      <c r="K210" s="53">
        <f>+'DAY17'!K210+'DAY18'!C210</f>
        <v>50</v>
      </c>
      <c r="L210" s="54">
        <f>+'DAY17'!L210+'DAY18'!D210</f>
        <v>0</v>
      </c>
      <c r="M210" s="55">
        <f>+'DAY17'!M210+'DAY18'!E210</f>
        <v>0</v>
      </c>
      <c r="N210" s="52">
        <f>+'DAY17'!N210+'DAY18'!F210</f>
        <v>0</v>
      </c>
      <c r="O210" s="276">
        <f>+'DAY17'!O210+'DAY18'!G210</f>
        <v>1</v>
      </c>
      <c r="P210" s="53">
        <f t="shared" si="56"/>
        <v>2.7777777777777777</v>
      </c>
      <c r="Q210" s="54">
        <f t="shared" si="57"/>
        <v>0</v>
      </c>
      <c r="R210" s="55">
        <f t="shared" si="58"/>
        <v>0</v>
      </c>
      <c r="S210" s="52">
        <f t="shared" si="59"/>
        <v>0</v>
      </c>
      <c r="T210" s="276">
        <f t="shared" si="60"/>
        <v>5.5555555555555552E-2</v>
      </c>
      <c r="U210" s="62">
        <f t="shared" ref="U210:U240" si="62">IFERROR(+H210/(P210+Q210+R210+S210+T210),0)</f>
        <v>17.294117647058826</v>
      </c>
    </row>
    <row r="211" spans="1:21" x14ac:dyDescent="0.25">
      <c r="A211" s="87"/>
      <c r="B211" s="52">
        <f>'DAY17'!H211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+(Table120[[#This Row],[OPENING ]]+Table120[[#This Row],[RECEIPTS]]+Table120[[#This Row],[RETURNS]])-(Table120[[#This Row],[EXCHANGED]]+Table120[[#This Row],[SALES]]+Table120[[#This Row],[ISSUES]])</f>
        <v>0</v>
      </c>
      <c r="I211" s="53">
        <v>0</v>
      </c>
      <c r="J211" s="58">
        <f t="shared" si="61"/>
        <v>0</v>
      </c>
      <c r="K211" s="53">
        <f>+'DAY17'!K211+'DAY18'!C211</f>
        <v>0</v>
      </c>
      <c r="L211" s="54">
        <f>+'DAY17'!L211+'DAY18'!D211</f>
        <v>0</v>
      </c>
      <c r="M211" s="55">
        <f>+'DAY17'!M211+'DAY18'!E211</f>
        <v>0</v>
      </c>
      <c r="N211" s="52">
        <f>+'DAY17'!N211+'DAY18'!F211</f>
        <v>0</v>
      </c>
      <c r="O211" s="276">
        <f>+'DAY17'!O211+'DAY18'!G211</f>
        <v>0</v>
      </c>
      <c r="P211" s="53">
        <f t="shared" si="56"/>
        <v>0</v>
      </c>
      <c r="Q211" s="54">
        <f t="shared" si="57"/>
        <v>0</v>
      </c>
      <c r="R211" s="55">
        <f t="shared" si="58"/>
        <v>0</v>
      </c>
      <c r="S211" s="52">
        <f t="shared" si="59"/>
        <v>0</v>
      </c>
      <c r="T211" s="276">
        <f t="shared" si="60"/>
        <v>0</v>
      </c>
      <c r="U211" s="62">
        <f t="shared" si="62"/>
        <v>0</v>
      </c>
    </row>
    <row r="212" spans="1:21" x14ac:dyDescent="0.25">
      <c r="A212" s="87"/>
      <c r="B212" s="52">
        <f>'DAY17'!H212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+(Table120[[#This Row],[OPENING ]]+Table120[[#This Row],[RECEIPTS]]+Table120[[#This Row],[RETURNS]])-(Table120[[#This Row],[EXCHANGED]]+Table120[[#This Row],[SALES]]+Table120[[#This Row],[ISSUES]])</f>
        <v>0</v>
      </c>
      <c r="I212" s="53">
        <v>0</v>
      </c>
      <c r="J212" s="58">
        <f t="shared" si="61"/>
        <v>0</v>
      </c>
      <c r="K212" s="53">
        <f>+'DAY17'!K212+'DAY18'!C212</f>
        <v>0</v>
      </c>
      <c r="L212" s="54">
        <f>+'DAY17'!L212+'DAY18'!D212</f>
        <v>0</v>
      </c>
      <c r="M212" s="55">
        <f>+'DAY17'!M212+'DAY18'!E212</f>
        <v>0</v>
      </c>
      <c r="N212" s="52">
        <f>+'DAY17'!N212+'DAY18'!F212</f>
        <v>0</v>
      </c>
      <c r="O212" s="276">
        <f>+'DAY17'!O212+'DAY18'!G212</f>
        <v>0</v>
      </c>
      <c r="P212" s="53">
        <f t="shared" si="56"/>
        <v>0</v>
      </c>
      <c r="Q212" s="54">
        <f t="shared" si="57"/>
        <v>0</v>
      </c>
      <c r="R212" s="55">
        <f t="shared" si="58"/>
        <v>0</v>
      </c>
      <c r="S212" s="52">
        <f t="shared" si="59"/>
        <v>0</v>
      </c>
      <c r="T212" s="276">
        <f t="shared" si="60"/>
        <v>0</v>
      </c>
      <c r="U212" s="62">
        <f t="shared" si="62"/>
        <v>0</v>
      </c>
    </row>
    <row r="213" spans="1:21" ht="15.75" thickBot="1" x14ac:dyDescent="0.3">
      <c r="A213" s="179"/>
      <c r="B213" s="52">
        <f>'DAY17'!H213</f>
        <v>0</v>
      </c>
      <c r="C213" s="53">
        <v>0</v>
      </c>
      <c r="D213" s="54">
        <v>0</v>
      </c>
      <c r="E213" s="55">
        <v>0</v>
      </c>
      <c r="F213" s="52">
        <v>0</v>
      </c>
      <c r="G213" s="276">
        <v>0</v>
      </c>
      <c r="H213" s="54">
        <f>+(Table120[[#This Row],[OPENING ]]+Table120[[#This Row],[RECEIPTS]]+Table120[[#This Row],[RETURNS]])-(Table120[[#This Row],[EXCHANGED]]+Table120[[#This Row],[SALES]]+Table120[[#This Row],[ISSUES]])</f>
        <v>0</v>
      </c>
      <c r="I213" s="53">
        <v>0</v>
      </c>
      <c r="J213" s="148">
        <f t="shared" si="61"/>
        <v>0</v>
      </c>
      <c r="K213" s="53">
        <f>+'DAY17'!K213+'DAY18'!C213</f>
        <v>0</v>
      </c>
      <c r="L213" s="54">
        <f>+'DAY17'!L213+'DAY18'!D213</f>
        <v>0</v>
      </c>
      <c r="M213" s="55">
        <f>+'DAY17'!M213+'DAY18'!E213</f>
        <v>0</v>
      </c>
      <c r="N213" s="52">
        <f>+'DAY17'!N213+'DAY18'!F213</f>
        <v>0</v>
      </c>
      <c r="O213" s="276">
        <f>+'DAY17'!O213+'DAY18'!G213</f>
        <v>0</v>
      </c>
      <c r="P213" s="53">
        <f t="shared" si="56"/>
        <v>0</v>
      </c>
      <c r="Q213" s="54">
        <f t="shared" si="57"/>
        <v>0</v>
      </c>
      <c r="R213" s="55">
        <f t="shared" si="58"/>
        <v>0</v>
      </c>
      <c r="S213" s="52">
        <f t="shared" si="59"/>
        <v>0</v>
      </c>
      <c r="T213" s="276">
        <f t="shared" si="60"/>
        <v>0</v>
      </c>
      <c r="U213" s="167">
        <f t="shared" si="62"/>
        <v>0</v>
      </c>
    </row>
    <row r="214" spans="1:21" ht="17.25" thickBot="1" x14ac:dyDescent="0.35">
      <c r="A214" s="159" t="s">
        <v>54</v>
      </c>
      <c r="B214" s="160">
        <f t="shared" ref="B214:T214" si="63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63"/>
        <v>0</v>
      </c>
      <c r="H214" s="162">
        <f t="shared" si="63"/>
        <v>9750.84</v>
      </c>
      <c r="I214" s="161">
        <f>SUM(I153:I213)</f>
        <v>0</v>
      </c>
      <c r="J214" s="165">
        <f>SUM(J153:J213)</f>
        <v>-9750.84</v>
      </c>
      <c r="K214" s="161">
        <f t="shared" si="63"/>
        <v>1375</v>
      </c>
      <c r="L214" s="174">
        <f t="shared" si="63"/>
        <v>9.6</v>
      </c>
      <c r="M214" s="163">
        <f t="shared" si="63"/>
        <v>0</v>
      </c>
      <c r="N214" s="160">
        <f t="shared" si="63"/>
        <v>0</v>
      </c>
      <c r="O214" s="277">
        <f t="shared" si="63"/>
        <v>1264.68</v>
      </c>
      <c r="P214" s="161">
        <f t="shared" si="63"/>
        <v>76.388888888888886</v>
      </c>
      <c r="Q214" s="162">
        <f t="shared" si="63"/>
        <v>0.53333333333333333</v>
      </c>
      <c r="R214" s="163">
        <f t="shared" si="63"/>
        <v>0</v>
      </c>
      <c r="S214" s="160">
        <f t="shared" si="63"/>
        <v>0</v>
      </c>
      <c r="T214" s="277">
        <f t="shared" si="63"/>
        <v>70.260000000000005</v>
      </c>
      <c r="U214" s="166">
        <f t="shared" si="62"/>
        <v>66.25012078753474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'DAY17'!H217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+(Table120[[#This Row],[OPENING ]]+Table120[[#This Row],[RECEIPTS]]+Table120[[#This Row],[RETURNS]])-(Table120[[#This Row],[EXCHANGED]]+Table120[[#This Row],[SALES]]+Table120[[#This Row],[ISSUES]])</f>
        <v>2150</v>
      </c>
      <c r="I217" s="53"/>
      <c r="J217" s="58">
        <f t="shared" si="61"/>
        <v>-2150</v>
      </c>
      <c r="K217" s="53">
        <f>+'DAY17'!K217+'DAY18'!C217</f>
        <v>7975</v>
      </c>
      <c r="L217" s="54">
        <f>+'DAY17'!L217+'DAY18'!D217</f>
        <v>0</v>
      </c>
      <c r="M217" s="55">
        <f>+'DAY17'!M217+'DAY18'!E217</f>
        <v>0</v>
      </c>
      <c r="N217" s="52">
        <f>+'DAY17'!N217+'DAY18'!F217</f>
        <v>0</v>
      </c>
      <c r="O217" s="276">
        <f>+'DAY17'!O217+'DAY18'!G217</f>
        <v>5825</v>
      </c>
      <c r="P217" s="53">
        <f>+K217/18</f>
        <v>443.05555555555554</v>
      </c>
      <c r="Q217" s="54">
        <f>+L217/18</f>
        <v>0</v>
      </c>
      <c r="R217" s="55">
        <f>+M217/18</f>
        <v>0</v>
      </c>
      <c r="S217" s="52">
        <f>+N217/18</f>
        <v>0</v>
      </c>
      <c r="T217" s="276">
        <f>+O217/18</f>
        <v>323.61111111111109</v>
      </c>
      <c r="U217" s="62">
        <f t="shared" si="62"/>
        <v>2.8043478260869565</v>
      </c>
    </row>
    <row r="218" spans="1:21" x14ac:dyDescent="0.25">
      <c r="A218" s="95" t="s">
        <v>240</v>
      </c>
      <c r="B218" s="52">
        <f>'DAY17'!H218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+(Table120[[#This Row],[OPENING ]]+Table120[[#This Row],[RECEIPTS]]+Table120[[#This Row],[RETURNS]])-(Table120[[#This Row],[EXCHANGED]]+Table120[[#This Row],[SALES]]+Table120[[#This Row],[ISSUES]])</f>
        <v>0</v>
      </c>
      <c r="I218" s="53"/>
      <c r="J218" s="58">
        <f t="shared" si="61"/>
        <v>0</v>
      </c>
      <c r="K218" s="53">
        <f>+'DAY17'!K218+'DAY18'!C218</f>
        <v>0</v>
      </c>
      <c r="L218" s="54">
        <f>+'DAY17'!L218+'DAY18'!D218</f>
        <v>0</v>
      </c>
      <c r="M218" s="55">
        <f>+'DAY17'!M218+'DAY18'!E218</f>
        <v>0</v>
      </c>
      <c r="N218" s="52">
        <f>+'DAY17'!N218+'DAY18'!F218</f>
        <v>0</v>
      </c>
      <c r="O218" s="276">
        <f>+'DAY17'!O218+'DAY18'!G218</f>
        <v>8675</v>
      </c>
      <c r="P218" s="53">
        <f t="shared" ref="P218:P237" si="64">+K218/18</f>
        <v>0</v>
      </c>
      <c r="Q218" s="54">
        <f t="shared" ref="Q218:Q237" si="65">+L218/18</f>
        <v>0</v>
      </c>
      <c r="R218" s="55">
        <f t="shared" ref="R218:R237" si="66">+M218/18</f>
        <v>0</v>
      </c>
      <c r="S218" s="52">
        <f t="shared" ref="S218:S237" si="67">+N218/18</f>
        <v>0</v>
      </c>
      <c r="T218" s="276">
        <f t="shared" ref="T218:T237" si="68">+O218/18</f>
        <v>481.94444444444446</v>
      </c>
      <c r="U218" s="62">
        <f t="shared" si="62"/>
        <v>0</v>
      </c>
    </row>
    <row r="219" spans="1:21" x14ac:dyDescent="0.25">
      <c r="A219" s="95" t="s">
        <v>57</v>
      </c>
      <c r="B219" s="52">
        <f>'DAY17'!H219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+(Table120[[#This Row],[OPENING ]]+Table120[[#This Row],[RECEIPTS]]+Table120[[#This Row],[RETURNS]])-(Table120[[#This Row],[EXCHANGED]]+Table120[[#This Row],[SALES]]+Table120[[#This Row],[ISSUES]])</f>
        <v>0</v>
      </c>
      <c r="I219" s="53"/>
      <c r="J219" s="58">
        <f t="shared" si="61"/>
        <v>0</v>
      </c>
      <c r="K219" s="53">
        <f>+'DAY17'!K219+'DAY18'!C219</f>
        <v>0</v>
      </c>
      <c r="L219" s="54">
        <f>+'DAY17'!L219+'DAY18'!D219</f>
        <v>0</v>
      </c>
      <c r="M219" s="55">
        <f>+'DAY17'!M219+'DAY18'!E219</f>
        <v>0</v>
      </c>
      <c r="N219" s="52">
        <f>+'DAY17'!N219+'DAY18'!F219</f>
        <v>0</v>
      </c>
      <c r="O219" s="276">
        <f>+'DAY17'!O219+'DAY18'!G219</f>
        <v>0</v>
      </c>
      <c r="P219" s="53">
        <f t="shared" si="64"/>
        <v>0</v>
      </c>
      <c r="Q219" s="54">
        <f t="shared" si="65"/>
        <v>0</v>
      </c>
      <c r="R219" s="55">
        <f t="shared" si="66"/>
        <v>0</v>
      </c>
      <c r="S219" s="52">
        <f t="shared" si="67"/>
        <v>0</v>
      </c>
      <c r="T219" s="276">
        <f t="shared" si="68"/>
        <v>0</v>
      </c>
      <c r="U219" s="62">
        <f t="shared" si="62"/>
        <v>0</v>
      </c>
    </row>
    <row r="220" spans="1:21" x14ac:dyDescent="0.25">
      <c r="A220" s="95" t="s">
        <v>58</v>
      </c>
      <c r="B220" s="52">
        <f>'DAY17'!H220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+(Table120[[#This Row],[OPENING ]]+Table120[[#This Row],[RECEIPTS]]+Table120[[#This Row],[RETURNS]])-(Table120[[#This Row],[EXCHANGED]]+Table120[[#This Row],[SALES]]+Table120[[#This Row],[ISSUES]])</f>
        <v>0</v>
      </c>
      <c r="I220" s="53"/>
      <c r="J220" s="58">
        <f t="shared" si="61"/>
        <v>0</v>
      </c>
      <c r="K220" s="53">
        <f>+'DAY17'!K220+'DAY18'!C220</f>
        <v>0</v>
      </c>
      <c r="L220" s="54">
        <f>+'DAY17'!L220+'DAY18'!D220</f>
        <v>0</v>
      </c>
      <c r="M220" s="55">
        <f>+'DAY17'!M220+'DAY18'!E220</f>
        <v>0</v>
      </c>
      <c r="N220" s="52">
        <f>+'DAY17'!N220+'DAY18'!F220</f>
        <v>0</v>
      </c>
      <c r="O220" s="276">
        <f>+'DAY17'!O220+'DAY18'!G220</f>
        <v>0</v>
      </c>
      <c r="P220" s="53">
        <f t="shared" si="64"/>
        <v>0</v>
      </c>
      <c r="Q220" s="54">
        <f t="shared" si="65"/>
        <v>0</v>
      </c>
      <c r="R220" s="55">
        <f t="shared" si="66"/>
        <v>0</v>
      </c>
      <c r="S220" s="52">
        <f t="shared" si="67"/>
        <v>0</v>
      </c>
      <c r="T220" s="276">
        <f t="shared" si="68"/>
        <v>0</v>
      </c>
      <c r="U220" s="62">
        <f t="shared" si="62"/>
        <v>0</v>
      </c>
    </row>
    <row r="221" spans="1:21" x14ac:dyDescent="0.25">
      <c r="A221" s="95" t="s">
        <v>59</v>
      </c>
      <c r="B221" s="52">
        <f>'DAY17'!H221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+(Table120[[#This Row],[OPENING ]]+Table120[[#This Row],[RECEIPTS]]+Table120[[#This Row],[RETURNS]])-(Table120[[#This Row],[EXCHANGED]]+Table120[[#This Row],[SALES]]+Table120[[#This Row],[ISSUES]])</f>
        <v>375</v>
      </c>
      <c r="I221" s="53"/>
      <c r="J221" s="58">
        <f t="shared" ref="J221:J240" si="69">+I221-H221</f>
        <v>-375</v>
      </c>
      <c r="K221" s="53">
        <f>+'DAY17'!K221+'DAY18'!C221</f>
        <v>1075</v>
      </c>
      <c r="L221" s="54">
        <f>+'DAY17'!L221+'DAY18'!D221</f>
        <v>0</v>
      </c>
      <c r="M221" s="55">
        <f>+'DAY17'!M221+'DAY18'!E221</f>
        <v>0</v>
      </c>
      <c r="N221" s="52">
        <f>+'DAY17'!N221+'DAY18'!F221</f>
        <v>0</v>
      </c>
      <c r="O221" s="276">
        <f>+'DAY17'!O221+'DAY18'!G221</f>
        <v>1225</v>
      </c>
      <c r="P221" s="53">
        <f t="shared" si="64"/>
        <v>59.722222222222221</v>
      </c>
      <c r="Q221" s="54">
        <f t="shared" si="65"/>
        <v>0</v>
      </c>
      <c r="R221" s="55">
        <f t="shared" si="66"/>
        <v>0</v>
      </c>
      <c r="S221" s="52">
        <f t="shared" si="67"/>
        <v>0</v>
      </c>
      <c r="T221" s="276">
        <f t="shared" si="68"/>
        <v>68.055555555555557</v>
      </c>
      <c r="U221" s="62">
        <f t="shared" si="62"/>
        <v>2.9347826086956523</v>
      </c>
    </row>
    <row r="222" spans="1:21" x14ac:dyDescent="0.25">
      <c r="A222" s="95" t="s">
        <v>60</v>
      </c>
      <c r="B222" s="52">
        <f>'DAY17'!H222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+(Table120[[#This Row],[OPENING ]]+Table120[[#This Row],[RECEIPTS]]+Table120[[#This Row],[RETURNS]])-(Table120[[#This Row],[EXCHANGED]]+Table120[[#This Row],[SALES]]+Table120[[#This Row],[ISSUES]])</f>
        <v>0</v>
      </c>
      <c r="I222" s="53"/>
      <c r="J222" s="58">
        <f t="shared" si="69"/>
        <v>0</v>
      </c>
      <c r="K222" s="53">
        <f>+'DAY17'!K222+'DAY18'!C222</f>
        <v>0</v>
      </c>
      <c r="L222" s="54">
        <f>+'DAY17'!L222+'DAY18'!D222</f>
        <v>0</v>
      </c>
      <c r="M222" s="55">
        <f>+'DAY17'!M222+'DAY18'!E222</f>
        <v>0</v>
      </c>
      <c r="N222" s="52">
        <f>+'DAY17'!N222+'DAY18'!F222</f>
        <v>0</v>
      </c>
      <c r="O222" s="276">
        <f>+'DAY17'!O222+'DAY18'!G222</f>
        <v>0</v>
      </c>
      <c r="P222" s="53">
        <f t="shared" si="64"/>
        <v>0</v>
      </c>
      <c r="Q222" s="54">
        <f t="shared" si="65"/>
        <v>0</v>
      </c>
      <c r="R222" s="55">
        <f t="shared" si="66"/>
        <v>0</v>
      </c>
      <c r="S222" s="52">
        <f t="shared" si="67"/>
        <v>0</v>
      </c>
      <c r="T222" s="276">
        <f t="shared" si="68"/>
        <v>0</v>
      </c>
      <c r="U222" s="62">
        <f t="shared" si="62"/>
        <v>0</v>
      </c>
    </row>
    <row r="223" spans="1:21" x14ac:dyDescent="0.25">
      <c r="A223" s="95" t="s">
        <v>61</v>
      </c>
      <c r="B223" s="52">
        <f>'DAY17'!H223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+(Table120[[#This Row],[OPENING ]]+Table120[[#This Row],[RECEIPTS]]+Table120[[#This Row],[RETURNS]])-(Table120[[#This Row],[EXCHANGED]]+Table120[[#This Row],[SALES]]+Table120[[#This Row],[ISSUES]])</f>
        <v>0</v>
      </c>
      <c r="I223" s="53"/>
      <c r="J223" s="58">
        <f t="shared" si="69"/>
        <v>0</v>
      </c>
      <c r="K223" s="53">
        <f>+'DAY17'!K223+'DAY18'!C223</f>
        <v>0</v>
      </c>
      <c r="L223" s="54">
        <f>+'DAY17'!L223+'DAY18'!D223</f>
        <v>0</v>
      </c>
      <c r="M223" s="55">
        <f>+'DAY17'!M223+'DAY18'!E223</f>
        <v>0</v>
      </c>
      <c r="N223" s="52">
        <f>+'DAY17'!N223+'DAY18'!F223</f>
        <v>0</v>
      </c>
      <c r="O223" s="276">
        <f>+'DAY17'!O223+'DAY18'!G223</f>
        <v>0</v>
      </c>
      <c r="P223" s="53">
        <f t="shared" si="64"/>
        <v>0</v>
      </c>
      <c r="Q223" s="54">
        <f t="shared" si="65"/>
        <v>0</v>
      </c>
      <c r="R223" s="55">
        <f t="shared" si="66"/>
        <v>0</v>
      </c>
      <c r="S223" s="52">
        <f t="shared" si="67"/>
        <v>0</v>
      </c>
      <c r="T223" s="276">
        <f t="shared" si="68"/>
        <v>0</v>
      </c>
      <c r="U223" s="62">
        <f t="shared" si="62"/>
        <v>0</v>
      </c>
    </row>
    <row r="224" spans="1:21" x14ac:dyDescent="0.25">
      <c r="A224" s="95" t="s">
        <v>241</v>
      </c>
      <c r="B224" s="52">
        <f>'DAY17'!H224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+(Table120[[#This Row],[OPENING ]]+Table120[[#This Row],[RECEIPTS]]+Table120[[#This Row],[RETURNS]])-(Table120[[#This Row],[EXCHANGED]]+Table120[[#This Row],[SALES]]+Table120[[#This Row],[ISSUES]])</f>
        <v>0</v>
      </c>
      <c r="I224" s="53"/>
      <c r="J224" s="58">
        <f t="shared" si="69"/>
        <v>0</v>
      </c>
      <c r="K224" s="53">
        <f>+'DAY17'!K224+'DAY18'!C224</f>
        <v>0</v>
      </c>
      <c r="L224" s="54">
        <f>+'DAY17'!L224+'DAY18'!D224</f>
        <v>0</v>
      </c>
      <c r="M224" s="55">
        <f>+'DAY17'!M224+'DAY18'!E224</f>
        <v>0</v>
      </c>
      <c r="N224" s="52">
        <f>+'DAY17'!N224+'DAY18'!F224</f>
        <v>0</v>
      </c>
      <c r="O224" s="276">
        <f>+'DAY17'!O224+'DAY18'!G224</f>
        <v>1200</v>
      </c>
      <c r="P224" s="53">
        <f t="shared" si="64"/>
        <v>0</v>
      </c>
      <c r="Q224" s="54">
        <f t="shared" si="65"/>
        <v>0</v>
      </c>
      <c r="R224" s="55">
        <f t="shared" si="66"/>
        <v>0</v>
      </c>
      <c r="S224" s="52">
        <f t="shared" si="67"/>
        <v>0</v>
      </c>
      <c r="T224" s="276">
        <f t="shared" si="68"/>
        <v>66.666666666666671</v>
      </c>
      <c r="U224" s="62">
        <f t="shared" si="62"/>
        <v>0</v>
      </c>
    </row>
    <row r="225" spans="1:21" x14ac:dyDescent="0.25">
      <c r="A225" s="95" t="s">
        <v>62</v>
      </c>
      <c r="B225" s="52">
        <f>'DAY17'!H225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+(Table120[[#This Row],[OPENING ]]+Table120[[#This Row],[RECEIPTS]]+Table120[[#This Row],[RETURNS]])-(Table120[[#This Row],[EXCHANGED]]+Table120[[#This Row],[SALES]]+Table120[[#This Row],[ISSUES]])</f>
        <v>0</v>
      </c>
      <c r="I225" s="53"/>
      <c r="J225" s="58">
        <f t="shared" si="69"/>
        <v>0</v>
      </c>
      <c r="K225" s="53">
        <f>+'DAY17'!K225+'DAY18'!C225</f>
        <v>0</v>
      </c>
      <c r="L225" s="54">
        <f>+'DAY17'!L225+'DAY18'!D225</f>
        <v>0</v>
      </c>
      <c r="M225" s="55">
        <f>+'DAY17'!M225+'DAY18'!E225</f>
        <v>0</v>
      </c>
      <c r="N225" s="52">
        <f>+'DAY17'!N225+'DAY18'!F225</f>
        <v>0</v>
      </c>
      <c r="O225" s="276">
        <f>+'DAY17'!O225+'DAY18'!G225</f>
        <v>0</v>
      </c>
      <c r="P225" s="53">
        <f t="shared" si="64"/>
        <v>0</v>
      </c>
      <c r="Q225" s="54">
        <f t="shared" si="65"/>
        <v>0</v>
      </c>
      <c r="R225" s="55">
        <f t="shared" si="66"/>
        <v>0</v>
      </c>
      <c r="S225" s="52">
        <f t="shared" si="67"/>
        <v>0</v>
      </c>
      <c r="T225" s="276">
        <f t="shared" si="68"/>
        <v>0</v>
      </c>
      <c r="U225" s="62">
        <f t="shared" si="62"/>
        <v>0</v>
      </c>
    </row>
    <row r="226" spans="1:21" x14ac:dyDescent="0.25">
      <c r="A226" s="95" t="s">
        <v>122</v>
      </c>
      <c r="B226" s="52">
        <f>'DAY17'!H226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+(Table120[[#This Row],[OPENING ]]+Table120[[#This Row],[RECEIPTS]]+Table120[[#This Row],[RETURNS]])-(Table120[[#This Row],[EXCHANGED]]+Table120[[#This Row],[SALES]]+Table120[[#This Row],[ISSUES]])</f>
        <v>0</v>
      </c>
      <c r="I226" s="53"/>
      <c r="J226" s="58">
        <f t="shared" si="69"/>
        <v>0</v>
      </c>
      <c r="K226" s="53">
        <f>+'DAY17'!K226+'DAY18'!C226</f>
        <v>0</v>
      </c>
      <c r="L226" s="54">
        <f>+'DAY17'!L226+'DAY18'!D226</f>
        <v>0</v>
      </c>
      <c r="M226" s="55">
        <f>+'DAY17'!M226+'DAY18'!E226</f>
        <v>0</v>
      </c>
      <c r="N226" s="52">
        <f>+'DAY17'!N226+'DAY18'!F226</f>
        <v>0</v>
      </c>
      <c r="O226" s="276">
        <f>+'DAY17'!O226+'DAY18'!G226</f>
        <v>0</v>
      </c>
      <c r="P226" s="53">
        <f t="shared" si="64"/>
        <v>0</v>
      </c>
      <c r="Q226" s="54">
        <f t="shared" si="65"/>
        <v>0</v>
      </c>
      <c r="R226" s="55">
        <f t="shared" si="66"/>
        <v>0</v>
      </c>
      <c r="S226" s="52">
        <f t="shared" si="67"/>
        <v>0</v>
      </c>
      <c r="T226" s="276">
        <f t="shared" si="68"/>
        <v>0</v>
      </c>
      <c r="U226" s="62">
        <f t="shared" si="62"/>
        <v>0</v>
      </c>
    </row>
    <row r="227" spans="1:21" x14ac:dyDescent="0.25">
      <c r="A227" s="95" t="s">
        <v>217</v>
      </c>
      <c r="B227" s="52">
        <f>'DAY17'!H227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+(Table120[[#This Row],[OPENING ]]+Table120[[#This Row],[RECEIPTS]]+Table120[[#This Row],[RETURNS]])-(Table120[[#This Row],[EXCHANGED]]+Table120[[#This Row],[SALES]]+Table120[[#This Row],[ISSUES]])</f>
        <v>0</v>
      </c>
      <c r="I227" s="53"/>
      <c r="J227" s="58">
        <f t="shared" si="69"/>
        <v>0</v>
      </c>
      <c r="K227" s="53">
        <f>+'DAY17'!K227+'DAY18'!C227</f>
        <v>0</v>
      </c>
      <c r="L227" s="54">
        <f>+'DAY17'!L227+'DAY18'!D227</f>
        <v>0</v>
      </c>
      <c r="M227" s="55">
        <f>+'DAY17'!M227+'DAY18'!E227</f>
        <v>0</v>
      </c>
      <c r="N227" s="52">
        <f>+'DAY17'!N227+'DAY18'!F227</f>
        <v>0</v>
      </c>
      <c r="O227" s="276">
        <f>+'DAY17'!O227+'DAY18'!G227</f>
        <v>0</v>
      </c>
      <c r="P227" s="53">
        <f t="shared" si="64"/>
        <v>0</v>
      </c>
      <c r="Q227" s="54">
        <f t="shared" si="65"/>
        <v>0</v>
      </c>
      <c r="R227" s="55">
        <f t="shared" si="66"/>
        <v>0</v>
      </c>
      <c r="S227" s="52">
        <f t="shared" si="67"/>
        <v>0</v>
      </c>
      <c r="T227" s="276">
        <f t="shared" si="68"/>
        <v>0</v>
      </c>
      <c r="U227" s="62">
        <f t="shared" si="62"/>
        <v>0</v>
      </c>
    </row>
    <row r="228" spans="1:21" x14ac:dyDescent="0.25">
      <c r="A228" s="95" t="s">
        <v>116</v>
      </c>
      <c r="B228" s="52">
        <f>'DAY17'!H228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+(Table120[[#This Row],[OPENING ]]+Table120[[#This Row],[RECEIPTS]]+Table120[[#This Row],[RETURNS]])-(Table120[[#This Row],[EXCHANGED]]+Table120[[#This Row],[SALES]]+Table120[[#This Row],[ISSUES]])</f>
        <v>0</v>
      </c>
      <c r="I228" s="53"/>
      <c r="J228" s="58">
        <f t="shared" si="69"/>
        <v>0</v>
      </c>
      <c r="K228" s="53">
        <f>+'DAY17'!K228+'DAY18'!C228</f>
        <v>0</v>
      </c>
      <c r="L228" s="54">
        <f>+'DAY17'!L228+'DAY18'!D228</f>
        <v>0</v>
      </c>
      <c r="M228" s="55">
        <f>+'DAY17'!M228+'DAY18'!E228</f>
        <v>0</v>
      </c>
      <c r="N228" s="52">
        <f>+'DAY17'!N228+'DAY18'!F228</f>
        <v>0</v>
      </c>
      <c r="O228" s="276">
        <f>+'DAY17'!O228+'DAY18'!G228</f>
        <v>0</v>
      </c>
      <c r="P228" s="53">
        <f t="shared" si="64"/>
        <v>0</v>
      </c>
      <c r="Q228" s="54">
        <f t="shared" si="65"/>
        <v>0</v>
      </c>
      <c r="R228" s="55">
        <f t="shared" si="66"/>
        <v>0</v>
      </c>
      <c r="S228" s="52">
        <f t="shared" si="67"/>
        <v>0</v>
      </c>
      <c r="T228" s="276">
        <f t="shared" si="68"/>
        <v>0</v>
      </c>
      <c r="U228" s="62">
        <f t="shared" si="62"/>
        <v>0</v>
      </c>
    </row>
    <row r="229" spans="1:21" x14ac:dyDescent="0.25">
      <c r="A229" s="95" t="s">
        <v>117</v>
      </c>
      <c r="B229" s="52">
        <f>'DAY17'!H229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+(Table120[[#This Row],[OPENING ]]+Table120[[#This Row],[RECEIPTS]]+Table120[[#This Row],[RETURNS]])-(Table120[[#This Row],[EXCHANGED]]+Table120[[#This Row],[SALES]]+Table120[[#This Row],[ISSUES]])</f>
        <v>0</v>
      </c>
      <c r="I229" s="53"/>
      <c r="J229" s="58">
        <f t="shared" si="69"/>
        <v>0</v>
      </c>
      <c r="K229" s="53">
        <f>+'DAY17'!K229+'DAY18'!C229</f>
        <v>0</v>
      </c>
      <c r="L229" s="54">
        <f>+'DAY17'!L229+'DAY18'!D229</f>
        <v>0</v>
      </c>
      <c r="M229" s="55">
        <f>+'DAY17'!M229+'DAY18'!E229</f>
        <v>0</v>
      </c>
      <c r="N229" s="52">
        <f>+'DAY17'!N229+'DAY18'!F229</f>
        <v>0</v>
      </c>
      <c r="O229" s="276">
        <f>+'DAY17'!O229+'DAY18'!G229</f>
        <v>0</v>
      </c>
      <c r="P229" s="53">
        <f t="shared" si="64"/>
        <v>0</v>
      </c>
      <c r="Q229" s="54">
        <f t="shared" si="65"/>
        <v>0</v>
      </c>
      <c r="R229" s="55">
        <f t="shared" si="66"/>
        <v>0</v>
      </c>
      <c r="S229" s="52">
        <f t="shared" si="67"/>
        <v>0</v>
      </c>
      <c r="T229" s="276">
        <f t="shared" si="68"/>
        <v>0</v>
      </c>
      <c r="U229" s="62">
        <f t="shared" si="62"/>
        <v>0</v>
      </c>
    </row>
    <row r="230" spans="1:21" x14ac:dyDescent="0.25">
      <c r="A230" s="95" t="s">
        <v>134</v>
      </c>
      <c r="B230" s="52">
        <f>'DAY17'!H230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+(Table120[[#This Row],[OPENING ]]+Table120[[#This Row],[RECEIPTS]]+Table120[[#This Row],[RETURNS]])-(Table120[[#This Row],[EXCHANGED]]+Table120[[#This Row],[SALES]]+Table120[[#This Row],[ISSUES]])</f>
        <v>0</v>
      </c>
      <c r="I230" s="53"/>
      <c r="J230" s="58">
        <f t="shared" si="69"/>
        <v>0</v>
      </c>
      <c r="K230" s="53">
        <f>+'DAY17'!K230+'DAY18'!C230</f>
        <v>0</v>
      </c>
      <c r="L230" s="54">
        <f>+'DAY17'!L230+'DAY18'!D230</f>
        <v>0</v>
      </c>
      <c r="M230" s="55">
        <f>+'DAY17'!M230+'DAY18'!E230</f>
        <v>0</v>
      </c>
      <c r="N230" s="52">
        <f>+'DAY17'!N230+'DAY18'!F230</f>
        <v>0</v>
      </c>
      <c r="O230" s="276">
        <f>+'DAY17'!O230+'DAY18'!G230</f>
        <v>0</v>
      </c>
      <c r="P230" s="53">
        <f t="shared" si="64"/>
        <v>0</v>
      </c>
      <c r="Q230" s="54">
        <f t="shared" si="65"/>
        <v>0</v>
      </c>
      <c r="R230" s="55">
        <f t="shared" si="66"/>
        <v>0</v>
      </c>
      <c r="S230" s="52">
        <f t="shared" si="67"/>
        <v>0</v>
      </c>
      <c r="T230" s="276">
        <f t="shared" si="68"/>
        <v>0</v>
      </c>
      <c r="U230" s="62">
        <f t="shared" si="62"/>
        <v>0</v>
      </c>
    </row>
    <row r="231" spans="1:21" x14ac:dyDescent="0.25">
      <c r="A231" s="95" t="s">
        <v>146</v>
      </c>
      <c r="B231" s="52">
        <f>'DAY17'!H231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+(Table120[[#This Row],[OPENING ]]+Table120[[#This Row],[RECEIPTS]]+Table120[[#This Row],[RETURNS]])-(Table120[[#This Row],[EXCHANGED]]+Table120[[#This Row],[SALES]]+Table120[[#This Row],[ISSUES]])</f>
        <v>0</v>
      </c>
      <c r="I231" s="53"/>
      <c r="J231" s="58">
        <f t="shared" si="69"/>
        <v>0</v>
      </c>
      <c r="K231" s="53">
        <f>+'DAY17'!K231+'DAY18'!C231</f>
        <v>0</v>
      </c>
      <c r="L231" s="54">
        <f>+'DAY17'!L231+'DAY18'!D231</f>
        <v>0</v>
      </c>
      <c r="M231" s="55">
        <f>+'DAY17'!M231+'DAY18'!E231</f>
        <v>0</v>
      </c>
      <c r="N231" s="52">
        <f>+'DAY17'!N231+'DAY18'!F231</f>
        <v>0</v>
      </c>
      <c r="O231" s="276">
        <f>+'DAY17'!O231+'DAY18'!G231</f>
        <v>0</v>
      </c>
      <c r="P231" s="53">
        <f t="shared" si="64"/>
        <v>0</v>
      </c>
      <c r="Q231" s="54">
        <f t="shared" si="65"/>
        <v>0</v>
      </c>
      <c r="R231" s="55">
        <f t="shared" si="66"/>
        <v>0</v>
      </c>
      <c r="S231" s="52">
        <f t="shared" si="67"/>
        <v>0</v>
      </c>
      <c r="T231" s="276">
        <f t="shared" si="68"/>
        <v>0</v>
      </c>
      <c r="U231" s="62">
        <f t="shared" si="62"/>
        <v>0</v>
      </c>
    </row>
    <row r="232" spans="1:21" x14ac:dyDescent="0.25">
      <c r="A232" s="95" t="s">
        <v>235</v>
      </c>
      <c r="B232" s="52">
        <f>'DAY17'!H232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+(Table120[[#This Row],[OPENING ]]+Table120[[#This Row],[RECEIPTS]]+Table120[[#This Row],[RETURNS]])-(Table120[[#This Row],[EXCHANGED]]+Table120[[#This Row],[SALES]]+Table120[[#This Row],[ISSUES]])</f>
        <v>8450</v>
      </c>
      <c r="I232" s="53"/>
      <c r="J232" s="58">
        <f t="shared" si="69"/>
        <v>-8450</v>
      </c>
      <c r="K232" s="53">
        <f>+'DAY17'!K232+'DAY18'!C232</f>
        <v>0</v>
      </c>
      <c r="L232" s="54">
        <f>+'DAY17'!L232+'DAY18'!D232</f>
        <v>0</v>
      </c>
      <c r="M232" s="55">
        <f>+'DAY17'!M232+'DAY18'!E232</f>
        <v>0</v>
      </c>
      <c r="N232" s="52">
        <f>+'DAY17'!N232+'DAY18'!F232</f>
        <v>0</v>
      </c>
      <c r="O232" s="276">
        <f>+'DAY17'!O232+'DAY18'!G232</f>
        <v>0</v>
      </c>
      <c r="P232" s="53">
        <f t="shared" si="64"/>
        <v>0</v>
      </c>
      <c r="Q232" s="54">
        <f t="shared" si="65"/>
        <v>0</v>
      </c>
      <c r="R232" s="55">
        <f t="shared" si="66"/>
        <v>0</v>
      </c>
      <c r="S232" s="52">
        <f t="shared" si="67"/>
        <v>0</v>
      </c>
      <c r="T232" s="276">
        <f t="shared" si="68"/>
        <v>0</v>
      </c>
      <c r="U232" s="62">
        <f t="shared" si="62"/>
        <v>0</v>
      </c>
    </row>
    <row r="233" spans="1:21" x14ac:dyDescent="0.25">
      <c r="A233" s="95" t="s">
        <v>213</v>
      </c>
      <c r="B233" s="52">
        <f>'DAY17'!H233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+(Table120[[#This Row],[OPENING ]]+Table120[[#This Row],[RECEIPTS]]+Table120[[#This Row],[RETURNS]])-(Table120[[#This Row],[EXCHANGED]]+Table120[[#This Row],[SALES]]+Table120[[#This Row],[ISSUES]])</f>
        <v>0</v>
      </c>
      <c r="I233" s="53"/>
      <c r="J233" s="58">
        <f t="shared" si="69"/>
        <v>0</v>
      </c>
      <c r="K233" s="53">
        <f>+'DAY17'!K233+'DAY18'!C233</f>
        <v>0</v>
      </c>
      <c r="L233" s="54">
        <f>+'DAY17'!L233+'DAY18'!D233</f>
        <v>0</v>
      </c>
      <c r="M233" s="55">
        <f>+'DAY17'!M233+'DAY18'!E233</f>
        <v>0</v>
      </c>
      <c r="N233" s="52">
        <f>+'DAY17'!N233+'DAY18'!F233</f>
        <v>0</v>
      </c>
      <c r="O233" s="276">
        <f>+'DAY17'!O233+'DAY18'!G233</f>
        <v>0</v>
      </c>
      <c r="P233" s="53">
        <f t="shared" si="64"/>
        <v>0</v>
      </c>
      <c r="Q233" s="54">
        <f t="shared" si="65"/>
        <v>0</v>
      </c>
      <c r="R233" s="55">
        <f t="shared" si="66"/>
        <v>0</v>
      </c>
      <c r="S233" s="52">
        <f t="shared" si="67"/>
        <v>0</v>
      </c>
      <c r="T233" s="276">
        <f t="shared" si="68"/>
        <v>0</v>
      </c>
      <c r="U233" s="62">
        <f t="shared" si="62"/>
        <v>0</v>
      </c>
    </row>
    <row r="234" spans="1:21" x14ac:dyDescent="0.25">
      <c r="A234" s="95" t="s">
        <v>248</v>
      </c>
      <c r="B234" s="52">
        <f>'DAY17'!H234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+(Table120[[#This Row],[OPENING ]]+Table120[[#This Row],[RECEIPTS]]+Table120[[#This Row],[RETURNS]])-(Table120[[#This Row],[EXCHANGED]]+Table120[[#This Row],[SALES]]+Table120[[#This Row],[ISSUES]])</f>
        <v>0</v>
      </c>
      <c r="I234" s="53"/>
      <c r="J234" s="58">
        <f t="shared" si="69"/>
        <v>0</v>
      </c>
      <c r="K234" s="53">
        <f>+'DAY17'!K234+'DAY18'!C234</f>
        <v>0</v>
      </c>
      <c r="L234" s="54">
        <f>+'DAY17'!L234+'DAY18'!D234</f>
        <v>0</v>
      </c>
      <c r="M234" s="55">
        <f>+'DAY17'!M234+'DAY18'!E234</f>
        <v>0</v>
      </c>
      <c r="N234" s="52">
        <f>+'DAY17'!N234+'DAY18'!F234</f>
        <v>0</v>
      </c>
      <c r="O234" s="276">
        <f>+'DAY17'!O234+'DAY18'!G234</f>
        <v>0</v>
      </c>
      <c r="P234" s="53">
        <f t="shared" si="64"/>
        <v>0</v>
      </c>
      <c r="Q234" s="54">
        <f t="shared" si="65"/>
        <v>0</v>
      </c>
      <c r="R234" s="55">
        <f t="shared" si="66"/>
        <v>0</v>
      </c>
      <c r="S234" s="52">
        <f t="shared" si="67"/>
        <v>0</v>
      </c>
      <c r="T234" s="276">
        <f t="shared" si="68"/>
        <v>0</v>
      </c>
      <c r="U234" s="62">
        <f t="shared" si="62"/>
        <v>0</v>
      </c>
    </row>
    <row r="235" spans="1:21" x14ac:dyDescent="0.25">
      <c r="A235" s="95" t="s">
        <v>254</v>
      </c>
      <c r="B235" s="52">
        <f>'DAY17'!H235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+(Table120[[#This Row],[OPENING ]]+Table120[[#This Row],[RECEIPTS]]+Table120[[#This Row],[RETURNS]])-(Table120[[#This Row],[EXCHANGED]]+Table120[[#This Row],[SALES]]+Table120[[#This Row],[ISSUES]])</f>
        <v>0</v>
      </c>
      <c r="I235" s="53"/>
      <c r="J235" s="58">
        <f t="shared" si="69"/>
        <v>0</v>
      </c>
      <c r="K235" s="53">
        <f>+'DAY17'!K235+'DAY18'!C235</f>
        <v>0</v>
      </c>
      <c r="L235" s="54">
        <f>+'DAY17'!L235+'DAY18'!D235</f>
        <v>0</v>
      </c>
      <c r="M235" s="55">
        <f>+'DAY17'!M235+'DAY18'!E235</f>
        <v>0</v>
      </c>
      <c r="N235" s="52">
        <f>+'DAY17'!N235+'DAY18'!F235</f>
        <v>0</v>
      </c>
      <c r="O235" s="276">
        <f>+'DAY17'!O235+'DAY18'!G235</f>
        <v>12625</v>
      </c>
      <c r="P235" s="53">
        <f t="shared" si="64"/>
        <v>0</v>
      </c>
      <c r="Q235" s="54">
        <f t="shared" si="65"/>
        <v>0</v>
      </c>
      <c r="R235" s="55">
        <f t="shared" si="66"/>
        <v>0</v>
      </c>
      <c r="S235" s="52">
        <f t="shared" si="67"/>
        <v>0</v>
      </c>
      <c r="T235" s="276">
        <f t="shared" si="68"/>
        <v>701.38888888888891</v>
      </c>
      <c r="U235" s="62">
        <f t="shared" si="62"/>
        <v>0</v>
      </c>
    </row>
    <row r="236" spans="1:21" x14ac:dyDescent="0.25">
      <c r="A236" s="95" t="s">
        <v>63</v>
      </c>
      <c r="B236" s="52">
        <f>'DAY17'!H236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+(Table120[[#This Row],[OPENING ]]+Table120[[#This Row],[RECEIPTS]]+Table120[[#This Row],[RETURNS]])-(Table120[[#This Row],[EXCHANGED]]+Table120[[#This Row],[SALES]]+Table120[[#This Row],[ISSUES]])</f>
        <v>0</v>
      </c>
      <c r="I236" s="53"/>
      <c r="J236" s="58">
        <f t="shared" si="69"/>
        <v>0</v>
      </c>
      <c r="K236" s="53">
        <f>+'DAY17'!K236+'DAY18'!C236</f>
        <v>0</v>
      </c>
      <c r="L236" s="54">
        <f>+'DAY17'!L236+'DAY18'!D236</f>
        <v>0</v>
      </c>
      <c r="M236" s="55">
        <f>+'DAY17'!M236+'DAY18'!E236</f>
        <v>0</v>
      </c>
      <c r="N236" s="52">
        <f>+'DAY17'!N236+'DAY18'!F236</f>
        <v>0</v>
      </c>
      <c r="O236" s="276">
        <f>+'DAY17'!O236+'DAY18'!G236</f>
        <v>0</v>
      </c>
      <c r="P236" s="53">
        <f t="shared" si="64"/>
        <v>0</v>
      </c>
      <c r="Q236" s="54">
        <f t="shared" si="65"/>
        <v>0</v>
      </c>
      <c r="R236" s="55">
        <f t="shared" si="66"/>
        <v>0</v>
      </c>
      <c r="S236" s="52">
        <f t="shared" si="67"/>
        <v>0</v>
      </c>
      <c r="T236" s="276">
        <f t="shared" si="68"/>
        <v>0</v>
      </c>
      <c r="U236" s="62">
        <f t="shared" si="62"/>
        <v>0</v>
      </c>
    </row>
    <row r="237" spans="1:21" ht="15.75" thickBot="1" x14ac:dyDescent="0.3">
      <c r="A237" s="188" t="s">
        <v>121</v>
      </c>
      <c r="B237" s="52">
        <f>'DAY17'!H237</f>
        <v>1459.4</v>
      </c>
      <c r="C237" s="53">
        <v>0</v>
      </c>
      <c r="D237" s="54">
        <v>0</v>
      </c>
      <c r="E237" s="55">
        <v>0</v>
      </c>
      <c r="F237" s="52">
        <v>0</v>
      </c>
      <c r="G237" s="276">
        <v>0</v>
      </c>
      <c r="H237" s="54">
        <f>+(Table120[[#This Row],[OPENING ]]+Table120[[#This Row],[RECEIPTS]]+Table120[[#This Row],[RETURNS]])-(Table120[[#This Row],[EXCHANGED]]+Table120[[#This Row],[SALES]]+Table120[[#This Row],[ISSUES]])</f>
        <v>1459.4</v>
      </c>
      <c r="I237" s="144"/>
      <c r="J237" s="148">
        <f t="shared" si="69"/>
        <v>-1459.4</v>
      </c>
      <c r="K237" s="53">
        <f>+'DAY17'!K237+'DAY18'!C237</f>
        <v>0</v>
      </c>
      <c r="L237" s="54">
        <f>+'DAY17'!L237+'DAY18'!D237</f>
        <v>0</v>
      </c>
      <c r="M237" s="55">
        <f>+'DAY17'!M237+'DAY18'!E237</f>
        <v>0</v>
      </c>
      <c r="N237" s="52">
        <f>+'DAY17'!N237+'DAY18'!F237</f>
        <v>0</v>
      </c>
      <c r="O237" s="276">
        <f>+'DAY17'!O237+'DAY18'!G237</f>
        <v>0</v>
      </c>
      <c r="P237" s="53">
        <f t="shared" si="64"/>
        <v>0</v>
      </c>
      <c r="Q237" s="54">
        <f t="shared" si="65"/>
        <v>0</v>
      </c>
      <c r="R237" s="55">
        <f t="shared" si="66"/>
        <v>0</v>
      </c>
      <c r="S237" s="52">
        <f t="shared" si="67"/>
        <v>0</v>
      </c>
      <c r="T237" s="276">
        <f t="shared" si="68"/>
        <v>0</v>
      </c>
      <c r="U237" s="167">
        <f t="shared" si="62"/>
        <v>0</v>
      </c>
    </row>
    <row r="238" spans="1:21" ht="17.25" thickBot="1" x14ac:dyDescent="0.35">
      <c r="A238" s="159" t="s">
        <v>64</v>
      </c>
      <c r="B238" s="161">
        <f t="shared" ref="B238:T238" si="70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70"/>
        <v>0</v>
      </c>
      <c r="H238" s="162">
        <f t="shared" si="70"/>
        <v>12434.4</v>
      </c>
      <c r="I238" s="161">
        <f t="shared" si="70"/>
        <v>0</v>
      </c>
      <c r="J238" s="165">
        <f t="shared" si="69"/>
        <v>-12434.4</v>
      </c>
      <c r="K238" s="161">
        <f t="shared" si="70"/>
        <v>9050</v>
      </c>
      <c r="L238" s="162">
        <f t="shared" si="70"/>
        <v>0</v>
      </c>
      <c r="M238" s="163">
        <f t="shared" si="70"/>
        <v>0</v>
      </c>
      <c r="N238" s="160">
        <f t="shared" si="70"/>
        <v>0</v>
      </c>
      <c r="O238" s="277">
        <f t="shared" si="70"/>
        <v>29550</v>
      </c>
      <c r="P238" s="161">
        <f t="shared" si="70"/>
        <v>502.77777777777777</v>
      </c>
      <c r="Q238" s="162">
        <f t="shared" si="70"/>
        <v>0</v>
      </c>
      <c r="R238" s="163">
        <f t="shared" si="70"/>
        <v>0</v>
      </c>
      <c r="S238" s="160">
        <f t="shared" si="70"/>
        <v>0</v>
      </c>
      <c r="T238" s="277">
        <f t="shared" si="70"/>
        <v>1641.6666666666665</v>
      </c>
      <c r="U238" s="166">
        <f t="shared" si="62"/>
        <v>5.798424870466321</v>
      </c>
    </row>
    <row r="239" spans="1:21" ht="15.75" thickBot="1" x14ac:dyDescent="0.3">
      <c r="A239" s="189"/>
      <c r="B239" s="190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1">
        <f t="shared" ref="B240:I240" si="71">+B238+B214+B150+B125+B114+B100+B80+B60+B40+B20</f>
        <v>126514.95999999999</v>
      </c>
      <c r="C240" s="182">
        <f t="shared" si="71"/>
        <v>0</v>
      </c>
      <c r="D240" s="183">
        <f t="shared" si="71"/>
        <v>0</v>
      </c>
      <c r="E240" s="184">
        <f t="shared" si="71"/>
        <v>0</v>
      </c>
      <c r="F240" s="182">
        <f t="shared" si="71"/>
        <v>0</v>
      </c>
      <c r="G240" s="281">
        <f t="shared" si="71"/>
        <v>0</v>
      </c>
      <c r="H240" s="183">
        <f t="shared" si="71"/>
        <v>126514.95999999999</v>
      </c>
      <c r="I240" s="181">
        <f t="shared" si="71"/>
        <v>0</v>
      </c>
      <c r="J240" s="186">
        <f t="shared" si="69"/>
        <v>-126514.95999999999</v>
      </c>
      <c r="K240" s="181">
        <f t="shared" ref="K240:T240" si="72">+K238+K214+K150+K125+K114+K100+K80+K60+K40+K20</f>
        <v>78445</v>
      </c>
      <c r="L240" s="183">
        <f t="shared" si="72"/>
        <v>333.9</v>
      </c>
      <c r="M240" s="184">
        <f t="shared" si="72"/>
        <v>0</v>
      </c>
      <c r="N240" s="182">
        <f t="shared" si="72"/>
        <v>0</v>
      </c>
      <c r="O240" s="281">
        <f t="shared" si="72"/>
        <v>73058.680000000008</v>
      </c>
      <c r="P240" s="181">
        <f t="shared" si="72"/>
        <v>4358.0555555555557</v>
      </c>
      <c r="Q240" s="183">
        <f t="shared" si="72"/>
        <v>18.55</v>
      </c>
      <c r="R240" s="182">
        <f t="shared" si="72"/>
        <v>0</v>
      </c>
      <c r="S240" s="182">
        <f t="shared" si="72"/>
        <v>0</v>
      </c>
      <c r="T240" s="281">
        <f t="shared" si="72"/>
        <v>4058.815555555555</v>
      </c>
      <c r="U240" s="187">
        <f t="shared" si="62"/>
        <v>14.998060954343449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0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{337C3637-93B0-41E1-9946-C99B63D3A686}</x14:id>
        </ext>
      </extLst>
    </cfRule>
  </conditionalFormatting>
  <conditionalFormatting sqref="I101:I113 I61:I99 I239 I1:I59 I241:I242 I115:I149 I152:I213 I215:I237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{6D5DDE29-84E7-4F55-857F-AF760C7BC0EF}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{8388F96A-97E5-46EB-84E4-B9BFA4D585A7}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{D88B802A-FAC5-4D30-973C-9663CD38219B}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{A59DE2BB-E28F-4088-987A-C8F922AF007D}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{29425339-57A4-4284-BA04-54AD3C5F4137}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{2FFD2F5A-BAB8-4937-87EC-3D91B4A8171B}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7C3637-93B0-41E1-9946-C99B63D3A6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6D5DDE29-84E7-4F55-857F-AF760C7BC0E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I241:I242 I115:I149 I152:I213 I215:I237</xm:sqref>
        </x14:conditionalFormatting>
        <x14:conditionalFormatting xmlns:xm="http://schemas.microsoft.com/office/excel/2006/main">
          <x14:cfRule type="dataBar" id="{8388F96A-97E5-46EB-84E4-B9BFA4D585A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D88B802A-FAC5-4D30-973C-9663CD38219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A59DE2BB-E28F-4088-987A-C8F922AF007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29425339-57A4-4284-BA04-54AD3C5F413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2FFD2F5A-BAB8-4937-87EC-3D91B4A8171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771A-AA24-4ED5-9271-60790A5390AE}">
  <dimension ref="A1:U269"/>
  <sheetViews>
    <sheetView showGridLines="0" zoomScale="99" zoomScaleNormal="99" workbookViewId="0">
      <selection activeCell="A2" sqref="A2:A237"/>
    </sheetView>
  </sheetViews>
  <sheetFormatPr defaultRowHeight="15" x14ac:dyDescent="0.25"/>
  <cols>
    <col min="1" max="1" width="47.7109375" customWidth="1"/>
    <col min="2" max="2" width="12.42578125" customWidth="1"/>
    <col min="3" max="3" width="11.28515625" bestFit="1" customWidth="1"/>
    <col min="4" max="4" width="9.28515625" bestFit="1" customWidth="1"/>
    <col min="5" max="5" width="9.85546875" customWidth="1"/>
    <col min="6" max="6" width="8.85546875" style="5" customWidth="1"/>
    <col min="7" max="7" width="12.28515625" style="285" customWidth="1"/>
    <col min="8" max="8" width="15.7109375" style="1" bestFit="1" customWidth="1"/>
    <col min="9" max="9" width="13.7109375" style="2" bestFit="1" customWidth="1"/>
    <col min="10" max="10" width="11.140625" style="3" customWidth="1"/>
    <col min="11" max="11" width="10.42578125" customWidth="1"/>
    <col min="15" max="15" width="12.7109375" style="285" bestFit="1" customWidth="1"/>
    <col min="20" max="20" width="9.140625" style="285"/>
  </cols>
  <sheetData>
    <row r="1" spans="1:21" ht="15.75" thickBot="1" x14ac:dyDescent="0.3">
      <c r="A1" s="12" t="s">
        <v>257</v>
      </c>
      <c r="B1" s="13"/>
      <c r="C1" s="14"/>
      <c r="D1" s="15"/>
      <c r="E1" s="16"/>
      <c r="F1" s="264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'DAY18'!H5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+(Table121[[#This Row],[OPENING ]]+Table121[[#This Row],[RECEIPTS]]+Table121[[#This Row],[RETURNS]])-(Table121[[#This Row],[EXCHANGED]]+Table121[[#This Row],[SALES]]+Table121[[#This Row],[ISSUES]])</f>
        <v>0</v>
      </c>
      <c r="I5" s="53">
        <v>0</v>
      </c>
      <c r="J5" s="58">
        <f t="shared" ref="J5:J76" si="0">+I5-H5</f>
        <v>0</v>
      </c>
      <c r="K5" s="53">
        <f>+'DAY18'!K5+'DAY19'!C5</f>
        <v>0</v>
      </c>
      <c r="L5" s="54">
        <f>+'DAY18'!L5+'DAY19'!D5</f>
        <v>0</v>
      </c>
      <c r="M5" s="55">
        <f>+'DAY18'!M5+'DAY19'!E5</f>
        <v>0</v>
      </c>
      <c r="N5" s="52">
        <f>+'DAY18'!N5+'DAY19'!F5</f>
        <v>0</v>
      </c>
      <c r="O5" s="276">
        <f>+'DAY18'!O5+'DAY19'!G5</f>
        <v>0</v>
      </c>
      <c r="P5" s="53">
        <f>+K5/19</f>
        <v>0</v>
      </c>
      <c r="Q5" s="54">
        <f>+L5/19</f>
        <v>0</v>
      </c>
      <c r="R5" s="55">
        <f>+M5/19</f>
        <v>0</v>
      </c>
      <c r="S5" s="52">
        <f>+N5/19</f>
        <v>0</v>
      </c>
      <c r="T5" s="276">
        <f>+O5/19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'DAY18'!H6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+(Table121[[#This Row],[OPENING ]]+Table121[[#This Row],[RECEIPTS]]+Table121[[#This Row],[RETURNS]])-(Table121[[#This Row],[EXCHANGED]]+Table121[[#This Row],[SALES]]+Table121[[#This Row],[ISSUES]])</f>
        <v>0</v>
      </c>
      <c r="I6" s="53">
        <v>0</v>
      </c>
      <c r="J6" s="58">
        <f t="shared" si="0"/>
        <v>0</v>
      </c>
      <c r="K6" s="53">
        <f>+'DAY18'!K6+'DAY19'!C6</f>
        <v>0</v>
      </c>
      <c r="L6" s="54">
        <f>+'DAY18'!L6+'DAY19'!D6</f>
        <v>0</v>
      </c>
      <c r="M6" s="55">
        <f>+'DAY18'!M6+'DAY19'!E6</f>
        <v>0</v>
      </c>
      <c r="N6" s="52">
        <f>+'DAY18'!N6+'DAY19'!F6</f>
        <v>0</v>
      </c>
      <c r="O6" s="276">
        <f>+'DAY18'!O6+'DAY19'!G6</f>
        <v>0</v>
      </c>
      <c r="P6" s="53">
        <f t="shared" ref="P6:P19" si="2">+K6/19</f>
        <v>0</v>
      </c>
      <c r="Q6" s="54">
        <f t="shared" ref="Q6:Q19" si="3">+L6/19</f>
        <v>0</v>
      </c>
      <c r="R6" s="55">
        <f t="shared" ref="R6:R19" si="4">+M6/19</f>
        <v>0</v>
      </c>
      <c r="S6" s="52">
        <f t="shared" ref="S6:S19" si="5">+N6/19</f>
        <v>0</v>
      </c>
      <c r="T6" s="276">
        <f t="shared" ref="T6:T19" si="6">+O6/19</f>
        <v>0</v>
      </c>
      <c r="U6" s="59">
        <f t="shared" si="1"/>
        <v>0</v>
      </c>
    </row>
    <row r="7" spans="1:21" x14ac:dyDescent="0.25">
      <c r="A7" s="51" t="s">
        <v>14</v>
      </c>
      <c r="B7" s="52">
        <f>'DAY18'!H7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+(Table121[[#This Row],[OPENING ]]+Table121[[#This Row],[RECEIPTS]]+Table121[[#This Row],[RETURNS]])-(Table121[[#This Row],[EXCHANGED]]+Table121[[#This Row],[SALES]]+Table121[[#This Row],[ISSUES]])</f>
        <v>0</v>
      </c>
      <c r="I7" s="53">
        <v>0</v>
      </c>
      <c r="J7" s="58">
        <f t="shared" si="0"/>
        <v>0</v>
      </c>
      <c r="K7" s="53">
        <f>+'DAY18'!K7+'DAY19'!C7</f>
        <v>0</v>
      </c>
      <c r="L7" s="54">
        <f>+'DAY18'!L7+'DAY19'!D7</f>
        <v>0</v>
      </c>
      <c r="M7" s="55">
        <f>+'DAY18'!M7+'DAY19'!E7</f>
        <v>0</v>
      </c>
      <c r="N7" s="52">
        <f>+'DAY18'!N7+'DAY19'!F7</f>
        <v>0</v>
      </c>
      <c r="O7" s="276">
        <f>+'DAY18'!O7+'DAY19'!G7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'DAY18'!H8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+(Table121[[#This Row],[OPENING ]]+Table121[[#This Row],[RECEIPTS]]+Table121[[#This Row],[RETURNS]])-(Table121[[#This Row],[EXCHANGED]]+Table121[[#This Row],[SALES]]+Table121[[#This Row],[ISSUES]])</f>
        <v>0</v>
      </c>
      <c r="I8" s="53">
        <v>0</v>
      </c>
      <c r="J8" s="58">
        <f t="shared" si="0"/>
        <v>0</v>
      </c>
      <c r="K8" s="53">
        <f>+'DAY18'!K8+'DAY19'!C8</f>
        <v>0</v>
      </c>
      <c r="L8" s="54">
        <f>+'DAY18'!L8+'DAY19'!D8</f>
        <v>0</v>
      </c>
      <c r="M8" s="55">
        <f>+'DAY18'!M8+'DAY19'!E8</f>
        <v>0</v>
      </c>
      <c r="N8" s="52">
        <f>+'DAY18'!N8+'DAY19'!F8</f>
        <v>0</v>
      </c>
      <c r="O8" s="276">
        <f>+'DAY18'!O8+'DAY19'!G8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'DAY18'!H9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+(Table121[[#This Row],[OPENING ]]+Table121[[#This Row],[RECEIPTS]]+Table121[[#This Row],[RETURNS]])-(Table121[[#This Row],[EXCHANGED]]+Table121[[#This Row],[SALES]]+Table121[[#This Row],[ISSUES]])</f>
        <v>0</v>
      </c>
      <c r="I9" s="53">
        <v>0</v>
      </c>
      <c r="J9" s="58">
        <f t="shared" si="0"/>
        <v>0</v>
      </c>
      <c r="K9" s="53">
        <f>+'DAY18'!K9+'DAY19'!C9</f>
        <v>0</v>
      </c>
      <c r="L9" s="54">
        <f>+'DAY18'!L9+'DAY19'!D9</f>
        <v>0</v>
      </c>
      <c r="M9" s="55">
        <f>+'DAY18'!M9+'DAY19'!E9</f>
        <v>0</v>
      </c>
      <c r="N9" s="52">
        <f>+'DAY18'!N9+'DAY19'!F9</f>
        <v>0</v>
      </c>
      <c r="O9" s="276">
        <f>+'DAY18'!O9+'DAY19'!G9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'DAY18'!H10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+(Table121[[#This Row],[OPENING ]]+Table121[[#This Row],[RECEIPTS]]+Table121[[#This Row],[RETURNS]])-(Table121[[#This Row],[EXCHANGED]]+Table121[[#This Row],[SALES]]+Table121[[#This Row],[ISSUES]])</f>
        <v>0</v>
      </c>
      <c r="I10" s="53">
        <v>0</v>
      </c>
      <c r="J10" s="58">
        <f t="shared" si="0"/>
        <v>0</v>
      </c>
      <c r="K10" s="53">
        <f>+'DAY18'!K10+'DAY19'!C10</f>
        <v>0</v>
      </c>
      <c r="L10" s="54">
        <f>+'DAY18'!L10+'DAY19'!D10</f>
        <v>0</v>
      </c>
      <c r="M10" s="55">
        <f>+'DAY18'!M10+'DAY19'!E10</f>
        <v>0</v>
      </c>
      <c r="N10" s="52">
        <f>+'DAY18'!N10+'DAY19'!F10</f>
        <v>0</v>
      </c>
      <c r="O10" s="276">
        <f>+'DAY18'!O10+'DAY19'!G10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'DAY18'!H11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+(Table121[[#This Row],[OPENING ]]+Table121[[#This Row],[RECEIPTS]]+Table121[[#This Row],[RETURNS]])-(Table121[[#This Row],[EXCHANGED]]+Table121[[#This Row],[SALES]]+Table121[[#This Row],[ISSUES]])</f>
        <v>0</v>
      </c>
      <c r="I11" s="53">
        <v>0</v>
      </c>
      <c r="J11" s="58">
        <f t="shared" si="0"/>
        <v>0</v>
      </c>
      <c r="K11" s="53">
        <f>+'DAY18'!K11+'DAY19'!C11</f>
        <v>0</v>
      </c>
      <c r="L11" s="54">
        <f>+'DAY18'!L11+'DAY19'!D11</f>
        <v>0</v>
      </c>
      <c r="M11" s="55">
        <f>+'DAY18'!M11+'DAY19'!E11</f>
        <v>0</v>
      </c>
      <c r="N11" s="52">
        <f>+'DAY18'!N11+'DAY19'!F11</f>
        <v>0</v>
      </c>
      <c r="O11" s="276">
        <f>+'DAY18'!O11+'DAY19'!G11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'DAY18'!H12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+(Table121[[#This Row],[OPENING ]]+Table121[[#This Row],[RECEIPTS]]+Table121[[#This Row],[RETURNS]])-(Table121[[#This Row],[EXCHANGED]]+Table121[[#This Row],[SALES]]+Table121[[#This Row],[ISSUES]])</f>
        <v>0</v>
      </c>
      <c r="I12" s="53">
        <v>0</v>
      </c>
      <c r="J12" s="58">
        <f t="shared" si="0"/>
        <v>0</v>
      </c>
      <c r="K12" s="53">
        <f>+'DAY18'!K12+'DAY19'!C12</f>
        <v>0</v>
      </c>
      <c r="L12" s="54">
        <f>+'DAY18'!L12+'DAY19'!D12</f>
        <v>0</v>
      </c>
      <c r="M12" s="55">
        <f>+'DAY18'!M12+'DAY19'!E12</f>
        <v>0</v>
      </c>
      <c r="N12" s="52">
        <f>+'DAY18'!N12+'DAY19'!F12</f>
        <v>0</v>
      </c>
      <c r="O12" s="276">
        <f>+'DAY18'!O12+'DAY19'!G12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'DAY18'!H13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+(Table121[[#This Row],[OPENING ]]+Table121[[#This Row],[RECEIPTS]]+Table121[[#This Row],[RETURNS]])-(Table121[[#This Row],[EXCHANGED]]+Table121[[#This Row],[SALES]]+Table121[[#This Row],[ISSUES]])</f>
        <v>140</v>
      </c>
      <c r="I13" s="53">
        <v>0</v>
      </c>
      <c r="J13" s="58">
        <f t="shared" si="0"/>
        <v>-140</v>
      </c>
      <c r="K13" s="53">
        <f>+'DAY18'!K13+'DAY19'!C13</f>
        <v>0</v>
      </c>
      <c r="L13" s="54">
        <f>+'DAY18'!L13+'DAY19'!D13</f>
        <v>0</v>
      </c>
      <c r="M13" s="55">
        <f>+'DAY18'!M13+'DAY19'!E13</f>
        <v>0</v>
      </c>
      <c r="N13" s="52">
        <f>+'DAY18'!N13+'DAY19'!F13</f>
        <v>0</v>
      </c>
      <c r="O13" s="276">
        <f>+'DAY18'!O13+'DAY19'!G13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'DAY18'!H14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+(Table121[[#This Row],[OPENING ]]+Table121[[#This Row],[RECEIPTS]]+Table121[[#This Row],[RETURNS]])-(Table121[[#This Row],[EXCHANGED]]+Table121[[#This Row],[SALES]]+Table121[[#This Row],[ISSUES]])</f>
        <v>0</v>
      </c>
      <c r="I14" s="53">
        <v>0</v>
      </c>
      <c r="J14" s="58">
        <f t="shared" si="0"/>
        <v>0</v>
      </c>
      <c r="K14" s="53">
        <f>+'DAY18'!K14+'DAY19'!C14</f>
        <v>0</v>
      </c>
      <c r="L14" s="54">
        <f>+'DAY18'!L14+'DAY19'!D14</f>
        <v>0</v>
      </c>
      <c r="M14" s="55">
        <f>+'DAY18'!M14+'DAY19'!E14</f>
        <v>0</v>
      </c>
      <c r="N14" s="52">
        <f>+'DAY18'!N14+'DAY19'!F14</f>
        <v>0</v>
      </c>
      <c r="O14" s="276">
        <f>+'DAY18'!O14+'DAY19'!G14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'DAY18'!H15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+(Table121[[#This Row],[OPENING ]]+Table121[[#This Row],[RECEIPTS]]+Table121[[#This Row],[RETURNS]])-(Table121[[#This Row],[EXCHANGED]]+Table121[[#This Row],[SALES]]+Table121[[#This Row],[ISSUES]])</f>
        <v>0</v>
      </c>
      <c r="I15" s="53">
        <v>0</v>
      </c>
      <c r="J15" s="58">
        <f t="shared" si="0"/>
        <v>0</v>
      </c>
      <c r="K15" s="53">
        <f>+'DAY18'!K15+'DAY19'!C15</f>
        <v>0</v>
      </c>
      <c r="L15" s="54">
        <f>+'DAY18'!L15+'DAY19'!D15</f>
        <v>0</v>
      </c>
      <c r="M15" s="55">
        <f>+'DAY18'!M15+'DAY19'!E15</f>
        <v>0</v>
      </c>
      <c r="N15" s="52">
        <f>+'DAY18'!N15+'DAY19'!F15</f>
        <v>0</v>
      </c>
      <c r="O15" s="276">
        <f>+'DAY18'!O15+'DAY19'!G15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'DAY18'!H16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+(Table121[[#This Row],[OPENING ]]+Table121[[#This Row],[RECEIPTS]]+Table121[[#This Row],[RETURNS]])-(Table121[[#This Row],[EXCHANGED]]+Table121[[#This Row],[SALES]]+Table121[[#This Row],[ISSUES]])</f>
        <v>13189.599999999999</v>
      </c>
      <c r="I16" s="53">
        <v>0</v>
      </c>
      <c r="J16" s="58">
        <f t="shared" si="0"/>
        <v>-13189.599999999999</v>
      </c>
      <c r="K16" s="53">
        <f>+'DAY18'!K16+'DAY19'!C16</f>
        <v>0</v>
      </c>
      <c r="L16" s="54">
        <f>+'DAY18'!L16+'DAY19'!D16</f>
        <v>0</v>
      </c>
      <c r="M16" s="55">
        <f>+'DAY18'!M16+'DAY19'!E16</f>
        <v>0</v>
      </c>
      <c r="N16" s="52">
        <f>+'DAY18'!N16+'DAY19'!F16</f>
        <v>0</v>
      </c>
      <c r="O16" s="276">
        <f>+'DAY18'!O16+'DAY19'!G16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319.10526315789474</v>
      </c>
      <c r="U16" s="59">
        <f t="shared" si="1"/>
        <v>41.333069437572156</v>
      </c>
    </row>
    <row r="17" spans="1:21" x14ac:dyDescent="0.25">
      <c r="A17" s="60"/>
      <c r="B17" s="52">
        <f>'DAY18'!H17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+(Table121[[#This Row],[OPENING ]]+Table121[[#This Row],[RECEIPTS]]+Table121[[#This Row],[RETURNS]])-(Table121[[#This Row],[EXCHANGED]]+Table121[[#This Row],[SALES]]+Table121[[#This Row],[ISSUES]])</f>
        <v>0</v>
      </c>
      <c r="I17" s="53">
        <v>0</v>
      </c>
      <c r="J17" s="58">
        <f t="shared" si="0"/>
        <v>0</v>
      </c>
      <c r="K17" s="53">
        <f>+'DAY18'!K17+'DAY19'!C17</f>
        <v>0</v>
      </c>
      <c r="L17" s="54">
        <f>+'DAY18'!L17+'DAY19'!D17</f>
        <v>0</v>
      </c>
      <c r="M17" s="55">
        <f>+'DAY18'!M17+'DAY19'!E17</f>
        <v>0</v>
      </c>
      <c r="N17" s="52">
        <f>+'DAY18'!N17+'DAY19'!F17</f>
        <v>0</v>
      </c>
      <c r="O17" s="276">
        <f>+'DAY18'!O17+'DAY19'!G17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'DAY18'!H18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+(Table121[[#This Row],[OPENING ]]+Table121[[#This Row],[RECEIPTS]]+Table121[[#This Row],[RETURNS]])-(Table121[[#This Row],[EXCHANGED]]+Table121[[#This Row],[SALES]]+Table121[[#This Row],[ISSUES]])</f>
        <v>0</v>
      </c>
      <c r="I18" s="53">
        <v>0</v>
      </c>
      <c r="J18" s="58">
        <f t="shared" si="0"/>
        <v>0</v>
      </c>
      <c r="K18" s="53">
        <f>+'DAY18'!K18+'DAY19'!C18</f>
        <v>0</v>
      </c>
      <c r="L18" s="54">
        <f>+'DAY18'!L18+'DAY19'!D18</f>
        <v>0</v>
      </c>
      <c r="M18" s="55">
        <f>+'DAY18'!M18+'DAY19'!E18</f>
        <v>0</v>
      </c>
      <c r="N18" s="52">
        <f>+'DAY18'!N18+'DAY19'!F18</f>
        <v>0</v>
      </c>
      <c r="O18" s="276">
        <f>+'DAY18'!O18+'DAY19'!G18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'DAY18'!H19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+(Table121[[#This Row],[OPENING ]]+Table121[[#This Row],[RECEIPTS]]+Table121[[#This Row],[RETURNS]])-(Table121[[#This Row],[EXCHANGED]]+Table121[[#This Row],[SALES]]+Table121[[#This Row],[ISSUES]])</f>
        <v>0</v>
      </c>
      <c r="I19" s="144">
        <v>0</v>
      </c>
      <c r="J19" s="148">
        <f t="shared" si="0"/>
        <v>0</v>
      </c>
      <c r="K19" s="53">
        <f>+'DAY18'!K19+'DAY19'!C19</f>
        <v>0</v>
      </c>
      <c r="L19" s="54">
        <f>+'DAY18'!L19+'DAY19'!D19</f>
        <v>0</v>
      </c>
      <c r="M19" s="55">
        <f>+'DAY18'!M19+'DAY19'!E19</f>
        <v>0</v>
      </c>
      <c r="N19" s="52">
        <f>+'DAY18'!N19+'DAY19'!F19</f>
        <v>0</v>
      </c>
      <c r="O19" s="276">
        <f>+'DAY18'!O19+'DAY19'!G19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 t="shared" si="7"/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319.10526315789474</v>
      </c>
      <c r="U20" s="166">
        <f t="shared" si="1"/>
        <v>41.771796140524486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'DAY18'!H23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+(Table121[[#This Row],[OPENING ]]+Table121[[#This Row],[RECEIPTS]]+Table121[[#This Row],[RETURNS]])-(Table121[[#This Row],[EXCHANGED]]+Table121[[#This Row],[SALES]]+Table121[[#This Row],[ISSUES]])</f>
        <v>0</v>
      </c>
      <c r="I23" s="53">
        <v>0</v>
      </c>
      <c r="J23" s="58">
        <f t="shared" si="0"/>
        <v>0</v>
      </c>
      <c r="K23" s="53">
        <f>+'DAY18'!K23+'DAY19'!C23</f>
        <v>0</v>
      </c>
      <c r="L23" s="54">
        <f>+'DAY18'!L23+'DAY19'!D23</f>
        <v>0</v>
      </c>
      <c r="M23" s="55">
        <f>+'DAY18'!M23+'DAY19'!E23</f>
        <v>0</v>
      </c>
      <c r="N23" s="52">
        <f>+'DAY18'!N23+'DAY19'!F23</f>
        <v>0</v>
      </c>
      <c r="O23" s="276">
        <f>+'DAY18'!O23+'DAY19'!G23</f>
        <v>0</v>
      </c>
      <c r="P23" s="53">
        <f>+K23/19</f>
        <v>0</v>
      </c>
      <c r="Q23" s="54">
        <f>+L23/19</f>
        <v>0</v>
      </c>
      <c r="R23" s="55">
        <f>+M23/19</f>
        <v>0</v>
      </c>
      <c r="S23" s="52">
        <f>+N23/19</f>
        <v>0</v>
      </c>
      <c r="T23" s="276">
        <f>+O23/19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'DAY18'!H24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+(Table121[[#This Row],[OPENING ]]+Table121[[#This Row],[RECEIPTS]]+Table121[[#This Row],[RETURNS]])-(Table121[[#This Row],[EXCHANGED]]+Table121[[#This Row],[SALES]]+Table121[[#This Row],[ISSUES]])</f>
        <v>247.2</v>
      </c>
      <c r="I24" s="53">
        <v>0</v>
      </c>
      <c r="J24" s="58">
        <f t="shared" si="0"/>
        <v>-247.2</v>
      </c>
      <c r="K24" s="53">
        <f>+'DAY18'!K24+'DAY19'!C24</f>
        <v>0</v>
      </c>
      <c r="L24" s="54">
        <f>+'DAY18'!L24+'DAY19'!D24</f>
        <v>110.2</v>
      </c>
      <c r="M24" s="55">
        <f>+'DAY18'!M24+'DAY19'!E24</f>
        <v>0</v>
      </c>
      <c r="N24" s="52">
        <f>+'DAY18'!N24+'DAY19'!F24</f>
        <v>0</v>
      </c>
      <c r="O24" s="276">
        <f>+'DAY18'!O24+'DAY19'!G24</f>
        <v>2367</v>
      </c>
      <c r="P24" s="53">
        <f t="shared" ref="P24:P39" si="8">+K24/19</f>
        <v>0</v>
      </c>
      <c r="Q24" s="54">
        <f t="shared" ref="Q24:Q39" si="9">+L24/19</f>
        <v>5.8</v>
      </c>
      <c r="R24" s="55">
        <f t="shared" ref="R24:R39" si="10">+M24/19</f>
        <v>0</v>
      </c>
      <c r="S24" s="52">
        <f t="shared" ref="S24:S39" si="11">+N24/19</f>
        <v>0</v>
      </c>
      <c r="T24" s="276">
        <f t="shared" ref="T24:T39" si="12">+O24/19</f>
        <v>124.57894736842105</v>
      </c>
      <c r="U24" s="62">
        <f t="shared" si="1"/>
        <v>1.896011626029388</v>
      </c>
    </row>
    <row r="25" spans="1:21" x14ac:dyDescent="0.25">
      <c r="A25" s="336" t="s">
        <v>22</v>
      </c>
      <c r="B25" s="52">
        <f>'DAY18'!H25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+(Table121[[#This Row],[OPENING ]]+Table121[[#This Row],[RECEIPTS]]+Table121[[#This Row],[RETURNS]])-(Table121[[#This Row],[EXCHANGED]]+Table121[[#This Row],[SALES]]+Table121[[#This Row],[ISSUES]])</f>
        <v>0</v>
      </c>
      <c r="I25" s="53">
        <v>0</v>
      </c>
      <c r="J25" s="58">
        <f t="shared" si="0"/>
        <v>0</v>
      </c>
      <c r="K25" s="53">
        <f>+'DAY18'!K25+'DAY19'!C25</f>
        <v>0</v>
      </c>
      <c r="L25" s="54">
        <f>+'DAY18'!L25+'DAY19'!D25</f>
        <v>0</v>
      </c>
      <c r="M25" s="55">
        <f>+'DAY18'!M25+'DAY19'!E25</f>
        <v>0</v>
      </c>
      <c r="N25" s="52">
        <f>+'DAY18'!N25+'DAY19'!F25</f>
        <v>0</v>
      </c>
      <c r="O25" s="276">
        <f>+'DAY18'!O25+'DAY19'!G25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276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'DAY18'!H26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+(Table121[[#This Row],[OPENING ]]+Table121[[#This Row],[RECEIPTS]]+Table121[[#This Row],[RETURNS]])-(Table121[[#This Row],[EXCHANGED]]+Table121[[#This Row],[SALES]]+Table121[[#This Row],[ISSUES]])</f>
        <v>0</v>
      </c>
      <c r="I26" s="53">
        <v>0</v>
      </c>
      <c r="J26" s="58">
        <f t="shared" si="0"/>
        <v>0</v>
      </c>
      <c r="K26" s="53">
        <f>+'DAY18'!K26+'DAY19'!C26</f>
        <v>0</v>
      </c>
      <c r="L26" s="54">
        <f>+'DAY18'!L26+'DAY19'!D26</f>
        <v>0</v>
      </c>
      <c r="M26" s="55">
        <f>+'DAY18'!M26+'DAY19'!E26</f>
        <v>0</v>
      </c>
      <c r="N26" s="52">
        <f>+'DAY18'!N26+'DAY19'!F26</f>
        <v>0</v>
      </c>
      <c r="O26" s="276">
        <f>+'DAY18'!O26+'DAY19'!G26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276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'DAY18'!H27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+(Table121[[#This Row],[OPENING ]]+Table121[[#This Row],[RECEIPTS]]+Table121[[#This Row],[RETURNS]])-(Table121[[#This Row],[EXCHANGED]]+Table121[[#This Row],[SALES]]+Table121[[#This Row],[ISSUES]])</f>
        <v>0</v>
      </c>
      <c r="I27" s="53">
        <v>0</v>
      </c>
      <c r="J27" s="58">
        <f t="shared" si="0"/>
        <v>0</v>
      </c>
      <c r="K27" s="53">
        <f>+'DAY18'!K27+'DAY19'!C27</f>
        <v>0</v>
      </c>
      <c r="L27" s="54">
        <f>+'DAY18'!L27+'DAY19'!D27</f>
        <v>0</v>
      </c>
      <c r="M27" s="55">
        <f>+'DAY18'!M27+'DAY19'!E27</f>
        <v>0</v>
      </c>
      <c r="N27" s="52">
        <f>+'DAY18'!N27+'DAY19'!F27</f>
        <v>0</v>
      </c>
      <c r="O27" s="276">
        <f>+'DAY18'!O27+'DAY19'!G27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276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'DAY18'!H28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+(Table121[[#This Row],[OPENING ]]+Table121[[#This Row],[RECEIPTS]]+Table121[[#This Row],[RETURNS]])-(Table121[[#This Row],[EXCHANGED]]+Table121[[#This Row],[SALES]]+Table121[[#This Row],[ISSUES]])</f>
        <v>0</v>
      </c>
      <c r="I28" s="53">
        <v>0</v>
      </c>
      <c r="J28" s="58">
        <f t="shared" si="0"/>
        <v>0</v>
      </c>
      <c r="K28" s="53">
        <f>+'DAY18'!K28+'DAY19'!C28</f>
        <v>0</v>
      </c>
      <c r="L28" s="54">
        <f>+'DAY18'!L28+'DAY19'!D28</f>
        <v>0</v>
      </c>
      <c r="M28" s="55">
        <f>+'DAY18'!M28+'DAY19'!E28</f>
        <v>0</v>
      </c>
      <c r="N28" s="52">
        <f>+'DAY18'!N28+'DAY19'!F28</f>
        <v>0</v>
      </c>
      <c r="O28" s="276">
        <f>+'DAY18'!O28+'DAY19'!G28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276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'DAY18'!H29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+(Table121[[#This Row],[OPENING ]]+Table121[[#This Row],[RECEIPTS]]+Table121[[#This Row],[RETURNS]])-(Table121[[#This Row],[EXCHANGED]]+Table121[[#This Row],[SALES]]+Table121[[#This Row],[ISSUES]])</f>
        <v>0</v>
      </c>
      <c r="I29" s="53">
        <v>0</v>
      </c>
      <c r="J29" s="58">
        <f t="shared" si="0"/>
        <v>0</v>
      </c>
      <c r="K29" s="53">
        <f>+'DAY18'!K29+'DAY19'!C29</f>
        <v>0</v>
      </c>
      <c r="L29" s="54">
        <f>+'DAY18'!L29+'DAY19'!D29</f>
        <v>0</v>
      </c>
      <c r="M29" s="55">
        <f>+'DAY18'!M29+'DAY19'!E29</f>
        <v>0</v>
      </c>
      <c r="N29" s="52">
        <f>+'DAY18'!N29+'DAY19'!F29</f>
        <v>0</v>
      </c>
      <c r="O29" s="276">
        <f>+'DAY18'!O29+'DAY19'!G29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276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'DAY18'!H30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+(Table121[[#This Row],[OPENING ]]+Table121[[#This Row],[RECEIPTS]]+Table121[[#This Row],[RETURNS]])-(Table121[[#This Row],[EXCHANGED]]+Table121[[#This Row],[SALES]]+Table121[[#This Row],[ISSUES]])</f>
        <v>0</v>
      </c>
      <c r="I30" s="53">
        <v>0</v>
      </c>
      <c r="J30" s="58">
        <f t="shared" si="0"/>
        <v>0</v>
      </c>
      <c r="K30" s="53">
        <f>+'DAY18'!K30+'DAY19'!C30</f>
        <v>0</v>
      </c>
      <c r="L30" s="54">
        <f>+'DAY18'!L30+'DAY19'!D30</f>
        <v>0</v>
      </c>
      <c r="M30" s="55">
        <f>+'DAY18'!M30+'DAY19'!E30</f>
        <v>0</v>
      </c>
      <c r="N30" s="52">
        <f>+'DAY18'!N30+'DAY19'!F30</f>
        <v>0</v>
      </c>
      <c r="O30" s="276">
        <f>+'DAY18'!O30+'DAY19'!G30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276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'DAY18'!H31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+(Table121[[#This Row],[OPENING ]]+Table121[[#This Row],[RECEIPTS]]+Table121[[#This Row],[RETURNS]])-(Table121[[#This Row],[EXCHANGED]]+Table121[[#This Row],[SALES]]+Table121[[#This Row],[ISSUES]])</f>
        <v>0</v>
      </c>
      <c r="I31" s="53">
        <v>0</v>
      </c>
      <c r="J31" s="58">
        <f t="shared" si="0"/>
        <v>0</v>
      </c>
      <c r="K31" s="53">
        <f>+'DAY18'!K31+'DAY19'!C31</f>
        <v>0</v>
      </c>
      <c r="L31" s="54">
        <f>+'DAY18'!L31+'DAY19'!D31</f>
        <v>0</v>
      </c>
      <c r="M31" s="55">
        <f>+'DAY18'!M31+'DAY19'!E31</f>
        <v>0</v>
      </c>
      <c r="N31" s="52">
        <f>+'DAY18'!N31+'DAY19'!F31</f>
        <v>0</v>
      </c>
      <c r="O31" s="276">
        <f>+'DAY18'!O31+'DAY19'!G31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276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'DAY18'!H32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+(Table121[[#This Row],[OPENING ]]+Table121[[#This Row],[RECEIPTS]]+Table121[[#This Row],[RETURNS]])-(Table121[[#This Row],[EXCHANGED]]+Table121[[#This Row],[SALES]]+Table121[[#This Row],[ISSUES]])</f>
        <v>0</v>
      </c>
      <c r="I32" s="53">
        <v>0</v>
      </c>
      <c r="J32" s="58">
        <f t="shared" si="0"/>
        <v>0</v>
      </c>
      <c r="K32" s="53">
        <f>+'DAY18'!K32+'DAY19'!C32</f>
        <v>0</v>
      </c>
      <c r="L32" s="54">
        <f>+'DAY18'!L32+'DAY19'!D32</f>
        <v>0</v>
      </c>
      <c r="M32" s="55">
        <f>+'DAY18'!M32+'DAY19'!E32</f>
        <v>0</v>
      </c>
      <c r="N32" s="52">
        <f>+'DAY18'!N32+'DAY19'!F32</f>
        <v>0</v>
      </c>
      <c r="O32" s="276">
        <f>+'DAY18'!O32+'DAY19'!G32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276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'DAY18'!H33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+(Table121[[#This Row],[OPENING ]]+Table121[[#This Row],[RECEIPTS]]+Table121[[#This Row],[RETURNS]])-(Table121[[#This Row],[EXCHANGED]]+Table121[[#This Row],[SALES]]+Table121[[#This Row],[ISSUES]])</f>
        <v>0</v>
      </c>
      <c r="I33" s="53">
        <v>0</v>
      </c>
      <c r="J33" s="58">
        <f t="shared" si="0"/>
        <v>0</v>
      </c>
      <c r="K33" s="53">
        <f>+'DAY18'!K33+'DAY19'!C33</f>
        <v>0</v>
      </c>
      <c r="L33" s="54">
        <f>+'DAY18'!L33+'DAY19'!D33</f>
        <v>0</v>
      </c>
      <c r="M33" s="55">
        <f>+'DAY18'!M33+'DAY19'!E33</f>
        <v>0</v>
      </c>
      <c r="N33" s="52">
        <f>+'DAY18'!N33+'DAY19'!F33</f>
        <v>0</v>
      </c>
      <c r="O33" s="276">
        <f>+'DAY18'!O33+'DAY19'!G33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276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'DAY18'!H34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+(Table121[[#This Row],[OPENING ]]+Table121[[#This Row],[RECEIPTS]]+Table121[[#This Row],[RETURNS]])-(Table121[[#This Row],[EXCHANGED]]+Table121[[#This Row],[SALES]]+Table121[[#This Row],[ISSUES]])</f>
        <v>44279.9</v>
      </c>
      <c r="I34" s="53">
        <v>0</v>
      </c>
      <c r="J34" s="58">
        <f t="shared" si="0"/>
        <v>-44279.9</v>
      </c>
      <c r="K34" s="53">
        <f>+'DAY18'!K34+'DAY19'!C34</f>
        <v>29625</v>
      </c>
      <c r="L34" s="54">
        <f>+'DAY18'!L34+'DAY19'!D34</f>
        <v>18</v>
      </c>
      <c r="M34" s="55">
        <f>+'DAY18'!M34+'DAY19'!E34</f>
        <v>0</v>
      </c>
      <c r="N34" s="52">
        <f>+'DAY18'!N34+'DAY19'!F34</f>
        <v>0</v>
      </c>
      <c r="O34" s="276">
        <f>+'DAY18'!O34+'DAY19'!G34</f>
        <v>9691.5</v>
      </c>
      <c r="P34" s="53">
        <f t="shared" si="8"/>
        <v>1559.2105263157894</v>
      </c>
      <c r="Q34" s="54">
        <f t="shared" si="9"/>
        <v>0.94736842105263153</v>
      </c>
      <c r="R34" s="55">
        <f t="shared" si="10"/>
        <v>0</v>
      </c>
      <c r="S34" s="52">
        <f t="shared" si="11"/>
        <v>0</v>
      </c>
      <c r="T34" s="276">
        <f t="shared" si="12"/>
        <v>510.07894736842104</v>
      </c>
      <c r="U34" s="62">
        <f t="shared" si="1"/>
        <v>21.388808806518451</v>
      </c>
    </row>
    <row r="35" spans="1:21" x14ac:dyDescent="0.25">
      <c r="A35" s="336"/>
      <c r="B35" s="52">
        <f>'DAY18'!H35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+(Table121[[#This Row],[OPENING ]]+Table121[[#This Row],[RECEIPTS]]+Table121[[#This Row],[RETURNS]])-(Table121[[#This Row],[EXCHANGED]]+Table121[[#This Row],[SALES]]+Table121[[#This Row],[ISSUES]])</f>
        <v>5000</v>
      </c>
      <c r="I35" s="53">
        <v>0</v>
      </c>
      <c r="J35" s="58">
        <f>+I35-H35</f>
        <v>-5000</v>
      </c>
      <c r="K35" s="53">
        <f>+'DAY18'!K35+'DAY19'!C35</f>
        <v>5000</v>
      </c>
      <c r="L35" s="54">
        <f>+'DAY18'!L35+'DAY19'!D35</f>
        <v>0</v>
      </c>
      <c r="M35" s="55">
        <f>+'DAY18'!M35+'DAY19'!E35</f>
        <v>0</v>
      </c>
      <c r="N35" s="52">
        <f>+'DAY18'!N35+'DAY19'!F35</f>
        <v>0</v>
      </c>
      <c r="O35" s="276">
        <f>+'DAY18'!O35+'DAY19'!G35</f>
        <v>0</v>
      </c>
      <c r="P35" s="53">
        <f t="shared" si="8"/>
        <v>263.15789473684208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276">
        <f t="shared" si="12"/>
        <v>0</v>
      </c>
      <c r="U35" s="62">
        <f t="shared" si="1"/>
        <v>19</v>
      </c>
    </row>
    <row r="36" spans="1:21" x14ac:dyDescent="0.25">
      <c r="A36" s="336"/>
      <c r="B36" s="52">
        <f>'DAY18'!H36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+(Table121[[#This Row],[OPENING ]]+Table121[[#This Row],[RECEIPTS]]+Table121[[#This Row],[RETURNS]])-(Table121[[#This Row],[EXCHANGED]]+Table121[[#This Row],[SALES]]+Table121[[#This Row],[ISSUES]])</f>
        <v>0</v>
      </c>
      <c r="I36" s="53">
        <v>0</v>
      </c>
      <c r="J36" s="58">
        <f>+I36-H36</f>
        <v>0</v>
      </c>
      <c r="K36" s="53">
        <f>+'DAY18'!K36+'DAY19'!C36</f>
        <v>0</v>
      </c>
      <c r="L36" s="54">
        <f>+'DAY18'!L36+'DAY19'!D36</f>
        <v>0</v>
      </c>
      <c r="M36" s="55">
        <f>+'DAY18'!M36+'DAY19'!E36</f>
        <v>0</v>
      </c>
      <c r="N36" s="52">
        <f>+'DAY18'!N36+'DAY19'!F36</f>
        <v>0</v>
      </c>
      <c r="O36" s="276">
        <f>+'DAY18'!O36+'DAY19'!G36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276">
        <f t="shared" si="12"/>
        <v>0</v>
      </c>
      <c r="U36" s="62">
        <f t="shared" si="1"/>
        <v>0</v>
      </c>
    </row>
    <row r="37" spans="1:21" x14ac:dyDescent="0.25">
      <c r="A37" s="336"/>
      <c r="B37" s="52">
        <f>'DAY18'!H37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+(Table121[[#This Row],[OPENING ]]+Table121[[#This Row],[RECEIPTS]]+Table121[[#This Row],[RETURNS]])-(Table121[[#This Row],[EXCHANGED]]+Table121[[#This Row],[SALES]]+Table121[[#This Row],[ISSUES]])</f>
        <v>0</v>
      </c>
      <c r="I37" s="53">
        <v>0</v>
      </c>
      <c r="J37" s="58">
        <f>+I37-H37</f>
        <v>0</v>
      </c>
      <c r="K37" s="53">
        <f>+'DAY18'!K37+'DAY19'!C37</f>
        <v>0</v>
      </c>
      <c r="L37" s="54">
        <f>+'DAY18'!L37+'DAY19'!D37</f>
        <v>0</v>
      </c>
      <c r="M37" s="55">
        <f>+'DAY18'!M37+'DAY19'!E37</f>
        <v>0</v>
      </c>
      <c r="N37" s="52">
        <f>+'DAY18'!N37+'DAY19'!F37</f>
        <v>0</v>
      </c>
      <c r="O37" s="276">
        <f>+'DAY18'!O37+'DAY19'!G37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276">
        <f t="shared" si="12"/>
        <v>0</v>
      </c>
      <c r="U37" s="62">
        <f t="shared" si="1"/>
        <v>0</v>
      </c>
    </row>
    <row r="38" spans="1:21" x14ac:dyDescent="0.25">
      <c r="A38" s="336"/>
      <c r="B38" s="52">
        <f>'DAY18'!H38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+(Table121[[#This Row],[OPENING ]]+Table121[[#This Row],[RECEIPTS]]+Table121[[#This Row],[RETURNS]])-(Table121[[#This Row],[EXCHANGED]]+Table121[[#This Row],[SALES]]+Table121[[#This Row],[ISSUES]])</f>
        <v>0</v>
      </c>
      <c r="I38" s="53">
        <v>0</v>
      </c>
      <c r="J38" s="58">
        <f>+I38-H38</f>
        <v>0</v>
      </c>
      <c r="K38" s="53">
        <f>+'DAY18'!K38+'DAY19'!C38</f>
        <v>0</v>
      </c>
      <c r="L38" s="54">
        <f>+'DAY18'!L38+'DAY19'!D38</f>
        <v>0</v>
      </c>
      <c r="M38" s="55">
        <f>+'DAY18'!M38+'DAY19'!E38</f>
        <v>0</v>
      </c>
      <c r="N38" s="52">
        <f>+'DAY18'!N38+'DAY19'!F38</f>
        <v>0</v>
      </c>
      <c r="O38" s="276">
        <f>+'DAY18'!O38+'DAY19'!G38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276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'DAY18'!H39</f>
        <v>0</v>
      </c>
      <c r="C39" s="53">
        <v>0</v>
      </c>
      <c r="D39" s="54">
        <v>0</v>
      </c>
      <c r="E39" s="55">
        <v>0</v>
      </c>
      <c r="F39" s="52">
        <v>0</v>
      </c>
      <c r="G39" s="276">
        <v>0</v>
      </c>
      <c r="H39" s="54">
        <f>+(Table121[[#This Row],[OPENING ]]+Table121[[#This Row],[RECEIPTS]]+Table121[[#This Row],[RETURNS]])-(Table121[[#This Row],[EXCHANGED]]+Table121[[#This Row],[SALES]]+Table121[[#This Row],[ISSUES]])</f>
        <v>0</v>
      </c>
      <c r="I39" s="144">
        <v>0</v>
      </c>
      <c r="J39" s="148">
        <f t="shared" si="0"/>
        <v>0</v>
      </c>
      <c r="K39" s="53">
        <f>+'DAY18'!K39+'DAY19'!C39</f>
        <v>0</v>
      </c>
      <c r="L39" s="54">
        <f>+'DAY18'!L39+'DAY19'!D39</f>
        <v>0</v>
      </c>
      <c r="M39" s="55">
        <f>+'DAY18'!M39+'DAY19'!E39</f>
        <v>0</v>
      </c>
      <c r="N39" s="52">
        <f>+'DAY18'!N39+'DAY19'!F39</f>
        <v>0</v>
      </c>
      <c r="O39" s="276">
        <f>+'DAY18'!O39+'DAY19'!G39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276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0</v>
      </c>
      <c r="H40" s="162">
        <f t="shared" si="13"/>
        <v>49527.1</v>
      </c>
      <c r="I40" s="161">
        <f t="shared" si="13"/>
        <v>0</v>
      </c>
      <c r="J40" s="165">
        <f>SUM(J23:J39)</f>
        <v>-49527.1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12058.5</v>
      </c>
      <c r="P40" s="161">
        <f t="shared" si="13"/>
        <v>1822.3684210526314</v>
      </c>
      <c r="Q40" s="162">
        <f t="shared" si="13"/>
        <v>6.7473684210526317</v>
      </c>
      <c r="R40" s="163">
        <f t="shared" si="13"/>
        <v>0</v>
      </c>
      <c r="S40" s="160">
        <f t="shared" si="13"/>
        <v>0</v>
      </c>
      <c r="T40" s="277">
        <f t="shared" si="13"/>
        <v>634.65789473684208</v>
      </c>
      <c r="U40" s="166">
        <f t="shared" si="1"/>
        <v>20.102130450293412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'DAY18'!H43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+(Table121[[#This Row],[OPENING ]]+Table121[[#This Row],[RECEIPTS]]+Table121[[#This Row],[RETURNS]])-(Table121[[#This Row],[EXCHANGED]]+Table121[[#This Row],[SALES]]+Table121[[#This Row],[ISSUES]])</f>
        <v>0</v>
      </c>
      <c r="I43" s="272">
        <v>0</v>
      </c>
      <c r="J43" s="58">
        <f t="shared" si="0"/>
        <v>0</v>
      </c>
      <c r="K43" s="53">
        <f>+'DAY18'!K43+'DAY19'!C43</f>
        <v>0</v>
      </c>
      <c r="L43" s="54">
        <f>+'DAY18'!L43+'DAY19'!D43</f>
        <v>0</v>
      </c>
      <c r="M43" s="55">
        <f>+'DAY18'!M43+'DAY19'!E43</f>
        <v>0</v>
      </c>
      <c r="N43" s="52">
        <f>+'DAY18'!N43+'DAY19'!F43</f>
        <v>0</v>
      </c>
      <c r="O43" s="276">
        <f>+'DAY18'!O43+'DAY19'!G43</f>
        <v>46</v>
      </c>
      <c r="P43" s="53">
        <f>+K43/19</f>
        <v>0</v>
      </c>
      <c r="Q43" s="54">
        <f>+L43/19</f>
        <v>0</v>
      </c>
      <c r="R43" s="55">
        <f>+M43/19</f>
        <v>0</v>
      </c>
      <c r="S43" s="52">
        <f>+N43/19</f>
        <v>0</v>
      </c>
      <c r="T43" s="276">
        <f>+O43/19</f>
        <v>2.4210526315789473</v>
      </c>
      <c r="U43" s="62">
        <f t="shared" si="1"/>
        <v>0</v>
      </c>
    </row>
    <row r="44" spans="1:21" x14ac:dyDescent="0.25">
      <c r="A44" s="71" t="s">
        <v>28</v>
      </c>
      <c r="B44" s="52">
        <f>'DAY18'!H44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+(Table121[[#This Row],[OPENING ]]+Table121[[#This Row],[RECEIPTS]]+Table121[[#This Row],[RETURNS]])-(Table121[[#This Row],[EXCHANGED]]+Table121[[#This Row],[SALES]]+Table121[[#This Row],[ISSUES]])</f>
        <v>0</v>
      </c>
      <c r="I44" s="53">
        <v>0</v>
      </c>
      <c r="J44" s="58">
        <f t="shared" si="0"/>
        <v>0</v>
      </c>
      <c r="K44" s="53">
        <f>+'DAY18'!K44+'DAY19'!C44</f>
        <v>0</v>
      </c>
      <c r="L44" s="54">
        <f>+'DAY18'!L44+'DAY19'!D44</f>
        <v>0</v>
      </c>
      <c r="M44" s="55">
        <f>+'DAY18'!M44+'DAY19'!E44</f>
        <v>0</v>
      </c>
      <c r="N44" s="52">
        <f>+'DAY18'!N44+'DAY19'!F44</f>
        <v>0</v>
      </c>
      <c r="O44" s="276">
        <f>+'DAY18'!O44+'DAY19'!G44</f>
        <v>0</v>
      </c>
      <c r="P44" s="53">
        <f t="shared" ref="P44:P59" si="14">+K44/19</f>
        <v>0</v>
      </c>
      <c r="Q44" s="54">
        <f t="shared" ref="Q44:Q59" si="15">+L44/19</f>
        <v>0</v>
      </c>
      <c r="R44" s="55">
        <f t="shared" ref="R44:R59" si="16">+M44/19</f>
        <v>0</v>
      </c>
      <c r="S44" s="52">
        <f t="shared" ref="S44:S59" si="17">+N44/19</f>
        <v>0</v>
      </c>
      <c r="T44" s="276">
        <f t="shared" ref="T44:T59" si="18">+O44/19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'DAY18'!H45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+(Table121[[#This Row],[OPENING ]]+Table121[[#This Row],[RECEIPTS]]+Table121[[#This Row],[RETURNS]])-(Table121[[#This Row],[EXCHANGED]]+Table121[[#This Row],[SALES]]+Table121[[#This Row],[ISSUES]])</f>
        <v>0</v>
      </c>
      <c r="I45" s="53">
        <v>0</v>
      </c>
      <c r="J45" s="58">
        <f t="shared" si="0"/>
        <v>0</v>
      </c>
      <c r="K45" s="53">
        <f>+'DAY18'!K45+'DAY19'!C45</f>
        <v>0</v>
      </c>
      <c r="L45" s="54">
        <f>+'DAY18'!L45+'DAY19'!D45</f>
        <v>0</v>
      </c>
      <c r="M45" s="55">
        <f>+'DAY18'!M45+'DAY19'!E45</f>
        <v>0</v>
      </c>
      <c r="N45" s="52">
        <f>+'DAY18'!N45+'DAY19'!F45</f>
        <v>0</v>
      </c>
      <c r="O45" s="276">
        <f>+'DAY18'!O45+'DAY19'!G45</f>
        <v>0</v>
      </c>
      <c r="P45" s="53">
        <f t="shared" si="14"/>
        <v>0</v>
      </c>
      <c r="Q45" s="54">
        <f t="shared" si="15"/>
        <v>0</v>
      </c>
      <c r="R45" s="55">
        <f t="shared" si="16"/>
        <v>0</v>
      </c>
      <c r="S45" s="52">
        <f t="shared" si="17"/>
        <v>0</v>
      </c>
      <c r="T45" s="276">
        <f t="shared" si="1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'DAY18'!H46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+(Table121[[#This Row],[OPENING ]]+Table121[[#This Row],[RECEIPTS]]+Table121[[#This Row],[RETURNS]])-(Table121[[#This Row],[EXCHANGED]]+Table121[[#This Row],[SALES]]+Table121[[#This Row],[ISSUES]])</f>
        <v>0</v>
      </c>
      <c r="I46" s="53">
        <v>0</v>
      </c>
      <c r="J46" s="58">
        <f t="shared" si="0"/>
        <v>0</v>
      </c>
      <c r="K46" s="53">
        <f>+'DAY18'!K46+'DAY19'!C46</f>
        <v>0</v>
      </c>
      <c r="L46" s="54">
        <f>+'DAY18'!L46+'DAY19'!D46</f>
        <v>0</v>
      </c>
      <c r="M46" s="55">
        <f>+'DAY18'!M46+'DAY19'!E46</f>
        <v>0</v>
      </c>
      <c r="N46" s="52">
        <f>+'DAY18'!N46+'DAY19'!F46</f>
        <v>0</v>
      </c>
      <c r="O46" s="276">
        <f>+'DAY18'!O46+'DAY19'!G46</f>
        <v>0</v>
      </c>
      <c r="P46" s="53">
        <f t="shared" si="14"/>
        <v>0</v>
      </c>
      <c r="Q46" s="54">
        <f t="shared" si="15"/>
        <v>0</v>
      </c>
      <c r="R46" s="55">
        <f t="shared" si="16"/>
        <v>0</v>
      </c>
      <c r="S46" s="52">
        <f t="shared" si="17"/>
        <v>0</v>
      </c>
      <c r="T46" s="276">
        <f t="shared" si="1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'DAY18'!H47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+(Table121[[#This Row],[OPENING ]]+Table121[[#This Row],[RECEIPTS]]+Table121[[#This Row],[RETURNS]])-(Table121[[#This Row],[EXCHANGED]]+Table121[[#This Row],[SALES]]+Table121[[#This Row],[ISSUES]])</f>
        <v>0</v>
      </c>
      <c r="I47" s="53">
        <v>0</v>
      </c>
      <c r="J47" s="58">
        <f t="shared" si="0"/>
        <v>0</v>
      </c>
      <c r="K47" s="53">
        <f>+'DAY18'!K47+'DAY19'!C47</f>
        <v>0</v>
      </c>
      <c r="L47" s="54">
        <f>+'DAY18'!L47+'DAY19'!D47</f>
        <v>0</v>
      </c>
      <c r="M47" s="55">
        <f>+'DAY18'!M47+'DAY19'!E47</f>
        <v>0</v>
      </c>
      <c r="N47" s="52">
        <f>+'DAY18'!N47+'DAY19'!F47</f>
        <v>0</v>
      </c>
      <c r="O47" s="276">
        <f>+'DAY18'!O47+'DAY19'!G47</f>
        <v>0</v>
      </c>
      <c r="P47" s="53">
        <f t="shared" si="14"/>
        <v>0</v>
      </c>
      <c r="Q47" s="54">
        <f t="shared" si="15"/>
        <v>0</v>
      </c>
      <c r="R47" s="55">
        <f t="shared" si="16"/>
        <v>0</v>
      </c>
      <c r="S47" s="52">
        <f t="shared" si="17"/>
        <v>0</v>
      </c>
      <c r="T47" s="276">
        <f t="shared" si="1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'DAY18'!H48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+(Table121[[#This Row],[OPENING ]]+Table121[[#This Row],[RECEIPTS]]+Table121[[#This Row],[RETURNS]])-(Table121[[#This Row],[EXCHANGED]]+Table121[[#This Row],[SALES]]+Table121[[#This Row],[ISSUES]])</f>
        <v>0</v>
      </c>
      <c r="I48" s="53">
        <v>0</v>
      </c>
      <c r="J48" s="58">
        <f t="shared" si="0"/>
        <v>0</v>
      </c>
      <c r="K48" s="53">
        <f>+'DAY18'!K48+'DAY19'!C48</f>
        <v>0</v>
      </c>
      <c r="L48" s="54">
        <f>+'DAY18'!L48+'DAY19'!D48</f>
        <v>0</v>
      </c>
      <c r="M48" s="55">
        <f>+'DAY18'!M48+'DAY19'!E48</f>
        <v>0</v>
      </c>
      <c r="N48" s="52">
        <f>+'DAY18'!N48+'DAY19'!F48</f>
        <v>0</v>
      </c>
      <c r="O48" s="276">
        <f>+'DAY18'!O48+'DAY19'!G48</f>
        <v>0</v>
      </c>
      <c r="P48" s="53">
        <f t="shared" si="14"/>
        <v>0</v>
      </c>
      <c r="Q48" s="54">
        <f t="shared" si="15"/>
        <v>0</v>
      </c>
      <c r="R48" s="55">
        <f t="shared" si="16"/>
        <v>0</v>
      </c>
      <c r="S48" s="52">
        <f t="shared" si="17"/>
        <v>0</v>
      </c>
      <c r="T48" s="276">
        <f t="shared" si="1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'DAY18'!H49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+(Table121[[#This Row],[OPENING ]]+Table121[[#This Row],[RECEIPTS]]+Table121[[#This Row],[RETURNS]])-(Table121[[#This Row],[EXCHANGED]]+Table121[[#This Row],[SALES]]+Table121[[#This Row],[ISSUES]])</f>
        <v>0</v>
      </c>
      <c r="I49" s="53">
        <v>0</v>
      </c>
      <c r="J49" s="58">
        <f t="shared" si="0"/>
        <v>0</v>
      </c>
      <c r="K49" s="53">
        <f>+'DAY18'!K49+'DAY19'!C49</f>
        <v>0</v>
      </c>
      <c r="L49" s="54">
        <f>+'DAY18'!L49+'DAY19'!D49</f>
        <v>0</v>
      </c>
      <c r="M49" s="55">
        <f>+'DAY18'!M49+'DAY19'!E49</f>
        <v>0</v>
      </c>
      <c r="N49" s="52">
        <f>+'DAY18'!N49+'DAY19'!F49</f>
        <v>0</v>
      </c>
      <c r="O49" s="276">
        <f>+'DAY18'!O49+'DAY19'!G49</f>
        <v>0</v>
      </c>
      <c r="P49" s="53">
        <f t="shared" si="14"/>
        <v>0</v>
      </c>
      <c r="Q49" s="54">
        <f t="shared" si="15"/>
        <v>0</v>
      </c>
      <c r="R49" s="55">
        <f t="shared" si="16"/>
        <v>0</v>
      </c>
      <c r="S49" s="52">
        <f t="shared" si="17"/>
        <v>0</v>
      </c>
      <c r="T49" s="276">
        <f t="shared" si="1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'DAY18'!H50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+(Table121[[#This Row],[OPENING ]]+Table121[[#This Row],[RECEIPTS]]+Table121[[#This Row],[RETURNS]])-(Table121[[#This Row],[EXCHANGED]]+Table121[[#This Row],[SALES]]+Table121[[#This Row],[ISSUES]])</f>
        <v>0</v>
      </c>
      <c r="I50" s="53">
        <v>0</v>
      </c>
      <c r="J50" s="58">
        <f t="shared" si="0"/>
        <v>0</v>
      </c>
      <c r="K50" s="53">
        <f>+'DAY18'!K50+'DAY19'!C50</f>
        <v>0</v>
      </c>
      <c r="L50" s="54">
        <f>+'DAY18'!L50+'DAY19'!D50</f>
        <v>0</v>
      </c>
      <c r="M50" s="55">
        <f>+'DAY18'!M50+'DAY19'!E50</f>
        <v>0</v>
      </c>
      <c r="N50" s="52">
        <f>+'DAY18'!N50+'DAY19'!F50</f>
        <v>0</v>
      </c>
      <c r="O50" s="276">
        <f>+'DAY18'!O50+'DAY19'!G50</f>
        <v>0</v>
      </c>
      <c r="P50" s="53">
        <f t="shared" si="14"/>
        <v>0</v>
      </c>
      <c r="Q50" s="54">
        <f t="shared" si="15"/>
        <v>0</v>
      </c>
      <c r="R50" s="55">
        <f t="shared" si="16"/>
        <v>0</v>
      </c>
      <c r="S50" s="52">
        <f t="shared" si="17"/>
        <v>0</v>
      </c>
      <c r="T50" s="276">
        <f t="shared" si="1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'DAY18'!H51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+(Table121[[#This Row],[OPENING ]]+Table121[[#This Row],[RECEIPTS]]+Table121[[#This Row],[RETURNS]])-(Table121[[#This Row],[EXCHANGED]]+Table121[[#This Row],[SALES]]+Table121[[#This Row],[ISSUES]])</f>
        <v>0</v>
      </c>
      <c r="I51" s="53">
        <v>0</v>
      </c>
      <c r="J51" s="58">
        <f t="shared" si="0"/>
        <v>0</v>
      </c>
      <c r="K51" s="53">
        <f>+'DAY18'!K51+'DAY19'!C51</f>
        <v>0</v>
      </c>
      <c r="L51" s="54">
        <f>+'DAY18'!L51+'DAY19'!D51</f>
        <v>0</v>
      </c>
      <c r="M51" s="55">
        <f>+'DAY18'!M51+'DAY19'!E51</f>
        <v>0</v>
      </c>
      <c r="N51" s="52">
        <f>+'DAY18'!N51+'DAY19'!F51</f>
        <v>0</v>
      </c>
      <c r="O51" s="276">
        <f>+'DAY18'!O51+'DAY19'!G51</f>
        <v>0</v>
      </c>
      <c r="P51" s="53">
        <f t="shared" si="14"/>
        <v>0</v>
      </c>
      <c r="Q51" s="54">
        <f t="shared" si="15"/>
        <v>0</v>
      </c>
      <c r="R51" s="55">
        <f t="shared" si="16"/>
        <v>0</v>
      </c>
      <c r="S51" s="52">
        <f t="shared" si="17"/>
        <v>0</v>
      </c>
      <c r="T51" s="276">
        <f t="shared" si="1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'DAY18'!H52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+(Table121[[#This Row],[OPENING ]]+Table121[[#This Row],[RECEIPTS]]+Table121[[#This Row],[RETURNS]])-(Table121[[#This Row],[EXCHANGED]]+Table121[[#This Row],[SALES]]+Table121[[#This Row],[ISSUES]])</f>
        <v>0</v>
      </c>
      <c r="I52" s="53">
        <v>0</v>
      </c>
      <c r="J52" s="58">
        <f t="shared" si="0"/>
        <v>0</v>
      </c>
      <c r="K52" s="53">
        <f>+'DAY18'!K52+'DAY19'!C52</f>
        <v>0</v>
      </c>
      <c r="L52" s="54">
        <f>+'DAY18'!L52+'DAY19'!D52</f>
        <v>0</v>
      </c>
      <c r="M52" s="55">
        <f>+'DAY18'!M52+'DAY19'!E52</f>
        <v>0</v>
      </c>
      <c r="N52" s="52">
        <f>+'DAY18'!N52+'DAY19'!F52</f>
        <v>0</v>
      </c>
      <c r="O52" s="276">
        <f>+'DAY18'!O52+'DAY19'!G52</f>
        <v>0</v>
      </c>
      <c r="P52" s="53">
        <f t="shared" si="14"/>
        <v>0</v>
      </c>
      <c r="Q52" s="54">
        <f t="shared" si="15"/>
        <v>0</v>
      </c>
      <c r="R52" s="55">
        <f t="shared" si="16"/>
        <v>0</v>
      </c>
      <c r="S52" s="52">
        <f t="shared" si="17"/>
        <v>0</v>
      </c>
      <c r="T52" s="276">
        <f t="shared" si="1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'DAY18'!H53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+(Table121[[#This Row],[OPENING ]]+Table121[[#This Row],[RECEIPTS]]+Table121[[#This Row],[RETURNS]])-(Table121[[#This Row],[EXCHANGED]]+Table121[[#This Row],[SALES]]+Table121[[#This Row],[ISSUES]])</f>
        <v>0</v>
      </c>
      <c r="I53" s="53">
        <v>0</v>
      </c>
      <c r="J53" s="58">
        <f t="shared" si="0"/>
        <v>0</v>
      </c>
      <c r="K53" s="53">
        <f>+'DAY18'!K53+'DAY19'!C53</f>
        <v>0</v>
      </c>
      <c r="L53" s="54">
        <f>+'DAY18'!L53+'DAY19'!D53</f>
        <v>0</v>
      </c>
      <c r="M53" s="55">
        <f>+'DAY18'!M53+'DAY19'!E53</f>
        <v>0</v>
      </c>
      <c r="N53" s="52">
        <f>+'DAY18'!N53+'DAY19'!F53</f>
        <v>0</v>
      </c>
      <c r="O53" s="276">
        <f>+'DAY18'!O53+'DAY19'!G53</f>
        <v>0</v>
      </c>
      <c r="P53" s="53">
        <f t="shared" si="14"/>
        <v>0</v>
      </c>
      <c r="Q53" s="54">
        <f t="shared" si="15"/>
        <v>0</v>
      </c>
      <c r="R53" s="55">
        <f t="shared" si="16"/>
        <v>0</v>
      </c>
      <c r="S53" s="52">
        <f t="shared" si="17"/>
        <v>0</v>
      </c>
      <c r="T53" s="276">
        <f t="shared" si="1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'DAY18'!H54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+(Table121[[#This Row],[OPENING ]]+Table121[[#This Row],[RECEIPTS]]+Table121[[#This Row],[RETURNS]])-(Table121[[#This Row],[EXCHANGED]]+Table121[[#This Row],[SALES]]+Table121[[#This Row],[ISSUES]])</f>
        <v>0</v>
      </c>
      <c r="I54" s="53">
        <v>0</v>
      </c>
      <c r="J54" s="58">
        <f t="shared" si="0"/>
        <v>0</v>
      </c>
      <c r="K54" s="53">
        <f>+'DAY18'!K54+'DAY19'!C54</f>
        <v>0</v>
      </c>
      <c r="L54" s="54">
        <f>+'DAY18'!L54+'DAY19'!D54</f>
        <v>0</v>
      </c>
      <c r="M54" s="55">
        <f>+'DAY18'!M54+'DAY19'!E54</f>
        <v>0</v>
      </c>
      <c r="N54" s="52">
        <f>+'DAY18'!N54+'DAY19'!F54</f>
        <v>0</v>
      </c>
      <c r="O54" s="276">
        <f>+'DAY18'!O54+'DAY19'!G54</f>
        <v>0</v>
      </c>
      <c r="P54" s="53">
        <f t="shared" si="14"/>
        <v>0</v>
      </c>
      <c r="Q54" s="54">
        <f t="shared" si="15"/>
        <v>0</v>
      </c>
      <c r="R54" s="55">
        <f t="shared" si="16"/>
        <v>0</v>
      </c>
      <c r="S54" s="52">
        <f t="shared" si="17"/>
        <v>0</v>
      </c>
      <c r="T54" s="276">
        <f t="shared" si="1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'DAY18'!H55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+(Table121[[#This Row],[OPENING ]]+Table121[[#This Row],[RECEIPTS]]+Table121[[#This Row],[RETURNS]])-(Table121[[#This Row],[EXCHANGED]]+Table121[[#This Row],[SALES]]+Table121[[#This Row],[ISSUES]])</f>
        <v>9994.3200000000015</v>
      </c>
      <c r="I55" s="53">
        <v>0</v>
      </c>
      <c r="J55" s="58">
        <f t="shared" si="0"/>
        <v>-9994.3200000000015</v>
      </c>
      <c r="K55" s="53">
        <f>+'DAY18'!K55+'DAY19'!C55</f>
        <v>18250</v>
      </c>
      <c r="L55" s="54">
        <f>+'DAY18'!L55+'DAY19'!D55</f>
        <v>72.599999999999994</v>
      </c>
      <c r="M55" s="55">
        <f>+'DAY18'!M55+'DAY19'!E55</f>
        <v>0</v>
      </c>
      <c r="N55" s="52">
        <f>+'DAY18'!N55+'DAY19'!F55</f>
        <v>0</v>
      </c>
      <c r="O55" s="276">
        <f>+'DAY18'!O55+'DAY19'!G55</f>
        <v>8337.7999999999993</v>
      </c>
      <c r="P55" s="53">
        <f t="shared" si="14"/>
        <v>960.52631578947364</v>
      </c>
      <c r="Q55" s="54">
        <f t="shared" si="15"/>
        <v>3.8210526315789473</v>
      </c>
      <c r="R55" s="55">
        <f t="shared" si="16"/>
        <v>0</v>
      </c>
      <c r="S55" s="52">
        <f t="shared" si="17"/>
        <v>0</v>
      </c>
      <c r="T55" s="276">
        <f t="shared" si="18"/>
        <v>438.83157894736837</v>
      </c>
      <c r="U55" s="62">
        <f t="shared" si="1"/>
        <v>7.1226268173020673</v>
      </c>
    </row>
    <row r="56" spans="1:21" x14ac:dyDescent="0.25">
      <c r="A56" s="71" t="s">
        <v>227</v>
      </c>
      <c r="B56" s="52">
        <f>'DAY18'!H56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+(Table121[[#This Row],[OPENING ]]+Table121[[#This Row],[RECEIPTS]]+Table121[[#This Row],[RETURNS]])-(Table121[[#This Row],[EXCHANGED]]+Table121[[#This Row],[SALES]]+Table121[[#This Row],[ISSUES]])</f>
        <v>29.2</v>
      </c>
      <c r="I56" s="53">
        <v>0</v>
      </c>
      <c r="J56" s="58">
        <f t="shared" si="0"/>
        <v>-29.2</v>
      </c>
      <c r="K56" s="53">
        <f>+'DAY18'!K56+'DAY19'!C56</f>
        <v>0</v>
      </c>
      <c r="L56" s="54">
        <f>+'DAY18'!L56+'DAY19'!D56</f>
        <v>0</v>
      </c>
      <c r="M56" s="55">
        <f>+'DAY18'!M56+'DAY19'!E56</f>
        <v>0</v>
      </c>
      <c r="N56" s="52">
        <f>+'DAY18'!N56+'DAY19'!F56</f>
        <v>0</v>
      </c>
      <c r="O56" s="276">
        <f>+'DAY18'!O56+'DAY19'!G56</f>
        <v>0</v>
      </c>
      <c r="P56" s="53">
        <f t="shared" si="14"/>
        <v>0</v>
      </c>
      <c r="Q56" s="54">
        <f t="shared" si="15"/>
        <v>0</v>
      </c>
      <c r="R56" s="55">
        <f t="shared" si="16"/>
        <v>0</v>
      </c>
      <c r="S56" s="52">
        <f t="shared" si="17"/>
        <v>0</v>
      </c>
      <c r="T56" s="276">
        <f t="shared" si="18"/>
        <v>0</v>
      </c>
      <c r="U56" s="62">
        <f t="shared" si="1"/>
        <v>0</v>
      </c>
    </row>
    <row r="57" spans="1:21" x14ac:dyDescent="0.25">
      <c r="A57" s="71"/>
      <c r="B57" s="52">
        <f>'DAY18'!H57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+(Table121[[#This Row],[OPENING ]]+Table121[[#This Row],[RECEIPTS]]+Table121[[#This Row],[RETURNS]])-(Table121[[#This Row],[EXCHANGED]]+Table121[[#This Row],[SALES]]+Table121[[#This Row],[ISSUES]])</f>
        <v>0</v>
      </c>
      <c r="I57" s="53">
        <v>0</v>
      </c>
      <c r="J57" s="58">
        <f t="shared" si="0"/>
        <v>0</v>
      </c>
      <c r="K57" s="53">
        <f>+'DAY18'!K57+'DAY19'!C57</f>
        <v>0</v>
      </c>
      <c r="L57" s="54">
        <f>+'DAY18'!L57+'DAY19'!D57</f>
        <v>0</v>
      </c>
      <c r="M57" s="55">
        <f>+'DAY18'!M57+'DAY19'!E57</f>
        <v>0</v>
      </c>
      <c r="N57" s="52">
        <f>+'DAY18'!N57+'DAY19'!F57</f>
        <v>0</v>
      </c>
      <c r="O57" s="276">
        <f>+'DAY18'!O57+'DAY19'!G57</f>
        <v>0</v>
      </c>
      <c r="P57" s="53">
        <f t="shared" si="14"/>
        <v>0</v>
      </c>
      <c r="Q57" s="54">
        <f t="shared" si="15"/>
        <v>0</v>
      </c>
      <c r="R57" s="55">
        <f t="shared" si="16"/>
        <v>0</v>
      </c>
      <c r="S57" s="52">
        <f t="shared" si="17"/>
        <v>0</v>
      </c>
      <c r="T57" s="276">
        <f t="shared" si="18"/>
        <v>0</v>
      </c>
      <c r="U57" s="62">
        <f t="shared" si="1"/>
        <v>0</v>
      </c>
    </row>
    <row r="58" spans="1:21" x14ac:dyDescent="0.25">
      <c r="A58" s="71"/>
      <c r="B58" s="52">
        <f>'DAY18'!H58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+(Table121[[#This Row],[OPENING ]]+Table121[[#This Row],[RECEIPTS]]+Table121[[#This Row],[RETURNS]])-(Table121[[#This Row],[EXCHANGED]]+Table121[[#This Row],[SALES]]+Table121[[#This Row],[ISSUES]])</f>
        <v>0</v>
      </c>
      <c r="I58" s="53">
        <v>0</v>
      </c>
      <c r="J58" s="58">
        <f t="shared" si="0"/>
        <v>0</v>
      </c>
      <c r="K58" s="53">
        <f>+'DAY18'!K58+'DAY19'!C58</f>
        <v>0</v>
      </c>
      <c r="L58" s="54">
        <f>+'DAY18'!L58+'DAY19'!D58</f>
        <v>0</v>
      </c>
      <c r="M58" s="55">
        <f>+'DAY18'!M58+'DAY19'!E58</f>
        <v>0</v>
      </c>
      <c r="N58" s="52">
        <f>+'DAY18'!N58+'DAY19'!F58</f>
        <v>0</v>
      </c>
      <c r="O58" s="276">
        <f>+'DAY18'!O58+'DAY19'!G58</f>
        <v>0</v>
      </c>
      <c r="P58" s="53">
        <f t="shared" si="14"/>
        <v>0</v>
      </c>
      <c r="Q58" s="54">
        <f t="shared" si="15"/>
        <v>0</v>
      </c>
      <c r="R58" s="55">
        <f t="shared" si="16"/>
        <v>0</v>
      </c>
      <c r="S58" s="52">
        <f t="shared" si="17"/>
        <v>0</v>
      </c>
      <c r="T58" s="276">
        <f t="shared" si="18"/>
        <v>0</v>
      </c>
      <c r="U58" s="62">
        <f t="shared" si="1"/>
        <v>0</v>
      </c>
    </row>
    <row r="59" spans="1:21" ht="15.75" thickBot="1" x14ac:dyDescent="0.3">
      <c r="A59" s="172"/>
      <c r="B59" s="52">
        <f>'DAY18'!H59</f>
        <v>0</v>
      </c>
      <c r="C59" s="53">
        <v>0</v>
      </c>
      <c r="D59" s="54">
        <v>0</v>
      </c>
      <c r="E59" s="55">
        <v>0</v>
      </c>
      <c r="F59" s="52">
        <v>0</v>
      </c>
      <c r="G59" s="276">
        <v>0</v>
      </c>
      <c r="H59" s="54">
        <f>+(Table121[[#This Row],[OPENING ]]+Table121[[#This Row],[RECEIPTS]]+Table121[[#This Row],[RETURNS]])-(Table121[[#This Row],[EXCHANGED]]+Table121[[#This Row],[SALES]]+Table121[[#This Row],[ISSUES]])</f>
        <v>0</v>
      </c>
      <c r="I59" s="144">
        <v>0</v>
      </c>
      <c r="J59" s="148">
        <f t="shared" si="0"/>
        <v>0</v>
      </c>
      <c r="K59" s="53">
        <f>+'DAY18'!K59+'DAY19'!C59</f>
        <v>0</v>
      </c>
      <c r="L59" s="54">
        <f>+'DAY18'!L59+'DAY19'!D59</f>
        <v>0</v>
      </c>
      <c r="M59" s="55">
        <f>+'DAY18'!M59+'DAY19'!E59</f>
        <v>0</v>
      </c>
      <c r="N59" s="52">
        <f>+'DAY18'!N59+'DAY19'!F59</f>
        <v>0</v>
      </c>
      <c r="O59" s="276">
        <f>+'DAY18'!O59+'DAY19'!G59</f>
        <v>0</v>
      </c>
      <c r="P59" s="53">
        <f t="shared" si="14"/>
        <v>0</v>
      </c>
      <c r="Q59" s="54">
        <f t="shared" si="15"/>
        <v>0</v>
      </c>
      <c r="R59" s="55">
        <f t="shared" si="16"/>
        <v>0</v>
      </c>
      <c r="S59" s="52">
        <f t="shared" si="17"/>
        <v>0</v>
      </c>
      <c r="T59" s="276">
        <f t="shared" si="1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19">SUM(B43:B59)</f>
        <v>10023.520000000002</v>
      </c>
      <c r="C60" s="161">
        <f t="shared" si="19"/>
        <v>0</v>
      </c>
      <c r="D60" s="162">
        <f t="shared" si="19"/>
        <v>0</v>
      </c>
      <c r="E60" s="163">
        <f t="shared" si="19"/>
        <v>0</v>
      </c>
      <c r="F60" s="160">
        <f t="shared" si="19"/>
        <v>0</v>
      </c>
      <c r="G60" s="277">
        <f t="shared" si="19"/>
        <v>0</v>
      </c>
      <c r="H60" s="162">
        <f t="shared" si="19"/>
        <v>10023.520000000002</v>
      </c>
      <c r="I60" s="161">
        <f t="shared" si="19"/>
        <v>0</v>
      </c>
      <c r="J60" s="165">
        <f t="shared" si="19"/>
        <v>-10023.520000000002</v>
      </c>
      <c r="K60" s="161">
        <f t="shared" si="19"/>
        <v>18250</v>
      </c>
      <c r="L60" s="162">
        <f t="shared" si="19"/>
        <v>72.599999999999994</v>
      </c>
      <c r="M60" s="163">
        <f t="shared" si="19"/>
        <v>0</v>
      </c>
      <c r="N60" s="160">
        <f t="shared" si="19"/>
        <v>0</v>
      </c>
      <c r="O60" s="277">
        <f t="shared" si="19"/>
        <v>8383.7999999999993</v>
      </c>
      <c r="P60" s="161">
        <f t="shared" si="19"/>
        <v>960.52631578947364</v>
      </c>
      <c r="Q60" s="162">
        <f t="shared" si="19"/>
        <v>3.8210526315789473</v>
      </c>
      <c r="R60" s="163">
        <f t="shared" si="19"/>
        <v>0</v>
      </c>
      <c r="S60" s="160">
        <f t="shared" si="19"/>
        <v>0</v>
      </c>
      <c r="T60" s="277">
        <f t="shared" si="19"/>
        <v>441.25263157894733</v>
      </c>
      <c r="U60" s="166">
        <f t="shared" si="1"/>
        <v>7.1311326124075149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'DAY18'!H63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+(Table121[[#This Row],[OPENING ]]+Table121[[#This Row],[RECEIPTS]]+Table121[[#This Row],[RETURNS]])-(Table121[[#This Row],[EXCHANGED]]+Table121[[#This Row],[SALES]]+Table121[[#This Row],[ISSUES]])</f>
        <v>0</v>
      </c>
      <c r="I63" s="53">
        <v>0</v>
      </c>
      <c r="J63" s="58">
        <f t="shared" si="0"/>
        <v>0</v>
      </c>
      <c r="K63" s="53">
        <f>+'DAY18'!K63+'DAY19'!C63</f>
        <v>0</v>
      </c>
      <c r="L63" s="54">
        <f>+'DAY18'!L63+'DAY19'!D63</f>
        <v>0</v>
      </c>
      <c r="M63" s="55">
        <f>+'DAY18'!M63+'DAY19'!E63</f>
        <v>0</v>
      </c>
      <c r="N63" s="52">
        <f>+'DAY18'!N63+'DAY19'!F63</f>
        <v>0</v>
      </c>
      <c r="O63" s="276">
        <f>+'DAY18'!O63+'DAY19'!G63</f>
        <v>0</v>
      </c>
      <c r="P63" s="53">
        <f>+K63/19</f>
        <v>0</v>
      </c>
      <c r="Q63" s="54">
        <f>+L63/19</f>
        <v>0</v>
      </c>
      <c r="R63" s="55">
        <f>+M63/19</f>
        <v>0</v>
      </c>
      <c r="S63" s="52">
        <f>+N63/19</f>
        <v>0</v>
      </c>
      <c r="T63" s="276">
        <f>+O63/19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'DAY18'!H64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+(Table121[[#This Row],[OPENING ]]+Table121[[#This Row],[RECEIPTS]]+Table121[[#This Row],[RETURNS]])-(Table121[[#This Row],[EXCHANGED]]+Table121[[#This Row],[SALES]]+Table121[[#This Row],[ISSUES]])</f>
        <v>0</v>
      </c>
      <c r="I64" s="53">
        <v>0</v>
      </c>
      <c r="J64" s="58">
        <f t="shared" si="0"/>
        <v>0</v>
      </c>
      <c r="K64" s="53">
        <f>+'DAY18'!K64+'DAY19'!C64</f>
        <v>0</v>
      </c>
      <c r="L64" s="54">
        <f>+'DAY18'!L64+'DAY19'!D64</f>
        <v>0</v>
      </c>
      <c r="M64" s="55">
        <f>+'DAY18'!M64+'DAY19'!E64</f>
        <v>0</v>
      </c>
      <c r="N64" s="52">
        <f>+'DAY18'!N64+'DAY19'!F64</f>
        <v>0</v>
      </c>
      <c r="O64" s="276">
        <f>+'DAY18'!O64+'DAY19'!G64</f>
        <v>0</v>
      </c>
      <c r="P64" s="53">
        <f t="shared" ref="P64:P79" si="20">+K64/19</f>
        <v>0</v>
      </c>
      <c r="Q64" s="54">
        <f t="shared" ref="Q64:Q79" si="21">+L64/19</f>
        <v>0</v>
      </c>
      <c r="R64" s="55">
        <f t="shared" ref="R64:R79" si="22">+M64/19</f>
        <v>0</v>
      </c>
      <c r="S64" s="52">
        <f t="shared" ref="S64:S79" si="23">+N64/19</f>
        <v>0</v>
      </c>
      <c r="T64" s="276">
        <f t="shared" ref="T64:T79" si="24">+O64/19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'DAY18'!H65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+(Table121[[#This Row],[OPENING ]]+Table121[[#This Row],[RECEIPTS]]+Table121[[#This Row],[RETURNS]])-(Table121[[#This Row],[EXCHANGED]]+Table121[[#This Row],[SALES]]+Table121[[#This Row],[ISSUES]])</f>
        <v>0</v>
      </c>
      <c r="I65" s="53">
        <v>0</v>
      </c>
      <c r="J65" s="58">
        <f t="shared" si="0"/>
        <v>0</v>
      </c>
      <c r="K65" s="53">
        <f>+'DAY18'!K65+'DAY19'!C65</f>
        <v>0</v>
      </c>
      <c r="L65" s="54">
        <f>+'DAY18'!L65+'DAY19'!D65</f>
        <v>0</v>
      </c>
      <c r="M65" s="55">
        <f>+'DAY18'!M65+'DAY19'!E65</f>
        <v>0</v>
      </c>
      <c r="N65" s="52">
        <f>+'DAY18'!N65+'DAY19'!F65</f>
        <v>0</v>
      </c>
      <c r="O65" s="276">
        <f>+'DAY18'!O65+'DAY19'!G65</f>
        <v>0</v>
      </c>
      <c r="P65" s="53">
        <f t="shared" si="20"/>
        <v>0</v>
      </c>
      <c r="Q65" s="54">
        <f t="shared" si="21"/>
        <v>0</v>
      </c>
      <c r="R65" s="55">
        <f t="shared" si="22"/>
        <v>0</v>
      </c>
      <c r="S65" s="52">
        <f t="shared" si="23"/>
        <v>0</v>
      </c>
      <c r="T65" s="276">
        <f t="shared" si="24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'DAY18'!H66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+(Table121[[#This Row],[OPENING ]]+Table121[[#This Row],[RECEIPTS]]+Table121[[#This Row],[RETURNS]])-(Table121[[#This Row],[EXCHANGED]]+Table121[[#This Row],[SALES]]+Table121[[#This Row],[ISSUES]])</f>
        <v>0</v>
      </c>
      <c r="I66" s="53">
        <v>0</v>
      </c>
      <c r="J66" s="58">
        <f t="shared" si="0"/>
        <v>0</v>
      </c>
      <c r="K66" s="53">
        <f>+'DAY18'!K66+'DAY19'!C66</f>
        <v>0</v>
      </c>
      <c r="L66" s="54">
        <f>+'DAY18'!L66+'DAY19'!D66</f>
        <v>0</v>
      </c>
      <c r="M66" s="55">
        <f>+'DAY18'!M66+'DAY19'!E66</f>
        <v>0</v>
      </c>
      <c r="N66" s="52">
        <f>+'DAY18'!N66+'DAY19'!F66</f>
        <v>0</v>
      </c>
      <c r="O66" s="276">
        <f>+'DAY18'!O66+'DAY19'!G66</f>
        <v>0</v>
      </c>
      <c r="P66" s="53">
        <f t="shared" si="20"/>
        <v>0</v>
      </c>
      <c r="Q66" s="54">
        <f t="shared" si="21"/>
        <v>0</v>
      </c>
      <c r="R66" s="55">
        <f t="shared" si="22"/>
        <v>0</v>
      </c>
      <c r="S66" s="52">
        <f t="shared" si="23"/>
        <v>0</v>
      </c>
      <c r="T66" s="276">
        <f t="shared" si="24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'DAY18'!H67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+(Table121[[#This Row],[OPENING ]]+Table121[[#This Row],[RECEIPTS]]+Table121[[#This Row],[RETURNS]])-(Table121[[#This Row],[EXCHANGED]]+Table121[[#This Row],[SALES]]+Table121[[#This Row],[ISSUES]])</f>
        <v>0</v>
      </c>
      <c r="I67" s="53">
        <v>0</v>
      </c>
      <c r="J67" s="58">
        <f t="shared" si="0"/>
        <v>0</v>
      </c>
      <c r="K67" s="53">
        <f>+'DAY18'!K67+'DAY19'!C67</f>
        <v>0</v>
      </c>
      <c r="L67" s="54">
        <f>+'DAY18'!L67+'DAY19'!D67</f>
        <v>0</v>
      </c>
      <c r="M67" s="55">
        <f>+'DAY18'!M67+'DAY19'!E67</f>
        <v>0</v>
      </c>
      <c r="N67" s="52">
        <f>+'DAY18'!N67+'DAY19'!F67</f>
        <v>0</v>
      </c>
      <c r="O67" s="276">
        <f>+'DAY18'!O67+'DAY19'!G67</f>
        <v>0</v>
      </c>
      <c r="P67" s="53">
        <f t="shared" si="20"/>
        <v>0</v>
      </c>
      <c r="Q67" s="54">
        <f t="shared" si="21"/>
        <v>0</v>
      </c>
      <c r="R67" s="55">
        <f t="shared" si="22"/>
        <v>0</v>
      </c>
      <c r="S67" s="52">
        <f t="shared" si="23"/>
        <v>0</v>
      </c>
      <c r="T67" s="276">
        <f t="shared" si="24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'DAY18'!H68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+(Table121[[#This Row],[OPENING ]]+Table121[[#This Row],[RECEIPTS]]+Table121[[#This Row],[RETURNS]])-(Table121[[#This Row],[EXCHANGED]]+Table121[[#This Row],[SALES]]+Table121[[#This Row],[ISSUES]])</f>
        <v>3388.4</v>
      </c>
      <c r="I68" s="53">
        <v>0</v>
      </c>
      <c r="J68" s="58">
        <f t="shared" si="0"/>
        <v>-3388.4</v>
      </c>
      <c r="K68" s="53">
        <f>+'DAY18'!K68+'DAY19'!C68</f>
        <v>800</v>
      </c>
      <c r="L68" s="54">
        <f>+'DAY18'!L68+'DAY19'!D68</f>
        <v>18.600000000000001</v>
      </c>
      <c r="M68" s="55">
        <f>+'DAY18'!M68+'DAY19'!E68</f>
        <v>0</v>
      </c>
      <c r="N68" s="52">
        <f>+'DAY18'!N68+'DAY19'!F68</f>
        <v>0</v>
      </c>
      <c r="O68" s="276">
        <f>+'DAY18'!O68+'DAY19'!G68</f>
        <v>590</v>
      </c>
      <c r="P68" s="53">
        <f t="shared" si="20"/>
        <v>42.10526315789474</v>
      </c>
      <c r="Q68" s="54">
        <f t="shared" si="21"/>
        <v>0.97894736842105268</v>
      </c>
      <c r="R68" s="55">
        <f t="shared" si="22"/>
        <v>0</v>
      </c>
      <c r="S68" s="52">
        <f t="shared" si="23"/>
        <v>0</v>
      </c>
      <c r="T68" s="276">
        <f t="shared" si="24"/>
        <v>31.05263157894737</v>
      </c>
      <c r="U68" s="62">
        <f t="shared" si="1"/>
        <v>45.704671304841689</v>
      </c>
    </row>
    <row r="69" spans="1:21" x14ac:dyDescent="0.25">
      <c r="A69" s="72" t="s">
        <v>41</v>
      </c>
      <c r="B69" s="52">
        <f>'DAY18'!H69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+(Table121[[#This Row],[OPENING ]]+Table121[[#This Row],[RECEIPTS]]+Table121[[#This Row],[RETURNS]])-(Table121[[#This Row],[EXCHANGED]]+Table121[[#This Row],[SALES]]+Table121[[#This Row],[ISSUES]])</f>
        <v>0</v>
      </c>
      <c r="I69" s="53">
        <v>0</v>
      </c>
      <c r="J69" s="58">
        <f t="shared" si="0"/>
        <v>0</v>
      </c>
      <c r="K69" s="53">
        <f>+'DAY18'!K69+'DAY19'!C69</f>
        <v>0</v>
      </c>
      <c r="L69" s="54">
        <f>+'DAY18'!L69+'DAY19'!D69</f>
        <v>0</v>
      </c>
      <c r="M69" s="55">
        <f>+'DAY18'!M69+'DAY19'!E69</f>
        <v>0</v>
      </c>
      <c r="N69" s="52">
        <f>+'DAY18'!N69+'DAY19'!F69</f>
        <v>0</v>
      </c>
      <c r="O69" s="276">
        <f>+'DAY18'!O69+'DAY19'!G69</f>
        <v>0</v>
      </c>
      <c r="P69" s="53">
        <f t="shared" si="20"/>
        <v>0</v>
      </c>
      <c r="Q69" s="54">
        <f t="shared" si="21"/>
        <v>0</v>
      </c>
      <c r="R69" s="55">
        <f t="shared" si="22"/>
        <v>0</v>
      </c>
      <c r="S69" s="52">
        <f t="shared" si="23"/>
        <v>0</v>
      </c>
      <c r="T69" s="276">
        <f t="shared" si="24"/>
        <v>0</v>
      </c>
      <c r="U69" s="62">
        <f t="shared" ref="U69:U132" si="25">IFERROR(+H69/(P69+Q69+R69+S69+T69),0)</f>
        <v>0</v>
      </c>
    </row>
    <row r="70" spans="1:21" x14ac:dyDescent="0.25">
      <c r="A70" s="72" t="s">
        <v>144</v>
      </c>
      <c r="B70" s="52">
        <f>'DAY18'!H70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+(Table121[[#This Row],[OPENING ]]+Table121[[#This Row],[RECEIPTS]]+Table121[[#This Row],[RETURNS]])-(Table121[[#This Row],[EXCHANGED]]+Table121[[#This Row],[SALES]]+Table121[[#This Row],[ISSUES]])</f>
        <v>0</v>
      </c>
      <c r="I70" s="53">
        <v>0</v>
      </c>
      <c r="J70" s="58">
        <f t="shared" si="0"/>
        <v>0</v>
      </c>
      <c r="K70" s="53">
        <f>+'DAY18'!K70+'DAY19'!C70</f>
        <v>0</v>
      </c>
      <c r="L70" s="54">
        <f>+'DAY18'!L70+'DAY19'!D70</f>
        <v>0</v>
      </c>
      <c r="M70" s="55">
        <f>+'DAY18'!M70+'DAY19'!E70</f>
        <v>0</v>
      </c>
      <c r="N70" s="52">
        <f>+'DAY18'!N70+'DAY19'!F70</f>
        <v>0</v>
      </c>
      <c r="O70" s="276">
        <f>+'DAY18'!O70+'DAY19'!G70</f>
        <v>0</v>
      </c>
      <c r="P70" s="53">
        <f t="shared" si="20"/>
        <v>0</v>
      </c>
      <c r="Q70" s="54">
        <f t="shared" si="21"/>
        <v>0</v>
      </c>
      <c r="R70" s="55">
        <f t="shared" si="22"/>
        <v>0</v>
      </c>
      <c r="S70" s="52">
        <f t="shared" si="23"/>
        <v>0</v>
      </c>
      <c r="T70" s="276">
        <f t="shared" si="24"/>
        <v>0</v>
      </c>
      <c r="U70" s="62">
        <f t="shared" si="25"/>
        <v>0</v>
      </c>
    </row>
    <row r="71" spans="1:21" x14ac:dyDescent="0.25">
      <c r="A71" s="72" t="s">
        <v>204</v>
      </c>
      <c r="B71" s="52">
        <f>'DAY18'!H71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+(Table121[[#This Row],[OPENING ]]+Table121[[#This Row],[RECEIPTS]]+Table121[[#This Row],[RETURNS]])-(Table121[[#This Row],[EXCHANGED]]+Table121[[#This Row],[SALES]]+Table121[[#This Row],[ISSUES]])</f>
        <v>0</v>
      </c>
      <c r="I71" s="53">
        <v>0</v>
      </c>
      <c r="J71" s="58">
        <f t="shared" si="0"/>
        <v>0</v>
      </c>
      <c r="K71" s="53">
        <f>+'DAY18'!K71+'DAY19'!C71</f>
        <v>0</v>
      </c>
      <c r="L71" s="54">
        <f>+'DAY18'!L71+'DAY19'!D71</f>
        <v>0</v>
      </c>
      <c r="M71" s="55">
        <f>+'DAY18'!M71+'DAY19'!E71</f>
        <v>0</v>
      </c>
      <c r="N71" s="52">
        <f>+'DAY18'!N71+'DAY19'!F71</f>
        <v>0</v>
      </c>
      <c r="O71" s="276">
        <f>+'DAY18'!O71+'DAY19'!G71</f>
        <v>0</v>
      </c>
      <c r="P71" s="53">
        <f t="shared" si="20"/>
        <v>0</v>
      </c>
      <c r="Q71" s="54">
        <f t="shared" si="21"/>
        <v>0</v>
      </c>
      <c r="R71" s="55">
        <f t="shared" si="22"/>
        <v>0</v>
      </c>
      <c r="S71" s="52">
        <f t="shared" si="23"/>
        <v>0</v>
      </c>
      <c r="T71" s="276">
        <f t="shared" si="24"/>
        <v>0</v>
      </c>
      <c r="U71" s="62">
        <f t="shared" si="25"/>
        <v>0</v>
      </c>
    </row>
    <row r="72" spans="1:21" x14ac:dyDescent="0.25">
      <c r="A72" s="72" t="s">
        <v>207</v>
      </c>
      <c r="B72" s="52">
        <f>'DAY18'!H72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+(Table121[[#This Row],[OPENING ]]+Table121[[#This Row],[RECEIPTS]]+Table121[[#This Row],[RETURNS]])-(Table121[[#This Row],[EXCHANGED]]+Table121[[#This Row],[SALES]]+Table121[[#This Row],[ISSUES]])</f>
        <v>0</v>
      </c>
      <c r="I72" s="53">
        <v>0</v>
      </c>
      <c r="J72" s="58">
        <f t="shared" si="0"/>
        <v>0</v>
      </c>
      <c r="K72" s="53">
        <f>+'DAY18'!K72+'DAY19'!C72</f>
        <v>0</v>
      </c>
      <c r="L72" s="54">
        <f>+'DAY18'!L72+'DAY19'!D72</f>
        <v>0</v>
      </c>
      <c r="M72" s="55">
        <f>+'DAY18'!M72+'DAY19'!E72</f>
        <v>0</v>
      </c>
      <c r="N72" s="52">
        <f>+'DAY18'!N72+'DAY19'!F72</f>
        <v>0</v>
      </c>
      <c r="O72" s="276">
        <f>+'DAY18'!O72+'DAY19'!G72</f>
        <v>0</v>
      </c>
      <c r="P72" s="53">
        <f t="shared" si="20"/>
        <v>0</v>
      </c>
      <c r="Q72" s="54">
        <f t="shared" si="21"/>
        <v>0</v>
      </c>
      <c r="R72" s="55">
        <f t="shared" si="22"/>
        <v>0</v>
      </c>
      <c r="S72" s="52">
        <f t="shared" si="23"/>
        <v>0</v>
      </c>
      <c r="T72" s="276">
        <f t="shared" si="24"/>
        <v>0</v>
      </c>
      <c r="U72" s="62">
        <f t="shared" si="25"/>
        <v>0</v>
      </c>
    </row>
    <row r="73" spans="1:21" x14ac:dyDescent="0.25">
      <c r="A73" s="72" t="s">
        <v>208</v>
      </c>
      <c r="B73" s="52">
        <f>'DAY18'!H73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+(Table121[[#This Row],[OPENING ]]+Table121[[#This Row],[RECEIPTS]]+Table121[[#This Row],[RETURNS]])-(Table121[[#This Row],[EXCHANGED]]+Table121[[#This Row],[SALES]]+Table121[[#This Row],[ISSUES]])</f>
        <v>0</v>
      </c>
      <c r="I73" s="53">
        <v>0</v>
      </c>
      <c r="J73" s="58">
        <f t="shared" si="0"/>
        <v>0</v>
      </c>
      <c r="K73" s="53">
        <f>+'DAY18'!K73+'DAY19'!C73</f>
        <v>0</v>
      </c>
      <c r="L73" s="54">
        <f>+'DAY18'!L73+'DAY19'!D73</f>
        <v>0</v>
      </c>
      <c r="M73" s="55">
        <f>+'DAY18'!M73+'DAY19'!E73</f>
        <v>0</v>
      </c>
      <c r="N73" s="52">
        <f>+'DAY18'!N73+'DAY19'!F73</f>
        <v>0</v>
      </c>
      <c r="O73" s="276">
        <f>+'DAY18'!O73+'DAY19'!G73</f>
        <v>0</v>
      </c>
      <c r="P73" s="53">
        <f t="shared" si="20"/>
        <v>0</v>
      </c>
      <c r="Q73" s="54">
        <f t="shared" si="21"/>
        <v>0</v>
      </c>
      <c r="R73" s="55">
        <f t="shared" si="22"/>
        <v>0</v>
      </c>
      <c r="S73" s="52">
        <f t="shared" si="23"/>
        <v>0</v>
      </c>
      <c r="T73" s="276">
        <f t="shared" si="24"/>
        <v>0</v>
      </c>
      <c r="U73" s="62">
        <f t="shared" si="25"/>
        <v>0</v>
      </c>
    </row>
    <row r="74" spans="1:21" x14ac:dyDescent="0.25">
      <c r="A74" s="72" t="s">
        <v>216</v>
      </c>
      <c r="B74" s="52">
        <f>'DAY18'!H74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+(Table121[[#This Row],[OPENING ]]+Table121[[#This Row],[RECEIPTS]]+Table121[[#This Row],[RETURNS]])-(Table121[[#This Row],[EXCHANGED]]+Table121[[#This Row],[SALES]]+Table121[[#This Row],[ISSUES]])</f>
        <v>0</v>
      </c>
      <c r="I74" s="53">
        <v>0</v>
      </c>
      <c r="J74" s="58">
        <f t="shared" si="0"/>
        <v>0</v>
      </c>
      <c r="K74" s="53">
        <f>+'DAY18'!K74+'DAY19'!C74</f>
        <v>0</v>
      </c>
      <c r="L74" s="54">
        <f>+'DAY18'!L74+'DAY19'!D74</f>
        <v>0</v>
      </c>
      <c r="M74" s="55">
        <f>+'DAY18'!M74+'DAY19'!E74</f>
        <v>0</v>
      </c>
      <c r="N74" s="52">
        <f>+'DAY18'!N74+'DAY19'!F74</f>
        <v>0</v>
      </c>
      <c r="O74" s="276">
        <f>+'DAY18'!O74+'DAY19'!G74</f>
        <v>0</v>
      </c>
      <c r="P74" s="53">
        <f t="shared" si="20"/>
        <v>0</v>
      </c>
      <c r="Q74" s="54">
        <f t="shared" si="21"/>
        <v>0</v>
      </c>
      <c r="R74" s="55">
        <f t="shared" si="22"/>
        <v>0</v>
      </c>
      <c r="S74" s="52">
        <f t="shared" si="23"/>
        <v>0</v>
      </c>
      <c r="T74" s="276">
        <f t="shared" si="24"/>
        <v>0</v>
      </c>
      <c r="U74" s="62">
        <f t="shared" si="25"/>
        <v>0</v>
      </c>
    </row>
    <row r="75" spans="1:21" x14ac:dyDescent="0.25">
      <c r="A75" s="72" t="s">
        <v>209</v>
      </c>
      <c r="B75" s="52">
        <f>'DAY18'!H75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+(Table121[[#This Row],[OPENING ]]+Table121[[#This Row],[RECEIPTS]]+Table121[[#This Row],[RETURNS]])-(Table121[[#This Row],[EXCHANGED]]+Table121[[#This Row],[SALES]]+Table121[[#This Row],[ISSUES]])</f>
        <v>0</v>
      </c>
      <c r="I75" s="53">
        <v>0</v>
      </c>
      <c r="J75" s="58">
        <f t="shared" si="0"/>
        <v>0</v>
      </c>
      <c r="K75" s="53">
        <f>+'DAY18'!K75+'DAY19'!C75</f>
        <v>0</v>
      </c>
      <c r="L75" s="54">
        <f>+'DAY18'!L75+'DAY19'!D75</f>
        <v>0</v>
      </c>
      <c r="M75" s="55">
        <f>+'DAY18'!M75+'DAY19'!E75</f>
        <v>0</v>
      </c>
      <c r="N75" s="52">
        <f>+'DAY18'!N75+'DAY19'!F75</f>
        <v>0</v>
      </c>
      <c r="O75" s="276">
        <f>+'DAY18'!O75+'DAY19'!G75</f>
        <v>0</v>
      </c>
      <c r="P75" s="53">
        <f t="shared" si="20"/>
        <v>0</v>
      </c>
      <c r="Q75" s="54">
        <f t="shared" si="21"/>
        <v>0</v>
      </c>
      <c r="R75" s="55">
        <f t="shared" si="22"/>
        <v>0</v>
      </c>
      <c r="S75" s="52">
        <f t="shared" si="23"/>
        <v>0</v>
      </c>
      <c r="T75" s="276">
        <f t="shared" si="24"/>
        <v>0</v>
      </c>
      <c r="U75" s="62">
        <f t="shared" si="25"/>
        <v>0</v>
      </c>
    </row>
    <row r="76" spans="1:21" x14ac:dyDescent="0.25">
      <c r="A76" s="72" t="s">
        <v>228</v>
      </c>
      <c r="B76" s="52">
        <f>'DAY18'!H76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+(Table121[[#This Row],[OPENING ]]+Table121[[#This Row],[RECEIPTS]]+Table121[[#This Row],[RETURNS]])-(Table121[[#This Row],[EXCHANGED]]+Table121[[#This Row],[SALES]]+Table121[[#This Row],[ISSUES]])</f>
        <v>0</v>
      </c>
      <c r="I76" s="53">
        <v>0</v>
      </c>
      <c r="J76" s="58">
        <f t="shared" si="0"/>
        <v>0</v>
      </c>
      <c r="K76" s="53">
        <f>+'DAY18'!K76+'DAY19'!C76</f>
        <v>0</v>
      </c>
      <c r="L76" s="54">
        <f>+'DAY18'!L76+'DAY19'!D76</f>
        <v>0</v>
      </c>
      <c r="M76" s="55">
        <f>+'DAY18'!M76+'DAY19'!E76</f>
        <v>0</v>
      </c>
      <c r="N76" s="52">
        <f>+'DAY18'!N76+'DAY19'!F76</f>
        <v>0</v>
      </c>
      <c r="O76" s="276">
        <f>+'DAY18'!O76+'DAY19'!G76</f>
        <v>0</v>
      </c>
      <c r="P76" s="53">
        <f t="shared" si="20"/>
        <v>0</v>
      </c>
      <c r="Q76" s="54">
        <f t="shared" si="21"/>
        <v>0</v>
      </c>
      <c r="R76" s="55">
        <f t="shared" si="22"/>
        <v>0</v>
      </c>
      <c r="S76" s="52">
        <f t="shared" si="23"/>
        <v>0</v>
      </c>
      <c r="T76" s="276">
        <f t="shared" si="24"/>
        <v>0</v>
      </c>
      <c r="U76" s="62">
        <f t="shared" si="25"/>
        <v>0</v>
      </c>
    </row>
    <row r="77" spans="1:21" x14ac:dyDescent="0.25">
      <c r="A77" s="72"/>
      <c r="B77" s="52">
        <f>'DAY18'!H77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+(Table121[[#This Row],[OPENING ]]+Table121[[#This Row],[RECEIPTS]]+Table121[[#This Row],[RETURNS]])-(Table121[[#This Row],[EXCHANGED]]+Table121[[#This Row],[SALES]]+Table121[[#This Row],[ISSUES]])</f>
        <v>0</v>
      </c>
      <c r="I77" s="53">
        <v>0</v>
      </c>
      <c r="J77" s="58">
        <f t="shared" ref="J77:J156" si="26">+I77-H77</f>
        <v>0</v>
      </c>
      <c r="K77" s="53">
        <f>+'DAY18'!K77+'DAY19'!C77</f>
        <v>0</v>
      </c>
      <c r="L77" s="54">
        <f>+'DAY18'!L77+'DAY19'!D77</f>
        <v>0</v>
      </c>
      <c r="M77" s="55">
        <f>+'DAY18'!M77+'DAY19'!E77</f>
        <v>0</v>
      </c>
      <c r="N77" s="52">
        <f>+'DAY18'!N77+'DAY19'!F77</f>
        <v>0</v>
      </c>
      <c r="O77" s="276">
        <f>+'DAY18'!O77+'DAY19'!G77</f>
        <v>0</v>
      </c>
      <c r="P77" s="53">
        <f t="shared" si="20"/>
        <v>0</v>
      </c>
      <c r="Q77" s="54">
        <f t="shared" si="21"/>
        <v>0</v>
      </c>
      <c r="R77" s="55">
        <f t="shared" si="22"/>
        <v>0</v>
      </c>
      <c r="S77" s="52">
        <f t="shared" si="23"/>
        <v>0</v>
      </c>
      <c r="T77" s="276">
        <f t="shared" si="24"/>
        <v>0</v>
      </c>
      <c r="U77" s="62">
        <f t="shared" si="25"/>
        <v>0</v>
      </c>
    </row>
    <row r="78" spans="1:21" x14ac:dyDescent="0.25">
      <c r="A78" s="60"/>
      <c r="B78" s="52">
        <f>'DAY18'!H78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+(Table121[[#This Row],[OPENING ]]+Table121[[#This Row],[RECEIPTS]]+Table121[[#This Row],[RETURNS]])-(Table121[[#This Row],[EXCHANGED]]+Table121[[#This Row],[SALES]]+Table121[[#This Row],[ISSUES]])</f>
        <v>0</v>
      </c>
      <c r="I78" s="53">
        <v>0</v>
      </c>
      <c r="J78" s="58">
        <f>+I78-H78</f>
        <v>0</v>
      </c>
      <c r="K78" s="53">
        <f>+'DAY18'!K78+'DAY19'!C78</f>
        <v>0</v>
      </c>
      <c r="L78" s="54">
        <f>+'DAY18'!L78+'DAY19'!D78</f>
        <v>0</v>
      </c>
      <c r="M78" s="55">
        <f>+'DAY18'!M78+'DAY19'!E78</f>
        <v>0</v>
      </c>
      <c r="N78" s="52">
        <f>+'DAY18'!N78+'DAY19'!F78</f>
        <v>0</v>
      </c>
      <c r="O78" s="276">
        <f>+'DAY18'!O78+'DAY19'!G78</f>
        <v>0</v>
      </c>
      <c r="P78" s="53">
        <f t="shared" si="20"/>
        <v>0</v>
      </c>
      <c r="Q78" s="54">
        <f t="shared" si="21"/>
        <v>0</v>
      </c>
      <c r="R78" s="55">
        <f t="shared" si="22"/>
        <v>0</v>
      </c>
      <c r="S78" s="52">
        <f t="shared" si="23"/>
        <v>0</v>
      </c>
      <c r="T78" s="276">
        <f t="shared" si="24"/>
        <v>0</v>
      </c>
      <c r="U78" s="62">
        <f t="shared" si="25"/>
        <v>0</v>
      </c>
    </row>
    <row r="79" spans="1:21" ht="15.75" thickBot="1" x14ac:dyDescent="0.3">
      <c r="A79" s="173"/>
      <c r="B79" s="52">
        <f>'DAY18'!H79</f>
        <v>0</v>
      </c>
      <c r="C79" s="53">
        <v>0</v>
      </c>
      <c r="D79" s="54">
        <v>0</v>
      </c>
      <c r="E79" s="55">
        <v>0</v>
      </c>
      <c r="F79" s="52">
        <v>0</v>
      </c>
      <c r="G79" s="276">
        <v>0</v>
      </c>
      <c r="H79" s="54">
        <f>+(Table121[[#This Row],[OPENING ]]+Table121[[#This Row],[RECEIPTS]]+Table121[[#This Row],[RETURNS]])-(Table121[[#This Row],[EXCHANGED]]+Table121[[#This Row],[SALES]]+Table121[[#This Row],[ISSUES]])</f>
        <v>0</v>
      </c>
      <c r="I79" s="144">
        <v>0</v>
      </c>
      <c r="J79" s="148">
        <f t="shared" si="26"/>
        <v>0</v>
      </c>
      <c r="K79" s="53">
        <f>+'DAY18'!K79+'DAY19'!C79</f>
        <v>0</v>
      </c>
      <c r="L79" s="54">
        <f>+'DAY18'!L79+'DAY19'!D79</f>
        <v>0</v>
      </c>
      <c r="M79" s="55">
        <f>+'DAY18'!M79+'DAY19'!E79</f>
        <v>0</v>
      </c>
      <c r="N79" s="52">
        <f>+'DAY18'!N79+'DAY19'!F79</f>
        <v>0</v>
      </c>
      <c r="O79" s="276">
        <f>+'DAY18'!O79+'DAY19'!G79</f>
        <v>0</v>
      </c>
      <c r="P79" s="53">
        <f t="shared" si="20"/>
        <v>0</v>
      </c>
      <c r="Q79" s="54">
        <f t="shared" si="21"/>
        <v>0</v>
      </c>
      <c r="R79" s="55">
        <f t="shared" si="22"/>
        <v>0</v>
      </c>
      <c r="S79" s="52">
        <f t="shared" si="23"/>
        <v>0</v>
      </c>
      <c r="T79" s="276">
        <f t="shared" si="24"/>
        <v>0</v>
      </c>
      <c r="U79" s="167">
        <f t="shared" si="25"/>
        <v>0</v>
      </c>
    </row>
    <row r="80" spans="1:21" ht="17.25" thickBot="1" x14ac:dyDescent="0.35">
      <c r="A80" s="159" t="s">
        <v>198</v>
      </c>
      <c r="B80" s="160">
        <f t="shared" ref="B80:T80" si="27">SUM(B63:B79)</f>
        <v>3388.4</v>
      </c>
      <c r="C80" s="161">
        <f t="shared" si="27"/>
        <v>0</v>
      </c>
      <c r="D80" s="162">
        <f t="shared" si="27"/>
        <v>0</v>
      </c>
      <c r="E80" s="163">
        <f t="shared" si="27"/>
        <v>0</v>
      </c>
      <c r="F80" s="160">
        <f t="shared" si="27"/>
        <v>0</v>
      </c>
      <c r="G80" s="277">
        <f t="shared" si="27"/>
        <v>0</v>
      </c>
      <c r="H80" s="162">
        <f t="shared" si="27"/>
        <v>3388.4</v>
      </c>
      <c r="I80" s="161">
        <f t="shared" si="27"/>
        <v>0</v>
      </c>
      <c r="J80" s="165">
        <f>SUM(J63:J79)</f>
        <v>-3388.4</v>
      </c>
      <c r="K80" s="161">
        <f t="shared" si="27"/>
        <v>800</v>
      </c>
      <c r="L80" s="174">
        <f t="shared" si="27"/>
        <v>18.600000000000001</v>
      </c>
      <c r="M80" s="163">
        <f t="shared" si="27"/>
        <v>0</v>
      </c>
      <c r="N80" s="160">
        <f t="shared" si="27"/>
        <v>0</v>
      </c>
      <c r="O80" s="277">
        <f t="shared" si="27"/>
        <v>590</v>
      </c>
      <c r="P80" s="161">
        <f t="shared" si="27"/>
        <v>42.10526315789474</v>
      </c>
      <c r="Q80" s="162">
        <f t="shared" si="27"/>
        <v>0.97894736842105268</v>
      </c>
      <c r="R80" s="163">
        <f t="shared" si="27"/>
        <v>0</v>
      </c>
      <c r="S80" s="160">
        <f t="shared" si="27"/>
        <v>0</v>
      </c>
      <c r="T80" s="277">
        <f t="shared" si="27"/>
        <v>31.05263157894737</v>
      </c>
      <c r="U80" s="166">
        <f t="shared" si="25"/>
        <v>45.704671304841689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'DAY18'!H83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+(Table121[[#This Row],[OPENING ]]+Table121[[#This Row],[RECEIPTS]]+Table121[[#This Row],[RETURNS]])-(Table121[[#This Row],[EXCHANGED]]+Table121[[#This Row],[SALES]]+Table121[[#This Row],[ISSUES]])</f>
        <v>0</v>
      </c>
      <c r="I83" s="53"/>
      <c r="J83" s="58">
        <f t="shared" si="26"/>
        <v>0</v>
      </c>
      <c r="K83" s="53">
        <f>+'DAY18'!K83+'DAY19'!C83</f>
        <v>0</v>
      </c>
      <c r="L83" s="54">
        <f>+'DAY18'!L83+'DAY19'!D83</f>
        <v>0</v>
      </c>
      <c r="M83" s="55">
        <f>+'DAY18'!M83+'DAY19'!E83</f>
        <v>0</v>
      </c>
      <c r="N83" s="52">
        <f>+'DAY18'!N83+'DAY19'!F83</f>
        <v>0</v>
      </c>
      <c r="O83" s="276">
        <f>+'DAY18'!O83+'DAY19'!G83</f>
        <v>0</v>
      </c>
      <c r="P83" s="53">
        <f>+K83/19</f>
        <v>0</v>
      </c>
      <c r="Q83" s="54">
        <f>+L83/19</f>
        <v>0</v>
      </c>
      <c r="R83" s="55">
        <f>+M83/19</f>
        <v>0</v>
      </c>
      <c r="S83" s="52">
        <f>+N83/19</f>
        <v>0</v>
      </c>
      <c r="T83" s="276">
        <f>+O83/19</f>
        <v>0</v>
      </c>
      <c r="U83" s="62">
        <f t="shared" si="25"/>
        <v>0</v>
      </c>
    </row>
    <row r="84" spans="1:21" x14ac:dyDescent="0.25">
      <c r="A84" s="338" t="s">
        <v>170</v>
      </c>
      <c r="B84" s="52">
        <f>'DAY18'!H84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+(Table121[[#This Row],[OPENING ]]+Table121[[#This Row],[RECEIPTS]]+Table121[[#This Row],[RETURNS]])-(Table121[[#This Row],[EXCHANGED]]+Table121[[#This Row],[SALES]]+Table121[[#This Row],[ISSUES]])</f>
        <v>3504.6000000000004</v>
      </c>
      <c r="I84" s="53">
        <v>0</v>
      </c>
      <c r="J84" s="58">
        <f t="shared" si="26"/>
        <v>-3504.6000000000004</v>
      </c>
      <c r="K84" s="53">
        <f>+'DAY18'!K84+'DAY19'!C84</f>
        <v>8250</v>
      </c>
      <c r="L84" s="54">
        <f>+'DAY18'!L84+'DAY19'!D84</f>
        <v>96.6</v>
      </c>
      <c r="M84" s="55">
        <f>+'DAY18'!M84+'DAY19'!E84</f>
        <v>0</v>
      </c>
      <c r="N84" s="52">
        <f>+'DAY18'!N84+'DAY19'!F84</f>
        <v>0</v>
      </c>
      <c r="O84" s="276">
        <f>+'DAY18'!O84+'DAY19'!G84</f>
        <v>6877</v>
      </c>
      <c r="P84" s="53">
        <f t="shared" ref="P84:P99" si="28">+K84/19</f>
        <v>434.21052631578948</v>
      </c>
      <c r="Q84" s="54">
        <f t="shared" ref="Q84:Q99" si="29">+L84/19</f>
        <v>5.0842105263157888</v>
      </c>
      <c r="R84" s="55">
        <f t="shared" ref="R84:R99" si="30">+M84/19</f>
        <v>0</v>
      </c>
      <c r="S84" s="52">
        <f t="shared" ref="S84:S99" si="31">+N84/19</f>
        <v>0</v>
      </c>
      <c r="T84" s="276">
        <f t="shared" ref="T84:T99" si="32">+O84/19</f>
        <v>361.94736842105266</v>
      </c>
      <c r="U84" s="62">
        <f t="shared" si="25"/>
        <v>4.3739588533592579</v>
      </c>
    </row>
    <row r="85" spans="1:21" x14ac:dyDescent="0.25">
      <c r="A85" s="338" t="s">
        <v>162</v>
      </c>
      <c r="B85" s="52">
        <f>'DAY18'!H85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+(Table121[[#This Row],[OPENING ]]+Table121[[#This Row],[RECEIPTS]]+Table121[[#This Row],[RETURNS]])-(Table121[[#This Row],[EXCHANGED]]+Table121[[#This Row],[SALES]]+Table121[[#This Row],[ISSUES]])</f>
        <v>0</v>
      </c>
      <c r="I85" s="53">
        <v>0</v>
      </c>
      <c r="J85" s="58">
        <f t="shared" si="26"/>
        <v>0</v>
      </c>
      <c r="K85" s="53">
        <f>+'DAY18'!K85+'DAY19'!C85</f>
        <v>0</v>
      </c>
      <c r="L85" s="54">
        <f>+'DAY18'!L85+'DAY19'!D85</f>
        <v>0</v>
      </c>
      <c r="M85" s="55">
        <f>+'DAY18'!M85+'DAY19'!E85</f>
        <v>0</v>
      </c>
      <c r="N85" s="52">
        <f>+'DAY18'!N85+'DAY19'!F85</f>
        <v>0</v>
      </c>
      <c r="O85" s="276">
        <f>+'DAY18'!O85+'DAY19'!G85</f>
        <v>0</v>
      </c>
      <c r="P85" s="53">
        <f t="shared" si="28"/>
        <v>0</v>
      </c>
      <c r="Q85" s="54">
        <f t="shared" si="29"/>
        <v>0</v>
      </c>
      <c r="R85" s="55">
        <f t="shared" si="30"/>
        <v>0</v>
      </c>
      <c r="S85" s="52">
        <f t="shared" si="31"/>
        <v>0</v>
      </c>
      <c r="T85" s="276">
        <f t="shared" si="32"/>
        <v>0</v>
      </c>
      <c r="U85" s="62">
        <f t="shared" si="25"/>
        <v>0</v>
      </c>
    </row>
    <row r="86" spans="1:21" x14ac:dyDescent="0.25">
      <c r="A86" s="338" t="s">
        <v>135</v>
      </c>
      <c r="B86" s="52">
        <f>'DAY18'!H86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+(Table121[[#This Row],[OPENING ]]+Table121[[#This Row],[RECEIPTS]]+Table121[[#This Row],[RETURNS]])-(Table121[[#This Row],[EXCHANGED]]+Table121[[#This Row],[SALES]]+Table121[[#This Row],[ISSUES]])</f>
        <v>0</v>
      </c>
      <c r="I86" s="53">
        <v>0</v>
      </c>
      <c r="J86" s="58">
        <f t="shared" si="26"/>
        <v>0</v>
      </c>
      <c r="K86" s="53">
        <f>+'DAY18'!K86+'DAY19'!C86</f>
        <v>0</v>
      </c>
      <c r="L86" s="54">
        <f>+'DAY18'!L86+'DAY19'!D86</f>
        <v>0</v>
      </c>
      <c r="M86" s="55">
        <f>+'DAY18'!M86+'DAY19'!E86</f>
        <v>0</v>
      </c>
      <c r="N86" s="52">
        <f>+'DAY18'!N86+'DAY19'!F86</f>
        <v>0</v>
      </c>
      <c r="O86" s="276">
        <f>+'DAY18'!O86+'DAY19'!G86</f>
        <v>0</v>
      </c>
      <c r="P86" s="53">
        <f t="shared" si="28"/>
        <v>0</v>
      </c>
      <c r="Q86" s="54">
        <f t="shared" si="29"/>
        <v>0</v>
      </c>
      <c r="R86" s="55">
        <f t="shared" si="30"/>
        <v>0</v>
      </c>
      <c r="S86" s="52">
        <f t="shared" si="31"/>
        <v>0</v>
      </c>
      <c r="T86" s="276">
        <f t="shared" si="32"/>
        <v>0</v>
      </c>
      <c r="U86" s="62">
        <f t="shared" si="25"/>
        <v>0</v>
      </c>
    </row>
    <row r="87" spans="1:21" x14ac:dyDescent="0.25">
      <c r="A87" s="338" t="s">
        <v>136</v>
      </c>
      <c r="B87" s="52">
        <f>'DAY18'!H87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+(Table121[[#This Row],[OPENING ]]+Table121[[#This Row],[RECEIPTS]]+Table121[[#This Row],[RETURNS]])-(Table121[[#This Row],[EXCHANGED]]+Table121[[#This Row],[SALES]]+Table121[[#This Row],[ISSUES]])</f>
        <v>0</v>
      </c>
      <c r="I87" s="53">
        <v>0</v>
      </c>
      <c r="J87" s="58">
        <f t="shared" si="26"/>
        <v>0</v>
      </c>
      <c r="K87" s="53">
        <f>+'DAY18'!K87+'DAY19'!C87</f>
        <v>0</v>
      </c>
      <c r="L87" s="54">
        <f>+'DAY18'!L87+'DAY19'!D87</f>
        <v>0</v>
      </c>
      <c r="M87" s="55">
        <f>+'DAY18'!M87+'DAY19'!E87</f>
        <v>0</v>
      </c>
      <c r="N87" s="52">
        <f>+'DAY18'!N87+'DAY19'!F87</f>
        <v>0</v>
      </c>
      <c r="O87" s="276">
        <f>+'DAY18'!O87+'DAY19'!G87</f>
        <v>0</v>
      </c>
      <c r="P87" s="53">
        <f t="shared" si="28"/>
        <v>0</v>
      </c>
      <c r="Q87" s="54">
        <f t="shared" si="29"/>
        <v>0</v>
      </c>
      <c r="R87" s="55">
        <f t="shared" si="30"/>
        <v>0</v>
      </c>
      <c r="S87" s="52">
        <f t="shared" si="31"/>
        <v>0</v>
      </c>
      <c r="T87" s="276">
        <f t="shared" si="32"/>
        <v>0</v>
      </c>
      <c r="U87" s="62">
        <f t="shared" si="25"/>
        <v>0</v>
      </c>
    </row>
    <row r="88" spans="1:21" x14ac:dyDescent="0.25">
      <c r="A88" s="338" t="s">
        <v>120</v>
      </c>
      <c r="B88" s="52">
        <f>'DAY18'!H88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+(Table121[[#This Row],[OPENING ]]+Table121[[#This Row],[RECEIPTS]]+Table121[[#This Row],[RETURNS]])-(Table121[[#This Row],[EXCHANGED]]+Table121[[#This Row],[SALES]]+Table121[[#This Row],[ISSUES]])</f>
        <v>5</v>
      </c>
      <c r="I88" s="53">
        <v>0</v>
      </c>
      <c r="J88" s="58">
        <f t="shared" si="26"/>
        <v>-5</v>
      </c>
      <c r="K88" s="53">
        <f>+'DAY18'!K88+'DAY19'!C88</f>
        <v>0</v>
      </c>
      <c r="L88" s="54">
        <f>+'DAY18'!L88+'DAY19'!D88</f>
        <v>0</v>
      </c>
      <c r="M88" s="55">
        <f>+'DAY18'!M88+'DAY19'!E88</f>
        <v>0</v>
      </c>
      <c r="N88" s="52">
        <f>+'DAY18'!N88+'DAY19'!F88</f>
        <v>0</v>
      </c>
      <c r="O88" s="276">
        <f>+'DAY18'!O88+'DAY19'!G88</f>
        <v>0</v>
      </c>
      <c r="P88" s="53">
        <f t="shared" si="28"/>
        <v>0</v>
      </c>
      <c r="Q88" s="54">
        <f t="shared" si="29"/>
        <v>0</v>
      </c>
      <c r="R88" s="55">
        <f t="shared" si="30"/>
        <v>0</v>
      </c>
      <c r="S88" s="52">
        <f t="shared" si="31"/>
        <v>0</v>
      </c>
      <c r="T88" s="276">
        <f t="shared" si="32"/>
        <v>0</v>
      </c>
      <c r="U88" s="62">
        <f t="shared" si="25"/>
        <v>0</v>
      </c>
    </row>
    <row r="89" spans="1:21" x14ac:dyDescent="0.25">
      <c r="A89" s="338" t="s">
        <v>43</v>
      </c>
      <c r="B89" s="52">
        <f>'DAY18'!H89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+(Table121[[#This Row],[OPENING ]]+Table121[[#This Row],[RECEIPTS]]+Table121[[#This Row],[RETURNS]])-(Table121[[#This Row],[EXCHANGED]]+Table121[[#This Row],[SALES]]+Table121[[#This Row],[ISSUES]])</f>
        <v>0</v>
      </c>
      <c r="I89" s="53">
        <v>0</v>
      </c>
      <c r="J89" s="58">
        <f t="shared" si="26"/>
        <v>0</v>
      </c>
      <c r="K89" s="53">
        <f>+'DAY18'!K89+'DAY19'!C89</f>
        <v>0</v>
      </c>
      <c r="L89" s="54">
        <f>+'DAY18'!L89+'DAY19'!D89</f>
        <v>0</v>
      </c>
      <c r="M89" s="55">
        <f>+'DAY18'!M89+'DAY19'!E89</f>
        <v>0</v>
      </c>
      <c r="N89" s="52">
        <f>+'DAY18'!N89+'DAY19'!F89</f>
        <v>0</v>
      </c>
      <c r="O89" s="276">
        <f>+'DAY18'!O89+'DAY19'!G89</f>
        <v>0</v>
      </c>
      <c r="P89" s="53">
        <f t="shared" si="28"/>
        <v>0</v>
      </c>
      <c r="Q89" s="54">
        <f t="shared" si="29"/>
        <v>0</v>
      </c>
      <c r="R89" s="55">
        <f t="shared" si="30"/>
        <v>0</v>
      </c>
      <c r="S89" s="52">
        <f t="shared" si="31"/>
        <v>0</v>
      </c>
      <c r="T89" s="276">
        <f t="shared" si="32"/>
        <v>0</v>
      </c>
      <c r="U89" s="62">
        <f t="shared" si="25"/>
        <v>0</v>
      </c>
    </row>
    <row r="90" spans="1:21" x14ac:dyDescent="0.25">
      <c r="A90" s="338" t="s">
        <v>44</v>
      </c>
      <c r="B90" s="52">
        <f>'DAY18'!H90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+(Table121[[#This Row],[OPENING ]]+Table121[[#This Row],[RECEIPTS]]+Table121[[#This Row],[RETURNS]])-(Table121[[#This Row],[EXCHANGED]]+Table121[[#This Row],[SALES]]+Table121[[#This Row],[ISSUES]])</f>
        <v>0</v>
      </c>
      <c r="I90" s="53">
        <v>0</v>
      </c>
      <c r="J90" s="58">
        <f t="shared" si="26"/>
        <v>0</v>
      </c>
      <c r="K90" s="53">
        <f>+'DAY18'!K90+'DAY19'!C90</f>
        <v>0</v>
      </c>
      <c r="L90" s="54">
        <f>+'DAY18'!L90+'DAY19'!D90</f>
        <v>0</v>
      </c>
      <c r="M90" s="55">
        <f>+'DAY18'!M90+'DAY19'!E90</f>
        <v>0</v>
      </c>
      <c r="N90" s="52">
        <f>+'DAY18'!N90+'DAY19'!F90</f>
        <v>0</v>
      </c>
      <c r="O90" s="276">
        <f>+'DAY18'!O90+'DAY19'!G90</f>
        <v>0</v>
      </c>
      <c r="P90" s="53">
        <f t="shared" si="28"/>
        <v>0</v>
      </c>
      <c r="Q90" s="54">
        <f t="shared" si="29"/>
        <v>0</v>
      </c>
      <c r="R90" s="55">
        <f t="shared" si="30"/>
        <v>0</v>
      </c>
      <c r="S90" s="52">
        <f t="shared" si="31"/>
        <v>0</v>
      </c>
      <c r="T90" s="276">
        <f t="shared" si="32"/>
        <v>0</v>
      </c>
      <c r="U90" s="62">
        <f t="shared" si="25"/>
        <v>0</v>
      </c>
    </row>
    <row r="91" spans="1:21" x14ac:dyDescent="0.25">
      <c r="A91" s="338" t="s">
        <v>45</v>
      </c>
      <c r="B91" s="52">
        <f>'DAY18'!H91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+(Table121[[#This Row],[OPENING ]]+Table121[[#This Row],[RECEIPTS]]+Table121[[#This Row],[RETURNS]])-(Table121[[#This Row],[EXCHANGED]]+Table121[[#This Row],[SALES]]+Table121[[#This Row],[ISSUES]])</f>
        <v>0</v>
      </c>
      <c r="I91" s="53">
        <v>0</v>
      </c>
      <c r="J91" s="58">
        <f t="shared" si="26"/>
        <v>0</v>
      </c>
      <c r="K91" s="53">
        <f>+'DAY18'!K91+'DAY19'!C91</f>
        <v>0</v>
      </c>
      <c r="L91" s="54">
        <f>+'DAY18'!L91+'DAY19'!D91</f>
        <v>0</v>
      </c>
      <c r="M91" s="55">
        <f>+'DAY18'!M91+'DAY19'!E91</f>
        <v>0</v>
      </c>
      <c r="N91" s="52">
        <f>+'DAY18'!N91+'DAY19'!F91</f>
        <v>0</v>
      </c>
      <c r="O91" s="276">
        <f>+'DAY18'!O91+'DAY19'!G91</f>
        <v>0</v>
      </c>
      <c r="P91" s="53">
        <f t="shared" si="28"/>
        <v>0</v>
      </c>
      <c r="Q91" s="54">
        <f t="shared" si="29"/>
        <v>0</v>
      </c>
      <c r="R91" s="55">
        <f t="shared" si="30"/>
        <v>0</v>
      </c>
      <c r="S91" s="52">
        <f t="shared" si="31"/>
        <v>0</v>
      </c>
      <c r="T91" s="276">
        <f t="shared" si="32"/>
        <v>0</v>
      </c>
      <c r="U91" s="62">
        <f t="shared" si="25"/>
        <v>0</v>
      </c>
    </row>
    <row r="92" spans="1:21" x14ac:dyDescent="0.25">
      <c r="A92" s="338" t="s">
        <v>174</v>
      </c>
      <c r="B92" s="52">
        <f>'DAY18'!H92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+(Table121[[#This Row],[OPENING ]]+Table121[[#This Row],[RECEIPTS]]+Table121[[#This Row],[RETURNS]])-(Table121[[#This Row],[EXCHANGED]]+Table121[[#This Row],[SALES]]+Table121[[#This Row],[ISSUES]])</f>
        <v>0</v>
      </c>
      <c r="I92" s="53">
        <v>0</v>
      </c>
      <c r="J92" s="58">
        <f t="shared" si="26"/>
        <v>0</v>
      </c>
      <c r="K92" s="53">
        <f>+'DAY18'!K92+'DAY19'!C92</f>
        <v>0</v>
      </c>
      <c r="L92" s="54">
        <f>+'DAY18'!L92+'DAY19'!D92</f>
        <v>0</v>
      </c>
      <c r="M92" s="55">
        <f>+'DAY18'!M92+'DAY19'!E92</f>
        <v>0</v>
      </c>
      <c r="N92" s="52">
        <f>+'DAY18'!N92+'DAY19'!F92</f>
        <v>0</v>
      </c>
      <c r="O92" s="276">
        <f>+'DAY18'!O92+'DAY19'!G92</f>
        <v>0</v>
      </c>
      <c r="P92" s="53">
        <f t="shared" si="28"/>
        <v>0</v>
      </c>
      <c r="Q92" s="54">
        <f t="shared" si="29"/>
        <v>0</v>
      </c>
      <c r="R92" s="55">
        <f t="shared" si="30"/>
        <v>0</v>
      </c>
      <c r="S92" s="52">
        <f t="shared" si="31"/>
        <v>0</v>
      </c>
      <c r="T92" s="276">
        <f t="shared" si="32"/>
        <v>0</v>
      </c>
      <c r="U92" s="62">
        <f t="shared" si="25"/>
        <v>0</v>
      </c>
    </row>
    <row r="93" spans="1:21" x14ac:dyDescent="0.25">
      <c r="A93" s="338" t="s">
        <v>229</v>
      </c>
      <c r="B93" s="52">
        <f>'DAY18'!H93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+(Table121[[#This Row],[OPENING ]]+Table121[[#This Row],[RECEIPTS]]+Table121[[#This Row],[RETURNS]])-(Table121[[#This Row],[EXCHANGED]]+Table121[[#This Row],[SALES]]+Table121[[#This Row],[ISSUES]])</f>
        <v>0</v>
      </c>
      <c r="I93" s="53">
        <v>0</v>
      </c>
      <c r="J93" s="58">
        <f t="shared" si="26"/>
        <v>0</v>
      </c>
      <c r="K93" s="53">
        <f>+'DAY18'!K93+'DAY19'!C93</f>
        <v>0</v>
      </c>
      <c r="L93" s="54">
        <f>+'DAY18'!L93+'DAY19'!D93</f>
        <v>0</v>
      </c>
      <c r="M93" s="55">
        <f>+'DAY18'!M93+'DAY19'!E93</f>
        <v>0</v>
      </c>
      <c r="N93" s="52">
        <f>+'DAY18'!N93+'DAY19'!F93</f>
        <v>0</v>
      </c>
      <c r="O93" s="276">
        <f>+'DAY18'!O93+'DAY19'!G93</f>
        <v>0</v>
      </c>
      <c r="P93" s="53">
        <f t="shared" si="28"/>
        <v>0</v>
      </c>
      <c r="Q93" s="54">
        <f t="shared" si="29"/>
        <v>0</v>
      </c>
      <c r="R93" s="55">
        <f t="shared" si="30"/>
        <v>0</v>
      </c>
      <c r="S93" s="52">
        <f t="shared" si="31"/>
        <v>0</v>
      </c>
      <c r="T93" s="276">
        <f t="shared" si="32"/>
        <v>0</v>
      </c>
      <c r="U93" s="62">
        <f t="shared" si="25"/>
        <v>0</v>
      </c>
    </row>
    <row r="94" spans="1:21" x14ac:dyDescent="0.25">
      <c r="A94" s="338" t="s">
        <v>175</v>
      </c>
      <c r="B94" s="52">
        <f>'DAY18'!H94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+(Table121[[#This Row],[OPENING ]]+Table121[[#This Row],[RECEIPTS]]+Table121[[#This Row],[RETURNS]])-(Table121[[#This Row],[EXCHANGED]]+Table121[[#This Row],[SALES]]+Table121[[#This Row],[ISSUES]])</f>
        <v>0</v>
      </c>
      <c r="I94" s="53">
        <v>0</v>
      </c>
      <c r="J94" s="58">
        <f t="shared" si="26"/>
        <v>0</v>
      </c>
      <c r="K94" s="53">
        <f>+'DAY18'!K94+'DAY19'!C94</f>
        <v>0</v>
      </c>
      <c r="L94" s="54">
        <f>+'DAY18'!L94+'DAY19'!D94</f>
        <v>0</v>
      </c>
      <c r="M94" s="55">
        <f>+'DAY18'!M94+'DAY19'!E94</f>
        <v>0</v>
      </c>
      <c r="N94" s="52">
        <f>+'DAY18'!N94+'DAY19'!F94</f>
        <v>0</v>
      </c>
      <c r="O94" s="276">
        <f>+'DAY18'!O94+'DAY19'!G94</f>
        <v>0</v>
      </c>
      <c r="P94" s="53">
        <f t="shared" si="28"/>
        <v>0</v>
      </c>
      <c r="Q94" s="54">
        <f t="shared" si="29"/>
        <v>0</v>
      </c>
      <c r="R94" s="55">
        <f t="shared" si="30"/>
        <v>0</v>
      </c>
      <c r="S94" s="52">
        <f t="shared" si="31"/>
        <v>0</v>
      </c>
      <c r="T94" s="276">
        <f t="shared" si="32"/>
        <v>0</v>
      </c>
      <c r="U94" s="62">
        <f t="shared" si="25"/>
        <v>0</v>
      </c>
    </row>
    <row r="95" spans="1:21" x14ac:dyDescent="0.25">
      <c r="A95" s="338" t="s">
        <v>260</v>
      </c>
      <c r="B95" s="52">
        <f>'DAY18'!H95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+(Table121[[#This Row],[OPENING ]]+Table121[[#This Row],[RECEIPTS]]+Table121[[#This Row],[RETURNS]])-(Table121[[#This Row],[EXCHANGED]]+Table121[[#This Row],[SALES]]+Table121[[#This Row],[ISSUES]])</f>
        <v>25</v>
      </c>
      <c r="I95" s="53">
        <v>0</v>
      </c>
      <c r="J95" s="58">
        <f t="shared" si="26"/>
        <v>-25</v>
      </c>
      <c r="K95" s="53">
        <f>+'DAY18'!K95+'DAY19'!C95</f>
        <v>0</v>
      </c>
      <c r="L95" s="54">
        <f>+'DAY18'!L95+'DAY19'!D95</f>
        <v>0</v>
      </c>
      <c r="M95" s="55">
        <f>+'DAY18'!M95+'DAY19'!E95</f>
        <v>0</v>
      </c>
      <c r="N95" s="52">
        <f>+'DAY18'!N95+'DAY19'!F95</f>
        <v>0</v>
      </c>
      <c r="O95" s="276">
        <f>+'DAY18'!O95+'DAY19'!G95</f>
        <v>0</v>
      </c>
      <c r="P95" s="53">
        <f t="shared" si="28"/>
        <v>0</v>
      </c>
      <c r="Q95" s="54">
        <f t="shared" si="29"/>
        <v>0</v>
      </c>
      <c r="R95" s="55">
        <f t="shared" si="30"/>
        <v>0</v>
      </c>
      <c r="S95" s="52">
        <f t="shared" si="31"/>
        <v>0</v>
      </c>
      <c r="T95" s="276">
        <f t="shared" si="32"/>
        <v>0</v>
      </c>
      <c r="U95" s="62">
        <f t="shared" si="25"/>
        <v>0</v>
      </c>
    </row>
    <row r="96" spans="1:21" x14ac:dyDescent="0.25">
      <c r="A96" s="338" t="s">
        <v>244</v>
      </c>
      <c r="B96" s="52">
        <f>'DAY18'!H96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+(Table121[[#This Row],[OPENING ]]+Table121[[#This Row],[RECEIPTS]]+Table121[[#This Row],[RETURNS]])-(Table121[[#This Row],[EXCHANGED]]+Table121[[#This Row],[SALES]]+Table121[[#This Row],[ISSUES]])</f>
        <v>0</v>
      </c>
      <c r="I96" s="53">
        <v>0</v>
      </c>
      <c r="J96" s="58">
        <f t="shared" si="26"/>
        <v>0</v>
      </c>
      <c r="K96" s="53">
        <f>+'DAY18'!K96+'DAY19'!C96</f>
        <v>0</v>
      </c>
      <c r="L96" s="54">
        <f>+'DAY18'!L96+'DAY19'!D96</f>
        <v>0</v>
      </c>
      <c r="M96" s="55">
        <f>+'DAY18'!M96+'DAY19'!E96</f>
        <v>0</v>
      </c>
      <c r="N96" s="52">
        <f>+'DAY18'!N96+'DAY19'!F96</f>
        <v>0</v>
      </c>
      <c r="O96" s="276">
        <f>+'DAY18'!O96+'DAY19'!G96</f>
        <v>0</v>
      </c>
      <c r="P96" s="53">
        <f t="shared" si="28"/>
        <v>0</v>
      </c>
      <c r="Q96" s="54">
        <f t="shared" si="29"/>
        <v>0</v>
      </c>
      <c r="R96" s="55">
        <f t="shared" si="30"/>
        <v>0</v>
      </c>
      <c r="S96" s="52">
        <f t="shared" si="31"/>
        <v>0</v>
      </c>
      <c r="T96" s="276">
        <f t="shared" si="32"/>
        <v>0</v>
      </c>
      <c r="U96" s="62">
        <f t="shared" si="25"/>
        <v>0</v>
      </c>
    </row>
    <row r="97" spans="1:21" x14ac:dyDescent="0.25">
      <c r="A97" s="338" t="s">
        <v>245</v>
      </c>
      <c r="B97" s="52">
        <f>'DAY18'!H97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+(Table121[[#This Row],[OPENING ]]+Table121[[#This Row],[RECEIPTS]]+Table121[[#This Row],[RETURNS]])-(Table121[[#This Row],[EXCHANGED]]+Table121[[#This Row],[SALES]]+Table121[[#This Row],[ISSUES]])</f>
        <v>30.400000000000006</v>
      </c>
      <c r="I97" s="53">
        <v>0</v>
      </c>
      <c r="J97" s="58">
        <f t="shared" si="26"/>
        <v>-30.400000000000006</v>
      </c>
      <c r="K97" s="53">
        <f>+'DAY18'!K97+'DAY19'!C97</f>
        <v>0</v>
      </c>
      <c r="L97" s="54">
        <f>+'DAY18'!L97+'DAY19'!D97</f>
        <v>0</v>
      </c>
      <c r="M97" s="55">
        <f>+'DAY18'!M97+'DAY19'!E97</f>
        <v>0</v>
      </c>
      <c r="N97" s="52">
        <f>+'DAY18'!N97+'DAY19'!F97</f>
        <v>0</v>
      </c>
      <c r="O97" s="276">
        <f>+'DAY18'!O97+'DAY19'!G97</f>
        <v>155</v>
      </c>
      <c r="P97" s="53">
        <f t="shared" si="28"/>
        <v>0</v>
      </c>
      <c r="Q97" s="54">
        <f t="shared" si="29"/>
        <v>0</v>
      </c>
      <c r="R97" s="55">
        <f t="shared" si="30"/>
        <v>0</v>
      </c>
      <c r="S97" s="52">
        <f t="shared" si="31"/>
        <v>0</v>
      </c>
      <c r="T97" s="276">
        <f t="shared" si="32"/>
        <v>8.1578947368421044</v>
      </c>
      <c r="U97" s="62">
        <f t="shared" si="25"/>
        <v>3.7264516129032268</v>
      </c>
    </row>
    <row r="98" spans="1:21" x14ac:dyDescent="0.25">
      <c r="A98" s="338"/>
      <c r="B98" s="52">
        <f>'DAY18'!H98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+(Table121[[#This Row],[OPENING ]]+Table121[[#This Row],[RECEIPTS]]+Table121[[#This Row],[RETURNS]])-(Table121[[#This Row],[EXCHANGED]]+Table121[[#This Row],[SALES]]+Table121[[#This Row],[ISSUES]])</f>
        <v>0</v>
      </c>
      <c r="I98" s="53">
        <v>0</v>
      </c>
      <c r="J98" s="58">
        <f t="shared" si="26"/>
        <v>0</v>
      </c>
      <c r="K98" s="53">
        <f>+'DAY18'!K98+'DAY19'!C98</f>
        <v>0</v>
      </c>
      <c r="L98" s="54">
        <f>+'DAY18'!L98+'DAY19'!D98</f>
        <v>0</v>
      </c>
      <c r="M98" s="55">
        <f>+'DAY18'!M98+'DAY19'!E98</f>
        <v>0</v>
      </c>
      <c r="N98" s="52">
        <f>+'DAY18'!N98+'DAY19'!F98</f>
        <v>0</v>
      </c>
      <c r="O98" s="276">
        <f>+'DAY18'!O98+'DAY19'!G98</f>
        <v>0</v>
      </c>
      <c r="P98" s="53">
        <f t="shared" si="28"/>
        <v>0</v>
      </c>
      <c r="Q98" s="54">
        <f t="shared" si="29"/>
        <v>0</v>
      </c>
      <c r="R98" s="55">
        <f t="shared" si="30"/>
        <v>0</v>
      </c>
      <c r="S98" s="52">
        <f t="shared" si="31"/>
        <v>0</v>
      </c>
      <c r="T98" s="276">
        <f t="shared" si="32"/>
        <v>0</v>
      </c>
      <c r="U98" s="62">
        <f t="shared" si="25"/>
        <v>0</v>
      </c>
    </row>
    <row r="99" spans="1:21" ht="15.75" thickBot="1" x14ac:dyDescent="0.3">
      <c r="A99" s="339"/>
      <c r="B99" s="52">
        <f>'DAY18'!H99</f>
        <v>0</v>
      </c>
      <c r="C99" s="53">
        <v>0</v>
      </c>
      <c r="D99" s="54">
        <v>0</v>
      </c>
      <c r="E99" s="55">
        <v>0</v>
      </c>
      <c r="F99" s="52">
        <v>0</v>
      </c>
      <c r="G99" s="276">
        <v>0</v>
      </c>
      <c r="H99" s="54">
        <f>+(Table121[[#This Row],[OPENING ]]+Table121[[#This Row],[RECEIPTS]]+Table121[[#This Row],[RETURNS]])-(Table121[[#This Row],[EXCHANGED]]+Table121[[#This Row],[SALES]]+Table121[[#This Row],[ISSUES]])</f>
        <v>0</v>
      </c>
      <c r="I99" s="144">
        <v>0</v>
      </c>
      <c r="J99" s="148">
        <f>+I99-H99</f>
        <v>0</v>
      </c>
      <c r="K99" s="53">
        <f>+'DAY18'!K99+'DAY19'!C99</f>
        <v>0</v>
      </c>
      <c r="L99" s="54">
        <f>+'DAY18'!L99+'DAY19'!D99</f>
        <v>0</v>
      </c>
      <c r="M99" s="55">
        <f>+'DAY18'!M99+'DAY19'!E99</f>
        <v>0</v>
      </c>
      <c r="N99" s="52">
        <f>+'DAY18'!N99+'DAY19'!F99</f>
        <v>0</v>
      </c>
      <c r="O99" s="276">
        <f>+'DAY18'!O99+'DAY19'!G99</f>
        <v>0</v>
      </c>
      <c r="P99" s="53">
        <f t="shared" si="28"/>
        <v>0</v>
      </c>
      <c r="Q99" s="54">
        <f t="shared" si="29"/>
        <v>0</v>
      </c>
      <c r="R99" s="55">
        <f t="shared" si="30"/>
        <v>0</v>
      </c>
      <c r="S99" s="52">
        <f t="shared" si="31"/>
        <v>0</v>
      </c>
      <c r="T99" s="276">
        <f t="shared" si="3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3">SUM(B83:B99)</f>
        <v>3565.0000000000005</v>
      </c>
      <c r="C100" s="161">
        <f t="shared" si="33"/>
        <v>0</v>
      </c>
      <c r="D100" s="162">
        <f t="shared" si="33"/>
        <v>0</v>
      </c>
      <c r="E100" s="163">
        <f t="shared" si="33"/>
        <v>0</v>
      </c>
      <c r="F100" s="160">
        <f t="shared" si="33"/>
        <v>0</v>
      </c>
      <c r="G100" s="277">
        <f t="shared" si="33"/>
        <v>0</v>
      </c>
      <c r="H100" s="162">
        <f t="shared" si="33"/>
        <v>3565.0000000000005</v>
      </c>
      <c r="I100" s="161">
        <f t="shared" si="33"/>
        <v>0</v>
      </c>
      <c r="J100" s="161">
        <f t="shared" ref="J100:T100" si="34">SUM(J83:J99)</f>
        <v>-3565.0000000000005</v>
      </c>
      <c r="K100" s="161">
        <f t="shared" si="34"/>
        <v>8250</v>
      </c>
      <c r="L100" s="161">
        <f t="shared" si="34"/>
        <v>96.6</v>
      </c>
      <c r="M100" s="163">
        <f t="shared" si="34"/>
        <v>0</v>
      </c>
      <c r="N100" s="160">
        <f t="shared" si="34"/>
        <v>0</v>
      </c>
      <c r="O100" s="277">
        <f t="shared" si="34"/>
        <v>7032</v>
      </c>
      <c r="P100" s="161">
        <f t="shared" si="34"/>
        <v>434.21052631578948</v>
      </c>
      <c r="Q100" s="162">
        <f t="shared" si="34"/>
        <v>5.0842105263157888</v>
      </c>
      <c r="R100" s="163">
        <f t="shared" si="34"/>
        <v>0</v>
      </c>
      <c r="S100" s="160">
        <f t="shared" si="34"/>
        <v>0</v>
      </c>
      <c r="T100" s="277">
        <f t="shared" si="34"/>
        <v>370.10526315789474</v>
      </c>
      <c r="U100" s="166">
        <f t="shared" si="25"/>
        <v>4.4044971583889305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'DAY18'!H102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+(Table121[[#This Row],[OPENING ]]+Table121[[#This Row],[RECEIPTS]]+Table121[[#This Row],[RETURNS]])-(Table121[[#This Row],[EXCHANGED]]+Table121[[#This Row],[SALES]]+Table121[[#This Row],[ISSUES]])</f>
        <v>0</v>
      </c>
      <c r="I102" s="53">
        <v>0</v>
      </c>
      <c r="J102" s="58">
        <f t="shared" si="26"/>
        <v>0</v>
      </c>
      <c r="K102" s="53">
        <f>+'DAY18'!K102+'DAY19'!C102</f>
        <v>0</v>
      </c>
      <c r="L102" s="54">
        <f>+'DAY18'!L102+'DAY19'!D102</f>
        <v>0</v>
      </c>
      <c r="M102" s="55">
        <f>+'DAY18'!M102+'DAY19'!E102</f>
        <v>0</v>
      </c>
      <c r="N102" s="52">
        <f>+'DAY18'!N102+'DAY19'!F102</f>
        <v>0</v>
      </c>
      <c r="O102" s="276">
        <f>+'DAY18'!O102+'DAY19'!G102</f>
        <v>0</v>
      </c>
      <c r="P102" s="53">
        <f>+K102/19</f>
        <v>0</v>
      </c>
      <c r="Q102" s="54">
        <f>+L102/19</f>
        <v>0</v>
      </c>
      <c r="R102" s="55">
        <f>+M102/19</f>
        <v>0</v>
      </c>
      <c r="S102" s="52">
        <f>+N102/19</f>
        <v>0</v>
      </c>
      <c r="T102" s="276">
        <f>+O102/19</f>
        <v>0</v>
      </c>
      <c r="U102" s="62">
        <f t="shared" si="25"/>
        <v>0</v>
      </c>
    </row>
    <row r="103" spans="1:21" x14ac:dyDescent="0.25">
      <c r="A103" s="340" t="s">
        <v>164</v>
      </c>
      <c r="B103" s="52">
        <f>'DAY18'!H103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+(Table121[[#This Row],[OPENING ]]+Table121[[#This Row],[RECEIPTS]]+Table121[[#This Row],[RETURNS]])-(Table121[[#This Row],[EXCHANGED]]+Table121[[#This Row],[SALES]]+Table121[[#This Row],[ISSUES]])</f>
        <v>0</v>
      </c>
      <c r="I103" s="53">
        <v>0</v>
      </c>
      <c r="J103" s="58">
        <f t="shared" si="26"/>
        <v>0</v>
      </c>
      <c r="K103" s="53">
        <f>+'DAY18'!K103+'DAY19'!C103</f>
        <v>0</v>
      </c>
      <c r="L103" s="54">
        <f>+'DAY18'!L103+'DAY19'!D103</f>
        <v>0</v>
      </c>
      <c r="M103" s="55">
        <f>+'DAY18'!M103+'DAY19'!E103</f>
        <v>0</v>
      </c>
      <c r="N103" s="52">
        <f>+'DAY18'!N103+'DAY19'!F103</f>
        <v>0</v>
      </c>
      <c r="O103" s="276">
        <f>+'DAY18'!O103+'DAY19'!G103</f>
        <v>0</v>
      </c>
      <c r="P103" s="53">
        <f t="shared" ref="P103:P113" si="35">+K103/19</f>
        <v>0</v>
      </c>
      <c r="Q103" s="54">
        <f t="shared" ref="Q103:Q113" si="36">+L103/19</f>
        <v>0</v>
      </c>
      <c r="R103" s="55">
        <f t="shared" ref="R103:R113" si="37">+M103/19</f>
        <v>0</v>
      </c>
      <c r="S103" s="52">
        <f t="shared" ref="S103:S113" si="38">+N103/19</f>
        <v>0</v>
      </c>
      <c r="T103" s="276">
        <f t="shared" ref="T103:T113" si="39">+O103/19</f>
        <v>0</v>
      </c>
      <c r="U103" s="62">
        <f t="shared" si="25"/>
        <v>0</v>
      </c>
    </row>
    <row r="104" spans="1:21" x14ac:dyDescent="0.25">
      <c r="A104" s="340" t="s">
        <v>114</v>
      </c>
      <c r="B104" s="52">
        <f>'DAY18'!H104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+(Table121[[#This Row],[OPENING ]]+Table121[[#This Row],[RECEIPTS]]+Table121[[#This Row],[RETURNS]])-(Table121[[#This Row],[EXCHANGED]]+Table121[[#This Row],[SALES]]+Table121[[#This Row],[ISSUES]])</f>
        <v>0</v>
      </c>
      <c r="I104" s="53">
        <v>0</v>
      </c>
      <c r="J104" s="58">
        <f t="shared" si="26"/>
        <v>0</v>
      </c>
      <c r="K104" s="53">
        <f>+'DAY18'!K104+'DAY19'!C104</f>
        <v>0</v>
      </c>
      <c r="L104" s="54">
        <f>+'DAY18'!L104+'DAY19'!D104</f>
        <v>0</v>
      </c>
      <c r="M104" s="55">
        <f>+'DAY18'!M104+'DAY19'!E104</f>
        <v>0</v>
      </c>
      <c r="N104" s="52">
        <f>+'DAY18'!N104+'DAY19'!F104</f>
        <v>0</v>
      </c>
      <c r="O104" s="276">
        <f>+'DAY18'!O104+'DAY19'!G104</f>
        <v>0</v>
      </c>
      <c r="P104" s="53">
        <f t="shared" si="35"/>
        <v>0</v>
      </c>
      <c r="Q104" s="54">
        <f t="shared" si="36"/>
        <v>0</v>
      </c>
      <c r="R104" s="55">
        <f t="shared" si="37"/>
        <v>0</v>
      </c>
      <c r="S104" s="52">
        <f t="shared" si="38"/>
        <v>0</v>
      </c>
      <c r="T104" s="276">
        <f t="shared" si="39"/>
        <v>0</v>
      </c>
      <c r="U104" s="62">
        <f t="shared" si="25"/>
        <v>0</v>
      </c>
    </row>
    <row r="105" spans="1:21" x14ac:dyDescent="0.25">
      <c r="A105" s="340" t="s">
        <v>113</v>
      </c>
      <c r="B105" s="52">
        <f>'DAY18'!H105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+(Table121[[#This Row],[OPENING ]]+Table121[[#This Row],[RECEIPTS]]+Table121[[#This Row],[RETURNS]])-(Table121[[#This Row],[EXCHANGED]]+Table121[[#This Row],[SALES]]+Table121[[#This Row],[ISSUES]])</f>
        <v>0</v>
      </c>
      <c r="I105" s="53">
        <v>0</v>
      </c>
      <c r="J105" s="58">
        <f t="shared" si="26"/>
        <v>0</v>
      </c>
      <c r="K105" s="53">
        <f>+'DAY18'!K105+'DAY19'!C105</f>
        <v>0</v>
      </c>
      <c r="L105" s="54">
        <f>+'DAY18'!L105+'DAY19'!D105</f>
        <v>0</v>
      </c>
      <c r="M105" s="55">
        <f>+'DAY18'!M105+'DAY19'!E105</f>
        <v>0</v>
      </c>
      <c r="N105" s="52">
        <f>+'DAY18'!N105+'DAY19'!F105</f>
        <v>0</v>
      </c>
      <c r="O105" s="276">
        <f>+'DAY18'!O105+'DAY19'!G105</f>
        <v>0</v>
      </c>
      <c r="P105" s="53">
        <f t="shared" si="35"/>
        <v>0</v>
      </c>
      <c r="Q105" s="54">
        <f t="shared" si="36"/>
        <v>0</v>
      </c>
      <c r="R105" s="55">
        <f t="shared" si="37"/>
        <v>0</v>
      </c>
      <c r="S105" s="52">
        <f t="shared" si="38"/>
        <v>0</v>
      </c>
      <c r="T105" s="276">
        <f t="shared" si="39"/>
        <v>0</v>
      </c>
      <c r="U105" s="62">
        <f t="shared" si="25"/>
        <v>0</v>
      </c>
    </row>
    <row r="106" spans="1:21" x14ac:dyDescent="0.25">
      <c r="A106" s="341" t="s">
        <v>171</v>
      </c>
      <c r="B106" s="52">
        <f>'DAY18'!H106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+(Table121[[#This Row],[OPENING ]]+Table121[[#This Row],[RECEIPTS]]+Table121[[#This Row],[RETURNS]])-(Table121[[#This Row],[EXCHANGED]]+Table121[[#This Row],[SALES]]+Table121[[#This Row],[ISSUES]])</f>
        <v>0</v>
      </c>
      <c r="I106" s="53">
        <v>0</v>
      </c>
      <c r="J106" s="58">
        <f t="shared" si="26"/>
        <v>0</v>
      </c>
      <c r="K106" s="53">
        <f>+'DAY18'!K106+'DAY19'!C106</f>
        <v>0</v>
      </c>
      <c r="L106" s="54">
        <f>+'DAY18'!L106+'DAY19'!D106</f>
        <v>0</v>
      </c>
      <c r="M106" s="55">
        <f>+'DAY18'!M106+'DAY19'!E106</f>
        <v>0</v>
      </c>
      <c r="N106" s="52">
        <f>+'DAY18'!N106+'DAY19'!F106</f>
        <v>0</v>
      </c>
      <c r="O106" s="276">
        <f>+'DAY18'!O106+'DAY19'!G106</f>
        <v>0</v>
      </c>
      <c r="P106" s="53">
        <f t="shared" si="35"/>
        <v>0</v>
      </c>
      <c r="Q106" s="54">
        <f t="shared" si="36"/>
        <v>0</v>
      </c>
      <c r="R106" s="55">
        <f t="shared" si="37"/>
        <v>0</v>
      </c>
      <c r="S106" s="52">
        <f t="shared" si="38"/>
        <v>0</v>
      </c>
      <c r="T106" s="276">
        <f t="shared" si="39"/>
        <v>0</v>
      </c>
      <c r="U106" s="62">
        <f t="shared" si="25"/>
        <v>0</v>
      </c>
    </row>
    <row r="107" spans="1:21" x14ac:dyDescent="0.25">
      <c r="A107" s="340" t="s">
        <v>261</v>
      </c>
      <c r="B107" s="52">
        <f>'DAY18'!H107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+(Table121[[#This Row],[OPENING ]]+Table121[[#This Row],[RECEIPTS]]+Table121[[#This Row],[RETURNS]])-(Table121[[#This Row],[EXCHANGED]]+Table121[[#This Row],[SALES]]+Table121[[#This Row],[ISSUES]])</f>
        <v>258.60000000000002</v>
      </c>
      <c r="I107" s="53">
        <v>0</v>
      </c>
      <c r="J107" s="58">
        <f t="shared" si="26"/>
        <v>-258.60000000000002</v>
      </c>
      <c r="K107" s="53">
        <f>+'DAY18'!K107+'DAY19'!C107</f>
        <v>0</v>
      </c>
      <c r="L107" s="54">
        <f>+'DAY18'!L107+'DAY19'!D107</f>
        <v>0</v>
      </c>
      <c r="M107" s="55">
        <f>+'DAY18'!M107+'DAY19'!E107</f>
        <v>0</v>
      </c>
      <c r="N107" s="52">
        <f>+'DAY18'!N107+'DAY19'!F107</f>
        <v>0</v>
      </c>
      <c r="O107" s="276">
        <f>+'DAY18'!O107+'DAY19'!G107</f>
        <v>0</v>
      </c>
      <c r="P107" s="53">
        <f t="shared" si="35"/>
        <v>0</v>
      </c>
      <c r="Q107" s="54">
        <f t="shared" si="36"/>
        <v>0</v>
      </c>
      <c r="R107" s="55">
        <f t="shared" si="37"/>
        <v>0</v>
      </c>
      <c r="S107" s="52">
        <f t="shared" si="38"/>
        <v>0</v>
      </c>
      <c r="T107" s="276">
        <f t="shared" si="39"/>
        <v>0</v>
      </c>
      <c r="U107" s="62">
        <f t="shared" si="25"/>
        <v>0</v>
      </c>
    </row>
    <row r="108" spans="1:21" x14ac:dyDescent="0.25">
      <c r="A108" s="342" t="s">
        <v>220</v>
      </c>
      <c r="B108" s="52">
        <f>'DAY18'!H108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+(Table121[[#This Row],[OPENING ]]+Table121[[#This Row],[RECEIPTS]]+Table121[[#This Row],[RETURNS]])-(Table121[[#This Row],[EXCHANGED]]+Table121[[#This Row],[SALES]]+Table121[[#This Row],[ISSUES]])</f>
        <v>9803.4</v>
      </c>
      <c r="I108" s="53">
        <v>0</v>
      </c>
      <c r="J108" s="58">
        <f t="shared" si="26"/>
        <v>-9803.4</v>
      </c>
      <c r="K108" s="53">
        <f>+'DAY18'!K108+'DAY19'!C108</f>
        <v>6075</v>
      </c>
      <c r="L108" s="54">
        <f>+'DAY18'!L108+'DAY19'!D108</f>
        <v>0</v>
      </c>
      <c r="M108" s="55">
        <f>+'DAY18'!M108+'DAY19'!E108</f>
        <v>0</v>
      </c>
      <c r="N108" s="52">
        <f>+'DAY18'!N108+'DAY19'!F108</f>
        <v>0</v>
      </c>
      <c r="O108" s="276">
        <f>+'DAY18'!O108+'DAY19'!G108</f>
        <v>3900</v>
      </c>
      <c r="P108" s="53">
        <f t="shared" si="35"/>
        <v>319.73684210526318</v>
      </c>
      <c r="Q108" s="54">
        <f t="shared" si="36"/>
        <v>0</v>
      </c>
      <c r="R108" s="55">
        <f t="shared" si="37"/>
        <v>0</v>
      </c>
      <c r="S108" s="52">
        <f t="shared" si="38"/>
        <v>0</v>
      </c>
      <c r="T108" s="276">
        <f t="shared" si="39"/>
        <v>205.26315789473685</v>
      </c>
      <c r="U108" s="62">
        <f t="shared" si="25"/>
        <v>18.673142857142857</v>
      </c>
    </row>
    <row r="109" spans="1:21" x14ac:dyDescent="0.25">
      <c r="A109" s="340"/>
      <c r="B109" s="52">
        <f>'DAY18'!H109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+(Table121[[#This Row],[OPENING ]]+Table121[[#This Row],[RECEIPTS]]+Table121[[#This Row],[RETURNS]])-(Table121[[#This Row],[EXCHANGED]]+Table121[[#This Row],[SALES]]+Table121[[#This Row],[ISSUES]])</f>
        <v>0</v>
      </c>
      <c r="I109" s="53">
        <v>0</v>
      </c>
      <c r="J109" s="58">
        <f t="shared" si="26"/>
        <v>0</v>
      </c>
      <c r="K109" s="53">
        <f>+'DAY18'!K109+'DAY19'!C109</f>
        <v>0</v>
      </c>
      <c r="L109" s="54">
        <f>+'DAY18'!L109+'DAY19'!D109</f>
        <v>0</v>
      </c>
      <c r="M109" s="55">
        <f>+'DAY18'!M109+'DAY19'!E109</f>
        <v>0</v>
      </c>
      <c r="N109" s="52">
        <f>+'DAY18'!N109+'DAY19'!F109</f>
        <v>0</v>
      </c>
      <c r="O109" s="276">
        <f>+'DAY18'!O109+'DAY19'!G109</f>
        <v>0</v>
      </c>
      <c r="P109" s="53">
        <f t="shared" si="35"/>
        <v>0</v>
      </c>
      <c r="Q109" s="54">
        <f t="shared" si="36"/>
        <v>0</v>
      </c>
      <c r="R109" s="55">
        <f t="shared" si="37"/>
        <v>0</v>
      </c>
      <c r="S109" s="52">
        <f t="shared" si="38"/>
        <v>0</v>
      </c>
      <c r="T109" s="276">
        <f t="shared" si="39"/>
        <v>0</v>
      </c>
      <c r="U109" s="62">
        <f t="shared" si="25"/>
        <v>0</v>
      </c>
    </row>
    <row r="110" spans="1:21" x14ac:dyDescent="0.25">
      <c r="A110" s="340"/>
      <c r="B110" s="52">
        <f>'DAY18'!H110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+(Table121[[#This Row],[OPENING ]]+Table121[[#This Row],[RECEIPTS]]+Table121[[#This Row],[RETURNS]])-(Table121[[#This Row],[EXCHANGED]]+Table121[[#This Row],[SALES]]+Table121[[#This Row],[ISSUES]])</f>
        <v>0</v>
      </c>
      <c r="I110" s="53">
        <v>0</v>
      </c>
      <c r="J110" s="58">
        <f t="shared" si="26"/>
        <v>0</v>
      </c>
      <c r="K110" s="53">
        <f>+'DAY18'!K110+'DAY19'!C110</f>
        <v>0</v>
      </c>
      <c r="L110" s="54">
        <f>+'DAY18'!L110+'DAY19'!D110</f>
        <v>0</v>
      </c>
      <c r="M110" s="55">
        <f>+'DAY18'!M110+'DAY19'!E110</f>
        <v>0</v>
      </c>
      <c r="N110" s="52">
        <f>+'DAY18'!N110+'DAY19'!F110</f>
        <v>0</v>
      </c>
      <c r="O110" s="276">
        <f>+'DAY18'!O110+'DAY19'!G110</f>
        <v>0</v>
      </c>
      <c r="P110" s="53">
        <f t="shared" si="35"/>
        <v>0</v>
      </c>
      <c r="Q110" s="54">
        <f t="shared" si="36"/>
        <v>0</v>
      </c>
      <c r="R110" s="55">
        <f t="shared" si="37"/>
        <v>0</v>
      </c>
      <c r="S110" s="52">
        <f t="shared" si="38"/>
        <v>0</v>
      </c>
      <c r="T110" s="276">
        <f t="shared" si="39"/>
        <v>0</v>
      </c>
      <c r="U110" s="62">
        <f t="shared" si="25"/>
        <v>0</v>
      </c>
    </row>
    <row r="111" spans="1:21" x14ac:dyDescent="0.25">
      <c r="A111" s="340"/>
      <c r="B111" s="52">
        <f>'DAY18'!H111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+(Table121[[#This Row],[OPENING ]]+Table121[[#This Row],[RECEIPTS]]+Table121[[#This Row],[RETURNS]])-(Table121[[#This Row],[EXCHANGED]]+Table121[[#This Row],[SALES]]+Table121[[#This Row],[ISSUES]])</f>
        <v>0</v>
      </c>
      <c r="I111" s="53">
        <v>0</v>
      </c>
      <c r="J111" s="58">
        <f t="shared" si="26"/>
        <v>0</v>
      </c>
      <c r="K111" s="53">
        <f>+'DAY18'!K111+'DAY19'!C111</f>
        <v>0</v>
      </c>
      <c r="L111" s="54">
        <f>+'DAY18'!L111+'DAY19'!D111</f>
        <v>0</v>
      </c>
      <c r="M111" s="55">
        <f>+'DAY18'!M111+'DAY19'!E111</f>
        <v>0</v>
      </c>
      <c r="N111" s="52">
        <f>+'DAY18'!N111+'DAY19'!F111</f>
        <v>0</v>
      </c>
      <c r="O111" s="276">
        <f>+'DAY18'!O111+'DAY19'!G111</f>
        <v>0</v>
      </c>
      <c r="P111" s="53">
        <f t="shared" si="35"/>
        <v>0</v>
      </c>
      <c r="Q111" s="54">
        <f t="shared" si="36"/>
        <v>0</v>
      </c>
      <c r="R111" s="55">
        <f t="shared" si="37"/>
        <v>0</v>
      </c>
      <c r="S111" s="52">
        <f t="shared" si="38"/>
        <v>0</v>
      </c>
      <c r="T111" s="276">
        <f t="shared" si="39"/>
        <v>0</v>
      </c>
      <c r="U111" s="62">
        <f t="shared" si="25"/>
        <v>0</v>
      </c>
    </row>
    <row r="112" spans="1:21" x14ac:dyDescent="0.25">
      <c r="A112" s="340"/>
      <c r="B112" s="52">
        <f>'DAY18'!H112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+(Table121[[#This Row],[OPENING ]]+Table121[[#This Row],[RECEIPTS]]+Table121[[#This Row],[RETURNS]])-(Table121[[#This Row],[EXCHANGED]]+Table121[[#This Row],[SALES]]+Table121[[#This Row],[ISSUES]])</f>
        <v>0</v>
      </c>
      <c r="I112" s="53">
        <v>0</v>
      </c>
      <c r="J112" s="58">
        <f t="shared" si="26"/>
        <v>0</v>
      </c>
      <c r="K112" s="53">
        <f>+'DAY18'!K112+'DAY19'!C112</f>
        <v>0</v>
      </c>
      <c r="L112" s="54">
        <f>+'DAY18'!L112+'DAY19'!D112</f>
        <v>0</v>
      </c>
      <c r="M112" s="55">
        <f>+'DAY18'!M112+'DAY19'!E112</f>
        <v>0</v>
      </c>
      <c r="N112" s="52">
        <f>+'DAY18'!N112+'DAY19'!F112</f>
        <v>0</v>
      </c>
      <c r="O112" s="276">
        <f>+'DAY18'!O112+'DAY19'!G112</f>
        <v>0</v>
      </c>
      <c r="P112" s="53">
        <f t="shared" si="35"/>
        <v>0</v>
      </c>
      <c r="Q112" s="54">
        <f t="shared" si="36"/>
        <v>0</v>
      </c>
      <c r="R112" s="55">
        <f t="shared" si="37"/>
        <v>0</v>
      </c>
      <c r="S112" s="52">
        <f t="shared" si="38"/>
        <v>0</v>
      </c>
      <c r="T112" s="276">
        <f t="shared" si="39"/>
        <v>0</v>
      </c>
      <c r="U112" s="62">
        <f t="shared" si="25"/>
        <v>0</v>
      </c>
    </row>
    <row r="113" spans="1:21" ht="15.75" thickBot="1" x14ac:dyDescent="0.3">
      <c r="A113" s="342" t="s">
        <v>126</v>
      </c>
      <c r="B113" s="52">
        <f>'DAY18'!H113</f>
        <v>0</v>
      </c>
      <c r="C113" s="53">
        <v>0</v>
      </c>
      <c r="D113" s="54">
        <v>0</v>
      </c>
      <c r="E113" s="55">
        <v>0</v>
      </c>
      <c r="F113" s="52">
        <v>0</v>
      </c>
      <c r="G113" s="276">
        <v>0</v>
      </c>
      <c r="H113" s="54">
        <f>+(Table121[[#This Row],[OPENING ]]+Table121[[#This Row],[RECEIPTS]]+Table121[[#This Row],[RETURNS]])-(Table121[[#This Row],[EXCHANGED]]+Table121[[#This Row],[SALES]]+Table121[[#This Row],[ISSUES]])</f>
        <v>0</v>
      </c>
      <c r="I113" s="144">
        <v>0</v>
      </c>
      <c r="J113" s="148">
        <f t="shared" si="26"/>
        <v>0</v>
      </c>
      <c r="K113" s="53">
        <f>+'DAY18'!K113+'DAY19'!C113</f>
        <v>0</v>
      </c>
      <c r="L113" s="54">
        <f>+'DAY18'!L113+'DAY19'!D113</f>
        <v>0</v>
      </c>
      <c r="M113" s="55">
        <f>+'DAY18'!M113+'DAY19'!E113</f>
        <v>0</v>
      </c>
      <c r="N113" s="52">
        <f>+'DAY18'!N113+'DAY19'!F113</f>
        <v>0</v>
      </c>
      <c r="O113" s="276">
        <f>+'DAY18'!O113+'DAY19'!G113</f>
        <v>0</v>
      </c>
      <c r="P113" s="53">
        <f t="shared" si="35"/>
        <v>0</v>
      </c>
      <c r="Q113" s="54">
        <f t="shared" si="36"/>
        <v>0</v>
      </c>
      <c r="R113" s="55">
        <f t="shared" si="37"/>
        <v>0</v>
      </c>
      <c r="S113" s="52">
        <f t="shared" si="38"/>
        <v>0</v>
      </c>
      <c r="T113" s="276">
        <f t="shared" si="39"/>
        <v>0</v>
      </c>
      <c r="U113" s="167">
        <f t="shared" si="25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40">SUM(C102:C113)</f>
        <v>0</v>
      </c>
      <c r="D114" s="162">
        <f t="shared" si="40"/>
        <v>0</v>
      </c>
      <c r="E114" s="163">
        <f t="shared" si="40"/>
        <v>0</v>
      </c>
      <c r="F114" s="160">
        <f t="shared" si="40"/>
        <v>0</v>
      </c>
      <c r="G114" s="277">
        <f t="shared" ref="G114:T114" si="41">SUM(G102:G113)</f>
        <v>0</v>
      </c>
      <c r="H114" s="162">
        <f t="shared" si="41"/>
        <v>10062</v>
      </c>
      <c r="I114" s="161">
        <f t="shared" si="41"/>
        <v>0</v>
      </c>
      <c r="J114" s="165">
        <f>SUM(J102:J113)</f>
        <v>-10062</v>
      </c>
      <c r="K114" s="161">
        <f t="shared" si="41"/>
        <v>6075</v>
      </c>
      <c r="L114" s="162">
        <f t="shared" si="41"/>
        <v>0</v>
      </c>
      <c r="M114" s="163">
        <f t="shared" si="41"/>
        <v>0</v>
      </c>
      <c r="N114" s="160">
        <f t="shared" si="41"/>
        <v>0</v>
      </c>
      <c r="O114" s="277">
        <f t="shared" si="41"/>
        <v>3900</v>
      </c>
      <c r="P114" s="161">
        <f t="shared" si="41"/>
        <v>319.73684210526318</v>
      </c>
      <c r="Q114" s="162">
        <f t="shared" si="41"/>
        <v>0</v>
      </c>
      <c r="R114" s="163">
        <f t="shared" si="41"/>
        <v>0</v>
      </c>
      <c r="S114" s="160">
        <f t="shared" si="41"/>
        <v>0</v>
      </c>
      <c r="T114" s="277">
        <f t="shared" si="41"/>
        <v>205.26315789473685</v>
      </c>
      <c r="U114" s="166">
        <f t="shared" si="25"/>
        <v>19.165714285714287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'DAY18'!H117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+(Table121[[#This Row],[OPENING ]]+Table121[[#This Row],[RECEIPTS]]+Table121[[#This Row],[RETURNS]])-(Table121[[#This Row],[EXCHANGED]]+Table121[[#This Row],[SALES]]+Table121[[#This Row],[ISSUES]])</f>
        <v>0</v>
      </c>
      <c r="I117" s="53">
        <v>0</v>
      </c>
      <c r="J117" s="58">
        <f t="shared" si="26"/>
        <v>0</v>
      </c>
      <c r="K117" s="53">
        <f>+'DAY18'!K117+'DAY19'!C117</f>
        <v>0</v>
      </c>
      <c r="L117" s="54">
        <f>+'DAY18'!L117+'DAY19'!D117</f>
        <v>0</v>
      </c>
      <c r="M117" s="55">
        <f>+'DAY18'!M117+'DAY19'!E117</f>
        <v>0</v>
      </c>
      <c r="N117" s="52">
        <f>+'DAY18'!N117+'DAY19'!F117</f>
        <v>0</v>
      </c>
      <c r="O117" s="276">
        <f>+'DAY18'!O117+'DAY19'!G117</f>
        <v>0</v>
      </c>
      <c r="P117" s="53">
        <f>+K117/19</f>
        <v>0</v>
      </c>
      <c r="Q117" s="54">
        <f>+L117/19</f>
        <v>0</v>
      </c>
      <c r="R117" s="55">
        <f>+M117/19</f>
        <v>0</v>
      </c>
      <c r="S117" s="52">
        <f>+N117/19</f>
        <v>0</v>
      </c>
      <c r="T117" s="276">
        <f>+O117/19</f>
        <v>0</v>
      </c>
      <c r="U117" s="62">
        <f t="shared" si="25"/>
        <v>0</v>
      </c>
    </row>
    <row r="118" spans="1:21" x14ac:dyDescent="0.25">
      <c r="A118" s="78" t="s">
        <v>46</v>
      </c>
      <c r="B118" s="52">
        <f>'DAY18'!H118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+(Table121[[#This Row],[OPENING ]]+Table121[[#This Row],[RECEIPTS]]+Table121[[#This Row],[RETURNS]])-(Table121[[#This Row],[EXCHANGED]]+Table121[[#This Row],[SALES]]+Table121[[#This Row],[ISSUES]])</f>
        <v>0</v>
      </c>
      <c r="I118" s="53">
        <v>0</v>
      </c>
      <c r="J118" s="58">
        <f t="shared" si="26"/>
        <v>0</v>
      </c>
      <c r="K118" s="53">
        <f>+'DAY18'!K118+'DAY19'!C118</f>
        <v>0</v>
      </c>
      <c r="L118" s="54">
        <f>+'DAY18'!L118+'DAY19'!D118</f>
        <v>0</v>
      </c>
      <c r="M118" s="55">
        <f>+'DAY18'!M118+'DAY19'!E118</f>
        <v>0</v>
      </c>
      <c r="N118" s="52">
        <f>+'DAY18'!N118+'DAY19'!F118</f>
        <v>0</v>
      </c>
      <c r="O118" s="276">
        <f>+'DAY18'!O118+'DAY19'!G118</f>
        <v>0</v>
      </c>
      <c r="P118" s="53">
        <f t="shared" ref="P118:P124" si="42">+K118/19</f>
        <v>0</v>
      </c>
      <c r="Q118" s="54">
        <f t="shared" ref="Q118:Q124" si="43">+L118/19</f>
        <v>0</v>
      </c>
      <c r="R118" s="55">
        <f t="shared" ref="R118:R124" si="44">+M118/19</f>
        <v>0</v>
      </c>
      <c r="S118" s="52">
        <f t="shared" ref="S118:S124" si="45">+N118/19</f>
        <v>0</v>
      </c>
      <c r="T118" s="276">
        <f t="shared" ref="T118:T124" si="46">+O118/19</f>
        <v>0</v>
      </c>
      <c r="U118" s="62">
        <f t="shared" si="25"/>
        <v>0</v>
      </c>
    </row>
    <row r="119" spans="1:21" x14ac:dyDescent="0.25">
      <c r="A119" s="78"/>
      <c r="B119" s="52">
        <f>'DAY18'!H119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+(Table121[[#This Row],[OPENING ]]+Table121[[#This Row],[RECEIPTS]]+Table121[[#This Row],[RETURNS]])-(Table121[[#This Row],[EXCHANGED]]+Table121[[#This Row],[SALES]]+Table121[[#This Row],[ISSUES]])</f>
        <v>0</v>
      </c>
      <c r="I119" s="53">
        <v>0</v>
      </c>
      <c r="J119" s="58">
        <f t="shared" si="26"/>
        <v>0</v>
      </c>
      <c r="K119" s="53">
        <f>+'DAY18'!K119+'DAY19'!C119</f>
        <v>0</v>
      </c>
      <c r="L119" s="54">
        <f>+'DAY18'!L119+'DAY19'!D119</f>
        <v>0</v>
      </c>
      <c r="M119" s="55">
        <f>+'DAY18'!M119+'DAY19'!E119</f>
        <v>0</v>
      </c>
      <c r="N119" s="52">
        <f>+'DAY18'!N119+'DAY19'!F119</f>
        <v>0</v>
      </c>
      <c r="O119" s="276">
        <f>+'DAY18'!O119+'DAY19'!G119</f>
        <v>0</v>
      </c>
      <c r="P119" s="53">
        <f t="shared" si="42"/>
        <v>0</v>
      </c>
      <c r="Q119" s="54">
        <f t="shared" si="43"/>
        <v>0</v>
      </c>
      <c r="R119" s="55">
        <f t="shared" si="44"/>
        <v>0</v>
      </c>
      <c r="S119" s="52">
        <f t="shared" si="45"/>
        <v>0</v>
      </c>
      <c r="T119" s="276">
        <f t="shared" si="46"/>
        <v>0</v>
      </c>
      <c r="U119" s="62">
        <f t="shared" si="25"/>
        <v>0</v>
      </c>
    </row>
    <row r="120" spans="1:21" x14ac:dyDescent="0.25">
      <c r="A120" s="78" t="s">
        <v>230</v>
      </c>
      <c r="B120" s="52">
        <f>'DAY18'!H120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+(Table121[[#This Row],[OPENING ]]+Table121[[#This Row],[RECEIPTS]]+Table121[[#This Row],[RETURNS]])-(Table121[[#This Row],[EXCHANGED]]+Table121[[#This Row],[SALES]]+Table121[[#This Row],[ISSUES]])</f>
        <v>0</v>
      </c>
      <c r="I120" s="53">
        <v>0</v>
      </c>
      <c r="J120" s="58">
        <f t="shared" si="26"/>
        <v>0</v>
      </c>
      <c r="K120" s="53">
        <f>+'DAY18'!K120+'DAY19'!C120</f>
        <v>0</v>
      </c>
      <c r="L120" s="54">
        <f>+'DAY18'!L120+'DAY19'!D120</f>
        <v>0</v>
      </c>
      <c r="M120" s="55">
        <f>+'DAY18'!M120+'DAY19'!E120</f>
        <v>0</v>
      </c>
      <c r="N120" s="52">
        <f>+'DAY18'!N120+'DAY19'!F120</f>
        <v>0</v>
      </c>
      <c r="O120" s="276">
        <f>+'DAY18'!O120+'DAY19'!G120</f>
        <v>0</v>
      </c>
      <c r="P120" s="53">
        <f t="shared" si="42"/>
        <v>0</v>
      </c>
      <c r="Q120" s="54">
        <f t="shared" si="43"/>
        <v>0</v>
      </c>
      <c r="R120" s="55">
        <f t="shared" si="44"/>
        <v>0</v>
      </c>
      <c r="S120" s="52">
        <f t="shared" si="45"/>
        <v>0</v>
      </c>
      <c r="T120" s="276">
        <f t="shared" si="46"/>
        <v>0</v>
      </c>
      <c r="U120" s="62">
        <f t="shared" si="25"/>
        <v>0</v>
      </c>
    </row>
    <row r="121" spans="1:21" x14ac:dyDescent="0.25">
      <c r="A121" s="78" t="s">
        <v>231</v>
      </c>
      <c r="B121" s="52">
        <f>'DAY18'!H121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+(Table121[[#This Row],[OPENING ]]+Table121[[#This Row],[RECEIPTS]]+Table121[[#This Row],[RETURNS]])-(Table121[[#This Row],[EXCHANGED]]+Table121[[#This Row],[SALES]]+Table121[[#This Row],[ISSUES]])</f>
        <v>8486.7999999999993</v>
      </c>
      <c r="I121" s="53">
        <v>0</v>
      </c>
      <c r="J121" s="58">
        <f t="shared" si="26"/>
        <v>-8486.7999999999993</v>
      </c>
      <c r="K121" s="53">
        <f>+'DAY18'!K121+'DAY19'!C121</f>
        <v>0</v>
      </c>
      <c r="L121" s="54">
        <f>+'DAY18'!L121+'DAY19'!D121</f>
        <v>8.3000000000000007</v>
      </c>
      <c r="M121" s="55">
        <f>+'DAY18'!M121+'DAY19'!E121</f>
        <v>0</v>
      </c>
      <c r="N121" s="52">
        <f>+'DAY18'!N121+'DAY19'!F121</f>
        <v>0</v>
      </c>
      <c r="O121" s="276">
        <f>+'DAY18'!O121+'DAY19'!G121</f>
        <v>2209.9</v>
      </c>
      <c r="P121" s="53">
        <f t="shared" si="42"/>
        <v>0</v>
      </c>
      <c r="Q121" s="54">
        <f t="shared" si="43"/>
        <v>0.43684210526315792</v>
      </c>
      <c r="R121" s="55">
        <f t="shared" si="44"/>
        <v>0</v>
      </c>
      <c r="S121" s="52">
        <f t="shared" si="45"/>
        <v>0</v>
      </c>
      <c r="T121" s="276">
        <f t="shared" si="46"/>
        <v>116.31052631578947</v>
      </c>
      <c r="U121" s="62">
        <f t="shared" si="25"/>
        <v>72.693715625281754</v>
      </c>
    </row>
    <row r="122" spans="1:21" x14ac:dyDescent="0.25">
      <c r="A122" s="78" t="s">
        <v>232</v>
      </c>
      <c r="B122" s="52">
        <f>'DAY18'!H122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+(Table121[[#This Row],[OPENING ]]+Table121[[#This Row],[RECEIPTS]]+Table121[[#This Row],[RETURNS]])-(Table121[[#This Row],[EXCHANGED]]+Table121[[#This Row],[SALES]]+Table121[[#This Row],[ISSUES]])</f>
        <v>0</v>
      </c>
      <c r="I122" s="53">
        <v>0</v>
      </c>
      <c r="J122" s="58">
        <f t="shared" si="26"/>
        <v>0</v>
      </c>
      <c r="K122" s="53">
        <f>+'DAY18'!K122+'DAY19'!C122</f>
        <v>0</v>
      </c>
      <c r="L122" s="54">
        <f>+'DAY18'!L122+'DAY19'!D122</f>
        <v>0</v>
      </c>
      <c r="M122" s="55">
        <f>+'DAY18'!M122+'DAY19'!E122</f>
        <v>0</v>
      </c>
      <c r="N122" s="52">
        <f>+'DAY18'!N122+'DAY19'!F122</f>
        <v>0</v>
      </c>
      <c r="O122" s="276">
        <f>+'DAY18'!O122+'DAY19'!G122</f>
        <v>0</v>
      </c>
      <c r="P122" s="53">
        <f t="shared" si="42"/>
        <v>0</v>
      </c>
      <c r="Q122" s="54">
        <f t="shared" si="43"/>
        <v>0</v>
      </c>
      <c r="R122" s="55">
        <f t="shared" si="44"/>
        <v>0</v>
      </c>
      <c r="S122" s="52">
        <f t="shared" si="45"/>
        <v>0</v>
      </c>
      <c r="T122" s="276">
        <f t="shared" si="46"/>
        <v>0</v>
      </c>
      <c r="U122" s="62">
        <f t="shared" si="25"/>
        <v>0</v>
      </c>
    </row>
    <row r="123" spans="1:21" x14ac:dyDescent="0.25">
      <c r="A123" s="320" t="s">
        <v>246</v>
      </c>
      <c r="B123" s="52">
        <f>'DAY18'!H123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+(Table121[[#This Row],[OPENING ]]+Table121[[#This Row],[RECEIPTS]]+Table121[[#This Row],[RETURNS]])-(Table121[[#This Row],[EXCHANGED]]+Table121[[#This Row],[SALES]]+Table121[[#This Row],[ISSUES]])</f>
        <v>100</v>
      </c>
      <c r="I123" s="53">
        <v>0</v>
      </c>
      <c r="J123" s="58">
        <f t="shared" si="26"/>
        <v>-100</v>
      </c>
      <c r="K123" s="53">
        <f>+'DAY18'!K123+'DAY19'!C123</f>
        <v>0</v>
      </c>
      <c r="L123" s="54">
        <f>+'DAY18'!L123+'DAY19'!D123</f>
        <v>0</v>
      </c>
      <c r="M123" s="55">
        <f>+'DAY18'!M123+'DAY19'!E123</f>
        <v>0</v>
      </c>
      <c r="N123" s="52">
        <f>+'DAY18'!N123+'DAY19'!F123</f>
        <v>0</v>
      </c>
      <c r="O123" s="276">
        <f>+'DAY18'!O123+'DAY19'!G123</f>
        <v>0</v>
      </c>
      <c r="P123" s="53">
        <f t="shared" si="42"/>
        <v>0</v>
      </c>
      <c r="Q123" s="54">
        <f t="shared" si="43"/>
        <v>0</v>
      </c>
      <c r="R123" s="55">
        <f t="shared" si="44"/>
        <v>0</v>
      </c>
      <c r="S123" s="52">
        <f t="shared" si="45"/>
        <v>0</v>
      </c>
      <c r="T123" s="276">
        <f t="shared" si="46"/>
        <v>0</v>
      </c>
      <c r="U123" s="62">
        <f t="shared" si="25"/>
        <v>0</v>
      </c>
    </row>
    <row r="124" spans="1:21" ht="15.75" thickBot="1" x14ac:dyDescent="0.3">
      <c r="A124" s="177"/>
      <c r="B124" s="52">
        <f>'DAY18'!H124</f>
        <v>0</v>
      </c>
      <c r="C124" s="53">
        <v>0</v>
      </c>
      <c r="D124" s="54">
        <v>0</v>
      </c>
      <c r="E124" s="55">
        <v>0</v>
      </c>
      <c r="F124" s="52">
        <v>0</v>
      </c>
      <c r="G124" s="276">
        <v>0</v>
      </c>
      <c r="H124" s="54">
        <f>+(Table121[[#This Row],[OPENING ]]+Table121[[#This Row],[RECEIPTS]]+Table121[[#This Row],[RETURNS]])-(Table121[[#This Row],[EXCHANGED]]+Table121[[#This Row],[SALES]]+Table121[[#This Row],[ISSUES]])</f>
        <v>0</v>
      </c>
      <c r="I124" s="144">
        <v>0</v>
      </c>
      <c r="J124" s="148">
        <f t="shared" si="26"/>
        <v>0</v>
      </c>
      <c r="K124" s="53">
        <f>+'DAY18'!K124+'DAY19'!C124</f>
        <v>0</v>
      </c>
      <c r="L124" s="54">
        <f>+'DAY18'!L124+'DAY19'!D124</f>
        <v>0</v>
      </c>
      <c r="M124" s="55">
        <f>+'DAY18'!M124+'DAY19'!E124</f>
        <v>0</v>
      </c>
      <c r="N124" s="52">
        <f>+'DAY18'!N124+'DAY19'!F124</f>
        <v>0</v>
      </c>
      <c r="O124" s="276">
        <f>+'DAY18'!O124+'DAY19'!G124</f>
        <v>0</v>
      </c>
      <c r="P124" s="53">
        <f t="shared" si="42"/>
        <v>0</v>
      </c>
      <c r="Q124" s="54">
        <f t="shared" si="43"/>
        <v>0</v>
      </c>
      <c r="R124" s="55">
        <f t="shared" si="44"/>
        <v>0</v>
      </c>
      <c r="S124" s="52">
        <f t="shared" si="45"/>
        <v>0</v>
      </c>
      <c r="T124" s="276">
        <f t="shared" si="46"/>
        <v>0</v>
      </c>
      <c r="U124" s="167">
        <f t="shared" si="25"/>
        <v>0</v>
      </c>
    </row>
    <row r="125" spans="1:21" ht="17.25" thickBot="1" x14ac:dyDescent="0.35">
      <c r="A125" s="159" t="s">
        <v>196</v>
      </c>
      <c r="B125" s="160">
        <f t="shared" ref="B125:T125" si="47">SUM(B117:B124)</f>
        <v>8586.7999999999993</v>
      </c>
      <c r="C125" s="161">
        <f t="shared" si="47"/>
        <v>0</v>
      </c>
      <c r="D125" s="162">
        <f t="shared" si="47"/>
        <v>0</v>
      </c>
      <c r="E125" s="163">
        <f t="shared" si="47"/>
        <v>0</v>
      </c>
      <c r="F125" s="160">
        <f t="shared" si="47"/>
        <v>0</v>
      </c>
      <c r="G125" s="277">
        <f t="shared" si="47"/>
        <v>0</v>
      </c>
      <c r="H125" s="162">
        <f t="shared" si="47"/>
        <v>8586.7999999999993</v>
      </c>
      <c r="I125" s="161">
        <f t="shared" si="47"/>
        <v>0</v>
      </c>
      <c r="J125" s="165">
        <f>SUM(J117:J124)</f>
        <v>-8586.7999999999993</v>
      </c>
      <c r="K125" s="161">
        <f t="shared" si="47"/>
        <v>0</v>
      </c>
      <c r="L125" s="162">
        <f t="shared" si="47"/>
        <v>8.3000000000000007</v>
      </c>
      <c r="M125" s="163">
        <f t="shared" si="47"/>
        <v>0</v>
      </c>
      <c r="N125" s="160">
        <f t="shared" si="47"/>
        <v>0</v>
      </c>
      <c r="O125" s="277">
        <f t="shared" si="47"/>
        <v>2209.9</v>
      </c>
      <c r="P125" s="161">
        <f t="shared" si="47"/>
        <v>0</v>
      </c>
      <c r="Q125" s="162">
        <f t="shared" si="47"/>
        <v>0.43684210526315792</v>
      </c>
      <c r="R125" s="163">
        <f t="shared" si="47"/>
        <v>0</v>
      </c>
      <c r="S125" s="160">
        <f t="shared" si="47"/>
        <v>0</v>
      </c>
      <c r="T125" s="277">
        <f t="shared" si="47"/>
        <v>116.31052631578947</v>
      </c>
      <c r="U125" s="166">
        <f t="shared" si="25"/>
        <v>73.550265981426378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'DAY18'!H128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+(Table121[[#This Row],[OPENING ]]+Table121[[#This Row],[RECEIPTS]]+Table121[[#This Row],[RETURNS]])-(Table121[[#This Row],[EXCHANGED]]+Table121[[#This Row],[SALES]]+Table121[[#This Row],[ISSUES]])</f>
        <v>0</v>
      </c>
      <c r="I128" s="53">
        <v>0</v>
      </c>
      <c r="J128" s="58">
        <f t="shared" si="26"/>
        <v>0</v>
      </c>
      <c r="K128" s="53">
        <f>+'DAY18'!K128+'DAY19'!C128</f>
        <v>0</v>
      </c>
      <c r="L128" s="54">
        <f>+'DAY18'!L128+'DAY19'!D128</f>
        <v>0</v>
      </c>
      <c r="M128" s="55">
        <f>+'DAY18'!M128+'DAY19'!E128</f>
        <v>0</v>
      </c>
      <c r="N128" s="52">
        <f>+'DAY18'!N128+'DAY19'!F128</f>
        <v>0</v>
      </c>
      <c r="O128" s="276">
        <f>+'DAY18'!O128+'DAY19'!G128</f>
        <v>1017</v>
      </c>
      <c r="P128" s="53">
        <f>+K128/19</f>
        <v>0</v>
      </c>
      <c r="Q128" s="54">
        <f>+L128/19</f>
        <v>0</v>
      </c>
      <c r="R128" s="55">
        <f>+M128/19</f>
        <v>0</v>
      </c>
      <c r="S128" s="52">
        <f>+N128/19</f>
        <v>0</v>
      </c>
      <c r="T128" s="276">
        <f>+O128/19</f>
        <v>53.526315789473685</v>
      </c>
      <c r="U128" s="62">
        <f t="shared" si="25"/>
        <v>0</v>
      </c>
    </row>
    <row r="129" spans="1:21" x14ac:dyDescent="0.25">
      <c r="A129" s="80" t="s">
        <v>48</v>
      </c>
      <c r="B129" s="52">
        <f>'DAY18'!H129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+(Table121[[#This Row],[OPENING ]]+Table121[[#This Row],[RECEIPTS]]+Table121[[#This Row],[RETURNS]])-(Table121[[#This Row],[EXCHANGED]]+Table121[[#This Row],[SALES]]+Table121[[#This Row],[ISSUES]])</f>
        <v>28</v>
      </c>
      <c r="I129" s="53">
        <v>0</v>
      </c>
      <c r="J129" s="58">
        <f t="shared" si="26"/>
        <v>-28</v>
      </c>
      <c r="K129" s="53">
        <f>+'DAY18'!K129+'DAY19'!C129</f>
        <v>0</v>
      </c>
      <c r="L129" s="54">
        <f>+'DAY18'!L129+'DAY19'!D129</f>
        <v>0</v>
      </c>
      <c r="M129" s="55">
        <f>+'DAY18'!M129+'DAY19'!E129</f>
        <v>0</v>
      </c>
      <c r="N129" s="52">
        <f>+'DAY18'!N129+'DAY19'!F129</f>
        <v>0</v>
      </c>
      <c r="O129" s="276">
        <f>+'DAY18'!O129+'DAY19'!G129</f>
        <v>0</v>
      </c>
      <c r="P129" s="53">
        <f t="shared" ref="P129:P149" si="48">+K129/19</f>
        <v>0</v>
      </c>
      <c r="Q129" s="54">
        <f t="shared" ref="Q129:Q149" si="49">+L129/19</f>
        <v>0</v>
      </c>
      <c r="R129" s="55">
        <f t="shared" ref="R129:R149" si="50">+M129/19</f>
        <v>0</v>
      </c>
      <c r="S129" s="52">
        <f t="shared" ref="S129:S149" si="51">+N129/19</f>
        <v>0</v>
      </c>
      <c r="T129" s="276">
        <f t="shared" ref="T129:T149" si="52">+O129/19</f>
        <v>0</v>
      </c>
      <c r="U129" s="62">
        <f t="shared" si="25"/>
        <v>0</v>
      </c>
    </row>
    <row r="130" spans="1:21" x14ac:dyDescent="0.25">
      <c r="A130" s="80" t="s">
        <v>49</v>
      </c>
      <c r="B130" s="52">
        <f>'DAY18'!H130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+(Table121[[#This Row],[OPENING ]]+Table121[[#This Row],[RECEIPTS]]+Table121[[#This Row],[RETURNS]])-(Table121[[#This Row],[EXCHANGED]]+Table121[[#This Row],[SALES]]+Table121[[#This Row],[ISSUES]])</f>
        <v>0</v>
      </c>
      <c r="I130" s="53">
        <v>0</v>
      </c>
      <c r="J130" s="58">
        <f t="shared" si="26"/>
        <v>0</v>
      </c>
      <c r="K130" s="53">
        <f>+'DAY18'!K130+'DAY19'!C130</f>
        <v>20</v>
      </c>
      <c r="L130" s="54">
        <f>+'DAY18'!L130+'DAY19'!D130</f>
        <v>0</v>
      </c>
      <c r="M130" s="55">
        <f>+'DAY18'!M130+'DAY19'!E130</f>
        <v>0</v>
      </c>
      <c r="N130" s="52">
        <f>+'DAY18'!N130+'DAY19'!F130</f>
        <v>0</v>
      </c>
      <c r="O130" s="276">
        <f>+'DAY18'!O130+'DAY19'!G130</f>
        <v>220</v>
      </c>
      <c r="P130" s="53">
        <f t="shared" si="48"/>
        <v>1.0526315789473684</v>
      </c>
      <c r="Q130" s="54">
        <f t="shared" si="49"/>
        <v>0</v>
      </c>
      <c r="R130" s="55">
        <f t="shared" si="50"/>
        <v>0</v>
      </c>
      <c r="S130" s="52">
        <f t="shared" si="51"/>
        <v>0</v>
      </c>
      <c r="T130" s="276">
        <f t="shared" si="52"/>
        <v>11.578947368421053</v>
      </c>
      <c r="U130" s="62">
        <f t="shared" si="25"/>
        <v>0</v>
      </c>
    </row>
    <row r="131" spans="1:21" x14ac:dyDescent="0.25">
      <c r="A131" s="80" t="s">
        <v>50</v>
      </c>
      <c r="B131" s="52">
        <f>'DAY18'!H131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+(Table121[[#This Row],[OPENING ]]+Table121[[#This Row],[RECEIPTS]]+Table121[[#This Row],[RETURNS]])-(Table121[[#This Row],[EXCHANGED]]+Table121[[#This Row],[SALES]]+Table121[[#This Row],[ISSUES]])</f>
        <v>43.900000000000006</v>
      </c>
      <c r="I131" s="53">
        <v>0</v>
      </c>
      <c r="J131" s="58">
        <f t="shared" si="26"/>
        <v>-43.900000000000006</v>
      </c>
      <c r="K131" s="53">
        <f>+'DAY18'!K131+'DAY19'!C131</f>
        <v>0</v>
      </c>
      <c r="L131" s="54">
        <f>+'DAY18'!L131+'DAY19'!D131</f>
        <v>0</v>
      </c>
      <c r="M131" s="55">
        <f>+'DAY18'!M131+'DAY19'!E131</f>
        <v>0</v>
      </c>
      <c r="N131" s="52">
        <f>+'DAY18'!N131+'DAY19'!F131</f>
        <v>0</v>
      </c>
      <c r="O131" s="276">
        <f>+'DAY18'!O131+'DAY19'!G131</f>
        <v>15.8</v>
      </c>
      <c r="P131" s="53">
        <f t="shared" si="48"/>
        <v>0</v>
      </c>
      <c r="Q131" s="54">
        <f t="shared" si="49"/>
        <v>0</v>
      </c>
      <c r="R131" s="55">
        <f t="shared" si="50"/>
        <v>0</v>
      </c>
      <c r="S131" s="52">
        <f t="shared" si="51"/>
        <v>0</v>
      </c>
      <c r="T131" s="276">
        <f t="shared" si="52"/>
        <v>0.83157894736842108</v>
      </c>
      <c r="U131" s="62">
        <f t="shared" si="25"/>
        <v>52.791139240506332</v>
      </c>
    </row>
    <row r="132" spans="1:21" x14ac:dyDescent="0.25">
      <c r="A132" s="80" t="s">
        <v>107</v>
      </c>
      <c r="B132" s="52">
        <f>'DAY18'!H132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+(Table121[[#This Row],[OPENING ]]+Table121[[#This Row],[RECEIPTS]]+Table121[[#This Row],[RETURNS]])-(Table121[[#This Row],[EXCHANGED]]+Table121[[#This Row],[SALES]]+Table121[[#This Row],[ISSUES]])</f>
        <v>0</v>
      </c>
      <c r="I132" s="53">
        <v>0</v>
      </c>
      <c r="J132" s="58">
        <f t="shared" si="26"/>
        <v>0</v>
      </c>
      <c r="K132" s="53">
        <f>+'DAY18'!K132+'DAY19'!C132</f>
        <v>0</v>
      </c>
      <c r="L132" s="54">
        <f>+'DAY18'!L132+'DAY19'!D132</f>
        <v>0</v>
      </c>
      <c r="M132" s="55">
        <f>+'DAY18'!M132+'DAY19'!E132</f>
        <v>0</v>
      </c>
      <c r="N132" s="52">
        <f>+'DAY18'!N132+'DAY19'!F132</f>
        <v>0</v>
      </c>
      <c r="O132" s="276">
        <f>+'DAY18'!O132+'DAY19'!G132</f>
        <v>0</v>
      </c>
      <c r="P132" s="53">
        <f t="shared" si="48"/>
        <v>0</v>
      </c>
      <c r="Q132" s="54">
        <f t="shared" si="49"/>
        <v>0</v>
      </c>
      <c r="R132" s="55">
        <f t="shared" si="50"/>
        <v>0</v>
      </c>
      <c r="S132" s="52">
        <f t="shared" si="51"/>
        <v>0</v>
      </c>
      <c r="T132" s="276">
        <f t="shared" si="52"/>
        <v>0</v>
      </c>
      <c r="U132" s="62">
        <f t="shared" si="25"/>
        <v>0</v>
      </c>
    </row>
    <row r="133" spans="1:21" x14ac:dyDescent="0.25">
      <c r="A133" s="80" t="s">
        <v>108</v>
      </c>
      <c r="B133" s="52">
        <f>'DAY18'!H133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+(Table121[[#This Row],[OPENING ]]+Table121[[#This Row],[RECEIPTS]]+Table121[[#This Row],[RETURNS]])-(Table121[[#This Row],[EXCHANGED]]+Table121[[#This Row],[SALES]]+Table121[[#This Row],[ISSUES]])</f>
        <v>5775.4</v>
      </c>
      <c r="I133" s="53">
        <v>0</v>
      </c>
      <c r="J133" s="58">
        <f t="shared" si="26"/>
        <v>-5775.4</v>
      </c>
      <c r="K133" s="53">
        <f>+'DAY18'!K133+'DAY19'!C133</f>
        <v>0</v>
      </c>
      <c r="L133" s="54">
        <f>+'DAY18'!L133+'DAY19'!D133</f>
        <v>0</v>
      </c>
      <c r="M133" s="55">
        <f>+'DAY18'!M133+'DAY19'!E133</f>
        <v>0</v>
      </c>
      <c r="N133" s="52">
        <f>+'DAY18'!N133+'DAY19'!F133</f>
        <v>0</v>
      </c>
      <c r="O133" s="276">
        <f>+'DAY18'!O133+'DAY19'!G133</f>
        <v>0</v>
      </c>
      <c r="P133" s="53">
        <f t="shared" si="48"/>
        <v>0</v>
      </c>
      <c r="Q133" s="54">
        <f t="shared" si="49"/>
        <v>0</v>
      </c>
      <c r="R133" s="55">
        <f t="shared" si="50"/>
        <v>0</v>
      </c>
      <c r="S133" s="52">
        <f t="shared" si="51"/>
        <v>0</v>
      </c>
      <c r="T133" s="276">
        <f t="shared" si="52"/>
        <v>0</v>
      </c>
      <c r="U133" s="62">
        <f t="shared" ref="U133:U209" si="53">IFERROR(+H133/(P133+Q133+R133+S133+T133),0)</f>
        <v>0</v>
      </c>
    </row>
    <row r="134" spans="1:21" x14ac:dyDescent="0.25">
      <c r="A134" s="85" t="s">
        <v>115</v>
      </c>
      <c r="B134" s="52">
        <f>'DAY18'!H134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+(Table121[[#This Row],[OPENING ]]+Table121[[#This Row],[RECEIPTS]]+Table121[[#This Row],[RETURNS]])-(Table121[[#This Row],[EXCHANGED]]+Table121[[#This Row],[SALES]]+Table121[[#This Row],[ISSUES]])</f>
        <v>0</v>
      </c>
      <c r="I134" s="53">
        <v>0</v>
      </c>
      <c r="J134" s="58">
        <f t="shared" si="26"/>
        <v>0</v>
      </c>
      <c r="K134" s="53">
        <f>+'DAY18'!K134+'DAY19'!C134</f>
        <v>0</v>
      </c>
      <c r="L134" s="54">
        <f>+'DAY18'!L134+'DAY19'!D134</f>
        <v>0</v>
      </c>
      <c r="M134" s="55">
        <f>+'DAY18'!M134+'DAY19'!E134</f>
        <v>0</v>
      </c>
      <c r="N134" s="52">
        <f>+'DAY18'!N134+'DAY19'!F134</f>
        <v>0</v>
      </c>
      <c r="O134" s="276">
        <f>+'DAY18'!O134+'DAY19'!G134</f>
        <v>0</v>
      </c>
      <c r="P134" s="53">
        <f t="shared" si="48"/>
        <v>0</v>
      </c>
      <c r="Q134" s="54">
        <f t="shared" si="49"/>
        <v>0</v>
      </c>
      <c r="R134" s="55">
        <f t="shared" si="50"/>
        <v>0</v>
      </c>
      <c r="S134" s="52">
        <f t="shared" si="51"/>
        <v>0</v>
      </c>
      <c r="T134" s="276">
        <f t="shared" si="52"/>
        <v>0</v>
      </c>
      <c r="U134" s="62">
        <f t="shared" si="53"/>
        <v>0</v>
      </c>
    </row>
    <row r="135" spans="1:21" x14ac:dyDescent="0.25">
      <c r="A135" s="80" t="s">
        <v>253</v>
      </c>
      <c r="B135" s="52">
        <f>'DAY18'!H135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+(Table121[[#This Row],[OPENING ]]+Table121[[#This Row],[RECEIPTS]]+Table121[[#This Row],[RETURNS]])-(Table121[[#This Row],[EXCHANGED]]+Table121[[#This Row],[SALES]]+Table121[[#This Row],[ISSUES]])</f>
        <v>0</v>
      </c>
      <c r="I135" s="53">
        <v>0</v>
      </c>
      <c r="J135" s="58">
        <f t="shared" si="26"/>
        <v>0</v>
      </c>
      <c r="K135" s="53">
        <f>+'DAY18'!K135+'DAY19'!C135</f>
        <v>0</v>
      </c>
      <c r="L135" s="54">
        <f>+'DAY18'!L135+'DAY19'!D135</f>
        <v>0</v>
      </c>
      <c r="M135" s="55">
        <f>+'DAY18'!M135+'DAY19'!E135</f>
        <v>0</v>
      </c>
      <c r="N135" s="52">
        <f>+'DAY18'!N135+'DAY19'!F135</f>
        <v>0</v>
      </c>
      <c r="O135" s="276">
        <f>+'DAY18'!O135+'DAY19'!G135</f>
        <v>754</v>
      </c>
      <c r="P135" s="53">
        <f t="shared" si="48"/>
        <v>0</v>
      </c>
      <c r="Q135" s="54">
        <f t="shared" si="49"/>
        <v>0</v>
      </c>
      <c r="R135" s="55">
        <f t="shared" si="50"/>
        <v>0</v>
      </c>
      <c r="S135" s="52">
        <f t="shared" si="51"/>
        <v>0</v>
      </c>
      <c r="T135" s="276">
        <f t="shared" si="52"/>
        <v>39.684210526315788</v>
      </c>
      <c r="U135" s="62">
        <f t="shared" si="53"/>
        <v>0</v>
      </c>
    </row>
    <row r="136" spans="1:21" x14ac:dyDescent="0.25">
      <c r="A136" s="80" t="s">
        <v>123</v>
      </c>
      <c r="B136" s="52">
        <f>'DAY18'!H136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+(Table121[[#This Row],[OPENING ]]+Table121[[#This Row],[RECEIPTS]]+Table121[[#This Row],[RETURNS]])-(Table121[[#This Row],[EXCHANGED]]+Table121[[#This Row],[SALES]]+Table121[[#This Row],[ISSUES]])</f>
        <v>0</v>
      </c>
      <c r="I136" s="53">
        <v>0</v>
      </c>
      <c r="J136" s="58">
        <f t="shared" si="26"/>
        <v>0</v>
      </c>
      <c r="K136" s="53">
        <f>+'DAY18'!K136+'DAY19'!C136</f>
        <v>0</v>
      </c>
      <c r="L136" s="54">
        <f>+'DAY18'!L136+'DAY19'!D136</f>
        <v>0</v>
      </c>
      <c r="M136" s="55">
        <f>+'DAY18'!M136+'DAY19'!E136</f>
        <v>0</v>
      </c>
      <c r="N136" s="52">
        <f>+'DAY18'!N136+'DAY19'!F136</f>
        <v>0</v>
      </c>
      <c r="O136" s="276">
        <f>+'DAY18'!O136+'DAY19'!G136</f>
        <v>0</v>
      </c>
      <c r="P136" s="53">
        <f t="shared" si="48"/>
        <v>0</v>
      </c>
      <c r="Q136" s="54">
        <f t="shared" si="49"/>
        <v>0</v>
      </c>
      <c r="R136" s="55">
        <f t="shared" si="50"/>
        <v>0</v>
      </c>
      <c r="S136" s="52">
        <f t="shared" si="51"/>
        <v>0</v>
      </c>
      <c r="T136" s="276">
        <f t="shared" si="52"/>
        <v>0</v>
      </c>
      <c r="U136" s="62">
        <f t="shared" si="53"/>
        <v>0</v>
      </c>
    </row>
    <row r="137" spans="1:21" x14ac:dyDescent="0.25">
      <c r="A137" s="80" t="s">
        <v>124</v>
      </c>
      <c r="B137" s="52">
        <f>'DAY18'!H137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+(Table121[[#This Row],[OPENING ]]+Table121[[#This Row],[RECEIPTS]]+Table121[[#This Row],[RETURNS]])-(Table121[[#This Row],[EXCHANGED]]+Table121[[#This Row],[SALES]]+Table121[[#This Row],[ISSUES]])</f>
        <v>0</v>
      </c>
      <c r="I137" s="53">
        <v>0</v>
      </c>
      <c r="J137" s="58">
        <f t="shared" si="26"/>
        <v>0</v>
      </c>
      <c r="K137" s="53">
        <f>+'DAY18'!K137+'DAY19'!C137</f>
        <v>0</v>
      </c>
      <c r="L137" s="54">
        <f>+'DAY18'!L137+'DAY19'!D137</f>
        <v>0</v>
      </c>
      <c r="M137" s="55">
        <f>+'DAY18'!M137+'DAY19'!E137</f>
        <v>0</v>
      </c>
      <c r="N137" s="52">
        <f>+'DAY18'!N137+'DAY19'!F137</f>
        <v>0</v>
      </c>
      <c r="O137" s="276">
        <f>+'DAY18'!O137+'DAY19'!G137</f>
        <v>0</v>
      </c>
      <c r="P137" s="53">
        <f t="shared" si="48"/>
        <v>0</v>
      </c>
      <c r="Q137" s="54">
        <f t="shared" si="49"/>
        <v>0</v>
      </c>
      <c r="R137" s="55">
        <f t="shared" si="50"/>
        <v>0</v>
      </c>
      <c r="S137" s="52">
        <f t="shared" si="51"/>
        <v>0</v>
      </c>
      <c r="T137" s="276">
        <f t="shared" si="52"/>
        <v>0</v>
      </c>
      <c r="U137" s="62">
        <f t="shared" si="53"/>
        <v>0</v>
      </c>
    </row>
    <row r="138" spans="1:21" x14ac:dyDescent="0.25">
      <c r="A138" s="80" t="s">
        <v>125</v>
      </c>
      <c r="B138" s="52">
        <f>'DAY18'!H138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+(Table121[[#This Row],[OPENING ]]+Table121[[#This Row],[RECEIPTS]]+Table121[[#This Row],[RETURNS]])-(Table121[[#This Row],[EXCHANGED]]+Table121[[#This Row],[SALES]]+Table121[[#This Row],[ISSUES]])</f>
        <v>0</v>
      </c>
      <c r="I138" s="53">
        <v>0</v>
      </c>
      <c r="J138" s="58">
        <f t="shared" si="26"/>
        <v>0</v>
      </c>
      <c r="K138" s="53">
        <f>+'DAY18'!K138+'DAY19'!C138</f>
        <v>0</v>
      </c>
      <c r="L138" s="54">
        <f>+'DAY18'!L138+'DAY19'!D138</f>
        <v>0</v>
      </c>
      <c r="M138" s="55">
        <f>+'DAY18'!M138+'DAY19'!E138</f>
        <v>0</v>
      </c>
      <c r="N138" s="52">
        <f>+'DAY18'!N138+'DAY19'!F138</f>
        <v>0</v>
      </c>
      <c r="O138" s="276">
        <f>+'DAY18'!O138+'DAY19'!G138</f>
        <v>0</v>
      </c>
      <c r="P138" s="53">
        <f t="shared" si="48"/>
        <v>0</v>
      </c>
      <c r="Q138" s="54">
        <f t="shared" si="49"/>
        <v>0</v>
      </c>
      <c r="R138" s="55">
        <f t="shared" si="50"/>
        <v>0</v>
      </c>
      <c r="S138" s="52">
        <f t="shared" si="51"/>
        <v>0</v>
      </c>
      <c r="T138" s="276">
        <f t="shared" si="52"/>
        <v>0</v>
      </c>
      <c r="U138" s="62">
        <f t="shared" si="53"/>
        <v>0</v>
      </c>
    </row>
    <row r="139" spans="1:21" x14ac:dyDescent="0.25">
      <c r="A139" s="80" t="s">
        <v>172</v>
      </c>
      <c r="B139" s="52">
        <f>'DAY18'!H139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+(Table121[[#This Row],[OPENING ]]+Table121[[#This Row],[RECEIPTS]]+Table121[[#This Row],[RETURNS]])-(Table121[[#This Row],[EXCHANGED]]+Table121[[#This Row],[SALES]]+Table121[[#This Row],[ISSUES]])</f>
        <v>0</v>
      </c>
      <c r="I139" s="53">
        <v>0</v>
      </c>
      <c r="J139" s="58">
        <f t="shared" si="26"/>
        <v>0</v>
      </c>
      <c r="K139" s="53">
        <f>+'DAY18'!K139+'DAY19'!C139</f>
        <v>0</v>
      </c>
      <c r="L139" s="54">
        <f>+'DAY18'!L139+'DAY19'!D139</f>
        <v>0</v>
      </c>
      <c r="M139" s="55">
        <f>+'DAY18'!M139+'DAY19'!E139</f>
        <v>0</v>
      </c>
      <c r="N139" s="52">
        <f>+'DAY18'!N139+'DAY19'!F139</f>
        <v>0</v>
      </c>
      <c r="O139" s="276">
        <f>+'DAY18'!O139+'DAY19'!G139</f>
        <v>0</v>
      </c>
      <c r="P139" s="53">
        <f t="shared" si="48"/>
        <v>0</v>
      </c>
      <c r="Q139" s="54">
        <f t="shared" si="49"/>
        <v>0</v>
      </c>
      <c r="R139" s="55">
        <f t="shared" si="50"/>
        <v>0</v>
      </c>
      <c r="S139" s="52">
        <f t="shared" si="51"/>
        <v>0</v>
      </c>
      <c r="T139" s="276">
        <f t="shared" si="52"/>
        <v>0</v>
      </c>
      <c r="U139" s="62">
        <f t="shared" si="53"/>
        <v>0</v>
      </c>
    </row>
    <row r="140" spans="1:21" x14ac:dyDescent="0.25">
      <c r="A140" s="80" t="s">
        <v>173</v>
      </c>
      <c r="B140" s="52">
        <f>'DAY18'!H140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+(Table121[[#This Row],[OPENING ]]+Table121[[#This Row],[RECEIPTS]]+Table121[[#This Row],[RETURNS]])-(Table121[[#This Row],[EXCHANGED]]+Table121[[#This Row],[SALES]]+Table121[[#This Row],[ISSUES]])</f>
        <v>0</v>
      </c>
      <c r="I140" s="53">
        <v>0</v>
      </c>
      <c r="J140" s="58">
        <f t="shared" si="26"/>
        <v>0</v>
      </c>
      <c r="K140" s="53">
        <f>+'DAY18'!K140+'DAY19'!C140</f>
        <v>0</v>
      </c>
      <c r="L140" s="54">
        <f>+'DAY18'!L140+'DAY19'!D140</f>
        <v>0</v>
      </c>
      <c r="M140" s="55">
        <f>+'DAY18'!M140+'DAY19'!E140</f>
        <v>0</v>
      </c>
      <c r="N140" s="52">
        <f>+'DAY18'!N140+'DAY19'!F140</f>
        <v>0</v>
      </c>
      <c r="O140" s="276">
        <f>+'DAY18'!O140+'DAY19'!G140</f>
        <v>0</v>
      </c>
      <c r="P140" s="53">
        <f t="shared" si="48"/>
        <v>0</v>
      </c>
      <c r="Q140" s="54">
        <f t="shared" si="49"/>
        <v>0</v>
      </c>
      <c r="R140" s="55">
        <f t="shared" si="50"/>
        <v>0</v>
      </c>
      <c r="S140" s="52">
        <f t="shared" si="51"/>
        <v>0</v>
      </c>
      <c r="T140" s="276">
        <f t="shared" si="52"/>
        <v>0</v>
      </c>
      <c r="U140" s="62">
        <f t="shared" si="53"/>
        <v>0</v>
      </c>
    </row>
    <row r="141" spans="1:21" x14ac:dyDescent="0.25">
      <c r="A141" s="80" t="s">
        <v>177</v>
      </c>
      <c r="B141" s="52">
        <f>'DAY18'!H141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+(Table121[[#This Row],[OPENING ]]+Table121[[#This Row],[RECEIPTS]]+Table121[[#This Row],[RETURNS]])-(Table121[[#This Row],[EXCHANGED]]+Table121[[#This Row],[SALES]]+Table121[[#This Row],[ISSUES]])</f>
        <v>0</v>
      </c>
      <c r="I141" s="53">
        <v>0</v>
      </c>
      <c r="J141" s="58">
        <f t="shared" si="26"/>
        <v>0</v>
      </c>
      <c r="K141" s="53">
        <f>+'DAY18'!K141+'DAY19'!C141</f>
        <v>0</v>
      </c>
      <c r="L141" s="54">
        <f>+'DAY18'!L141+'DAY19'!D141</f>
        <v>0</v>
      </c>
      <c r="M141" s="55">
        <f>+'DAY18'!M141+'DAY19'!E141</f>
        <v>0</v>
      </c>
      <c r="N141" s="52">
        <f>+'DAY18'!N141+'DAY19'!F141</f>
        <v>0</v>
      </c>
      <c r="O141" s="276">
        <f>+'DAY18'!O141+'DAY19'!G141</f>
        <v>0</v>
      </c>
      <c r="P141" s="53">
        <f t="shared" si="48"/>
        <v>0</v>
      </c>
      <c r="Q141" s="54">
        <f t="shared" si="49"/>
        <v>0</v>
      </c>
      <c r="R141" s="55">
        <f t="shared" si="50"/>
        <v>0</v>
      </c>
      <c r="S141" s="52">
        <f t="shared" si="51"/>
        <v>0</v>
      </c>
      <c r="T141" s="276">
        <f t="shared" si="52"/>
        <v>0</v>
      </c>
      <c r="U141" s="62">
        <f t="shared" si="53"/>
        <v>0</v>
      </c>
    </row>
    <row r="142" spans="1:21" x14ac:dyDescent="0.25">
      <c r="A142" s="80" t="s">
        <v>176</v>
      </c>
      <c r="B142" s="52">
        <f>'DAY18'!H142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+(Table121[[#This Row],[OPENING ]]+Table121[[#This Row],[RECEIPTS]]+Table121[[#This Row],[RETURNS]])-(Table121[[#This Row],[EXCHANGED]]+Table121[[#This Row],[SALES]]+Table121[[#This Row],[ISSUES]])</f>
        <v>0</v>
      </c>
      <c r="I142" s="53">
        <v>0</v>
      </c>
      <c r="J142" s="58">
        <f t="shared" si="26"/>
        <v>0</v>
      </c>
      <c r="K142" s="53">
        <f>+'DAY18'!K142+'DAY19'!C142</f>
        <v>0</v>
      </c>
      <c r="L142" s="54">
        <f>+'DAY18'!L142+'DAY19'!D142</f>
        <v>0</v>
      </c>
      <c r="M142" s="55">
        <f>+'DAY18'!M142+'DAY19'!E142</f>
        <v>0</v>
      </c>
      <c r="N142" s="52">
        <f>+'DAY18'!N142+'DAY19'!F142</f>
        <v>0</v>
      </c>
      <c r="O142" s="276">
        <f>+'DAY18'!O142+'DAY19'!G142</f>
        <v>0</v>
      </c>
      <c r="P142" s="53">
        <f t="shared" si="48"/>
        <v>0</v>
      </c>
      <c r="Q142" s="54">
        <f t="shared" si="49"/>
        <v>0</v>
      </c>
      <c r="R142" s="55">
        <f t="shared" si="50"/>
        <v>0</v>
      </c>
      <c r="S142" s="52">
        <f t="shared" si="51"/>
        <v>0</v>
      </c>
      <c r="T142" s="276">
        <f t="shared" si="52"/>
        <v>0</v>
      </c>
      <c r="U142" s="62">
        <f t="shared" si="53"/>
        <v>0</v>
      </c>
    </row>
    <row r="143" spans="1:21" x14ac:dyDescent="0.25">
      <c r="A143" s="80" t="s">
        <v>210</v>
      </c>
      <c r="B143" s="52">
        <f>'DAY18'!H143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+(Table121[[#This Row],[OPENING ]]+Table121[[#This Row],[RECEIPTS]]+Table121[[#This Row],[RETURNS]])-(Table121[[#This Row],[EXCHANGED]]+Table121[[#This Row],[SALES]]+Table121[[#This Row],[ISSUES]])</f>
        <v>0</v>
      </c>
      <c r="I143" s="53">
        <v>0</v>
      </c>
      <c r="J143" s="58">
        <f t="shared" si="26"/>
        <v>0</v>
      </c>
      <c r="K143" s="53">
        <f>+'DAY18'!K143+'DAY19'!C143</f>
        <v>0</v>
      </c>
      <c r="L143" s="54">
        <f>+'DAY18'!L143+'DAY19'!D143</f>
        <v>0</v>
      </c>
      <c r="M143" s="55">
        <f>+'DAY18'!M143+'DAY19'!E143</f>
        <v>0</v>
      </c>
      <c r="N143" s="52">
        <f>+'DAY18'!N143+'DAY19'!F143</f>
        <v>0</v>
      </c>
      <c r="O143" s="276">
        <f>+'DAY18'!O143+'DAY19'!G143</f>
        <v>0</v>
      </c>
      <c r="P143" s="53">
        <f t="shared" si="48"/>
        <v>0</v>
      </c>
      <c r="Q143" s="54">
        <f t="shared" si="49"/>
        <v>0</v>
      </c>
      <c r="R143" s="55">
        <f t="shared" si="50"/>
        <v>0</v>
      </c>
      <c r="S143" s="52">
        <f t="shared" si="51"/>
        <v>0</v>
      </c>
      <c r="T143" s="276">
        <f t="shared" si="52"/>
        <v>0</v>
      </c>
      <c r="U143" s="62">
        <f t="shared" si="53"/>
        <v>0</v>
      </c>
    </row>
    <row r="144" spans="1:21" x14ac:dyDescent="0.25">
      <c r="A144" s="80" t="s">
        <v>211</v>
      </c>
      <c r="B144" s="52">
        <f>'DAY18'!H144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+(Table121[[#This Row],[OPENING ]]+Table121[[#This Row],[RECEIPTS]]+Table121[[#This Row],[RETURNS]])-(Table121[[#This Row],[EXCHANGED]]+Table121[[#This Row],[SALES]]+Table121[[#This Row],[ISSUES]])</f>
        <v>0</v>
      </c>
      <c r="I144" s="53">
        <v>0</v>
      </c>
      <c r="J144" s="58">
        <f t="shared" si="26"/>
        <v>0</v>
      </c>
      <c r="K144" s="53">
        <f>+'DAY18'!K144+'DAY19'!C144</f>
        <v>0</v>
      </c>
      <c r="L144" s="54">
        <f>+'DAY18'!L144+'DAY19'!D144</f>
        <v>0</v>
      </c>
      <c r="M144" s="55">
        <f>+'DAY18'!M144+'DAY19'!E144</f>
        <v>0</v>
      </c>
      <c r="N144" s="52">
        <f>+'DAY18'!N144+'DAY19'!F144</f>
        <v>0</v>
      </c>
      <c r="O144" s="276">
        <f>+'DAY18'!O144+'DAY19'!G144</f>
        <v>0</v>
      </c>
      <c r="P144" s="53">
        <f t="shared" si="48"/>
        <v>0</v>
      </c>
      <c r="Q144" s="54">
        <f t="shared" si="49"/>
        <v>0</v>
      </c>
      <c r="R144" s="55">
        <f t="shared" si="50"/>
        <v>0</v>
      </c>
      <c r="S144" s="52">
        <f t="shared" si="51"/>
        <v>0</v>
      </c>
      <c r="T144" s="276">
        <f t="shared" si="52"/>
        <v>0</v>
      </c>
      <c r="U144" s="62">
        <f t="shared" si="53"/>
        <v>0</v>
      </c>
    </row>
    <row r="145" spans="1:21" x14ac:dyDescent="0.25">
      <c r="A145" s="80" t="s">
        <v>214</v>
      </c>
      <c r="B145" s="52">
        <f>'DAY18'!H145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+(Table121[[#This Row],[OPENING ]]+Table121[[#This Row],[RECEIPTS]]+Table121[[#This Row],[RETURNS]])-(Table121[[#This Row],[EXCHANGED]]+Table121[[#This Row],[SALES]]+Table121[[#This Row],[ISSUES]])</f>
        <v>0</v>
      </c>
      <c r="I145" s="53">
        <v>0</v>
      </c>
      <c r="J145" s="58">
        <f t="shared" si="26"/>
        <v>0</v>
      </c>
      <c r="K145" s="53">
        <f>+'DAY18'!K145+'DAY19'!C145</f>
        <v>0</v>
      </c>
      <c r="L145" s="54">
        <f>+'DAY18'!L145+'DAY19'!D145</f>
        <v>0</v>
      </c>
      <c r="M145" s="55">
        <f>+'DAY18'!M145+'DAY19'!E145</f>
        <v>0</v>
      </c>
      <c r="N145" s="52">
        <f>+'DAY18'!N145+'DAY19'!F145</f>
        <v>0</v>
      </c>
      <c r="O145" s="276">
        <f>+'DAY18'!O145+'DAY19'!G145</f>
        <v>0</v>
      </c>
      <c r="P145" s="53">
        <f t="shared" si="48"/>
        <v>0</v>
      </c>
      <c r="Q145" s="54">
        <f t="shared" si="49"/>
        <v>0</v>
      </c>
      <c r="R145" s="55">
        <f t="shared" si="50"/>
        <v>0</v>
      </c>
      <c r="S145" s="52">
        <f t="shared" si="51"/>
        <v>0</v>
      </c>
      <c r="T145" s="276">
        <f t="shared" si="52"/>
        <v>0</v>
      </c>
      <c r="U145" s="62">
        <f t="shared" si="53"/>
        <v>0</v>
      </c>
    </row>
    <row r="146" spans="1:21" x14ac:dyDescent="0.25">
      <c r="A146" s="80" t="s">
        <v>215</v>
      </c>
      <c r="B146" s="52">
        <f>'DAY18'!H146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+(Table121[[#This Row],[OPENING ]]+Table121[[#This Row],[RECEIPTS]]+Table121[[#This Row],[RETURNS]])-(Table121[[#This Row],[EXCHANGED]]+Table121[[#This Row],[SALES]]+Table121[[#This Row],[ISSUES]])</f>
        <v>0</v>
      </c>
      <c r="I146" s="53">
        <v>0</v>
      </c>
      <c r="J146" s="58">
        <f t="shared" si="26"/>
        <v>0</v>
      </c>
      <c r="K146" s="53">
        <f>+'DAY18'!K146+'DAY19'!C146</f>
        <v>0</v>
      </c>
      <c r="L146" s="54">
        <f>+'DAY18'!L146+'DAY19'!D146</f>
        <v>0</v>
      </c>
      <c r="M146" s="55">
        <f>+'DAY18'!M146+'DAY19'!E146</f>
        <v>0</v>
      </c>
      <c r="N146" s="52">
        <f>+'DAY18'!N146+'DAY19'!F146</f>
        <v>0</v>
      </c>
      <c r="O146" s="276">
        <f>+'DAY18'!O146+'DAY19'!G146</f>
        <v>0</v>
      </c>
      <c r="P146" s="53">
        <f t="shared" si="48"/>
        <v>0</v>
      </c>
      <c r="Q146" s="54">
        <f t="shared" si="49"/>
        <v>0</v>
      </c>
      <c r="R146" s="55">
        <f t="shared" si="50"/>
        <v>0</v>
      </c>
      <c r="S146" s="52">
        <f t="shared" si="51"/>
        <v>0</v>
      </c>
      <c r="T146" s="276">
        <f t="shared" si="52"/>
        <v>0</v>
      </c>
      <c r="U146" s="62">
        <f t="shared" si="53"/>
        <v>0</v>
      </c>
    </row>
    <row r="147" spans="1:21" x14ac:dyDescent="0.25">
      <c r="A147" s="80" t="s">
        <v>233</v>
      </c>
      <c r="B147" s="52">
        <f>'DAY18'!H147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+(Table121[[#This Row],[OPENING ]]+Table121[[#This Row],[RECEIPTS]]+Table121[[#This Row],[RETURNS]])-(Table121[[#This Row],[EXCHANGED]]+Table121[[#This Row],[SALES]]+Table121[[#This Row],[ISSUES]])</f>
        <v>0</v>
      </c>
      <c r="I147" s="53">
        <v>0</v>
      </c>
      <c r="J147" s="58">
        <f t="shared" si="26"/>
        <v>0</v>
      </c>
      <c r="K147" s="53">
        <f>+'DAY18'!K147+'DAY19'!C147</f>
        <v>0</v>
      </c>
      <c r="L147" s="54">
        <f>+'DAY18'!L147+'DAY19'!D147</f>
        <v>0</v>
      </c>
      <c r="M147" s="55">
        <f>+'DAY18'!M147+'DAY19'!E147</f>
        <v>0</v>
      </c>
      <c r="N147" s="52">
        <f>+'DAY18'!N147+'DAY19'!F147</f>
        <v>0</v>
      </c>
      <c r="O147" s="276">
        <f>+'DAY18'!O147+'DAY19'!G147</f>
        <v>0</v>
      </c>
      <c r="P147" s="53">
        <f t="shared" si="48"/>
        <v>0</v>
      </c>
      <c r="Q147" s="54">
        <f t="shared" si="49"/>
        <v>0</v>
      </c>
      <c r="R147" s="55">
        <f t="shared" si="50"/>
        <v>0</v>
      </c>
      <c r="S147" s="52">
        <f t="shared" si="51"/>
        <v>0</v>
      </c>
      <c r="T147" s="276">
        <f t="shared" si="52"/>
        <v>0</v>
      </c>
      <c r="U147" s="62">
        <f t="shared" si="53"/>
        <v>0</v>
      </c>
    </row>
    <row r="148" spans="1:21" x14ac:dyDescent="0.25">
      <c r="A148" s="80" t="s">
        <v>236</v>
      </c>
      <c r="B148" s="52">
        <f>'DAY18'!H148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+(Table121[[#This Row],[OPENING ]]+Table121[[#This Row],[RECEIPTS]]+Table121[[#This Row],[RETURNS]])-(Table121[[#This Row],[EXCHANGED]]+Table121[[#This Row],[SALES]]+Table121[[#This Row],[ISSUES]])</f>
        <v>0</v>
      </c>
      <c r="I148" s="53">
        <v>0</v>
      </c>
      <c r="J148" s="58">
        <f t="shared" si="26"/>
        <v>0</v>
      </c>
      <c r="K148" s="53">
        <f>+'DAY18'!K148+'DAY19'!C148</f>
        <v>0</v>
      </c>
      <c r="L148" s="54">
        <f>+'DAY18'!L148+'DAY19'!D148</f>
        <v>0</v>
      </c>
      <c r="M148" s="55">
        <f>+'DAY18'!M148+'DAY19'!E148</f>
        <v>0</v>
      </c>
      <c r="N148" s="52">
        <f>+'DAY18'!N148+'DAY19'!F148</f>
        <v>0</v>
      </c>
      <c r="O148" s="276">
        <f>+'DAY18'!O148+'DAY19'!G148</f>
        <v>0</v>
      </c>
      <c r="P148" s="53">
        <f t="shared" si="48"/>
        <v>0</v>
      </c>
      <c r="Q148" s="54">
        <f t="shared" si="49"/>
        <v>0</v>
      </c>
      <c r="R148" s="55">
        <f t="shared" si="50"/>
        <v>0</v>
      </c>
      <c r="S148" s="52">
        <f t="shared" si="51"/>
        <v>0</v>
      </c>
      <c r="T148" s="276">
        <f t="shared" si="52"/>
        <v>0</v>
      </c>
      <c r="U148" s="62">
        <f t="shared" si="53"/>
        <v>0</v>
      </c>
    </row>
    <row r="149" spans="1:21" ht="15.75" thickBot="1" x14ac:dyDescent="0.3">
      <c r="A149" s="142"/>
      <c r="B149" s="52">
        <f>'DAY18'!H149</f>
        <v>0</v>
      </c>
      <c r="C149" s="53">
        <v>0</v>
      </c>
      <c r="D149" s="54">
        <v>0</v>
      </c>
      <c r="E149" s="55">
        <v>0</v>
      </c>
      <c r="F149" s="52">
        <v>0</v>
      </c>
      <c r="G149" s="276">
        <v>0</v>
      </c>
      <c r="H149" s="54">
        <f>+(Table121[[#This Row],[OPENING ]]+Table121[[#This Row],[RECEIPTS]]+Table121[[#This Row],[RETURNS]])-(Table121[[#This Row],[EXCHANGED]]+Table121[[#This Row],[SALES]]+Table121[[#This Row],[ISSUES]])</f>
        <v>0</v>
      </c>
      <c r="I149" s="144">
        <v>0</v>
      </c>
      <c r="J149" s="148">
        <f t="shared" si="26"/>
        <v>0</v>
      </c>
      <c r="K149" s="53">
        <f>+'DAY18'!K149+'DAY19'!C149</f>
        <v>0</v>
      </c>
      <c r="L149" s="54">
        <f>+'DAY18'!L149+'DAY19'!D149</f>
        <v>0</v>
      </c>
      <c r="M149" s="55">
        <f>+'DAY18'!M149+'DAY19'!E149</f>
        <v>0</v>
      </c>
      <c r="N149" s="52">
        <f>+'DAY18'!N149+'DAY19'!F149</f>
        <v>0</v>
      </c>
      <c r="O149" s="276">
        <f>+'DAY18'!O149+'DAY19'!G149</f>
        <v>0</v>
      </c>
      <c r="P149" s="53">
        <f t="shared" si="48"/>
        <v>0</v>
      </c>
      <c r="Q149" s="54">
        <f t="shared" si="49"/>
        <v>0</v>
      </c>
      <c r="R149" s="55">
        <f t="shared" si="50"/>
        <v>0</v>
      </c>
      <c r="S149" s="52">
        <f t="shared" si="51"/>
        <v>0</v>
      </c>
      <c r="T149" s="276">
        <f t="shared" si="52"/>
        <v>0</v>
      </c>
      <c r="U149" s="167">
        <f t="shared" si="53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54">SUM(C128:C149)</f>
        <v>0</v>
      </c>
      <c r="D150" s="162">
        <f t="shared" si="54"/>
        <v>0</v>
      </c>
      <c r="E150" s="163">
        <f t="shared" si="54"/>
        <v>0</v>
      </c>
      <c r="F150" s="160">
        <f t="shared" si="54"/>
        <v>0</v>
      </c>
      <c r="G150" s="277">
        <f t="shared" ref="G150:T150" si="55">SUM(G128:G149)</f>
        <v>0</v>
      </c>
      <c r="H150" s="162">
        <f t="shared" si="55"/>
        <v>5847.2999999999993</v>
      </c>
      <c r="I150" s="161">
        <f t="shared" si="55"/>
        <v>0</v>
      </c>
      <c r="J150" s="165">
        <f t="shared" si="55"/>
        <v>-5847.2999999999993</v>
      </c>
      <c r="K150" s="161">
        <f t="shared" si="55"/>
        <v>20</v>
      </c>
      <c r="L150" s="174">
        <f t="shared" si="55"/>
        <v>0</v>
      </c>
      <c r="M150" s="163">
        <f t="shared" si="55"/>
        <v>0</v>
      </c>
      <c r="N150" s="160">
        <f t="shared" si="55"/>
        <v>0</v>
      </c>
      <c r="O150" s="277">
        <f t="shared" si="55"/>
        <v>2006.8</v>
      </c>
      <c r="P150" s="161">
        <f t="shared" si="55"/>
        <v>1.0526315789473684</v>
      </c>
      <c r="Q150" s="162">
        <f t="shared" si="55"/>
        <v>0</v>
      </c>
      <c r="R150" s="163">
        <f t="shared" si="55"/>
        <v>0</v>
      </c>
      <c r="S150" s="160">
        <f t="shared" si="55"/>
        <v>0</v>
      </c>
      <c r="T150" s="277">
        <f t="shared" si="55"/>
        <v>105.62105263157895</v>
      </c>
      <c r="U150" s="166">
        <f t="shared" si="53"/>
        <v>54.814831261101233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'DAY18'!H153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+(Table121[[#This Row],[OPENING ]]+Table121[[#This Row],[RECEIPTS]]+Table121[[#This Row],[RETURNS]])-(Table121[[#This Row],[EXCHANGED]]+Table121[[#This Row],[SALES]]+Table121[[#This Row],[ISSUES]])</f>
        <v>0</v>
      </c>
      <c r="I153" s="53">
        <v>0</v>
      </c>
      <c r="J153" s="58">
        <f t="shared" si="26"/>
        <v>0</v>
      </c>
      <c r="K153" s="53">
        <f>+'DAY18'!K153+'DAY19'!C153</f>
        <v>0</v>
      </c>
      <c r="L153" s="54">
        <f>+'DAY18'!L153+'DAY19'!D153</f>
        <v>0</v>
      </c>
      <c r="M153" s="55">
        <f>+'DAY18'!M153+'DAY19'!E153</f>
        <v>0</v>
      </c>
      <c r="N153" s="52">
        <f>+'DAY18'!N153+'DAY19'!F153</f>
        <v>0</v>
      </c>
      <c r="O153" s="276">
        <f>+'DAY18'!O153+'DAY19'!G153</f>
        <v>0</v>
      </c>
      <c r="P153" s="53">
        <f>+K153/19</f>
        <v>0</v>
      </c>
      <c r="Q153" s="54">
        <f>+L153/19</f>
        <v>0</v>
      </c>
      <c r="R153" s="55">
        <f>+M153/19</f>
        <v>0</v>
      </c>
      <c r="S153" s="52">
        <f>+N153/19</f>
        <v>0</v>
      </c>
      <c r="T153" s="276">
        <f>+O153/19</f>
        <v>0</v>
      </c>
      <c r="U153" s="62">
        <f t="shared" si="53"/>
        <v>0</v>
      </c>
    </row>
    <row r="154" spans="1:21" x14ac:dyDescent="0.25">
      <c r="A154" s="318" t="s">
        <v>67</v>
      </c>
      <c r="B154" s="52">
        <f>'DAY18'!H154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+(Table121[[#This Row],[OPENING ]]+Table121[[#This Row],[RECEIPTS]]+Table121[[#This Row],[RETURNS]])-(Table121[[#This Row],[EXCHANGED]]+Table121[[#This Row],[SALES]]+Table121[[#This Row],[ISSUES]])</f>
        <v>7.6</v>
      </c>
      <c r="I154" s="53">
        <v>0</v>
      </c>
      <c r="J154" s="58">
        <f t="shared" si="26"/>
        <v>-7.6</v>
      </c>
      <c r="K154" s="53">
        <f>+'DAY18'!K154+'DAY19'!C154</f>
        <v>0</v>
      </c>
      <c r="L154" s="54">
        <f>+'DAY18'!L154+'DAY19'!D154</f>
        <v>0</v>
      </c>
      <c r="M154" s="55">
        <f>+'DAY18'!M154+'DAY19'!E154</f>
        <v>0</v>
      </c>
      <c r="N154" s="52">
        <f>+'DAY18'!N154+'DAY19'!F154</f>
        <v>0</v>
      </c>
      <c r="O154" s="276">
        <f>+'DAY18'!O154+'DAY19'!G154</f>
        <v>0</v>
      </c>
      <c r="P154" s="53">
        <f t="shared" ref="P154:P213" si="56">+K154/19</f>
        <v>0</v>
      </c>
      <c r="Q154" s="54">
        <f t="shared" ref="Q154:Q213" si="57">+L154/19</f>
        <v>0</v>
      </c>
      <c r="R154" s="55">
        <f t="shared" ref="R154:R213" si="58">+M154/19</f>
        <v>0</v>
      </c>
      <c r="S154" s="52">
        <f t="shared" ref="S154:S213" si="59">+N154/19</f>
        <v>0</v>
      </c>
      <c r="T154" s="276">
        <f t="shared" ref="T154:T213" si="60">+O154/19</f>
        <v>0</v>
      </c>
      <c r="U154" s="62">
        <f t="shared" si="53"/>
        <v>0</v>
      </c>
    </row>
    <row r="155" spans="1:21" x14ac:dyDescent="0.25">
      <c r="A155" s="318" t="s">
        <v>68</v>
      </c>
      <c r="B155" s="52">
        <f>'DAY18'!H155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+(Table121[[#This Row],[OPENING ]]+Table121[[#This Row],[RECEIPTS]]+Table121[[#This Row],[RETURNS]])-(Table121[[#This Row],[EXCHANGED]]+Table121[[#This Row],[SALES]]+Table121[[#This Row],[ISSUES]])</f>
        <v>0</v>
      </c>
      <c r="I155" s="53">
        <v>0</v>
      </c>
      <c r="J155" s="58">
        <f t="shared" si="26"/>
        <v>0</v>
      </c>
      <c r="K155" s="53">
        <f>+'DAY18'!K155+'DAY19'!C155</f>
        <v>0</v>
      </c>
      <c r="L155" s="54">
        <f>+'DAY18'!L155+'DAY19'!D155</f>
        <v>0</v>
      </c>
      <c r="M155" s="55">
        <f>+'DAY18'!M155+'DAY19'!E155</f>
        <v>0</v>
      </c>
      <c r="N155" s="52">
        <f>+'DAY18'!N155+'DAY19'!F155</f>
        <v>0</v>
      </c>
      <c r="O155" s="276">
        <f>+'DAY18'!O155+'DAY19'!G155</f>
        <v>0</v>
      </c>
      <c r="P155" s="53">
        <f t="shared" si="56"/>
        <v>0</v>
      </c>
      <c r="Q155" s="54">
        <f t="shared" si="57"/>
        <v>0</v>
      </c>
      <c r="R155" s="55">
        <f t="shared" si="58"/>
        <v>0</v>
      </c>
      <c r="S155" s="52">
        <f t="shared" si="59"/>
        <v>0</v>
      </c>
      <c r="T155" s="276">
        <f t="shared" si="60"/>
        <v>0</v>
      </c>
      <c r="U155" s="62">
        <f t="shared" si="53"/>
        <v>0</v>
      </c>
    </row>
    <row r="156" spans="1:21" x14ac:dyDescent="0.25">
      <c r="A156" s="85" t="s">
        <v>69</v>
      </c>
      <c r="B156" s="52">
        <f>'DAY18'!H156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+(Table121[[#This Row],[OPENING ]]+Table121[[#This Row],[RECEIPTS]]+Table121[[#This Row],[RETURNS]])-(Table121[[#This Row],[EXCHANGED]]+Table121[[#This Row],[SALES]]+Table121[[#This Row],[ISSUES]])</f>
        <v>0</v>
      </c>
      <c r="I156" s="53">
        <v>0</v>
      </c>
      <c r="J156" s="58">
        <f t="shared" si="26"/>
        <v>0</v>
      </c>
      <c r="K156" s="53">
        <f>+'DAY18'!K156+'DAY19'!C156</f>
        <v>0</v>
      </c>
      <c r="L156" s="54">
        <f>+'DAY18'!L156+'DAY19'!D156</f>
        <v>0</v>
      </c>
      <c r="M156" s="55">
        <f>+'DAY18'!M156+'DAY19'!E156</f>
        <v>0</v>
      </c>
      <c r="N156" s="52">
        <f>+'DAY18'!N156+'DAY19'!F156</f>
        <v>0</v>
      </c>
      <c r="O156" s="276">
        <f>+'DAY18'!O156+'DAY19'!G156</f>
        <v>0</v>
      </c>
      <c r="P156" s="53">
        <f t="shared" si="56"/>
        <v>0</v>
      </c>
      <c r="Q156" s="54">
        <f t="shared" si="57"/>
        <v>0</v>
      </c>
      <c r="R156" s="55">
        <f t="shared" si="58"/>
        <v>0</v>
      </c>
      <c r="S156" s="52">
        <f t="shared" si="59"/>
        <v>0</v>
      </c>
      <c r="T156" s="276">
        <f t="shared" si="60"/>
        <v>0</v>
      </c>
      <c r="U156" s="62">
        <f t="shared" si="53"/>
        <v>0</v>
      </c>
    </row>
    <row r="157" spans="1:21" x14ac:dyDescent="0.25">
      <c r="A157" s="85" t="s">
        <v>70</v>
      </c>
      <c r="B157" s="52">
        <f>'DAY18'!H157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+(Table121[[#This Row],[OPENING ]]+Table121[[#This Row],[RECEIPTS]]+Table121[[#This Row],[RETURNS]])-(Table121[[#This Row],[EXCHANGED]]+Table121[[#This Row],[SALES]]+Table121[[#This Row],[ISSUES]])</f>
        <v>0</v>
      </c>
      <c r="I157" s="53">
        <v>0</v>
      </c>
      <c r="J157" s="58">
        <f t="shared" ref="J157:J220" si="61">+I157-H157</f>
        <v>0</v>
      </c>
      <c r="K157" s="53">
        <f>+'DAY18'!K157+'DAY19'!C157</f>
        <v>0</v>
      </c>
      <c r="L157" s="54">
        <f>+'DAY18'!L157+'DAY19'!D157</f>
        <v>0</v>
      </c>
      <c r="M157" s="55">
        <f>+'DAY18'!M157+'DAY19'!E157</f>
        <v>0</v>
      </c>
      <c r="N157" s="52">
        <f>+'DAY18'!N157+'DAY19'!F157</f>
        <v>0</v>
      </c>
      <c r="O157" s="276">
        <f>+'DAY18'!O157+'DAY19'!G157</f>
        <v>0</v>
      </c>
      <c r="P157" s="53">
        <f t="shared" si="56"/>
        <v>0</v>
      </c>
      <c r="Q157" s="54">
        <f t="shared" si="57"/>
        <v>0</v>
      </c>
      <c r="R157" s="55">
        <f t="shared" si="58"/>
        <v>0</v>
      </c>
      <c r="S157" s="52">
        <f t="shared" si="59"/>
        <v>0</v>
      </c>
      <c r="T157" s="276">
        <f t="shared" si="60"/>
        <v>0</v>
      </c>
      <c r="U157" s="62">
        <f t="shared" si="53"/>
        <v>0</v>
      </c>
    </row>
    <row r="158" spans="1:21" x14ac:dyDescent="0.25">
      <c r="A158" s="85" t="s">
        <v>71</v>
      </c>
      <c r="B158" s="52">
        <f>'DAY18'!H158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+(Table121[[#This Row],[OPENING ]]+Table121[[#This Row],[RECEIPTS]]+Table121[[#This Row],[RETURNS]])-(Table121[[#This Row],[EXCHANGED]]+Table121[[#This Row],[SALES]]+Table121[[#This Row],[ISSUES]])</f>
        <v>0</v>
      </c>
      <c r="I158" s="53">
        <v>0</v>
      </c>
      <c r="J158" s="58">
        <f t="shared" si="61"/>
        <v>0</v>
      </c>
      <c r="K158" s="53">
        <f>+'DAY18'!K158+'DAY19'!C158</f>
        <v>0</v>
      </c>
      <c r="L158" s="54">
        <f>+'DAY18'!L158+'DAY19'!D158</f>
        <v>0</v>
      </c>
      <c r="M158" s="55">
        <f>+'DAY18'!M158+'DAY19'!E158</f>
        <v>0</v>
      </c>
      <c r="N158" s="52">
        <f>+'DAY18'!N158+'DAY19'!F158</f>
        <v>0</v>
      </c>
      <c r="O158" s="276">
        <f>+'DAY18'!O158+'DAY19'!G158</f>
        <v>0</v>
      </c>
      <c r="P158" s="53">
        <f t="shared" si="56"/>
        <v>0</v>
      </c>
      <c r="Q158" s="54">
        <f t="shared" si="57"/>
        <v>0</v>
      </c>
      <c r="R158" s="55">
        <f t="shared" si="58"/>
        <v>0</v>
      </c>
      <c r="S158" s="52">
        <f t="shared" si="59"/>
        <v>0</v>
      </c>
      <c r="T158" s="276">
        <f t="shared" si="60"/>
        <v>0</v>
      </c>
      <c r="U158" s="62">
        <f t="shared" si="53"/>
        <v>0</v>
      </c>
    </row>
    <row r="159" spans="1:21" x14ac:dyDescent="0.25">
      <c r="A159" s="86" t="s">
        <v>72</v>
      </c>
      <c r="B159" s="52">
        <f>'DAY18'!H159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+(Table121[[#This Row],[OPENING ]]+Table121[[#This Row],[RECEIPTS]]+Table121[[#This Row],[RETURNS]])-(Table121[[#This Row],[EXCHANGED]]+Table121[[#This Row],[SALES]]+Table121[[#This Row],[ISSUES]])</f>
        <v>0</v>
      </c>
      <c r="I159" s="53">
        <v>0</v>
      </c>
      <c r="J159" s="58">
        <f t="shared" si="61"/>
        <v>0</v>
      </c>
      <c r="K159" s="53">
        <f>+'DAY18'!K159+'DAY19'!C159</f>
        <v>0</v>
      </c>
      <c r="L159" s="54">
        <f>+'DAY18'!L159+'DAY19'!D159</f>
        <v>0</v>
      </c>
      <c r="M159" s="55">
        <f>+'DAY18'!M159+'DAY19'!E159</f>
        <v>0</v>
      </c>
      <c r="N159" s="52">
        <f>+'DAY18'!N159+'DAY19'!F159</f>
        <v>0</v>
      </c>
      <c r="O159" s="276">
        <f>+'DAY18'!O159+'DAY19'!G159</f>
        <v>0</v>
      </c>
      <c r="P159" s="53">
        <f t="shared" si="56"/>
        <v>0</v>
      </c>
      <c r="Q159" s="54">
        <f t="shared" si="57"/>
        <v>0</v>
      </c>
      <c r="R159" s="55">
        <f t="shared" si="58"/>
        <v>0</v>
      </c>
      <c r="S159" s="52">
        <f t="shared" si="59"/>
        <v>0</v>
      </c>
      <c r="T159" s="276">
        <f t="shared" si="60"/>
        <v>0</v>
      </c>
      <c r="U159" s="62">
        <f t="shared" si="53"/>
        <v>0</v>
      </c>
    </row>
    <row r="160" spans="1:21" x14ac:dyDescent="0.25">
      <c r="A160" s="86" t="s">
        <v>73</v>
      </c>
      <c r="B160" s="52">
        <f>'DAY18'!H160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+(Table121[[#This Row],[OPENING ]]+Table121[[#This Row],[RECEIPTS]]+Table121[[#This Row],[RETURNS]])-(Table121[[#This Row],[EXCHANGED]]+Table121[[#This Row],[SALES]]+Table121[[#This Row],[ISSUES]])</f>
        <v>0</v>
      </c>
      <c r="I160" s="53">
        <v>0</v>
      </c>
      <c r="J160" s="58">
        <f t="shared" si="61"/>
        <v>0</v>
      </c>
      <c r="K160" s="53">
        <f>+'DAY18'!K160+'DAY19'!C160</f>
        <v>0</v>
      </c>
      <c r="L160" s="54">
        <f>+'DAY18'!L160+'DAY19'!D160</f>
        <v>0</v>
      </c>
      <c r="M160" s="55">
        <f>+'DAY18'!M160+'DAY19'!E160</f>
        <v>0</v>
      </c>
      <c r="N160" s="52">
        <f>+'DAY18'!N160+'DAY19'!F160</f>
        <v>0</v>
      </c>
      <c r="O160" s="276">
        <f>+'DAY18'!O160+'DAY19'!G160</f>
        <v>0</v>
      </c>
      <c r="P160" s="53">
        <f t="shared" si="56"/>
        <v>0</v>
      </c>
      <c r="Q160" s="54">
        <f t="shared" si="57"/>
        <v>0</v>
      </c>
      <c r="R160" s="55">
        <f t="shared" si="58"/>
        <v>0</v>
      </c>
      <c r="S160" s="52">
        <f t="shared" si="59"/>
        <v>0</v>
      </c>
      <c r="T160" s="276">
        <f t="shared" si="60"/>
        <v>0</v>
      </c>
      <c r="U160" s="62">
        <f t="shared" si="53"/>
        <v>0</v>
      </c>
    </row>
    <row r="161" spans="1:21" x14ac:dyDescent="0.25">
      <c r="A161" s="87" t="s">
        <v>74</v>
      </c>
      <c r="B161" s="52">
        <f>'DAY18'!H161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+(Table121[[#This Row],[OPENING ]]+Table121[[#This Row],[RECEIPTS]]+Table121[[#This Row],[RETURNS]])-(Table121[[#This Row],[EXCHANGED]]+Table121[[#This Row],[SALES]]+Table121[[#This Row],[ISSUES]])</f>
        <v>562</v>
      </c>
      <c r="I161" s="53">
        <v>0</v>
      </c>
      <c r="J161" s="58">
        <f>+I161-H161</f>
        <v>-562</v>
      </c>
      <c r="K161" s="53">
        <f>+'DAY18'!K161+'DAY19'!C161</f>
        <v>0</v>
      </c>
      <c r="L161" s="54">
        <f>+'DAY18'!L161+'DAY19'!D161</f>
        <v>0</v>
      </c>
      <c r="M161" s="55">
        <f>+'DAY18'!M161+'DAY19'!E161</f>
        <v>0</v>
      </c>
      <c r="N161" s="52">
        <f>+'DAY18'!N161+'DAY19'!F161</f>
        <v>0</v>
      </c>
      <c r="O161" s="276">
        <f>+'DAY18'!O161+'DAY19'!G161</f>
        <v>0</v>
      </c>
      <c r="P161" s="53">
        <f t="shared" si="56"/>
        <v>0</v>
      </c>
      <c r="Q161" s="54">
        <f t="shared" si="57"/>
        <v>0</v>
      </c>
      <c r="R161" s="55">
        <f t="shared" si="58"/>
        <v>0</v>
      </c>
      <c r="S161" s="52">
        <f t="shared" si="59"/>
        <v>0</v>
      </c>
      <c r="T161" s="276">
        <f t="shared" si="60"/>
        <v>0</v>
      </c>
      <c r="U161" s="62">
        <f t="shared" si="53"/>
        <v>0</v>
      </c>
    </row>
    <row r="162" spans="1:21" x14ac:dyDescent="0.25">
      <c r="A162" s="88" t="s">
        <v>75</v>
      </c>
      <c r="B162" s="52">
        <f>'DAY18'!H162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+(Table121[[#This Row],[OPENING ]]+Table121[[#This Row],[RECEIPTS]]+Table121[[#This Row],[RETURNS]])-(Table121[[#This Row],[EXCHANGED]]+Table121[[#This Row],[SALES]]+Table121[[#This Row],[ISSUES]])</f>
        <v>0</v>
      </c>
      <c r="I162" s="53">
        <v>0</v>
      </c>
      <c r="J162" s="58">
        <f t="shared" si="61"/>
        <v>0</v>
      </c>
      <c r="K162" s="53">
        <f>+'DAY18'!K162+'DAY19'!C162</f>
        <v>0</v>
      </c>
      <c r="L162" s="54">
        <f>+'DAY18'!L162+'DAY19'!D162</f>
        <v>0</v>
      </c>
      <c r="M162" s="55">
        <f>+'DAY18'!M162+'DAY19'!E162</f>
        <v>0</v>
      </c>
      <c r="N162" s="52">
        <f>+'DAY18'!N162+'DAY19'!F162</f>
        <v>0</v>
      </c>
      <c r="O162" s="276">
        <f>+'DAY18'!O162+'DAY19'!G162</f>
        <v>0</v>
      </c>
      <c r="P162" s="53">
        <f t="shared" si="56"/>
        <v>0</v>
      </c>
      <c r="Q162" s="54">
        <f t="shared" si="57"/>
        <v>0</v>
      </c>
      <c r="R162" s="55">
        <f t="shared" si="58"/>
        <v>0</v>
      </c>
      <c r="S162" s="52">
        <f t="shared" si="59"/>
        <v>0</v>
      </c>
      <c r="T162" s="276">
        <f t="shared" si="60"/>
        <v>0</v>
      </c>
      <c r="U162" s="62">
        <f t="shared" si="53"/>
        <v>0</v>
      </c>
    </row>
    <row r="163" spans="1:21" x14ac:dyDescent="0.25">
      <c r="A163" s="88" t="s">
        <v>76</v>
      </c>
      <c r="B163" s="52">
        <f>'DAY18'!H163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+(Table121[[#This Row],[OPENING ]]+Table121[[#This Row],[RECEIPTS]]+Table121[[#This Row],[RETURNS]])-(Table121[[#This Row],[EXCHANGED]]+Table121[[#This Row],[SALES]]+Table121[[#This Row],[ISSUES]])</f>
        <v>0</v>
      </c>
      <c r="I163" s="53">
        <v>0</v>
      </c>
      <c r="J163" s="58">
        <f t="shared" si="61"/>
        <v>0</v>
      </c>
      <c r="K163" s="53">
        <f>+'DAY18'!K163+'DAY19'!C163</f>
        <v>0</v>
      </c>
      <c r="L163" s="54">
        <f>+'DAY18'!L163+'DAY19'!D163</f>
        <v>0</v>
      </c>
      <c r="M163" s="55">
        <f>+'DAY18'!M163+'DAY19'!E163</f>
        <v>0</v>
      </c>
      <c r="N163" s="52">
        <f>+'DAY18'!N163+'DAY19'!F163</f>
        <v>0</v>
      </c>
      <c r="O163" s="276">
        <f>+'DAY18'!O163+'DAY19'!G163</f>
        <v>0</v>
      </c>
      <c r="P163" s="53">
        <f t="shared" si="56"/>
        <v>0</v>
      </c>
      <c r="Q163" s="54">
        <f t="shared" si="57"/>
        <v>0</v>
      </c>
      <c r="R163" s="55">
        <f t="shared" si="58"/>
        <v>0</v>
      </c>
      <c r="S163" s="52">
        <f t="shared" si="59"/>
        <v>0</v>
      </c>
      <c r="T163" s="276">
        <f t="shared" si="60"/>
        <v>0</v>
      </c>
      <c r="U163" s="62">
        <f t="shared" si="53"/>
        <v>0</v>
      </c>
    </row>
    <row r="164" spans="1:21" x14ac:dyDescent="0.25">
      <c r="A164" s="87" t="s">
        <v>77</v>
      </c>
      <c r="B164" s="52">
        <f>'DAY18'!H164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+(Table121[[#This Row],[OPENING ]]+Table121[[#This Row],[RECEIPTS]]+Table121[[#This Row],[RETURNS]])-(Table121[[#This Row],[EXCHANGED]]+Table121[[#This Row],[SALES]]+Table121[[#This Row],[ISSUES]])</f>
        <v>4</v>
      </c>
      <c r="I164" s="53">
        <v>0</v>
      </c>
      <c r="J164" s="58">
        <f t="shared" si="61"/>
        <v>-4</v>
      </c>
      <c r="K164" s="53">
        <f>+'DAY18'!K164+'DAY19'!C164</f>
        <v>0</v>
      </c>
      <c r="L164" s="54">
        <f>+'DAY18'!L164+'DAY19'!D164</f>
        <v>0</v>
      </c>
      <c r="M164" s="55">
        <f>+'DAY18'!M164+'DAY19'!E164</f>
        <v>0</v>
      </c>
      <c r="N164" s="52">
        <f>+'DAY18'!N164+'DAY19'!F164</f>
        <v>0</v>
      </c>
      <c r="O164" s="276">
        <f>+'DAY18'!O164+'DAY19'!G164</f>
        <v>0</v>
      </c>
      <c r="P164" s="53">
        <f t="shared" si="56"/>
        <v>0</v>
      </c>
      <c r="Q164" s="54">
        <f t="shared" si="57"/>
        <v>0</v>
      </c>
      <c r="R164" s="55">
        <f t="shared" si="58"/>
        <v>0</v>
      </c>
      <c r="S164" s="52">
        <f t="shared" si="59"/>
        <v>0</v>
      </c>
      <c r="T164" s="276">
        <f t="shared" si="60"/>
        <v>0</v>
      </c>
      <c r="U164" s="62">
        <f t="shared" si="53"/>
        <v>0</v>
      </c>
    </row>
    <row r="165" spans="1:21" x14ac:dyDescent="0.25">
      <c r="A165" s="109" t="s">
        <v>78</v>
      </c>
      <c r="B165" s="52">
        <f>'DAY18'!H165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+(Table121[[#This Row],[OPENING ]]+Table121[[#This Row],[RECEIPTS]]+Table121[[#This Row],[RETURNS]])-(Table121[[#This Row],[EXCHANGED]]+Table121[[#This Row],[SALES]]+Table121[[#This Row],[ISSUES]])</f>
        <v>0</v>
      </c>
      <c r="I165" s="53">
        <v>0</v>
      </c>
      <c r="J165" s="58">
        <f t="shared" si="61"/>
        <v>0</v>
      </c>
      <c r="K165" s="53">
        <f>+'DAY18'!K165+'DAY19'!C165</f>
        <v>0</v>
      </c>
      <c r="L165" s="54">
        <f>+'DAY18'!L165+'DAY19'!D165</f>
        <v>0</v>
      </c>
      <c r="M165" s="55">
        <f>+'DAY18'!M165+'DAY19'!E165</f>
        <v>0</v>
      </c>
      <c r="N165" s="52">
        <f>+'DAY18'!N165+'DAY19'!F165</f>
        <v>0</v>
      </c>
      <c r="O165" s="276">
        <f>+'DAY18'!O165+'DAY19'!G165</f>
        <v>0</v>
      </c>
      <c r="P165" s="53">
        <f t="shared" si="56"/>
        <v>0</v>
      </c>
      <c r="Q165" s="54">
        <f t="shared" si="57"/>
        <v>0</v>
      </c>
      <c r="R165" s="55">
        <f t="shared" si="58"/>
        <v>0</v>
      </c>
      <c r="S165" s="52">
        <f t="shared" si="59"/>
        <v>0</v>
      </c>
      <c r="T165" s="276">
        <f t="shared" si="60"/>
        <v>0</v>
      </c>
      <c r="U165" s="62">
        <f t="shared" si="53"/>
        <v>0</v>
      </c>
    </row>
    <row r="166" spans="1:21" x14ac:dyDescent="0.25">
      <c r="A166" s="109" t="s">
        <v>79</v>
      </c>
      <c r="B166" s="52">
        <f>'DAY18'!H166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+(Table121[[#This Row],[OPENING ]]+Table121[[#This Row],[RECEIPTS]]+Table121[[#This Row],[RETURNS]])-(Table121[[#This Row],[EXCHANGED]]+Table121[[#This Row],[SALES]]+Table121[[#This Row],[ISSUES]])</f>
        <v>0</v>
      </c>
      <c r="I166" s="53">
        <v>0</v>
      </c>
      <c r="J166" s="58">
        <f t="shared" si="61"/>
        <v>0</v>
      </c>
      <c r="K166" s="53">
        <f>+'DAY18'!K166+'DAY19'!C166</f>
        <v>0</v>
      </c>
      <c r="L166" s="54">
        <f>+'DAY18'!L166+'DAY19'!D166</f>
        <v>0</v>
      </c>
      <c r="M166" s="55">
        <f>+'DAY18'!M166+'DAY19'!E166</f>
        <v>0</v>
      </c>
      <c r="N166" s="52">
        <f>+'DAY18'!N166+'DAY19'!F166</f>
        <v>0</v>
      </c>
      <c r="O166" s="276">
        <f>+'DAY18'!O166+'DAY19'!G166</f>
        <v>0</v>
      </c>
      <c r="P166" s="53">
        <f t="shared" si="56"/>
        <v>0</v>
      </c>
      <c r="Q166" s="54">
        <f t="shared" si="57"/>
        <v>0</v>
      </c>
      <c r="R166" s="55">
        <f t="shared" si="58"/>
        <v>0</v>
      </c>
      <c r="S166" s="52">
        <f t="shared" si="59"/>
        <v>0</v>
      </c>
      <c r="T166" s="276">
        <f t="shared" si="60"/>
        <v>0</v>
      </c>
      <c r="U166" s="62">
        <f t="shared" si="53"/>
        <v>0</v>
      </c>
    </row>
    <row r="167" spans="1:21" x14ac:dyDescent="0.25">
      <c r="A167" s="109" t="s">
        <v>109</v>
      </c>
      <c r="B167" s="52">
        <f>'DAY18'!H167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+(Table121[[#This Row],[OPENING ]]+Table121[[#This Row],[RECEIPTS]]+Table121[[#This Row],[RETURNS]])-(Table121[[#This Row],[EXCHANGED]]+Table121[[#This Row],[SALES]]+Table121[[#This Row],[ISSUES]])</f>
        <v>317.2</v>
      </c>
      <c r="I167" s="53">
        <v>0</v>
      </c>
      <c r="J167" s="58">
        <f t="shared" si="61"/>
        <v>-317.2</v>
      </c>
      <c r="K167" s="53">
        <f>+'DAY18'!K167+'DAY19'!C167</f>
        <v>0</v>
      </c>
      <c r="L167" s="54">
        <f>+'DAY18'!L167+'DAY19'!D167</f>
        <v>0</v>
      </c>
      <c r="M167" s="55">
        <f>+'DAY18'!M167+'DAY19'!E167</f>
        <v>0</v>
      </c>
      <c r="N167" s="52">
        <f>+'DAY18'!N167+'DAY19'!F167</f>
        <v>0</v>
      </c>
      <c r="O167" s="276">
        <f>+'DAY18'!O167+'DAY19'!G167</f>
        <v>0</v>
      </c>
      <c r="P167" s="53">
        <f t="shared" si="56"/>
        <v>0</v>
      </c>
      <c r="Q167" s="54">
        <f t="shared" si="57"/>
        <v>0</v>
      </c>
      <c r="R167" s="55">
        <f t="shared" si="58"/>
        <v>0</v>
      </c>
      <c r="S167" s="52">
        <f t="shared" si="59"/>
        <v>0</v>
      </c>
      <c r="T167" s="276">
        <f t="shared" si="60"/>
        <v>0</v>
      </c>
      <c r="U167" s="62">
        <f t="shared" si="53"/>
        <v>0</v>
      </c>
    </row>
    <row r="168" spans="1:21" x14ac:dyDescent="0.25">
      <c r="A168" s="109" t="s">
        <v>110</v>
      </c>
      <c r="B168" s="52">
        <f>'DAY18'!H168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+(Table121[[#This Row],[OPENING ]]+Table121[[#This Row],[RECEIPTS]]+Table121[[#This Row],[RETURNS]])-(Table121[[#This Row],[EXCHANGED]]+Table121[[#This Row],[SALES]]+Table121[[#This Row],[ISSUES]])</f>
        <v>1254.2</v>
      </c>
      <c r="I168" s="53">
        <v>0</v>
      </c>
      <c r="J168" s="58">
        <f t="shared" si="61"/>
        <v>-1254.2</v>
      </c>
      <c r="K168" s="53">
        <f>+'DAY18'!K168+'DAY19'!C168</f>
        <v>0</v>
      </c>
      <c r="L168" s="54">
        <f>+'DAY18'!L168+'DAY19'!D168</f>
        <v>0</v>
      </c>
      <c r="M168" s="55">
        <f>+'DAY18'!M168+'DAY19'!E168</f>
        <v>0</v>
      </c>
      <c r="N168" s="52">
        <f>+'DAY18'!N168+'DAY19'!F168</f>
        <v>0</v>
      </c>
      <c r="O168" s="276">
        <f>+'DAY18'!O168+'DAY19'!G168</f>
        <v>0</v>
      </c>
      <c r="P168" s="53">
        <f t="shared" si="56"/>
        <v>0</v>
      </c>
      <c r="Q168" s="54">
        <f t="shared" si="57"/>
        <v>0</v>
      </c>
      <c r="R168" s="55">
        <f t="shared" si="58"/>
        <v>0</v>
      </c>
      <c r="S168" s="52">
        <f t="shared" si="59"/>
        <v>0</v>
      </c>
      <c r="T168" s="276">
        <f t="shared" si="60"/>
        <v>0</v>
      </c>
      <c r="U168" s="62">
        <f t="shared" si="53"/>
        <v>0</v>
      </c>
    </row>
    <row r="169" spans="1:21" x14ac:dyDescent="0.25">
      <c r="A169" s="109" t="s">
        <v>80</v>
      </c>
      <c r="B169" s="52">
        <f>'DAY18'!H169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+(Table121[[#This Row],[OPENING ]]+Table121[[#This Row],[RECEIPTS]]+Table121[[#This Row],[RETURNS]])-(Table121[[#This Row],[EXCHANGED]]+Table121[[#This Row],[SALES]]+Table121[[#This Row],[ISSUES]])</f>
        <v>0</v>
      </c>
      <c r="I169" s="53">
        <v>0</v>
      </c>
      <c r="J169" s="58">
        <f t="shared" si="61"/>
        <v>0</v>
      </c>
      <c r="K169" s="53">
        <f>+'DAY18'!K169+'DAY19'!C169</f>
        <v>0</v>
      </c>
      <c r="L169" s="54">
        <f>+'DAY18'!L169+'DAY19'!D169</f>
        <v>0</v>
      </c>
      <c r="M169" s="55">
        <f>+'DAY18'!M169+'DAY19'!E169</f>
        <v>0</v>
      </c>
      <c r="N169" s="52">
        <f>+'DAY18'!N169+'DAY19'!F169</f>
        <v>0</v>
      </c>
      <c r="O169" s="276">
        <f>+'DAY18'!O169+'DAY19'!G169</f>
        <v>0</v>
      </c>
      <c r="P169" s="53">
        <f t="shared" si="56"/>
        <v>0</v>
      </c>
      <c r="Q169" s="54">
        <f t="shared" si="57"/>
        <v>0</v>
      </c>
      <c r="R169" s="55">
        <f t="shared" si="58"/>
        <v>0</v>
      </c>
      <c r="S169" s="52">
        <f t="shared" si="59"/>
        <v>0</v>
      </c>
      <c r="T169" s="276">
        <f t="shared" si="60"/>
        <v>0</v>
      </c>
      <c r="U169" s="62">
        <f t="shared" si="53"/>
        <v>0</v>
      </c>
    </row>
    <row r="170" spans="1:21" x14ac:dyDescent="0.25">
      <c r="A170" s="109" t="s">
        <v>81</v>
      </c>
      <c r="B170" s="52">
        <f>'DAY18'!H170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+(Table121[[#This Row],[OPENING ]]+Table121[[#This Row],[RECEIPTS]]+Table121[[#This Row],[RETURNS]])-(Table121[[#This Row],[EXCHANGED]]+Table121[[#This Row],[SALES]]+Table121[[#This Row],[ISSUES]])</f>
        <v>0</v>
      </c>
      <c r="I170" s="53">
        <v>0</v>
      </c>
      <c r="J170" s="58">
        <f t="shared" si="61"/>
        <v>0</v>
      </c>
      <c r="K170" s="53">
        <f>+'DAY18'!K170+'DAY19'!C170</f>
        <v>0</v>
      </c>
      <c r="L170" s="54">
        <f>+'DAY18'!L170+'DAY19'!D170</f>
        <v>0</v>
      </c>
      <c r="M170" s="55">
        <f>+'DAY18'!M170+'DAY19'!E170</f>
        <v>0</v>
      </c>
      <c r="N170" s="52">
        <f>+'DAY18'!N170+'DAY19'!F170</f>
        <v>0</v>
      </c>
      <c r="O170" s="276">
        <f>+'DAY18'!O170+'DAY19'!G170</f>
        <v>0</v>
      </c>
      <c r="P170" s="53">
        <f t="shared" si="56"/>
        <v>0</v>
      </c>
      <c r="Q170" s="54">
        <f t="shared" si="57"/>
        <v>0</v>
      </c>
      <c r="R170" s="55">
        <f t="shared" si="58"/>
        <v>0</v>
      </c>
      <c r="S170" s="52">
        <f t="shared" si="59"/>
        <v>0</v>
      </c>
      <c r="T170" s="276">
        <f t="shared" si="60"/>
        <v>0</v>
      </c>
      <c r="U170" s="62">
        <f t="shared" si="53"/>
        <v>0</v>
      </c>
    </row>
    <row r="171" spans="1:21" x14ac:dyDescent="0.25">
      <c r="A171" s="89" t="s">
        <v>82</v>
      </c>
      <c r="B171" s="52">
        <f>'DAY18'!H171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+(Table121[[#This Row],[OPENING ]]+Table121[[#This Row],[RECEIPTS]]+Table121[[#This Row],[RETURNS]])-(Table121[[#This Row],[EXCHANGED]]+Table121[[#This Row],[SALES]]+Table121[[#This Row],[ISSUES]])</f>
        <v>0</v>
      </c>
      <c r="I171" s="53">
        <v>0</v>
      </c>
      <c r="J171" s="58">
        <f t="shared" si="61"/>
        <v>0</v>
      </c>
      <c r="K171" s="53">
        <f>+'DAY18'!K171+'DAY19'!C171</f>
        <v>0</v>
      </c>
      <c r="L171" s="54">
        <f>+'DAY18'!L171+'DAY19'!D171</f>
        <v>0</v>
      </c>
      <c r="M171" s="55">
        <f>+'DAY18'!M171+'DAY19'!E171</f>
        <v>0</v>
      </c>
      <c r="N171" s="52">
        <f>+'DAY18'!N171+'DAY19'!F171</f>
        <v>0</v>
      </c>
      <c r="O171" s="276">
        <f>+'DAY18'!O171+'DAY19'!G171</f>
        <v>0</v>
      </c>
      <c r="P171" s="53">
        <f t="shared" si="56"/>
        <v>0</v>
      </c>
      <c r="Q171" s="54">
        <f t="shared" si="57"/>
        <v>0</v>
      </c>
      <c r="R171" s="55">
        <f t="shared" si="58"/>
        <v>0</v>
      </c>
      <c r="S171" s="52">
        <f t="shared" si="59"/>
        <v>0</v>
      </c>
      <c r="T171" s="276">
        <f t="shared" si="60"/>
        <v>0</v>
      </c>
      <c r="U171" s="62">
        <f t="shared" si="53"/>
        <v>0</v>
      </c>
    </row>
    <row r="172" spans="1:21" x14ac:dyDescent="0.25">
      <c r="A172" s="90" t="s">
        <v>83</v>
      </c>
      <c r="B172" s="52">
        <f>'DAY18'!H172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+(Table121[[#This Row],[OPENING ]]+Table121[[#This Row],[RECEIPTS]]+Table121[[#This Row],[RETURNS]])-(Table121[[#This Row],[EXCHANGED]]+Table121[[#This Row],[SALES]]+Table121[[#This Row],[ISSUES]])</f>
        <v>504.2</v>
      </c>
      <c r="I172" s="53">
        <v>0</v>
      </c>
      <c r="J172" s="58">
        <f t="shared" si="61"/>
        <v>-504.2</v>
      </c>
      <c r="K172" s="53">
        <f>+'DAY18'!K172+'DAY19'!C172</f>
        <v>0</v>
      </c>
      <c r="L172" s="54">
        <f>+'DAY18'!L172+'DAY19'!D172</f>
        <v>0</v>
      </c>
      <c r="M172" s="55">
        <f>+'DAY18'!M172+'DAY19'!E172</f>
        <v>0</v>
      </c>
      <c r="N172" s="52">
        <f>+'DAY18'!N172+'DAY19'!F172</f>
        <v>0</v>
      </c>
      <c r="O172" s="276">
        <f>+'DAY18'!O172+'DAY19'!G172</f>
        <v>0</v>
      </c>
      <c r="P172" s="53">
        <f t="shared" si="56"/>
        <v>0</v>
      </c>
      <c r="Q172" s="54">
        <f t="shared" si="57"/>
        <v>0</v>
      </c>
      <c r="R172" s="55">
        <f t="shared" si="58"/>
        <v>0</v>
      </c>
      <c r="S172" s="52">
        <f t="shared" si="59"/>
        <v>0</v>
      </c>
      <c r="T172" s="276">
        <f t="shared" si="60"/>
        <v>0</v>
      </c>
      <c r="U172" s="62">
        <f t="shared" si="53"/>
        <v>0</v>
      </c>
    </row>
    <row r="173" spans="1:21" x14ac:dyDescent="0.25">
      <c r="A173" s="90" t="s">
        <v>86</v>
      </c>
      <c r="B173" s="52">
        <f>'DAY18'!H173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+(Table121[[#This Row],[OPENING ]]+Table121[[#This Row],[RECEIPTS]]+Table121[[#This Row],[RETURNS]])-(Table121[[#This Row],[EXCHANGED]]+Table121[[#This Row],[SALES]]+Table121[[#This Row],[ISSUES]])</f>
        <v>4.8</v>
      </c>
      <c r="I173" s="53">
        <v>0</v>
      </c>
      <c r="J173" s="58">
        <f t="shared" si="61"/>
        <v>-4.8</v>
      </c>
      <c r="K173" s="53">
        <f>+'DAY18'!K173+'DAY19'!C173</f>
        <v>0</v>
      </c>
      <c r="L173" s="54">
        <f>+'DAY18'!L173+'DAY19'!D173</f>
        <v>0</v>
      </c>
      <c r="M173" s="55">
        <f>+'DAY18'!M173+'DAY19'!E173</f>
        <v>0</v>
      </c>
      <c r="N173" s="52">
        <f>+'DAY18'!N173+'DAY19'!F173</f>
        <v>0</v>
      </c>
      <c r="O173" s="276">
        <f>+'DAY18'!O173+'DAY19'!G173</f>
        <v>0</v>
      </c>
      <c r="P173" s="53">
        <f t="shared" si="56"/>
        <v>0</v>
      </c>
      <c r="Q173" s="54">
        <f t="shared" si="57"/>
        <v>0</v>
      </c>
      <c r="R173" s="55">
        <f t="shared" si="58"/>
        <v>0</v>
      </c>
      <c r="S173" s="52">
        <f t="shared" si="59"/>
        <v>0</v>
      </c>
      <c r="T173" s="276">
        <f t="shared" si="60"/>
        <v>0</v>
      </c>
      <c r="U173" s="62">
        <f t="shared" si="53"/>
        <v>0</v>
      </c>
    </row>
    <row r="174" spans="1:21" x14ac:dyDescent="0.25">
      <c r="A174" s="94" t="s">
        <v>85</v>
      </c>
      <c r="B174" s="52">
        <f>'DAY18'!H174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+(Table121[[#This Row],[OPENING ]]+Table121[[#This Row],[RECEIPTS]]+Table121[[#This Row],[RETURNS]])-(Table121[[#This Row],[EXCHANGED]]+Table121[[#This Row],[SALES]]+Table121[[#This Row],[ISSUES]])</f>
        <v>800.8</v>
      </c>
      <c r="I174" s="53">
        <v>0</v>
      </c>
      <c r="J174" s="58">
        <f t="shared" si="61"/>
        <v>-800.8</v>
      </c>
      <c r="K174" s="53">
        <f>+'DAY18'!K174+'DAY19'!C174</f>
        <v>0</v>
      </c>
      <c r="L174" s="54">
        <f>+'DAY18'!L174+'DAY19'!D174</f>
        <v>0</v>
      </c>
      <c r="M174" s="55">
        <f>+'DAY18'!M174+'DAY19'!E174</f>
        <v>0</v>
      </c>
      <c r="N174" s="52">
        <f>+'DAY18'!N174+'DAY19'!F174</f>
        <v>0</v>
      </c>
      <c r="O174" s="276">
        <f>+'DAY18'!O174+'DAY19'!G174</f>
        <v>1.2</v>
      </c>
      <c r="P174" s="53">
        <f t="shared" si="56"/>
        <v>0</v>
      </c>
      <c r="Q174" s="54">
        <f t="shared" si="57"/>
        <v>0</v>
      </c>
      <c r="R174" s="55">
        <f t="shared" si="58"/>
        <v>0</v>
      </c>
      <c r="S174" s="52">
        <f t="shared" si="59"/>
        <v>0</v>
      </c>
      <c r="T174" s="276">
        <f t="shared" si="60"/>
        <v>6.3157894736842107E-2</v>
      </c>
      <c r="U174" s="62">
        <f t="shared" si="53"/>
        <v>12679.333333333332</v>
      </c>
    </row>
    <row r="175" spans="1:21" x14ac:dyDescent="0.25">
      <c r="A175" s="90" t="s">
        <v>84</v>
      </c>
      <c r="B175" s="52">
        <f>'DAY18'!H175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+(Table121[[#This Row],[OPENING ]]+Table121[[#This Row],[RECEIPTS]]+Table121[[#This Row],[RETURNS]])-(Table121[[#This Row],[EXCHANGED]]+Table121[[#This Row],[SALES]]+Table121[[#This Row],[ISSUES]])</f>
        <v>0</v>
      </c>
      <c r="I175" s="53">
        <v>0</v>
      </c>
      <c r="J175" s="58">
        <f t="shared" si="61"/>
        <v>0</v>
      </c>
      <c r="K175" s="53">
        <f>+'DAY18'!K175+'DAY19'!C175</f>
        <v>0</v>
      </c>
      <c r="L175" s="54">
        <f>+'DAY18'!L175+'DAY19'!D175</f>
        <v>0</v>
      </c>
      <c r="M175" s="55">
        <f>+'DAY18'!M175+'DAY19'!E175</f>
        <v>0</v>
      </c>
      <c r="N175" s="52">
        <f>+'DAY18'!N175+'DAY19'!F175</f>
        <v>0</v>
      </c>
      <c r="O175" s="276">
        <f>+'DAY18'!O175+'DAY19'!G175</f>
        <v>0</v>
      </c>
      <c r="P175" s="53">
        <f t="shared" si="56"/>
        <v>0</v>
      </c>
      <c r="Q175" s="54">
        <f t="shared" si="57"/>
        <v>0</v>
      </c>
      <c r="R175" s="55">
        <f t="shared" si="58"/>
        <v>0</v>
      </c>
      <c r="S175" s="52">
        <f t="shared" si="59"/>
        <v>0</v>
      </c>
      <c r="T175" s="276">
        <f t="shared" si="60"/>
        <v>0</v>
      </c>
      <c r="U175" s="62">
        <f t="shared" si="53"/>
        <v>0</v>
      </c>
    </row>
    <row r="176" spans="1:21" x14ac:dyDescent="0.25">
      <c r="A176" s="318" t="s">
        <v>87</v>
      </c>
      <c r="B176" s="52">
        <f>'DAY18'!H176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+(Table121[[#This Row],[OPENING ]]+Table121[[#This Row],[RECEIPTS]]+Table121[[#This Row],[RETURNS]])-(Table121[[#This Row],[EXCHANGED]]+Table121[[#This Row],[SALES]]+Table121[[#This Row],[ISSUES]])</f>
        <v>0</v>
      </c>
      <c r="I176" s="53">
        <v>0</v>
      </c>
      <c r="J176" s="58">
        <f t="shared" si="61"/>
        <v>0</v>
      </c>
      <c r="K176" s="53">
        <f>+'DAY18'!K176+'DAY19'!C176</f>
        <v>0</v>
      </c>
      <c r="L176" s="54">
        <f>+'DAY18'!L176+'DAY19'!D176</f>
        <v>0</v>
      </c>
      <c r="M176" s="55">
        <f>+'DAY18'!M176+'DAY19'!E176</f>
        <v>0</v>
      </c>
      <c r="N176" s="52">
        <f>+'DAY18'!N176+'DAY19'!F176</f>
        <v>0</v>
      </c>
      <c r="O176" s="276">
        <f>+'DAY18'!O176+'DAY19'!G176</f>
        <v>0</v>
      </c>
      <c r="P176" s="53">
        <f t="shared" si="56"/>
        <v>0</v>
      </c>
      <c r="Q176" s="54">
        <f t="shared" si="57"/>
        <v>0</v>
      </c>
      <c r="R176" s="55">
        <f t="shared" si="58"/>
        <v>0</v>
      </c>
      <c r="S176" s="52">
        <f t="shared" si="59"/>
        <v>0</v>
      </c>
      <c r="T176" s="276">
        <f t="shared" si="60"/>
        <v>0</v>
      </c>
      <c r="U176" s="62">
        <f t="shared" si="53"/>
        <v>0</v>
      </c>
    </row>
    <row r="177" spans="1:21" x14ac:dyDescent="0.25">
      <c r="A177" s="318" t="s">
        <v>89</v>
      </c>
      <c r="B177" s="52">
        <f>'DAY18'!H177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+(Table121[[#This Row],[OPENING ]]+Table121[[#This Row],[RECEIPTS]]+Table121[[#This Row],[RETURNS]])-(Table121[[#This Row],[EXCHANGED]]+Table121[[#This Row],[SALES]]+Table121[[#This Row],[ISSUES]])</f>
        <v>17.8</v>
      </c>
      <c r="I177" s="53">
        <v>0</v>
      </c>
      <c r="J177" s="58">
        <f t="shared" si="61"/>
        <v>-17.8</v>
      </c>
      <c r="K177" s="53">
        <f>+'DAY18'!K177+'DAY19'!C177</f>
        <v>0</v>
      </c>
      <c r="L177" s="54">
        <f>+'DAY18'!L177+'DAY19'!D177</f>
        <v>0</v>
      </c>
      <c r="M177" s="55">
        <f>+'DAY18'!M177+'DAY19'!E177</f>
        <v>0</v>
      </c>
      <c r="N177" s="52">
        <f>+'DAY18'!N177+'DAY19'!F177</f>
        <v>0</v>
      </c>
      <c r="O177" s="276">
        <f>+'DAY18'!O177+'DAY19'!G177</f>
        <v>0</v>
      </c>
      <c r="P177" s="53">
        <f t="shared" si="56"/>
        <v>0</v>
      </c>
      <c r="Q177" s="54">
        <f t="shared" si="57"/>
        <v>0</v>
      </c>
      <c r="R177" s="55">
        <f t="shared" si="58"/>
        <v>0</v>
      </c>
      <c r="S177" s="52">
        <f t="shared" si="59"/>
        <v>0</v>
      </c>
      <c r="T177" s="276">
        <f t="shared" si="60"/>
        <v>0</v>
      </c>
      <c r="U177" s="62">
        <f t="shared" si="53"/>
        <v>0</v>
      </c>
    </row>
    <row r="178" spans="1:21" x14ac:dyDescent="0.25">
      <c r="A178" s="318" t="s">
        <v>88</v>
      </c>
      <c r="B178" s="52">
        <f>'DAY18'!H178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+(Table121[[#This Row],[OPENING ]]+Table121[[#This Row],[RECEIPTS]]+Table121[[#This Row],[RETURNS]])-(Table121[[#This Row],[EXCHANGED]]+Table121[[#This Row],[SALES]]+Table121[[#This Row],[ISSUES]])</f>
        <v>0</v>
      </c>
      <c r="I178" s="53">
        <v>0</v>
      </c>
      <c r="J178" s="58">
        <f t="shared" si="61"/>
        <v>0</v>
      </c>
      <c r="K178" s="53">
        <f>+'DAY18'!K178+'DAY19'!C178</f>
        <v>0</v>
      </c>
      <c r="L178" s="54">
        <f>+'DAY18'!L178+'DAY19'!D178</f>
        <v>0</v>
      </c>
      <c r="M178" s="55">
        <f>+'DAY18'!M178+'DAY19'!E178</f>
        <v>0</v>
      </c>
      <c r="N178" s="52">
        <f>+'DAY18'!N178+'DAY19'!F178</f>
        <v>0</v>
      </c>
      <c r="O178" s="276">
        <f>+'DAY18'!O178+'DAY19'!G178</f>
        <v>0</v>
      </c>
      <c r="P178" s="53">
        <f t="shared" si="56"/>
        <v>0</v>
      </c>
      <c r="Q178" s="54">
        <f t="shared" si="57"/>
        <v>0</v>
      </c>
      <c r="R178" s="55">
        <f t="shared" si="58"/>
        <v>0</v>
      </c>
      <c r="S178" s="52">
        <f t="shared" si="59"/>
        <v>0</v>
      </c>
      <c r="T178" s="276">
        <f t="shared" si="60"/>
        <v>0</v>
      </c>
      <c r="U178" s="62">
        <f t="shared" si="53"/>
        <v>0</v>
      </c>
    </row>
    <row r="179" spans="1:21" x14ac:dyDescent="0.25">
      <c r="A179" s="88" t="s">
        <v>90</v>
      </c>
      <c r="B179" s="52">
        <f>'DAY18'!H179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+(Table121[[#This Row],[OPENING ]]+Table121[[#This Row],[RECEIPTS]]+Table121[[#This Row],[RETURNS]])-(Table121[[#This Row],[EXCHANGED]]+Table121[[#This Row],[SALES]]+Table121[[#This Row],[ISSUES]])</f>
        <v>0</v>
      </c>
      <c r="I179" s="53">
        <v>0</v>
      </c>
      <c r="J179" s="58">
        <f t="shared" si="61"/>
        <v>0</v>
      </c>
      <c r="K179" s="53">
        <f>+'DAY18'!K179+'DAY19'!C179</f>
        <v>0</v>
      </c>
      <c r="L179" s="54">
        <f>+'DAY18'!L179+'DAY19'!D179</f>
        <v>0</v>
      </c>
      <c r="M179" s="55">
        <f>+'DAY18'!M179+'DAY19'!E179</f>
        <v>0</v>
      </c>
      <c r="N179" s="52">
        <f>+'DAY18'!N179+'DAY19'!F179</f>
        <v>0</v>
      </c>
      <c r="O179" s="276">
        <f>+'DAY18'!O179+'DAY19'!G179</f>
        <v>0</v>
      </c>
      <c r="P179" s="53">
        <f t="shared" si="56"/>
        <v>0</v>
      </c>
      <c r="Q179" s="54">
        <f t="shared" si="57"/>
        <v>0</v>
      </c>
      <c r="R179" s="55">
        <f t="shared" si="58"/>
        <v>0</v>
      </c>
      <c r="S179" s="52">
        <f t="shared" si="59"/>
        <v>0</v>
      </c>
      <c r="T179" s="276">
        <f t="shared" si="60"/>
        <v>0</v>
      </c>
      <c r="U179" s="62">
        <f t="shared" si="53"/>
        <v>0</v>
      </c>
    </row>
    <row r="180" spans="1:21" x14ac:dyDescent="0.25">
      <c r="A180" s="88" t="s">
        <v>91</v>
      </c>
      <c r="B180" s="52">
        <f>'DAY18'!H180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+(Table121[[#This Row],[OPENING ]]+Table121[[#This Row],[RECEIPTS]]+Table121[[#This Row],[RETURNS]])-(Table121[[#This Row],[EXCHANGED]]+Table121[[#This Row],[SALES]]+Table121[[#This Row],[ISSUES]])</f>
        <v>368.44</v>
      </c>
      <c r="I180" s="53">
        <v>0</v>
      </c>
      <c r="J180" s="58">
        <f t="shared" si="61"/>
        <v>-368.44</v>
      </c>
      <c r="K180" s="53">
        <f>+'DAY18'!K180+'DAY19'!C180</f>
        <v>0</v>
      </c>
      <c r="L180" s="54">
        <f>+'DAY18'!L180+'DAY19'!D180</f>
        <v>0</v>
      </c>
      <c r="M180" s="55">
        <f>+'DAY18'!M180+'DAY19'!E180</f>
        <v>0</v>
      </c>
      <c r="N180" s="52">
        <f>+'DAY18'!N180+'DAY19'!F180</f>
        <v>0</v>
      </c>
      <c r="O180" s="276">
        <f>+'DAY18'!O180+'DAY19'!G180</f>
        <v>87.2</v>
      </c>
      <c r="P180" s="53">
        <f t="shared" si="56"/>
        <v>0</v>
      </c>
      <c r="Q180" s="54">
        <f t="shared" si="57"/>
        <v>0</v>
      </c>
      <c r="R180" s="55">
        <f t="shared" si="58"/>
        <v>0</v>
      </c>
      <c r="S180" s="52">
        <f t="shared" si="59"/>
        <v>0</v>
      </c>
      <c r="T180" s="276">
        <f t="shared" si="60"/>
        <v>4.5894736842105264</v>
      </c>
      <c r="U180" s="62">
        <f t="shared" si="53"/>
        <v>80.279357798165137</v>
      </c>
    </row>
    <row r="181" spans="1:21" x14ac:dyDescent="0.25">
      <c r="A181" s="88" t="s">
        <v>92</v>
      </c>
      <c r="B181" s="52">
        <f>'DAY18'!H181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+(Table121[[#This Row],[OPENING ]]+Table121[[#This Row],[RECEIPTS]]+Table121[[#This Row],[RETURNS]])-(Table121[[#This Row],[EXCHANGED]]+Table121[[#This Row],[SALES]]+Table121[[#This Row],[ISSUES]])</f>
        <v>0</v>
      </c>
      <c r="I181" s="53">
        <v>0</v>
      </c>
      <c r="J181" s="58">
        <f t="shared" si="61"/>
        <v>0</v>
      </c>
      <c r="K181" s="53">
        <f>+'DAY18'!K181+'DAY19'!C181</f>
        <v>0</v>
      </c>
      <c r="L181" s="54">
        <f>+'DAY18'!L181+'DAY19'!D181</f>
        <v>0</v>
      </c>
      <c r="M181" s="55">
        <f>+'DAY18'!M181+'DAY19'!E181</f>
        <v>0</v>
      </c>
      <c r="N181" s="52">
        <f>+'DAY18'!N181+'DAY19'!F181</f>
        <v>0</v>
      </c>
      <c r="O181" s="276">
        <f>+'DAY18'!O181+'DAY19'!G181</f>
        <v>0</v>
      </c>
      <c r="P181" s="53">
        <f t="shared" si="56"/>
        <v>0</v>
      </c>
      <c r="Q181" s="54">
        <f t="shared" si="57"/>
        <v>0</v>
      </c>
      <c r="R181" s="55">
        <f t="shared" si="58"/>
        <v>0</v>
      </c>
      <c r="S181" s="52">
        <f t="shared" si="59"/>
        <v>0</v>
      </c>
      <c r="T181" s="276">
        <f t="shared" si="60"/>
        <v>0</v>
      </c>
      <c r="U181" s="62">
        <f t="shared" si="53"/>
        <v>0</v>
      </c>
    </row>
    <row r="182" spans="1:21" x14ac:dyDescent="0.25">
      <c r="A182" s="88" t="s">
        <v>111</v>
      </c>
      <c r="B182" s="52">
        <f>'DAY18'!H182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+(Table121[[#This Row],[OPENING ]]+Table121[[#This Row],[RECEIPTS]]+Table121[[#This Row],[RETURNS]])-(Table121[[#This Row],[EXCHANGED]]+Table121[[#This Row],[SALES]]+Table121[[#This Row],[ISSUES]])</f>
        <v>0</v>
      </c>
      <c r="I182" s="53">
        <v>0</v>
      </c>
      <c r="J182" s="58">
        <f t="shared" si="61"/>
        <v>0</v>
      </c>
      <c r="K182" s="53">
        <f>+'DAY18'!K182+'DAY19'!C182</f>
        <v>0</v>
      </c>
      <c r="L182" s="54">
        <f>+'DAY18'!L182+'DAY19'!D182</f>
        <v>0</v>
      </c>
      <c r="M182" s="55">
        <f>+'DAY18'!M182+'DAY19'!E182</f>
        <v>0</v>
      </c>
      <c r="N182" s="52">
        <f>+'DAY18'!N182+'DAY19'!F182</f>
        <v>0</v>
      </c>
      <c r="O182" s="276">
        <f>+'DAY18'!O182+'DAY19'!G182</f>
        <v>0</v>
      </c>
      <c r="P182" s="53">
        <f t="shared" si="56"/>
        <v>0</v>
      </c>
      <c r="Q182" s="54">
        <f t="shared" si="57"/>
        <v>0</v>
      </c>
      <c r="R182" s="55">
        <f t="shared" si="58"/>
        <v>0</v>
      </c>
      <c r="S182" s="52">
        <f t="shared" si="59"/>
        <v>0</v>
      </c>
      <c r="T182" s="276">
        <f t="shared" si="60"/>
        <v>0</v>
      </c>
      <c r="U182" s="62">
        <f t="shared" si="53"/>
        <v>0</v>
      </c>
    </row>
    <row r="183" spans="1:21" x14ac:dyDescent="0.25">
      <c r="A183" s="87" t="s">
        <v>53</v>
      </c>
      <c r="B183" s="52">
        <f>'DAY18'!H183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+(Table121[[#This Row],[OPENING ]]+Table121[[#This Row],[RECEIPTS]]+Table121[[#This Row],[RETURNS]])-(Table121[[#This Row],[EXCHANGED]]+Table121[[#This Row],[SALES]]+Table121[[#This Row],[ISSUES]])</f>
        <v>0</v>
      </c>
      <c r="I183" s="53">
        <v>0</v>
      </c>
      <c r="J183" s="58">
        <f t="shared" si="61"/>
        <v>0</v>
      </c>
      <c r="K183" s="53">
        <f>+'DAY18'!K183+'DAY19'!C183</f>
        <v>0</v>
      </c>
      <c r="L183" s="54">
        <f>+'DAY18'!L183+'DAY19'!D183</f>
        <v>0</v>
      </c>
      <c r="M183" s="55">
        <f>+'DAY18'!M183+'DAY19'!E183</f>
        <v>0</v>
      </c>
      <c r="N183" s="52">
        <f>+'DAY18'!N183+'DAY19'!F183</f>
        <v>0</v>
      </c>
      <c r="O183" s="276">
        <f>+'DAY18'!O183+'DAY19'!G183</f>
        <v>0</v>
      </c>
      <c r="P183" s="53">
        <f t="shared" si="56"/>
        <v>0</v>
      </c>
      <c r="Q183" s="54">
        <f t="shared" si="57"/>
        <v>0</v>
      </c>
      <c r="R183" s="55">
        <f t="shared" si="58"/>
        <v>0</v>
      </c>
      <c r="S183" s="52">
        <f t="shared" si="59"/>
        <v>0</v>
      </c>
      <c r="T183" s="276">
        <f t="shared" si="60"/>
        <v>0</v>
      </c>
      <c r="U183" s="62">
        <f t="shared" si="53"/>
        <v>0</v>
      </c>
    </row>
    <row r="184" spans="1:21" x14ac:dyDescent="0.25">
      <c r="A184" s="321" t="s">
        <v>93</v>
      </c>
      <c r="B184" s="52">
        <f>'DAY18'!H184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+(Table121[[#This Row],[OPENING ]]+Table121[[#This Row],[RECEIPTS]]+Table121[[#This Row],[RETURNS]])-(Table121[[#This Row],[EXCHANGED]]+Table121[[#This Row],[SALES]]+Table121[[#This Row],[ISSUES]])</f>
        <v>0</v>
      </c>
      <c r="I184" s="53">
        <v>0</v>
      </c>
      <c r="J184" s="58">
        <f t="shared" si="61"/>
        <v>0</v>
      </c>
      <c r="K184" s="53">
        <f>+'DAY18'!K184+'DAY19'!C184</f>
        <v>0</v>
      </c>
      <c r="L184" s="54">
        <f>+'DAY18'!L184+'DAY19'!D184</f>
        <v>0</v>
      </c>
      <c r="M184" s="55">
        <f>+'DAY18'!M184+'DAY19'!E184</f>
        <v>0</v>
      </c>
      <c r="N184" s="52">
        <f>+'DAY18'!N184+'DAY19'!F184</f>
        <v>0</v>
      </c>
      <c r="O184" s="276">
        <f>+'DAY18'!O184+'DAY19'!G184</f>
        <v>0</v>
      </c>
      <c r="P184" s="53">
        <f t="shared" si="56"/>
        <v>0</v>
      </c>
      <c r="Q184" s="54">
        <f t="shared" si="57"/>
        <v>0</v>
      </c>
      <c r="R184" s="55">
        <f t="shared" si="58"/>
        <v>0</v>
      </c>
      <c r="S184" s="52">
        <f t="shared" si="59"/>
        <v>0</v>
      </c>
      <c r="T184" s="276">
        <f t="shared" si="60"/>
        <v>0</v>
      </c>
      <c r="U184" s="62">
        <f t="shared" si="53"/>
        <v>0</v>
      </c>
    </row>
    <row r="185" spans="1:21" x14ac:dyDescent="0.25">
      <c r="A185" s="321" t="s">
        <v>94</v>
      </c>
      <c r="B185" s="52">
        <f>'DAY18'!H185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+(Table121[[#This Row],[OPENING ]]+Table121[[#This Row],[RECEIPTS]]+Table121[[#This Row],[RETURNS]])-(Table121[[#This Row],[EXCHANGED]]+Table121[[#This Row],[SALES]]+Table121[[#This Row],[ISSUES]])</f>
        <v>0</v>
      </c>
      <c r="I185" s="53"/>
      <c r="J185" s="58">
        <f t="shared" si="61"/>
        <v>0</v>
      </c>
      <c r="K185" s="53">
        <f>+'DAY18'!K185+'DAY19'!C185</f>
        <v>0</v>
      </c>
      <c r="L185" s="54">
        <f>+'DAY18'!L185+'DAY19'!D185</f>
        <v>0</v>
      </c>
      <c r="M185" s="55">
        <f>+'DAY18'!M185+'DAY19'!E185</f>
        <v>0</v>
      </c>
      <c r="N185" s="52">
        <f>+'DAY18'!N185+'DAY19'!F185</f>
        <v>0</v>
      </c>
      <c r="O185" s="276">
        <f>+'DAY18'!O185+'DAY19'!G185</f>
        <v>0</v>
      </c>
      <c r="P185" s="53">
        <f t="shared" si="56"/>
        <v>0</v>
      </c>
      <c r="Q185" s="54">
        <f t="shared" si="57"/>
        <v>0</v>
      </c>
      <c r="R185" s="55">
        <f t="shared" si="58"/>
        <v>0</v>
      </c>
      <c r="S185" s="52">
        <f t="shared" si="59"/>
        <v>0</v>
      </c>
      <c r="T185" s="276">
        <f t="shared" si="60"/>
        <v>0</v>
      </c>
      <c r="U185" s="62">
        <f t="shared" si="53"/>
        <v>0</v>
      </c>
    </row>
    <row r="186" spans="1:21" x14ac:dyDescent="0.25">
      <c r="A186" s="84" t="s">
        <v>97</v>
      </c>
      <c r="B186" s="52">
        <f>'DAY18'!H186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+(Table121[[#This Row],[OPENING ]]+Table121[[#This Row],[RECEIPTS]]+Table121[[#This Row],[RETURNS]])-(Table121[[#This Row],[EXCHANGED]]+Table121[[#This Row],[SALES]]+Table121[[#This Row],[ISSUES]])</f>
        <v>655.4</v>
      </c>
      <c r="I186" s="53">
        <v>0</v>
      </c>
      <c r="J186" s="58">
        <f t="shared" si="61"/>
        <v>-655.4</v>
      </c>
      <c r="K186" s="53">
        <f>+'DAY18'!K186+'DAY19'!C186</f>
        <v>0</v>
      </c>
      <c r="L186" s="54">
        <f>+'DAY18'!L186+'DAY19'!D186</f>
        <v>0</v>
      </c>
      <c r="M186" s="55">
        <f>+'DAY18'!M186+'DAY19'!E186</f>
        <v>0</v>
      </c>
      <c r="N186" s="52">
        <f>+'DAY18'!N186+'DAY19'!F186</f>
        <v>0</v>
      </c>
      <c r="O186" s="276">
        <f>+'DAY18'!O186+'DAY19'!G186</f>
        <v>0</v>
      </c>
      <c r="P186" s="53">
        <f t="shared" si="56"/>
        <v>0</v>
      </c>
      <c r="Q186" s="54">
        <f t="shared" si="57"/>
        <v>0</v>
      </c>
      <c r="R186" s="55">
        <f t="shared" si="58"/>
        <v>0</v>
      </c>
      <c r="S186" s="52">
        <f t="shared" si="59"/>
        <v>0</v>
      </c>
      <c r="T186" s="276">
        <f t="shared" si="60"/>
        <v>0</v>
      </c>
      <c r="U186" s="62">
        <f t="shared" si="53"/>
        <v>0</v>
      </c>
    </row>
    <row r="187" spans="1:21" x14ac:dyDescent="0.25">
      <c r="A187" s="84" t="s">
        <v>96</v>
      </c>
      <c r="B187" s="52">
        <f>'DAY18'!H187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+(Table121[[#This Row],[OPENING ]]+Table121[[#This Row],[RECEIPTS]]+Table121[[#This Row],[RETURNS]])-(Table121[[#This Row],[EXCHANGED]]+Table121[[#This Row],[SALES]]+Table121[[#This Row],[ISSUES]])</f>
        <v>0</v>
      </c>
      <c r="I187" s="53">
        <v>0</v>
      </c>
      <c r="J187" s="58">
        <f t="shared" si="61"/>
        <v>0</v>
      </c>
      <c r="K187" s="53">
        <f>+'DAY18'!K187+'DAY19'!C187</f>
        <v>0</v>
      </c>
      <c r="L187" s="54">
        <f>+'DAY18'!L187+'DAY19'!D187</f>
        <v>0</v>
      </c>
      <c r="M187" s="55">
        <f>+'DAY18'!M187+'DAY19'!E187</f>
        <v>0</v>
      </c>
      <c r="N187" s="52">
        <f>+'DAY18'!N187+'DAY19'!F187</f>
        <v>0</v>
      </c>
      <c r="O187" s="276">
        <f>+'DAY18'!O187+'DAY19'!G187</f>
        <v>0</v>
      </c>
      <c r="P187" s="53">
        <f t="shared" si="56"/>
        <v>0</v>
      </c>
      <c r="Q187" s="54">
        <f t="shared" si="57"/>
        <v>0</v>
      </c>
      <c r="R187" s="55">
        <f t="shared" si="58"/>
        <v>0</v>
      </c>
      <c r="S187" s="52">
        <f t="shared" si="59"/>
        <v>0</v>
      </c>
      <c r="T187" s="276">
        <f t="shared" si="60"/>
        <v>0</v>
      </c>
      <c r="U187" s="62">
        <f t="shared" si="53"/>
        <v>0</v>
      </c>
    </row>
    <row r="188" spans="1:21" x14ac:dyDescent="0.25">
      <c r="A188" s="84" t="s">
        <v>95</v>
      </c>
      <c r="B188" s="52">
        <f>'DAY18'!H188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+(Table121[[#This Row],[OPENING ]]+Table121[[#This Row],[RECEIPTS]]+Table121[[#This Row],[RETURNS]])-(Table121[[#This Row],[EXCHANGED]]+Table121[[#This Row],[SALES]]+Table121[[#This Row],[ISSUES]])</f>
        <v>9.8000000000000007</v>
      </c>
      <c r="I188" s="53">
        <v>0</v>
      </c>
      <c r="J188" s="58">
        <f t="shared" si="61"/>
        <v>-9.8000000000000007</v>
      </c>
      <c r="K188" s="53">
        <f>+'DAY18'!K188+'DAY19'!C188</f>
        <v>0</v>
      </c>
      <c r="L188" s="54">
        <f>+'DAY18'!L188+'DAY19'!D188</f>
        <v>0</v>
      </c>
      <c r="M188" s="55">
        <f>+'DAY18'!M188+'DAY19'!E188</f>
        <v>0</v>
      </c>
      <c r="N188" s="52">
        <f>+'DAY18'!N188+'DAY19'!F188</f>
        <v>0</v>
      </c>
      <c r="O188" s="276">
        <f>+'DAY18'!O188+'DAY19'!G188</f>
        <v>0</v>
      </c>
      <c r="P188" s="53">
        <f t="shared" si="56"/>
        <v>0</v>
      </c>
      <c r="Q188" s="54">
        <f t="shared" si="57"/>
        <v>0</v>
      </c>
      <c r="R188" s="55">
        <f t="shared" si="58"/>
        <v>0</v>
      </c>
      <c r="S188" s="52">
        <f t="shared" si="59"/>
        <v>0</v>
      </c>
      <c r="T188" s="276">
        <f t="shared" si="60"/>
        <v>0</v>
      </c>
      <c r="U188" s="62">
        <f t="shared" si="53"/>
        <v>0</v>
      </c>
    </row>
    <row r="189" spans="1:21" x14ac:dyDescent="0.25">
      <c r="A189" s="92" t="s">
        <v>98</v>
      </c>
      <c r="B189" s="52">
        <f>'DAY18'!H189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+(Table121[[#This Row],[OPENING ]]+Table121[[#This Row],[RECEIPTS]]+Table121[[#This Row],[RETURNS]])-(Table121[[#This Row],[EXCHANGED]]+Table121[[#This Row],[SALES]]+Table121[[#This Row],[ISSUES]])</f>
        <v>0</v>
      </c>
      <c r="I189" s="53">
        <v>0</v>
      </c>
      <c r="J189" s="58">
        <f t="shared" si="61"/>
        <v>0</v>
      </c>
      <c r="K189" s="53">
        <f>+'DAY18'!K189+'DAY19'!C189</f>
        <v>0</v>
      </c>
      <c r="L189" s="54">
        <f>+'DAY18'!L189+'DAY19'!D189</f>
        <v>0</v>
      </c>
      <c r="M189" s="55">
        <f>+'DAY18'!M189+'DAY19'!E189</f>
        <v>0</v>
      </c>
      <c r="N189" s="52">
        <f>+'DAY18'!N189+'DAY19'!F189</f>
        <v>0</v>
      </c>
      <c r="O189" s="276">
        <f>+'DAY18'!O189+'DAY19'!G189</f>
        <v>0</v>
      </c>
      <c r="P189" s="53">
        <f t="shared" si="56"/>
        <v>0</v>
      </c>
      <c r="Q189" s="54">
        <f t="shared" si="57"/>
        <v>0</v>
      </c>
      <c r="R189" s="55">
        <f t="shared" si="58"/>
        <v>0</v>
      </c>
      <c r="S189" s="52">
        <f t="shared" si="59"/>
        <v>0</v>
      </c>
      <c r="T189" s="276">
        <f t="shared" si="60"/>
        <v>0</v>
      </c>
      <c r="U189" s="62">
        <f t="shared" si="53"/>
        <v>0</v>
      </c>
    </row>
    <row r="190" spans="1:21" x14ac:dyDescent="0.25">
      <c r="A190" s="92" t="s">
        <v>99</v>
      </c>
      <c r="B190" s="52">
        <f>'DAY18'!H190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+(Table121[[#This Row],[OPENING ]]+Table121[[#This Row],[RECEIPTS]]+Table121[[#This Row],[RETURNS]])-(Table121[[#This Row],[EXCHANGED]]+Table121[[#This Row],[SALES]]+Table121[[#This Row],[ISSUES]])</f>
        <v>0</v>
      </c>
      <c r="I190" s="53">
        <v>0</v>
      </c>
      <c r="J190" s="58">
        <f t="shared" si="61"/>
        <v>0</v>
      </c>
      <c r="K190" s="53">
        <f>+'DAY18'!K190+'DAY19'!C190</f>
        <v>0</v>
      </c>
      <c r="L190" s="54">
        <f>+'DAY18'!L190+'DAY19'!D190</f>
        <v>0</v>
      </c>
      <c r="M190" s="55">
        <f>+'DAY18'!M190+'DAY19'!E190</f>
        <v>0</v>
      </c>
      <c r="N190" s="52">
        <f>+'DAY18'!N190+'DAY19'!F190</f>
        <v>0</v>
      </c>
      <c r="O190" s="276">
        <f>+'DAY18'!O190+'DAY19'!G190</f>
        <v>0</v>
      </c>
      <c r="P190" s="53">
        <f t="shared" si="56"/>
        <v>0</v>
      </c>
      <c r="Q190" s="54">
        <f t="shared" si="57"/>
        <v>0</v>
      </c>
      <c r="R190" s="55">
        <f t="shared" si="58"/>
        <v>0</v>
      </c>
      <c r="S190" s="52">
        <f t="shared" si="59"/>
        <v>0</v>
      </c>
      <c r="T190" s="276">
        <f t="shared" si="60"/>
        <v>0</v>
      </c>
      <c r="U190" s="62">
        <f t="shared" si="53"/>
        <v>0</v>
      </c>
    </row>
    <row r="191" spans="1:21" x14ac:dyDescent="0.25">
      <c r="A191" s="93" t="s">
        <v>100</v>
      </c>
      <c r="B191" s="52">
        <f>'DAY18'!H191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+(Table121[[#This Row],[OPENING ]]+Table121[[#This Row],[RECEIPTS]]+Table121[[#This Row],[RETURNS]])-(Table121[[#This Row],[EXCHANGED]]+Table121[[#This Row],[SALES]]+Table121[[#This Row],[ISSUES]])</f>
        <v>35</v>
      </c>
      <c r="I191" s="53">
        <v>0</v>
      </c>
      <c r="J191" s="58">
        <f t="shared" si="61"/>
        <v>-35</v>
      </c>
      <c r="K191" s="53">
        <f>+'DAY18'!K191+'DAY19'!C191</f>
        <v>25</v>
      </c>
      <c r="L191" s="54">
        <f>+'DAY18'!L191+'DAY19'!D191</f>
        <v>0</v>
      </c>
      <c r="M191" s="55">
        <f>+'DAY18'!M191+'DAY19'!E191</f>
        <v>0</v>
      </c>
      <c r="N191" s="52">
        <f>+'DAY18'!N191+'DAY19'!F191</f>
        <v>0</v>
      </c>
      <c r="O191" s="276">
        <f>+'DAY18'!O191+'DAY19'!G191</f>
        <v>0</v>
      </c>
      <c r="P191" s="53">
        <f t="shared" si="56"/>
        <v>1.3157894736842106</v>
      </c>
      <c r="Q191" s="54">
        <f t="shared" si="57"/>
        <v>0</v>
      </c>
      <c r="R191" s="55">
        <f t="shared" si="58"/>
        <v>0</v>
      </c>
      <c r="S191" s="52">
        <f t="shared" si="59"/>
        <v>0</v>
      </c>
      <c r="T191" s="276">
        <f t="shared" si="60"/>
        <v>0</v>
      </c>
      <c r="U191" s="62">
        <f t="shared" si="53"/>
        <v>26.599999999999998</v>
      </c>
    </row>
    <row r="192" spans="1:21" x14ac:dyDescent="0.25">
      <c r="A192" s="81" t="s">
        <v>101</v>
      </c>
      <c r="B192" s="52">
        <f>'DAY18'!H192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+(Table121[[#This Row],[OPENING ]]+Table121[[#This Row],[RECEIPTS]]+Table121[[#This Row],[RETURNS]])-(Table121[[#This Row],[EXCHANGED]]+Table121[[#This Row],[SALES]]+Table121[[#This Row],[ISSUES]])</f>
        <v>10.199999999999999</v>
      </c>
      <c r="I192" s="53">
        <v>0</v>
      </c>
      <c r="J192" s="58">
        <f t="shared" si="61"/>
        <v>-10.199999999999999</v>
      </c>
      <c r="K192" s="53">
        <f>+'DAY18'!K192+'DAY19'!C192</f>
        <v>0</v>
      </c>
      <c r="L192" s="54">
        <f>+'DAY18'!L192+'DAY19'!D192</f>
        <v>0</v>
      </c>
      <c r="M192" s="55">
        <f>+'DAY18'!M192+'DAY19'!E192</f>
        <v>0</v>
      </c>
      <c r="N192" s="52">
        <f>+'DAY18'!N192+'DAY19'!F192</f>
        <v>0</v>
      </c>
      <c r="O192" s="276">
        <f>+'DAY18'!O192+'DAY19'!G192</f>
        <v>0</v>
      </c>
      <c r="P192" s="53">
        <f t="shared" si="56"/>
        <v>0</v>
      </c>
      <c r="Q192" s="54">
        <f t="shared" si="57"/>
        <v>0</v>
      </c>
      <c r="R192" s="55">
        <f t="shared" si="58"/>
        <v>0</v>
      </c>
      <c r="S192" s="52">
        <f t="shared" si="59"/>
        <v>0</v>
      </c>
      <c r="T192" s="276">
        <f t="shared" si="60"/>
        <v>0</v>
      </c>
      <c r="U192" s="62">
        <f t="shared" si="53"/>
        <v>0</v>
      </c>
    </row>
    <row r="193" spans="1:21" x14ac:dyDescent="0.25">
      <c r="A193" s="109" t="s">
        <v>102</v>
      </c>
      <c r="B193" s="52">
        <f>'DAY18'!H193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+(Table121[[#This Row],[OPENING ]]+Table121[[#This Row],[RECEIPTS]]+Table121[[#This Row],[RETURNS]])-(Table121[[#This Row],[EXCHANGED]]+Table121[[#This Row],[SALES]]+Table121[[#This Row],[ISSUES]])</f>
        <v>0</v>
      </c>
      <c r="I193" s="53">
        <v>0</v>
      </c>
      <c r="J193" s="58">
        <f t="shared" si="61"/>
        <v>0</v>
      </c>
      <c r="K193" s="53">
        <f>+'DAY18'!K193+'DAY19'!C193</f>
        <v>0</v>
      </c>
      <c r="L193" s="54">
        <f>+'DAY18'!L193+'DAY19'!D193</f>
        <v>0</v>
      </c>
      <c r="M193" s="55">
        <f>+'DAY18'!M193+'DAY19'!E193</f>
        <v>0</v>
      </c>
      <c r="N193" s="52">
        <f>+'DAY18'!N193+'DAY19'!F193</f>
        <v>0</v>
      </c>
      <c r="O193" s="276">
        <f>+'DAY18'!O193+'DAY19'!G193</f>
        <v>0</v>
      </c>
      <c r="P193" s="53">
        <f t="shared" si="56"/>
        <v>0</v>
      </c>
      <c r="Q193" s="54">
        <f t="shared" si="57"/>
        <v>0</v>
      </c>
      <c r="R193" s="55">
        <f t="shared" si="58"/>
        <v>0</v>
      </c>
      <c r="S193" s="52">
        <f t="shared" si="59"/>
        <v>0</v>
      </c>
      <c r="T193" s="276">
        <f t="shared" si="60"/>
        <v>0</v>
      </c>
      <c r="U193" s="62">
        <f t="shared" si="53"/>
        <v>0</v>
      </c>
    </row>
    <row r="194" spans="1:21" x14ac:dyDescent="0.25">
      <c r="A194" s="318" t="s">
        <v>103</v>
      </c>
      <c r="B194" s="52">
        <f>'DAY18'!H194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+(Table121[[#This Row],[OPENING ]]+Table121[[#This Row],[RECEIPTS]]+Table121[[#This Row],[RETURNS]])-(Table121[[#This Row],[EXCHANGED]]+Table121[[#This Row],[SALES]]+Table121[[#This Row],[ISSUES]])</f>
        <v>855.4</v>
      </c>
      <c r="I194" s="53">
        <v>0</v>
      </c>
      <c r="J194" s="58">
        <f t="shared" si="61"/>
        <v>-855.4</v>
      </c>
      <c r="K194" s="53">
        <f>+'DAY18'!K194+'DAY19'!C194</f>
        <v>0</v>
      </c>
      <c r="L194" s="54">
        <f>+'DAY18'!L194+'DAY19'!D194</f>
        <v>0</v>
      </c>
      <c r="M194" s="55">
        <f>+'DAY18'!M194+'DAY19'!E194</f>
        <v>0</v>
      </c>
      <c r="N194" s="52">
        <f>+'DAY18'!N194+'DAY19'!F194</f>
        <v>0</v>
      </c>
      <c r="O194" s="276">
        <f>+'DAY18'!O194+'DAY19'!G194</f>
        <v>0</v>
      </c>
      <c r="P194" s="53">
        <f t="shared" si="56"/>
        <v>0</v>
      </c>
      <c r="Q194" s="54">
        <f t="shared" si="57"/>
        <v>0</v>
      </c>
      <c r="R194" s="55">
        <f t="shared" si="58"/>
        <v>0</v>
      </c>
      <c r="S194" s="52">
        <f t="shared" si="59"/>
        <v>0</v>
      </c>
      <c r="T194" s="276">
        <f t="shared" si="60"/>
        <v>0</v>
      </c>
      <c r="U194" s="62">
        <f t="shared" si="53"/>
        <v>0</v>
      </c>
    </row>
    <row r="195" spans="1:21" x14ac:dyDescent="0.25">
      <c r="A195" s="87" t="s">
        <v>247</v>
      </c>
      <c r="B195" s="52">
        <f>'DAY18'!H195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+(Table121[[#This Row],[OPENING ]]+Table121[[#This Row],[RECEIPTS]]+Table121[[#This Row],[RETURNS]])-(Table121[[#This Row],[EXCHANGED]]+Table121[[#This Row],[SALES]]+Table121[[#This Row],[ISSUES]])</f>
        <v>3516.4</v>
      </c>
      <c r="I195" s="53">
        <v>0</v>
      </c>
      <c r="J195" s="58">
        <f t="shared" si="61"/>
        <v>-3516.4</v>
      </c>
      <c r="K195" s="53">
        <f>+'DAY18'!K195+'DAY19'!C195</f>
        <v>0</v>
      </c>
      <c r="L195" s="54">
        <f>+'DAY18'!L195+'DAY19'!D195</f>
        <v>9.6</v>
      </c>
      <c r="M195" s="55">
        <f>+'DAY18'!M195+'DAY19'!E195</f>
        <v>0</v>
      </c>
      <c r="N195" s="52">
        <f>+'DAY18'!N195+'DAY19'!F195</f>
        <v>0</v>
      </c>
      <c r="O195" s="276">
        <f>+'DAY18'!O195+'DAY19'!G195</f>
        <v>0</v>
      </c>
      <c r="P195" s="53">
        <f t="shared" si="56"/>
        <v>0</v>
      </c>
      <c r="Q195" s="54">
        <f t="shared" si="57"/>
        <v>0.50526315789473686</v>
      </c>
      <c r="R195" s="55">
        <f t="shared" si="58"/>
        <v>0</v>
      </c>
      <c r="S195" s="52">
        <f t="shared" si="59"/>
        <v>0</v>
      </c>
      <c r="T195" s="276">
        <f t="shared" si="60"/>
        <v>0</v>
      </c>
      <c r="U195" s="62">
        <f t="shared" si="53"/>
        <v>6959.541666666667</v>
      </c>
    </row>
    <row r="196" spans="1:21" x14ac:dyDescent="0.25">
      <c r="A196" s="87" t="s">
        <v>104</v>
      </c>
      <c r="B196" s="52">
        <f>'DAY18'!H196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+(Table121[[#This Row],[OPENING ]]+Table121[[#This Row],[RECEIPTS]]+Table121[[#This Row],[RETURNS]])-(Table121[[#This Row],[EXCHANGED]]+Table121[[#This Row],[SALES]]+Table121[[#This Row],[ISSUES]])</f>
        <v>200</v>
      </c>
      <c r="I196" s="53">
        <v>0</v>
      </c>
      <c r="J196" s="58">
        <f t="shared" si="61"/>
        <v>-200</v>
      </c>
      <c r="K196" s="53">
        <f>+'DAY18'!K196+'DAY19'!C196</f>
        <v>0</v>
      </c>
      <c r="L196" s="54">
        <f>+'DAY18'!L196+'DAY19'!D196</f>
        <v>0</v>
      </c>
      <c r="M196" s="55">
        <f>+'DAY18'!M196+'DAY19'!E196</f>
        <v>0</v>
      </c>
      <c r="N196" s="52">
        <f>+'DAY18'!N196+'DAY19'!F196</f>
        <v>0</v>
      </c>
      <c r="O196" s="276">
        <f>+'DAY18'!O196+'DAY19'!G196</f>
        <v>0</v>
      </c>
      <c r="P196" s="53">
        <f t="shared" si="56"/>
        <v>0</v>
      </c>
      <c r="Q196" s="54">
        <f t="shared" si="57"/>
        <v>0</v>
      </c>
      <c r="R196" s="55">
        <f t="shared" si="58"/>
        <v>0</v>
      </c>
      <c r="S196" s="52">
        <f t="shared" si="59"/>
        <v>0</v>
      </c>
      <c r="T196" s="276">
        <f t="shared" si="60"/>
        <v>0</v>
      </c>
      <c r="U196" s="62">
        <f t="shared" si="53"/>
        <v>0</v>
      </c>
    </row>
    <row r="197" spans="1:21" x14ac:dyDescent="0.25">
      <c r="A197" s="85" t="s">
        <v>118</v>
      </c>
      <c r="B197" s="52">
        <f>'DAY18'!H197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+(Table121[[#This Row],[OPENING ]]+Table121[[#This Row],[RECEIPTS]]+Table121[[#This Row],[RETURNS]])-(Table121[[#This Row],[EXCHANGED]]+Table121[[#This Row],[SALES]]+Table121[[#This Row],[ISSUES]])</f>
        <v>0</v>
      </c>
      <c r="I197" s="53">
        <v>0</v>
      </c>
      <c r="J197" s="58">
        <f t="shared" si="61"/>
        <v>0</v>
      </c>
      <c r="K197" s="53">
        <f>+'DAY18'!K197+'DAY19'!C197</f>
        <v>0</v>
      </c>
      <c r="L197" s="54">
        <f>+'DAY18'!L197+'DAY19'!D197</f>
        <v>0</v>
      </c>
      <c r="M197" s="55">
        <f>+'DAY18'!M197+'DAY19'!E197</f>
        <v>0</v>
      </c>
      <c r="N197" s="52">
        <f>+'DAY18'!N197+'DAY19'!F197</f>
        <v>0</v>
      </c>
      <c r="O197" s="276">
        <f>+'DAY18'!O197+'DAY19'!G197</f>
        <v>0</v>
      </c>
      <c r="P197" s="53">
        <f t="shared" si="56"/>
        <v>0</v>
      </c>
      <c r="Q197" s="54">
        <f t="shared" si="57"/>
        <v>0</v>
      </c>
      <c r="R197" s="55">
        <f t="shared" si="58"/>
        <v>0</v>
      </c>
      <c r="S197" s="52">
        <f t="shared" si="59"/>
        <v>0</v>
      </c>
      <c r="T197" s="276">
        <f t="shared" si="60"/>
        <v>0</v>
      </c>
      <c r="U197" s="62">
        <f t="shared" si="53"/>
        <v>0</v>
      </c>
    </row>
    <row r="198" spans="1:21" x14ac:dyDescent="0.25">
      <c r="A198" s="94" t="s">
        <v>119</v>
      </c>
      <c r="B198" s="52">
        <f>'DAY18'!H198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+(Table121[[#This Row],[OPENING ]]+Table121[[#This Row],[RECEIPTS]]+Table121[[#This Row],[RETURNS]])-(Table121[[#This Row],[EXCHANGED]]+Table121[[#This Row],[SALES]]+Table121[[#This Row],[ISSUES]])</f>
        <v>0</v>
      </c>
      <c r="I198" s="53">
        <v>0</v>
      </c>
      <c r="J198" s="58">
        <f t="shared" si="61"/>
        <v>0</v>
      </c>
      <c r="K198" s="53">
        <f>+'DAY18'!K198+'DAY19'!C198</f>
        <v>0</v>
      </c>
      <c r="L198" s="54">
        <f>+'DAY18'!L198+'DAY19'!D198</f>
        <v>0</v>
      </c>
      <c r="M198" s="55">
        <f>+'DAY18'!M198+'DAY19'!E198</f>
        <v>0</v>
      </c>
      <c r="N198" s="52">
        <f>+'DAY18'!N198+'DAY19'!F198</f>
        <v>0</v>
      </c>
      <c r="O198" s="276">
        <f>+'DAY18'!O198+'DAY19'!G198</f>
        <v>0</v>
      </c>
      <c r="P198" s="53">
        <f t="shared" si="56"/>
        <v>0</v>
      </c>
      <c r="Q198" s="54">
        <f t="shared" si="57"/>
        <v>0</v>
      </c>
      <c r="R198" s="55">
        <f t="shared" si="58"/>
        <v>0</v>
      </c>
      <c r="S198" s="52">
        <f t="shared" si="59"/>
        <v>0</v>
      </c>
      <c r="T198" s="276">
        <f t="shared" si="60"/>
        <v>0</v>
      </c>
      <c r="U198" s="62">
        <f t="shared" si="53"/>
        <v>0</v>
      </c>
    </row>
    <row r="199" spans="1:21" x14ac:dyDescent="0.25">
      <c r="A199" s="84" t="s">
        <v>145</v>
      </c>
      <c r="B199" s="52">
        <f>'DAY18'!H199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+(Table121[[#This Row],[OPENING ]]+Table121[[#This Row],[RECEIPTS]]+Table121[[#This Row],[RETURNS]])-(Table121[[#This Row],[EXCHANGED]]+Table121[[#This Row],[SALES]]+Table121[[#This Row],[ISSUES]])</f>
        <v>0</v>
      </c>
      <c r="I199" s="53">
        <v>0</v>
      </c>
      <c r="J199" s="58">
        <f t="shared" si="61"/>
        <v>0</v>
      </c>
      <c r="K199" s="53">
        <f>+'DAY18'!K199+'DAY19'!C199</f>
        <v>0</v>
      </c>
      <c r="L199" s="54">
        <f>+'DAY18'!L199+'DAY19'!D199</f>
        <v>0</v>
      </c>
      <c r="M199" s="55">
        <f>+'DAY18'!M199+'DAY19'!E199</f>
        <v>0</v>
      </c>
      <c r="N199" s="52">
        <f>+'DAY18'!N199+'DAY19'!F199</f>
        <v>0</v>
      </c>
      <c r="O199" s="276">
        <f>+'DAY18'!O199+'DAY19'!G199</f>
        <v>0</v>
      </c>
      <c r="P199" s="53">
        <f t="shared" si="56"/>
        <v>0</v>
      </c>
      <c r="Q199" s="54">
        <f t="shared" si="57"/>
        <v>0</v>
      </c>
      <c r="R199" s="55">
        <f t="shared" si="58"/>
        <v>0</v>
      </c>
      <c r="S199" s="52">
        <f t="shared" si="59"/>
        <v>0</v>
      </c>
      <c r="T199" s="276">
        <f t="shared" si="60"/>
        <v>0</v>
      </c>
      <c r="U199" s="62">
        <f t="shared" si="53"/>
        <v>0</v>
      </c>
    </row>
    <row r="200" spans="1:21" x14ac:dyDescent="0.25">
      <c r="A200" s="88" t="s">
        <v>218</v>
      </c>
      <c r="B200" s="52">
        <f>'DAY18'!H200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+(Table121[[#This Row],[OPENING ]]+Table121[[#This Row],[RECEIPTS]]+Table121[[#This Row],[RETURNS]])-(Table121[[#This Row],[EXCHANGED]]+Table121[[#This Row],[SALES]]+Table121[[#This Row],[ISSUES]])</f>
        <v>0</v>
      </c>
      <c r="I200" s="53">
        <v>0</v>
      </c>
      <c r="J200" s="58">
        <f t="shared" si="61"/>
        <v>0</v>
      </c>
      <c r="K200" s="53">
        <f>+'DAY18'!K200+'DAY19'!C200</f>
        <v>0</v>
      </c>
      <c r="L200" s="54">
        <f>+'DAY18'!L200+'DAY19'!D200</f>
        <v>0</v>
      </c>
      <c r="M200" s="55">
        <f>+'DAY18'!M200+'DAY19'!E200</f>
        <v>0</v>
      </c>
      <c r="N200" s="52">
        <f>+'DAY18'!N200+'DAY19'!F200</f>
        <v>0</v>
      </c>
      <c r="O200" s="276">
        <f>+'DAY18'!O200+'DAY19'!G200</f>
        <v>0</v>
      </c>
      <c r="P200" s="53">
        <f t="shared" si="56"/>
        <v>0</v>
      </c>
      <c r="Q200" s="54">
        <f t="shared" si="57"/>
        <v>0</v>
      </c>
      <c r="R200" s="55">
        <f t="shared" si="58"/>
        <v>0</v>
      </c>
      <c r="S200" s="52">
        <f t="shared" si="59"/>
        <v>0</v>
      </c>
      <c r="T200" s="276">
        <f t="shared" si="60"/>
        <v>0</v>
      </c>
      <c r="U200" s="62">
        <f t="shared" si="53"/>
        <v>0</v>
      </c>
    </row>
    <row r="201" spans="1:21" x14ac:dyDescent="0.25">
      <c r="A201" s="88" t="s">
        <v>219</v>
      </c>
      <c r="B201" s="52">
        <f>'DAY18'!H201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+(Table121[[#This Row],[OPENING ]]+Table121[[#This Row],[RECEIPTS]]+Table121[[#This Row],[RETURNS]])-(Table121[[#This Row],[EXCHANGED]]+Table121[[#This Row],[SALES]]+Table121[[#This Row],[ISSUES]])</f>
        <v>0</v>
      </c>
      <c r="I201" s="53">
        <v>0</v>
      </c>
      <c r="J201" s="58">
        <f t="shared" si="61"/>
        <v>0</v>
      </c>
      <c r="K201" s="53">
        <f>+'DAY18'!K201+'DAY19'!C201</f>
        <v>0</v>
      </c>
      <c r="L201" s="54">
        <f>+'DAY18'!L201+'DAY19'!D201</f>
        <v>0</v>
      </c>
      <c r="M201" s="55">
        <f>+'DAY18'!M201+'DAY19'!E201</f>
        <v>0</v>
      </c>
      <c r="N201" s="52">
        <f>+'DAY18'!N201+'DAY19'!F201</f>
        <v>0</v>
      </c>
      <c r="O201" s="276">
        <f>+'DAY18'!O201+'DAY19'!G201</f>
        <v>0</v>
      </c>
      <c r="P201" s="53">
        <f t="shared" si="56"/>
        <v>0</v>
      </c>
      <c r="Q201" s="54">
        <f t="shared" si="57"/>
        <v>0</v>
      </c>
      <c r="R201" s="55">
        <f t="shared" si="58"/>
        <v>0</v>
      </c>
      <c r="S201" s="52">
        <f t="shared" si="59"/>
        <v>0</v>
      </c>
      <c r="T201" s="276">
        <f t="shared" si="60"/>
        <v>0</v>
      </c>
      <c r="U201" s="62">
        <f t="shared" si="53"/>
        <v>0</v>
      </c>
    </row>
    <row r="202" spans="1:21" x14ac:dyDescent="0.25">
      <c r="A202" s="317" t="s">
        <v>234</v>
      </c>
      <c r="B202" s="52">
        <f>'DAY18'!H202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+(Table121[[#This Row],[OPENING ]]+Table121[[#This Row],[RECEIPTS]]+Table121[[#This Row],[RETURNS]])-(Table121[[#This Row],[EXCHANGED]]+Table121[[#This Row],[SALES]]+Table121[[#This Row],[ISSUES]])</f>
        <v>0.19999999999999896</v>
      </c>
      <c r="I202" s="53">
        <v>0</v>
      </c>
      <c r="J202" s="58">
        <f t="shared" si="61"/>
        <v>-0.19999999999999896</v>
      </c>
      <c r="K202" s="53">
        <f>+'DAY18'!K202+'DAY19'!C202</f>
        <v>0</v>
      </c>
      <c r="L202" s="54">
        <f>+'DAY18'!L202+'DAY19'!D202</f>
        <v>0</v>
      </c>
      <c r="M202" s="55">
        <f>+'DAY18'!M202+'DAY19'!E202</f>
        <v>0</v>
      </c>
      <c r="N202" s="52">
        <f>+'DAY18'!N202+'DAY19'!F202</f>
        <v>0</v>
      </c>
      <c r="O202" s="276">
        <f>+'DAY18'!O202+'DAY19'!G202</f>
        <v>11.08</v>
      </c>
      <c r="P202" s="53">
        <f t="shared" si="56"/>
        <v>0</v>
      </c>
      <c r="Q202" s="54">
        <f t="shared" si="57"/>
        <v>0</v>
      </c>
      <c r="R202" s="55">
        <f t="shared" si="58"/>
        <v>0</v>
      </c>
      <c r="S202" s="52">
        <f t="shared" si="59"/>
        <v>0</v>
      </c>
      <c r="T202" s="276">
        <f t="shared" si="60"/>
        <v>0.5831578947368421</v>
      </c>
      <c r="U202" s="62">
        <f t="shared" si="53"/>
        <v>0.34296028880866247</v>
      </c>
    </row>
    <row r="203" spans="1:21" x14ac:dyDescent="0.25">
      <c r="A203" s="319" t="s">
        <v>224</v>
      </c>
      <c r="B203" s="52">
        <f>'DAY18'!H203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+(Table121[[#This Row],[OPENING ]]+Table121[[#This Row],[RECEIPTS]]+Table121[[#This Row],[RETURNS]])-(Table121[[#This Row],[EXCHANGED]]+Table121[[#This Row],[SALES]]+Table121[[#This Row],[ISSUES]])</f>
        <v>3.4</v>
      </c>
      <c r="I203" s="53">
        <v>0</v>
      </c>
      <c r="J203" s="58">
        <f t="shared" si="61"/>
        <v>-3.4</v>
      </c>
      <c r="K203" s="53">
        <f>+'DAY18'!K203+'DAY19'!C203</f>
        <v>0</v>
      </c>
      <c r="L203" s="54">
        <f>+'DAY18'!L203+'DAY19'!D203</f>
        <v>0</v>
      </c>
      <c r="M203" s="55">
        <f>+'DAY18'!M203+'DAY19'!E203</f>
        <v>0</v>
      </c>
      <c r="N203" s="52">
        <f>+'DAY18'!N203+'DAY19'!F203</f>
        <v>0</v>
      </c>
      <c r="O203" s="276">
        <f>+'DAY18'!O203+'DAY19'!G203</f>
        <v>0</v>
      </c>
      <c r="P203" s="53">
        <f t="shared" si="56"/>
        <v>0</v>
      </c>
      <c r="Q203" s="54">
        <f t="shared" si="57"/>
        <v>0</v>
      </c>
      <c r="R203" s="55">
        <f t="shared" si="58"/>
        <v>0</v>
      </c>
      <c r="S203" s="52">
        <f t="shared" si="59"/>
        <v>0</v>
      </c>
      <c r="T203" s="276">
        <f t="shared" si="60"/>
        <v>0</v>
      </c>
      <c r="U203" s="62">
        <f t="shared" si="53"/>
        <v>0</v>
      </c>
    </row>
    <row r="204" spans="1:21" x14ac:dyDescent="0.25">
      <c r="A204" s="105" t="s">
        <v>237</v>
      </c>
      <c r="B204" s="52">
        <f>'DAY18'!H204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+(Table121[[#This Row],[OPENING ]]+Table121[[#This Row],[RECEIPTS]]+Table121[[#This Row],[RETURNS]])-(Table121[[#This Row],[EXCHANGED]]+Table121[[#This Row],[SALES]]+Table121[[#This Row],[ISSUES]])</f>
        <v>0</v>
      </c>
      <c r="I204" s="53">
        <v>0</v>
      </c>
      <c r="J204" s="58">
        <f t="shared" si="61"/>
        <v>0</v>
      </c>
      <c r="K204" s="53">
        <f>+'DAY18'!K204+'DAY19'!C204</f>
        <v>0</v>
      </c>
      <c r="L204" s="54">
        <f>+'DAY18'!L204+'DAY19'!D204</f>
        <v>0</v>
      </c>
      <c r="M204" s="55">
        <f>+'DAY18'!M204+'DAY19'!E204</f>
        <v>0</v>
      </c>
      <c r="N204" s="52">
        <f>+'DAY18'!N204+'DAY19'!F204</f>
        <v>0</v>
      </c>
      <c r="O204" s="276">
        <f>+'DAY18'!O204+'DAY19'!G204</f>
        <v>0</v>
      </c>
      <c r="P204" s="53">
        <f t="shared" si="56"/>
        <v>0</v>
      </c>
      <c r="Q204" s="54">
        <f t="shared" si="57"/>
        <v>0</v>
      </c>
      <c r="R204" s="55">
        <f t="shared" si="58"/>
        <v>0</v>
      </c>
      <c r="S204" s="52">
        <f t="shared" si="59"/>
        <v>0</v>
      </c>
      <c r="T204" s="276">
        <f t="shared" si="60"/>
        <v>0</v>
      </c>
      <c r="U204" s="62">
        <f t="shared" si="53"/>
        <v>0</v>
      </c>
    </row>
    <row r="205" spans="1:21" x14ac:dyDescent="0.25">
      <c r="A205" s="87" t="s">
        <v>238</v>
      </c>
      <c r="B205" s="52">
        <f>'DAY18'!H205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+(Table121[[#This Row],[OPENING ]]+Table121[[#This Row],[RECEIPTS]]+Table121[[#This Row],[RETURNS]])-(Table121[[#This Row],[EXCHANGED]]+Table121[[#This Row],[SALES]]+Table121[[#This Row],[ISSUES]])</f>
        <v>0</v>
      </c>
      <c r="I205" s="53">
        <v>0</v>
      </c>
      <c r="J205" s="58">
        <f t="shared" si="61"/>
        <v>0</v>
      </c>
      <c r="K205" s="53">
        <f>+'DAY18'!K205+'DAY19'!C205</f>
        <v>0</v>
      </c>
      <c r="L205" s="54">
        <f>+'DAY18'!L205+'DAY19'!D205</f>
        <v>0</v>
      </c>
      <c r="M205" s="55">
        <f>+'DAY18'!M205+'DAY19'!E205</f>
        <v>0</v>
      </c>
      <c r="N205" s="52">
        <f>+'DAY18'!N205+'DAY19'!F205</f>
        <v>0</v>
      </c>
      <c r="O205" s="276">
        <f>+'DAY18'!O205+'DAY19'!G205</f>
        <v>0</v>
      </c>
      <c r="P205" s="53">
        <f t="shared" si="56"/>
        <v>0</v>
      </c>
      <c r="Q205" s="54">
        <f t="shared" si="57"/>
        <v>0</v>
      </c>
      <c r="R205" s="55">
        <f t="shared" si="58"/>
        <v>0</v>
      </c>
      <c r="S205" s="52">
        <f t="shared" si="59"/>
        <v>0</v>
      </c>
      <c r="T205" s="276">
        <f t="shared" si="60"/>
        <v>0</v>
      </c>
      <c r="U205" s="62">
        <f t="shared" si="53"/>
        <v>0</v>
      </c>
    </row>
    <row r="206" spans="1:21" x14ac:dyDescent="0.25">
      <c r="A206" s="87" t="s">
        <v>239</v>
      </c>
      <c r="B206" s="52">
        <f>'DAY18'!H206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+(Table121[[#This Row],[OPENING ]]+Table121[[#This Row],[RECEIPTS]]+Table121[[#This Row],[RETURNS]])-(Table121[[#This Row],[EXCHANGED]]+Table121[[#This Row],[SALES]]+Table121[[#This Row],[ISSUES]])</f>
        <v>0</v>
      </c>
      <c r="I206" s="53">
        <v>0</v>
      </c>
      <c r="J206" s="58">
        <f t="shared" si="61"/>
        <v>0</v>
      </c>
      <c r="K206" s="53">
        <f>+'DAY18'!K206+'DAY19'!C206</f>
        <v>0</v>
      </c>
      <c r="L206" s="54">
        <f>+'DAY18'!L206+'DAY19'!D206</f>
        <v>0</v>
      </c>
      <c r="M206" s="55">
        <f>+'DAY18'!M206+'DAY19'!E206</f>
        <v>0</v>
      </c>
      <c r="N206" s="52">
        <f>+'DAY18'!N206+'DAY19'!F206</f>
        <v>0</v>
      </c>
      <c r="O206" s="276">
        <f>+'DAY18'!O206+'DAY19'!G206</f>
        <v>0</v>
      </c>
      <c r="P206" s="53">
        <f t="shared" si="56"/>
        <v>0</v>
      </c>
      <c r="Q206" s="54">
        <f t="shared" si="57"/>
        <v>0</v>
      </c>
      <c r="R206" s="55">
        <f t="shared" si="58"/>
        <v>0</v>
      </c>
      <c r="S206" s="52">
        <f t="shared" si="59"/>
        <v>0</v>
      </c>
      <c r="T206" s="276">
        <f t="shared" si="60"/>
        <v>0</v>
      </c>
      <c r="U206" s="62">
        <f t="shared" si="53"/>
        <v>0</v>
      </c>
    </row>
    <row r="207" spans="1:21" x14ac:dyDescent="0.25">
      <c r="A207" s="85" t="s">
        <v>242</v>
      </c>
      <c r="B207" s="52">
        <f>'DAY18'!H207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+(Table121[[#This Row],[OPENING ]]+Table121[[#This Row],[RECEIPTS]]+Table121[[#This Row],[RETURNS]])-(Table121[[#This Row],[EXCHANGED]]+Table121[[#This Row],[SALES]]+Table121[[#This Row],[ISSUES]])</f>
        <v>0</v>
      </c>
      <c r="I207" s="53">
        <v>0</v>
      </c>
      <c r="J207" s="58">
        <f t="shared" si="61"/>
        <v>0</v>
      </c>
      <c r="K207" s="53">
        <f>+'DAY18'!K207+'DAY19'!C207</f>
        <v>0</v>
      </c>
      <c r="L207" s="54">
        <f>+'DAY18'!L207+'DAY19'!D207</f>
        <v>0</v>
      </c>
      <c r="M207" s="55">
        <f>+'DAY18'!M207+'DAY19'!E207</f>
        <v>0</v>
      </c>
      <c r="N207" s="52">
        <f>+'DAY18'!N207+'DAY19'!F207</f>
        <v>0</v>
      </c>
      <c r="O207" s="276">
        <f>+'DAY18'!O207+'DAY19'!G207</f>
        <v>0</v>
      </c>
      <c r="P207" s="53">
        <f t="shared" si="56"/>
        <v>0</v>
      </c>
      <c r="Q207" s="54">
        <f t="shared" si="57"/>
        <v>0</v>
      </c>
      <c r="R207" s="55">
        <f t="shared" si="58"/>
        <v>0</v>
      </c>
      <c r="S207" s="52">
        <f t="shared" si="59"/>
        <v>0</v>
      </c>
      <c r="T207" s="276">
        <f t="shared" si="60"/>
        <v>0</v>
      </c>
      <c r="U207" s="62">
        <f t="shared" si="53"/>
        <v>0</v>
      </c>
    </row>
    <row r="208" spans="1:21" x14ac:dyDescent="0.25">
      <c r="A208" s="85" t="s">
        <v>250</v>
      </c>
      <c r="B208" s="52">
        <f>'DAY18'!H208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+(Table121[[#This Row],[OPENING ]]+Table121[[#This Row],[RECEIPTS]]+Table121[[#This Row],[RETURNS]])-(Table121[[#This Row],[EXCHANGED]]+Table121[[#This Row],[SALES]]+Table121[[#This Row],[ISSUES]])</f>
        <v>275</v>
      </c>
      <c r="I208" s="53">
        <v>0</v>
      </c>
      <c r="J208" s="58">
        <f t="shared" si="61"/>
        <v>-275</v>
      </c>
      <c r="K208" s="53">
        <f>+'DAY18'!K208+'DAY19'!C208</f>
        <v>500</v>
      </c>
      <c r="L208" s="54">
        <f>+'DAY18'!L208+'DAY19'!D208</f>
        <v>0</v>
      </c>
      <c r="M208" s="55">
        <f>+'DAY18'!M208+'DAY19'!E208</f>
        <v>0</v>
      </c>
      <c r="N208" s="52">
        <f>+'DAY18'!N208+'DAY19'!F208</f>
        <v>0</v>
      </c>
      <c r="O208" s="276">
        <f>+'DAY18'!O208+'DAY19'!G208</f>
        <v>525</v>
      </c>
      <c r="P208" s="53">
        <f t="shared" si="56"/>
        <v>26.315789473684209</v>
      </c>
      <c r="Q208" s="54">
        <f t="shared" si="57"/>
        <v>0</v>
      </c>
      <c r="R208" s="55">
        <f t="shared" si="58"/>
        <v>0</v>
      </c>
      <c r="S208" s="52">
        <f t="shared" si="59"/>
        <v>0</v>
      </c>
      <c r="T208" s="276">
        <f t="shared" si="60"/>
        <v>27.631578947368421</v>
      </c>
      <c r="U208" s="62">
        <f t="shared" si="53"/>
        <v>5.0975609756097562</v>
      </c>
    </row>
    <row r="209" spans="1:21" x14ac:dyDescent="0.25">
      <c r="A209" s="87" t="s">
        <v>251</v>
      </c>
      <c r="B209" s="52">
        <f>'DAY18'!H209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+(Table121[[#This Row],[OPENING ]]+Table121[[#This Row],[RECEIPTS]]+Table121[[#This Row],[RETURNS]])-(Table121[[#This Row],[EXCHANGED]]+Table121[[#This Row],[SALES]]+Table121[[#This Row],[ISSUES]])</f>
        <v>300</v>
      </c>
      <c r="I209" s="53">
        <v>0</v>
      </c>
      <c r="J209" s="58">
        <f t="shared" si="61"/>
        <v>-300</v>
      </c>
      <c r="K209" s="53">
        <f>+'DAY18'!K209+'DAY19'!C209</f>
        <v>800</v>
      </c>
      <c r="L209" s="54">
        <f>+'DAY18'!L209+'DAY19'!D209</f>
        <v>0</v>
      </c>
      <c r="M209" s="55">
        <f>+'DAY18'!M209+'DAY19'!E209</f>
        <v>0</v>
      </c>
      <c r="N209" s="52">
        <f>+'DAY18'!N209+'DAY19'!F209</f>
        <v>0</v>
      </c>
      <c r="O209" s="276">
        <f>+'DAY18'!O209+'DAY19'!G209</f>
        <v>639.20000000000005</v>
      </c>
      <c r="P209" s="53">
        <f t="shared" si="56"/>
        <v>42.10526315789474</v>
      </c>
      <c r="Q209" s="54">
        <f t="shared" si="57"/>
        <v>0</v>
      </c>
      <c r="R209" s="55">
        <f t="shared" si="58"/>
        <v>0</v>
      </c>
      <c r="S209" s="52">
        <f t="shared" si="59"/>
        <v>0</v>
      </c>
      <c r="T209" s="276">
        <f t="shared" si="60"/>
        <v>33.642105263157895</v>
      </c>
      <c r="U209" s="62">
        <f t="shared" si="53"/>
        <v>3.9605336297943299</v>
      </c>
    </row>
    <row r="210" spans="1:21" x14ac:dyDescent="0.25">
      <c r="A210" s="87"/>
      <c r="B210" s="52">
        <f>'DAY18'!H210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+(Table121[[#This Row],[OPENING ]]+Table121[[#This Row],[RECEIPTS]]+Table121[[#This Row],[RETURNS]])-(Table121[[#This Row],[EXCHANGED]]+Table121[[#This Row],[SALES]]+Table121[[#This Row],[ISSUES]])</f>
        <v>49</v>
      </c>
      <c r="I210" s="53">
        <v>0</v>
      </c>
      <c r="J210" s="58">
        <f t="shared" si="61"/>
        <v>-49</v>
      </c>
      <c r="K210" s="53">
        <f>+'DAY18'!K210+'DAY19'!C210</f>
        <v>50</v>
      </c>
      <c r="L210" s="54">
        <f>+'DAY18'!L210+'DAY19'!D210</f>
        <v>0</v>
      </c>
      <c r="M210" s="55">
        <f>+'DAY18'!M210+'DAY19'!E210</f>
        <v>0</v>
      </c>
      <c r="N210" s="52">
        <f>+'DAY18'!N210+'DAY19'!F210</f>
        <v>0</v>
      </c>
      <c r="O210" s="276">
        <f>+'DAY18'!O210+'DAY19'!G210</f>
        <v>1</v>
      </c>
      <c r="P210" s="53">
        <f t="shared" si="56"/>
        <v>2.6315789473684212</v>
      </c>
      <c r="Q210" s="54">
        <f t="shared" si="57"/>
        <v>0</v>
      </c>
      <c r="R210" s="55">
        <f t="shared" si="58"/>
        <v>0</v>
      </c>
      <c r="S210" s="52">
        <f t="shared" si="59"/>
        <v>0</v>
      </c>
      <c r="T210" s="276">
        <f t="shared" si="60"/>
        <v>5.2631578947368418E-2</v>
      </c>
      <c r="U210" s="62">
        <f t="shared" ref="U210:U240" si="62">IFERROR(+H210/(P210+Q210+R210+S210+T210),0)</f>
        <v>18.254901960784313</v>
      </c>
    </row>
    <row r="211" spans="1:21" x14ac:dyDescent="0.25">
      <c r="A211" s="87"/>
      <c r="B211" s="52">
        <f>'DAY18'!H211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+(Table121[[#This Row],[OPENING ]]+Table121[[#This Row],[RECEIPTS]]+Table121[[#This Row],[RETURNS]])-(Table121[[#This Row],[EXCHANGED]]+Table121[[#This Row],[SALES]]+Table121[[#This Row],[ISSUES]])</f>
        <v>0</v>
      </c>
      <c r="I211" s="53">
        <v>0</v>
      </c>
      <c r="J211" s="58">
        <f t="shared" si="61"/>
        <v>0</v>
      </c>
      <c r="K211" s="53">
        <f>+'DAY18'!K211+'DAY19'!C211</f>
        <v>0</v>
      </c>
      <c r="L211" s="54">
        <f>+'DAY18'!L211+'DAY19'!D211</f>
        <v>0</v>
      </c>
      <c r="M211" s="55">
        <f>+'DAY18'!M211+'DAY19'!E211</f>
        <v>0</v>
      </c>
      <c r="N211" s="52">
        <f>+'DAY18'!N211+'DAY19'!F211</f>
        <v>0</v>
      </c>
      <c r="O211" s="276">
        <f>+'DAY18'!O211+'DAY19'!G211</f>
        <v>0</v>
      </c>
      <c r="P211" s="53">
        <f t="shared" si="56"/>
        <v>0</v>
      </c>
      <c r="Q211" s="54">
        <f t="shared" si="57"/>
        <v>0</v>
      </c>
      <c r="R211" s="55">
        <f t="shared" si="58"/>
        <v>0</v>
      </c>
      <c r="S211" s="52">
        <f t="shared" si="59"/>
        <v>0</v>
      </c>
      <c r="T211" s="276">
        <f t="shared" si="60"/>
        <v>0</v>
      </c>
      <c r="U211" s="62">
        <f t="shared" si="62"/>
        <v>0</v>
      </c>
    </row>
    <row r="212" spans="1:21" x14ac:dyDescent="0.25">
      <c r="A212" s="87"/>
      <c r="B212" s="52">
        <f>'DAY18'!H212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+(Table121[[#This Row],[OPENING ]]+Table121[[#This Row],[RECEIPTS]]+Table121[[#This Row],[RETURNS]])-(Table121[[#This Row],[EXCHANGED]]+Table121[[#This Row],[SALES]]+Table121[[#This Row],[ISSUES]])</f>
        <v>0</v>
      </c>
      <c r="I212" s="53">
        <v>0</v>
      </c>
      <c r="J212" s="58">
        <f t="shared" si="61"/>
        <v>0</v>
      </c>
      <c r="K212" s="53">
        <f>+'DAY18'!K212+'DAY19'!C212</f>
        <v>0</v>
      </c>
      <c r="L212" s="54">
        <f>+'DAY18'!L212+'DAY19'!D212</f>
        <v>0</v>
      </c>
      <c r="M212" s="55">
        <f>+'DAY18'!M212+'DAY19'!E212</f>
        <v>0</v>
      </c>
      <c r="N212" s="52">
        <f>+'DAY18'!N212+'DAY19'!F212</f>
        <v>0</v>
      </c>
      <c r="O212" s="276">
        <f>+'DAY18'!O212+'DAY19'!G212</f>
        <v>0</v>
      </c>
      <c r="P212" s="53">
        <f t="shared" si="56"/>
        <v>0</v>
      </c>
      <c r="Q212" s="54">
        <f t="shared" si="57"/>
        <v>0</v>
      </c>
      <c r="R212" s="55">
        <f t="shared" si="58"/>
        <v>0</v>
      </c>
      <c r="S212" s="52">
        <f t="shared" si="59"/>
        <v>0</v>
      </c>
      <c r="T212" s="276">
        <f t="shared" si="60"/>
        <v>0</v>
      </c>
      <c r="U212" s="62">
        <f t="shared" si="62"/>
        <v>0</v>
      </c>
    </row>
    <row r="213" spans="1:21" ht="15.75" thickBot="1" x14ac:dyDescent="0.3">
      <c r="A213" s="179"/>
      <c r="B213" s="52">
        <f>'DAY18'!H213</f>
        <v>0</v>
      </c>
      <c r="C213" s="53">
        <v>0</v>
      </c>
      <c r="D213" s="54">
        <v>0</v>
      </c>
      <c r="E213" s="55">
        <v>0</v>
      </c>
      <c r="F213" s="52">
        <v>0</v>
      </c>
      <c r="G213" s="276">
        <v>0</v>
      </c>
      <c r="H213" s="54">
        <f>+(Table121[[#This Row],[OPENING ]]+Table121[[#This Row],[RECEIPTS]]+Table121[[#This Row],[RETURNS]])-(Table121[[#This Row],[EXCHANGED]]+Table121[[#This Row],[SALES]]+Table121[[#This Row],[ISSUES]])</f>
        <v>0</v>
      </c>
      <c r="I213" s="144">
        <v>0</v>
      </c>
      <c r="J213" s="148">
        <f t="shared" si="61"/>
        <v>0</v>
      </c>
      <c r="K213" s="53">
        <f>+'DAY18'!K213+'DAY19'!C213</f>
        <v>0</v>
      </c>
      <c r="L213" s="54">
        <f>+'DAY18'!L213+'DAY19'!D213</f>
        <v>0</v>
      </c>
      <c r="M213" s="55">
        <f>+'DAY18'!M213+'DAY19'!E213</f>
        <v>0</v>
      </c>
      <c r="N213" s="52">
        <f>+'DAY18'!N213+'DAY19'!F213</f>
        <v>0</v>
      </c>
      <c r="O213" s="276">
        <f>+'DAY18'!O213+'DAY19'!G213</f>
        <v>0</v>
      </c>
      <c r="P213" s="53">
        <f t="shared" si="56"/>
        <v>0</v>
      </c>
      <c r="Q213" s="54">
        <f t="shared" si="57"/>
        <v>0</v>
      </c>
      <c r="R213" s="55">
        <f t="shared" si="58"/>
        <v>0</v>
      </c>
      <c r="S213" s="52">
        <f t="shared" si="59"/>
        <v>0</v>
      </c>
      <c r="T213" s="276">
        <f t="shared" si="60"/>
        <v>0</v>
      </c>
      <c r="U213" s="167">
        <f t="shared" si="62"/>
        <v>0</v>
      </c>
    </row>
    <row r="214" spans="1:21" ht="17.25" thickBot="1" x14ac:dyDescent="0.35">
      <c r="A214" s="159" t="s">
        <v>54</v>
      </c>
      <c r="B214" s="160">
        <f t="shared" ref="B214:T214" si="63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63"/>
        <v>0</v>
      </c>
      <c r="H214" s="162">
        <f t="shared" si="63"/>
        <v>9750.84</v>
      </c>
      <c r="I214" s="161">
        <f t="shared" si="63"/>
        <v>0</v>
      </c>
      <c r="J214" s="165">
        <f>SUM(J153:J213)</f>
        <v>-9750.84</v>
      </c>
      <c r="K214" s="161">
        <f t="shared" si="63"/>
        <v>1375</v>
      </c>
      <c r="L214" s="174">
        <f t="shared" si="63"/>
        <v>9.6</v>
      </c>
      <c r="M214" s="163">
        <f t="shared" si="63"/>
        <v>0</v>
      </c>
      <c r="N214" s="160">
        <f t="shared" si="63"/>
        <v>0</v>
      </c>
      <c r="O214" s="277">
        <f t="shared" si="63"/>
        <v>1264.68</v>
      </c>
      <c r="P214" s="161">
        <f t="shared" si="63"/>
        <v>72.368421052631575</v>
      </c>
      <c r="Q214" s="162">
        <f t="shared" si="63"/>
        <v>0.50526315789473686</v>
      </c>
      <c r="R214" s="163">
        <f t="shared" si="63"/>
        <v>0</v>
      </c>
      <c r="S214" s="160">
        <f t="shared" si="63"/>
        <v>0</v>
      </c>
      <c r="T214" s="277">
        <f t="shared" si="63"/>
        <v>66.562105263157889</v>
      </c>
      <c r="U214" s="166">
        <f t="shared" si="62"/>
        <v>69.930683053508886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'DAY18'!H217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+(Table121[[#This Row],[OPENING ]]+Table121[[#This Row],[RECEIPTS]]+Table121[[#This Row],[RETURNS]])-(Table121[[#This Row],[EXCHANGED]]+Table121[[#This Row],[SALES]]+Table121[[#This Row],[ISSUES]])</f>
        <v>2150</v>
      </c>
      <c r="I217" s="53">
        <v>0</v>
      </c>
      <c r="J217" s="58">
        <f t="shared" si="61"/>
        <v>-2150</v>
      </c>
      <c r="K217" s="53">
        <f>+'DAY18'!K217+'DAY19'!C217</f>
        <v>7975</v>
      </c>
      <c r="L217" s="54">
        <f>+'DAY18'!L217+'DAY19'!D217</f>
        <v>0</v>
      </c>
      <c r="M217" s="55">
        <f>+'DAY18'!M217+'DAY19'!E217</f>
        <v>0</v>
      </c>
      <c r="N217" s="52">
        <f>+'DAY18'!N217+'DAY19'!F217</f>
        <v>0</v>
      </c>
      <c r="O217" s="276">
        <f>+'DAY18'!O217+'DAY19'!G217</f>
        <v>5825</v>
      </c>
      <c r="P217" s="53">
        <f>+K217/19</f>
        <v>419.73684210526318</v>
      </c>
      <c r="Q217" s="54">
        <f>+L217/19</f>
        <v>0</v>
      </c>
      <c r="R217" s="55">
        <f>+M217/19</f>
        <v>0</v>
      </c>
      <c r="S217" s="52">
        <f>+N217/19</f>
        <v>0</v>
      </c>
      <c r="T217" s="276">
        <f>+O217/19</f>
        <v>306.57894736842104</v>
      </c>
      <c r="U217" s="62">
        <f t="shared" si="62"/>
        <v>2.9601449275362319</v>
      </c>
    </row>
    <row r="218" spans="1:21" x14ac:dyDescent="0.25">
      <c r="A218" s="95" t="s">
        <v>240</v>
      </c>
      <c r="B218" s="52">
        <f>'DAY18'!H218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+(Table121[[#This Row],[OPENING ]]+Table121[[#This Row],[RECEIPTS]]+Table121[[#This Row],[RETURNS]])-(Table121[[#This Row],[EXCHANGED]]+Table121[[#This Row],[SALES]]+Table121[[#This Row],[ISSUES]])</f>
        <v>0</v>
      </c>
      <c r="I218" s="53">
        <v>0</v>
      </c>
      <c r="J218" s="58">
        <f t="shared" si="61"/>
        <v>0</v>
      </c>
      <c r="K218" s="53">
        <f>+'DAY18'!K218+'DAY19'!C218</f>
        <v>0</v>
      </c>
      <c r="L218" s="54">
        <f>+'DAY18'!L218+'DAY19'!D218</f>
        <v>0</v>
      </c>
      <c r="M218" s="55">
        <f>+'DAY18'!M218+'DAY19'!E218</f>
        <v>0</v>
      </c>
      <c r="N218" s="52">
        <f>+'DAY18'!N218+'DAY19'!F218</f>
        <v>0</v>
      </c>
      <c r="O218" s="276">
        <f>+'DAY18'!O218+'DAY19'!G218</f>
        <v>8675</v>
      </c>
      <c r="P218" s="53">
        <f t="shared" ref="P218:P237" si="64">+K218/19</f>
        <v>0</v>
      </c>
      <c r="Q218" s="54">
        <f t="shared" ref="Q218:Q237" si="65">+L218/19</f>
        <v>0</v>
      </c>
      <c r="R218" s="55">
        <f t="shared" ref="R218:R237" si="66">+M218/19</f>
        <v>0</v>
      </c>
      <c r="S218" s="52">
        <f t="shared" ref="S218:S237" si="67">+N218/19</f>
        <v>0</v>
      </c>
      <c r="T218" s="276">
        <f t="shared" ref="T218:T237" si="68">+O218/19</f>
        <v>456.57894736842104</v>
      </c>
      <c r="U218" s="62">
        <f t="shared" si="62"/>
        <v>0</v>
      </c>
    </row>
    <row r="219" spans="1:21" x14ac:dyDescent="0.25">
      <c r="A219" s="95" t="s">
        <v>57</v>
      </c>
      <c r="B219" s="52">
        <f>'DAY18'!H219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+(Table121[[#This Row],[OPENING ]]+Table121[[#This Row],[RECEIPTS]]+Table121[[#This Row],[RETURNS]])-(Table121[[#This Row],[EXCHANGED]]+Table121[[#This Row],[SALES]]+Table121[[#This Row],[ISSUES]])</f>
        <v>0</v>
      </c>
      <c r="I219" s="53">
        <v>0</v>
      </c>
      <c r="J219" s="58">
        <f t="shared" si="61"/>
        <v>0</v>
      </c>
      <c r="K219" s="53">
        <f>+'DAY18'!K219+'DAY19'!C219</f>
        <v>0</v>
      </c>
      <c r="L219" s="54">
        <f>+'DAY18'!L219+'DAY19'!D219</f>
        <v>0</v>
      </c>
      <c r="M219" s="55">
        <f>+'DAY18'!M219+'DAY19'!E219</f>
        <v>0</v>
      </c>
      <c r="N219" s="52">
        <f>+'DAY18'!N219+'DAY19'!F219</f>
        <v>0</v>
      </c>
      <c r="O219" s="276">
        <f>+'DAY18'!O219+'DAY19'!G219</f>
        <v>0</v>
      </c>
      <c r="P219" s="53">
        <f t="shared" si="64"/>
        <v>0</v>
      </c>
      <c r="Q219" s="54">
        <f t="shared" si="65"/>
        <v>0</v>
      </c>
      <c r="R219" s="55">
        <f t="shared" si="66"/>
        <v>0</v>
      </c>
      <c r="S219" s="52">
        <f t="shared" si="67"/>
        <v>0</v>
      </c>
      <c r="T219" s="276">
        <f t="shared" si="68"/>
        <v>0</v>
      </c>
      <c r="U219" s="62">
        <f t="shared" si="62"/>
        <v>0</v>
      </c>
    </row>
    <row r="220" spans="1:21" x14ac:dyDescent="0.25">
      <c r="A220" s="95" t="s">
        <v>58</v>
      </c>
      <c r="B220" s="52">
        <f>'DAY18'!H220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+(Table121[[#This Row],[OPENING ]]+Table121[[#This Row],[RECEIPTS]]+Table121[[#This Row],[RETURNS]])-(Table121[[#This Row],[EXCHANGED]]+Table121[[#This Row],[SALES]]+Table121[[#This Row],[ISSUES]])</f>
        <v>0</v>
      </c>
      <c r="I220" s="53">
        <v>0</v>
      </c>
      <c r="J220" s="58">
        <f t="shared" si="61"/>
        <v>0</v>
      </c>
      <c r="K220" s="53">
        <f>+'DAY18'!K220+'DAY19'!C220</f>
        <v>0</v>
      </c>
      <c r="L220" s="54">
        <f>+'DAY18'!L220+'DAY19'!D220</f>
        <v>0</v>
      </c>
      <c r="M220" s="55">
        <f>+'DAY18'!M220+'DAY19'!E220</f>
        <v>0</v>
      </c>
      <c r="N220" s="52">
        <f>+'DAY18'!N220+'DAY19'!F220</f>
        <v>0</v>
      </c>
      <c r="O220" s="276">
        <f>+'DAY18'!O220+'DAY19'!G220</f>
        <v>0</v>
      </c>
      <c r="P220" s="53">
        <f t="shared" si="64"/>
        <v>0</v>
      </c>
      <c r="Q220" s="54">
        <f t="shared" si="65"/>
        <v>0</v>
      </c>
      <c r="R220" s="55">
        <f t="shared" si="66"/>
        <v>0</v>
      </c>
      <c r="S220" s="52">
        <f t="shared" si="67"/>
        <v>0</v>
      </c>
      <c r="T220" s="276">
        <f t="shared" si="68"/>
        <v>0</v>
      </c>
      <c r="U220" s="62">
        <f t="shared" si="62"/>
        <v>0</v>
      </c>
    </row>
    <row r="221" spans="1:21" x14ac:dyDescent="0.25">
      <c r="A221" s="95" t="s">
        <v>59</v>
      </c>
      <c r="B221" s="52">
        <f>'DAY18'!H221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+(Table121[[#This Row],[OPENING ]]+Table121[[#This Row],[RECEIPTS]]+Table121[[#This Row],[RETURNS]])-(Table121[[#This Row],[EXCHANGED]]+Table121[[#This Row],[SALES]]+Table121[[#This Row],[ISSUES]])</f>
        <v>375</v>
      </c>
      <c r="I221" s="53">
        <v>0</v>
      </c>
      <c r="J221" s="58">
        <f t="shared" ref="J221:J240" si="69">+I221-H221</f>
        <v>-375</v>
      </c>
      <c r="K221" s="53">
        <f>+'DAY18'!K221+'DAY19'!C221</f>
        <v>1075</v>
      </c>
      <c r="L221" s="54">
        <f>+'DAY18'!L221+'DAY19'!D221</f>
        <v>0</v>
      </c>
      <c r="M221" s="55">
        <f>+'DAY18'!M221+'DAY19'!E221</f>
        <v>0</v>
      </c>
      <c r="N221" s="52">
        <f>+'DAY18'!N221+'DAY19'!F221</f>
        <v>0</v>
      </c>
      <c r="O221" s="276">
        <f>+'DAY18'!O221+'DAY19'!G221</f>
        <v>1225</v>
      </c>
      <c r="P221" s="53">
        <f t="shared" si="64"/>
        <v>56.578947368421055</v>
      </c>
      <c r="Q221" s="54">
        <f t="shared" si="65"/>
        <v>0</v>
      </c>
      <c r="R221" s="55">
        <f t="shared" si="66"/>
        <v>0</v>
      </c>
      <c r="S221" s="52">
        <f t="shared" si="67"/>
        <v>0</v>
      </c>
      <c r="T221" s="276">
        <f t="shared" si="68"/>
        <v>64.473684210526315</v>
      </c>
      <c r="U221" s="62">
        <f t="shared" si="62"/>
        <v>3.0978260869565215</v>
      </c>
    </row>
    <row r="222" spans="1:21" x14ac:dyDescent="0.25">
      <c r="A222" s="95" t="s">
        <v>60</v>
      </c>
      <c r="B222" s="52">
        <f>'DAY18'!H222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+(Table121[[#This Row],[OPENING ]]+Table121[[#This Row],[RECEIPTS]]+Table121[[#This Row],[RETURNS]])-(Table121[[#This Row],[EXCHANGED]]+Table121[[#This Row],[SALES]]+Table121[[#This Row],[ISSUES]])</f>
        <v>0</v>
      </c>
      <c r="I222" s="53">
        <v>0</v>
      </c>
      <c r="J222" s="58">
        <f t="shared" si="69"/>
        <v>0</v>
      </c>
      <c r="K222" s="53">
        <f>+'DAY18'!K222+'DAY19'!C222</f>
        <v>0</v>
      </c>
      <c r="L222" s="54">
        <f>+'DAY18'!L222+'DAY19'!D222</f>
        <v>0</v>
      </c>
      <c r="M222" s="55">
        <f>+'DAY18'!M222+'DAY19'!E222</f>
        <v>0</v>
      </c>
      <c r="N222" s="52">
        <f>+'DAY18'!N222+'DAY19'!F222</f>
        <v>0</v>
      </c>
      <c r="O222" s="276">
        <f>+'DAY18'!O222+'DAY19'!G222</f>
        <v>0</v>
      </c>
      <c r="P222" s="53">
        <f t="shared" si="64"/>
        <v>0</v>
      </c>
      <c r="Q222" s="54">
        <f t="shared" si="65"/>
        <v>0</v>
      </c>
      <c r="R222" s="55">
        <f t="shared" si="66"/>
        <v>0</v>
      </c>
      <c r="S222" s="52">
        <f t="shared" si="67"/>
        <v>0</v>
      </c>
      <c r="T222" s="276">
        <f t="shared" si="68"/>
        <v>0</v>
      </c>
      <c r="U222" s="62">
        <f t="shared" si="62"/>
        <v>0</v>
      </c>
    </row>
    <row r="223" spans="1:21" x14ac:dyDescent="0.25">
      <c r="A223" s="95" t="s">
        <v>61</v>
      </c>
      <c r="B223" s="52">
        <f>'DAY18'!H223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+(Table121[[#This Row],[OPENING ]]+Table121[[#This Row],[RECEIPTS]]+Table121[[#This Row],[RETURNS]])-(Table121[[#This Row],[EXCHANGED]]+Table121[[#This Row],[SALES]]+Table121[[#This Row],[ISSUES]])</f>
        <v>0</v>
      </c>
      <c r="I223" s="53">
        <v>0</v>
      </c>
      <c r="J223" s="58">
        <f t="shared" si="69"/>
        <v>0</v>
      </c>
      <c r="K223" s="53">
        <f>+'DAY18'!K223+'DAY19'!C223</f>
        <v>0</v>
      </c>
      <c r="L223" s="54">
        <f>+'DAY18'!L223+'DAY19'!D223</f>
        <v>0</v>
      </c>
      <c r="M223" s="55">
        <f>+'DAY18'!M223+'DAY19'!E223</f>
        <v>0</v>
      </c>
      <c r="N223" s="52">
        <f>+'DAY18'!N223+'DAY19'!F223</f>
        <v>0</v>
      </c>
      <c r="O223" s="276">
        <f>+'DAY18'!O223+'DAY19'!G223</f>
        <v>0</v>
      </c>
      <c r="P223" s="53">
        <f t="shared" si="64"/>
        <v>0</v>
      </c>
      <c r="Q223" s="54">
        <f t="shared" si="65"/>
        <v>0</v>
      </c>
      <c r="R223" s="55">
        <f t="shared" si="66"/>
        <v>0</v>
      </c>
      <c r="S223" s="52">
        <f t="shared" si="67"/>
        <v>0</v>
      </c>
      <c r="T223" s="276">
        <f t="shared" si="68"/>
        <v>0</v>
      </c>
      <c r="U223" s="62">
        <f t="shared" si="62"/>
        <v>0</v>
      </c>
    </row>
    <row r="224" spans="1:21" x14ac:dyDescent="0.25">
      <c r="A224" s="95" t="s">
        <v>241</v>
      </c>
      <c r="B224" s="52">
        <f>'DAY18'!H224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+(Table121[[#This Row],[OPENING ]]+Table121[[#This Row],[RECEIPTS]]+Table121[[#This Row],[RETURNS]])-(Table121[[#This Row],[EXCHANGED]]+Table121[[#This Row],[SALES]]+Table121[[#This Row],[ISSUES]])</f>
        <v>0</v>
      </c>
      <c r="I224" s="53">
        <v>0</v>
      </c>
      <c r="J224" s="58">
        <f t="shared" si="69"/>
        <v>0</v>
      </c>
      <c r="K224" s="53">
        <f>+'DAY18'!K224+'DAY19'!C224</f>
        <v>0</v>
      </c>
      <c r="L224" s="54">
        <f>+'DAY18'!L224+'DAY19'!D224</f>
        <v>0</v>
      </c>
      <c r="M224" s="55">
        <f>+'DAY18'!M224+'DAY19'!E224</f>
        <v>0</v>
      </c>
      <c r="N224" s="52">
        <f>+'DAY18'!N224+'DAY19'!F224</f>
        <v>0</v>
      </c>
      <c r="O224" s="276">
        <f>+'DAY18'!O224+'DAY19'!G224</f>
        <v>1200</v>
      </c>
      <c r="P224" s="53">
        <f t="shared" si="64"/>
        <v>0</v>
      </c>
      <c r="Q224" s="54">
        <f t="shared" si="65"/>
        <v>0</v>
      </c>
      <c r="R224" s="55">
        <f t="shared" si="66"/>
        <v>0</v>
      </c>
      <c r="S224" s="52">
        <f t="shared" si="67"/>
        <v>0</v>
      </c>
      <c r="T224" s="276">
        <f t="shared" si="68"/>
        <v>63.157894736842103</v>
      </c>
      <c r="U224" s="62">
        <f t="shared" si="62"/>
        <v>0</v>
      </c>
    </row>
    <row r="225" spans="1:21" x14ac:dyDescent="0.25">
      <c r="A225" s="95" t="s">
        <v>62</v>
      </c>
      <c r="B225" s="52">
        <f>'DAY18'!H225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+(Table121[[#This Row],[OPENING ]]+Table121[[#This Row],[RECEIPTS]]+Table121[[#This Row],[RETURNS]])-(Table121[[#This Row],[EXCHANGED]]+Table121[[#This Row],[SALES]]+Table121[[#This Row],[ISSUES]])</f>
        <v>0</v>
      </c>
      <c r="I225" s="53">
        <v>0</v>
      </c>
      <c r="J225" s="58">
        <f t="shared" si="69"/>
        <v>0</v>
      </c>
      <c r="K225" s="53">
        <f>+'DAY18'!K225+'DAY19'!C225</f>
        <v>0</v>
      </c>
      <c r="L225" s="54">
        <f>+'DAY18'!L225+'DAY19'!D225</f>
        <v>0</v>
      </c>
      <c r="M225" s="55">
        <f>+'DAY18'!M225+'DAY19'!E225</f>
        <v>0</v>
      </c>
      <c r="N225" s="52">
        <f>+'DAY18'!N225+'DAY19'!F225</f>
        <v>0</v>
      </c>
      <c r="O225" s="276">
        <f>+'DAY18'!O225+'DAY19'!G225</f>
        <v>0</v>
      </c>
      <c r="P225" s="53">
        <f t="shared" si="64"/>
        <v>0</v>
      </c>
      <c r="Q225" s="54">
        <f t="shared" si="65"/>
        <v>0</v>
      </c>
      <c r="R225" s="55">
        <f t="shared" si="66"/>
        <v>0</v>
      </c>
      <c r="S225" s="52">
        <f t="shared" si="67"/>
        <v>0</v>
      </c>
      <c r="T225" s="276">
        <f t="shared" si="68"/>
        <v>0</v>
      </c>
      <c r="U225" s="62">
        <f t="shared" si="62"/>
        <v>0</v>
      </c>
    </row>
    <row r="226" spans="1:21" x14ac:dyDescent="0.25">
      <c r="A226" s="95" t="s">
        <v>122</v>
      </c>
      <c r="B226" s="52">
        <f>'DAY18'!H226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+(Table121[[#This Row],[OPENING ]]+Table121[[#This Row],[RECEIPTS]]+Table121[[#This Row],[RETURNS]])-(Table121[[#This Row],[EXCHANGED]]+Table121[[#This Row],[SALES]]+Table121[[#This Row],[ISSUES]])</f>
        <v>0</v>
      </c>
      <c r="I226" s="53">
        <v>0</v>
      </c>
      <c r="J226" s="58">
        <f t="shared" si="69"/>
        <v>0</v>
      </c>
      <c r="K226" s="53">
        <f>+'DAY18'!K226+'DAY19'!C226</f>
        <v>0</v>
      </c>
      <c r="L226" s="54">
        <f>+'DAY18'!L226+'DAY19'!D226</f>
        <v>0</v>
      </c>
      <c r="M226" s="55">
        <f>+'DAY18'!M226+'DAY19'!E226</f>
        <v>0</v>
      </c>
      <c r="N226" s="52">
        <f>+'DAY18'!N226+'DAY19'!F226</f>
        <v>0</v>
      </c>
      <c r="O226" s="276">
        <f>+'DAY18'!O226+'DAY19'!G226</f>
        <v>0</v>
      </c>
      <c r="P226" s="53">
        <f t="shared" si="64"/>
        <v>0</v>
      </c>
      <c r="Q226" s="54">
        <f t="shared" si="65"/>
        <v>0</v>
      </c>
      <c r="R226" s="55">
        <f t="shared" si="66"/>
        <v>0</v>
      </c>
      <c r="S226" s="52">
        <f t="shared" si="67"/>
        <v>0</v>
      </c>
      <c r="T226" s="276">
        <f t="shared" si="68"/>
        <v>0</v>
      </c>
      <c r="U226" s="62">
        <f t="shared" si="62"/>
        <v>0</v>
      </c>
    </row>
    <row r="227" spans="1:21" x14ac:dyDescent="0.25">
      <c r="A227" s="95" t="s">
        <v>217</v>
      </c>
      <c r="B227" s="52">
        <f>'DAY18'!H227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/>
      <c r="H227" s="54">
        <f>+(Table121[[#This Row],[OPENING ]]+Table121[[#This Row],[RECEIPTS]]+Table121[[#This Row],[RETURNS]])-(Table121[[#This Row],[EXCHANGED]]+Table121[[#This Row],[SALES]]+Table121[[#This Row],[ISSUES]])</f>
        <v>0</v>
      </c>
      <c r="I227" s="53">
        <v>0</v>
      </c>
      <c r="J227" s="58">
        <f t="shared" si="69"/>
        <v>0</v>
      </c>
      <c r="K227" s="53">
        <f>+'DAY18'!K227+'DAY19'!C227</f>
        <v>0</v>
      </c>
      <c r="L227" s="54">
        <f>+'DAY18'!L227+'DAY19'!D227</f>
        <v>0</v>
      </c>
      <c r="M227" s="55">
        <f>+'DAY18'!M227+'DAY19'!E227</f>
        <v>0</v>
      </c>
      <c r="N227" s="52">
        <f>+'DAY18'!N227+'DAY19'!F227</f>
        <v>0</v>
      </c>
      <c r="O227" s="276">
        <f>+'DAY18'!O227+'DAY19'!G227</f>
        <v>0</v>
      </c>
      <c r="P227" s="53">
        <f t="shared" si="64"/>
        <v>0</v>
      </c>
      <c r="Q227" s="54">
        <f t="shared" si="65"/>
        <v>0</v>
      </c>
      <c r="R227" s="55">
        <f t="shared" si="66"/>
        <v>0</v>
      </c>
      <c r="S227" s="52">
        <f t="shared" si="67"/>
        <v>0</v>
      </c>
      <c r="T227" s="276">
        <f t="shared" si="68"/>
        <v>0</v>
      </c>
      <c r="U227" s="62">
        <f t="shared" si="62"/>
        <v>0</v>
      </c>
    </row>
    <row r="228" spans="1:21" x14ac:dyDescent="0.25">
      <c r="A228" s="95" t="s">
        <v>116</v>
      </c>
      <c r="B228" s="52">
        <f>'DAY18'!H228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+(Table121[[#This Row],[OPENING ]]+Table121[[#This Row],[RECEIPTS]]+Table121[[#This Row],[RETURNS]])-(Table121[[#This Row],[EXCHANGED]]+Table121[[#This Row],[SALES]]+Table121[[#This Row],[ISSUES]])</f>
        <v>0</v>
      </c>
      <c r="I228" s="53">
        <v>0</v>
      </c>
      <c r="J228" s="58">
        <f t="shared" si="69"/>
        <v>0</v>
      </c>
      <c r="K228" s="53">
        <f>+'DAY18'!K228+'DAY19'!C228</f>
        <v>0</v>
      </c>
      <c r="L228" s="54">
        <f>+'DAY18'!L228+'DAY19'!D228</f>
        <v>0</v>
      </c>
      <c r="M228" s="55">
        <f>+'DAY18'!M228+'DAY19'!E228</f>
        <v>0</v>
      </c>
      <c r="N228" s="52">
        <f>+'DAY18'!N228+'DAY19'!F228</f>
        <v>0</v>
      </c>
      <c r="O228" s="276">
        <f>+'DAY18'!O228+'DAY19'!G228</f>
        <v>0</v>
      </c>
      <c r="P228" s="53">
        <f t="shared" si="64"/>
        <v>0</v>
      </c>
      <c r="Q228" s="54">
        <f t="shared" si="65"/>
        <v>0</v>
      </c>
      <c r="R228" s="55">
        <f t="shared" si="66"/>
        <v>0</v>
      </c>
      <c r="S228" s="52">
        <f t="shared" si="67"/>
        <v>0</v>
      </c>
      <c r="T228" s="276">
        <f t="shared" si="68"/>
        <v>0</v>
      </c>
      <c r="U228" s="62">
        <f t="shared" si="62"/>
        <v>0</v>
      </c>
    </row>
    <row r="229" spans="1:21" x14ac:dyDescent="0.25">
      <c r="A229" s="95" t="s">
        <v>117</v>
      </c>
      <c r="B229" s="52">
        <f>'DAY18'!H229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+(Table121[[#This Row],[OPENING ]]+Table121[[#This Row],[RECEIPTS]]+Table121[[#This Row],[RETURNS]])-(Table121[[#This Row],[EXCHANGED]]+Table121[[#This Row],[SALES]]+Table121[[#This Row],[ISSUES]])</f>
        <v>0</v>
      </c>
      <c r="I229" s="53">
        <v>0</v>
      </c>
      <c r="J229" s="58">
        <f t="shared" si="69"/>
        <v>0</v>
      </c>
      <c r="K229" s="53">
        <f>+'DAY18'!K229+'DAY19'!C229</f>
        <v>0</v>
      </c>
      <c r="L229" s="54">
        <f>+'DAY18'!L229+'DAY19'!D229</f>
        <v>0</v>
      </c>
      <c r="M229" s="55">
        <f>+'DAY18'!M229+'DAY19'!E229</f>
        <v>0</v>
      </c>
      <c r="N229" s="52">
        <f>+'DAY18'!N229+'DAY19'!F229</f>
        <v>0</v>
      </c>
      <c r="O229" s="276">
        <f>+'DAY18'!O229+'DAY19'!G229</f>
        <v>0</v>
      </c>
      <c r="P229" s="53">
        <f t="shared" si="64"/>
        <v>0</v>
      </c>
      <c r="Q229" s="54">
        <f t="shared" si="65"/>
        <v>0</v>
      </c>
      <c r="R229" s="55">
        <f t="shared" si="66"/>
        <v>0</v>
      </c>
      <c r="S229" s="52">
        <f t="shared" si="67"/>
        <v>0</v>
      </c>
      <c r="T229" s="276">
        <f t="shared" si="68"/>
        <v>0</v>
      </c>
      <c r="U229" s="62">
        <f t="shared" si="62"/>
        <v>0</v>
      </c>
    </row>
    <row r="230" spans="1:21" x14ac:dyDescent="0.25">
      <c r="A230" s="95" t="s">
        <v>134</v>
      </c>
      <c r="B230" s="52">
        <f>'DAY18'!H230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+(Table121[[#This Row],[OPENING ]]+Table121[[#This Row],[RECEIPTS]]+Table121[[#This Row],[RETURNS]])-(Table121[[#This Row],[EXCHANGED]]+Table121[[#This Row],[SALES]]+Table121[[#This Row],[ISSUES]])</f>
        <v>0</v>
      </c>
      <c r="I230" s="53">
        <v>0</v>
      </c>
      <c r="J230" s="58">
        <f t="shared" si="69"/>
        <v>0</v>
      </c>
      <c r="K230" s="53">
        <f>+'DAY18'!K230+'DAY19'!C230</f>
        <v>0</v>
      </c>
      <c r="L230" s="54">
        <f>+'DAY18'!L230+'DAY19'!D230</f>
        <v>0</v>
      </c>
      <c r="M230" s="55">
        <f>+'DAY18'!M230+'DAY19'!E230</f>
        <v>0</v>
      </c>
      <c r="N230" s="52">
        <f>+'DAY18'!N230+'DAY19'!F230</f>
        <v>0</v>
      </c>
      <c r="O230" s="276">
        <f>+'DAY18'!O230+'DAY19'!G230</f>
        <v>0</v>
      </c>
      <c r="P230" s="53">
        <f t="shared" si="64"/>
        <v>0</v>
      </c>
      <c r="Q230" s="54">
        <f t="shared" si="65"/>
        <v>0</v>
      </c>
      <c r="R230" s="55">
        <f t="shared" si="66"/>
        <v>0</v>
      </c>
      <c r="S230" s="52">
        <f t="shared" si="67"/>
        <v>0</v>
      </c>
      <c r="T230" s="276">
        <f t="shared" si="68"/>
        <v>0</v>
      </c>
      <c r="U230" s="62">
        <f t="shared" si="62"/>
        <v>0</v>
      </c>
    </row>
    <row r="231" spans="1:21" x14ac:dyDescent="0.25">
      <c r="A231" s="95" t="s">
        <v>146</v>
      </c>
      <c r="B231" s="52">
        <f>'DAY18'!H231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+(Table121[[#This Row],[OPENING ]]+Table121[[#This Row],[RECEIPTS]]+Table121[[#This Row],[RETURNS]])-(Table121[[#This Row],[EXCHANGED]]+Table121[[#This Row],[SALES]]+Table121[[#This Row],[ISSUES]])</f>
        <v>0</v>
      </c>
      <c r="I231" s="53">
        <v>0</v>
      </c>
      <c r="J231" s="58">
        <f t="shared" si="69"/>
        <v>0</v>
      </c>
      <c r="K231" s="53">
        <f>+'DAY18'!K231+'DAY19'!C231</f>
        <v>0</v>
      </c>
      <c r="L231" s="54">
        <f>+'DAY18'!L231+'DAY19'!D231</f>
        <v>0</v>
      </c>
      <c r="M231" s="55">
        <f>+'DAY18'!M231+'DAY19'!E231</f>
        <v>0</v>
      </c>
      <c r="N231" s="52">
        <f>+'DAY18'!N231+'DAY19'!F231</f>
        <v>0</v>
      </c>
      <c r="O231" s="276">
        <f>+'DAY18'!O231+'DAY19'!G231</f>
        <v>0</v>
      </c>
      <c r="P231" s="53">
        <f t="shared" si="64"/>
        <v>0</v>
      </c>
      <c r="Q231" s="54">
        <f t="shared" si="65"/>
        <v>0</v>
      </c>
      <c r="R231" s="55">
        <f t="shared" si="66"/>
        <v>0</v>
      </c>
      <c r="S231" s="52">
        <f t="shared" si="67"/>
        <v>0</v>
      </c>
      <c r="T231" s="276">
        <f t="shared" si="68"/>
        <v>0</v>
      </c>
      <c r="U231" s="62">
        <f t="shared" si="62"/>
        <v>0</v>
      </c>
    </row>
    <row r="232" spans="1:21" x14ac:dyDescent="0.25">
      <c r="A232" s="95" t="s">
        <v>235</v>
      </c>
      <c r="B232" s="52">
        <f>'DAY18'!H232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+(Table121[[#This Row],[OPENING ]]+Table121[[#This Row],[RECEIPTS]]+Table121[[#This Row],[RETURNS]])-(Table121[[#This Row],[EXCHANGED]]+Table121[[#This Row],[SALES]]+Table121[[#This Row],[ISSUES]])</f>
        <v>8450</v>
      </c>
      <c r="I232" s="53">
        <v>0</v>
      </c>
      <c r="J232" s="58">
        <f t="shared" si="69"/>
        <v>-8450</v>
      </c>
      <c r="K232" s="53">
        <f>+'DAY18'!K232+'DAY19'!C232</f>
        <v>0</v>
      </c>
      <c r="L232" s="54">
        <f>+'DAY18'!L232+'DAY19'!D232</f>
        <v>0</v>
      </c>
      <c r="M232" s="55">
        <f>+'DAY18'!M232+'DAY19'!E232</f>
        <v>0</v>
      </c>
      <c r="N232" s="52">
        <f>+'DAY18'!N232+'DAY19'!F232</f>
        <v>0</v>
      </c>
      <c r="O232" s="276">
        <f>+'DAY18'!O232+'DAY19'!G232</f>
        <v>0</v>
      </c>
      <c r="P232" s="53">
        <f t="shared" si="64"/>
        <v>0</v>
      </c>
      <c r="Q232" s="54">
        <f t="shared" si="65"/>
        <v>0</v>
      </c>
      <c r="R232" s="55">
        <f t="shared" si="66"/>
        <v>0</v>
      </c>
      <c r="S232" s="52">
        <f t="shared" si="67"/>
        <v>0</v>
      </c>
      <c r="T232" s="276">
        <f t="shared" si="68"/>
        <v>0</v>
      </c>
      <c r="U232" s="62">
        <f t="shared" si="62"/>
        <v>0</v>
      </c>
    </row>
    <row r="233" spans="1:21" x14ac:dyDescent="0.25">
      <c r="A233" s="95" t="s">
        <v>213</v>
      </c>
      <c r="B233" s="52">
        <f>'DAY18'!H233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+(Table121[[#This Row],[OPENING ]]+Table121[[#This Row],[RECEIPTS]]+Table121[[#This Row],[RETURNS]])-(Table121[[#This Row],[EXCHANGED]]+Table121[[#This Row],[SALES]]+Table121[[#This Row],[ISSUES]])</f>
        <v>0</v>
      </c>
      <c r="I233" s="53">
        <v>0</v>
      </c>
      <c r="J233" s="58">
        <f t="shared" si="69"/>
        <v>0</v>
      </c>
      <c r="K233" s="53">
        <f>+'DAY18'!K233+'DAY19'!C233</f>
        <v>0</v>
      </c>
      <c r="L233" s="54">
        <f>+'DAY18'!L233+'DAY19'!D233</f>
        <v>0</v>
      </c>
      <c r="M233" s="55">
        <f>+'DAY18'!M233+'DAY19'!E233</f>
        <v>0</v>
      </c>
      <c r="N233" s="52">
        <f>+'DAY18'!N233+'DAY19'!F233</f>
        <v>0</v>
      </c>
      <c r="O233" s="276">
        <f>+'DAY18'!O233+'DAY19'!G233</f>
        <v>0</v>
      </c>
      <c r="P233" s="53">
        <f t="shared" si="64"/>
        <v>0</v>
      </c>
      <c r="Q233" s="54">
        <f t="shared" si="65"/>
        <v>0</v>
      </c>
      <c r="R233" s="55">
        <f t="shared" si="66"/>
        <v>0</v>
      </c>
      <c r="S233" s="52">
        <f t="shared" si="67"/>
        <v>0</v>
      </c>
      <c r="T233" s="276">
        <f t="shared" si="68"/>
        <v>0</v>
      </c>
      <c r="U233" s="62">
        <f t="shared" si="62"/>
        <v>0</v>
      </c>
    </row>
    <row r="234" spans="1:21" x14ac:dyDescent="0.25">
      <c r="A234" s="95" t="s">
        <v>248</v>
      </c>
      <c r="B234" s="52">
        <f>'DAY18'!H234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+(Table121[[#This Row],[OPENING ]]+Table121[[#This Row],[RECEIPTS]]+Table121[[#This Row],[RETURNS]])-(Table121[[#This Row],[EXCHANGED]]+Table121[[#This Row],[SALES]]+Table121[[#This Row],[ISSUES]])</f>
        <v>0</v>
      </c>
      <c r="I234" s="53">
        <v>0</v>
      </c>
      <c r="J234" s="58">
        <f t="shared" si="69"/>
        <v>0</v>
      </c>
      <c r="K234" s="53">
        <f>+'DAY18'!K234+'DAY19'!C234</f>
        <v>0</v>
      </c>
      <c r="L234" s="54">
        <f>+'DAY18'!L234+'DAY19'!D234</f>
        <v>0</v>
      </c>
      <c r="M234" s="55">
        <f>+'DAY18'!M234+'DAY19'!E234</f>
        <v>0</v>
      </c>
      <c r="N234" s="52">
        <f>+'DAY18'!N234+'DAY19'!F234</f>
        <v>0</v>
      </c>
      <c r="O234" s="276">
        <f>+'DAY18'!O234+'DAY19'!G234</f>
        <v>0</v>
      </c>
      <c r="P234" s="53">
        <f t="shared" si="64"/>
        <v>0</v>
      </c>
      <c r="Q234" s="54">
        <f t="shared" si="65"/>
        <v>0</v>
      </c>
      <c r="R234" s="55">
        <f t="shared" si="66"/>
        <v>0</v>
      </c>
      <c r="S234" s="52">
        <f t="shared" si="67"/>
        <v>0</v>
      </c>
      <c r="T234" s="276">
        <f t="shared" si="68"/>
        <v>0</v>
      </c>
      <c r="U234" s="62">
        <f t="shared" si="62"/>
        <v>0</v>
      </c>
    </row>
    <row r="235" spans="1:21" x14ac:dyDescent="0.25">
      <c r="A235" s="95" t="s">
        <v>254</v>
      </c>
      <c r="B235" s="52">
        <f>'DAY18'!H235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+(Table121[[#This Row],[OPENING ]]+Table121[[#This Row],[RECEIPTS]]+Table121[[#This Row],[RETURNS]])-(Table121[[#This Row],[EXCHANGED]]+Table121[[#This Row],[SALES]]+Table121[[#This Row],[ISSUES]])</f>
        <v>0</v>
      </c>
      <c r="I235" s="53">
        <v>0</v>
      </c>
      <c r="J235" s="58">
        <f t="shared" si="69"/>
        <v>0</v>
      </c>
      <c r="K235" s="53">
        <f>+'DAY18'!K235+'DAY19'!C235</f>
        <v>0</v>
      </c>
      <c r="L235" s="54">
        <f>+'DAY18'!L235+'DAY19'!D235</f>
        <v>0</v>
      </c>
      <c r="M235" s="55">
        <f>+'DAY18'!M235+'DAY19'!E235</f>
        <v>0</v>
      </c>
      <c r="N235" s="52">
        <f>+'DAY18'!N235+'DAY19'!F235</f>
        <v>0</v>
      </c>
      <c r="O235" s="276">
        <f>+'DAY18'!O235+'DAY19'!G235</f>
        <v>12625</v>
      </c>
      <c r="P235" s="53">
        <f t="shared" si="64"/>
        <v>0</v>
      </c>
      <c r="Q235" s="54">
        <f t="shared" si="65"/>
        <v>0</v>
      </c>
      <c r="R235" s="55">
        <f t="shared" si="66"/>
        <v>0</v>
      </c>
      <c r="S235" s="52">
        <f t="shared" si="67"/>
        <v>0</v>
      </c>
      <c r="T235" s="276">
        <f t="shared" si="68"/>
        <v>664.47368421052636</v>
      </c>
      <c r="U235" s="62">
        <f t="shared" si="62"/>
        <v>0</v>
      </c>
    </row>
    <row r="236" spans="1:21" x14ac:dyDescent="0.25">
      <c r="A236" s="95" t="s">
        <v>63</v>
      </c>
      <c r="B236" s="52">
        <f>'DAY18'!H236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+(Table121[[#This Row],[OPENING ]]+Table121[[#This Row],[RECEIPTS]]+Table121[[#This Row],[RETURNS]])-(Table121[[#This Row],[EXCHANGED]]+Table121[[#This Row],[SALES]]+Table121[[#This Row],[ISSUES]])</f>
        <v>0</v>
      </c>
      <c r="I236" s="53">
        <v>0</v>
      </c>
      <c r="J236" s="58">
        <f t="shared" si="69"/>
        <v>0</v>
      </c>
      <c r="K236" s="53">
        <f>+'DAY18'!K236+'DAY19'!C236</f>
        <v>0</v>
      </c>
      <c r="L236" s="54">
        <f>+'DAY18'!L236+'DAY19'!D236</f>
        <v>0</v>
      </c>
      <c r="M236" s="55">
        <f>+'DAY18'!M236+'DAY19'!E236</f>
        <v>0</v>
      </c>
      <c r="N236" s="52">
        <f>+'DAY18'!N236+'DAY19'!F236</f>
        <v>0</v>
      </c>
      <c r="O236" s="276">
        <f>+'DAY18'!O236+'DAY19'!G236</f>
        <v>0</v>
      </c>
      <c r="P236" s="53">
        <f t="shared" si="64"/>
        <v>0</v>
      </c>
      <c r="Q236" s="54">
        <f t="shared" si="65"/>
        <v>0</v>
      </c>
      <c r="R236" s="55">
        <f t="shared" si="66"/>
        <v>0</v>
      </c>
      <c r="S236" s="52">
        <f t="shared" si="67"/>
        <v>0</v>
      </c>
      <c r="T236" s="276">
        <f t="shared" si="68"/>
        <v>0</v>
      </c>
      <c r="U236" s="62">
        <f t="shared" si="62"/>
        <v>0</v>
      </c>
    </row>
    <row r="237" spans="1:21" ht="15.75" thickBot="1" x14ac:dyDescent="0.3">
      <c r="A237" s="188" t="s">
        <v>121</v>
      </c>
      <c r="B237" s="52">
        <f>'DAY18'!H237</f>
        <v>1459.4</v>
      </c>
      <c r="C237" s="53">
        <v>0</v>
      </c>
      <c r="D237" s="54">
        <v>0</v>
      </c>
      <c r="E237" s="55">
        <v>0</v>
      </c>
      <c r="F237" s="52">
        <v>0</v>
      </c>
      <c r="G237" s="276">
        <v>0</v>
      </c>
      <c r="H237" s="54">
        <f>+(Table121[[#This Row],[OPENING ]]+Table121[[#This Row],[RECEIPTS]]+Table121[[#This Row],[RETURNS]])-(Table121[[#This Row],[EXCHANGED]]+Table121[[#This Row],[SALES]]+Table121[[#This Row],[ISSUES]])</f>
        <v>1459.4</v>
      </c>
      <c r="I237" s="144">
        <v>0</v>
      </c>
      <c r="J237" s="148">
        <f t="shared" si="69"/>
        <v>-1459.4</v>
      </c>
      <c r="K237" s="53">
        <f>+'DAY18'!K237+'DAY19'!C237</f>
        <v>0</v>
      </c>
      <c r="L237" s="54">
        <f>+'DAY18'!L237+'DAY19'!D237</f>
        <v>0</v>
      </c>
      <c r="M237" s="55">
        <f>+'DAY18'!M237+'DAY19'!E237</f>
        <v>0</v>
      </c>
      <c r="N237" s="52">
        <f>+'DAY18'!N237+'DAY19'!F237</f>
        <v>0</v>
      </c>
      <c r="O237" s="276">
        <f>+'DAY18'!O237+'DAY19'!G237</f>
        <v>0</v>
      </c>
      <c r="P237" s="53">
        <f t="shared" si="64"/>
        <v>0</v>
      </c>
      <c r="Q237" s="54">
        <f t="shared" si="65"/>
        <v>0</v>
      </c>
      <c r="R237" s="55">
        <f t="shared" si="66"/>
        <v>0</v>
      </c>
      <c r="S237" s="52">
        <f t="shared" si="67"/>
        <v>0</v>
      </c>
      <c r="T237" s="276">
        <f t="shared" si="68"/>
        <v>0</v>
      </c>
      <c r="U237" s="167">
        <f t="shared" si="62"/>
        <v>0</v>
      </c>
    </row>
    <row r="238" spans="1:21" ht="17.25" thickBot="1" x14ac:dyDescent="0.35">
      <c r="A238" s="159" t="s">
        <v>64</v>
      </c>
      <c r="B238" s="160">
        <f t="shared" ref="B238:T238" si="70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70"/>
        <v>0</v>
      </c>
      <c r="H238" s="162">
        <f t="shared" si="70"/>
        <v>12434.4</v>
      </c>
      <c r="I238" s="161">
        <f t="shared" si="70"/>
        <v>0</v>
      </c>
      <c r="J238" s="165">
        <f t="shared" si="69"/>
        <v>-12434.4</v>
      </c>
      <c r="K238" s="161">
        <f t="shared" si="70"/>
        <v>9050</v>
      </c>
      <c r="L238" s="162">
        <f t="shared" si="70"/>
        <v>0</v>
      </c>
      <c r="M238" s="163">
        <f t="shared" si="70"/>
        <v>0</v>
      </c>
      <c r="N238" s="160">
        <f t="shared" si="70"/>
        <v>0</v>
      </c>
      <c r="O238" s="277">
        <f t="shared" si="70"/>
        <v>29550</v>
      </c>
      <c r="P238" s="161">
        <f t="shared" si="70"/>
        <v>476.31578947368422</v>
      </c>
      <c r="Q238" s="162">
        <f t="shared" si="70"/>
        <v>0</v>
      </c>
      <c r="R238" s="163">
        <f t="shared" si="70"/>
        <v>0</v>
      </c>
      <c r="S238" s="160">
        <f t="shared" si="70"/>
        <v>0</v>
      </c>
      <c r="T238" s="277">
        <f t="shared" si="70"/>
        <v>1555.2631578947369</v>
      </c>
      <c r="U238" s="166">
        <f t="shared" si="62"/>
        <v>6.1205595854922281</v>
      </c>
    </row>
    <row r="239" spans="1:21" ht="15.75" thickBot="1" x14ac:dyDescent="0.3">
      <c r="A239" s="189"/>
      <c r="B239" s="196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2">
        <f t="shared" ref="B240:I240" si="71">+B238+B214+B150+B125+B114+B100+B80+B60+B40+B20</f>
        <v>126514.95999999999</v>
      </c>
      <c r="C240" s="181">
        <f t="shared" si="71"/>
        <v>0</v>
      </c>
      <c r="D240" s="183">
        <f t="shared" si="71"/>
        <v>0</v>
      </c>
      <c r="E240" s="184">
        <f t="shared" si="71"/>
        <v>0</v>
      </c>
      <c r="F240" s="182">
        <f t="shared" si="71"/>
        <v>0</v>
      </c>
      <c r="G240" s="281">
        <f t="shared" si="71"/>
        <v>0</v>
      </c>
      <c r="H240" s="183">
        <f t="shared" si="71"/>
        <v>126514.95999999999</v>
      </c>
      <c r="I240" s="181">
        <f t="shared" si="71"/>
        <v>0</v>
      </c>
      <c r="J240" s="186">
        <f t="shared" si="69"/>
        <v>-126514.95999999999</v>
      </c>
      <c r="K240" s="181">
        <f t="shared" ref="K240:T240" si="72">+K238+K214+K150+K125+K114+K100+K80+K60+K40+K20</f>
        <v>78445</v>
      </c>
      <c r="L240" s="183">
        <f t="shared" si="72"/>
        <v>333.9</v>
      </c>
      <c r="M240" s="184">
        <f t="shared" si="72"/>
        <v>0</v>
      </c>
      <c r="N240" s="182">
        <f t="shared" si="72"/>
        <v>0</v>
      </c>
      <c r="O240" s="281">
        <f t="shared" si="72"/>
        <v>73058.680000000008</v>
      </c>
      <c r="P240" s="181">
        <f t="shared" si="72"/>
        <v>4128.6842105263158</v>
      </c>
      <c r="Q240" s="183">
        <f t="shared" si="72"/>
        <v>17.573684210526313</v>
      </c>
      <c r="R240" s="182">
        <f t="shared" si="72"/>
        <v>0</v>
      </c>
      <c r="S240" s="182">
        <f t="shared" si="72"/>
        <v>0</v>
      </c>
      <c r="T240" s="281">
        <f t="shared" si="72"/>
        <v>3845.193684210526</v>
      </c>
      <c r="U240" s="187">
        <f t="shared" si="62"/>
        <v>15.831286562918086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s="6" customFormat="1" ht="16.5" x14ac:dyDescent="0.3">
      <c r="A253" s="110" t="s">
        <v>183</v>
      </c>
      <c r="B253" s="69"/>
      <c r="C253" s="69"/>
      <c r="D253" s="69"/>
      <c r="E253" s="69"/>
      <c r="F253" s="69"/>
      <c r="G253" s="108"/>
      <c r="H253" s="69"/>
      <c r="I253" s="69">
        <f>I217+I227+I233</f>
        <v>0</v>
      </c>
      <c r="J253" s="137"/>
      <c r="K253" s="69"/>
      <c r="L253" s="69"/>
      <c r="M253" s="69"/>
      <c r="N253" s="69"/>
      <c r="O253" s="108"/>
      <c r="P253" s="69"/>
      <c r="Q253" s="69"/>
      <c r="R253" s="69"/>
      <c r="S253" s="69"/>
      <c r="T253" s="108"/>
      <c r="U253" s="267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s="6" customFormat="1" ht="16.5" x14ac:dyDescent="0.3">
      <c r="A255" s="110" t="s">
        <v>185</v>
      </c>
      <c r="B255" s="69"/>
      <c r="C255" s="69"/>
      <c r="D255" s="69"/>
      <c r="E255" s="69"/>
      <c r="F255" s="69"/>
      <c r="G255" s="108"/>
      <c r="H255" s="69"/>
      <c r="I255" s="69">
        <f>I225</f>
        <v>0</v>
      </c>
      <c r="J255" s="137"/>
      <c r="K255" s="69"/>
      <c r="L255" s="69"/>
      <c r="M255" s="69"/>
      <c r="N255" s="69"/>
      <c r="O255" s="108"/>
      <c r="P255" s="69"/>
      <c r="Q255" s="69"/>
      <c r="R255" s="69"/>
      <c r="S255" s="69"/>
      <c r="T255" s="108"/>
      <c r="U255" s="267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s="6" customFormat="1" ht="16.5" x14ac:dyDescent="0.3">
      <c r="A257" s="110" t="s">
        <v>187</v>
      </c>
      <c r="B257" s="69"/>
      <c r="C257" s="69"/>
      <c r="D257" s="69"/>
      <c r="E257" s="69"/>
      <c r="F257" s="69"/>
      <c r="G257" s="108"/>
      <c r="H257" s="69"/>
      <c r="I257" s="69">
        <f>I222</f>
        <v>0</v>
      </c>
      <c r="J257" s="137"/>
      <c r="K257" s="69"/>
      <c r="L257" s="69"/>
      <c r="M257" s="69"/>
      <c r="N257" s="69"/>
      <c r="O257" s="108"/>
      <c r="P257" s="69"/>
      <c r="Q257" s="69"/>
      <c r="R257" s="69"/>
      <c r="S257" s="69"/>
      <c r="T257" s="108"/>
      <c r="U257" s="267"/>
    </row>
    <row r="258" spans="1:21" s="6" customFormat="1" ht="16.5" x14ac:dyDescent="0.3">
      <c r="A258" s="110" t="s">
        <v>188</v>
      </c>
      <c r="B258" s="69"/>
      <c r="C258" s="69"/>
      <c r="D258" s="69"/>
      <c r="E258" s="69"/>
      <c r="F258" s="69"/>
      <c r="G258" s="108"/>
      <c r="H258" s="69"/>
      <c r="I258" s="69">
        <f>I219</f>
        <v>0</v>
      </c>
      <c r="J258" s="137"/>
      <c r="K258" s="69"/>
      <c r="L258" s="69"/>
      <c r="M258" s="69"/>
      <c r="N258" s="69"/>
      <c r="O258" s="108"/>
      <c r="P258" s="69"/>
      <c r="Q258" s="69"/>
      <c r="R258" s="69"/>
      <c r="S258" s="69"/>
      <c r="T258" s="108"/>
      <c r="U258" s="267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9"/>
      <c r="C260" s="69"/>
      <c r="D260" s="69"/>
      <c r="E260" s="69"/>
      <c r="F260" s="69"/>
      <c r="G260" s="108"/>
      <c r="H260" s="69"/>
      <c r="I260" s="69">
        <f>I237</f>
        <v>0</v>
      </c>
      <c r="J260" s="137"/>
      <c r="K260" s="69"/>
      <c r="L260" s="69"/>
      <c r="M260" s="69"/>
      <c r="N260" s="69"/>
      <c r="O260" s="108"/>
      <c r="P260" s="69"/>
      <c r="Q260" s="69"/>
      <c r="R260" s="69"/>
      <c r="S260" s="69"/>
      <c r="T260" s="108"/>
      <c r="U260" s="267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{7F66B109-416B-410E-889F-7A99398BFF17}</x14:id>
        </ext>
      </extLst>
    </cfRule>
  </conditionalFormatting>
  <conditionalFormatting sqref="I101:I113 I61:I99 I239 I1:I59 I152:I237 I241:I242 I115:I149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{AE543D73-576C-4C30-AA35-C4A0D592784A}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{642359D4-BD09-40D6-845A-A4FAFFF21793}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{030A3C54-4742-4911-A50A-C993EFDCFBF0}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{E0CB6035-4055-479F-94B5-759F82325D9E}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{7591F2D6-DA69-41A8-B88C-212E1725F81B}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{BA00E2CB-F040-4982-8185-08E7AAA286EE}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66B109-416B-410E-889F-7A99398BFF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AE543D73-576C-4C30-AA35-C4A0D592784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I152:I237 I241:I242 I115:I149</xm:sqref>
        </x14:conditionalFormatting>
        <x14:conditionalFormatting xmlns:xm="http://schemas.microsoft.com/office/excel/2006/main">
          <x14:cfRule type="dataBar" id="{642359D4-BD09-40D6-845A-A4FAFFF2179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030A3C54-4742-4911-A50A-C993EFDCFBF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E0CB6035-4055-479F-94B5-759F82325D9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7591F2D6-DA69-41A8-B88C-212E1725F81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BA00E2CB-F040-4982-8185-08E7AAA286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8749-121D-4DC4-A91A-20741692427B}">
  <dimension ref="A1:U269"/>
  <sheetViews>
    <sheetView showGridLines="0" workbookViewId="0">
      <selection activeCell="A2" sqref="A2:A237"/>
    </sheetView>
  </sheetViews>
  <sheetFormatPr defaultRowHeight="15" x14ac:dyDescent="0.25"/>
  <cols>
    <col min="1" max="1" width="47.140625" bestFit="1" customWidth="1"/>
    <col min="2" max="2" width="18.28515625" bestFit="1" customWidth="1"/>
    <col min="3" max="4" width="9.28515625" bestFit="1" customWidth="1"/>
    <col min="5" max="5" width="13.5703125" customWidth="1"/>
    <col min="6" max="6" width="12" style="5" customWidth="1"/>
    <col min="7" max="7" width="11.85546875" style="4" customWidth="1"/>
    <col min="8" max="8" width="9.5703125" style="1" bestFit="1" customWidth="1"/>
    <col min="9" max="9" width="13.7109375" style="2" bestFit="1" customWidth="1"/>
    <col min="10" max="10" width="10.42578125" style="3" customWidth="1"/>
    <col min="11" max="11" width="10.5703125" customWidth="1"/>
    <col min="15" max="15" width="12.7109375" style="285" bestFit="1" customWidth="1"/>
    <col min="20" max="20" width="9.140625" style="285"/>
  </cols>
  <sheetData>
    <row r="1" spans="1:21" ht="15.75" thickBot="1" x14ac:dyDescent="0.3">
      <c r="A1" s="12" t="s">
        <v>258</v>
      </c>
      <c r="B1" s="13"/>
      <c r="C1" s="14"/>
      <c r="D1" s="15"/>
      <c r="E1" s="16"/>
      <c r="F1" s="264"/>
      <c r="G1" s="18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301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'DAY19'!H5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+(Table122[[#This Row],[OPENING ]]+Table122[[#This Row],[RECEIPTS]]+Table122[[#This Row],[RETURNS]])-(Table122[[#This Row],[EXCHANGED]]+Table122[[#This Row],[SALES]]+Table122[[#This Row],[ISSUES]])</f>
        <v>0</v>
      </c>
      <c r="I5" s="53">
        <v>0</v>
      </c>
      <c r="J5" s="58">
        <f t="shared" ref="J5:J76" si="0">+I5-H5</f>
        <v>0</v>
      </c>
      <c r="K5" s="53">
        <f>+'DAY19'!K5+'DAY20'!C5</f>
        <v>0</v>
      </c>
      <c r="L5" s="54">
        <f>+'DAY19'!L5+'DAY20'!D5</f>
        <v>0</v>
      </c>
      <c r="M5" s="55">
        <f>+'DAY19'!M5+'DAY20'!E5</f>
        <v>0</v>
      </c>
      <c r="N5" s="52">
        <f>+'DAY19'!N5+'DAY20'!F5</f>
        <v>0</v>
      </c>
      <c r="O5" s="276">
        <f>+'DAY19'!O5+'DAY20'!G5</f>
        <v>0</v>
      </c>
      <c r="P5" s="53">
        <f>+K5/20</f>
        <v>0</v>
      </c>
      <c r="Q5" s="54">
        <f>+L5/20</f>
        <v>0</v>
      </c>
      <c r="R5" s="55">
        <f>+M5/20</f>
        <v>0</v>
      </c>
      <c r="S5" s="52">
        <f>+N5/20</f>
        <v>0</v>
      </c>
      <c r="T5" s="276">
        <f>+O5/20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'DAY19'!H6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+(Table122[[#This Row],[OPENING ]]+Table122[[#This Row],[RECEIPTS]]+Table122[[#This Row],[RETURNS]])-(Table122[[#This Row],[EXCHANGED]]+Table122[[#This Row],[SALES]]+Table122[[#This Row],[ISSUES]])</f>
        <v>0</v>
      </c>
      <c r="I6" s="53">
        <v>0</v>
      </c>
      <c r="J6" s="58">
        <f t="shared" si="0"/>
        <v>0</v>
      </c>
      <c r="K6" s="53">
        <f>+'DAY19'!K6+'DAY20'!C6</f>
        <v>0</v>
      </c>
      <c r="L6" s="54">
        <f>+'DAY19'!L6+'DAY20'!D6</f>
        <v>0</v>
      </c>
      <c r="M6" s="55">
        <f>+'DAY19'!M6+'DAY20'!E6</f>
        <v>0</v>
      </c>
      <c r="N6" s="52">
        <f>+'DAY19'!N6+'DAY20'!F6</f>
        <v>0</v>
      </c>
      <c r="O6" s="276">
        <f>+'DAY19'!O6+'DAY20'!G6</f>
        <v>0</v>
      </c>
      <c r="P6" s="53">
        <f t="shared" ref="P6:P19" si="2">+K6/20</f>
        <v>0</v>
      </c>
      <c r="Q6" s="54">
        <f t="shared" ref="Q6:Q19" si="3">+L6/20</f>
        <v>0</v>
      </c>
      <c r="R6" s="55">
        <f t="shared" ref="R6:R19" si="4">+M6/20</f>
        <v>0</v>
      </c>
      <c r="S6" s="52">
        <f t="shared" ref="S6:S19" si="5">+N6/20</f>
        <v>0</v>
      </c>
      <c r="T6" s="276">
        <f t="shared" ref="T6:T19" si="6">+O6/20</f>
        <v>0</v>
      </c>
      <c r="U6" s="59">
        <f t="shared" si="1"/>
        <v>0</v>
      </c>
    </row>
    <row r="7" spans="1:21" x14ac:dyDescent="0.25">
      <c r="A7" s="51" t="s">
        <v>14</v>
      </c>
      <c r="B7" s="52">
        <f>'DAY19'!H7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+(Table122[[#This Row],[OPENING ]]+Table122[[#This Row],[RECEIPTS]]+Table122[[#This Row],[RETURNS]])-(Table122[[#This Row],[EXCHANGED]]+Table122[[#This Row],[SALES]]+Table122[[#This Row],[ISSUES]])</f>
        <v>0</v>
      </c>
      <c r="I7" s="53">
        <v>0</v>
      </c>
      <c r="J7" s="58">
        <f t="shared" si="0"/>
        <v>0</v>
      </c>
      <c r="K7" s="53">
        <f>+'DAY19'!K7+'DAY20'!C7</f>
        <v>0</v>
      </c>
      <c r="L7" s="54">
        <f>+'DAY19'!L7+'DAY20'!D7</f>
        <v>0</v>
      </c>
      <c r="M7" s="55">
        <f>+'DAY19'!M7+'DAY20'!E7</f>
        <v>0</v>
      </c>
      <c r="N7" s="52">
        <f>+'DAY19'!N7+'DAY20'!F7</f>
        <v>0</v>
      </c>
      <c r="O7" s="276">
        <f>+'DAY19'!O7+'DAY20'!G7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'DAY19'!H8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+(Table122[[#This Row],[OPENING ]]+Table122[[#This Row],[RECEIPTS]]+Table122[[#This Row],[RETURNS]])-(Table122[[#This Row],[EXCHANGED]]+Table122[[#This Row],[SALES]]+Table122[[#This Row],[ISSUES]])</f>
        <v>0</v>
      </c>
      <c r="I8" s="53">
        <v>0</v>
      </c>
      <c r="J8" s="58">
        <f t="shared" si="0"/>
        <v>0</v>
      </c>
      <c r="K8" s="53">
        <f>+'DAY19'!K8+'DAY20'!C8</f>
        <v>0</v>
      </c>
      <c r="L8" s="54">
        <f>+'DAY19'!L8+'DAY20'!D8</f>
        <v>0</v>
      </c>
      <c r="M8" s="55">
        <f>+'DAY19'!M8+'DAY20'!E8</f>
        <v>0</v>
      </c>
      <c r="N8" s="52">
        <f>+'DAY19'!N8+'DAY20'!F8</f>
        <v>0</v>
      </c>
      <c r="O8" s="276">
        <f>+'DAY19'!O8+'DAY20'!G8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'DAY19'!H9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+(Table122[[#This Row],[OPENING ]]+Table122[[#This Row],[RECEIPTS]]+Table122[[#This Row],[RETURNS]])-(Table122[[#This Row],[EXCHANGED]]+Table122[[#This Row],[SALES]]+Table122[[#This Row],[ISSUES]])</f>
        <v>0</v>
      </c>
      <c r="I9" s="53">
        <v>0</v>
      </c>
      <c r="J9" s="58">
        <f t="shared" si="0"/>
        <v>0</v>
      </c>
      <c r="K9" s="53">
        <f>+'DAY19'!K9+'DAY20'!C9</f>
        <v>0</v>
      </c>
      <c r="L9" s="54">
        <f>+'DAY19'!L9+'DAY20'!D9</f>
        <v>0</v>
      </c>
      <c r="M9" s="55">
        <f>+'DAY19'!M9+'DAY20'!E9</f>
        <v>0</v>
      </c>
      <c r="N9" s="52">
        <f>+'DAY19'!N9+'DAY20'!F9</f>
        <v>0</v>
      </c>
      <c r="O9" s="276">
        <f>+'DAY19'!O9+'DAY20'!G9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'DAY19'!H10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+(Table122[[#This Row],[OPENING ]]+Table122[[#This Row],[RECEIPTS]]+Table122[[#This Row],[RETURNS]])-(Table122[[#This Row],[EXCHANGED]]+Table122[[#This Row],[SALES]]+Table122[[#This Row],[ISSUES]])</f>
        <v>0</v>
      </c>
      <c r="I10" s="53">
        <v>0</v>
      </c>
      <c r="J10" s="58">
        <f t="shared" si="0"/>
        <v>0</v>
      </c>
      <c r="K10" s="53">
        <f>+'DAY19'!K10+'DAY20'!C10</f>
        <v>0</v>
      </c>
      <c r="L10" s="54">
        <f>+'DAY19'!L10+'DAY20'!D10</f>
        <v>0</v>
      </c>
      <c r="M10" s="55">
        <f>+'DAY19'!M10+'DAY20'!E10</f>
        <v>0</v>
      </c>
      <c r="N10" s="52">
        <f>+'DAY19'!N10+'DAY20'!F10</f>
        <v>0</v>
      </c>
      <c r="O10" s="276">
        <f>+'DAY19'!O10+'DAY20'!G10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'DAY19'!H11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+(Table122[[#This Row],[OPENING ]]+Table122[[#This Row],[RECEIPTS]]+Table122[[#This Row],[RETURNS]])-(Table122[[#This Row],[EXCHANGED]]+Table122[[#This Row],[SALES]]+Table122[[#This Row],[ISSUES]])</f>
        <v>0</v>
      </c>
      <c r="I11" s="53">
        <v>0</v>
      </c>
      <c r="J11" s="58">
        <f t="shared" si="0"/>
        <v>0</v>
      </c>
      <c r="K11" s="53">
        <f>+'DAY19'!K11+'DAY20'!C11</f>
        <v>0</v>
      </c>
      <c r="L11" s="54">
        <f>+'DAY19'!L11+'DAY20'!D11</f>
        <v>0</v>
      </c>
      <c r="M11" s="55">
        <f>+'DAY19'!M11+'DAY20'!E11</f>
        <v>0</v>
      </c>
      <c r="N11" s="52">
        <f>+'DAY19'!N11+'DAY20'!F11</f>
        <v>0</v>
      </c>
      <c r="O11" s="276">
        <f>+'DAY19'!O11+'DAY20'!G11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'DAY19'!H12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+(Table122[[#This Row],[OPENING ]]+Table122[[#This Row],[RECEIPTS]]+Table122[[#This Row],[RETURNS]])-(Table122[[#This Row],[EXCHANGED]]+Table122[[#This Row],[SALES]]+Table122[[#This Row],[ISSUES]])</f>
        <v>0</v>
      </c>
      <c r="I12" s="53">
        <v>0</v>
      </c>
      <c r="J12" s="58">
        <f t="shared" si="0"/>
        <v>0</v>
      </c>
      <c r="K12" s="53">
        <f>+'DAY19'!K12+'DAY20'!C12</f>
        <v>0</v>
      </c>
      <c r="L12" s="54">
        <f>+'DAY19'!L12+'DAY20'!D12</f>
        <v>0</v>
      </c>
      <c r="M12" s="55">
        <f>+'DAY19'!M12+'DAY20'!E12</f>
        <v>0</v>
      </c>
      <c r="N12" s="52">
        <f>+'DAY19'!N12+'DAY20'!F12</f>
        <v>0</v>
      </c>
      <c r="O12" s="276">
        <f>+'DAY19'!O12+'DAY20'!G12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'DAY19'!H13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+(Table122[[#This Row],[OPENING ]]+Table122[[#This Row],[RECEIPTS]]+Table122[[#This Row],[RETURNS]])-(Table122[[#This Row],[EXCHANGED]]+Table122[[#This Row],[SALES]]+Table122[[#This Row],[ISSUES]])</f>
        <v>140</v>
      </c>
      <c r="I13" s="53">
        <v>0</v>
      </c>
      <c r="J13" s="58">
        <f t="shared" si="0"/>
        <v>-140</v>
      </c>
      <c r="K13" s="53">
        <f>+'DAY19'!K13+'DAY20'!C13</f>
        <v>0</v>
      </c>
      <c r="L13" s="54">
        <f>+'DAY19'!L13+'DAY20'!D13</f>
        <v>0</v>
      </c>
      <c r="M13" s="55">
        <f>+'DAY19'!M13+'DAY20'!E13</f>
        <v>0</v>
      </c>
      <c r="N13" s="52">
        <f>+'DAY19'!N13+'DAY20'!F13</f>
        <v>0</v>
      </c>
      <c r="O13" s="276">
        <f>+'DAY19'!O13+'DAY20'!G13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'DAY19'!H14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+(Table122[[#This Row],[OPENING ]]+Table122[[#This Row],[RECEIPTS]]+Table122[[#This Row],[RETURNS]])-(Table122[[#This Row],[EXCHANGED]]+Table122[[#This Row],[SALES]]+Table122[[#This Row],[ISSUES]])</f>
        <v>0</v>
      </c>
      <c r="I14" s="53">
        <v>0</v>
      </c>
      <c r="J14" s="58">
        <f t="shared" si="0"/>
        <v>0</v>
      </c>
      <c r="K14" s="53">
        <f>+'DAY19'!K14+'DAY20'!C14</f>
        <v>0</v>
      </c>
      <c r="L14" s="54">
        <f>+'DAY19'!L14+'DAY20'!D14</f>
        <v>0</v>
      </c>
      <c r="M14" s="55">
        <f>+'DAY19'!M14+'DAY20'!E14</f>
        <v>0</v>
      </c>
      <c r="N14" s="52">
        <f>+'DAY19'!N14+'DAY20'!F14</f>
        <v>0</v>
      </c>
      <c r="O14" s="276">
        <f>+'DAY19'!O14+'DAY20'!G14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'DAY19'!H15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+(Table122[[#This Row],[OPENING ]]+Table122[[#This Row],[RECEIPTS]]+Table122[[#This Row],[RETURNS]])-(Table122[[#This Row],[EXCHANGED]]+Table122[[#This Row],[SALES]]+Table122[[#This Row],[ISSUES]])</f>
        <v>0</v>
      </c>
      <c r="I15" s="53">
        <v>0</v>
      </c>
      <c r="J15" s="58">
        <f t="shared" si="0"/>
        <v>0</v>
      </c>
      <c r="K15" s="53">
        <f>+'DAY19'!K15+'DAY20'!C15</f>
        <v>0</v>
      </c>
      <c r="L15" s="54">
        <f>+'DAY19'!L15+'DAY20'!D15</f>
        <v>0</v>
      </c>
      <c r="M15" s="55">
        <f>+'DAY19'!M15+'DAY20'!E15</f>
        <v>0</v>
      </c>
      <c r="N15" s="52">
        <f>+'DAY19'!N15+'DAY20'!F15</f>
        <v>0</v>
      </c>
      <c r="O15" s="276">
        <f>+'DAY19'!O15+'DAY20'!G15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'DAY19'!H16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+(Table122[[#This Row],[OPENING ]]+Table122[[#This Row],[RECEIPTS]]+Table122[[#This Row],[RETURNS]])-(Table122[[#This Row],[EXCHANGED]]+Table122[[#This Row],[SALES]]+Table122[[#This Row],[ISSUES]])</f>
        <v>13189.599999999999</v>
      </c>
      <c r="I16" s="53">
        <v>0</v>
      </c>
      <c r="J16" s="58">
        <f t="shared" si="0"/>
        <v>-13189.599999999999</v>
      </c>
      <c r="K16" s="53">
        <f>+'DAY19'!K16+'DAY20'!C16</f>
        <v>0</v>
      </c>
      <c r="L16" s="54">
        <f>+'DAY19'!L16+'DAY20'!D16</f>
        <v>0</v>
      </c>
      <c r="M16" s="55">
        <f>+'DAY19'!M16+'DAY20'!E16</f>
        <v>0</v>
      </c>
      <c r="N16" s="52">
        <f>+'DAY19'!N16+'DAY20'!F16</f>
        <v>0</v>
      </c>
      <c r="O16" s="276">
        <f>+'DAY19'!O16+'DAY20'!G16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303.14999999999998</v>
      </c>
      <c r="U16" s="59">
        <f t="shared" si="1"/>
        <v>43.508494144812801</v>
      </c>
    </row>
    <row r="17" spans="1:21" x14ac:dyDescent="0.25">
      <c r="A17" s="60"/>
      <c r="B17" s="52">
        <f>'DAY19'!H17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+(Table122[[#This Row],[OPENING ]]+Table122[[#This Row],[RECEIPTS]]+Table122[[#This Row],[RETURNS]])-(Table122[[#This Row],[EXCHANGED]]+Table122[[#This Row],[SALES]]+Table122[[#This Row],[ISSUES]])</f>
        <v>0</v>
      </c>
      <c r="I17" s="53">
        <v>0</v>
      </c>
      <c r="J17" s="58">
        <f t="shared" si="0"/>
        <v>0</v>
      </c>
      <c r="K17" s="53">
        <f>+'DAY19'!K17+'DAY20'!C17</f>
        <v>0</v>
      </c>
      <c r="L17" s="54">
        <f>+'DAY19'!L17+'DAY20'!D17</f>
        <v>0</v>
      </c>
      <c r="M17" s="55">
        <f>+'DAY19'!M17+'DAY20'!E17</f>
        <v>0</v>
      </c>
      <c r="N17" s="52">
        <f>+'DAY19'!N17+'DAY20'!F17</f>
        <v>0</v>
      </c>
      <c r="O17" s="276">
        <f>+'DAY19'!O17+'DAY20'!G17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'DAY19'!H18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+(Table122[[#This Row],[OPENING ]]+Table122[[#This Row],[RECEIPTS]]+Table122[[#This Row],[RETURNS]])-(Table122[[#This Row],[EXCHANGED]]+Table122[[#This Row],[SALES]]+Table122[[#This Row],[ISSUES]])</f>
        <v>0</v>
      </c>
      <c r="I18" s="53">
        <v>0</v>
      </c>
      <c r="J18" s="58">
        <f t="shared" si="0"/>
        <v>0</v>
      </c>
      <c r="K18" s="53">
        <f>+'DAY19'!K18+'DAY20'!C18</f>
        <v>0</v>
      </c>
      <c r="L18" s="54">
        <f>+'DAY19'!L18+'DAY20'!D18</f>
        <v>0</v>
      </c>
      <c r="M18" s="55">
        <f>+'DAY19'!M18+'DAY20'!E18</f>
        <v>0</v>
      </c>
      <c r="N18" s="52">
        <f>+'DAY19'!N18+'DAY20'!F18</f>
        <v>0</v>
      </c>
      <c r="O18" s="276">
        <f>+'DAY19'!O18+'DAY20'!G18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'DAY19'!H19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+(Table122[[#This Row],[OPENING ]]+Table122[[#This Row],[RECEIPTS]]+Table122[[#This Row],[RETURNS]])-(Table122[[#This Row],[EXCHANGED]]+Table122[[#This Row],[SALES]]+Table122[[#This Row],[ISSUES]])</f>
        <v>0</v>
      </c>
      <c r="I19" s="144">
        <v>0</v>
      </c>
      <c r="J19" s="148">
        <f t="shared" si="0"/>
        <v>0</v>
      </c>
      <c r="K19" s="53">
        <f>+'DAY19'!K19+'DAY20'!C19</f>
        <v>0</v>
      </c>
      <c r="L19" s="54">
        <f>+'DAY19'!L19+'DAY20'!D19</f>
        <v>0</v>
      </c>
      <c r="M19" s="55">
        <f>+'DAY19'!M19+'DAY20'!E19</f>
        <v>0</v>
      </c>
      <c r="N19" s="52">
        <f>+'DAY19'!N19+'DAY20'!F19</f>
        <v>0</v>
      </c>
      <c r="O19" s="276">
        <f>+'DAY19'!O19+'DAY20'!G19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 t="shared" si="7"/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303.14999999999998</v>
      </c>
      <c r="U20" s="166">
        <f t="shared" si="1"/>
        <v>43.970311726867884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'DAY19'!H23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+(Table122[[#This Row],[OPENING ]]+Table122[[#This Row],[RECEIPTS]]+Table122[[#This Row],[RETURNS]])-(Table122[[#This Row],[EXCHANGED]]+Table122[[#This Row],[SALES]]+Table122[[#This Row],[ISSUES]])</f>
        <v>0</v>
      </c>
      <c r="I23" s="53">
        <v>0</v>
      </c>
      <c r="J23" s="58">
        <f t="shared" si="0"/>
        <v>0</v>
      </c>
      <c r="K23" s="53">
        <f>+'DAY19'!K23+'DAY20'!C23</f>
        <v>0</v>
      </c>
      <c r="L23" s="54">
        <f>+'DAY19'!L23+'DAY20'!D23</f>
        <v>0</v>
      </c>
      <c r="M23" s="55">
        <f>+'DAY19'!M23+'DAY20'!E23</f>
        <v>0</v>
      </c>
      <c r="N23" s="52">
        <f>+'DAY19'!N23+'DAY20'!F23</f>
        <v>0</v>
      </c>
      <c r="O23" s="276">
        <f>+'DAY19'!O23+'DAY20'!G23</f>
        <v>0</v>
      </c>
      <c r="P23" s="53">
        <f>+K23/20</f>
        <v>0</v>
      </c>
      <c r="Q23" s="54">
        <f>+L23/20</f>
        <v>0</v>
      </c>
      <c r="R23" s="55">
        <f>+M23/20</f>
        <v>0</v>
      </c>
      <c r="S23" s="52">
        <f>+N23/20</f>
        <v>0</v>
      </c>
      <c r="T23" s="276">
        <f>+O23/20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'DAY19'!H24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+(Table122[[#This Row],[OPENING ]]+Table122[[#This Row],[RECEIPTS]]+Table122[[#This Row],[RETURNS]])-(Table122[[#This Row],[EXCHANGED]]+Table122[[#This Row],[SALES]]+Table122[[#This Row],[ISSUES]])</f>
        <v>247.2</v>
      </c>
      <c r="I24" s="53">
        <v>0</v>
      </c>
      <c r="J24" s="58">
        <f t="shared" si="0"/>
        <v>-247.2</v>
      </c>
      <c r="K24" s="53">
        <f>+'DAY19'!K24+'DAY20'!C24</f>
        <v>0</v>
      </c>
      <c r="L24" s="54">
        <f>+'DAY19'!L24+'DAY20'!D24</f>
        <v>110.2</v>
      </c>
      <c r="M24" s="55">
        <f>+'DAY19'!M24+'DAY20'!E24</f>
        <v>0</v>
      </c>
      <c r="N24" s="52">
        <f>+'DAY19'!N24+'DAY20'!F24</f>
        <v>0</v>
      </c>
      <c r="O24" s="276">
        <f>+'DAY19'!O24+'DAY20'!G24</f>
        <v>2367</v>
      </c>
      <c r="P24" s="53">
        <f t="shared" ref="P24:P39" si="8">+K24/20</f>
        <v>0</v>
      </c>
      <c r="Q24" s="54">
        <f t="shared" ref="Q24:Q39" si="9">+L24/20</f>
        <v>5.51</v>
      </c>
      <c r="R24" s="55">
        <f t="shared" ref="R24:R39" si="10">+M24/20</f>
        <v>0</v>
      </c>
      <c r="S24" s="52">
        <f t="shared" ref="S24:S39" si="11">+N24/20</f>
        <v>0</v>
      </c>
      <c r="T24" s="276">
        <f t="shared" ref="T24:T39" si="12">+O24/20</f>
        <v>118.35</v>
      </c>
      <c r="U24" s="62">
        <f t="shared" si="1"/>
        <v>1.9958017116098821</v>
      </c>
    </row>
    <row r="25" spans="1:21" x14ac:dyDescent="0.25">
      <c r="A25" s="336" t="s">
        <v>22</v>
      </c>
      <c r="B25" s="52">
        <f>'DAY19'!H25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+(Table122[[#This Row],[OPENING ]]+Table122[[#This Row],[RECEIPTS]]+Table122[[#This Row],[RETURNS]])-(Table122[[#This Row],[EXCHANGED]]+Table122[[#This Row],[SALES]]+Table122[[#This Row],[ISSUES]])</f>
        <v>0</v>
      </c>
      <c r="I25" s="53">
        <v>0</v>
      </c>
      <c r="J25" s="58">
        <f t="shared" si="0"/>
        <v>0</v>
      </c>
      <c r="K25" s="53">
        <f>+'DAY19'!K25+'DAY20'!C25</f>
        <v>0</v>
      </c>
      <c r="L25" s="54">
        <f>+'DAY19'!L25+'DAY20'!D25</f>
        <v>0</v>
      </c>
      <c r="M25" s="55">
        <f>+'DAY19'!M25+'DAY20'!E25</f>
        <v>0</v>
      </c>
      <c r="N25" s="52">
        <f>+'DAY19'!N25+'DAY20'!F25</f>
        <v>0</v>
      </c>
      <c r="O25" s="276">
        <f>+'DAY19'!O25+'DAY20'!G25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276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'DAY19'!H26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+(Table122[[#This Row],[OPENING ]]+Table122[[#This Row],[RECEIPTS]]+Table122[[#This Row],[RETURNS]])-(Table122[[#This Row],[EXCHANGED]]+Table122[[#This Row],[SALES]]+Table122[[#This Row],[ISSUES]])</f>
        <v>0</v>
      </c>
      <c r="I26" s="53">
        <v>0</v>
      </c>
      <c r="J26" s="58">
        <f t="shared" si="0"/>
        <v>0</v>
      </c>
      <c r="K26" s="53">
        <f>+'DAY19'!K26+'DAY20'!C26</f>
        <v>0</v>
      </c>
      <c r="L26" s="54">
        <f>+'DAY19'!L26+'DAY20'!D26</f>
        <v>0</v>
      </c>
      <c r="M26" s="55">
        <f>+'DAY19'!M26+'DAY20'!E26</f>
        <v>0</v>
      </c>
      <c r="N26" s="52">
        <f>+'DAY19'!N26+'DAY20'!F26</f>
        <v>0</v>
      </c>
      <c r="O26" s="276">
        <f>+'DAY19'!O26+'DAY20'!G26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276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'DAY19'!H27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+(Table122[[#This Row],[OPENING ]]+Table122[[#This Row],[RECEIPTS]]+Table122[[#This Row],[RETURNS]])-(Table122[[#This Row],[EXCHANGED]]+Table122[[#This Row],[SALES]]+Table122[[#This Row],[ISSUES]])</f>
        <v>0</v>
      </c>
      <c r="I27" s="53">
        <v>0</v>
      </c>
      <c r="J27" s="58">
        <f t="shared" si="0"/>
        <v>0</v>
      </c>
      <c r="K27" s="53">
        <f>+'DAY19'!K27+'DAY20'!C27</f>
        <v>0</v>
      </c>
      <c r="L27" s="54">
        <f>+'DAY19'!L27+'DAY20'!D27</f>
        <v>0</v>
      </c>
      <c r="M27" s="55">
        <f>+'DAY19'!M27+'DAY20'!E27</f>
        <v>0</v>
      </c>
      <c r="N27" s="52">
        <f>+'DAY19'!N27+'DAY20'!F27</f>
        <v>0</v>
      </c>
      <c r="O27" s="276">
        <f>+'DAY19'!O27+'DAY20'!G27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276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'DAY19'!H28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+(Table122[[#This Row],[OPENING ]]+Table122[[#This Row],[RECEIPTS]]+Table122[[#This Row],[RETURNS]])-(Table122[[#This Row],[EXCHANGED]]+Table122[[#This Row],[SALES]]+Table122[[#This Row],[ISSUES]])</f>
        <v>0</v>
      </c>
      <c r="I28" s="53">
        <v>0</v>
      </c>
      <c r="J28" s="58">
        <f t="shared" si="0"/>
        <v>0</v>
      </c>
      <c r="K28" s="53">
        <f>+'DAY19'!K28+'DAY20'!C28</f>
        <v>0</v>
      </c>
      <c r="L28" s="54">
        <f>+'DAY19'!L28+'DAY20'!D28</f>
        <v>0</v>
      </c>
      <c r="M28" s="55">
        <f>+'DAY19'!M28+'DAY20'!E28</f>
        <v>0</v>
      </c>
      <c r="N28" s="52">
        <f>+'DAY19'!N28+'DAY20'!F28</f>
        <v>0</v>
      </c>
      <c r="O28" s="276">
        <f>+'DAY19'!O28+'DAY20'!G28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276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'DAY19'!H29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+(Table122[[#This Row],[OPENING ]]+Table122[[#This Row],[RECEIPTS]]+Table122[[#This Row],[RETURNS]])-(Table122[[#This Row],[EXCHANGED]]+Table122[[#This Row],[SALES]]+Table122[[#This Row],[ISSUES]])</f>
        <v>0</v>
      </c>
      <c r="I29" s="53">
        <v>0</v>
      </c>
      <c r="J29" s="58">
        <f t="shared" si="0"/>
        <v>0</v>
      </c>
      <c r="K29" s="53">
        <f>+'DAY19'!K29+'DAY20'!C29</f>
        <v>0</v>
      </c>
      <c r="L29" s="54">
        <f>+'DAY19'!L29+'DAY20'!D29</f>
        <v>0</v>
      </c>
      <c r="M29" s="55">
        <f>+'DAY19'!M29+'DAY20'!E29</f>
        <v>0</v>
      </c>
      <c r="N29" s="52">
        <f>+'DAY19'!N29+'DAY20'!F29</f>
        <v>0</v>
      </c>
      <c r="O29" s="276">
        <f>+'DAY19'!O29+'DAY20'!G29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276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'DAY19'!H30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+(Table122[[#This Row],[OPENING ]]+Table122[[#This Row],[RECEIPTS]]+Table122[[#This Row],[RETURNS]])-(Table122[[#This Row],[EXCHANGED]]+Table122[[#This Row],[SALES]]+Table122[[#This Row],[ISSUES]])</f>
        <v>0</v>
      </c>
      <c r="I30" s="53">
        <v>0</v>
      </c>
      <c r="J30" s="58">
        <f t="shared" si="0"/>
        <v>0</v>
      </c>
      <c r="K30" s="53">
        <f>+'DAY19'!K30+'DAY20'!C30</f>
        <v>0</v>
      </c>
      <c r="L30" s="54">
        <f>+'DAY19'!L30+'DAY20'!D30</f>
        <v>0</v>
      </c>
      <c r="M30" s="55">
        <f>+'DAY19'!M30+'DAY20'!E30</f>
        <v>0</v>
      </c>
      <c r="N30" s="52">
        <f>+'DAY19'!N30+'DAY20'!F30</f>
        <v>0</v>
      </c>
      <c r="O30" s="276">
        <f>+'DAY19'!O30+'DAY20'!G30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276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'DAY19'!H31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+(Table122[[#This Row],[OPENING ]]+Table122[[#This Row],[RECEIPTS]]+Table122[[#This Row],[RETURNS]])-(Table122[[#This Row],[EXCHANGED]]+Table122[[#This Row],[SALES]]+Table122[[#This Row],[ISSUES]])</f>
        <v>0</v>
      </c>
      <c r="I31" s="53">
        <v>0</v>
      </c>
      <c r="J31" s="58">
        <f t="shared" si="0"/>
        <v>0</v>
      </c>
      <c r="K31" s="53">
        <f>+'DAY19'!K31+'DAY20'!C31</f>
        <v>0</v>
      </c>
      <c r="L31" s="54">
        <f>+'DAY19'!L31+'DAY20'!D31</f>
        <v>0</v>
      </c>
      <c r="M31" s="55">
        <f>+'DAY19'!M31+'DAY20'!E31</f>
        <v>0</v>
      </c>
      <c r="N31" s="52">
        <f>+'DAY19'!N31+'DAY20'!F31</f>
        <v>0</v>
      </c>
      <c r="O31" s="276">
        <f>+'DAY19'!O31+'DAY20'!G31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276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'DAY19'!H32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+(Table122[[#This Row],[OPENING ]]+Table122[[#This Row],[RECEIPTS]]+Table122[[#This Row],[RETURNS]])-(Table122[[#This Row],[EXCHANGED]]+Table122[[#This Row],[SALES]]+Table122[[#This Row],[ISSUES]])</f>
        <v>0</v>
      </c>
      <c r="I32" s="53">
        <v>0</v>
      </c>
      <c r="J32" s="58">
        <f t="shared" si="0"/>
        <v>0</v>
      </c>
      <c r="K32" s="53">
        <f>+'DAY19'!K32+'DAY20'!C32</f>
        <v>0</v>
      </c>
      <c r="L32" s="54">
        <f>+'DAY19'!L32+'DAY20'!D32</f>
        <v>0</v>
      </c>
      <c r="M32" s="55">
        <f>+'DAY19'!M32+'DAY20'!E32</f>
        <v>0</v>
      </c>
      <c r="N32" s="52">
        <f>+'DAY19'!N32+'DAY20'!F32</f>
        <v>0</v>
      </c>
      <c r="O32" s="276">
        <f>+'DAY19'!O32+'DAY20'!G32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276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'DAY19'!H33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+(Table122[[#This Row],[OPENING ]]+Table122[[#This Row],[RECEIPTS]]+Table122[[#This Row],[RETURNS]])-(Table122[[#This Row],[EXCHANGED]]+Table122[[#This Row],[SALES]]+Table122[[#This Row],[ISSUES]])</f>
        <v>0</v>
      </c>
      <c r="I33" s="53">
        <v>0</v>
      </c>
      <c r="J33" s="58">
        <f t="shared" si="0"/>
        <v>0</v>
      </c>
      <c r="K33" s="53">
        <f>+'DAY19'!K33+'DAY20'!C33</f>
        <v>0</v>
      </c>
      <c r="L33" s="54">
        <f>+'DAY19'!L33+'DAY20'!D33</f>
        <v>0</v>
      </c>
      <c r="M33" s="55">
        <f>+'DAY19'!M33+'DAY20'!E33</f>
        <v>0</v>
      </c>
      <c r="N33" s="52">
        <f>+'DAY19'!N33+'DAY20'!F33</f>
        <v>0</v>
      </c>
      <c r="O33" s="276">
        <f>+'DAY19'!O33+'DAY20'!G33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276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'DAY19'!H34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+(Table122[[#This Row],[OPENING ]]+Table122[[#This Row],[RECEIPTS]]+Table122[[#This Row],[RETURNS]])-(Table122[[#This Row],[EXCHANGED]]+Table122[[#This Row],[SALES]]+Table122[[#This Row],[ISSUES]])</f>
        <v>44279.9</v>
      </c>
      <c r="I34" s="53">
        <v>0</v>
      </c>
      <c r="J34" s="58">
        <f t="shared" si="0"/>
        <v>-44279.9</v>
      </c>
      <c r="K34" s="53">
        <f>+'DAY19'!K34+'DAY20'!C34</f>
        <v>29625</v>
      </c>
      <c r="L34" s="54">
        <f>+'DAY19'!L34+'DAY20'!D34</f>
        <v>18</v>
      </c>
      <c r="M34" s="55">
        <f>+'DAY19'!M34+'DAY20'!E34</f>
        <v>0</v>
      </c>
      <c r="N34" s="52">
        <f>+'DAY19'!N34+'DAY20'!F34</f>
        <v>0</v>
      </c>
      <c r="O34" s="276">
        <f>+'DAY19'!O34+'DAY20'!G34</f>
        <v>9691.5</v>
      </c>
      <c r="P34" s="53">
        <f t="shared" si="8"/>
        <v>1481.25</v>
      </c>
      <c r="Q34" s="54">
        <f t="shared" si="9"/>
        <v>0.9</v>
      </c>
      <c r="R34" s="55">
        <f t="shared" si="10"/>
        <v>0</v>
      </c>
      <c r="S34" s="52">
        <f t="shared" si="11"/>
        <v>0</v>
      </c>
      <c r="T34" s="276">
        <f t="shared" si="12"/>
        <v>484.57499999999999</v>
      </c>
      <c r="U34" s="62">
        <f t="shared" si="1"/>
        <v>22.514535585808893</v>
      </c>
    </row>
    <row r="35" spans="1:21" x14ac:dyDescent="0.25">
      <c r="A35" s="336"/>
      <c r="B35" s="52">
        <f>'DAY19'!H35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+(Table122[[#This Row],[OPENING ]]+Table122[[#This Row],[RECEIPTS]]+Table122[[#This Row],[RETURNS]])-(Table122[[#This Row],[EXCHANGED]]+Table122[[#This Row],[SALES]]+Table122[[#This Row],[ISSUES]])</f>
        <v>5000</v>
      </c>
      <c r="I35" s="53">
        <v>0</v>
      </c>
      <c r="J35" s="58">
        <f>+I35-H35</f>
        <v>-5000</v>
      </c>
      <c r="K35" s="53">
        <f>+'DAY19'!K35+'DAY20'!C35</f>
        <v>5000</v>
      </c>
      <c r="L35" s="54">
        <f>+'DAY19'!L35+'DAY20'!D35</f>
        <v>0</v>
      </c>
      <c r="M35" s="55">
        <f>+'DAY19'!M35+'DAY20'!E35</f>
        <v>0</v>
      </c>
      <c r="N35" s="52">
        <f>+'DAY19'!N35+'DAY20'!F35</f>
        <v>0</v>
      </c>
      <c r="O35" s="276">
        <f>+'DAY19'!O35+'DAY20'!G35</f>
        <v>0</v>
      </c>
      <c r="P35" s="53">
        <f t="shared" si="8"/>
        <v>250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276">
        <f t="shared" si="12"/>
        <v>0</v>
      </c>
      <c r="U35" s="62">
        <f t="shared" si="1"/>
        <v>20</v>
      </c>
    </row>
    <row r="36" spans="1:21" x14ac:dyDescent="0.25">
      <c r="A36" s="336"/>
      <c r="B36" s="52">
        <f>'DAY19'!H36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+(Table122[[#This Row],[OPENING ]]+Table122[[#This Row],[RECEIPTS]]+Table122[[#This Row],[RETURNS]])-(Table122[[#This Row],[EXCHANGED]]+Table122[[#This Row],[SALES]]+Table122[[#This Row],[ISSUES]])</f>
        <v>0</v>
      </c>
      <c r="I36" s="53">
        <v>0</v>
      </c>
      <c r="J36" s="58">
        <f>+I36-H36</f>
        <v>0</v>
      </c>
      <c r="K36" s="53">
        <f>+'DAY19'!K36+'DAY20'!C36</f>
        <v>0</v>
      </c>
      <c r="L36" s="54">
        <f>+'DAY19'!L36+'DAY20'!D36</f>
        <v>0</v>
      </c>
      <c r="M36" s="55">
        <f>+'DAY19'!M36+'DAY20'!E36</f>
        <v>0</v>
      </c>
      <c r="N36" s="52">
        <f>+'DAY19'!N36+'DAY20'!F36</f>
        <v>0</v>
      </c>
      <c r="O36" s="276">
        <f>+'DAY19'!O36+'DAY20'!G36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276">
        <f t="shared" si="12"/>
        <v>0</v>
      </c>
      <c r="U36" s="62">
        <f t="shared" si="1"/>
        <v>0</v>
      </c>
    </row>
    <row r="37" spans="1:21" x14ac:dyDescent="0.25">
      <c r="A37" s="336"/>
      <c r="B37" s="52">
        <f>'DAY19'!H37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+(Table122[[#This Row],[OPENING ]]+Table122[[#This Row],[RECEIPTS]]+Table122[[#This Row],[RETURNS]])-(Table122[[#This Row],[EXCHANGED]]+Table122[[#This Row],[SALES]]+Table122[[#This Row],[ISSUES]])</f>
        <v>0</v>
      </c>
      <c r="I37" s="53">
        <v>0</v>
      </c>
      <c r="J37" s="58">
        <f>+I37-H37</f>
        <v>0</v>
      </c>
      <c r="K37" s="53">
        <f>+'DAY19'!K37+'DAY20'!C37</f>
        <v>0</v>
      </c>
      <c r="L37" s="54">
        <f>+'DAY19'!L37+'DAY20'!D37</f>
        <v>0</v>
      </c>
      <c r="M37" s="55">
        <f>+'DAY19'!M37+'DAY20'!E37</f>
        <v>0</v>
      </c>
      <c r="N37" s="52">
        <f>+'DAY19'!N37+'DAY20'!F37</f>
        <v>0</v>
      </c>
      <c r="O37" s="276">
        <f>+'DAY19'!O37+'DAY20'!G37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276">
        <f t="shared" si="12"/>
        <v>0</v>
      </c>
      <c r="U37" s="62">
        <f t="shared" si="1"/>
        <v>0</v>
      </c>
    </row>
    <row r="38" spans="1:21" x14ac:dyDescent="0.25">
      <c r="A38" s="336"/>
      <c r="B38" s="52">
        <f>'DAY19'!H38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+(Table122[[#This Row],[OPENING ]]+Table122[[#This Row],[RECEIPTS]]+Table122[[#This Row],[RETURNS]])-(Table122[[#This Row],[EXCHANGED]]+Table122[[#This Row],[SALES]]+Table122[[#This Row],[ISSUES]])</f>
        <v>0</v>
      </c>
      <c r="I38" s="53">
        <v>0</v>
      </c>
      <c r="J38" s="58">
        <f>+I38-H38</f>
        <v>0</v>
      </c>
      <c r="K38" s="53">
        <f>+'DAY19'!K38+'DAY20'!C38</f>
        <v>0</v>
      </c>
      <c r="L38" s="54">
        <f>+'DAY19'!L38+'DAY20'!D38</f>
        <v>0</v>
      </c>
      <c r="M38" s="55">
        <f>+'DAY19'!M38+'DAY20'!E38</f>
        <v>0</v>
      </c>
      <c r="N38" s="52">
        <f>+'DAY19'!N38+'DAY20'!F38</f>
        <v>0</v>
      </c>
      <c r="O38" s="276">
        <f>+'DAY19'!O38+'DAY20'!G38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276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'DAY19'!H39</f>
        <v>0</v>
      </c>
      <c r="C39" s="53">
        <v>0</v>
      </c>
      <c r="D39" s="54">
        <v>0</v>
      </c>
      <c r="E39" s="55">
        <v>0</v>
      </c>
      <c r="F39" s="52">
        <v>0</v>
      </c>
      <c r="G39" s="276">
        <v>0</v>
      </c>
      <c r="H39" s="54">
        <f>+(Table122[[#This Row],[OPENING ]]+Table122[[#This Row],[RECEIPTS]]+Table122[[#This Row],[RETURNS]])-(Table122[[#This Row],[EXCHANGED]]+Table122[[#This Row],[SALES]]+Table122[[#This Row],[ISSUES]])</f>
        <v>0</v>
      </c>
      <c r="I39" s="144">
        <v>0</v>
      </c>
      <c r="J39" s="148">
        <f t="shared" si="0"/>
        <v>0</v>
      </c>
      <c r="K39" s="53">
        <f>+'DAY19'!K39+'DAY20'!C39</f>
        <v>0</v>
      </c>
      <c r="L39" s="54">
        <f>+'DAY19'!L39+'DAY20'!D39</f>
        <v>0</v>
      </c>
      <c r="M39" s="55">
        <f>+'DAY19'!M39+'DAY20'!E39</f>
        <v>0</v>
      </c>
      <c r="N39" s="52">
        <f>+'DAY19'!N39+'DAY20'!F39</f>
        <v>0</v>
      </c>
      <c r="O39" s="276">
        <f>+'DAY19'!O39+'DAY20'!G39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276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0</v>
      </c>
      <c r="H40" s="162">
        <f t="shared" si="13"/>
        <v>49527.1</v>
      </c>
      <c r="I40" s="161">
        <f t="shared" si="13"/>
        <v>0</v>
      </c>
      <c r="J40" s="165">
        <f>SUM(J23:J39)</f>
        <v>-49527.1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12058.5</v>
      </c>
      <c r="P40" s="161">
        <f t="shared" si="13"/>
        <v>1731.25</v>
      </c>
      <c r="Q40" s="162">
        <f t="shared" si="13"/>
        <v>6.41</v>
      </c>
      <c r="R40" s="163">
        <f t="shared" si="13"/>
        <v>0</v>
      </c>
      <c r="S40" s="160">
        <f t="shared" si="13"/>
        <v>0</v>
      </c>
      <c r="T40" s="277">
        <f t="shared" si="13"/>
        <v>602.92499999999995</v>
      </c>
      <c r="U40" s="166">
        <f t="shared" si="1"/>
        <v>21.160137316098325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'DAY19'!H43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+(Table122[[#This Row],[OPENING ]]+Table122[[#This Row],[RECEIPTS]]+Table122[[#This Row],[RETURNS]])-(Table122[[#This Row],[EXCHANGED]]+Table122[[#This Row],[SALES]]+Table122[[#This Row],[ISSUES]])</f>
        <v>0</v>
      </c>
      <c r="I43" s="53">
        <v>0</v>
      </c>
      <c r="J43" s="148">
        <f t="shared" si="0"/>
        <v>0</v>
      </c>
      <c r="K43" s="53">
        <f>+'DAY19'!K43+'DAY20'!C43</f>
        <v>0</v>
      </c>
      <c r="L43" s="54">
        <f>+'DAY19'!L43+'DAY20'!D43</f>
        <v>0</v>
      </c>
      <c r="M43" s="55">
        <f>+'DAY19'!M43+'DAY20'!E43</f>
        <v>0</v>
      </c>
      <c r="N43" s="52">
        <f>+'DAY19'!N43+'DAY20'!F43</f>
        <v>0</v>
      </c>
      <c r="O43" s="276">
        <f>+'DAY19'!O43+'DAY20'!G43</f>
        <v>46</v>
      </c>
      <c r="P43" s="53">
        <f>+K43/20</f>
        <v>0</v>
      </c>
      <c r="Q43" s="54">
        <f>+L43/20</f>
        <v>0</v>
      </c>
      <c r="R43" s="55">
        <f>+M43/20</f>
        <v>0</v>
      </c>
      <c r="S43" s="52">
        <f>+N43/20</f>
        <v>0</v>
      </c>
      <c r="T43" s="276">
        <f>+O43/20</f>
        <v>2.2999999999999998</v>
      </c>
      <c r="U43" s="62">
        <f t="shared" si="1"/>
        <v>0</v>
      </c>
    </row>
    <row r="44" spans="1:21" x14ac:dyDescent="0.25">
      <c r="A44" s="71" t="s">
        <v>28</v>
      </c>
      <c r="B44" s="52">
        <f>'DAY19'!H44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+(Table122[[#This Row],[OPENING ]]+Table122[[#This Row],[RECEIPTS]]+Table122[[#This Row],[RETURNS]])-(Table122[[#This Row],[EXCHANGED]]+Table122[[#This Row],[SALES]]+Table122[[#This Row],[ISSUES]])</f>
        <v>0</v>
      </c>
      <c r="I44" s="53">
        <v>0</v>
      </c>
      <c r="J44" s="58">
        <f t="shared" si="0"/>
        <v>0</v>
      </c>
      <c r="K44" s="53">
        <f>+'DAY19'!K44+'DAY20'!C44</f>
        <v>0</v>
      </c>
      <c r="L44" s="54">
        <f>+'DAY19'!L44+'DAY20'!D44</f>
        <v>0</v>
      </c>
      <c r="M44" s="55">
        <f>+'DAY19'!M44+'DAY20'!E44</f>
        <v>0</v>
      </c>
      <c r="N44" s="52">
        <f>+'DAY19'!N44+'DAY20'!F44</f>
        <v>0</v>
      </c>
      <c r="O44" s="276">
        <f>+'DAY19'!O44+'DAY20'!G44</f>
        <v>0</v>
      </c>
      <c r="P44" s="53">
        <f t="shared" ref="P44:P59" si="14">+K44/20</f>
        <v>0</v>
      </c>
      <c r="Q44" s="54">
        <f t="shared" ref="Q44:Q59" si="15">+L44/20</f>
        <v>0</v>
      </c>
      <c r="R44" s="55">
        <f t="shared" ref="R44:R59" si="16">+M44/20</f>
        <v>0</v>
      </c>
      <c r="S44" s="52">
        <f t="shared" ref="S44:S59" si="17">+N44/20</f>
        <v>0</v>
      </c>
      <c r="T44" s="276">
        <f t="shared" ref="T44:T59" si="18">+O44/20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'DAY19'!H45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+(Table122[[#This Row],[OPENING ]]+Table122[[#This Row],[RECEIPTS]]+Table122[[#This Row],[RETURNS]])-(Table122[[#This Row],[EXCHANGED]]+Table122[[#This Row],[SALES]]+Table122[[#This Row],[ISSUES]])</f>
        <v>0</v>
      </c>
      <c r="I45" s="53">
        <v>0</v>
      </c>
      <c r="J45" s="58">
        <f t="shared" si="0"/>
        <v>0</v>
      </c>
      <c r="K45" s="53">
        <f>+'DAY19'!K45+'DAY20'!C45</f>
        <v>0</v>
      </c>
      <c r="L45" s="54">
        <f>+'DAY19'!L45+'DAY20'!D45</f>
        <v>0</v>
      </c>
      <c r="M45" s="55">
        <f>+'DAY19'!M45+'DAY20'!E45</f>
        <v>0</v>
      </c>
      <c r="N45" s="52">
        <f>+'DAY19'!N45+'DAY20'!F45</f>
        <v>0</v>
      </c>
      <c r="O45" s="276">
        <f>+'DAY19'!O45+'DAY20'!G45</f>
        <v>0</v>
      </c>
      <c r="P45" s="53">
        <f t="shared" si="14"/>
        <v>0</v>
      </c>
      <c r="Q45" s="54">
        <f t="shared" si="15"/>
        <v>0</v>
      </c>
      <c r="R45" s="55">
        <f t="shared" si="16"/>
        <v>0</v>
      </c>
      <c r="S45" s="52">
        <f t="shared" si="17"/>
        <v>0</v>
      </c>
      <c r="T45" s="276">
        <f t="shared" si="1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'DAY19'!H46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+(Table122[[#This Row],[OPENING ]]+Table122[[#This Row],[RECEIPTS]]+Table122[[#This Row],[RETURNS]])-(Table122[[#This Row],[EXCHANGED]]+Table122[[#This Row],[SALES]]+Table122[[#This Row],[ISSUES]])</f>
        <v>0</v>
      </c>
      <c r="I46" s="53">
        <v>0</v>
      </c>
      <c r="J46" s="58">
        <f t="shared" si="0"/>
        <v>0</v>
      </c>
      <c r="K46" s="53">
        <f>+'DAY19'!K46+'DAY20'!C46</f>
        <v>0</v>
      </c>
      <c r="L46" s="54">
        <f>+'DAY19'!L46+'DAY20'!D46</f>
        <v>0</v>
      </c>
      <c r="M46" s="55">
        <f>+'DAY19'!M46+'DAY20'!E46</f>
        <v>0</v>
      </c>
      <c r="N46" s="52">
        <f>+'DAY19'!N46+'DAY20'!F46</f>
        <v>0</v>
      </c>
      <c r="O46" s="276">
        <f>+'DAY19'!O46+'DAY20'!G46</f>
        <v>0</v>
      </c>
      <c r="P46" s="53">
        <f t="shared" si="14"/>
        <v>0</v>
      </c>
      <c r="Q46" s="54">
        <f t="shared" si="15"/>
        <v>0</v>
      </c>
      <c r="R46" s="55">
        <f t="shared" si="16"/>
        <v>0</v>
      </c>
      <c r="S46" s="52">
        <f t="shared" si="17"/>
        <v>0</v>
      </c>
      <c r="T46" s="276">
        <f t="shared" si="1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'DAY19'!H47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+(Table122[[#This Row],[OPENING ]]+Table122[[#This Row],[RECEIPTS]]+Table122[[#This Row],[RETURNS]])-(Table122[[#This Row],[EXCHANGED]]+Table122[[#This Row],[SALES]]+Table122[[#This Row],[ISSUES]])</f>
        <v>0</v>
      </c>
      <c r="I47" s="53">
        <v>0</v>
      </c>
      <c r="J47" s="58">
        <f t="shared" si="0"/>
        <v>0</v>
      </c>
      <c r="K47" s="53">
        <f>+'DAY19'!K47+'DAY20'!C47</f>
        <v>0</v>
      </c>
      <c r="L47" s="54">
        <f>+'DAY19'!L47+'DAY20'!D47</f>
        <v>0</v>
      </c>
      <c r="M47" s="55">
        <f>+'DAY19'!M47+'DAY20'!E47</f>
        <v>0</v>
      </c>
      <c r="N47" s="52">
        <f>+'DAY19'!N47+'DAY20'!F47</f>
        <v>0</v>
      </c>
      <c r="O47" s="276">
        <f>+'DAY19'!O47+'DAY20'!G47</f>
        <v>0</v>
      </c>
      <c r="P47" s="53">
        <f t="shared" si="14"/>
        <v>0</v>
      </c>
      <c r="Q47" s="54">
        <f t="shared" si="15"/>
        <v>0</v>
      </c>
      <c r="R47" s="55">
        <f t="shared" si="16"/>
        <v>0</v>
      </c>
      <c r="S47" s="52">
        <f t="shared" si="17"/>
        <v>0</v>
      </c>
      <c r="T47" s="276">
        <f t="shared" si="1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'DAY19'!H48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+(Table122[[#This Row],[OPENING ]]+Table122[[#This Row],[RECEIPTS]]+Table122[[#This Row],[RETURNS]])-(Table122[[#This Row],[EXCHANGED]]+Table122[[#This Row],[SALES]]+Table122[[#This Row],[ISSUES]])</f>
        <v>0</v>
      </c>
      <c r="I48" s="53">
        <v>0</v>
      </c>
      <c r="J48" s="58">
        <f t="shared" si="0"/>
        <v>0</v>
      </c>
      <c r="K48" s="53">
        <f>+'DAY19'!K48+'DAY20'!C48</f>
        <v>0</v>
      </c>
      <c r="L48" s="54">
        <f>+'DAY19'!L48+'DAY20'!D48</f>
        <v>0</v>
      </c>
      <c r="M48" s="55">
        <f>+'DAY19'!M48+'DAY20'!E48</f>
        <v>0</v>
      </c>
      <c r="N48" s="52">
        <f>+'DAY19'!N48+'DAY20'!F48</f>
        <v>0</v>
      </c>
      <c r="O48" s="276">
        <f>+'DAY19'!O48+'DAY20'!G48</f>
        <v>0</v>
      </c>
      <c r="P48" s="53">
        <f t="shared" si="14"/>
        <v>0</v>
      </c>
      <c r="Q48" s="54">
        <f t="shared" si="15"/>
        <v>0</v>
      </c>
      <c r="R48" s="55">
        <f t="shared" si="16"/>
        <v>0</v>
      </c>
      <c r="S48" s="52">
        <f t="shared" si="17"/>
        <v>0</v>
      </c>
      <c r="T48" s="276">
        <f t="shared" si="1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'DAY19'!H49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+(Table122[[#This Row],[OPENING ]]+Table122[[#This Row],[RECEIPTS]]+Table122[[#This Row],[RETURNS]])-(Table122[[#This Row],[EXCHANGED]]+Table122[[#This Row],[SALES]]+Table122[[#This Row],[ISSUES]])</f>
        <v>0</v>
      </c>
      <c r="I49" s="53">
        <v>0</v>
      </c>
      <c r="J49" s="58">
        <f t="shared" si="0"/>
        <v>0</v>
      </c>
      <c r="K49" s="53">
        <f>+'DAY19'!K49+'DAY20'!C49</f>
        <v>0</v>
      </c>
      <c r="L49" s="54">
        <f>+'DAY19'!L49+'DAY20'!D49</f>
        <v>0</v>
      </c>
      <c r="M49" s="55">
        <f>+'DAY19'!M49+'DAY20'!E49</f>
        <v>0</v>
      </c>
      <c r="N49" s="52">
        <f>+'DAY19'!N49+'DAY20'!F49</f>
        <v>0</v>
      </c>
      <c r="O49" s="276">
        <f>+'DAY19'!O49+'DAY20'!G49</f>
        <v>0</v>
      </c>
      <c r="P49" s="53">
        <f t="shared" si="14"/>
        <v>0</v>
      </c>
      <c r="Q49" s="54">
        <f t="shared" si="15"/>
        <v>0</v>
      </c>
      <c r="R49" s="55">
        <f t="shared" si="16"/>
        <v>0</v>
      </c>
      <c r="S49" s="52">
        <f t="shared" si="17"/>
        <v>0</v>
      </c>
      <c r="T49" s="276">
        <f t="shared" si="1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'DAY19'!H50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+(Table122[[#This Row],[OPENING ]]+Table122[[#This Row],[RECEIPTS]]+Table122[[#This Row],[RETURNS]])-(Table122[[#This Row],[EXCHANGED]]+Table122[[#This Row],[SALES]]+Table122[[#This Row],[ISSUES]])</f>
        <v>0</v>
      </c>
      <c r="I50" s="53">
        <v>0</v>
      </c>
      <c r="J50" s="58">
        <f t="shared" si="0"/>
        <v>0</v>
      </c>
      <c r="K50" s="53">
        <f>+'DAY19'!K50+'DAY20'!C50</f>
        <v>0</v>
      </c>
      <c r="L50" s="54">
        <f>+'DAY19'!L50+'DAY20'!D50</f>
        <v>0</v>
      </c>
      <c r="M50" s="55">
        <f>+'DAY19'!M50+'DAY20'!E50</f>
        <v>0</v>
      </c>
      <c r="N50" s="52">
        <f>+'DAY19'!N50+'DAY20'!F50</f>
        <v>0</v>
      </c>
      <c r="O50" s="276">
        <f>+'DAY19'!O50+'DAY20'!G50</f>
        <v>0</v>
      </c>
      <c r="P50" s="53">
        <f t="shared" si="14"/>
        <v>0</v>
      </c>
      <c r="Q50" s="54">
        <f t="shared" si="15"/>
        <v>0</v>
      </c>
      <c r="R50" s="55">
        <f t="shared" si="16"/>
        <v>0</v>
      </c>
      <c r="S50" s="52">
        <f t="shared" si="17"/>
        <v>0</v>
      </c>
      <c r="T50" s="276">
        <f t="shared" si="1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'DAY19'!H51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+(Table122[[#This Row],[OPENING ]]+Table122[[#This Row],[RECEIPTS]]+Table122[[#This Row],[RETURNS]])-(Table122[[#This Row],[EXCHANGED]]+Table122[[#This Row],[SALES]]+Table122[[#This Row],[ISSUES]])</f>
        <v>0</v>
      </c>
      <c r="I51" s="53">
        <v>0</v>
      </c>
      <c r="J51" s="58">
        <f t="shared" si="0"/>
        <v>0</v>
      </c>
      <c r="K51" s="53">
        <f>+'DAY19'!K51+'DAY20'!C51</f>
        <v>0</v>
      </c>
      <c r="L51" s="54">
        <f>+'DAY19'!L51+'DAY20'!D51</f>
        <v>0</v>
      </c>
      <c r="M51" s="55">
        <f>+'DAY19'!M51+'DAY20'!E51</f>
        <v>0</v>
      </c>
      <c r="N51" s="52">
        <f>+'DAY19'!N51+'DAY20'!F51</f>
        <v>0</v>
      </c>
      <c r="O51" s="276">
        <f>+'DAY19'!O51+'DAY20'!G51</f>
        <v>0</v>
      </c>
      <c r="P51" s="53">
        <f t="shared" si="14"/>
        <v>0</v>
      </c>
      <c r="Q51" s="54">
        <f t="shared" si="15"/>
        <v>0</v>
      </c>
      <c r="R51" s="55">
        <f t="shared" si="16"/>
        <v>0</v>
      </c>
      <c r="S51" s="52">
        <f t="shared" si="17"/>
        <v>0</v>
      </c>
      <c r="T51" s="276">
        <f t="shared" si="1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'DAY19'!H52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+(Table122[[#This Row],[OPENING ]]+Table122[[#This Row],[RECEIPTS]]+Table122[[#This Row],[RETURNS]])-(Table122[[#This Row],[EXCHANGED]]+Table122[[#This Row],[SALES]]+Table122[[#This Row],[ISSUES]])</f>
        <v>0</v>
      </c>
      <c r="I52" s="53">
        <v>0</v>
      </c>
      <c r="J52" s="58">
        <f t="shared" si="0"/>
        <v>0</v>
      </c>
      <c r="K52" s="53">
        <f>+'DAY19'!K52+'DAY20'!C52</f>
        <v>0</v>
      </c>
      <c r="L52" s="54">
        <f>+'DAY19'!L52+'DAY20'!D52</f>
        <v>0</v>
      </c>
      <c r="M52" s="55">
        <f>+'DAY19'!M52+'DAY20'!E52</f>
        <v>0</v>
      </c>
      <c r="N52" s="52">
        <f>+'DAY19'!N52+'DAY20'!F52</f>
        <v>0</v>
      </c>
      <c r="O52" s="276">
        <f>+'DAY19'!O52+'DAY20'!G52</f>
        <v>0</v>
      </c>
      <c r="P52" s="53">
        <f t="shared" si="14"/>
        <v>0</v>
      </c>
      <c r="Q52" s="54">
        <f t="shared" si="15"/>
        <v>0</v>
      </c>
      <c r="R52" s="55">
        <f t="shared" si="16"/>
        <v>0</v>
      </c>
      <c r="S52" s="52">
        <f t="shared" si="17"/>
        <v>0</v>
      </c>
      <c r="T52" s="276">
        <f t="shared" si="1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'DAY19'!H53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+(Table122[[#This Row],[OPENING ]]+Table122[[#This Row],[RECEIPTS]]+Table122[[#This Row],[RETURNS]])-(Table122[[#This Row],[EXCHANGED]]+Table122[[#This Row],[SALES]]+Table122[[#This Row],[ISSUES]])</f>
        <v>0</v>
      </c>
      <c r="I53" s="53">
        <v>0</v>
      </c>
      <c r="J53" s="58">
        <f t="shared" si="0"/>
        <v>0</v>
      </c>
      <c r="K53" s="53">
        <f>+'DAY19'!K53+'DAY20'!C53</f>
        <v>0</v>
      </c>
      <c r="L53" s="54">
        <f>+'DAY19'!L53+'DAY20'!D53</f>
        <v>0</v>
      </c>
      <c r="M53" s="55">
        <f>+'DAY19'!M53+'DAY20'!E53</f>
        <v>0</v>
      </c>
      <c r="N53" s="52">
        <f>+'DAY19'!N53+'DAY20'!F53</f>
        <v>0</v>
      </c>
      <c r="O53" s="276">
        <f>+'DAY19'!O53+'DAY20'!G53</f>
        <v>0</v>
      </c>
      <c r="P53" s="53">
        <f t="shared" si="14"/>
        <v>0</v>
      </c>
      <c r="Q53" s="54">
        <f t="shared" si="15"/>
        <v>0</v>
      </c>
      <c r="R53" s="55">
        <f t="shared" si="16"/>
        <v>0</v>
      </c>
      <c r="S53" s="52">
        <f t="shared" si="17"/>
        <v>0</v>
      </c>
      <c r="T53" s="276">
        <f t="shared" si="1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'DAY19'!H54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+(Table122[[#This Row],[OPENING ]]+Table122[[#This Row],[RECEIPTS]]+Table122[[#This Row],[RETURNS]])-(Table122[[#This Row],[EXCHANGED]]+Table122[[#This Row],[SALES]]+Table122[[#This Row],[ISSUES]])</f>
        <v>0</v>
      </c>
      <c r="I54" s="53">
        <v>0</v>
      </c>
      <c r="J54" s="58">
        <f t="shared" si="0"/>
        <v>0</v>
      </c>
      <c r="K54" s="53">
        <f>+'DAY19'!K54+'DAY20'!C54</f>
        <v>0</v>
      </c>
      <c r="L54" s="54">
        <f>+'DAY19'!L54+'DAY20'!D54</f>
        <v>0</v>
      </c>
      <c r="M54" s="55">
        <f>+'DAY19'!M54+'DAY20'!E54</f>
        <v>0</v>
      </c>
      <c r="N54" s="52">
        <f>+'DAY19'!N54+'DAY20'!F54</f>
        <v>0</v>
      </c>
      <c r="O54" s="276">
        <f>+'DAY19'!O54+'DAY20'!G54</f>
        <v>0</v>
      </c>
      <c r="P54" s="53">
        <f t="shared" si="14"/>
        <v>0</v>
      </c>
      <c r="Q54" s="54">
        <f t="shared" si="15"/>
        <v>0</v>
      </c>
      <c r="R54" s="55">
        <f t="shared" si="16"/>
        <v>0</v>
      </c>
      <c r="S54" s="52">
        <f t="shared" si="17"/>
        <v>0</v>
      </c>
      <c r="T54" s="276">
        <f t="shared" si="1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'DAY19'!H55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+(Table122[[#This Row],[OPENING ]]+Table122[[#This Row],[RECEIPTS]]+Table122[[#This Row],[RETURNS]])-(Table122[[#This Row],[EXCHANGED]]+Table122[[#This Row],[SALES]]+Table122[[#This Row],[ISSUES]])</f>
        <v>9994.3200000000015</v>
      </c>
      <c r="I55" s="53">
        <v>0</v>
      </c>
      <c r="J55" s="58">
        <f t="shared" si="0"/>
        <v>-9994.3200000000015</v>
      </c>
      <c r="K55" s="53">
        <f>+'DAY19'!K55+'DAY20'!C55</f>
        <v>18250</v>
      </c>
      <c r="L55" s="54">
        <f>+'DAY19'!L55+'DAY20'!D55</f>
        <v>72.599999999999994</v>
      </c>
      <c r="M55" s="55">
        <f>+'DAY19'!M55+'DAY20'!E55</f>
        <v>0</v>
      </c>
      <c r="N55" s="52">
        <f>+'DAY19'!N55+'DAY20'!F55</f>
        <v>0</v>
      </c>
      <c r="O55" s="276">
        <f>+'DAY19'!O55+'DAY20'!G55</f>
        <v>8337.7999999999993</v>
      </c>
      <c r="P55" s="53">
        <f t="shared" si="14"/>
        <v>912.5</v>
      </c>
      <c r="Q55" s="54">
        <f t="shared" si="15"/>
        <v>3.63</v>
      </c>
      <c r="R55" s="55">
        <f t="shared" si="16"/>
        <v>0</v>
      </c>
      <c r="S55" s="52">
        <f t="shared" si="17"/>
        <v>0</v>
      </c>
      <c r="T55" s="276">
        <f t="shared" si="18"/>
        <v>416.89</v>
      </c>
      <c r="U55" s="62">
        <f t="shared" si="1"/>
        <v>7.4975019129495442</v>
      </c>
    </row>
    <row r="56" spans="1:21" x14ac:dyDescent="0.25">
      <c r="A56" s="71" t="s">
        <v>227</v>
      </c>
      <c r="B56" s="52">
        <f>'DAY19'!H56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+(Table122[[#This Row],[OPENING ]]+Table122[[#This Row],[RECEIPTS]]+Table122[[#This Row],[RETURNS]])-(Table122[[#This Row],[EXCHANGED]]+Table122[[#This Row],[SALES]]+Table122[[#This Row],[ISSUES]])</f>
        <v>29.2</v>
      </c>
      <c r="I56" s="53">
        <v>0</v>
      </c>
      <c r="J56" s="58">
        <f t="shared" si="0"/>
        <v>-29.2</v>
      </c>
      <c r="K56" s="53">
        <f>+'DAY19'!K56+'DAY20'!C56</f>
        <v>0</v>
      </c>
      <c r="L56" s="54">
        <f>+'DAY19'!L56+'DAY20'!D56</f>
        <v>0</v>
      </c>
      <c r="M56" s="55">
        <f>+'DAY19'!M56+'DAY20'!E56</f>
        <v>0</v>
      </c>
      <c r="N56" s="52">
        <f>+'DAY19'!N56+'DAY20'!F56</f>
        <v>0</v>
      </c>
      <c r="O56" s="276">
        <f>+'DAY19'!O56+'DAY20'!G56</f>
        <v>0</v>
      </c>
      <c r="P56" s="53">
        <f t="shared" si="14"/>
        <v>0</v>
      </c>
      <c r="Q56" s="54">
        <f t="shared" si="15"/>
        <v>0</v>
      </c>
      <c r="R56" s="55">
        <f t="shared" si="16"/>
        <v>0</v>
      </c>
      <c r="S56" s="52">
        <f t="shared" si="17"/>
        <v>0</v>
      </c>
      <c r="T56" s="276">
        <f t="shared" si="18"/>
        <v>0</v>
      </c>
      <c r="U56" s="62">
        <f t="shared" si="1"/>
        <v>0</v>
      </c>
    </row>
    <row r="57" spans="1:21" x14ac:dyDescent="0.25">
      <c r="A57" s="71"/>
      <c r="B57" s="52">
        <f>'DAY19'!H57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+(Table122[[#This Row],[OPENING ]]+Table122[[#This Row],[RECEIPTS]]+Table122[[#This Row],[RETURNS]])-(Table122[[#This Row],[EXCHANGED]]+Table122[[#This Row],[SALES]]+Table122[[#This Row],[ISSUES]])</f>
        <v>0</v>
      </c>
      <c r="I57" s="53">
        <v>0</v>
      </c>
      <c r="J57" s="58">
        <f t="shared" si="0"/>
        <v>0</v>
      </c>
      <c r="K57" s="53">
        <f>+'DAY19'!K57+'DAY20'!C57</f>
        <v>0</v>
      </c>
      <c r="L57" s="54">
        <f>+'DAY19'!L57+'DAY20'!D57</f>
        <v>0</v>
      </c>
      <c r="M57" s="55">
        <f>+'DAY19'!M57+'DAY20'!E57</f>
        <v>0</v>
      </c>
      <c r="N57" s="52">
        <f>+'DAY19'!N57+'DAY20'!F57</f>
        <v>0</v>
      </c>
      <c r="O57" s="276">
        <f>+'DAY19'!O57+'DAY20'!G57</f>
        <v>0</v>
      </c>
      <c r="P57" s="53">
        <f t="shared" si="14"/>
        <v>0</v>
      </c>
      <c r="Q57" s="54">
        <f t="shared" si="15"/>
        <v>0</v>
      </c>
      <c r="R57" s="55">
        <f t="shared" si="16"/>
        <v>0</v>
      </c>
      <c r="S57" s="52">
        <f t="shared" si="17"/>
        <v>0</v>
      </c>
      <c r="T57" s="276">
        <f t="shared" si="18"/>
        <v>0</v>
      </c>
      <c r="U57" s="62">
        <f t="shared" si="1"/>
        <v>0</v>
      </c>
    </row>
    <row r="58" spans="1:21" x14ac:dyDescent="0.25">
      <c r="A58" s="71"/>
      <c r="B58" s="52">
        <f>'DAY19'!H58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+(Table122[[#This Row],[OPENING ]]+Table122[[#This Row],[RECEIPTS]]+Table122[[#This Row],[RETURNS]])-(Table122[[#This Row],[EXCHANGED]]+Table122[[#This Row],[SALES]]+Table122[[#This Row],[ISSUES]])</f>
        <v>0</v>
      </c>
      <c r="I58" s="53">
        <v>0</v>
      </c>
      <c r="J58" s="58">
        <f t="shared" si="0"/>
        <v>0</v>
      </c>
      <c r="K58" s="53">
        <f>+'DAY19'!K58+'DAY20'!C58</f>
        <v>0</v>
      </c>
      <c r="L58" s="54">
        <f>+'DAY19'!L58+'DAY20'!D58</f>
        <v>0</v>
      </c>
      <c r="M58" s="55">
        <f>+'DAY19'!M58+'DAY20'!E58</f>
        <v>0</v>
      </c>
      <c r="N58" s="52">
        <f>+'DAY19'!N58+'DAY20'!F58</f>
        <v>0</v>
      </c>
      <c r="O58" s="276">
        <f>+'DAY19'!O58+'DAY20'!G58</f>
        <v>0</v>
      </c>
      <c r="P58" s="53">
        <f t="shared" si="14"/>
        <v>0</v>
      </c>
      <c r="Q58" s="54">
        <f t="shared" si="15"/>
        <v>0</v>
      </c>
      <c r="R58" s="55">
        <f t="shared" si="16"/>
        <v>0</v>
      </c>
      <c r="S58" s="52">
        <f t="shared" si="17"/>
        <v>0</v>
      </c>
      <c r="T58" s="276">
        <f t="shared" si="18"/>
        <v>0</v>
      </c>
      <c r="U58" s="62">
        <f t="shared" si="1"/>
        <v>0</v>
      </c>
    </row>
    <row r="59" spans="1:21" ht="15.75" thickBot="1" x14ac:dyDescent="0.3">
      <c r="A59" s="172"/>
      <c r="B59" s="52">
        <f>'DAY19'!H59</f>
        <v>0</v>
      </c>
      <c r="C59" s="53">
        <v>0</v>
      </c>
      <c r="D59" s="54">
        <v>0</v>
      </c>
      <c r="E59" s="55">
        <v>0</v>
      </c>
      <c r="F59" s="52">
        <v>0</v>
      </c>
      <c r="G59" s="276">
        <v>0</v>
      </c>
      <c r="H59" s="54">
        <f>+(Table122[[#This Row],[OPENING ]]+Table122[[#This Row],[RECEIPTS]]+Table122[[#This Row],[RETURNS]])-(Table122[[#This Row],[EXCHANGED]]+Table122[[#This Row],[SALES]]+Table122[[#This Row],[ISSUES]])</f>
        <v>0</v>
      </c>
      <c r="I59" s="144">
        <v>0</v>
      </c>
      <c r="J59" s="148">
        <f t="shared" si="0"/>
        <v>0</v>
      </c>
      <c r="K59" s="53">
        <f>+'DAY19'!K59+'DAY20'!C59</f>
        <v>0</v>
      </c>
      <c r="L59" s="54">
        <f>+'DAY19'!L59+'DAY20'!D59</f>
        <v>0</v>
      </c>
      <c r="M59" s="55">
        <f>+'DAY19'!M59+'DAY20'!E59</f>
        <v>0</v>
      </c>
      <c r="N59" s="52">
        <f>+'DAY19'!N59+'DAY20'!F59</f>
        <v>0</v>
      </c>
      <c r="O59" s="276">
        <f>+'DAY19'!O59+'DAY20'!G59</f>
        <v>0</v>
      </c>
      <c r="P59" s="53">
        <f t="shared" si="14"/>
        <v>0</v>
      </c>
      <c r="Q59" s="54">
        <f t="shared" si="15"/>
        <v>0</v>
      </c>
      <c r="R59" s="55">
        <f t="shared" si="16"/>
        <v>0</v>
      </c>
      <c r="S59" s="52">
        <f t="shared" si="17"/>
        <v>0</v>
      </c>
      <c r="T59" s="276">
        <f t="shared" si="1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19">SUM(B43:B59)</f>
        <v>10023.520000000002</v>
      </c>
      <c r="C60" s="161">
        <f t="shared" si="19"/>
        <v>0</v>
      </c>
      <c r="D60" s="162">
        <f t="shared" si="19"/>
        <v>0</v>
      </c>
      <c r="E60" s="163">
        <f t="shared" si="19"/>
        <v>0</v>
      </c>
      <c r="F60" s="160">
        <f t="shared" si="19"/>
        <v>0</v>
      </c>
      <c r="G60" s="277">
        <f t="shared" si="19"/>
        <v>0</v>
      </c>
      <c r="H60" s="162">
        <f t="shared" si="19"/>
        <v>10023.520000000002</v>
      </c>
      <c r="I60" s="161">
        <f t="shared" si="19"/>
        <v>0</v>
      </c>
      <c r="J60" s="165">
        <f t="shared" si="19"/>
        <v>-10023.520000000002</v>
      </c>
      <c r="K60" s="161">
        <f t="shared" si="19"/>
        <v>18250</v>
      </c>
      <c r="L60" s="162">
        <f t="shared" si="19"/>
        <v>72.599999999999994</v>
      </c>
      <c r="M60" s="163">
        <f t="shared" si="19"/>
        <v>0</v>
      </c>
      <c r="N60" s="160">
        <f t="shared" si="19"/>
        <v>0</v>
      </c>
      <c r="O60" s="277">
        <f t="shared" si="19"/>
        <v>8383.7999999999993</v>
      </c>
      <c r="P60" s="161">
        <f t="shared" si="19"/>
        <v>912.5</v>
      </c>
      <c r="Q60" s="162">
        <f t="shared" si="19"/>
        <v>3.63</v>
      </c>
      <c r="R60" s="163">
        <f t="shared" si="19"/>
        <v>0</v>
      </c>
      <c r="S60" s="160">
        <f t="shared" si="19"/>
        <v>0</v>
      </c>
      <c r="T60" s="277">
        <f t="shared" si="19"/>
        <v>419.19</v>
      </c>
      <c r="U60" s="166">
        <f t="shared" si="1"/>
        <v>7.5064553814815946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>
        <f t="shared" si="1"/>
        <v>0</v>
      </c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>
        <f t="shared" si="1"/>
        <v>0</v>
      </c>
    </row>
    <row r="63" spans="1:21" x14ac:dyDescent="0.25">
      <c r="A63" s="72" t="s">
        <v>36</v>
      </c>
      <c r="B63" s="52">
        <f>'DAY19'!H63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+(Table122[[#This Row],[OPENING ]]+Table122[[#This Row],[RECEIPTS]]+Table122[[#This Row],[RETURNS]])-(Table122[[#This Row],[EXCHANGED]]+Table122[[#This Row],[SALES]]+Table122[[#This Row],[ISSUES]])</f>
        <v>0</v>
      </c>
      <c r="I63" s="53">
        <v>0</v>
      </c>
      <c r="J63" s="58">
        <f t="shared" si="0"/>
        <v>0</v>
      </c>
      <c r="K63" s="53">
        <f>+'DAY19'!K63+'DAY20'!C63</f>
        <v>0</v>
      </c>
      <c r="L63" s="54">
        <f>+'DAY19'!L63+'DAY20'!D63</f>
        <v>0</v>
      </c>
      <c r="M63" s="55">
        <f>+'DAY19'!M63+'DAY20'!E63</f>
        <v>0</v>
      </c>
      <c r="N63" s="52">
        <f>+'DAY19'!N63+'DAY20'!F63</f>
        <v>0</v>
      </c>
      <c r="O63" s="276">
        <f>+'DAY19'!O63+'DAY20'!G63</f>
        <v>0</v>
      </c>
      <c r="P63" s="53">
        <f>+K63/20</f>
        <v>0</v>
      </c>
      <c r="Q63" s="54">
        <f>+L63/20</f>
        <v>0</v>
      </c>
      <c r="R63" s="55">
        <f>+M63/20</f>
        <v>0</v>
      </c>
      <c r="S63" s="52">
        <f>+N63/20</f>
        <v>0</v>
      </c>
      <c r="T63" s="276">
        <f>+O63/20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'DAY19'!H64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+(Table122[[#This Row],[OPENING ]]+Table122[[#This Row],[RECEIPTS]]+Table122[[#This Row],[RETURNS]])-(Table122[[#This Row],[EXCHANGED]]+Table122[[#This Row],[SALES]]+Table122[[#This Row],[ISSUES]])</f>
        <v>0</v>
      </c>
      <c r="I64" s="53">
        <v>0</v>
      </c>
      <c r="J64" s="58">
        <f t="shared" si="0"/>
        <v>0</v>
      </c>
      <c r="K64" s="53">
        <f>+'DAY19'!K64+'DAY20'!C64</f>
        <v>0</v>
      </c>
      <c r="L64" s="54">
        <f>+'DAY19'!L64+'DAY20'!D64</f>
        <v>0</v>
      </c>
      <c r="M64" s="55">
        <f>+'DAY19'!M64+'DAY20'!E64</f>
        <v>0</v>
      </c>
      <c r="N64" s="52">
        <f>+'DAY19'!N64+'DAY20'!F64</f>
        <v>0</v>
      </c>
      <c r="O64" s="276">
        <f>+'DAY19'!O64+'DAY20'!G64</f>
        <v>0</v>
      </c>
      <c r="P64" s="53">
        <f t="shared" ref="P64:P79" si="20">+K64/20</f>
        <v>0</v>
      </c>
      <c r="Q64" s="54">
        <f t="shared" ref="Q64:Q79" si="21">+L64/20</f>
        <v>0</v>
      </c>
      <c r="R64" s="55">
        <f t="shared" ref="R64:R79" si="22">+M64/20</f>
        <v>0</v>
      </c>
      <c r="S64" s="52">
        <f t="shared" ref="S64:S79" si="23">+N64/20</f>
        <v>0</v>
      </c>
      <c r="T64" s="276">
        <f t="shared" ref="T64:T79" si="24">+O64/20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'DAY19'!H65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+(Table122[[#This Row],[OPENING ]]+Table122[[#This Row],[RECEIPTS]]+Table122[[#This Row],[RETURNS]])-(Table122[[#This Row],[EXCHANGED]]+Table122[[#This Row],[SALES]]+Table122[[#This Row],[ISSUES]])</f>
        <v>0</v>
      </c>
      <c r="I65" s="53">
        <v>0</v>
      </c>
      <c r="J65" s="58">
        <f t="shared" si="0"/>
        <v>0</v>
      </c>
      <c r="K65" s="53">
        <f>+'DAY19'!K65+'DAY20'!C65</f>
        <v>0</v>
      </c>
      <c r="L65" s="54">
        <f>+'DAY19'!L65+'DAY20'!D65</f>
        <v>0</v>
      </c>
      <c r="M65" s="55">
        <f>+'DAY19'!M65+'DAY20'!E65</f>
        <v>0</v>
      </c>
      <c r="N65" s="52">
        <f>+'DAY19'!N65+'DAY20'!F65</f>
        <v>0</v>
      </c>
      <c r="O65" s="276">
        <f>+'DAY19'!O65+'DAY20'!G65</f>
        <v>0</v>
      </c>
      <c r="P65" s="53">
        <f t="shared" si="20"/>
        <v>0</v>
      </c>
      <c r="Q65" s="54">
        <f t="shared" si="21"/>
        <v>0</v>
      </c>
      <c r="R65" s="55">
        <f t="shared" si="22"/>
        <v>0</v>
      </c>
      <c r="S65" s="52">
        <f t="shared" si="23"/>
        <v>0</v>
      </c>
      <c r="T65" s="276">
        <f t="shared" si="24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'DAY19'!H66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+(Table122[[#This Row],[OPENING ]]+Table122[[#This Row],[RECEIPTS]]+Table122[[#This Row],[RETURNS]])-(Table122[[#This Row],[EXCHANGED]]+Table122[[#This Row],[SALES]]+Table122[[#This Row],[ISSUES]])</f>
        <v>0</v>
      </c>
      <c r="I66" s="53">
        <v>0</v>
      </c>
      <c r="J66" s="58">
        <f t="shared" si="0"/>
        <v>0</v>
      </c>
      <c r="K66" s="53">
        <f>+'DAY19'!K66+'DAY20'!C66</f>
        <v>0</v>
      </c>
      <c r="L66" s="54">
        <f>+'DAY19'!L66+'DAY20'!D66</f>
        <v>0</v>
      </c>
      <c r="M66" s="55">
        <f>+'DAY19'!M66+'DAY20'!E66</f>
        <v>0</v>
      </c>
      <c r="N66" s="52">
        <f>+'DAY19'!N66+'DAY20'!F66</f>
        <v>0</v>
      </c>
      <c r="O66" s="276">
        <f>+'DAY19'!O66+'DAY20'!G66</f>
        <v>0</v>
      </c>
      <c r="P66" s="53">
        <f t="shared" si="20"/>
        <v>0</v>
      </c>
      <c r="Q66" s="54">
        <f t="shared" si="21"/>
        <v>0</v>
      </c>
      <c r="R66" s="55">
        <f t="shared" si="22"/>
        <v>0</v>
      </c>
      <c r="S66" s="52">
        <f t="shared" si="23"/>
        <v>0</v>
      </c>
      <c r="T66" s="276">
        <f t="shared" si="24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'DAY19'!H67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+(Table122[[#This Row],[OPENING ]]+Table122[[#This Row],[RECEIPTS]]+Table122[[#This Row],[RETURNS]])-(Table122[[#This Row],[EXCHANGED]]+Table122[[#This Row],[SALES]]+Table122[[#This Row],[ISSUES]])</f>
        <v>0</v>
      </c>
      <c r="I67" s="53">
        <v>0</v>
      </c>
      <c r="J67" s="58">
        <f t="shared" si="0"/>
        <v>0</v>
      </c>
      <c r="K67" s="53">
        <f>+'DAY19'!K67+'DAY20'!C67</f>
        <v>0</v>
      </c>
      <c r="L67" s="54">
        <f>+'DAY19'!L67+'DAY20'!D67</f>
        <v>0</v>
      </c>
      <c r="M67" s="55">
        <f>+'DAY19'!M67+'DAY20'!E67</f>
        <v>0</v>
      </c>
      <c r="N67" s="52">
        <f>+'DAY19'!N67+'DAY20'!F67</f>
        <v>0</v>
      </c>
      <c r="O67" s="276">
        <f>+'DAY19'!O67+'DAY20'!G67</f>
        <v>0</v>
      </c>
      <c r="P67" s="53">
        <f t="shared" si="20"/>
        <v>0</v>
      </c>
      <c r="Q67" s="54">
        <f t="shared" si="21"/>
        <v>0</v>
      </c>
      <c r="R67" s="55">
        <f t="shared" si="22"/>
        <v>0</v>
      </c>
      <c r="S67" s="52">
        <f t="shared" si="23"/>
        <v>0</v>
      </c>
      <c r="T67" s="276">
        <f t="shared" si="24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'DAY19'!H68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+(Table122[[#This Row],[OPENING ]]+Table122[[#This Row],[RECEIPTS]]+Table122[[#This Row],[RETURNS]])-(Table122[[#This Row],[EXCHANGED]]+Table122[[#This Row],[SALES]]+Table122[[#This Row],[ISSUES]])</f>
        <v>3388.4</v>
      </c>
      <c r="I68" s="53">
        <v>0</v>
      </c>
      <c r="J68" s="58">
        <f t="shared" si="0"/>
        <v>-3388.4</v>
      </c>
      <c r="K68" s="53">
        <f>+'DAY19'!K68+'DAY20'!C68</f>
        <v>800</v>
      </c>
      <c r="L68" s="54">
        <f>+'DAY19'!L68+'DAY20'!D68</f>
        <v>18.600000000000001</v>
      </c>
      <c r="M68" s="55">
        <f>+'DAY19'!M68+'DAY20'!E68</f>
        <v>0</v>
      </c>
      <c r="N68" s="52">
        <f>+'DAY19'!N68+'DAY20'!F68</f>
        <v>0</v>
      </c>
      <c r="O68" s="276">
        <f>+'DAY19'!O68+'DAY20'!G68</f>
        <v>590</v>
      </c>
      <c r="P68" s="53">
        <f t="shared" si="20"/>
        <v>40</v>
      </c>
      <c r="Q68" s="54">
        <f t="shared" si="21"/>
        <v>0.93</v>
      </c>
      <c r="R68" s="55">
        <f t="shared" si="22"/>
        <v>0</v>
      </c>
      <c r="S68" s="52">
        <f t="shared" si="23"/>
        <v>0</v>
      </c>
      <c r="T68" s="276">
        <f t="shared" si="24"/>
        <v>29.5</v>
      </c>
      <c r="U68" s="62">
        <f t="shared" si="1"/>
        <v>48.110180320885981</v>
      </c>
    </row>
    <row r="69" spans="1:21" x14ac:dyDescent="0.25">
      <c r="A69" s="72" t="s">
        <v>41</v>
      </c>
      <c r="B69" s="52">
        <f>'DAY19'!H69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+(Table122[[#This Row],[OPENING ]]+Table122[[#This Row],[RECEIPTS]]+Table122[[#This Row],[RETURNS]])-(Table122[[#This Row],[EXCHANGED]]+Table122[[#This Row],[SALES]]+Table122[[#This Row],[ISSUES]])</f>
        <v>0</v>
      </c>
      <c r="I69" s="53">
        <v>0</v>
      </c>
      <c r="J69" s="58">
        <f t="shared" si="0"/>
        <v>0</v>
      </c>
      <c r="K69" s="53">
        <f>+'DAY19'!K69+'DAY20'!C69</f>
        <v>0</v>
      </c>
      <c r="L69" s="54">
        <f>+'DAY19'!L69+'DAY20'!D69</f>
        <v>0</v>
      </c>
      <c r="M69" s="55">
        <f>+'DAY19'!M69+'DAY20'!E69</f>
        <v>0</v>
      </c>
      <c r="N69" s="52">
        <f>+'DAY19'!N69+'DAY20'!F69</f>
        <v>0</v>
      </c>
      <c r="O69" s="276">
        <f>+'DAY19'!O69+'DAY20'!G69</f>
        <v>0</v>
      </c>
      <c r="P69" s="53">
        <f t="shared" si="20"/>
        <v>0</v>
      </c>
      <c r="Q69" s="54">
        <f t="shared" si="21"/>
        <v>0</v>
      </c>
      <c r="R69" s="55">
        <f t="shared" si="22"/>
        <v>0</v>
      </c>
      <c r="S69" s="52">
        <f t="shared" si="23"/>
        <v>0</v>
      </c>
      <c r="T69" s="276">
        <f t="shared" si="24"/>
        <v>0</v>
      </c>
      <c r="U69" s="62">
        <f t="shared" ref="U69:U132" si="25">IFERROR(+H69/(P69+Q69+R69+S69+T69),0)</f>
        <v>0</v>
      </c>
    </row>
    <row r="70" spans="1:21" x14ac:dyDescent="0.25">
      <c r="A70" s="72" t="s">
        <v>144</v>
      </c>
      <c r="B70" s="52">
        <f>'DAY19'!H70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+(Table122[[#This Row],[OPENING ]]+Table122[[#This Row],[RECEIPTS]]+Table122[[#This Row],[RETURNS]])-(Table122[[#This Row],[EXCHANGED]]+Table122[[#This Row],[SALES]]+Table122[[#This Row],[ISSUES]])</f>
        <v>0</v>
      </c>
      <c r="I70" s="53">
        <v>0</v>
      </c>
      <c r="J70" s="58">
        <f t="shared" si="0"/>
        <v>0</v>
      </c>
      <c r="K70" s="53">
        <f>+'DAY19'!K70+'DAY20'!C70</f>
        <v>0</v>
      </c>
      <c r="L70" s="54">
        <f>+'DAY19'!L70+'DAY20'!D70</f>
        <v>0</v>
      </c>
      <c r="M70" s="55">
        <f>+'DAY19'!M70+'DAY20'!E70</f>
        <v>0</v>
      </c>
      <c r="N70" s="52">
        <f>+'DAY19'!N70+'DAY20'!F70</f>
        <v>0</v>
      </c>
      <c r="O70" s="276">
        <f>+'DAY19'!O70+'DAY20'!G70</f>
        <v>0</v>
      </c>
      <c r="P70" s="53">
        <f t="shared" si="20"/>
        <v>0</v>
      </c>
      <c r="Q70" s="54">
        <f t="shared" si="21"/>
        <v>0</v>
      </c>
      <c r="R70" s="55">
        <f t="shared" si="22"/>
        <v>0</v>
      </c>
      <c r="S70" s="52">
        <f t="shared" si="23"/>
        <v>0</v>
      </c>
      <c r="T70" s="276">
        <f t="shared" si="24"/>
        <v>0</v>
      </c>
      <c r="U70" s="62">
        <f t="shared" si="25"/>
        <v>0</v>
      </c>
    </row>
    <row r="71" spans="1:21" x14ac:dyDescent="0.25">
      <c r="A71" s="72" t="s">
        <v>204</v>
      </c>
      <c r="B71" s="52">
        <f>'DAY19'!H71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+(Table122[[#This Row],[OPENING ]]+Table122[[#This Row],[RECEIPTS]]+Table122[[#This Row],[RETURNS]])-(Table122[[#This Row],[EXCHANGED]]+Table122[[#This Row],[SALES]]+Table122[[#This Row],[ISSUES]])</f>
        <v>0</v>
      </c>
      <c r="I71" s="53">
        <v>0</v>
      </c>
      <c r="J71" s="58">
        <f t="shared" si="0"/>
        <v>0</v>
      </c>
      <c r="K71" s="53">
        <f>+'DAY19'!K71+'DAY20'!C71</f>
        <v>0</v>
      </c>
      <c r="L71" s="54">
        <f>+'DAY19'!L71+'DAY20'!D71</f>
        <v>0</v>
      </c>
      <c r="M71" s="55">
        <f>+'DAY19'!M71+'DAY20'!E71</f>
        <v>0</v>
      </c>
      <c r="N71" s="52">
        <f>+'DAY19'!N71+'DAY20'!F71</f>
        <v>0</v>
      </c>
      <c r="O71" s="276">
        <f>+'DAY19'!O71+'DAY20'!G71</f>
        <v>0</v>
      </c>
      <c r="P71" s="53">
        <f t="shared" si="20"/>
        <v>0</v>
      </c>
      <c r="Q71" s="54">
        <f t="shared" si="21"/>
        <v>0</v>
      </c>
      <c r="R71" s="55">
        <f t="shared" si="22"/>
        <v>0</v>
      </c>
      <c r="S71" s="52">
        <f t="shared" si="23"/>
        <v>0</v>
      </c>
      <c r="T71" s="276">
        <f t="shared" si="24"/>
        <v>0</v>
      </c>
      <c r="U71" s="62">
        <f t="shared" si="25"/>
        <v>0</v>
      </c>
    </row>
    <row r="72" spans="1:21" x14ac:dyDescent="0.25">
      <c r="A72" s="72" t="s">
        <v>207</v>
      </c>
      <c r="B72" s="52">
        <f>'DAY19'!H72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+(Table122[[#This Row],[OPENING ]]+Table122[[#This Row],[RECEIPTS]]+Table122[[#This Row],[RETURNS]])-(Table122[[#This Row],[EXCHANGED]]+Table122[[#This Row],[SALES]]+Table122[[#This Row],[ISSUES]])</f>
        <v>0</v>
      </c>
      <c r="I72" s="53">
        <v>0</v>
      </c>
      <c r="J72" s="58">
        <f t="shared" si="0"/>
        <v>0</v>
      </c>
      <c r="K72" s="53">
        <f>+'DAY19'!K72+'DAY20'!C72</f>
        <v>0</v>
      </c>
      <c r="L72" s="54">
        <f>+'DAY19'!L72+'DAY20'!D72</f>
        <v>0</v>
      </c>
      <c r="M72" s="55">
        <f>+'DAY19'!M72+'DAY20'!E72</f>
        <v>0</v>
      </c>
      <c r="N72" s="52">
        <f>+'DAY19'!N72+'DAY20'!F72</f>
        <v>0</v>
      </c>
      <c r="O72" s="276">
        <f>+'DAY19'!O72+'DAY20'!G72</f>
        <v>0</v>
      </c>
      <c r="P72" s="53">
        <f t="shared" si="20"/>
        <v>0</v>
      </c>
      <c r="Q72" s="54">
        <f t="shared" si="21"/>
        <v>0</v>
      </c>
      <c r="R72" s="55">
        <f t="shared" si="22"/>
        <v>0</v>
      </c>
      <c r="S72" s="52">
        <f t="shared" si="23"/>
        <v>0</v>
      </c>
      <c r="T72" s="276">
        <f t="shared" si="24"/>
        <v>0</v>
      </c>
      <c r="U72" s="62">
        <f t="shared" si="25"/>
        <v>0</v>
      </c>
    </row>
    <row r="73" spans="1:21" x14ac:dyDescent="0.25">
      <c r="A73" s="72" t="s">
        <v>208</v>
      </c>
      <c r="B73" s="52">
        <f>'DAY19'!H73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+(Table122[[#This Row],[OPENING ]]+Table122[[#This Row],[RECEIPTS]]+Table122[[#This Row],[RETURNS]])-(Table122[[#This Row],[EXCHANGED]]+Table122[[#This Row],[SALES]]+Table122[[#This Row],[ISSUES]])</f>
        <v>0</v>
      </c>
      <c r="I73" s="53">
        <v>0</v>
      </c>
      <c r="J73" s="58">
        <f t="shared" si="0"/>
        <v>0</v>
      </c>
      <c r="K73" s="53">
        <f>+'DAY19'!K73+'DAY20'!C73</f>
        <v>0</v>
      </c>
      <c r="L73" s="54">
        <f>+'DAY19'!L73+'DAY20'!D73</f>
        <v>0</v>
      </c>
      <c r="M73" s="55">
        <f>+'DAY19'!M73+'DAY20'!E73</f>
        <v>0</v>
      </c>
      <c r="N73" s="52">
        <f>+'DAY19'!N73+'DAY20'!F73</f>
        <v>0</v>
      </c>
      <c r="O73" s="276">
        <f>+'DAY19'!O73+'DAY20'!G73</f>
        <v>0</v>
      </c>
      <c r="P73" s="53">
        <f t="shared" si="20"/>
        <v>0</v>
      </c>
      <c r="Q73" s="54">
        <f t="shared" si="21"/>
        <v>0</v>
      </c>
      <c r="R73" s="55">
        <f t="shared" si="22"/>
        <v>0</v>
      </c>
      <c r="S73" s="52">
        <f t="shared" si="23"/>
        <v>0</v>
      </c>
      <c r="T73" s="276">
        <f t="shared" si="24"/>
        <v>0</v>
      </c>
      <c r="U73" s="62">
        <f t="shared" si="25"/>
        <v>0</v>
      </c>
    </row>
    <row r="74" spans="1:21" x14ac:dyDescent="0.25">
      <c r="A74" s="72" t="s">
        <v>216</v>
      </c>
      <c r="B74" s="52">
        <f>'DAY19'!H74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+(Table122[[#This Row],[OPENING ]]+Table122[[#This Row],[RECEIPTS]]+Table122[[#This Row],[RETURNS]])-(Table122[[#This Row],[EXCHANGED]]+Table122[[#This Row],[SALES]]+Table122[[#This Row],[ISSUES]])</f>
        <v>0</v>
      </c>
      <c r="I74" s="53">
        <v>0</v>
      </c>
      <c r="J74" s="58">
        <f t="shared" si="0"/>
        <v>0</v>
      </c>
      <c r="K74" s="53">
        <f>+'DAY19'!K74+'DAY20'!C74</f>
        <v>0</v>
      </c>
      <c r="L74" s="54">
        <f>+'DAY19'!L74+'DAY20'!D74</f>
        <v>0</v>
      </c>
      <c r="M74" s="55">
        <f>+'DAY19'!M74+'DAY20'!E74</f>
        <v>0</v>
      </c>
      <c r="N74" s="52">
        <f>+'DAY19'!N74+'DAY20'!F74</f>
        <v>0</v>
      </c>
      <c r="O74" s="276">
        <f>+'DAY19'!O74+'DAY20'!G74</f>
        <v>0</v>
      </c>
      <c r="P74" s="53">
        <f t="shared" si="20"/>
        <v>0</v>
      </c>
      <c r="Q74" s="54">
        <f t="shared" si="21"/>
        <v>0</v>
      </c>
      <c r="R74" s="55">
        <f t="shared" si="22"/>
        <v>0</v>
      </c>
      <c r="S74" s="52">
        <f t="shared" si="23"/>
        <v>0</v>
      </c>
      <c r="T74" s="276">
        <f t="shared" si="24"/>
        <v>0</v>
      </c>
      <c r="U74" s="62">
        <f t="shared" si="25"/>
        <v>0</v>
      </c>
    </row>
    <row r="75" spans="1:21" x14ac:dyDescent="0.25">
      <c r="A75" s="72" t="s">
        <v>209</v>
      </c>
      <c r="B75" s="52">
        <f>'DAY19'!H75</f>
        <v>0</v>
      </c>
      <c r="C75" s="53"/>
      <c r="D75" s="54">
        <v>0</v>
      </c>
      <c r="E75" s="55">
        <v>0</v>
      </c>
      <c r="F75" s="52">
        <v>0</v>
      </c>
      <c r="G75" s="276">
        <v>0</v>
      </c>
      <c r="H75" s="54">
        <f>+(Table122[[#This Row],[OPENING ]]+Table122[[#This Row],[RECEIPTS]]+Table122[[#This Row],[RETURNS]])-(Table122[[#This Row],[EXCHANGED]]+Table122[[#This Row],[SALES]]+Table122[[#This Row],[ISSUES]])</f>
        <v>0</v>
      </c>
      <c r="I75" s="53">
        <v>0</v>
      </c>
      <c r="J75" s="58">
        <f t="shared" si="0"/>
        <v>0</v>
      </c>
      <c r="K75" s="53">
        <f>+'DAY19'!K75+'DAY20'!C75</f>
        <v>0</v>
      </c>
      <c r="L75" s="54">
        <f>+'DAY19'!L75+'DAY20'!D75</f>
        <v>0</v>
      </c>
      <c r="M75" s="55">
        <f>+'DAY19'!M75+'DAY20'!E75</f>
        <v>0</v>
      </c>
      <c r="N75" s="52">
        <f>+'DAY19'!N75+'DAY20'!F75</f>
        <v>0</v>
      </c>
      <c r="O75" s="276">
        <f>+'DAY19'!O75+'DAY20'!G75</f>
        <v>0</v>
      </c>
      <c r="P75" s="53">
        <f t="shared" si="20"/>
        <v>0</v>
      </c>
      <c r="Q75" s="54">
        <f t="shared" si="21"/>
        <v>0</v>
      </c>
      <c r="R75" s="55">
        <f t="shared" si="22"/>
        <v>0</v>
      </c>
      <c r="S75" s="52">
        <f t="shared" si="23"/>
        <v>0</v>
      </c>
      <c r="T75" s="276">
        <f t="shared" si="24"/>
        <v>0</v>
      </c>
      <c r="U75" s="62">
        <f t="shared" si="25"/>
        <v>0</v>
      </c>
    </row>
    <row r="76" spans="1:21" x14ac:dyDescent="0.25">
      <c r="A76" s="72" t="s">
        <v>228</v>
      </c>
      <c r="B76" s="52">
        <f>'DAY19'!H76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+(Table122[[#This Row],[OPENING ]]+Table122[[#This Row],[RECEIPTS]]+Table122[[#This Row],[RETURNS]])-(Table122[[#This Row],[EXCHANGED]]+Table122[[#This Row],[SALES]]+Table122[[#This Row],[ISSUES]])</f>
        <v>0</v>
      </c>
      <c r="I76" s="53">
        <v>0</v>
      </c>
      <c r="J76" s="58">
        <f t="shared" si="0"/>
        <v>0</v>
      </c>
      <c r="K76" s="53">
        <f>+'DAY19'!K76+'DAY20'!C76</f>
        <v>0</v>
      </c>
      <c r="L76" s="54">
        <f>+'DAY19'!L76+'DAY20'!D76</f>
        <v>0</v>
      </c>
      <c r="M76" s="55">
        <f>+'DAY19'!M76+'DAY20'!E76</f>
        <v>0</v>
      </c>
      <c r="N76" s="52">
        <f>+'DAY19'!N76+'DAY20'!F76</f>
        <v>0</v>
      </c>
      <c r="O76" s="276">
        <f>+'DAY19'!O76+'DAY20'!G76</f>
        <v>0</v>
      </c>
      <c r="P76" s="53">
        <f t="shared" si="20"/>
        <v>0</v>
      </c>
      <c r="Q76" s="54">
        <f t="shared" si="21"/>
        <v>0</v>
      </c>
      <c r="R76" s="55">
        <f t="shared" si="22"/>
        <v>0</v>
      </c>
      <c r="S76" s="52">
        <f t="shared" si="23"/>
        <v>0</v>
      </c>
      <c r="T76" s="276">
        <f t="shared" si="24"/>
        <v>0</v>
      </c>
      <c r="U76" s="62">
        <f t="shared" si="25"/>
        <v>0</v>
      </c>
    </row>
    <row r="77" spans="1:21" x14ac:dyDescent="0.25">
      <c r="A77" s="72"/>
      <c r="B77" s="52">
        <f>'DAY19'!H77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+(Table122[[#This Row],[OPENING ]]+Table122[[#This Row],[RECEIPTS]]+Table122[[#This Row],[RETURNS]])-(Table122[[#This Row],[EXCHANGED]]+Table122[[#This Row],[SALES]]+Table122[[#This Row],[ISSUES]])</f>
        <v>0</v>
      </c>
      <c r="I77" s="53">
        <v>0</v>
      </c>
      <c r="J77" s="58">
        <f t="shared" ref="J77:J156" si="26">+I77-H77</f>
        <v>0</v>
      </c>
      <c r="K77" s="53">
        <f>+'DAY19'!K77+'DAY20'!C77</f>
        <v>0</v>
      </c>
      <c r="L77" s="54">
        <f>+'DAY19'!L77+'DAY20'!D77</f>
        <v>0</v>
      </c>
      <c r="M77" s="55">
        <f>+'DAY19'!M77+'DAY20'!E77</f>
        <v>0</v>
      </c>
      <c r="N77" s="52">
        <f>+'DAY19'!N77+'DAY20'!F77</f>
        <v>0</v>
      </c>
      <c r="O77" s="276">
        <f>+'DAY19'!O77+'DAY20'!G77</f>
        <v>0</v>
      </c>
      <c r="P77" s="53">
        <f t="shared" si="20"/>
        <v>0</v>
      </c>
      <c r="Q77" s="54">
        <f t="shared" si="21"/>
        <v>0</v>
      </c>
      <c r="R77" s="55">
        <f t="shared" si="22"/>
        <v>0</v>
      </c>
      <c r="S77" s="52">
        <f t="shared" si="23"/>
        <v>0</v>
      </c>
      <c r="T77" s="276">
        <f t="shared" si="24"/>
        <v>0</v>
      </c>
      <c r="U77" s="62">
        <f t="shared" si="25"/>
        <v>0</v>
      </c>
    </row>
    <row r="78" spans="1:21" x14ac:dyDescent="0.25">
      <c r="A78" s="60"/>
      <c r="B78" s="52">
        <f>'DAY19'!H78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+(Table122[[#This Row],[OPENING ]]+Table122[[#This Row],[RECEIPTS]]+Table122[[#This Row],[RETURNS]])-(Table122[[#This Row],[EXCHANGED]]+Table122[[#This Row],[SALES]]+Table122[[#This Row],[ISSUES]])</f>
        <v>0</v>
      </c>
      <c r="I78" s="53">
        <v>0</v>
      </c>
      <c r="J78" s="58">
        <f>+I78-H78</f>
        <v>0</v>
      </c>
      <c r="K78" s="53">
        <f>+'DAY19'!K78+'DAY20'!C78</f>
        <v>0</v>
      </c>
      <c r="L78" s="54">
        <f>+'DAY19'!L78+'DAY20'!D78</f>
        <v>0</v>
      </c>
      <c r="M78" s="55">
        <f>+'DAY19'!M78+'DAY20'!E78</f>
        <v>0</v>
      </c>
      <c r="N78" s="52">
        <f>+'DAY19'!N78+'DAY20'!F78</f>
        <v>0</v>
      </c>
      <c r="O78" s="276">
        <f>+'DAY19'!O78+'DAY20'!G78</f>
        <v>0</v>
      </c>
      <c r="P78" s="53">
        <f t="shared" si="20"/>
        <v>0</v>
      </c>
      <c r="Q78" s="54">
        <f t="shared" si="21"/>
        <v>0</v>
      </c>
      <c r="R78" s="55">
        <f t="shared" si="22"/>
        <v>0</v>
      </c>
      <c r="S78" s="52">
        <f t="shared" si="23"/>
        <v>0</v>
      </c>
      <c r="T78" s="276">
        <f t="shared" si="24"/>
        <v>0</v>
      </c>
      <c r="U78" s="62">
        <f t="shared" si="25"/>
        <v>0</v>
      </c>
    </row>
    <row r="79" spans="1:21" ht="15.75" thickBot="1" x14ac:dyDescent="0.3">
      <c r="A79" s="173"/>
      <c r="B79" s="52">
        <f>'DAY19'!H79</f>
        <v>0</v>
      </c>
      <c r="C79" s="53">
        <v>0</v>
      </c>
      <c r="D79" s="54">
        <v>0</v>
      </c>
      <c r="E79" s="55">
        <v>0</v>
      </c>
      <c r="F79" s="52">
        <v>0</v>
      </c>
      <c r="G79" s="276">
        <v>0</v>
      </c>
      <c r="H79" s="54">
        <f>+(Table122[[#This Row],[OPENING ]]+Table122[[#This Row],[RECEIPTS]]+Table122[[#This Row],[RETURNS]])-(Table122[[#This Row],[EXCHANGED]]+Table122[[#This Row],[SALES]]+Table122[[#This Row],[ISSUES]])</f>
        <v>0</v>
      </c>
      <c r="I79" s="144">
        <v>0</v>
      </c>
      <c r="J79" s="148">
        <f t="shared" si="26"/>
        <v>0</v>
      </c>
      <c r="K79" s="53">
        <f>+'DAY19'!K79+'DAY20'!C79</f>
        <v>0</v>
      </c>
      <c r="L79" s="54">
        <f>+'DAY19'!L79+'DAY20'!D79</f>
        <v>0</v>
      </c>
      <c r="M79" s="55">
        <f>+'DAY19'!M79+'DAY20'!E79</f>
        <v>0</v>
      </c>
      <c r="N79" s="52">
        <f>+'DAY19'!N79+'DAY20'!F79</f>
        <v>0</v>
      </c>
      <c r="O79" s="276">
        <f>+'DAY19'!O79+'DAY20'!G79</f>
        <v>0</v>
      </c>
      <c r="P79" s="53">
        <f t="shared" si="20"/>
        <v>0</v>
      </c>
      <c r="Q79" s="54">
        <f t="shared" si="21"/>
        <v>0</v>
      </c>
      <c r="R79" s="55">
        <f t="shared" si="22"/>
        <v>0</v>
      </c>
      <c r="S79" s="52">
        <f t="shared" si="23"/>
        <v>0</v>
      </c>
      <c r="T79" s="276">
        <f t="shared" si="24"/>
        <v>0</v>
      </c>
      <c r="U79" s="167">
        <f t="shared" si="25"/>
        <v>0</v>
      </c>
    </row>
    <row r="80" spans="1:21" ht="17.25" thickBot="1" x14ac:dyDescent="0.35">
      <c r="A80" s="159" t="s">
        <v>198</v>
      </c>
      <c r="B80" s="160">
        <f t="shared" ref="B80:T80" si="27">SUM(B63:B79)</f>
        <v>3388.4</v>
      </c>
      <c r="C80" s="161">
        <f t="shared" si="27"/>
        <v>0</v>
      </c>
      <c r="D80" s="162">
        <f t="shared" si="27"/>
        <v>0</v>
      </c>
      <c r="E80" s="163">
        <f t="shared" si="27"/>
        <v>0</v>
      </c>
      <c r="F80" s="160">
        <f t="shared" si="27"/>
        <v>0</v>
      </c>
      <c r="G80" s="277">
        <f t="shared" si="27"/>
        <v>0</v>
      </c>
      <c r="H80" s="162">
        <f t="shared" si="27"/>
        <v>3388.4</v>
      </c>
      <c r="I80" s="161">
        <f t="shared" si="27"/>
        <v>0</v>
      </c>
      <c r="J80" s="165">
        <f>SUM(J63:J79)</f>
        <v>-3388.4</v>
      </c>
      <c r="K80" s="161">
        <f t="shared" si="27"/>
        <v>800</v>
      </c>
      <c r="L80" s="174">
        <f t="shared" si="27"/>
        <v>18.600000000000001</v>
      </c>
      <c r="M80" s="163">
        <f t="shared" si="27"/>
        <v>0</v>
      </c>
      <c r="N80" s="160">
        <f t="shared" si="27"/>
        <v>0</v>
      </c>
      <c r="O80" s="277">
        <f t="shared" si="27"/>
        <v>590</v>
      </c>
      <c r="P80" s="161">
        <f t="shared" si="27"/>
        <v>40</v>
      </c>
      <c r="Q80" s="162">
        <f t="shared" si="27"/>
        <v>0.93</v>
      </c>
      <c r="R80" s="163">
        <f t="shared" si="27"/>
        <v>0</v>
      </c>
      <c r="S80" s="160">
        <f t="shared" si="27"/>
        <v>0</v>
      </c>
      <c r="T80" s="277">
        <f t="shared" si="27"/>
        <v>29.5</v>
      </c>
      <c r="U80" s="166">
        <f t="shared" si="25"/>
        <v>48.110180320885981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'DAY19'!H83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+(Table122[[#This Row],[OPENING ]]+Table122[[#This Row],[RECEIPTS]]+Table122[[#This Row],[RETURNS]])-(Table122[[#This Row],[EXCHANGED]]+Table122[[#This Row],[SALES]]+Table122[[#This Row],[ISSUES]])</f>
        <v>0</v>
      </c>
      <c r="I83" s="53"/>
      <c r="J83" s="58">
        <f t="shared" si="26"/>
        <v>0</v>
      </c>
      <c r="K83" s="53">
        <f>+'DAY19'!K83+'DAY20'!C83</f>
        <v>0</v>
      </c>
      <c r="L83" s="54">
        <f>+'DAY19'!L83+'DAY20'!D83</f>
        <v>0</v>
      </c>
      <c r="M83" s="55">
        <f>+'DAY19'!M83+'DAY20'!E83</f>
        <v>0</v>
      </c>
      <c r="N83" s="52">
        <f>+'DAY19'!N83+'DAY20'!F83</f>
        <v>0</v>
      </c>
      <c r="O83" s="276">
        <f>+'DAY19'!O83+'DAY20'!G83</f>
        <v>0</v>
      </c>
      <c r="P83" s="53">
        <f>+K83/20</f>
        <v>0</v>
      </c>
      <c r="Q83" s="54">
        <f>+L83/20</f>
        <v>0</v>
      </c>
      <c r="R83" s="55">
        <f>+M83/20</f>
        <v>0</v>
      </c>
      <c r="S83" s="52">
        <f>+N83/20</f>
        <v>0</v>
      </c>
      <c r="T83" s="276">
        <f>+O83/20</f>
        <v>0</v>
      </c>
      <c r="U83" s="62">
        <f t="shared" si="25"/>
        <v>0</v>
      </c>
    </row>
    <row r="84" spans="1:21" x14ac:dyDescent="0.25">
      <c r="A84" s="338" t="s">
        <v>170</v>
      </c>
      <c r="B84" s="52">
        <f>'DAY19'!H84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+(Table122[[#This Row],[OPENING ]]+Table122[[#This Row],[RECEIPTS]]+Table122[[#This Row],[RETURNS]])-(Table122[[#This Row],[EXCHANGED]]+Table122[[#This Row],[SALES]]+Table122[[#This Row],[ISSUES]])</f>
        <v>3504.6000000000004</v>
      </c>
      <c r="I84" s="53">
        <v>0</v>
      </c>
      <c r="J84" s="58">
        <f t="shared" si="26"/>
        <v>-3504.6000000000004</v>
      </c>
      <c r="K84" s="53">
        <f>+'DAY19'!K84+'DAY20'!C84</f>
        <v>8250</v>
      </c>
      <c r="L84" s="54">
        <f>+'DAY19'!L84+'DAY20'!D84</f>
        <v>96.6</v>
      </c>
      <c r="M84" s="55">
        <f>+'DAY19'!M84+'DAY20'!E84</f>
        <v>0</v>
      </c>
      <c r="N84" s="52">
        <f>+'DAY19'!N84+'DAY20'!F84</f>
        <v>0</v>
      </c>
      <c r="O84" s="276">
        <f>+'DAY19'!O84+'DAY20'!G84</f>
        <v>6877</v>
      </c>
      <c r="P84" s="53">
        <f t="shared" ref="P84:P99" si="28">+K84/20</f>
        <v>412.5</v>
      </c>
      <c r="Q84" s="54">
        <f t="shared" ref="Q84:Q99" si="29">+L84/20</f>
        <v>4.83</v>
      </c>
      <c r="R84" s="55">
        <f t="shared" ref="R84:R99" si="30">+M84/20</f>
        <v>0</v>
      </c>
      <c r="S84" s="52">
        <f t="shared" ref="S84:S99" si="31">+N84/20</f>
        <v>0</v>
      </c>
      <c r="T84" s="276">
        <f t="shared" ref="T84:T99" si="32">+O84/20</f>
        <v>343.85</v>
      </c>
      <c r="U84" s="62">
        <f t="shared" si="25"/>
        <v>4.6041672140623771</v>
      </c>
    </row>
    <row r="85" spans="1:21" x14ac:dyDescent="0.25">
      <c r="A85" s="338" t="s">
        <v>162</v>
      </c>
      <c r="B85" s="52">
        <f>'DAY19'!H85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+(Table122[[#This Row],[OPENING ]]+Table122[[#This Row],[RECEIPTS]]+Table122[[#This Row],[RETURNS]])-(Table122[[#This Row],[EXCHANGED]]+Table122[[#This Row],[SALES]]+Table122[[#This Row],[ISSUES]])</f>
        <v>0</v>
      </c>
      <c r="I85" s="53">
        <v>0</v>
      </c>
      <c r="J85" s="58">
        <f t="shared" si="26"/>
        <v>0</v>
      </c>
      <c r="K85" s="53">
        <f>+'DAY19'!K85+'DAY20'!C85</f>
        <v>0</v>
      </c>
      <c r="L85" s="54">
        <f>+'DAY19'!L85+'DAY20'!D85</f>
        <v>0</v>
      </c>
      <c r="M85" s="55">
        <f>+'DAY19'!M85+'DAY20'!E85</f>
        <v>0</v>
      </c>
      <c r="N85" s="52">
        <f>+'DAY19'!N85+'DAY20'!F85</f>
        <v>0</v>
      </c>
      <c r="O85" s="276">
        <f>+'DAY19'!O85+'DAY20'!G85</f>
        <v>0</v>
      </c>
      <c r="P85" s="53">
        <f t="shared" si="28"/>
        <v>0</v>
      </c>
      <c r="Q85" s="54">
        <f t="shared" si="29"/>
        <v>0</v>
      </c>
      <c r="R85" s="55">
        <f t="shared" si="30"/>
        <v>0</v>
      </c>
      <c r="S85" s="52">
        <f t="shared" si="31"/>
        <v>0</v>
      </c>
      <c r="T85" s="276">
        <f t="shared" si="32"/>
        <v>0</v>
      </c>
      <c r="U85" s="62">
        <f t="shared" si="25"/>
        <v>0</v>
      </c>
    </row>
    <row r="86" spans="1:21" x14ac:dyDescent="0.25">
      <c r="A86" s="338" t="s">
        <v>135</v>
      </c>
      <c r="B86" s="52">
        <f>'DAY19'!H86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+(Table122[[#This Row],[OPENING ]]+Table122[[#This Row],[RECEIPTS]]+Table122[[#This Row],[RETURNS]])-(Table122[[#This Row],[EXCHANGED]]+Table122[[#This Row],[SALES]]+Table122[[#This Row],[ISSUES]])</f>
        <v>0</v>
      </c>
      <c r="I86" s="53">
        <v>0</v>
      </c>
      <c r="J86" s="58">
        <f t="shared" si="26"/>
        <v>0</v>
      </c>
      <c r="K86" s="53">
        <f>+'DAY19'!K86+'DAY20'!C86</f>
        <v>0</v>
      </c>
      <c r="L86" s="54">
        <f>+'DAY19'!L86+'DAY20'!D86</f>
        <v>0</v>
      </c>
      <c r="M86" s="55">
        <f>+'DAY19'!M86+'DAY20'!E86</f>
        <v>0</v>
      </c>
      <c r="N86" s="52">
        <f>+'DAY19'!N86+'DAY20'!F86</f>
        <v>0</v>
      </c>
      <c r="O86" s="276">
        <f>+'DAY19'!O86+'DAY20'!G86</f>
        <v>0</v>
      </c>
      <c r="P86" s="53">
        <f t="shared" si="28"/>
        <v>0</v>
      </c>
      <c r="Q86" s="54">
        <f t="shared" si="29"/>
        <v>0</v>
      </c>
      <c r="R86" s="55">
        <f t="shared" si="30"/>
        <v>0</v>
      </c>
      <c r="S86" s="52">
        <f t="shared" si="31"/>
        <v>0</v>
      </c>
      <c r="T86" s="276">
        <f t="shared" si="32"/>
        <v>0</v>
      </c>
      <c r="U86" s="62">
        <f t="shared" si="25"/>
        <v>0</v>
      </c>
    </row>
    <row r="87" spans="1:21" x14ac:dyDescent="0.25">
      <c r="A87" s="338" t="s">
        <v>136</v>
      </c>
      <c r="B87" s="52">
        <f>'DAY19'!H87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+(Table122[[#This Row],[OPENING ]]+Table122[[#This Row],[RECEIPTS]]+Table122[[#This Row],[RETURNS]])-(Table122[[#This Row],[EXCHANGED]]+Table122[[#This Row],[SALES]]+Table122[[#This Row],[ISSUES]])</f>
        <v>0</v>
      </c>
      <c r="I87" s="53">
        <v>0</v>
      </c>
      <c r="J87" s="58">
        <f t="shared" si="26"/>
        <v>0</v>
      </c>
      <c r="K87" s="53">
        <f>+'DAY19'!K87+'DAY20'!C87</f>
        <v>0</v>
      </c>
      <c r="L87" s="54">
        <f>+'DAY19'!L87+'DAY20'!D87</f>
        <v>0</v>
      </c>
      <c r="M87" s="55">
        <f>+'DAY19'!M87+'DAY20'!E87</f>
        <v>0</v>
      </c>
      <c r="N87" s="52">
        <f>+'DAY19'!N87+'DAY20'!F87</f>
        <v>0</v>
      </c>
      <c r="O87" s="276">
        <f>+'DAY19'!O87+'DAY20'!G87</f>
        <v>0</v>
      </c>
      <c r="P87" s="53">
        <f t="shared" si="28"/>
        <v>0</v>
      </c>
      <c r="Q87" s="54">
        <f t="shared" si="29"/>
        <v>0</v>
      </c>
      <c r="R87" s="55">
        <f t="shared" si="30"/>
        <v>0</v>
      </c>
      <c r="S87" s="52">
        <f t="shared" si="31"/>
        <v>0</v>
      </c>
      <c r="T87" s="276">
        <f t="shared" si="32"/>
        <v>0</v>
      </c>
      <c r="U87" s="62">
        <f t="shared" si="25"/>
        <v>0</v>
      </c>
    </row>
    <row r="88" spans="1:21" x14ac:dyDescent="0.25">
      <c r="A88" s="338" t="s">
        <v>120</v>
      </c>
      <c r="B88" s="52">
        <f>'DAY19'!H88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+(Table122[[#This Row],[OPENING ]]+Table122[[#This Row],[RECEIPTS]]+Table122[[#This Row],[RETURNS]])-(Table122[[#This Row],[EXCHANGED]]+Table122[[#This Row],[SALES]]+Table122[[#This Row],[ISSUES]])</f>
        <v>5</v>
      </c>
      <c r="I88" s="53">
        <v>0</v>
      </c>
      <c r="J88" s="58">
        <f t="shared" si="26"/>
        <v>-5</v>
      </c>
      <c r="K88" s="53">
        <f>+'DAY19'!K88+'DAY20'!C88</f>
        <v>0</v>
      </c>
      <c r="L88" s="54">
        <f>+'DAY19'!L88+'DAY20'!D88</f>
        <v>0</v>
      </c>
      <c r="M88" s="55">
        <f>+'DAY19'!M88+'DAY20'!E88</f>
        <v>0</v>
      </c>
      <c r="N88" s="52">
        <f>+'DAY19'!N88+'DAY20'!F88</f>
        <v>0</v>
      </c>
      <c r="O88" s="276">
        <f>+'DAY19'!O88+'DAY20'!G88</f>
        <v>0</v>
      </c>
      <c r="P88" s="53">
        <f t="shared" si="28"/>
        <v>0</v>
      </c>
      <c r="Q88" s="54">
        <f t="shared" si="29"/>
        <v>0</v>
      </c>
      <c r="R88" s="55">
        <f t="shared" si="30"/>
        <v>0</v>
      </c>
      <c r="S88" s="52">
        <f t="shared" si="31"/>
        <v>0</v>
      </c>
      <c r="T88" s="276">
        <f t="shared" si="32"/>
        <v>0</v>
      </c>
      <c r="U88" s="62">
        <f t="shared" si="25"/>
        <v>0</v>
      </c>
    </row>
    <row r="89" spans="1:21" x14ac:dyDescent="0.25">
      <c r="A89" s="338" t="s">
        <v>43</v>
      </c>
      <c r="B89" s="52">
        <f>'DAY19'!H89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+(Table122[[#This Row],[OPENING ]]+Table122[[#This Row],[RECEIPTS]]+Table122[[#This Row],[RETURNS]])-(Table122[[#This Row],[EXCHANGED]]+Table122[[#This Row],[SALES]]+Table122[[#This Row],[ISSUES]])</f>
        <v>0</v>
      </c>
      <c r="I89" s="53">
        <v>0</v>
      </c>
      <c r="J89" s="58">
        <f t="shared" si="26"/>
        <v>0</v>
      </c>
      <c r="K89" s="53">
        <f>+'DAY19'!K89+'DAY20'!C89</f>
        <v>0</v>
      </c>
      <c r="L89" s="54">
        <f>+'DAY19'!L89+'DAY20'!D89</f>
        <v>0</v>
      </c>
      <c r="M89" s="55">
        <f>+'DAY19'!M89+'DAY20'!E89</f>
        <v>0</v>
      </c>
      <c r="N89" s="52">
        <f>+'DAY19'!N89+'DAY20'!F89</f>
        <v>0</v>
      </c>
      <c r="O89" s="276">
        <f>+'DAY19'!O89+'DAY20'!G89</f>
        <v>0</v>
      </c>
      <c r="P89" s="53">
        <f t="shared" si="28"/>
        <v>0</v>
      </c>
      <c r="Q89" s="54">
        <f t="shared" si="29"/>
        <v>0</v>
      </c>
      <c r="R89" s="55">
        <f t="shared" si="30"/>
        <v>0</v>
      </c>
      <c r="S89" s="52">
        <f t="shared" si="31"/>
        <v>0</v>
      </c>
      <c r="T89" s="276">
        <f t="shared" si="32"/>
        <v>0</v>
      </c>
      <c r="U89" s="62">
        <f t="shared" si="25"/>
        <v>0</v>
      </c>
    </row>
    <row r="90" spans="1:21" x14ac:dyDescent="0.25">
      <c r="A90" s="338" t="s">
        <v>44</v>
      </c>
      <c r="B90" s="52">
        <f>'DAY19'!H90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+(Table122[[#This Row],[OPENING ]]+Table122[[#This Row],[RECEIPTS]]+Table122[[#This Row],[RETURNS]])-(Table122[[#This Row],[EXCHANGED]]+Table122[[#This Row],[SALES]]+Table122[[#This Row],[ISSUES]])</f>
        <v>0</v>
      </c>
      <c r="I90" s="53">
        <v>0</v>
      </c>
      <c r="J90" s="58">
        <f t="shared" si="26"/>
        <v>0</v>
      </c>
      <c r="K90" s="53">
        <f>+'DAY19'!K90+'DAY20'!C90</f>
        <v>0</v>
      </c>
      <c r="L90" s="54">
        <f>+'DAY19'!L90+'DAY20'!D90</f>
        <v>0</v>
      </c>
      <c r="M90" s="55">
        <f>+'DAY19'!M90+'DAY20'!E90</f>
        <v>0</v>
      </c>
      <c r="N90" s="52">
        <f>+'DAY19'!N90+'DAY20'!F90</f>
        <v>0</v>
      </c>
      <c r="O90" s="276">
        <f>+'DAY19'!O90+'DAY20'!G90</f>
        <v>0</v>
      </c>
      <c r="P90" s="53">
        <f t="shared" si="28"/>
        <v>0</v>
      </c>
      <c r="Q90" s="54">
        <f t="shared" si="29"/>
        <v>0</v>
      </c>
      <c r="R90" s="55">
        <f t="shared" si="30"/>
        <v>0</v>
      </c>
      <c r="S90" s="52">
        <f t="shared" si="31"/>
        <v>0</v>
      </c>
      <c r="T90" s="276">
        <f t="shared" si="32"/>
        <v>0</v>
      </c>
      <c r="U90" s="62">
        <f t="shared" si="25"/>
        <v>0</v>
      </c>
    </row>
    <row r="91" spans="1:21" x14ac:dyDescent="0.25">
      <c r="A91" s="338" t="s">
        <v>45</v>
      </c>
      <c r="B91" s="52">
        <f>'DAY19'!H91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+(Table122[[#This Row],[OPENING ]]+Table122[[#This Row],[RECEIPTS]]+Table122[[#This Row],[RETURNS]])-(Table122[[#This Row],[EXCHANGED]]+Table122[[#This Row],[SALES]]+Table122[[#This Row],[ISSUES]])</f>
        <v>0</v>
      </c>
      <c r="I91" s="53">
        <v>0</v>
      </c>
      <c r="J91" s="58">
        <f t="shared" si="26"/>
        <v>0</v>
      </c>
      <c r="K91" s="53">
        <f>+'DAY19'!K91+'DAY20'!C91</f>
        <v>0</v>
      </c>
      <c r="L91" s="54">
        <f>+'DAY19'!L91+'DAY20'!D91</f>
        <v>0</v>
      </c>
      <c r="M91" s="55">
        <f>+'DAY19'!M91+'DAY20'!E91</f>
        <v>0</v>
      </c>
      <c r="N91" s="52">
        <f>+'DAY19'!N91+'DAY20'!F91</f>
        <v>0</v>
      </c>
      <c r="O91" s="276">
        <f>+'DAY19'!O91+'DAY20'!G91</f>
        <v>0</v>
      </c>
      <c r="P91" s="53">
        <f t="shared" si="28"/>
        <v>0</v>
      </c>
      <c r="Q91" s="54">
        <f t="shared" si="29"/>
        <v>0</v>
      </c>
      <c r="R91" s="55">
        <f t="shared" si="30"/>
        <v>0</v>
      </c>
      <c r="S91" s="52">
        <f t="shared" si="31"/>
        <v>0</v>
      </c>
      <c r="T91" s="276">
        <f t="shared" si="32"/>
        <v>0</v>
      </c>
      <c r="U91" s="62">
        <f t="shared" si="25"/>
        <v>0</v>
      </c>
    </row>
    <row r="92" spans="1:21" x14ac:dyDescent="0.25">
      <c r="A92" s="338" t="s">
        <v>174</v>
      </c>
      <c r="B92" s="52">
        <f>'DAY19'!H92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+(Table122[[#This Row],[OPENING ]]+Table122[[#This Row],[RECEIPTS]]+Table122[[#This Row],[RETURNS]])-(Table122[[#This Row],[EXCHANGED]]+Table122[[#This Row],[SALES]]+Table122[[#This Row],[ISSUES]])</f>
        <v>0</v>
      </c>
      <c r="I92" s="53">
        <v>0</v>
      </c>
      <c r="J92" s="58">
        <f t="shared" si="26"/>
        <v>0</v>
      </c>
      <c r="K92" s="53">
        <f>+'DAY19'!K92+'DAY20'!C92</f>
        <v>0</v>
      </c>
      <c r="L92" s="54">
        <f>+'DAY19'!L92+'DAY20'!D92</f>
        <v>0</v>
      </c>
      <c r="M92" s="55">
        <f>+'DAY19'!M92+'DAY20'!E92</f>
        <v>0</v>
      </c>
      <c r="N92" s="52">
        <f>+'DAY19'!N92+'DAY20'!F92</f>
        <v>0</v>
      </c>
      <c r="O92" s="276">
        <f>+'DAY19'!O92+'DAY20'!G92</f>
        <v>0</v>
      </c>
      <c r="P92" s="53">
        <f t="shared" si="28"/>
        <v>0</v>
      </c>
      <c r="Q92" s="54">
        <f t="shared" si="29"/>
        <v>0</v>
      </c>
      <c r="R92" s="55">
        <f t="shared" si="30"/>
        <v>0</v>
      </c>
      <c r="S92" s="52">
        <f t="shared" si="31"/>
        <v>0</v>
      </c>
      <c r="T92" s="276">
        <f t="shared" si="32"/>
        <v>0</v>
      </c>
      <c r="U92" s="62">
        <f t="shared" si="25"/>
        <v>0</v>
      </c>
    </row>
    <row r="93" spans="1:21" x14ac:dyDescent="0.25">
      <c r="A93" s="338" t="s">
        <v>229</v>
      </c>
      <c r="B93" s="52">
        <f>'DAY19'!H93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+(Table122[[#This Row],[OPENING ]]+Table122[[#This Row],[RECEIPTS]]+Table122[[#This Row],[RETURNS]])-(Table122[[#This Row],[EXCHANGED]]+Table122[[#This Row],[SALES]]+Table122[[#This Row],[ISSUES]])</f>
        <v>0</v>
      </c>
      <c r="I93" s="53">
        <v>0</v>
      </c>
      <c r="J93" s="58">
        <f t="shared" si="26"/>
        <v>0</v>
      </c>
      <c r="K93" s="53">
        <f>+'DAY19'!K93+'DAY20'!C93</f>
        <v>0</v>
      </c>
      <c r="L93" s="54">
        <f>+'DAY19'!L93+'DAY20'!D93</f>
        <v>0</v>
      </c>
      <c r="M93" s="55">
        <f>+'DAY19'!M93+'DAY20'!E93</f>
        <v>0</v>
      </c>
      <c r="N93" s="52">
        <f>+'DAY19'!N93+'DAY20'!F93</f>
        <v>0</v>
      </c>
      <c r="O93" s="276">
        <f>+'DAY19'!O93+'DAY20'!G93</f>
        <v>0</v>
      </c>
      <c r="P93" s="53">
        <f t="shared" si="28"/>
        <v>0</v>
      </c>
      <c r="Q93" s="54">
        <f t="shared" si="29"/>
        <v>0</v>
      </c>
      <c r="R93" s="55">
        <f t="shared" si="30"/>
        <v>0</v>
      </c>
      <c r="S93" s="52">
        <f t="shared" si="31"/>
        <v>0</v>
      </c>
      <c r="T93" s="276">
        <f t="shared" si="32"/>
        <v>0</v>
      </c>
      <c r="U93" s="62">
        <f t="shared" si="25"/>
        <v>0</v>
      </c>
    </row>
    <row r="94" spans="1:21" x14ac:dyDescent="0.25">
      <c r="A94" s="338" t="s">
        <v>175</v>
      </c>
      <c r="B94" s="52">
        <f>'DAY19'!H94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+(Table122[[#This Row],[OPENING ]]+Table122[[#This Row],[RECEIPTS]]+Table122[[#This Row],[RETURNS]])-(Table122[[#This Row],[EXCHANGED]]+Table122[[#This Row],[SALES]]+Table122[[#This Row],[ISSUES]])</f>
        <v>0</v>
      </c>
      <c r="I94" s="53">
        <v>0</v>
      </c>
      <c r="J94" s="58">
        <f t="shared" si="26"/>
        <v>0</v>
      </c>
      <c r="K94" s="53">
        <f>+'DAY19'!K94+'DAY20'!C94</f>
        <v>0</v>
      </c>
      <c r="L94" s="54">
        <f>+'DAY19'!L94+'DAY20'!D94</f>
        <v>0</v>
      </c>
      <c r="M94" s="55">
        <f>+'DAY19'!M94+'DAY20'!E94</f>
        <v>0</v>
      </c>
      <c r="N94" s="52">
        <f>+'DAY19'!N94+'DAY20'!F94</f>
        <v>0</v>
      </c>
      <c r="O94" s="276">
        <f>+'DAY19'!O94+'DAY20'!G94</f>
        <v>0</v>
      </c>
      <c r="P94" s="53">
        <f t="shared" si="28"/>
        <v>0</v>
      </c>
      <c r="Q94" s="54">
        <f t="shared" si="29"/>
        <v>0</v>
      </c>
      <c r="R94" s="55">
        <f t="shared" si="30"/>
        <v>0</v>
      </c>
      <c r="S94" s="52">
        <f t="shared" si="31"/>
        <v>0</v>
      </c>
      <c r="T94" s="276">
        <f t="shared" si="32"/>
        <v>0</v>
      </c>
      <c r="U94" s="62">
        <f t="shared" si="25"/>
        <v>0</v>
      </c>
    </row>
    <row r="95" spans="1:21" x14ac:dyDescent="0.25">
      <c r="A95" s="338" t="s">
        <v>260</v>
      </c>
      <c r="B95" s="52">
        <f>'DAY19'!H95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+(Table122[[#This Row],[OPENING ]]+Table122[[#This Row],[RECEIPTS]]+Table122[[#This Row],[RETURNS]])-(Table122[[#This Row],[EXCHANGED]]+Table122[[#This Row],[SALES]]+Table122[[#This Row],[ISSUES]])</f>
        <v>25</v>
      </c>
      <c r="I95" s="53">
        <v>0</v>
      </c>
      <c r="J95" s="58">
        <f t="shared" si="26"/>
        <v>-25</v>
      </c>
      <c r="K95" s="53">
        <f>+'DAY19'!K95+'DAY20'!C95</f>
        <v>0</v>
      </c>
      <c r="L95" s="54">
        <f>+'DAY19'!L95+'DAY20'!D95</f>
        <v>0</v>
      </c>
      <c r="M95" s="55">
        <f>+'DAY19'!M95+'DAY20'!E95</f>
        <v>0</v>
      </c>
      <c r="N95" s="52">
        <f>+'DAY19'!N95+'DAY20'!F95</f>
        <v>0</v>
      </c>
      <c r="O95" s="276">
        <f>+'DAY19'!O95+'DAY20'!G95</f>
        <v>0</v>
      </c>
      <c r="P95" s="53">
        <f t="shared" si="28"/>
        <v>0</v>
      </c>
      <c r="Q95" s="54">
        <f t="shared" si="29"/>
        <v>0</v>
      </c>
      <c r="R95" s="55">
        <f t="shared" si="30"/>
        <v>0</v>
      </c>
      <c r="S95" s="52">
        <f t="shared" si="31"/>
        <v>0</v>
      </c>
      <c r="T95" s="276">
        <f t="shared" si="32"/>
        <v>0</v>
      </c>
      <c r="U95" s="62">
        <f t="shared" si="25"/>
        <v>0</v>
      </c>
    </row>
    <row r="96" spans="1:21" x14ac:dyDescent="0.25">
      <c r="A96" s="338" t="s">
        <v>244</v>
      </c>
      <c r="B96" s="52">
        <f>'DAY19'!H96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+(Table122[[#This Row],[OPENING ]]+Table122[[#This Row],[RECEIPTS]]+Table122[[#This Row],[RETURNS]])-(Table122[[#This Row],[EXCHANGED]]+Table122[[#This Row],[SALES]]+Table122[[#This Row],[ISSUES]])</f>
        <v>0</v>
      </c>
      <c r="I96" s="53">
        <v>0</v>
      </c>
      <c r="J96" s="58">
        <f t="shared" si="26"/>
        <v>0</v>
      </c>
      <c r="K96" s="53">
        <f>+'DAY19'!K96+'DAY20'!C96</f>
        <v>0</v>
      </c>
      <c r="L96" s="54">
        <f>+'DAY19'!L96+'DAY20'!D96</f>
        <v>0</v>
      </c>
      <c r="M96" s="55">
        <f>+'DAY19'!M96+'DAY20'!E96</f>
        <v>0</v>
      </c>
      <c r="N96" s="52">
        <f>+'DAY19'!N96+'DAY20'!F96</f>
        <v>0</v>
      </c>
      <c r="O96" s="276">
        <f>+'DAY19'!O96+'DAY20'!G96</f>
        <v>0</v>
      </c>
      <c r="P96" s="53">
        <f t="shared" si="28"/>
        <v>0</v>
      </c>
      <c r="Q96" s="54">
        <f t="shared" si="29"/>
        <v>0</v>
      </c>
      <c r="R96" s="55">
        <f t="shared" si="30"/>
        <v>0</v>
      </c>
      <c r="S96" s="52">
        <f t="shared" si="31"/>
        <v>0</v>
      </c>
      <c r="T96" s="276">
        <f t="shared" si="32"/>
        <v>0</v>
      </c>
      <c r="U96" s="62">
        <f t="shared" si="25"/>
        <v>0</v>
      </c>
    </row>
    <row r="97" spans="1:21" x14ac:dyDescent="0.25">
      <c r="A97" s="338" t="s">
        <v>245</v>
      </c>
      <c r="B97" s="52">
        <f>'DAY19'!H97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+(Table122[[#This Row],[OPENING ]]+Table122[[#This Row],[RECEIPTS]]+Table122[[#This Row],[RETURNS]])-(Table122[[#This Row],[EXCHANGED]]+Table122[[#This Row],[SALES]]+Table122[[#This Row],[ISSUES]])</f>
        <v>30.400000000000006</v>
      </c>
      <c r="I97" s="53">
        <v>0</v>
      </c>
      <c r="J97" s="58">
        <f t="shared" si="26"/>
        <v>-30.400000000000006</v>
      </c>
      <c r="K97" s="53">
        <f>+'DAY19'!K97+'DAY20'!C97</f>
        <v>0</v>
      </c>
      <c r="L97" s="54">
        <f>+'DAY19'!L97+'DAY20'!D97</f>
        <v>0</v>
      </c>
      <c r="M97" s="55">
        <f>+'DAY19'!M97+'DAY20'!E97</f>
        <v>0</v>
      </c>
      <c r="N97" s="52">
        <f>+'DAY19'!N97+'DAY20'!F97</f>
        <v>0</v>
      </c>
      <c r="O97" s="276">
        <f>+'DAY19'!O97+'DAY20'!G97</f>
        <v>155</v>
      </c>
      <c r="P97" s="53">
        <f t="shared" si="28"/>
        <v>0</v>
      </c>
      <c r="Q97" s="54">
        <f t="shared" si="29"/>
        <v>0</v>
      </c>
      <c r="R97" s="55">
        <f t="shared" si="30"/>
        <v>0</v>
      </c>
      <c r="S97" s="52">
        <f t="shared" si="31"/>
        <v>0</v>
      </c>
      <c r="T97" s="276">
        <f t="shared" si="32"/>
        <v>7.75</v>
      </c>
      <c r="U97" s="62">
        <f t="shared" si="25"/>
        <v>3.922580645161291</v>
      </c>
    </row>
    <row r="98" spans="1:21" x14ac:dyDescent="0.25">
      <c r="A98" s="338"/>
      <c r="B98" s="52">
        <f>'DAY19'!H98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+(Table122[[#This Row],[OPENING ]]+Table122[[#This Row],[RECEIPTS]]+Table122[[#This Row],[RETURNS]])-(Table122[[#This Row],[EXCHANGED]]+Table122[[#This Row],[SALES]]+Table122[[#This Row],[ISSUES]])</f>
        <v>0</v>
      </c>
      <c r="I98" s="53">
        <v>0</v>
      </c>
      <c r="J98" s="58">
        <f t="shared" si="26"/>
        <v>0</v>
      </c>
      <c r="K98" s="53">
        <f>+'DAY19'!K98+'DAY20'!C98</f>
        <v>0</v>
      </c>
      <c r="L98" s="54">
        <f>+'DAY19'!L98+'DAY20'!D98</f>
        <v>0</v>
      </c>
      <c r="M98" s="55">
        <f>+'DAY19'!M98+'DAY20'!E98</f>
        <v>0</v>
      </c>
      <c r="N98" s="52">
        <f>+'DAY19'!N98+'DAY20'!F98</f>
        <v>0</v>
      </c>
      <c r="O98" s="276">
        <f>+'DAY19'!O98+'DAY20'!G98</f>
        <v>0</v>
      </c>
      <c r="P98" s="53">
        <f t="shared" si="28"/>
        <v>0</v>
      </c>
      <c r="Q98" s="54">
        <f t="shared" si="29"/>
        <v>0</v>
      </c>
      <c r="R98" s="55">
        <f t="shared" si="30"/>
        <v>0</v>
      </c>
      <c r="S98" s="52">
        <f t="shared" si="31"/>
        <v>0</v>
      </c>
      <c r="T98" s="276">
        <f t="shared" si="32"/>
        <v>0</v>
      </c>
      <c r="U98" s="62">
        <f t="shared" si="25"/>
        <v>0</v>
      </c>
    </row>
    <row r="99" spans="1:21" ht="15.75" thickBot="1" x14ac:dyDescent="0.3">
      <c r="A99" s="339"/>
      <c r="B99" s="52">
        <f>'DAY19'!H99</f>
        <v>0</v>
      </c>
      <c r="C99" s="53">
        <v>0</v>
      </c>
      <c r="D99" s="54">
        <v>0</v>
      </c>
      <c r="E99" s="55">
        <v>0</v>
      </c>
      <c r="F99" s="52">
        <v>0</v>
      </c>
      <c r="G99" s="276">
        <v>0</v>
      </c>
      <c r="H99" s="54">
        <f>+(Table122[[#This Row],[OPENING ]]+Table122[[#This Row],[RECEIPTS]]+Table122[[#This Row],[RETURNS]])-(Table122[[#This Row],[EXCHANGED]]+Table122[[#This Row],[SALES]]+Table122[[#This Row],[ISSUES]])</f>
        <v>0</v>
      </c>
      <c r="I99" s="144">
        <v>0</v>
      </c>
      <c r="J99" s="148">
        <f>+I99-H99</f>
        <v>0</v>
      </c>
      <c r="K99" s="53">
        <f>+'DAY19'!K99+'DAY20'!C99</f>
        <v>0</v>
      </c>
      <c r="L99" s="54">
        <f>+'DAY19'!L99+'DAY20'!D99</f>
        <v>0</v>
      </c>
      <c r="M99" s="55">
        <f>+'DAY19'!M99+'DAY20'!E99</f>
        <v>0</v>
      </c>
      <c r="N99" s="52">
        <f>+'DAY19'!N99+'DAY20'!F99</f>
        <v>0</v>
      </c>
      <c r="O99" s="276">
        <f>+'DAY19'!O99+'DAY20'!G99</f>
        <v>0</v>
      </c>
      <c r="P99" s="53">
        <f t="shared" si="28"/>
        <v>0</v>
      </c>
      <c r="Q99" s="54">
        <f t="shared" si="29"/>
        <v>0</v>
      </c>
      <c r="R99" s="55">
        <f t="shared" si="30"/>
        <v>0</v>
      </c>
      <c r="S99" s="52">
        <f t="shared" si="31"/>
        <v>0</v>
      </c>
      <c r="T99" s="276">
        <f t="shared" si="3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3">SUM(B83:B99)</f>
        <v>3565.0000000000005</v>
      </c>
      <c r="C100" s="161">
        <f t="shared" si="33"/>
        <v>0</v>
      </c>
      <c r="D100" s="162">
        <f t="shared" si="33"/>
        <v>0</v>
      </c>
      <c r="E100" s="163">
        <f t="shared" si="33"/>
        <v>0</v>
      </c>
      <c r="F100" s="160">
        <f t="shared" si="33"/>
        <v>0</v>
      </c>
      <c r="G100" s="277">
        <f t="shared" si="33"/>
        <v>0</v>
      </c>
      <c r="H100" s="162">
        <f t="shared" si="33"/>
        <v>3565.0000000000005</v>
      </c>
      <c r="I100" s="161">
        <f t="shared" si="33"/>
        <v>0</v>
      </c>
      <c r="J100" s="161">
        <f t="shared" ref="J100:T100" si="34">SUM(J83:J99)</f>
        <v>-3565.0000000000005</v>
      </c>
      <c r="K100" s="161">
        <f t="shared" si="34"/>
        <v>8250</v>
      </c>
      <c r="L100" s="161">
        <f t="shared" si="34"/>
        <v>96.6</v>
      </c>
      <c r="M100" s="163">
        <f t="shared" si="34"/>
        <v>0</v>
      </c>
      <c r="N100" s="160">
        <f t="shared" si="34"/>
        <v>0</v>
      </c>
      <c r="O100" s="277">
        <f t="shared" si="34"/>
        <v>7032</v>
      </c>
      <c r="P100" s="161">
        <f t="shared" si="34"/>
        <v>412.5</v>
      </c>
      <c r="Q100" s="162">
        <f t="shared" si="34"/>
        <v>4.83</v>
      </c>
      <c r="R100" s="163">
        <f t="shared" si="34"/>
        <v>0</v>
      </c>
      <c r="S100" s="160">
        <f t="shared" si="34"/>
        <v>0</v>
      </c>
      <c r="T100" s="277">
        <f t="shared" si="34"/>
        <v>351.6</v>
      </c>
      <c r="U100" s="166">
        <f t="shared" si="25"/>
        <v>4.6363127983041368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>
        <f t="shared" si="25"/>
        <v>0</v>
      </c>
    </row>
    <row r="102" spans="1:21" x14ac:dyDescent="0.25">
      <c r="A102" s="340" t="s">
        <v>133</v>
      </c>
      <c r="B102" s="52">
        <f>'DAY19'!H102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+(Table122[[#This Row],[OPENING ]]+Table122[[#This Row],[RECEIPTS]]+Table122[[#This Row],[RETURNS]])-(Table122[[#This Row],[EXCHANGED]]+Table122[[#This Row],[SALES]]+Table122[[#This Row],[ISSUES]])</f>
        <v>0</v>
      </c>
      <c r="I102" s="53">
        <v>0</v>
      </c>
      <c r="J102" s="58">
        <f t="shared" si="26"/>
        <v>0</v>
      </c>
      <c r="K102" s="53">
        <f>+'DAY19'!K102+'DAY20'!C102</f>
        <v>0</v>
      </c>
      <c r="L102" s="54">
        <f>+'DAY19'!L102+'DAY20'!D102</f>
        <v>0</v>
      </c>
      <c r="M102" s="55">
        <f>+'DAY19'!M102+'DAY20'!E102</f>
        <v>0</v>
      </c>
      <c r="N102" s="52">
        <f>+'DAY19'!N102+'DAY20'!F102</f>
        <v>0</v>
      </c>
      <c r="O102" s="276">
        <f>+'DAY19'!O102+'DAY20'!G102</f>
        <v>0</v>
      </c>
      <c r="P102" s="53">
        <f>+K102/20</f>
        <v>0</v>
      </c>
      <c r="Q102" s="54">
        <f>+L102/20</f>
        <v>0</v>
      </c>
      <c r="R102" s="55">
        <f>+M102/20</f>
        <v>0</v>
      </c>
      <c r="S102" s="52">
        <f>+N102/20</f>
        <v>0</v>
      </c>
      <c r="T102" s="276">
        <f>+O102/20</f>
        <v>0</v>
      </c>
      <c r="U102" s="62">
        <f t="shared" si="25"/>
        <v>0</v>
      </c>
    </row>
    <row r="103" spans="1:21" x14ac:dyDescent="0.25">
      <c r="A103" s="340" t="s">
        <v>164</v>
      </c>
      <c r="B103" s="52">
        <f>'DAY19'!H103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+(Table122[[#This Row],[OPENING ]]+Table122[[#This Row],[RECEIPTS]]+Table122[[#This Row],[RETURNS]])-(Table122[[#This Row],[EXCHANGED]]+Table122[[#This Row],[SALES]]+Table122[[#This Row],[ISSUES]])</f>
        <v>0</v>
      </c>
      <c r="I103" s="53">
        <v>0</v>
      </c>
      <c r="J103" s="58">
        <f t="shared" si="26"/>
        <v>0</v>
      </c>
      <c r="K103" s="53">
        <f>+'DAY19'!K103+'DAY20'!C103</f>
        <v>0</v>
      </c>
      <c r="L103" s="54">
        <f>+'DAY19'!L103+'DAY20'!D103</f>
        <v>0</v>
      </c>
      <c r="M103" s="55">
        <f>+'DAY19'!M103+'DAY20'!E103</f>
        <v>0</v>
      </c>
      <c r="N103" s="52">
        <f>+'DAY19'!N103+'DAY20'!F103</f>
        <v>0</v>
      </c>
      <c r="O103" s="276">
        <f>+'DAY19'!O103+'DAY20'!G103</f>
        <v>0</v>
      </c>
      <c r="P103" s="53">
        <f t="shared" ref="P103:P113" si="35">+K103/20</f>
        <v>0</v>
      </c>
      <c r="Q103" s="54">
        <f t="shared" ref="Q103:Q113" si="36">+L103/20</f>
        <v>0</v>
      </c>
      <c r="R103" s="55">
        <f t="shared" ref="R103:R113" si="37">+M103/20</f>
        <v>0</v>
      </c>
      <c r="S103" s="52">
        <f t="shared" ref="S103:S113" si="38">+N103/20</f>
        <v>0</v>
      </c>
      <c r="T103" s="276">
        <f t="shared" ref="T103:T113" si="39">+K103/1</f>
        <v>0</v>
      </c>
      <c r="U103" s="62">
        <f t="shared" si="25"/>
        <v>0</v>
      </c>
    </row>
    <row r="104" spans="1:21" x14ac:dyDescent="0.25">
      <c r="A104" s="340" t="s">
        <v>114</v>
      </c>
      <c r="B104" s="52">
        <f>'DAY19'!H104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+(Table122[[#This Row],[OPENING ]]+Table122[[#This Row],[RECEIPTS]]+Table122[[#This Row],[RETURNS]])-(Table122[[#This Row],[EXCHANGED]]+Table122[[#This Row],[SALES]]+Table122[[#This Row],[ISSUES]])</f>
        <v>0</v>
      </c>
      <c r="I104" s="53">
        <v>0</v>
      </c>
      <c r="J104" s="58">
        <f t="shared" si="26"/>
        <v>0</v>
      </c>
      <c r="K104" s="53">
        <f>+'DAY19'!K104+'DAY20'!C104</f>
        <v>0</v>
      </c>
      <c r="L104" s="54">
        <f>+'DAY19'!L104+'DAY20'!D104</f>
        <v>0</v>
      </c>
      <c r="M104" s="55">
        <f>+'DAY19'!M104+'DAY20'!E104</f>
        <v>0</v>
      </c>
      <c r="N104" s="52">
        <f>+'DAY19'!N104+'DAY20'!F104</f>
        <v>0</v>
      </c>
      <c r="O104" s="276">
        <f>+'DAY19'!O104+'DAY20'!G104</f>
        <v>0</v>
      </c>
      <c r="P104" s="53">
        <f t="shared" si="35"/>
        <v>0</v>
      </c>
      <c r="Q104" s="54">
        <f t="shared" si="36"/>
        <v>0</v>
      </c>
      <c r="R104" s="55">
        <f t="shared" si="37"/>
        <v>0</v>
      </c>
      <c r="S104" s="52">
        <f t="shared" si="38"/>
        <v>0</v>
      </c>
      <c r="T104" s="276">
        <f t="shared" si="39"/>
        <v>0</v>
      </c>
      <c r="U104" s="62">
        <f t="shared" si="25"/>
        <v>0</v>
      </c>
    </row>
    <row r="105" spans="1:21" x14ac:dyDescent="0.25">
      <c r="A105" s="340" t="s">
        <v>113</v>
      </c>
      <c r="B105" s="52">
        <f>'DAY19'!H105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+(Table122[[#This Row],[OPENING ]]+Table122[[#This Row],[RECEIPTS]]+Table122[[#This Row],[RETURNS]])-(Table122[[#This Row],[EXCHANGED]]+Table122[[#This Row],[SALES]]+Table122[[#This Row],[ISSUES]])</f>
        <v>0</v>
      </c>
      <c r="I105" s="53">
        <v>0</v>
      </c>
      <c r="J105" s="58">
        <f t="shared" si="26"/>
        <v>0</v>
      </c>
      <c r="K105" s="53">
        <f>+'DAY19'!K105+'DAY20'!C105</f>
        <v>0</v>
      </c>
      <c r="L105" s="54">
        <f>+'DAY19'!L105+'DAY20'!D105</f>
        <v>0</v>
      </c>
      <c r="M105" s="55">
        <f>+'DAY19'!M105+'DAY20'!E105</f>
        <v>0</v>
      </c>
      <c r="N105" s="52">
        <f>+'DAY19'!N105+'DAY20'!F105</f>
        <v>0</v>
      </c>
      <c r="O105" s="276">
        <f>+'DAY19'!O105+'DAY20'!G105</f>
        <v>0</v>
      </c>
      <c r="P105" s="53">
        <f t="shared" si="35"/>
        <v>0</v>
      </c>
      <c r="Q105" s="54">
        <f t="shared" si="36"/>
        <v>0</v>
      </c>
      <c r="R105" s="55">
        <f t="shared" si="37"/>
        <v>0</v>
      </c>
      <c r="S105" s="52">
        <f t="shared" si="38"/>
        <v>0</v>
      </c>
      <c r="T105" s="276">
        <f t="shared" si="39"/>
        <v>0</v>
      </c>
      <c r="U105" s="62">
        <f t="shared" si="25"/>
        <v>0</v>
      </c>
    </row>
    <row r="106" spans="1:21" x14ac:dyDescent="0.25">
      <c r="A106" s="341" t="s">
        <v>171</v>
      </c>
      <c r="B106" s="52">
        <f>'DAY19'!H106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+(Table122[[#This Row],[OPENING ]]+Table122[[#This Row],[RECEIPTS]]+Table122[[#This Row],[RETURNS]])-(Table122[[#This Row],[EXCHANGED]]+Table122[[#This Row],[SALES]]+Table122[[#This Row],[ISSUES]])</f>
        <v>0</v>
      </c>
      <c r="I106" s="53">
        <v>0</v>
      </c>
      <c r="J106" s="58">
        <f t="shared" si="26"/>
        <v>0</v>
      </c>
      <c r="K106" s="53">
        <f>+'DAY19'!K106+'DAY20'!C106</f>
        <v>0</v>
      </c>
      <c r="L106" s="54">
        <f>+'DAY19'!L106+'DAY20'!D106</f>
        <v>0</v>
      </c>
      <c r="M106" s="55">
        <f>+'DAY19'!M106+'DAY20'!E106</f>
        <v>0</v>
      </c>
      <c r="N106" s="52">
        <f>+'DAY19'!N106+'DAY20'!F106</f>
        <v>0</v>
      </c>
      <c r="O106" s="276">
        <f>+'DAY19'!O106+'DAY20'!G106</f>
        <v>0</v>
      </c>
      <c r="P106" s="53">
        <f t="shared" si="35"/>
        <v>0</v>
      </c>
      <c r="Q106" s="54">
        <f t="shared" si="36"/>
        <v>0</v>
      </c>
      <c r="R106" s="55">
        <f t="shared" si="37"/>
        <v>0</v>
      </c>
      <c r="S106" s="52">
        <f t="shared" si="38"/>
        <v>0</v>
      </c>
      <c r="T106" s="276">
        <f t="shared" si="39"/>
        <v>0</v>
      </c>
      <c r="U106" s="62">
        <f t="shared" si="25"/>
        <v>0</v>
      </c>
    </row>
    <row r="107" spans="1:21" x14ac:dyDescent="0.25">
      <c r="A107" s="340" t="s">
        <v>261</v>
      </c>
      <c r="B107" s="52">
        <f>'DAY19'!H107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+(Table122[[#This Row],[OPENING ]]+Table122[[#This Row],[RECEIPTS]]+Table122[[#This Row],[RETURNS]])-(Table122[[#This Row],[EXCHANGED]]+Table122[[#This Row],[SALES]]+Table122[[#This Row],[ISSUES]])</f>
        <v>258.60000000000002</v>
      </c>
      <c r="I107" s="53">
        <v>0</v>
      </c>
      <c r="J107" s="58">
        <f t="shared" si="26"/>
        <v>-258.60000000000002</v>
      </c>
      <c r="K107" s="53">
        <f>+'DAY19'!K107+'DAY20'!C107</f>
        <v>0</v>
      </c>
      <c r="L107" s="54">
        <f>+'DAY19'!L107+'DAY20'!D107</f>
        <v>0</v>
      </c>
      <c r="M107" s="55">
        <f>+'DAY19'!M107+'DAY20'!E107</f>
        <v>0</v>
      </c>
      <c r="N107" s="52">
        <f>+'DAY19'!N107+'DAY20'!F107</f>
        <v>0</v>
      </c>
      <c r="O107" s="276">
        <f>+'DAY19'!O107+'DAY20'!G107</f>
        <v>0</v>
      </c>
      <c r="P107" s="53">
        <f t="shared" si="35"/>
        <v>0</v>
      </c>
      <c r="Q107" s="54">
        <f t="shared" si="36"/>
        <v>0</v>
      </c>
      <c r="R107" s="55">
        <f t="shared" si="37"/>
        <v>0</v>
      </c>
      <c r="S107" s="52">
        <f t="shared" si="38"/>
        <v>0</v>
      </c>
      <c r="T107" s="276">
        <f t="shared" si="39"/>
        <v>0</v>
      </c>
      <c r="U107" s="62">
        <f t="shared" si="25"/>
        <v>0</v>
      </c>
    </row>
    <row r="108" spans="1:21" x14ac:dyDescent="0.25">
      <c r="A108" s="342" t="s">
        <v>220</v>
      </c>
      <c r="B108" s="52">
        <f>'DAY19'!H108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+(Table122[[#This Row],[OPENING ]]+Table122[[#This Row],[RECEIPTS]]+Table122[[#This Row],[RETURNS]])-(Table122[[#This Row],[EXCHANGED]]+Table122[[#This Row],[SALES]]+Table122[[#This Row],[ISSUES]])</f>
        <v>9803.4</v>
      </c>
      <c r="I108" s="53">
        <v>0</v>
      </c>
      <c r="J108" s="58">
        <f t="shared" si="26"/>
        <v>-9803.4</v>
      </c>
      <c r="K108" s="53">
        <f>+'DAY19'!K108+'DAY20'!C108</f>
        <v>6075</v>
      </c>
      <c r="L108" s="54">
        <f>+'DAY19'!L108+'DAY20'!D108</f>
        <v>0</v>
      </c>
      <c r="M108" s="55">
        <f>+'DAY19'!M108+'DAY20'!E108</f>
        <v>0</v>
      </c>
      <c r="N108" s="52">
        <f>+'DAY19'!N108+'DAY20'!F108</f>
        <v>0</v>
      </c>
      <c r="O108" s="276">
        <f>+'DAY19'!O108+'DAY20'!G108</f>
        <v>3900</v>
      </c>
      <c r="P108" s="53">
        <f t="shared" si="35"/>
        <v>303.75</v>
      </c>
      <c r="Q108" s="54">
        <f t="shared" si="36"/>
        <v>0</v>
      </c>
      <c r="R108" s="55">
        <f t="shared" si="37"/>
        <v>0</v>
      </c>
      <c r="S108" s="52">
        <f t="shared" si="38"/>
        <v>0</v>
      </c>
      <c r="T108" s="276">
        <f t="shared" si="39"/>
        <v>6075</v>
      </c>
      <c r="U108" s="62">
        <f t="shared" si="25"/>
        <v>1.5368841857730746</v>
      </c>
    </row>
    <row r="109" spans="1:21" x14ac:dyDescent="0.25">
      <c r="A109" s="340"/>
      <c r="B109" s="52">
        <f>'DAY19'!H109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+(Table122[[#This Row],[OPENING ]]+Table122[[#This Row],[RECEIPTS]]+Table122[[#This Row],[RETURNS]])-(Table122[[#This Row],[EXCHANGED]]+Table122[[#This Row],[SALES]]+Table122[[#This Row],[ISSUES]])</f>
        <v>0</v>
      </c>
      <c r="I109" s="53">
        <v>0</v>
      </c>
      <c r="J109" s="58">
        <f t="shared" si="26"/>
        <v>0</v>
      </c>
      <c r="K109" s="53">
        <f>+'DAY19'!K109+'DAY20'!C109</f>
        <v>0</v>
      </c>
      <c r="L109" s="54">
        <f>+'DAY19'!L109+'DAY20'!D109</f>
        <v>0</v>
      </c>
      <c r="M109" s="55">
        <f>+'DAY19'!M109+'DAY20'!E109</f>
        <v>0</v>
      </c>
      <c r="N109" s="52">
        <f>+'DAY19'!N109+'DAY20'!F109</f>
        <v>0</v>
      </c>
      <c r="O109" s="276">
        <f>+'DAY19'!O109+'DAY20'!G109</f>
        <v>0</v>
      </c>
      <c r="P109" s="53">
        <f t="shared" si="35"/>
        <v>0</v>
      </c>
      <c r="Q109" s="54">
        <f t="shared" si="36"/>
        <v>0</v>
      </c>
      <c r="R109" s="55">
        <f t="shared" si="37"/>
        <v>0</v>
      </c>
      <c r="S109" s="52">
        <f t="shared" si="38"/>
        <v>0</v>
      </c>
      <c r="T109" s="276">
        <f t="shared" si="39"/>
        <v>0</v>
      </c>
      <c r="U109" s="62">
        <f t="shared" si="25"/>
        <v>0</v>
      </c>
    </row>
    <row r="110" spans="1:21" x14ac:dyDescent="0.25">
      <c r="A110" s="340"/>
      <c r="B110" s="52">
        <f>'DAY19'!H110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+(Table122[[#This Row],[OPENING ]]+Table122[[#This Row],[RECEIPTS]]+Table122[[#This Row],[RETURNS]])-(Table122[[#This Row],[EXCHANGED]]+Table122[[#This Row],[SALES]]+Table122[[#This Row],[ISSUES]])</f>
        <v>0</v>
      </c>
      <c r="I110" s="53">
        <v>0</v>
      </c>
      <c r="J110" s="58">
        <f t="shared" si="26"/>
        <v>0</v>
      </c>
      <c r="K110" s="53">
        <f>+'DAY19'!K110+'DAY20'!C110</f>
        <v>0</v>
      </c>
      <c r="L110" s="54">
        <f>+'DAY19'!L110+'DAY20'!D110</f>
        <v>0</v>
      </c>
      <c r="M110" s="55">
        <f>+'DAY19'!M110+'DAY20'!E110</f>
        <v>0</v>
      </c>
      <c r="N110" s="52">
        <f>+'DAY19'!N110+'DAY20'!F110</f>
        <v>0</v>
      </c>
      <c r="O110" s="276">
        <f>+'DAY19'!O110+'DAY20'!G110</f>
        <v>0</v>
      </c>
      <c r="P110" s="53">
        <f t="shared" si="35"/>
        <v>0</v>
      </c>
      <c r="Q110" s="54">
        <f t="shared" si="36"/>
        <v>0</v>
      </c>
      <c r="R110" s="55">
        <f t="shared" si="37"/>
        <v>0</v>
      </c>
      <c r="S110" s="52">
        <f t="shared" si="38"/>
        <v>0</v>
      </c>
      <c r="T110" s="276">
        <f t="shared" si="39"/>
        <v>0</v>
      </c>
      <c r="U110" s="62">
        <f t="shared" si="25"/>
        <v>0</v>
      </c>
    </row>
    <row r="111" spans="1:21" x14ac:dyDescent="0.25">
      <c r="A111" s="340"/>
      <c r="B111" s="52">
        <f>'DAY19'!H111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+(Table122[[#This Row],[OPENING ]]+Table122[[#This Row],[RECEIPTS]]+Table122[[#This Row],[RETURNS]])-(Table122[[#This Row],[EXCHANGED]]+Table122[[#This Row],[SALES]]+Table122[[#This Row],[ISSUES]])</f>
        <v>0</v>
      </c>
      <c r="I111" s="53">
        <v>0</v>
      </c>
      <c r="J111" s="58">
        <f t="shared" si="26"/>
        <v>0</v>
      </c>
      <c r="K111" s="53">
        <f>+'DAY19'!K111+'DAY20'!C111</f>
        <v>0</v>
      </c>
      <c r="L111" s="54">
        <f>+'DAY19'!L111+'DAY20'!D111</f>
        <v>0</v>
      </c>
      <c r="M111" s="55">
        <f>+'DAY19'!M111+'DAY20'!E111</f>
        <v>0</v>
      </c>
      <c r="N111" s="52">
        <f>+'DAY19'!N111+'DAY20'!F111</f>
        <v>0</v>
      </c>
      <c r="O111" s="276">
        <f>+'DAY19'!O111+'DAY20'!G111</f>
        <v>0</v>
      </c>
      <c r="P111" s="53">
        <f t="shared" si="35"/>
        <v>0</v>
      </c>
      <c r="Q111" s="54">
        <f t="shared" si="36"/>
        <v>0</v>
      </c>
      <c r="R111" s="55">
        <f t="shared" si="37"/>
        <v>0</v>
      </c>
      <c r="S111" s="52">
        <f t="shared" si="38"/>
        <v>0</v>
      </c>
      <c r="T111" s="276">
        <f t="shared" si="39"/>
        <v>0</v>
      </c>
      <c r="U111" s="62">
        <f t="shared" si="25"/>
        <v>0</v>
      </c>
    </row>
    <row r="112" spans="1:21" x14ac:dyDescent="0.25">
      <c r="A112" s="340"/>
      <c r="B112" s="52">
        <f>'DAY19'!H112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+(Table122[[#This Row],[OPENING ]]+Table122[[#This Row],[RECEIPTS]]+Table122[[#This Row],[RETURNS]])-(Table122[[#This Row],[EXCHANGED]]+Table122[[#This Row],[SALES]]+Table122[[#This Row],[ISSUES]])</f>
        <v>0</v>
      </c>
      <c r="I112" s="53">
        <v>0</v>
      </c>
      <c r="J112" s="58">
        <f t="shared" si="26"/>
        <v>0</v>
      </c>
      <c r="K112" s="53">
        <f>+'DAY19'!K112+'DAY20'!C112</f>
        <v>0</v>
      </c>
      <c r="L112" s="54">
        <f>+'DAY19'!L112+'DAY20'!D112</f>
        <v>0</v>
      </c>
      <c r="M112" s="55">
        <f>+'DAY19'!M112+'DAY20'!E112</f>
        <v>0</v>
      </c>
      <c r="N112" s="52">
        <f>+'DAY19'!N112+'DAY20'!F112</f>
        <v>0</v>
      </c>
      <c r="O112" s="276">
        <f>+'DAY19'!O112+'DAY20'!G112</f>
        <v>0</v>
      </c>
      <c r="P112" s="53">
        <f t="shared" si="35"/>
        <v>0</v>
      </c>
      <c r="Q112" s="54">
        <f t="shared" si="36"/>
        <v>0</v>
      </c>
      <c r="R112" s="55">
        <f t="shared" si="37"/>
        <v>0</v>
      </c>
      <c r="S112" s="52">
        <f t="shared" si="38"/>
        <v>0</v>
      </c>
      <c r="T112" s="276">
        <f t="shared" si="39"/>
        <v>0</v>
      </c>
      <c r="U112" s="62">
        <f t="shared" si="25"/>
        <v>0</v>
      </c>
    </row>
    <row r="113" spans="1:21" ht="15.75" thickBot="1" x14ac:dyDescent="0.3">
      <c r="A113" s="342" t="s">
        <v>126</v>
      </c>
      <c r="B113" s="52">
        <f>'DAY19'!H113</f>
        <v>0</v>
      </c>
      <c r="C113" s="53">
        <v>0</v>
      </c>
      <c r="D113" s="54">
        <v>0</v>
      </c>
      <c r="E113" s="55">
        <v>0</v>
      </c>
      <c r="F113" s="52">
        <v>0</v>
      </c>
      <c r="G113" s="276">
        <v>0</v>
      </c>
      <c r="H113" s="54">
        <f>+(Table122[[#This Row],[OPENING ]]+Table122[[#This Row],[RECEIPTS]]+Table122[[#This Row],[RETURNS]])-(Table122[[#This Row],[EXCHANGED]]+Table122[[#This Row],[SALES]]+Table122[[#This Row],[ISSUES]])</f>
        <v>0</v>
      </c>
      <c r="I113" s="144">
        <v>0</v>
      </c>
      <c r="J113" s="148">
        <f t="shared" si="26"/>
        <v>0</v>
      </c>
      <c r="K113" s="53">
        <f>+'DAY19'!K113+'DAY20'!C113</f>
        <v>0</v>
      </c>
      <c r="L113" s="54">
        <f>+'DAY19'!L113+'DAY20'!D113</f>
        <v>0</v>
      </c>
      <c r="M113" s="55">
        <f>+'DAY19'!M113+'DAY20'!E113</f>
        <v>0</v>
      </c>
      <c r="N113" s="52">
        <f>+'DAY19'!N113+'DAY20'!F113</f>
        <v>0</v>
      </c>
      <c r="O113" s="276">
        <f>+'DAY19'!O113+'DAY20'!G113</f>
        <v>0</v>
      </c>
      <c r="P113" s="53">
        <f t="shared" si="35"/>
        <v>0</v>
      </c>
      <c r="Q113" s="54">
        <f t="shared" si="36"/>
        <v>0</v>
      </c>
      <c r="R113" s="55">
        <f t="shared" si="37"/>
        <v>0</v>
      </c>
      <c r="S113" s="52">
        <f t="shared" si="38"/>
        <v>0</v>
      </c>
      <c r="T113" s="298">
        <f t="shared" si="39"/>
        <v>0</v>
      </c>
      <c r="U113" s="167">
        <f t="shared" si="25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40">SUM(C102:C113)</f>
        <v>0</v>
      </c>
      <c r="D114" s="162">
        <f t="shared" si="40"/>
        <v>0</v>
      </c>
      <c r="E114" s="163">
        <f t="shared" si="40"/>
        <v>0</v>
      </c>
      <c r="F114" s="160">
        <f t="shared" si="40"/>
        <v>0</v>
      </c>
      <c r="G114" s="277">
        <f t="shared" ref="G114:T114" si="41">SUM(G102:G113)</f>
        <v>0</v>
      </c>
      <c r="H114" s="162">
        <f t="shared" si="41"/>
        <v>10062</v>
      </c>
      <c r="I114" s="161">
        <f t="shared" si="41"/>
        <v>0</v>
      </c>
      <c r="J114" s="165">
        <f>SUM(J102:J113)</f>
        <v>-10062</v>
      </c>
      <c r="K114" s="161">
        <f t="shared" si="41"/>
        <v>6075</v>
      </c>
      <c r="L114" s="162">
        <f t="shared" si="41"/>
        <v>0</v>
      </c>
      <c r="M114" s="163">
        <f t="shared" si="41"/>
        <v>0</v>
      </c>
      <c r="N114" s="160">
        <f t="shared" si="41"/>
        <v>0</v>
      </c>
      <c r="O114" s="277">
        <f t="shared" si="41"/>
        <v>3900</v>
      </c>
      <c r="P114" s="161">
        <f t="shared" si="41"/>
        <v>303.75</v>
      </c>
      <c r="Q114" s="162">
        <f t="shared" si="41"/>
        <v>0</v>
      </c>
      <c r="R114" s="163">
        <f t="shared" si="41"/>
        <v>0</v>
      </c>
      <c r="S114" s="160">
        <f t="shared" si="41"/>
        <v>0</v>
      </c>
      <c r="T114" s="277">
        <f t="shared" si="41"/>
        <v>6075</v>
      </c>
      <c r="U114" s="166">
        <f t="shared" si="25"/>
        <v>1.5774250440917108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'DAY19'!H117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+(Table122[[#This Row],[OPENING ]]+Table122[[#This Row],[RECEIPTS]]+Table122[[#This Row],[RETURNS]])-(Table122[[#This Row],[EXCHANGED]]+Table122[[#This Row],[SALES]]+Table122[[#This Row],[ISSUES]])</f>
        <v>0</v>
      </c>
      <c r="I117" s="53">
        <v>0</v>
      </c>
      <c r="J117" s="58">
        <f t="shared" si="26"/>
        <v>0</v>
      </c>
      <c r="K117" s="53">
        <f>+'DAY19'!K117+'DAY20'!C117</f>
        <v>0</v>
      </c>
      <c r="L117" s="54">
        <f>+'DAY19'!L117+'DAY20'!D117</f>
        <v>0</v>
      </c>
      <c r="M117" s="55">
        <f>+'DAY19'!M117+'DAY20'!E117</f>
        <v>0</v>
      </c>
      <c r="N117" s="52">
        <f>+'DAY19'!N117+'DAY20'!F117</f>
        <v>0</v>
      </c>
      <c r="O117" s="276">
        <f>+'DAY19'!O117+'DAY20'!G117</f>
        <v>0</v>
      </c>
      <c r="P117" s="53">
        <f>+K117/20</f>
        <v>0</v>
      </c>
      <c r="Q117" s="54">
        <f>+L117/20</f>
        <v>0</v>
      </c>
      <c r="R117" s="55">
        <f>+M117/20</f>
        <v>0</v>
      </c>
      <c r="S117" s="52">
        <f>+N117/20</f>
        <v>0</v>
      </c>
      <c r="T117" s="276">
        <f>+O117/20</f>
        <v>0</v>
      </c>
      <c r="U117" s="62">
        <f t="shared" si="25"/>
        <v>0</v>
      </c>
    </row>
    <row r="118" spans="1:21" x14ac:dyDescent="0.25">
      <c r="A118" s="78" t="s">
        <v>46</v>
      </c>
      <c r="B118" s="52">
        <f>'DAY19'!H118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+(Table122[[#This Row],[OPENING ]]+Table122[[#This Row],[RECEIPTS]]+Table122[[#This Row],[RETURNS]])-(Table122[[#This Row],[EXCHANGED]]+Table122[[#This Row],[SALES]]+Table122[[#This Row],[ISSUES]])</f>
        <v>0</v>
      </c>
      <c r="I118" s="53">
        <v>0</v>
      </c>
      <c r="J118" s="58">
        <f t="shared" si="26"/>
        <v>0</v>
      </c>
      <c r="K118" s="53">
        <f>+'DAY19'!K118+'DAY20'!C118</f>
        <v>0</v>
      </c>
      <c r="L118" s="54">
        <f>+'DAY19'!L118+'DAY20'!D118</f>
        <v>0</v>
      </c>
      <c r="M118" s="55">
        <f>+'DAY19'!M118+'DAY20'!E118</f>
        <v>0</v>
      </c>
      <c r="N118" s="52">
        <f>+'DAY19'!N118+'DAY20'!F118</f>
        <v>0</v>
      </c>
      <c r="O118" s="276">
        <f>+'DAY19'!O118+'DAY20'!G118</f>
        <v>0</v>
      </c>
      <c r="P118" s="53">
        <f t="shared" ref="P118:P124" si="42">+K118/20</f>
        <v>0</v>
      </c>
      <c r="Q118" s="54">
        <f t="shared" ref="Q118:Q124" si="43">+L118/20</f>
        <v>0</v>
      </c>
      <c r="R118" s="55">
        <f t="shared" ref="R118:R124" si="44">+M118/20</f>
        <v>0</v>
      </c>
      <c r="S118" s="52">
        <f t="shared" ref="S118:S124" si="45">+N118/20</f>
        <v>0</v>
      </c>
      <c r="T118" s="276">
        <f t="shared" ref="T118:T124" si="46">+O118/20</f>
        <v>0</v>
      </c>
      <c r="U118" s="62">
        <f t="shared" si="25"/>
        <v>0</v>
      </c>
    </row>
    <row r="119" spans="1:21" x14ac:dyDescent="0.25">
      <c r="A119" s="78"/>
      <c r="B119" s="52">
        <f>'DAY19'!H119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+(Table122[[#This Row],[OPENING ]]+Table122[[#This Row],[RECEIPTS]]+Table122[[#This Row],[RETURNS]])-(Table122[[#This Row],[EXCHANGED]]+Table122[[#This Row],[SALES]]+Table122[[#This Row],[ISSUES]])</f>
        <v>0</v>
      </c>
      <c r="I119" s="53">
        <v>0</v>
      </c>
      <c r="J119" s="58">
        <f t="shared" si="26"/>
        <v>0</v>
      </c>
      <c r="K119" s="53">
        <f>+'DAY19'!K119+'DAY20'!C119</f>
        <v>0</v>
      </c>
      <c r="L119" s="54">
        <f>+'DAY19'!L119+'DAY20'!D119</f>
        <v>0</v>
      </c>
      <c r="M119" s="55">
        <f>+'DAY19'!M119+'DAY20'!E119</f>
        <v>0</v>
      </c>
      <c r="N119" s="52">
        <f>+'DAY19'!N119+'DAY20'!F119</f>
        <v>0</v>
      </c>
      <c r="O119" s="276">
        <f>+'DAY19'!O119+'DAY20'!G119</f>
        <v>0</v>
      </c>
      <c r="P119" s="53">
        <f t="shared" si="42"/>
        <v>0</v>
      </c>
      <c r="Q119" s="54">
        <f t="shared" si="43"/>
        <v>0</v>
      </c>
      <c r="R119" s="55">
        <f t="shared" si="44"/>
        <v>0</v>
      </c>
      <c r="S119" s="52">
        <f t="shared" si="45"/>
        <v>0</v>
      </c>
      <c r="T119" s="276">
        <f t="shared" si="46"/>
        <v>0</v>
      </c>
      <c r="U119" s="62">
        <f t="shared" si="25"/>
        <v>0</v>
      </c>
    </row>
    <row r="120" spans="1:21" x14ac:dyDescent="0.25">
      <c r="A120" s="78" t="s">
        <v>230</v>
      </c>
      <c r="B120" s="52">
        <f>'DAY19'!H120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+(Table122[[#This Row],[OPENING ]]+Table122[[#This Row],[RECEIPTS]]+Table122[[#This Row],[RETURNS]])-(Table122[[#This Row],[EXCHANGED]]+Table122[[#This Row],[SALES]]+Table122[[#This Row],[ISSUES]])</f>
        <v>0</v>
      </c>
      <c r="I120" s="53">
        <v>0</v>
      </c>
      <c r="J120" s="58">
        <f t="shared" si="26"/>
        <v>0</v>
      </c>
      <c r="K120" s="53">
        <f>+'DAY19'!K120+'DAY20'!C120</f>
        <v>0</v>
      </c>
      <c r="L120" s="54">
        <f>+'DAY19'!L120+'DAY20'!D120</f>
        <v>0</v>
      </c>
      <c r="M120" s="55">
        <f>+'DAY19'!M120+'DAY20'!E120</f>
        <v>0</v>
      </c>
      <c r="N120" s="52">
        <f>+'DAY19'!N120+'DAY20'!F120</f>
        <v>0</v>
      </c>
      <c r="O120" s="276">
        <f>+'DAY19'!O120+'DAY20'!G120</f>
        <v>0</v>
      </c>
      <c r="P120" s="53">
        <f t="shared" si="42"/>
        <v>0</v>
      </c>
      <c r="Q120" s="54">
        <f t="shared" si="43"/>
        <v>0</v>
      </c>
      <c r="R120" s="55">
        <f t="shared" si="44"/>
        <v>0</v>
      </c>
      <c r="S120" s="52">
        <f t="shared" si="45"/>
        <v>0</v>
      </c>
      <c r="T120" s="276">
        <f t="shared" si="46"/>
        <v>0</v>
      </c>
      <c r="U120" s="62">
        <f t="shared" si="25"/>
        <v>0</v>
      </c>
    </row>
    <row r="121" spans="1:21" x14ac:dyDescent="0.25">
      <c r="A121" s="78" t="s">
        <v>231</v>
      </c>
      <c r="B121" s="52">
        <f>'DAY19'!H121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+(Table122[[#This Row],[OPENING ]]+Table122[[#This Row],[RECEIPTS]]+Table122[[#This Row],[RETURNS]])-(Table122[[#This Row],[EXCHANGED]]+Table122[[#This Row],[SALES]]+Table122[[#This Row],[ISSUES]])</f>
        <v>8486.7999999999993</v>
      </c>
      <c r="I121" s="53">
        <v>0</v>
      </c>
      <c r="J121" s="58">
        <f t="shared" si="26"/>
        <v>-8486.7999999999993</v>
      </c>
      <c r="K121" s="53">
        <f>+'DAY19'!K121+'DAY20'!C121</f>
        <v>0</v>
      </c>
      <c r="L121" s="54">
        <f>+'DAY19'!L121+'DAY20'!D121</f>
        <v>8.3000000000000007</v>
      </c>
      <c r="M121" s="55">
        <f>+'DAY19'!M121+'DAY20'!E121</f>
        <v>0</v>
      </c>
      <c r="N121" s="52">
        <f>+'DAY19'!N121+'DAY20'!F121</f>
        <v>0</v>
      </c>
      <c r="O121" s="276">
        <f>+'DAY19'!O121+'DAY20'!G121</f>
        <v>2209.9</v>
      </c>
      <c r="P121" s="53">
        <f t="shared" si="42"/>
        <v>0</v>
      </c>
      <c r="Q121" s="54">
        <f t="shared" si="43"/>
        <v>0.41500000000000004</v>
      </c>
      <c r="R121" s="55">
        <f t="shared" si="44"/>
        <v>0</v>
      </c>
      <c r="S121" s="52">
        <f t="shared" si="45"/>
        <v>0</v>
      </c>
      <c r="T121" s="276">
        <f t="shared" si="46"/>
        <v>110.495</v>
      </c>
      <c r="U121" s="62">
        <f t="shared" si="25"/>
        <v>76.519700658191312</v>
      </c>
    </row>
    <row r="122" spans="1:21" x14ac:dyDescent="0.25">
      <c r="A122" s="78" t="s">
        <v>232</v>
      </c>
      <c r="B122" s="52">
        <f>'DAY19'!H122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+(Table122[[#This Row],[OPENING ]]+Table122[[#This Row],[RECEIPTS]]+Table122[[#This Row],[RETURNS]])-(Table122[[#This Row],[EXCHANGED]]+Table122[[#This Row],[SALES]]+Table122[[#This Row],[ISSUES]])</f>
        <v>0</v>
      </c>
      <c r="I122" s="53">
        <v>0</v>
      </c>
      <c r="J122" s="58">
        <f t="shared" si="26"/>
        <v>0</v>
      </c>
      <c r="K122" s="53">
        <f>+'DAY19'!K122+'DAY20'!C122</f>
        <v>0</v>
      </c>
      <c r="L122" s="54">
        <f>+'DAY19'!L122+'DAY20'!D122</f>
        <v>0</v>
      </c>
      <c r="M122" s="55">
        <f>+'DAY19'!M122+'DAY20'!E122</f>
        <v>0</v>
      </c>
      <c r="N122" s="52">
        <f>+'DAY19'!N122+'DAY20'!F122</f>
        <v>0</v>
      </c>
      <c r="O122" s="276">
        <f>+'DAY19'!O122+'DAY20'!G122</f>
        <v>0</v>
      </c>
      <c r="P122" s="53">
        <f t="shared" si="42"/>
        <v>0</v>
      </c>
      <c r="Q122" s="54">
        <f t="shared" si="43"/>
        <v>0</v>
      </c>
      <c r="R122" s="55">
        <f t="shared" si="44"/>
        <v>0</v>
      </c>
      <c r="S122" s="52">
        <f t="shared" si="45"/>
        <v>0</v>
      </c>
      <c r="T122" s="276">
        <f t="shared" si="46"/>
        <v>0</v>
      </c>
      <c r="U122" s="62">
        <f t="shared" si="25"/>
        <v>0</v>
      </c>
    </row>
    <row r="123" spans="1:21" x14ac:dyDescent="0.25">
      <c r="A123" s="320" t="s">
        <v>246</v>
      </c>
      <c r="B123" s="52">
        <f>'DAY19'!H123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+(Table122[[#This Row],[OPENING ]]+Table122[[#This Row],[RECEIPTS]]+Table122[[#This Row],[RETURNS]])-(Table122[[#This Row],[EXCHANGED]]+Table122[[#This Row],[SALES]]+Table122[[#This Row],[ISSUES]])</f>
        <v>100</v>
      </c>
      <c r="I123" s="53">
        <v>0</v>
      </c>
      <c r="J123" s="58">
        <f t="shared" si="26"/>
        <v>-100</v>
      </c>
      <c r="K123" s="53">
        <f>+'DAY19'!K123+'DAY20'!C123</f>
        <v>0</v>
      </c>
      <c r="L123" s="54">
        <f>+'DAY19'!L123+'DAY20'!D123</f>
        <v>0</v>
      </c>
      <c r="M123" s="55">
        <f>+'DAY19'!M123+'DAY20'!E123</f>
        <v>0</v>
      </c>
      <c r="N123" s="52">
        <f>+'DAY19'!N123+'DAY20'!F123</f>
        <v>0</v>
      </c>
      <c r="O123" s="276">
        <f>+'DAY19'!O123+'DAY20'!G123</f>
        <v>0</v>
      </c>
      <c r="P123" s="53">
        <f t="shared" si="42"/>
        <v>0</v>
      </c>
      <c r="Q123" s="54">
        <f t="shared" si="43"/>
        <v>0</v>
      </c>
      <c r="R123" s="55">
        <f t="shared" si="44"/>
        <v>0</v>
      </c>
      <c r="S123" s="52">
        <f t="shared" si="45"/>
        <v>0</v>
      </c>
      <c r="T123" s="276">
        <f t="shared" si="46"/>
        <v>0</v>
      </c>
      <c r="U123" s="62">
        <f t="shared" si="25"/>
        <v>0</v>
      </c>
    </row>
    <row r="124" spans="1:21" ht="15.75" thickBot="1" x14ac:dyDescent="0.3">
      <c r="A124" s="177"/>
      <c r="B124" s="52">
        <f>'DAY19'!H124</f>
        <v>0</v>
      </c>
      <c r="C124" s="53">
        <v>0</v>
      </c>
      <c r="D124" s="54">
        <v>0</v>
      </c>
      <c r="E124" s="55">
        <v>0</v>
      </c>
      <c r="F124" s="52">
        <v>0</v>
      </c>
      <c r="G124" s="276">
        <v>0</v>
      </c>
      <c r="H124" s="54">
        <f>+(Table122[[#This Row],[OPENING ]]+Table122[[#This Row],[RECEIPTS]]+Table122[[#This Row],[RETURNS]])-(Table122[[#This Row],[EXCHANGED]]+Table122[[#This Row],[SALES]]+Table122[[#This Row],[ISSUES]])</f>
        <v>0</v>
      </c>
      <c r="I124" s="144">
        <v>0</v>
      </c>
      <c r="J124" s="148">
        <f t="shared" si="26"/>
        <v>0</v>
      </c>
      <c r="K124" s="53">
        <f>+'DAY19'!K124+'DAY20'!C124</f>
        <v>0</v>
      </c>
      <c r="L124" s="54">
        <f>+'DAY19'!L124+'DAY20'!D124</f>
        <v>0</v>
      </c>
      <c r="M124" s="55">
        <f>+'DAY19'!M124+'DAY20'!E124</f>
        <v>0</v>
      </c>
      <c r="N124" s="52">
        <f>+'DAY19'!N124+'DAY20'!F124</f>
        <v>0</v>
      </c>
      <c r="O124" s="276">
        <f>+'DAY19'!O124+'DAY20'!G124</f>
        <v>0</v>
      </c>
      <c r="P124" s="53">
        <f t="shared" si="42"/>
        <v>0</v>
      </c>
      <c r="Q124" s="54">
        <f t="shared" si="43"/>
        <v>0</v>
      </c>
      <c r="R124" s="55">
        <f t="shared" si="44"/>
        <v>0</v>
      </c>
      <c r="S124" s="52">
        <f t="shared" si="45"/>
        <v>0</v>
      </c>
      <c r="T124" s="276">
        <f t="shared" si="46"/>
        <v>0</v>
      </c>
      <c r="U124" s="167">
        <f t="shared" si="25"/>
        <v>0</v>
      </c>
    </row>
    <row r="125" spans="1:21" ht="17.25" thickBot="1" x14ac:dyDescent="0.35">
      <c r="A125" s="159" t="s">
        <v>196</v>
      </c>
      <c r="B125" s="160">
        <f t="shared" ref="B125:T125" si="47">SUM(B117:B124)</f>
        <v>8586.7999999999993</v>
      </c>
      <c r="C125" s="161">
        <f t="shared" si="47"/>
        <v>0</v>
      </c>
      <c r="D125" s="162">
        <f t="shared" si="47"/>
        <v>0</v>
      </c>
      <c r="E125" s="163">
        <f t="shared" si="47"/>
        <v>0</v>
      </c>
      <c r="F125" s="160">
        <f t="shared" si="47"/>
        <v>0</v>
      </c>
      <c r="G125" s="277">
        <f t="shared" si="47"/>
        <v>0</v>
      </c>
      <c r="H125" s="162">
        <f t="shared" si="47"/>
        <v>8586.7999999999993</v>
      </c>
      <c r="I125" s="161">
        <f t="shared" si="47"/>
        <v>0</v>
      </c>
      <c r="J125" s="165">
        <f>SUM(J117:J124)</f>
        <v>-8586.7999999999993</v>
      </c>
      <c r="K125" s="161">
        <f t="shared" si="47"/>
        <v>0</v>
      </c>
      <c r="L125" s="162">
        <f t="shared" si="47"/>
        <v>8.3000000000000007</v>
      </c>
      <c r="M125" s="163">
        <f t="shared" si="47"/>
        <v>0</v>
      </c>
      <c r="N125" s="160">
        <f t="shared" si="47"/>
        <v>0</v>
      </c>
      <c r="O125" s="277">
        <f t="shared" si="47"/>
        <v>2209.9</v>
      </c>
      <c r="P125" s="161">
        <f t="shared" si="47"/>
        <v>0</v>
      </c>
      <c r="Q125" s="162">
        <f t="shared" si="47"/>
        <v>0.41500000000000004</v>
      </c>
      <c r="R125" s="163">
        <f t="shared" si="47"/>
        <v>0</v>
      </c>
      <c r="S125" s="160">
        <f t="shared" si="47"/>
        <v>0</v>
      </c>
      <c r="T125" s="277">
        <f t="shared" si="47"/>
        <v>110.495</v>
      </c>
      <c r="U125" s="166">
        <f t="shared" si="25"/>
        <v>77.421332612027754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'DAY19'!H128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+(Table122[[#This Row],[OPENING ]]+Table122[[#This Row],[RECEIPTS]]+Table122[[#This Row],[RETURNS]])-(Table122[[#This Row],[EXCHANGED]]+Table122[[#This Row],[SALES]]+Table122[[#This Row],[ISSUES]])</f>
        <v>0</v>
      </c>
      <c r="I128" s="53">
        <v>0</v>
      </c>
      <c r="J128" s="58">
        <f t="shared" si="26"/>
        <v>0</v>
      </c>
      <c r="K128" s="53">
        <f>+'DAY19'!K128+'DAY20'!C128</f>
        <v>0</v>
      </c>
      <c r="L128" s="54">
        <f>+'DAY19'!L128+'DAY20'!D128</f>
        <v>0</v>
      </c>
      <c r="M128" s="55">
        <f>+'DAY19'!M128+'DAY20'!E128</f>
        <v>0</v>
      </c>
      <c r="N128" s="52">
        <f>+'DAY19'!N128+'DAY20'!F128</f>
        <v>0</v>
      </c>
      <c r="O128" s="276">
        <f>+'DAY19'!O128+'DAY20'!G128</f>
        <v>1017</v>
      </c>
      <c r="P128" s="53">
        <f>+K128/20</f>
        <v>0</v>
      </c>
      <c r="Q128" s="54">
        <f>+L128/20</f>
        <v>0</v>
      </c>
      <c r="R128" s="55">
        <f>+M128/20</f>
        <v>0</v>
      </c>
      <c r="S128" s="52">
        <f>+N128/20</f>
        <v>0</v>
      </c>
      <c r="T128" s="276">
        <f>+O128/20</f>
        <v>50.85</v>
      </c>
      <c r="U128" s="62">
        <f t="shared" si="25"/>
        <v>0</v>
      </c>
    </row>
    <row r="129" spans="1:21" x14ac:dyDescent="0.25">
      <c r="A129" s="80" t="s">
        <v>48</v>
      </c>
      <c r="B129" s="52">
        <f>'DAY19'!H129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+(Table122[[#This Row],[OPENING ]]+Table122[[#This Row],[RECEIPTS]]+Table122[[#This Row],[RETURNS]])-(Table122[[#This Row],[EXCHANGED]]+Table122[[#This Row],[SALES]]+Table122[[#This Row],[ISSUES]])</f>
        <v>28</v>
      </c>
      <c r="I129" s="53">
        <v>0</v>
      </c>
      <c r="J129" s="58">
        <f t="shared" si="26"/>
        <v>-28</v>
      </c>
      <c r="K129" s="53">
        <f>+'DAY19'!K129+'DAY20'!C129</f>
        <v>0</v>
      </c>
      <c r="L129" s="54">
        <f>+'DAY19'!L129+'DAY20'!D129</f>
        <v>0</v>
      </c>
      <c r="M129" s="55">
        <f>+'DAY19'!M129+'DAY20'!E129</f>
        <v>0</v>
      </c>
      <c r="N129" s="52">
        <f>+'DAY19'!N129+'DAY20'!F129</f>
        <v>0</v>
      </c>
      <c r="O129" s="276">
        <f>+'DAY19'!O129+'DAY20'!G129</f>
        <v>0</v>
      </c>
      <c r="P129" s="53">
        <f t="shared" ref="P129:P149" si="48">+K129/20</f>
        <v>0</v>
      </c>
      <c r="Q129" s="54">
        <f t="shared" ref="Q129:Q149" si="49">+L129/20</f>
        <v>0</v>
      </c>
      <c r="R129" s="55">
        <f t="shared" ref="R129:R149" si="50">+M129/20</f>
        <v>0</v>
      </c>
      <c r="S129" s="52">
        <f t="shared" ref="S129:S149" si="51">+N129/20</f>
        <v>0</v>
      </c>
      <c r="T129" s="276">
        <f t="shared" ref="T129:T149" si="52">+O129/20</f>
        <v>0</v>
      </c>
      <c r="U129" s="62">
        <f t="shared" si="25"/>
        <v>0</v>
      </c>
    </row>
    <row r="130" spans="1:21" x14ac:dyDescent="0.25">
      <c r="A130" s="80" t="s">
        <v>49</v>
      </c>
      <c r="B130" s="52">
        <f>'DAY19'!H130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+(Table122[[#This Row],[OPENING ]]+Table122[[#This Row],[RECEIPTS]]+Table122[[#This Row],[RETURNS]])-(Table122[[#This Row],[EXCHANGED]]+Table122[[#This Row],[SALES]]+Table122[[#This Row],[ISSUES]])</f>
        <v>0</v>
      </c>
      <c r="I130" s="53">
        <v>0</v>
      </c>
      <c r="J130" s="58">
        <f t="shared" si="26"/>
        <v>0</v>
      </c>
      <c r="K130" s="53">
        <f>+'DAY19'!K130+'DAY20'!C130</f>
        <v>20</v>
      </c>
      <c r="L130" s="54">
        <f>+'DAY19'!L130+'DAY20'!D130</f>
        <v>0</v>
      </c>
      <c r="M130" s="55">
        <f>+'DAY19'!M130+'DAY20'!E130</f>
        <v>0</v>
      </c>
      <c r="N130" s="52">
        <f>+'DAY19'!N130+'DAY20'!F130</f>
        <v>0</v>
      </c>
      <c r="O130" s="276">
        <f>+'DAY19'!O130+'DAY20'!G130</f>
        <v>220</v>
      </c>
      <c r="P130" s="53">
        <f t="shared" si="48"/>
        <v>1</v>
      </c>
      <c r="Q130" s="54">
        <f t="shared" si="49"/>
        <v>0</v>
      </c>
      <c r="R130" s="55">
        <f t="shared" si="50"/>
        <v>0</v>
      </c>
      <c r="S130" s="52">
        <f t="shared" si="51"/>
        <v>0</v>
      </c>
      <c r="T130" s="276">
        <f t="shared" si="52"/>
        <v>11</v>
      </c>
      <c r="U130" s="62">
        <f t="shared" si="25"/>
        <v>0</v>
      </c>
    </row>
    <row r="131" spans="1:21" x14ac:dyDescent="0.25">
      <c r="A131" s="80" t="s">
        <v>50</v>
      </c>
      <c r="B131" s="52">
        <f>'DAY19'!H131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+(Table122[[#This Row],[OPENING ]]+Table122[[#This Row],[RECEIPTS]]+Table122[[#This Row],[RETURNS]])-(Table122[[#This Row],[EXCHANGED]]+Table122[[#This Row],[SALES]]+Table122[[#This Row],[ISSUES]])</f>
        <v>43.900000000000006</v>
      </c>
      <c r="I131" s="53">
        <v>0</v>
      </c>
      <c r="J131" s="58">
        <f t="shared" si="26"/>
        <v>-43.900000000000006</v>
      </c>
      <c r="K131" s="53">
        <f>+'DAY19'!K131+'DAY20'!C131</f>
        <v>0</v>
      </c>
      <c r="L131" s="54">
        <f>+'DAY19'!L131+'DAY20'!D131</f>
        <v>0</v>
      </c>
      <c r="M131" s="55">
        <f>+'DAY19'!M131+'DAY20'!E131</f>
        <v>0</v>
      </c>
      <c r="N131" s="52">
        <f>+'DAY19'!N131+'DAY20'!F131</f>
        <v>0</v>
      </c>
      <c r="O131" s="276">
        <f>+'DAY19'!O131+'DAY20'!G131</f>
        <v>15.8</v>
      </c>
      <c r="P131" s="53">
        <f t="shared" si="48"/>
        <v>0</v>
      </c>
      <c r="Q131" s="54">
        <f t="shared" si="49"/>
        <v>0</v>
      </c>
      <c r="R131" s="55">
        <f t="shared" si="50"/>
        <v>0</v>
      </c>
      <c r="S131" s="52">
        <f t="shared" si="51"/>
        <v>0</v>
      </c>
      <c r="T131" s="276">
        <f t="shared" si="52"/>
        <v>0.79</v>
      </c>
      <c r="U131" s="62">
        <f t="shared" si="25"/>
        <v>55.569620253164558</v>
      </c>
    </row>
    <row r="132" spans="1:21" x14ac:dyDescent="0.25">
      <c r="A132" s="80" t="s">
        <v>107</v>
      </c>
      <c r="B132" s="52">
        <f>'DAY19'!H132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+(Table122[[#This Row],[OPENING ]]+Table122[[#This Row],[RECEIPTS]]+Table122[[#This Row],[RETURNS]])-(Table122[[#This Row],[EXCHANGED]]+Table122[[#This Row],[SALES]]+Table122[[#This Row],[ISSUES]])</f>
        <v>0</v>
      </c>
      <c r="I132" s="53">
        <v>0</v>
      </c>
      <c r="J132" s="58">
        <f t="shared" si="26"/>
        <v>0</v>
      </c>
      <c r="K132" s="53">
        <f>+'DAY19'!K132+'DAY20'!C132</f>
        <v>0</v>
      </c>
      <c r="L132" s="54">
        <f>+'DAY19'!L132+'DAY20'!D132</f>
        <v>0</v>
      </c>
      <c r="M132" s="55">
        <f>+'DAY19'!M132+'DAY20'!E132</f>
        <v>0</v>
      </c>
      <c r="N132" s="52">
        <f>+'DAY19'!N132+'DAY20'!F132</f>
        <v>0</v>
      </c>
      <c r="O132" s="276">
        <f>+'DAY19'!O132+'DAY20'!G132</f>
        <v>0</v>
      </c>
      <c r="P132" s="53">
        <f t="shared" si="48"/>
        <v>0</v>
      </c>
      <c r="Q132" s="54">
        <f t="shared" si="49"/>
        <v>0</v>
      </c>
      <c r="R132" s="55">
        <f t="shared" si="50"/>
        <v>0</v>
      </c>
      <c r="S132" s="52">
        <f t="shared" si="51"/>
        <v>0</v>
      </c>
      <c r="T132" s="276">
        <f t="shared" si="52"/>
        <v>0</v>
      </c>
      <c r="U132" s="62">
        <f t="shared" si="25"/>
        <v>0</v>
      </c>
    </row>
    <row r="133" spans="1:21" x14ac:dyDescent="0.25">
      <c r="A133" s="80" t="s">
        <v>108</v>
      </c>
      <c r="B133" s="52">
        <f>'DAY19'!H133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+(Table122[[#This Row],[OPENING ]]+Table122[[#This Row],[RECEIPTS]]+Table122[[#This Row],[RETURNS]])-(Table122[[#This Row],[EXCHANGED]]+Table122[[#This Row],[SALES]]+Table122[[#This Row],[ISSUES]])</f>
        <v>5775.4</v>
      </c>
      <c r="I133" s="53">
        <v>0</v>
      </c>
      <c r="J133" s="58">
        <f t="shared" si="26"/>
        <v>-5775.4</v>
      </c>
      <c r="K133" s="53">
        <f>+'DAY19'!K133+'DAY20'!C133</f>
        <v>0</v>
      </c>
      <c r="L133" s="54">
        <f>+'DAY19'!L133+'DAY20'!D133</f>
        <v>0</v>
      </c>
      <c r="M133" s="55">
        <f>+'DAY19'!M133+'DAY20'!E133</f>
        <v>0</v>
      </c>
      <c r="N133" s="52">
        <f>+'DAY19'!N133+'DAY20'!F133</f>
        <v>0</v>
      </c>
      <c r="O133" s="276">
        <f>+'DAY19'!O133+'DAY20'!G133</f>
        <v>0</v>
      </c>
      <c r="P133" s="53">
        <f t="shared" si="48"/>
        <v>0</v>
      </c>
      <c r="Q133" s="54">
        <f t="shared" si="49"/>
        <v>0</v>
      </c>
      <c r="R133" s="55">
        <f t="shared" si="50"/>
        <v>0</v>
      </c>
      <c r="S133" s="52">
        <f t="shared" si="51"/>
        <v>0</v>
      </c>
      <c r="T133" s="276">
        <f t="shared" si="52"/>
        <v>0</v>
      </c>
      <c r="U133" s="62">
        <f t="shared" ref="U133:U209" si="53">IFERROR(+H133/(P133+Q133+R133+S133+T133),0)</f>
        <v>0</v>
      </c>
    </row>
    <row r="134" spans="1:21" x14ac:dyDescent="0.25">
      <c r="A134" s="85" t="s">
        <v>115</v>
      </c>
      <c r="B134" s="52">
        <f>'DAY19'!H134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+(Table122[[#This Row],[OPENING ]]+Table122[[#This Row],[RECEIPTS]]+Table122[[#This Row],[RETURNS]])-(Table122[[#This Row],[EXCHANGED]]+Table122[[#This Row],[SALES]]+Table122[[#This Row],[ISSUES]])</f>
        <v>0</v>
      </c>
      <c r="I134" s="53">
        <v>0</v>
      </c>
      <c r="J134" s="58">
        <f t="shared" si="26"/>
        <v>0</v>
      </c>
      <c r="K134" s="53">
        <f>+'DAY19'!K134+'DAY20'!C134</f>
        <v>0</v>
      </c>
      <c r="L134" s="54">
        <f>+'DAY19'!L134+'DAY20'!D134</f>
        <v>0</v>
      </c>
      <c r="M134" s="55">
        <f>+'DAY19'!M134+'DAY20'!E134</f>
        <v>0</v>
      </c>
      <c r="N134" s="52">
        <f>+'DAY19'!N134+'DAY20'!F134</f>
        <v>0</v>
      </c>
      <c r="O134" s="276">
        <f>+'DAY19'!O134+'DAY20'!G134</f>
        <v>0</v>
      </c>
      <c r="P134" s="53">
        <f t="shared" si="48"/>
        <v>0</v>
      </c>
      <c r="Q134" s="54">
        <f t="shared" si="49"/>
        <v>0</v>
      </c>
      <c r="R134" s="55">
        <f t="shared" si="50"/>
        <v>0</v>
      </c>
      <c r="S134" s="52">
        <f t="shared" si="51"/>
        <v>0</v>
      </c>
      <c r="T134" s="276">
        <f t="shared" si="52"/>
        <v>0</v>
      </c>
      <c r="U134" s="62">
        <f t="shared" si="53"/>
        <v>0</v>
      </c>
    </row>
    <row r="135" spans="1:21" x14ac:dyDescent="0.25">
      <c r="A135" s="80" t="s">
        <v>253</v>
      </c>
      <c r="B135" s="52">
        <f>'DAY19'!H135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+(Table122[[#This Row],[OPENING ]]+Table122[[#This Row],[RECEIPTS]]+Table122[[#This Row],[RETURNS]])-(Table122[[#This Row],[EXCHANGED]]+Table122[[#This Row],[SALES]]+Table122[[#This Row],[ISSUES]])</f>
        <v>0</v>
      </c>
      <c r="I135" s="53">
        <v>0</v>
      </c>
      <c r="J135" s="58">
        <f t="shared" si="26"/>
        <v>0</v>
      </c>
      <c r="K135" s="53">
        <f>+'DAY19'!K135+'DAY20'!C135</f>
        <v>0</v>
      </c>
      <c r="L135" s="54">
        <f>+'DAY19'!L135+'DAY20'!D135</f>
        <v>0</v>
      </c>
      <c r="M135" s="55">
        <f>+'DAY19'!M135+'DAY20'!E135</f>
        <v>0</v>
      </c>
      <c r="N135" s="52">
        <f>+'DAY19'!N135+'DAY20'!F135</f>
        <v>0</v>
      </c>
      <c r="O135" s="276">
        <f>+'DAY19'!O135+'DAY20'!G135</f>
        <v>754</v>
      </c>
      <c r="P135" s="53">
        <f t="shared" si="48"/>
        <v>0</v>
      </c>
      <c r="Q135" s="54">
        <f t="shared" si="49"/>
        <v>0</v>
      </c>
      <c r="R135" s="55">
        <f t="shared" si="50"/>
        <v>0</v>
      </c>
      <c r="S135" s="52">
        <f t="shared" si="51"/>
        <v>0</v>
      </c>
      <c r="T135" s="276">
        <f t="shared" si="52"/>
        <v>37.700000000000003</v>
      </c>
      <c r="U135" s="62">
        <f t="shared" si="53"/>
        <v>0</v>
      </c>
    </row>
    <row r="136" spans="1:21" x14ac:dyDescent="0.25">
      <c r="A136" s="80" t="s">
        <v>123</v>
      </c>
      <c r="B136" s="52">
        <f>'DAY19'!H136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+(Table122[[#This Row],[OPENING ]]+Table122[[#This Row],[RECEIPTS]]+Table122[[#This Row],[RETURNS]])-(Table122[[#This Row],[EXCHANGED]]+Table122[[#This Row],[SALES]]+Table122[[#This Row],[ISSUES]])</f>
        <v>0</v>
      </c>
      <c r="I136" s="53">
        <v>0</v>
      </c>
      <c r="J136" s="58">
        <f t="shared" si="26"/>
        <v>0</v>
      </c>
      <c r="K136" s="53">
        <f>+'DAY19'!K136+'DAY20'!C136</f>
        <v>0</v>
      </c>
      <c r="L136" s="54">
        <f>+'DAY19'!L136+'DAY20'!D136</f>
        <v>0</v>
      </c>
      <c r="M136" s="55">
        <f>+'DAY19'!M136+'DAY20'!E136</f>
        <v>0</v>
      </c>
      <c r="N136" s="52">
        <f>+'DAY19'!N136+'DAY20'!F136</f>
        <v>0</v>
      </c>
      <c r="O136" s="276">
        <f>+'DAY19'!O136+'DAY20'!G136</f>
        <v>0</v>
      </c>
      <c r="P136" s="53">
        <f t="shared" si="48"/>
        <v>0</v>
      </c>
      <c r="Q136" s="54">
        <f t="shared" si="49"/>
        <v>0</v>
      </c>
      <c r="R136" s="55">
        <f t="shared" si="50"/>
        <v>0</v>
      </c>
      <c r="S136" s="52">
        <f t="shared" si="51"/>
        <v>0</v>
      </c>
      <c r="T136" s="276">
        <f t="shared" si="52"/>
        <v>0</v>
      </c>
      <c r="U136" s="62">
        <f t="shared" si="53"/>
        <v>0</v>
      </c>
    </row>
    <row r="137" spans="1:21" x14ac:dyDescent="0.25">
      <c r="A137" s="80" t="s">
        <v>124</v>
      </c>
      <c r="B137" s="52">
        <f>'DAY19'!H137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+(Table122[[#This Row],[OPENING ]]+Table122[[#This Row],[RECEIPTS]]+Table122[[#This Row],[RETURNS]])-(Table122[[#This Row],[EXCHANGED]]+Table122[[#This Row],[SALES]]+Table122[[#This Row],[ISSUES]])</f>
        <v>0</v>
      </c>
      <c r="I137" s="53">
        <v>0</v>
      </c>
      <c r="J137" s="58">
        <f t="shared" si="26"/>
        <v>0</v>
      </c>
      <c r="K137" s="53">
        <f>+'DAY19'!K137+'DAY20'!C137</f>
        <v>0</v>
      </c>
      <c r="L137" s="54">
        <f>+'DAY19'!L137+'DAY20'!D137</f>
        <v>0</v>
      </c>
      <c r="M137" s="55">
        <f>+'DAY19'!M137+'DAY20'!E137</f>
        <v>0</v>
      </c>
      <c r="N137" s="52">
        <f>+'DAY19'!N137+'DAY20'!F137</f>
        <v>0</v>
      </c>
      <c r="O137" s="276">
        <f>+'DAY19'!O137+'DAY20'!G137</f>
        <v>0</v>
      </c>
      <c r="P137" s="53">
        <f t="shared" si="48"/>
        <v>0</v>
      </c>
      <c r="Q137" s="54">
        <f t="shared" si="49"/>
        <v>0</v>
      </c>
      <c r="R137" s="55">
        <f t="shared" si="50"/>
        <v>0</v>
      </c>
      <c r="S137" s="52">
        <f t="shared" si="51"/>
        <v>0</v>
      </c>
      <c r="T137" s="276">
        <f t="shared" si="52"/>
        <v>0</v>
      </c>
      <c r="U137" s="62">
        <f t="shared" si="53"/>
        <v>0</v>
      </c>
    </row>
    <row r="138" spans="1:21" x14ac:dyDescent="0.25">
      <c r="A138" s="80" t="s">
        <v>125</v>
      </c>
      <c r="B138" s="52">
        <f>'DAY19'!H138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+(Table122[[#This Row],[OPENING ]]+Table122[[#This Row],[RECEIPTS]]+Table122[[#This Row],[RETURNS]])-(Table122[[#This Row],[EXCHANGED]]+Table122[[#This Row],[SALES]]+Table122[[#This Row],[ISSUES]])</f>
        <v>0</v>
      </c>
      <c r="I138" s="53">
        <v>0</v>
      </c>
      <c r="J138" s="58">
        <f t="shared" si="26"/>
        <v>0</v>
      </c>
      <c r="K138" s="53">
        <f>+'DAY19'!K138+'DAY20'!C138</f>
        <v>0</v>
      </c>
      <c r="L138" s="54">
        <f>+'DAY19'!L138+'DAY20'!D138</f>
        <v>0</v>
      </c>
      <c r="M138" s="55">
        <f>+'DAY19'!M138+'DAY20'!E138</f>
        <v>0</v>
      </c>
      <c r="N138" s="52">
        <f>+'DAY19'!N138+'DAY20'!F138</f>
        <v>0</v>
      </c>
      <c r="O138" s="276">
        <f>+'DAY19'!O138+'DAY20'!G138</f>
        <v>0</v>
      </c>
      <c r="P138" s="53">
        <f t="shared" si="48"/>
        <v>0</v>
      </c>
      <c r="Q138" s="54">
        <f t="shared" si="49"/>
        <v>0</v>
      </c>
      <c r="R138" s="55">
        <f t="shared" si="50"/>
        <v>0</v>
      </c>
      <c r="S138" s="52">
        <f t="shared" si="51"/>
        <v>0</v>
      </c>
      <c r="T138" s="276">
        <f t="shared" si="52"/>
        <v>0</v>
      </c>
      <c r="U138" s="62">
        <f t="shared" si="53"/>
        <v>0</v>
      </c>
    </row>
    <row r="139" spans="1:21" x14ac:dyDescent="0.25">
      <c r="A139" s="80" t="s">
        <v>172</v>
      </c>
      <c r="B139" s="52">
        <f>'DAY19'!H139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+(Table122[[#This Row],[OPENING ]]+Table122[[#This Row],[RECEIPTS]]+Table122[[#This Row],[RETURNS]])-(Table122[[#This Row],[EXCHANGED]]+Table122[[#This Row],[SALES]]+Table122[[#This Row],[ISSUES]])</f>
        <v>0</v>
      </c>
      <c r="I139" s="53">
        <v>0</v>
      </c>
      <c r="J139" s="58">
        <f t="shared" si="26"/>
        <v>0</v>
      </c>
      <c r="K139" s="53">
        <f>+'DAY19'!K139+'DAY20'!C139</f>
        <v>0</v>
      </c>
      <c r="L139" s="54">
        <f>+'DAY19'!L139+'DAY20'!D139</f>
        <v>0</v>
      </c>
      <c r="M139" s="55">
        <f>+'DAY19'!M139+'DAY20'!E139</f>
        <v>0</v>
      </c>
      <c r="N139" s="52">
        <f>+'DAY19'!N139+'DAY20'!F139</f>
        <v>0</v>
      </c>
      <c r="O139" s="276">
        <f>+'DAY19'!O139+'DAY20'!G139</f>
        <v>0</v>
      </c>
      <c r="P139" s="53">
        <f t="shared" si="48"/>
        <v>0</v>
      </c>
      <c r="Q139" s="54">
        <f t="shared" si="49"/>
        <v>0</v>
      </c>
      <c r="R139" s="55">
        <f t="shared" si="50"/>
        <v>0</v>
      </c>
      <c r="S139" s="52">
        <f t="shared" si="51"/>
        <v>0</v>
      </c>
      <c r="T139" s="276">
        <f t="shared" si="52"/>
        <v>0</v>
      </c>
      <c r="U139" s="62">
        <f t="shared" si="53"/>
        <v>0</v>
      </c>
    </row>
    <row r="140" spans="1:21" x14ac:dyDescent="0.25">
      <c r="A140" s="80" t="s">
        <v>173</v>
      </c>
      <c r="B140" s="52">
        <f>'DAY19'!H140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+(Table122[[#This Row],[OPENING ]]+Table122[[#This Row],[RECEIPTS]]+Table122[[#This Row],[RETURNS]])-(Table122[[#This Row],[EXCHANGED]]+Table122[[#This Row],[SALES]]+Table122[[#This Row],[ISSUES]])</f>
        <v>0</v>
      </c>
      <c r="I140" s="53">
        <v>0</v>
      </c>
      <c r="J140" s="58">
        <f t="shared" si="26"/>
        <v>0</v>
      </c>
      <c r="K140" s="53">
        <f>+'DAY19'!K140+'DAY20'!C140</f>
        <v>0</v>
      </c>
      <c r="L140" s="54">
        <f>+'DAY19'!L140+'DAY20'!D140</f>
        <v>0</v>
      </c>
      <c r="M140" s="55">
        <f>+'DAY19'!M140+'DAY20'!E140</f>
        <v>0</v>
      </c>
      <c r="N140" s="52">
        <f>+'DAY19'!N140+'DAY20'!F140</f>
        <v>0</v>
      </c>
      <c r="O140" s="276">
        <f>+'DAY19'!O140+'DAY20'!G140</f>
        <v>0</v>
      </c>
      <c r="P140" s="53">
        <f t="shared" si="48"/>
        <v>0</v>
      </c>
      <c r="Q140" s="54">
        <f t="shared" si="49"/>
        <v>0</v>
      </c>
      <c r="R140" s="55">
        <f t="shared" si="50"/>
        <v>0</v>
      </c>
      <c r="S140" s="52">
        <f t="shared" si="51"/>
        <v>0</v>
      </c>
      <c r="T140" s="276">
        <f t="shared" si="52"/>
        <v>0</v>
      </c>
      <c r="U140" s="62">
        <f t="shared" si="53"/>
        <v>0</v>
      </c>
    </row>
    <row r="141" spans="1:21" x14ac:dyDescent="0.25">
      <c r="A141" s="80" t="s">
        <v>177</v>
      </c>
      <c r="B141" s="52">
        <f>'DAY19'!H141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+(Table122[[#This Row],[OPENING ]]+Table122[[#This Row],[RECEIPTS]]+Table122[[#This Row],[RETURNS]])-(Table122[[#This Row],[EXCHANGED]]+Table122[[#This Row],[SALES]]+Table122[[#This Row],[ISSUES]])</f>
        <v>0</v>
      </c>
      <c r="I141" s="53">
        <v>0</v>
      </c>
      <c r="J141" s="58">
        <f t="shared" si="26"/>
        <v>0</v>
      </c>
      <c r="K141" s="53">
        <f>+'DAY19'!K141+'DAY20'!C141</f>
        <v>0</v>
      </c>
      <c r="L141" s="54">
        <f>+'DAY19'!L141+'DAY20'!D141</f>
        <v>0</v>
      </c>
      <c r="M141" s="55">
        <f>+'DAY19'!M141+'DAY20'!E141</f>
        <v>0</v>
      </c>
      <c r="N141" s="52">
        <f>+'DAY19'!N141+'DAY20'!F141</f>
        <v>0</v>
      </c>
      <c r="O141" s="276">
        <f>+'DAY19'!O141+'DAY20'!G141</f>
        <v>0</v>
      </c>
      <c r="P141" s="53">
        <f t="shared" si="48"/>
        <v>0</v>
      </c>
      <c r="Q141" s="54">
        <f t="shared" si="49"/>
        <v>0</v>
      </c>
      <c r="R141" s="55">
        <f t="shared" si="50"/>
        <v>0</v>
      </c>
      <c r="S141" s="52">
        <f t="shared" si="51"/>
        <v>0</v>
      </c>
      <c r="T141" s="276">
        <f t="shared" si="52"/>
        <v>0</v>
      </c>
      <c r="U141" s="62">
        <f t="shared" si="53"/>
        <v>0</v>
      </c>
    </row>
    <row r="142" spans="1:21" x14ac:dyDescent="0.25">
      <c r="A142" s="80" t="s">
        <v>176</v>
      </c>
      <c r="B142" s="52">
        <f>'DAY19'!H142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+(Table122[[#This Row],[OPENING ]]+Table122[[#This Row],[RECEIPTS]]+Table122[[#This Row],[RETURNS]])-(Table122[[#This Row],[EXCHANGED]]+Table122[[#This Row],[SALES]]+Table122[[#This Row],[ISSUES]])</f>
        <v>0</v>
      </c>
      <c r="I142" s="53">
        <v>0</v>
      </c>
      <c r="J142" s="58">
        <f t="shared" si="26"/>
        <v>0</v>
      </c>
      <c r="K142" s="53">
        <f>+'DAY19'!K142+'DAY20'!C142</f>
        <v>0</v>
      </c>
      <c r="L142" s="54">
        <f>+'DAY19'!L142+'DAY20'!D142</f>
        <v>0</v>
      </c>
      <c r="M142" s="55">
        <f>+'DAY19'!M142+'DAY20'!E142</f>
        <v>0</v>
      </c>
      <c r="N142" s="52">
        <f>+'DAY19'!N142+'DAY20'!F142</f>
        <v>0</v>
      </c>
      <c r="O142" s="276">
        <f>+'DAY19'!O142+'DAY20'!G142</f>
        <v>0</v>
      </c>
      <c r="P142" s="53">
        <f t="shared" si="48"/>
        <v>0</v>
      </c>
      <c r="Q142" s="54">
        <f t="shared" si="49"/>
        <v>0</v>
      </c>
      <c r="R142" s="55">
        <f t="shared" si="50"/>
        <v>0</v>
      </c>
      <c r="S142" s="52">
        <f t="shared" si="51"/>
        <v>0</v>
      </c>
      <c r="T142" s="276">
        <f t="shared" si="52"/>
        <v>0</v>
      </c>
      <c r="U142" s="62">
        <f t="shared" si="53"/>
        <v>0</v>
      </c>
    </row>
    <row r="143" spans="1:21" x14ac:dyDescent="0.25">
      <c r="A143" s="80" t="s">
        <v>210</v>
      </c>
      <c r="B143" s="52">
        <f>'DAY19'!H143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+(Table122[[#This Row],[OPENING ]]+Table122[[#This Row],[RECEIPTS]]+Table122[[#This Row],[RETURNS]])-(Table122[[#This Row],[EXCHANGED]]+Table122[[#This Row],[SALES]]+Table122[[#This Row],[ISSUES]])</f>
        <v>0</v>
      </c>
      <c r="I143" s="53">
        <v>0</v>
      </c>
      <c r="J143" s="58">
        <f t="shared" si="26"/>
        <v>0</v>
      </c>
      <c r="K143" s="53">
        <f>+'DAY19'!K143+'DAY20'!C143</f>
        <v>0</v>
      </c>
      <c r="L143" s="54">
        <f>+'DAY19'!L143+'DAY20'!D143</f>
        <v>0</v>
      </c>
      <c r="M143" s="55">
        <f>+'DAY19'!M143+'DAY20'!E143</f>
        <v>0</v>
      </c>
      <c r="N143" s="52">
        <f>+'DAY19'!N143+'DAY20'!F143</f>
        <v>0</v>
      </c>
      <c r="O143" s="276">
        <f>+'DAY19'!O143+'DAY20'!G143</f>
        <v>0</v>
      </c>
      <c r="P143" s="53">
        <f t="shared" si="48"/>
        <v>0</v>
      </c>
      <c r="Q143" s="54">
        <f t="shared" si="49"/>
        <v>0</v>
      </c>
      <c r="R143" s="55">
        <f t="shared" si="50"/>
        <v>0</v>
      </c>
      <c r="S143" s="52">
        <f t="shared" si="51"/>
        <v>0</v>
      </c>
      <c r="T143" s="276">
        <f t="shared" si="52"/>
        <v>0</v>
      </c>
      <c r="U143" s="62">
        <f t="shared" si="53"/>
        <v>0</v>
      </c>
    </row>
    <row r="144" spans="1:21" x14ac:dyDescent="0.25">
      <c r="A144" s="80" t="s">
        <v>211</v>
      </c>
      <c r="B144" s="52">
        <f>'DAY19'!H144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+(Table122[[#This Row],[OPENING ]]+Table122[[#This Row],[RECEIPTS]]+Table122[[#This Row],[RETURNS]])-(Table122[[#This Row],[EXCHANGED]]+Table122[[#This Row],[SALES]]+Table122[[#This Row],[ISSUES]])</f>
        <v>0</v>
      </c>
      <c r="I144" s="53">
        <v>0</v>
      </c>
      <c r="J144" s="58">
        <f t="shared" si="26"/>
        <v>0</v>
      </c>
      <c r="K144" s="53">
        <f>+'DAY19'!K144+'DAY20'!C144</f>
        <v>0</v>
      </c>
      <c r="L144" s="54">
        <f>+'DAY19'!L144+'DAY20'!D144</f>
        <v>0</v>
      </c>
      <c r="M144" s="55">
        <f>+'DAY19'!M144+'DAY20'!E144</f>
        <v>0</v>
      </c>
      <c r="N144" s="52">
        <f>+'DAY19'!N144+'DAY20'!F144</f>
        <v>0</v>
      </c>
      <c r="O144" s="276">
        <f>+'DAY19'!O144+'DAY20'!G144</f>
        <v>0</v>
      </c>
      <c r="P144" s="53">
        <f t="shared" si="48"/>
        <v>0</v>
      </c>
      <c r="Q144" s="54">
        <f t="shared" si="49"/>
        <v>0</v>
      </c>
      <c r="R144" s="55">
        <f t="shared" si="50"/>
        <v>0</v>
      </c>
      <c r="S144" s="52">
        <f t="shared" si="51"/>
        <v>0</v>
      </c>
      <c r="T144" s="276">
        <f t="shared" si="52"/>
        <v>0</v>
      </c>
      <c r="U144" s="62">
        <f t="shared" si="53"/>
        <v>0</v>
      </c>
    </row>
    <row r="145" spans="1:21" x14ac:dyDescent="0.25">
      <c r="A145" s="80" t="s">
        <v>214</v>
      </c>
      <c r="B145" s="52">
        <f>'DAY19'!H145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+(Table122[[#This Row],[OPENING ]]+Table122[[#This Row],[RECEIPTS]]+Table122[[#This Row],[RETURNS]])-(Table122[[#This Row],[EXCHANGED]]+Table122[[#This Row],[SALES]]+Table122[[#This Row],[ISSUES]])</f>
        <v>0</v>
      </c>
      <c r="I145" s="53">
        <v>0</v>
      </c>
      <c r="J145" s="58">
        <f t="shared" si="26"/>
        <v>0</v>
      </c>
      <c r="K145" s="53">
        <f>+'DAY19'!K145+'DAY20'!C145</f>
        <v>0</v>
      </c>
      <c r="L145" s="54">
        <f>+'DAY19'!L145+'DAY20'!D145</f>
        <v>0</v>
      </c>
      <c r="M145" s="55">
        <f>+'DAY19'!M145+'DAY20'!E145</f>
        <v>0</v>
      </c>
      <c r="N145" s="52">
        <f>+'DAY19'!N145+'DAY20'!F145</f>
        <v>0</v>
      </c>
      <c r="O145" s="276">
        <f>+'DAY19'!O145+'DAY20'!G145</f>
        <v>0</v>
      </c>
      <c r="P145" s="53">
        <f t="shared" si="48"/>
        <v>0</v>
      </c>
      <c r="Q145" s="54">
        <f t="shared" si="49"/>
        <v>0</v>
      </c>
      <c r="R145" s="55">
        <f t="shared" si="50"/>
        <v>0</v>
      </c>
      <c r="S145" s="52">
        <f t="shared" si="51"/>
        <v>0</v>
      </c>
      <c r="T145" s="276">
        <f t="shared" si="52"/>
        <v>0</v>
      </c>
      <c r="U145" s="62">
        <f t="shared" si="53"/>
        <v>0</v>
      </c>
    </row>
    <row r="146" spans="1:21" x14ac:dyDescent="0.25">
      <c r="A146" s="80" t="s">
        <v>215</v>
      </c>
      <c r="B146" s="52">
        <f>'DAY19'!H146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+(Table122[[#This Row],[OPENING ]]+Table122[[#This Row],[RECEIPTS]]+Table122[[#This Row],[RETURNS]])-(Table122[[#This Row],[EXCHANGED]]+Table122[[#This Row],[SALES]]+Table122[[#This Row],[ISSUES]])</f>
        <v>0</v>
      </c>
      <c r="I146" s="53">
        <v>0</v>
      </c>
      <c r="J146" s="58">
        <f t="shared" si="26"/>
        <v>0</v>
      </c>
      <c r="K146" s="53">
        <f>+'DAY19'!K146+'DAY20'!C146</f>
        <v>0</v>
      </c>
      <c r="L146" s="54">
        <f>+'DAY19'!L146+'DAY20'!D146</f>
        <v>0</v>
      </c>
      <c r="M146" s="55">
        <f>+'DAY19'!M146+'DAY20'!E146</f>
        <v>0</v>
      </c>
      <c r="N146" s="52">
        <f>+'DAY19'!N146+'DAY20'!F146</f>
        <v>0</v>
      </c>
      <c r="O146" s="276">
        <f>+'DAY19'!O146+'DAY20'!G146</f>
        <v>0</v>
      </c>
      <c r="P146" s="53">
        <f t="shared" si="48"/>
        <v>0</v>
      </c>
      <c r="Q146" s="54">
        <f t="shared" si="49"/>
        <v>0</v>
      </c>
      <c r="R146" s="55">
        <f t="shared" si="50"/>
        <v>0</v>
      </c>
      <c r="S146" s="52">
        <f t="shared" si="51"/>
        <v>0</v>
      </c>
      <c r="T146" s="276">
        <f t="shared" si="52"/>
        <v>0</v>
      </c>
      <c r="U146" s="62">
        <f t="shared" si="53"/>
        <v>0</v>
      </c>
    </row>
    <row r="147" spans="1:21" x14ac:dyDescent="0.25">
      <c r="A147" s="80" t="s">
        <v>233</v>
      </c>
      <c r="B147" s="52">
        <f>'DAY19'!H147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+(Table122[[#This Row],[OPENING ]]+Table122[[#This Row],[RECEIPTS]]+Table122[[#This Row],[RETURNS]])-(Table122[[#This Row],[EXCHANGED]]+Table122[[#This Row],[SALES]]+Table122[[#This Row],[ISSUES]])</f>
        <v>0</v>
      </c>
      <c r="I147" s="53">
        <v>0</v>
      </c>
      <c r="J147" s="58">
        <f t="shared" si="26"/>
        <v>0</v>
      </c>
      <c r="K147" s="53">
        <f>+'DAY19'!K147+'DAY20'!C147</f>
        <v>0</v>
      </c>
      <c r="L147" s="54">
        <f>+'DAY19'!L147+'DAY20'!D147</f>
        <v>0</v>
      </c>
      <c r="M147" s="55">
        <f>+'DAY19'!M147+'DAY20'!E147</f>
        <v>0</v>
      </c>
      <c r="N147" s="52">
        <f>+'DAY19'!N147+'DAY20'!F147</f>
        <v>0</v>
      </c>
      <c r="O147" s="276">
        <f>+'DAY19'!O147+'DAY20'!G147</f>
        <v>0</v>
      </c>
      <c r="P147" s="53">
        <f t="shared" si="48"/>
        <v>0</v>
      </c>
      <c r="Q147" s="54">
        <f t="shared" si="49"/>
        <v>0</v>
      </c>
      <c r="R147" s="55">
        <f t="shared" si="50"/>
        <v>0</v>
      </c>
      <c r="S147" s="52">
        <f t="shared" si="51"/>
        <v>0</v>
      </c>
      <c r="T147" s="276">
        <f t="shared" si="52"/>
        <v>0</v>
      </c>
      <c r="U147" s="62">
        <f t="shared" si="53"/>
        <v>0</v>
      </c>
    </row>
    <row r="148" spans="1:21" x14ac:dyDescent="0.25">
      <c r="A148" s="80" t="s">
        <v>236</v>
      </c>
      <c r="B148" s="52">
        <f>'DAY19'!H148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+(Table122[[#This Row],[OPENING ]]+Table122[[#This Row],[RECEIPTS]]+Table122[[#This Row],[RETURNS]])-(Table122[[#This Row],[EXCHANGED]]+Table122[[#This Row],[SALES]]+Table122[[#This Row],[ISSUES]])</f>
        <v>0</v>
      </c>
      <c r="I148" s="53">
        <v>0</v>
      </c>
      <c r="J148" s="58">
        <f t="shared" si="26"/>
        <v>0</v>
      </c>
      <c r="K148" s="53">
        <f>+'DAY19'!K148+'DAY20'!C148</f>
        <v>0</v>
      </c>
      <c r="L148" s="54">
        <f>+'DAY19'!L148+'DAY20'!D148</f>
        <v>0</v>
      </c>
      <c r="M148" s="55">
        <f>+'DAY19'!M148+'DAY20'!E148</f>
        <v>0</v>
      </c>
      <c r="N148" s="52">
        <f>+'DAY19'!N148+'DAY20'!F148</f>
        <v>0</v>
      </c>
      <c r="O148" s="276">
        <f>+'DAY19'!O148+'DAY20'!G148</f>
        <v>0</v>
      </c>
      <c r="P148" s="53">
        <f t="shared" si="48"/>
        <v>0</v>
      </c>
      <c r="Q148" s="54">
        <f t="shared" si="49"/>
        <v>0</v>
      </c>
      <c r="R148" s="55">
        <f t="shared" si="50"/>
        <v>0</v>
      </c>
      <c r="S148" s="52">
        <f t="shared" si="51"/>
        <v>0</v>
      </c>
      <c r="T148" s="276">
        <f t="shared" si="52"/>
        <v>0</v>
      </c>
      <c r="U148" s="62">
        <f t="shared" si="53"/>
        <v>0</v>
      </c>
    </row>
    <row r="149" spans="1:21" ht="15.75" thickBot="1" x14ac:dyDescent="0.3">
      <c r="A149" s="142"/>
      <c r="B149" s="52">
        <f>'DAY19'!H149</f>
        <v>0</v>
      </c>
      <c r="C149" s="53">
        <v>0</v>
      </c>
      <c r="D149" s="54">
        <v>0</v>
      </c>
      <c r="E149" s="55">
        <v>0</v>
      </c>
      <c r="F149" s="52">
        <v>0</v>
      </c>
      <c r="G149" s="276">
        <v>0</v>
      </c>
      <c r="H149" s="54">
        <f>+(Table122[[#This Row],[OPENING ]]+Table122[[#This Row],[RECEIPTS]]+Table122[[#This Row],[RETURNS]])-(Table122[[#This Row],[EXCHANGED]]+Table122[[#This Row],[SALES]]+Table122[[#This Row],[ISSUES]])</f>
        <v>0</v>
      </c>
      <c r="I149" s="144">
        <v>0</v>
      </c>
      <c r="J149" s="148">
        <f t="shared" si="26"/>
        <v>0</v>
      </c>
      <c r="K149" s="53">
        <f>+'DAY19'!K149+'DAY20'!C149</f>
        <v>0</v>
      </c>
      <c r="L149" s="54">
        <f>+'DAY19'!L149+'DAY20'!D149</f>
        <v>0</v>
      </c>
      <c r="M149" s="55">
        <f>+'DAY19'!M149+'DAY20'!E149</f>
        <v>0</v>
      </c>
      <c r="N149" s="52">
        <f>+'DAY19'!N149+'DAY20'!F149</f>
        <v>0</v>
      </c>
      <c r="O149" s="276">
        <f>+'DAY19'!O149+'DAY20'!G149</f>
        <v>0</v>
      </c>
      <c r="P149" s="53">
        <f t="shared" si="48"/>
        <v>0</v>
      </c>
      <c r="Q149" s="54">
        <f t="shared" si="49"/>
        <v>0</v>
      </c>
      <c r="R149" s="55">
        <f t="shared" si="50"/>
        <v>0</v>
      </c>
      <c r="S149" s="52">
        <f t="shared" si="51"/>
        <v>0</v>
      </c>
      <c r="T149" s="276">
        <f t="shared" si="52"/>
        <v>0</v>
      </c>
      <c r="U149" s="167">
        <f t="shared" si="53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54">SUM(C128:C149)</f>
        <v>0</v>
      </c>
      <c r="D150" s="162">
        <f t="shared" si="54"/>
        <v>0</v>
      </c>
      <c r="E150" s="163">
        <f t="shared" si="54"/>
        <v>0</v>
      </c>
      <c r="F150" s="160">
        <f t="shared" si="54"/>
        <v>0</v>
      </c>
      <c r="G150" s="277">
        <f t="shared" ref="G150:T150" si="55">SUM(G128:G149)</f>
        <v>0</v>
      </c>
      <c r="H150" s="160">
        <f t="shared" si="55"/>
        <v>5847.2999999999993</v>
      </c>
      <c r="I150" s="161">
        <f t="shared" si="55"/>
        <v>0</v>
      </c>
      <c r="J150" s="165">
        <f t="shared" si="55"/>
        <v>-5847.2999999999993</v>
      </c>
      <c r="K150" s="161">
        <f t="shared" si="55"/>
        <v>20</v>
      </c>
      <c r="L150" s="174">
        <f t="shared" si="55"/>
        <v>0</v>
      </c>
      <c r="M150" s="163">
        <f t="shared" si="55"/>
        <v>0</v>
      </c>
      <c r="N150" s="160">
        <f t="shared" si="55"/>
        <v>0</v>
      </c>
      <c r="O150" s="277">
        <f t="shared" si="55"/>
        <v>2006.8</v>
      </c>
      <c r="P150" s="161">
        <f t="shared" si="55"/>
        <v>1</v>
      </c>
      <c r="Q150" s="162">
        <f t="shared" si="55"/>
        <v>0</v>
      </c>
      <c r="R150" s="163">
        <f t="shared" si="55"/>
        <v>0</v>
      </c>
      <c r="S150" s="160">
        <f t="shared" si="55"/>
        <v>0</v>
      </c>
      <c r="T150" s="277">
        <f t="shared" si="55"/>
        <v>100.34</v>
      </c>
      <c r="U150" s="166">
        <f t="shared" si="53"/>
        <v>57.699822380106561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'DAY19'!H153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+(Table122[[#This Row],[OPENING ]]+Table122[[#This Row],[RECEIPTS]]+Table122[[#This Row],[RETURNS]])-(Table122[[#This Row],[EXCHANGED]]+Table122[[#This Row],[SALES]]+Table122[[#This Row],[ISSUES]])</f>
        <v>0</v>
      </c>
      <c r="I153" s="53">
        <v>0</v>
      </c>
      <c r="J153" s="58">
        <f t="shared" si="26"/>
        <v>0</v>
      </c>
      <c r="K153" s="53">
        <f>+'DAY19'!K153+'DAY20'!C153</f>
        <v>0</v>
      </c>
      <c r="L153" s="54">
        <f>+'DAY19'!L153+'DAY20'!D153</f>
        <v>0</v>
      </c>
      <c r="M153" s="55">
        <f>+'DAY19'!M153+'DAY20'!E153</f>
        <v>0</v>
      </c>
      <c r="N153" s="52">
        <f>+'DAY19'!N153+'DAY20'!F153</f>
        <v>0</v>
      </c>
      <c r="O153" s="276">
        <f>+'DAY19'!O153+'DAY20'!G153</f>
        <v>0</v>
      </c>
      <c r="P153" s="53">
        <f>+K153/20</f>
        <v>0</v>
      </c>
      <c r="Q153" s="54">
        <f>+L153/20</f>
        <v>0</v>
      </c>
      <c r="R153" s="55">
        <f>+M153/20</f>
        <v>0</v>
      </c>
      <c r="S153" s="52">
        <f>+N153/20</f>
        <v>0</v>
      </c>
      <c r="T153" s="276">
        <f>+O153/20</f>
        <v>0</v>
      </c>
      <c r="U153" s="62">
        <f t="shared" si="53"/>
        <v>0</v>
      </c>
    </row>
    <row r="154" spans="1:21" x14ac:dyDescent="0.25">
      <c r="A154" s="318" t="s">
        <v>67</v>
      </c>
      <c r="B154" s="52">
        <f>'DAY19'!H154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+(Table122[[#This Row],[OPENING ]]+Table122[[#This Row],[RECEIPTS]]+Table122[[#This Row],[RETURNS]])-(Table122[[#This Row],[EXCHANGED]]+Table122[[#This Row],[SALES]]+Table122[[#This Row],[ISSUES]])</f>
        <v>7.6</v>
      </c>
      <c r="I154" s="53">
        <v>0</v>
      </c>
      <c r="J154" s="58">
        <f t="shared" si="26"/>
        <v>-7.6</v>
      </c>
      <c r="K154" s="53">
        <f>+'DAY19'!K154+'DAY20'!C154</f>
        <v>0</v>
      </c>
      <c r="L154" s="54">
        <f>+'DAY19'!L154+'DAY20'!D154</f>
        <v>0</v>
      </c>
      <c r="M154" s="55">
        <f>+'DAY19'!M154+'DAY20'!E154</f>
        <v>0</v>
      </c>
      <c r="N154" s="52">
        <f>+'DAY19'!N154+'DAY20'!F154</f>
        <v>0</v>
      </c>
      <c r="O154" s="276">
        <f>+'DAY19'!O154+'DAY20'!G154</f>
        <v>0</v>
      </c>
      <c r="P154" s="53">
        <f t="shared" ref="P154:P213" si="56">+K154/20</f>
        <v>0</v>
      </c>
      <c r="Q154" s="54">
        <f t="shared" ref="Q154:Q213" si="57">+L154/20</f>
        <v>0</v>
      </c>
      <c r="R154" s="55">
        <f t="shared" ref="R154:R213" si="58">+M154/20</f>
        <v>0</v>
      </c>
      <c r="S154" s="52">
        <f t="shared" ref="S154:S213" si="59">+N154/20</f>
        <v>0</v>
      </c>
      <c r="T154" s="276">
        <f t="shared" ref="T154:T213" si="60">+O154/20</f>
        <v>0</v>
      </c>
      <c r="U154" s="62">
        <f t="shared" si="53"/>
        <v>0</v>
      </c>
    </row>
    <row r="155" spans="1:21" x14ac:dyDescent="0.25">
      <c r="A155" s="318" t="s">
        <v>68</v>
      </c>
      <c r="B155" s="52">
        <f>'DAY19'!H155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+(Table122[[#This Row],[OPENING ]]+Table122[[#This Row],[RECEIPTS]]+Table122[[#This Row],[RETURNS]])-(Table122[[#This Row],[EXCHANGED]]+Table122[[#This Row],[SALES]]+Table122[[#This Row],[ISSUES]])</f>
        <v>0</v>
      </c>
      <c r="I155" s="53">
        <v>0</v>
      </c>
      <c r="J155" s="58">
        <f t="shared" si="26"/>
        <v>0</v>
      </c>
      <c r="K155" s="53">
        <f>+'DAY19'!K155+'DAY20'!C155</f>
        <v>0</v>
      </c>
      <c r="L155" s="54">
        <f>+'DAY19'!L155+'DAY20'!D155</f>
        <v>0</v>
      </c>
      <c r="M155" s="55">
        <f>+'DAY19'!M155+'DAY20'!E155</f>
        <v>0</v>
      </c>
      <c r="N155" s="52">
        <f>+'DAY19'!N155+'DAY20'!F155</f>
        <v>0</v>
      </c>
      <c r="O155" s="276">
        <f>+'DAY19'!O155+'DAY20'!G155</f>
        <v>0</v>
      </c>
      <c r="P155" s="53">
        <f t="shared" si="56"/>
        <v>0</v>
      </c>
      <c r="Q155" s="54">
        <f t="shared" si="57"/>
        <v>0</v>
      </c>
      <c r="R155" s="55">
        <f t="shared" si="58"/>
        <v>0</v>
      </c>
      <c r="S155" s="52">
        <f t="shared" si="59"/>
        <v>0</v>
      </c>
      <c r="T155" s="276">
        <f t="shared" si="60"/>
        <v>0</v>
      </c>
      <c r="U155" s="62">
        <f t="shared" si="53"/>
        <v>0</v>
      </c>
    </row>
    <row r="156" spans="1:21" x14ac:dyDescent="0.25">
      <c r="A156" s="85" t="s">
        <v>69</v>
      </c>
      <c r="B156" s="52">
        <f>'DAY19'!H156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+(Table122[[#This Row],[OPENING ]]+Table122[[#This Row],[RECEIPTS]]+Table122[[#This Row],[RETURNS]])-(Table122[[#This Row],[EXCHANGED]]+Table122[[#This Row],[SALES]]+Table122[[#This Row],[ISSUES]])</f>
        <v>0</v>
      </c>
      <c r="I156" s="53">
        <v>0</v>
      </c>
      <c r="J156" s="58">
        <f t="shared" si="26"/>
        <v>0</v>
      </c>
      <c r="K156" s="53">
        <f>+'DAY19'!K156+'DAY20'!C156</f>
        <v>0</v>
      </c>
      <c r="L156" s="54">
        <f>+'DAY19'!L156+'DAY20'!D156</f>
        <v>0</v>
      </c>
      <c r="M156" s="55">
        <f>+'DAY19'!M156+'DAY20'!E156</f>
        <v>0</v>
      </c>
      <c r="N156" s="52">
        <f>+'DAY19'!N156+'DAY20'!F156</f>
        <v>0</v>
      </c>
      <c r="O156" s="276">
        <f>+'DAY19'!O156+'DAY20'!G156</f>
        <v>0</v>
      </c>
      <c r="P156" s="53">
        <f t="shared" si="56"/>
        <v>0</v>
      </c>
      <c r="Q156" s="54">
        <f t="shared" si="57"/>
        <v>0</v>
      </c>
      <c r="R156" s="55">
        <f t="shared" si="58"/>
        <v>0</v>
      </c>
      <c r="S156" s="52">
        <f t="shared" si="59"/>
        <v>0</v>
      </c>
      <c r="T156" s="276">
        <f t="shared" si="60"/>
        <v>0</v>
      </c>
      <c r="U156" s="62">
        <f t="shared" si="53"/>
        <v>0</v>
      </c>
    </row>
    <row r="157" spans="1:21" x14ac:dyDescent="0.25">
      <c r="A157" s="85" t="s">
        <v>70</v>
      </c>
      <c r="B157" s="52">
        <f>'DAY19'!H157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+(Table122[[#This Row],[OPENING ]]+Table122[[#This Row],[RECEIPTS]]+Table122[[#This Row],[RETURNS]])-(Table122[[#This Row],[EXCHANGED]]+Table122[[#This Row],[SALES]]+Table122[[#This Row],[ISSUES]])</f>
        <v>0</v>
      </c>
      <c r="I157" s="53">
        <v>0</v>
      </c>
      <c r="J157" s="58">
        <f t="shared" ref="J157:J220" si="61">+I157-H157</f>
        <v>0</v>
      </c>
      <c r="K157" s="53">
        <f>+'DAY19'!K157+'DAY20'!C157</f>
        <v>0</v>
      </c>
      <c r="L157" s="54">
        <f>+'DAY19'!L157+'DAY20'!D157</f>
        <v>0</v>
      </c>
      <c r="M157" s="55">
        <f>+'DAY19'!M157+'DAY20'!E157</f>
        <v>0</v>
      </c>
      <c r="N157" s="52">
        <f>+'DAY19'!N157+'DAY20'!F157</f>
        <v>0</v>
      </c>
      <c r="O157" s="276">
        <f>+'DAY19'!O157+'DAY20'!G157</f>
        <v>0</v>
      </c>
      <c r="P157" s="53">
        <f t="shared" si="56"/>
        <v>0</v>
      </c>
      <c r="Q157" s="54">
        <f t="shared" si="57"/>
        <v>0</v>
      </c>
      <c r="R157" s="55">
        <f t="shared" si="58"/>
        <v>0</v>
      </c>
      <c r="S157" s="52">
        <f t="shared" si="59"/>
        <v>0</v>
      </c>
      <c r="T157" s="276">
        <f t="shared" si="60"/>
        <v>0</v>
      </c>
      <c r="U157" s="62">
        <f t="shared" si="53"/>
        <v>0</v>
      </c>
    </row>
    <row r="158" spans="1:21" x14ac:dyDescent="0.25">
      <c r="A158" s="85" t="s">
        <v>71</v>
      </c>
      <c r="B158" s="52">
        <f>'DAY19'!H158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+(Table122[[#This Row],[OPENING ]]+Table122[[#This Row],[RECEIPTS]]+Table122[[#This Row],[RETURNS]])-(Table122[[#This Row],[EXCHANGED]]+Table122[[#This Row],[SALES]]+Table122[[#This Row],[ISSUES]])</f>
        <v>0</v>
      </c>
      <c r="I158" s="53">
        <v>0</v>
      </c>
      <c r="J158" s="58">
        <f t="shared" si="61"/>
        <v>0</v>
      </c>
      <c r="K158" s="53">
        <f>+'DAY19'!K158+'DAY20'!C158</f>
        <v>0</v>
      </c>
      <c r="L158" s="54">
        <f>+'DAY19'!L158+'DAY20'!D158</f>
        <v>0</v>
      </c>
      <c r="M158" s="55">
        <f>+'DAY19'!M158+'DAY20'!E158</f>
        <v>0</v>
      </c>
      <c r="N158" s="52">
        <f>+'DAY19'!N158+'DAY20'!F158</f>
        <v>0</v>
      </c>
      <c r="O158" s="276">
        <f>+'DAY19'!O158+'DAY20'!G158</f>
        <v>0</v>
      </c>
      <c r="P158" s="53">
        <f t="shared" si="56"/>
        <v>0</v>
      </c>
      <c r="Q158" s="54">
        <f t="shared" si="57"/>
        <v>0</v>
      </c>
      <c r="R158" s="55">
        <f t="shared" si="58"/>
        <v>0</v>
      </c>
      <c r="S158" s="52">
        <f t="shared" si="59"/>
        <v>0</v>
      </c>
      <c r="T158" s="276">
        <f t="shared" si="60"/>
        <v>0</v>
      </c>
      <c r="U158" s="62">
        <f t="shared" si="53"/>
        <v>0</v>
      </c>
    </row>
    <row r="159" spans="1:21" x14ac:dyDescent="0.25">
      <c r="A159" s="86" t="s">
        <v>72</v>
      </c>
      <c r="B159" s="52">
        <f>'DAY19'!H159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+(Table122[[#This Row],[OPENING ]]+Table122[[#This Row],[RECEIPTS]]+Table122[[#This Row],[RETURNS]])-(Table122[[#This Row],[EXCHANGED]]+Table122[[#This Row],[SALES]]+Table122[[#This Row],[ISSUES]])</f>
        <v>0</v>
      </c>
      <c r="I159" s="53">
        <v>0</v>
      </c>
      <c r="J159" s="58">
        <f t="shared" si="61"/>
        <v>0</v>
      </c>
      <c r="K159" s="53">
        <f>+'DAY19'!K159+'DAY20'!C159</f>
        <v>0</v>
      </c>
      <c r="L159" s="54">
        <f>+'DAY19'!L159+'DAY20'!D159</f>
        <v>0</v>
      </c>
      <c r="M159" s="55">
        <f>+'DAY19'!M159+'DAY20'!E159</f>
        <v>0</v>
      </c>
      <c r="N159" s="52">
        <f>+'DAY19'!N159+'DAY20'!F159</f>
        <v>0</v>
      </c>
      <c r="O159" s="276">
        <f>+'DAY19'!O159+'DAY20'!G159</f>
        <v>0</v>
      </c>
      <c r="P159" s="53">
        <f t="shared" si="56"/>
        <v>0</v>
      </c>
      <c r="Q159" s="54">
        <f t="shared" si="57"/>
        <v>0</v>
      </c>
      <c r="R159" s="55">
        <f t="shared" si="58"/>
        <v>0</v>
      </c>
      <c r="S159" s="52">
        <f t="shared" si="59"/>
        <v>0</v>
      </c>
      <c r="T159" s="276">
        <f t="shared" si="60"/>
        <v>0</v>
      </c>
      <c r="U159" s="62">
        <f t="shared" si="53"/>
        <v>0</v>
      </c>
    </row>
    <row r="160" spans="1:21" x14ac:dyDescent="0.25">
      <c r="A160" s="86" t="s">
        <v>73</v>
      </c>
      <c r="B160" s="52">
        <f>'DAY19'!H160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+(Table122[[#This Row],[OPENING ]]+Table122[[#This Row],[RECEIPTS]]+Table122[[#This Row],[RETURNS]])-(Table122[[#This Row],[EXCHANGED]]+Table122[[#This Row],[SALES]]+Table122[[#This Row],[ISSUES]])</f>
        <v>0</v>
      </c>
      <c r="I160" s="53">
        <v>0</v>
      </c>
      <c r="J160" s="58">
        <f t="shared" si="61"/>
        <v>0</v>
      </c>
      <c r="K160" s="53">
        <f>+'DAY19'!K160+'DAY20'!C160</f>
        <v>0</v>
      </c>
      <c r="L160" s="54">
        <f>+'DAY19'!L160+'DAY20'!D160</f>
        <v>0</v>
      </c>
      <c r="M160" s="55">
        <f>+'DAY19'!M160+'DAY20'!E160</f>
        <v>0</v>
      </c>
      <c r="N160" s="52">
        <f>+'DAY19'!N160+'DAY20'!F160</f>
        <v>0</v>
      </c>
      <c r="O160" s="276">
        <f>+'DAY19'!O160+'DAY20'!G160</f>
        <v>0</v>
      </c>
      <c r="P160" s="53">
        <f t="shared" si="56"/>
        <v>0</v>
      </c>
      <c r="Q160" s="54">
        <f t="shared" si="57"/>
        <v>0</v>
      </c>
      <c r="R160" s="55">
        <f t="shared" si="58"/>
        <v>0</v>
      </c>
      <c r="S160" s="52">
        <f t="shared" si="59"/>
        <v>0</v>
      </c>
      <c r="T160" s="276">
        <f t="shared" si="60"/>
        <v>0</v>
      </c>
      <c r="U160" s="62">
        <f t="shared" si="53"/>
        <v>0</v>
      </c>
    </row>
    <row r="161" spans="1:21" x14ac:dyDescent="0.25">
      <c r="A161" s="87" t="s">
        <v>74</v>
      </c>
      <c r="B161" s="52">
        <f>'DAY19'!H161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+(Table122[[#This Row],[OPENING ]]+Table122[[#This Row],[RECEIPTS]]+Table122[[#This Row],[RETURNS]])-(Table122[[#This Row],[EXCHANGED]]+Table122[[#This Row],[SALES]]+Table122[[#This Row],[ISSUES]])</f>
        <v>562</v>
      </c>
      <c r="I161" s="53">
        <v>0</v>
      </c>
      <c r="J161" s="58">
        <f>+I161-H161</f>
        <v>-562</v>
      </c>
      <c r="K161" s="53">
        <f>+'DAY19'!K161+'DAY20'!C161</f>
        <v>0</v>
      </c>
      <c r="L161" s="54">
        <f>+'DAY19'!L161+'DAY20'!D161</f>
        <v>0</v>
      </c>
      <c r="M161" s="55">
        <f>+'DAY19'!M161+'DAY20'!E161</f>
        <v>0</v>
      </c>
      <c r="N161" s="52">
        <f>+'DAY19'!N161+'DAY20'!F161</f>
        <v>0</v>
      </c>
      <c r="O161" s="276">
        <f>+'DAY19'!O161+'DAY20'!G161</f>
        <v>0</v>
      </c>
      <c r="P161" s="53">
        <f t="shared" si="56"/>
        <v>0</v>
      </c>
      <c r="Q161" s="54">
        <f t="shared" si="57"/>
        <v>0</v>
      </c>
      <c r="R161" s="55">
        <f t="shared" si="58"/>
        <v>0</v>
      </c>
      <c r="S161" s="52">
        <f t="shared" si="59"/>
        <v>0</v>
      </c>
      <c r="T161" s="276">
        <f t="shared" si="60"/>
        <v>0</v>
      </c>
      <c r="U161" s="62">
        <f t="shared" si="53"/>
        <v>0</v>
      </c>
    </row>
    <row r="162" spans="1:21" x14ac:dyDescent="0.25">
      <c r="A162" s="88" t="s">
        <v>75</v>
      </c>
      <c r="B162" s="52">
        <f>'DAY19'!H162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+(Table122[[#This Row],[OPENING ]]+Table122[[#This Row],[RECEIPTS]]+Table122[[#This Row],[RETURNS]])-(Table122[[#This Row],[EXCHANGED]]+Table122[[#This Row],[SALES]]+Table122[[#This Row],[ISSUES]])</f>
        <v>0</v>
      </c>
      <c r="I162" s="53">
        <v>0</v>
      </c>
      <c r="J162" s="58">
        <f t="shared" si="61"/>
        <v>0</v>
      </c>
      <c r="K162" s="53">
        <f>+'DAY19'!K162+'DAY20'!C162</f>
        <v>0</v>
      </c>
      <c r="L162" s="54">
        <f>+'DAY19'!L162+'DAY20'!D162</f>
        <v>0</v>
      </c>
      <c r="M162" s="55">
        <f>+'DAY19'!M162+'DAY20'!E162</f>
        <v>0</v>
      </c>
      <c r="N162" s="52">
        <f>+'DAY19'!N162+'DAY20'!F162</f>
        <v>0</v>
      </c>
      <c r="O162" s="276">
        <f>+'DAY19'!O162+'DAY20'!G162</f>
        <v>0</v>
      </c>
      <c r="P162" s="53">
        <f t="shared" si="56"/>
        <v>0</v>
      </c>
      <c r="Q162" s="54">
        <f t="shared" si="57"/>
        <v>0</v>
      </c>
      <c r="R162" s="55">
        <f t="shared" si="58"/>
        <v>0</v>
      </c>
      <c r="S162" s="52">
        <f t="shared" si="59"/>
        <v>0</v>
      </c>
      <c r="T162" s="276">
        <f t="shared" si="60"/>
        <v>0</v>
      </c>
      <c r="U162" s="62">
        <f t="shared" si="53"/>
        <v>0</v>
      </c>
    </row>
    <row r="163" spans="1:21" x14ac:dyDescent="0.25">
      <c r="A163" s="88" t="s">
        <v>76</v>
      </c>
      <c r="B163" s="52">
        <f>'DAY19'!H163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+(Table122[[#This Row],[OPENING ]]+Table122[[#This Row],[RECEIPTS]]+Table122[[#This Row],[RETURNS]])-(Table122[[#This Row],[EXCHANGED]]+Table122[[#This Row],[SALES]]+Table122[[#This Row],[ISSUES]])</f>
        <v>0</v>
      </c>
      <c r="I163" s="53">
        <v>0</v>
      </c>
      <c r="J163" s="58">
        <f t="shared" si="61"/>
        <v>0</v>
      </c>
      <c r="K163" s="53">
        <f>+'DAY19'!K163+'DAY20'!C163</f>
        <v>0</v>
      </c>
      <c r="L163" s="54">
        <f>+'DAY19'!L163+'DAY20'!D163</f>
        <v>0</v>
      </c>
      <c r="M163" s="55">
        <f>+'DAY19'!M163+'DAY20'!E163</f>
        <v>0</v>
      </c>
      <c r="N163" s="52">
        <f>+'DAY19'!N163+'DAY20'!F163</f>
        <v>0</v>
      </c>
      <c r="O163" s="276">
        <f>+'DAY19'!O163+'DAY20'!G163</f>
        <v>0</v>
      </c>
      <c r="P163" s="53">
        <f t="shared" si="56"/>
        <v>0</v>
      </c>
      <c r="Q163" s="54">
        <f t="shared" si="57"/>
        <v>0</v>
      </c>
      <c r="R163" s="55">
        <f t="shared" si="58"/>
        <v>0</v>
      </c>
      <c r="S163" s="52">
        <f t="shared" si="59"/>
        <v>0</v>
      </c>
      <c r="T163" s="276">
        <f t="shared" si="60"/>
        <v>0</v>
      </c>
      <c r="U163" s="62">
        <f t="shared" si="53"/>
        <v>0</v>
      </c>
    </row>
    <row r="164" spans="1:21" x14ac:dyDescent="0.25">
      <c r="A164" s="87" t="s">
        <v>77</v>
      </c>
      <c r="B164" s="52">
        <f>'DAY19'!H164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+(Table122[[#This Row],[OPENING ]]+Table122[[#This Row],[RECEIPTS]]+Table122[[#This Row],[RETURNS]])-(Table122[[#This Row],[EXCHANGED]]+Table122[[#This Row],[SALES]]+Table122[[#This Row],[ISSUES]])</f>
        <v>4</v>
      </c>
      <c r="I164" s="53">
        <v>0</v>
      </c>
      <c r="J164" s="58">
        <f t="shared" si="61"/>
        <v>-4</v>
      </c>
      <c r="K164" s="53">
        <f>+'DAY19'!K164+'DAY20'!C164</f>
        <v>0</v>
      </c>
      <c r="L164" s="54">
        <f>+'DAY19'!L164+'DAY20'!D164</f>
        <v>0</v>
      </c>
      <c r="M164" s="55">
        <f>+'DAY19'!M164+'DAY20'!E164</f>
        <v>0</v>
      </c>
      <c r="N164" s="52">
        <f>+'DAY19'!N164+'DAY20'!F164</f>
        <v>0</v>
      </c>
      <c r="O164" s="276">
        <f>+'DAY19'!O164+'DAY20'!G164</f>
        <v>0</v>
      </c>
      <c r="P164" s="53">
        <f t="shared" si="56"/>
        <v>0</v>
      </c>
      <c r="Q164" s="54">
        <f t="shared" si="57"/>
        <v>0</v>
      </c>
      <c r="R164" s="55">
        <f t="shared" si="58"/>
        <v>0</v>
      </c>
      <c r="S164" s="52">
        <f t="shared" si="59"/>
        <v>0</v>
      </c>
      <c r="T164" s="276">
        <f t="shared" si="60"/>
        <v>0</v>
      </c>
      <c r="U164" s="62">
        <f t="shared" si="53"/>
        <v>0</v>
      </c>
    </row>
    <row r="165" spans="1:21" x14ac:dyDescent="0.25">
      <c r="A165" s="109" t="s">
        <v>78</v>
      </c>
      <c r="B165" s="52">
        <f>'DAY19'!H165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+(Table122[[#This Row],[OPENING ]]+Table122[[#This Row],[RECEIPTS]]+Table122[[#This Row],[RETURNS]])-(Table122[[#This Row],[EXCHANGED]]+Table122[[#This Row],[SALES]]+Table122[[#This Row],[ISSUES]])</f>
        <v>0</v>
      </c>
      <c r="I165" s="53">
        <v>0</v>
      </c>
      <c r="J165" s="58">
        <f t="shared" si="61"/>
        <v>0</v>
      </c>
      <c r="K165" s="53">
        <f>+'DAY19'!K165+'DAY20'!C165</f>
        <v>0</v>
      </c>
      <c r="L165" s="54">
        <f>+'DAY19'!L165+'DAY20'!D165</f>
        <v>0</v>
      </c>
      <c r="M165" s="55">
        <f>+'DAY19'!M165+'DAY20'!E165</f>
        <v>0</v>
      </c>
      <c r="N165" s="52">
        <f>+'DAY19'!N165+'DAY20'!F165</f>
        <v>0</v>
      </c>
      <c r="O165" s="276">
        <f>+'DAY19'!O165+'DAY20'!G165</f>
        <v>0</v>
      </c>
      <c r="P165" s="53">
        <f t="shared" si="56"/>
        <v>0</v>
      </c>
      <c r="Q165" s="54">
        <f t="shared" si="57"/>
        <v>0</v>
      </c>
      <c r="R165" s="55">
        <f t="shared" si="58"/>
        <v>0</v>
      </c>
      <c r="S165" s="52">
        <f t="shared" si="59"/>
        <v>0</v>
      </c>
      <c r="T165" s="276">
        <f t="shared" si="60"/>
        <v>0</v>
      </c>
      <c r="U165" s="62">
        <f t="shared" si="53"/>
        <v>0</v>
      </c>
    </row>
    <row r="166" spans="1:21" x14ac:dyDescent="0.25">
      <c r="A166" s="109" t="s">
        <v>79</v>
      </c>
      <c r="B166" s="52">
        <f>'DAY19'!H166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+(Table122[[#This Row],[OPENING ]]+Table122[[#This Row],[RECEIPTS]]+Table122[[#This Row],[RETURNS]])-(Table122[[#This Row],[EXCHANGED]]+Table122[[#This Row],[SALES]]+Table122[[#This Row],[ISSUES]])</f>
        <v>0</v>
      </c>
      <c r="I166" s="53">
        <v>0</v>
      </c>
      <c r="J166" s="58">
        <f t="shared" si="61"/>
        <v>0</v>
      </c>
      <c r="K166" s="53">
        <f>+'DAY19'!K166+'DAY20'!C166</f>
        <v>0</v>
      </c>
      <c r="L166" s="54">
        <f>+'DAY19'!L166+'DAY20'!D166</f>
        <v>0</v>
      </c>
      <c r="M166" s="55">
        <f>+'DAY19'!M166+'DAY20'!E166</f>
        <v>0</v>
      </c>
      <c r="N166" s="52">
        <f>+'DAY19'!N166+'DAY20'!F166</f>
        <v>0</v>
      </c>
      <c r="O166" s="276">
        <f>+'DAY19'!O166+'DAY20'!G166</f>
        <v>0</v>
      </c>
      <c r="P166" s="53">
        <f t="shared" si="56"/>
        <v>0</v>
      </c>
      <c r="Q166" s="54">
        <f t="shared" si="57"/>
        <v>0</v>
      </c>
      <c r="R166" s="55">
        <f t="shared" si="58"/>
        <v>0</v>
      </c>
      <c r="S166" s="52">
        <f t="shared" si="59"/>
        <v>0</v>
      </c>
      <c r="T166" s="276">
        <f t="shared" si="60"/>
        <v>0</v>
      </c>
      <c r="U166" s="62">
        <f t="shared" si="53"/>
        <v>0</v>
      </c>
    </row>
    <row r="167" spans="1:21" x14ac:dyDescent="0.25">
      <c r="A167" s="109" t="s">
        <v>109</v>
      </c>
      <c r="B167" s="52">
        <f>'DAY19'!H167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+(Table122[[#This Row],[OPENING ]]+Table122[[#This Row],[RECEIPTS]]+Table122[[#This Row],[RETURNS]])-(Table122[[#This Row],[EXCHANGED]]+Table122[[#This Row],[SALES]]+Table122[[#This Row],[ISSUES]])</f>
        <v>317.2</v>
      </c>
      <c r="I167" s="53">
        <v>0</v>
      </c>
      <c r="J167" s="58">
        <f t="shared" si="61"/>
        <v>-317.2</v>
      </c>
      <c r="K167" s="53">
        <f>+'DAY19'!K167+'DAY20'!C167</f>
        <v>0</v>
      </c>
      <c r="L167" s="54">
        <f>+'DAY19'!L167+'DAY20'!D167</f>
        <v>0</v>
      </c>
      <c r="M167" s="55">
        <f>+'DAY19'!M167+'DAY20'!E167</f>
        <v>0</v>
      </c>
      <c r="N167" s="52">
        <f>+'DAY19'!N167+'DAY20'!F167</f>
        <v>0</v>
      </c>
      <c r="O167" s="276">
        <f>+'DAY19'!O167+'DAY20'!G167</f>
        <v>0</v>
      </c>
      <c r="P167" s="53">
        <f t="shared" si="56"/>
        <v>0</v>
      </c>
      <c r="Q167" s="54">
        <f t="shared" si="57"/>
        <v>0</v>
      </c>
      <c r="R167" s="55">
        <f t="shared" si="58"/>
        <v>0</v>
      </c>
      <c r="S167" s="52">
        <f t="shared" si="59"/>
        <v>0</v>
      </c>
      <c r="T167" s="276">
        <f t="shared" si="60"/>
        <v>0</v>
      </c>
      <c r="U167" s="62">
        <f t="shared" si="53"/>
        <v>0</v>
      </c>
    </row>
    <row r="168" spans="1:21" x14ac:dyDescent="0.25">
      <c r="A168" s="109" t="s">
        <v>110</v>
      </c>
      <c r="B168" s="52">
        <f>'DAY19'!H168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+(Table122[[#This Row],[OPENING ]]+Table122[[#This Row],[RECEIPTS]]+Table122[[#This Row],[RETURNS]])-(Table122[[#This Row],[EXCHANGED]]+Table122[[#This Row],[SALES]]+Table122[[#This Row],[ISSUES]])</f>
        <v>1254.2</v>
      </c>
      <c r="I168" s="53">
        <v>0</v>
      </c>
      <c r="J168" s="58">
        <f t="shared" si="61"/>
        <v>-1254.2</v>
      </c>
      <c r="K168" s="53">
        <f>+'DAY19'!K168+'DAY20'!C168</f>
        <v>0</v>
      </c>
      <c r="L168" s="54">
        <f>+'DAY19'!L168+'DAY20'!D168</f>
        <v>0</v>
      </c>
      <c r="M168" s="55">
        <f>+'DAY19'!M168+'DAY20'!E168</f>
        <v>0</v>
      </c>
      <c r="N168" s="52">
        <f>+'DAY19'!N168+'DAY20'!F168</f>
        <v>0</v>
      </c>
      <c r="O168" s="276">
        <f>+'DAY19'!O168+'DAY20'!G168</f>
        <v>0</v>
      </c>
      <c r="P168" s="53">
        <f t="shared" si="56"/>
        <v>0</v>
      </c>
      <c r="Q168" s="54">
        <f t="shared" si="57"/>
        <v>0</v>
      </c>
      <c r="R168" s="55">
        <f t="shared" si="58"/>
        <v>0</v>
      </c>
      <c r="S168" s="52">
        <f t="shared" si="59"/>
        <v>0</v>
      </c>
      <c r="T168" s="276">
        <f t="shared" si="60"/>
        <v>0</v>
      </c>
      <c r="U168" s="62">
        <f t="shared" si="53"/>
        <v>0</v>
      </c>
    </row>
    <row r="169" spans="1:21" x14ac:dyDescent="0.25">
      <c r="A169" s="109" t="s">
        <v>80</v>
      </c>
      <c r="B169" s="52">
        <f>'DAY19'!H169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+(Table122[[#This Row],[OPENING ]]+Table122[[#This Row],[RECEIPTS]]+Table122[[#This Row],[RETURNS]])-(Table122[[#This Row],[EXCHANGED]]+Table122[[#This Row],[SALES]]+Table122[[#This Row],[ISSUES]])</f>
        <v>0</v>
      </c>
      <c r="I169" s="53">
        <v>0</v>
      </c>
      <c r="J169" s="58">
        <f t="shared" si="61"/>
        <v>0</v>
      </c>
      <c r="K169" s="53">
        <f>+'DAY19'!K169+'DAY20'!C169</f>
        <v>0</v>
      </c>
      <c r="L169" s="54">
        <f>+'DAY19'!L169+'DAY20'!D169</f>
        <v>0</v>
      </c>
      <c r="M169" s="55">
        <f>+'DAY19'!M169+'DAY20'!E169</f>
        <v>0</v>
      </c>
      <c r="N169" s="52">
        <f>+'DAY19'!N169+'DAY20'!F169</f>
        <v>0</v>
      </c>
      <c r="O169" s="276">
        <f>+'DAY19'!O169+'DAY20'!G169</f>
        <v>0</v>
      </c>
      <c r="P169" s="53">
        <f t="shared" si="56"/>
        <v>0</v>
      </c>
      <c r="Q169" s="54">
        <f t="shared" si="57"/>
        <v>0</v>
      </c>
      <c r="R169" s="55">
        <f t="shared" si="58"/>
        <v>0</v>
      </c>
      <c r="S169" s="52">
        <f t="shared" si="59"/>
        <v>0</v>
      </c>
      <c r="T169" s="276">
        <f t="shared" si="60"/>
        <v>0</v>
      </c>
      <c r="U169" s="62">
        <f t="shared" si="53"/>
        <v>0</v>
      </c>
    </row>
    <row r="170" spans="1:21" x14ac:dyDescent="0.25">
      <c r="A170" s="109" t="s">
        <v>81</v>
      </c>
      <c r="B170" s="52">
        <f>'DAY19'!H170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+(Table122[[#This Row],[OPENING ]]+Table122[[#This Row],[RECEIPTS]]+Table122[[#This Row],[RETURNS]])-(Table122[[#This Row],[EXCHANGED]]+Table122[[#This Row],[SALES]]+Table122[[#This Row],[ISSUES]])</f>
        <v>0</v>
      </c>
      <c r="I170" s="53">
        <v>0</v>
      </c>
      <c r="J170" s="58">
        <f t="shared" si="61"/>
        <v>0</v>
      </c>
      <c r="K170" s="53">
        <f>+'DAY19'!K170+'DAY20'!C170</f>
        <v>0</v>
      </c>
      <c r="L170" s="54">
        <f>+'DAY19'!L170+'DAY20'!D170</f>
        <v>0</v>
      </c>
      <c r="M170" s="55">
        <f>+'DAY19'!M170+'DAY20'!E170</f>
        <v>0</v>
      </c>
      <c r="N170" s="52">
        <f>+'DAY19'!N170+'DAY20'!F170</f>
        <v>0</v>
      </c>
      <c r="O170" s="276">
        <f>+'DAY19'!O170+'DAY20'!G170</f>
        <v>0</v>
      </c>
      <c r="P170" s="53">
        <f t="shared" si="56"/>
        <v>0</v>
      </c>
      <c r="Q170" s="54">
        <f t="shared" si="57"/>
        <v>0</v>
      </c>
      <c r="R170" s="55">
        <f t="shared" si="58"/>
        <v>0</v>
      </c>
      <c r="S170" s="52">
        <f t="shared" si="59"/>
        <v>0</v>
      </c>
      <c r="T170" s="276">
        <f t="shared" si="60"/>
        <v>0</v>
      </c>
      <c r="U170" s="62">
        <f t="shared" si="53"/>
        <v>0</v>
      </c>
    </row>
    <row r="171" spans="1:21" x14ac:dyDescent="0.25">
      <c r="A171" s="89" t="s">
        <v>82</v>
      </c>
      <c r="B171" s="52">
        <f>'DAY19'!H171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+(Table122[[#This Row],[OPENING ]]+Table122[[#This Row],[RECEIPTS]]+Table122[[#This Row],[RETURNS]])-(Table122[[#This Row],[EXCHANGED]]+Table122[[#This Row],[SALES]]+Table122[[#This Row],[ISSUES]])</f>
        <v>0</v>
      </c>
      <c r="I171" s="53">
        <v>0</v>
      </c>
      <c r="J171" s="58">
        <f t="shared" si="61"/>
        <v>0</v>
      </c>
      <c r="K171" s="53">
        <f>+'DAY19'!K171+'DAY20'!C171</f>
        <v>0</v>
      </c>
      <c r="L171" s="54">
        <f>+'DAY19'!L171+'DAY20'!D171</f>
        <v>0</v>
      </c>
      <c r="M171" s="55">
        <f>+'DAY19'!M171+'DAY20'!E171</f>
        <v>0</v>
      </c>
      <c r="N171" s="52">
        <f>+'DAY19'!N171+'DAY20'!F171</f>
        <v>0</v>
      </c>
      <c r="O171" s="276">
        <f>+'DAY19'!O171+'DAY20'!G171</f>
        <v>0</v>
      </c>
      <c r="P171" s="53">
        <f t="shared" si="56"/>
        <v>0</v>
      </c>
      <c r="Q171" s="54">
        <f t="shared" si="57"/>
        <v>0</v>
      </c>
      <c r="R171" s="55">
        <f t="shared" si="58"/>
        <v>0</v>
      </c>
      <c r="S171" s="52">
        <f t="shared" si="59"/>
        <v>0</v>
      </c>
      <c r="T171" s="276">
        <f t="shared" si="60"/>
        <v>0</v>
      </c>
      <c r="U171" s="62">
        <f t="shared" si="53"/>
        <v>0</v>
      </c>
    </row>
    <row r="172" spans="1:21" x14ac:dyDescent="0.25">
      <c r="A172" s="90" t="s">
        <v>83</v>
      </c>
      <c r="B172" s="52">
        <f>'DAY19'!H172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+(Table122[[#This Row],[OPENING ]]+Table122[[#This Row],[RECEIPTS]]+Table122[[#This Row],[RETURNS]])-(Table122[[#This Row],[EXCHANGED]]+Table122[[#This Row],[SALES]]+Table122[[#This Row],[ISSUES]])</f>
        <v>504.2</v>
      </c>
      <c r="I172" s="53">
        <v>0</v>
      </c>
      <c r="J172" s="58">
        <f t="shared" si="61"/>
        <v>-504.2</v>
      </c>
      <c r="K172" s="53">
        <f>+'DAY19'!K172+'DAY20'!C172</f>
        <v>0</v>
      </c>
      <c r="L172" s="54">
        <f>+'DAY19'!L172+'DAY20'!D172</f>
        <v>0</v>
      </c>
      <c r="M172" s="55">
        <f>+'DAY19'!M172+'DAY20'!E172</f>
        <v>0</v>
      </c>
      <c r="N172" s="52">
        <f>+'DAY19'!N172+'DAY20'!F172</f>
        <v>0</v>
      </c>
      <c r="O172" s="276">
        <f>+'DAY19'!O172+'DAY20'!G172</f>
        <v>0</v>
      </c>
      <c r="P172" s="53">
        <f t="shared" si="56"/>
        <v>0</v>
      </c>
      <c r="Q172" s="54">
        <f t="shared" si="57"/>
        <v>0</v>
      </c>
      <c r="R172" s="55">
        <f t="shared" si="58"/>
        <v>0</v>
      </c>
      <c r="S172" s="52">
        <f t="shared" si="59"/>
        <v>0</v>
      </c>
      <c r="T172" s="276">
        <f t="shared" si="60"/>
        <v>0</v>
      </c>
      <c r="U172" s="62">
        <f t="shared" si="53"/>
        <v>0</v>
      </c>
    </row>
    <row r="173" spans="1:21" x14ac:dyDescent="0.25">
      <c r="A173" s="90" t="s">
        <v>86</v>
      </c>
      <c r="B173" s="52">
        <f>'DAY19'!H173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+(Table122[[#This Row],[OPENING ]]+Table122[[#This Row],[RECEIPTS]]+Table122[[#This Row],[RETURNS]])-(Table122[[#This Row],[EXCHANGED]]+Table122[[#This Row],[SALES]]+Table122[[#This Row],[ISSUES]])</f>
        <v>4.8</v>
      </c>
      <c r="I173" s="53">
        <v>0</v>
      </c>
      <c r="J173" s="58">
        <f t="shared" si="61"/>
        <v>-4.8</v>
      </c>
      <c r="K173" s="53">
        <f>+'DAY19'!K173+'DAY20'!C173</f>
        <v>0</v>
      </c>
      <c r="L173" s="54">
        <f>+'DAY19'!L173+'DAY20'!D173</f>
        <v>0</v>
      </c>
      <c r="M173" s="55">
        <f>+'DAY19'!M173+'DAY20'!E173</f>
        <v>0</v>
      </c>
      <c r="N173" s="52">
        <f>+'DAY19'!N173+'DAY20'!F173</f>
        <v>0</v>
      </c>
      <c r="O173" s="276">
        <f>+'DAY19'!O173+'DAY20'!G173</f>
        <v>0</v>
      </c>
      <c r="P173" s="53">
        <f t="shared" si="56"/>
        <v>0</v>
      </c>
      <c r="Q173" s="54">
        <f t="shared" si="57"/>
        <v>0</v>
      </c>
      <c r="R173" s="55">
        <f t="shared" si="58"/>
        <v>0</v>
      </c>
      <c r="S173" s="52">
        <f t="shared" si="59"/>
        <v>0</v>
      </c>
      <c r="T173" s="276">
        <f t="shared" si="60"/>
        <v>0</v>
      </c>
      <c r="U173" s="62">
        <f t="shared" si="53"/>
        <v>0</v>
      </c>
    </row>
    <row r="174" spans="1:21" x14ac:dyDescent="0.25">
      <c r="A174" s="94" t="s">
        <v>85</v>
      </c>
      <c r="B174" s="52">
        <f>'DAY19'!H174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+(Table122[[#This Row],[OPENING ]]+Table122[[#This Row],[RECEIPTS]]+Table122[[#This Row],[RETURNS]])-(Table122[[#This Row],[EXCHANGED]]+Table122[[#This Row],[SALES]]+Table122[[#This Row],[ISSUES]])</f>
        <v>800.8</v>
      </c>
      <c r="I174" s="53">
        <v>0</v>
      </c>
      <c r="J174" s="58">
        <f t="shared" si="61"/>
        <v>-800.8</v>
      </c>
      <c r="K174" s="53">
        <f>+'DAY19'!K174+'DAY20'!C174</f>
        <v>0</v>
      </c>
      <c r="L174" s="54">
        <f>+'DAY19'!L174+'DAY20'!D174</f>
        <v>0</v>
      </c>
      <c r="M174" s="55">
        <f>+'DAY19'!M174+'DAY20'!E174</f>
        <v>0</v>
      </c>
      <c r="N174" s="52">
        <f>+'DAY19'!N174+'DAY20'!F174</f>
        <v>0</v>
      </c>
      <c r="O174" s="276">
        <f>+'DAY19'!O174+'DAY20'!G174</f>
        <v>1.2</v>
      </c>
      <c r="P174" s="53">
        <f t="shared" si="56"/>
        <v>0</v>
      </c>
      <c r="Q174" s="54">
        <f t="shared" si="57"/>
        <v>0</v>
      </c>
      <c r="R174" s="55">
        <f t="shared" si="58"/>
        <v>0</v>
      </c>
      <c r="S174" s="52">
        <f t="shared" si="59"/>
        <v>0</v>
      </c>
      <c r="T174" s="276">
        <f t="shared" si="60"/>
        <v>0.06</v>
      </c>
      <c r="U174" s="62">
        <f t="shared" si="53"/>
        <v>13346.666666666666</v>
      </c>
    </row>
    <row r="175" spans="1:21" x14ac:dyDescent="0.25">
      <c r="A175" s="90" t="s">
        <v>84</v>
      </c>
      <c r="B175" s="52">
        <f>'DAY19'!H175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+(Table122[[#This Row],[OPENING ]]+Table122[[#This Row],[RECEIPTS]]+Table122[[#This Row],[RETURNS]])-(Table122[[#This Row],[EXCHANGED]]+Table122[[#This Row],[SALES]]+Table122[[#This Row],[ISSUES]])</f>
        <v>0</v>
      </c>
      <c r="I175" s="53">
        <v>0</v>
      </c>
      <c r="J175" s="58">
        <f t="shared" si="61"/>
        <v>0</v>
      </c>
      <c r="K175" s="53">
        <f>+'DAY19'!K175+'DAY20'!C175</f>
        <v>0</v>
      </c>
      <c r="L175" s="54">
        <f>+'DAY19'!L175+'DAY20'!D175</f>
        <v>0</v>
      </c>
      <c r="M175" s="55">
        <f>+'DAY19'!M175+'DAY20'!E175</f>
        <v>0</v>
      </c>
      <c r="N175" s="52">
        <f>+'DAY19'!N175+'DAY20'!F175</f>
        <v>0</v>
      </c>
      <c r="O175" s="276">
        <f>+'DAY19'!O175+'DAY20'!G175</f>
        <v>0</v>
      </c>
      <c r="P175" s="53">
        <f t="shared" si="56"/>
        <v>0</v>
      </c>
      <c r="Q175" s="54">
        <f t="shared" si="57"/>
        <v>0</v>
      </c>
      <c r="R175" s="55">
        <f t="shared" si="58"/>
        <v>0</v>
      </c>
      <c r="S175" s="52">
        <f t="shared" si="59"/>
        <v>0</v>
      </c>
      <c r="T175" s="276">
        <f t="shared" si="60"/>
        <v>0</v>
      </c>
      <c r="U175" s="62">
        <f t="shared" si="53"/>
        <v>0</v>
      </c>
    </row>
    <row r="176" spans="1:21" x14ac:dyDescent="0.25">
      <c r="A176" s="318" t="s">
        <v>87</v>
      </c>
      <c r="B176" s="52">
        <f>'DAY19'!H176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+(Table122[[#This Row],[OPENING ]]+Table122[[#This Row],[RECEIPTS]]+Table122[[#This Row],[RETURNS]])-(Table122[[#This Row],[EXCHANGED]]+Table122[[#This Row],[SALES]]+Table122[[#This Row],[ISSUES]])</f>
        <v>0</v>
      </c>
      <c r="I176" s="53">
        <v>0</v>
      </c>
      <c r="J176" s="58">
        <f t="shared" si="61"/>
        <v>0</v>
      </c>
      <c r="K176" s="53">
        <f>+'DAY19'!K176+'DAY20'!C176</f>
        <v>0</v>
      </c>
      <c r="L176" s="54">
        <f>+'DAY19'!L176+'DAY20'!D176</f>
        <v>0</v>
      </c>
      <c r="M176" s="55">
        <f>+'DAY19'!M176+'DAY20'!E176</f>
        <v>0</v>
      </c>
      <c r="N176" s="52">
        <f>+'DAY19'!N176+'DAY20'!F176</f>
        <v>0</v>
      </c>
      <c r="O176" s="276">
        <f>+'DAY19'!O176+'DAY20'!G176</f>
        <v>0</v>
      </c>
      <c r="P176" s="53">
        <f t="shared" si="56"/>
        <v>0</v>
      </c>
      <c r="Q176" s="54">
        <f t="shared" si="57"/>
        <v>0</v>
      </c>
      <c r="R176" s="55">
        <f t="shared" si="58"/>
        <v>0</v>
      </c>
      <c r="S176" s="52">
        <f t="shared" si="59"/>
        <v>0</v>
      </c>
      <c r="T176" s="276">
        <f t="shared" si="60"/>
        <v>0</v>
      </c>
      <c r="U176" s="62">
        <f t="shared" si="53"/>
        <v>0</v>
      </c>
    </row>
    <row r="177" spans="1:21" x14ac:dyDescent="0.25">
      <c r="A177" s="318" t="s">
        <v>89</v>
      </c>
      <c r="B177" s="52">
        <f>'DAY19'!H177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+(Table122[[#This Row],[OPENING ]]+Table122[[#This Row],[RECEIPTS]]+Table122[[#This Row],[RETURNS]])-(Table122[[#This Row],[EXCHANGED]]+Table122[[#This Row],[SALES]]+Table122[[#This Row],[ISSUES]])</f>
        <v>17.8</v>
      </c>
      <c r="I177" s="53">
        <v>0</v>
      </c>
      <c r="J177" s="58">
        <f t="shared" si="61"/>
        <v>-17.8</v>
      </c>
      <c r="K177" s="53">
        <f>+'DAY19'!K177+'DAY20'!C177</f>
        <v>0</v>
      </c>
      <c r="L177" s="54">
        <f>+'DAY19'!L177+'DAY20'!D177</f>
        <v>0</v>
      </c>
      <c r="M177" s="55">
        <f>+'DAY19'!M177+'DAY20'!E177</f>
        <v>0</v>
      </c>
      <c r="N177" s="52">
        <f>+'DAY19'!N177+'DAY20'!F177</f>
        <v>0</v>
      </c>
      <c r="O177" s="276">
        <f>+'DAY19'!O177+'DAY20'!G177</f>
        <v>0</v>
      </c>
      <c r="P177" s="53">
        <f t="shared" si="56"/>
        <v>0</v>
      </c>
      <c r="Q177" s="54">
        <f t="shared" si="57"/>
        <v>0</v>
      </c>
      <c r="R177" s="55">
        <f t="shared" si="58"/>
        <v>0</v>
      </c>
      <c r="S177" s="52">
        <f t="shared" si="59"/>
        <v>0</v>
      </c>
      <c r="T177" s="276">
        <f t="shared" si="60"/>
        <v>0</v>
      </c>
      <c r="U177" s="62">
        <f t="shared" si="53"/>
        <v>0</v>
      </c>
    </row>
    <row r="178" spans="1:21" x14ac:dyDescent="0.25">
      <c r="A178" s="318" t="s">
        <v>88</v>
      </c>
      <c r="B178" s="52">
        <f>'DAY19'!H178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+(Table122[[#This Row],[OPENING ]]+Table122[[#This Row],[RECEIPTS]]+Table122[[#This Row],[RETURNS]])-(Table122[[#This Row],[EXCHANGED]]+Table122[[#This Row],[SALES]]+Table122[[#This Row],[ISSUES]])</f>
        <v>0</v>
      </c>
      <c r="I178" s="53">
        <v>0</v>
      </c>
      <c r="J178" s="58">
        <f t="shared" si="61"/>
        <v>0</v>
      </c>
      <c r="K178" s="53">
        <f>+'DAY19'!K178+'DAY20'!C178</f>
        <v>0</v>
      </c>
      <c r="L178" s="54">
        <f>+'DAY19'!L178+'DAY20'!D178</f>
        <v>0</v>
      </c>
      <c r="M178" s="55">
        <f>+'DAY19'!M178+'DAY20'!E178</f>
        <v>0</v>
      </c>
      <c r="N178" s="52">
        <f>+'DAY19'!N178+'DAY20'!F178</f>
        <v>0</v>
      </c>
      <c r="O178" s="276">
        <f>+'DAY19'!O178+'DAY20'!G178</f>
        <v>0</v>
      </c>
      <c r="P178" s="53">
        <f t="shared" si="56"/>
        <v>0</v>
      </c>
      <c r="Q178" s="54">
        <f t="shared" si="57"/>
        <v>0</v>
      </c>
      <c r="R178" s="55">
        <f t="shared" si="58"/>
        <v>0</v>
      </c>
      <c r="S178" s="52">
        <f t="shared" si="59"/>
        <v>0</v>
      </c>
      <c r="T178" s="276">
        <f t="shared" si="60"/>
        <v>0</v>
      </c>
      <c r="U178" s="62">
        <f t="shared" si="53"/>
        <v>0</v>
      </c>
    </row>
    <row r="179" spans="1:21" x14ac:dyDescent="0.25">
      <c r="A179" s="88" t="s">
        <v>90</v>
      </c>
      <c r="B179" s="52">
        <f>'DAY19'!H179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+(Table122[[#This Row],[OPENING ]]+Table122[[#This Row],[RECEIPTS]]+Table122[[#This Row],[RETURNS]])-(Table122[[#This Row],[EXCHANGED]]+Table122[[#This Row],[SALES]]+Table122[[#This Row],[ISSUES]])</f>
        <v>0</v>
      </c>
      <c r="I179" s="53">
        <v>0</v>
      </c>
      <c r="J179" s="58">
        <f t="shared" si="61"/>
        <v>0</v>
      </c>
      <c r="K179" s="53">
        <f>+'DAY19'!K179+'DAY20'!C179</f>
        <v>0</v>
      </c>
      <c r="L179" s="54">
        <f>+'DAY19'!L179+'DAY20'!D179</f>
        <v>0</v>
      </c>
      <c r="M179" s="55">
        <f>+'DAY19'!M179+'DAY20'!E179</f>
        <v>0</v>
      </c>
      <c r="N179" s="52">
        <f>+'DAY19'!N179+'DAY20'!F179</f>
        <v>0</v>
      </c>
      <c r="O179" s="276">
        <f>+'DAY19'!O179+'DAY20'!G179</f>
        <v>0</v>
      </c>
      <c r="P179" s="53">
        <f t="shared" si="56"/>
        <v>0</v>
      </c>
      <c r="Q179" s="54">
        <f t="shared" si="57"/>
        <v>0</v>
      </c>
      <c r="R179" s="55">
        <f t="shared" si="58"/>
        <v>0</v>
      </c>
      <c r="S179" s="52">
        <f t="shared" si="59"/>
        <v>0</v>
      </c>
      <c r="T179" s="276">
        <f t="shared" si="60"/>
        <v>0</v>
      </c>
      <c r="U179" s="62">
        <f t="shared" si="53"/>
        <v>0</v>
      </c>
    </row>
    <row r="180" spans="1:21" x14ac:dyDescent="0.25">
      <c r="A180" s="88" t="s">
        <v>91</v>
      </c>
      <c r="B180" s="52">
        <f>'DAY19'!H180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+(Table122[[#This Row],[OPENING ]]+Table122[[#This Row],[RECEIPTS]]+Table122[[#This Row],[RETURNS]])-(Table122[[#This Row],[EXCHANGED]]+Table122[[#This Row],[SALES]]+Table122[[#This Row],[ISSUES]])</f>
        <v>368.44</v>
      </c>
      <c r="I180" s="53">
        <v>0</v>
      </c>
      <c r="J180" s="58">
        <f t="shared" si="61"/>
        <v>-368.44</v>
      </c>
      <c r="K180" s="53">
        <f>+'DAY19'!K180+'DAY20'!C180</f>
        <v>0</v>
      </c>
      <c r="L180" s="54">
        <f>+'DAY19'!L180+'DAY20'!D180</f>
        <v>0</v>
      </c>
      <c r="M180" s="55">
        <f>+'DAY19'!M180+'DAY20'!E180</f>
        <v>0</v>
      </c>
      <c r="N180" s="52">
        <f>+'DAY19'!N180+'DAY20'!F180</f>
        <v>0</v>
      </c>
      <c r="O180" s="276">
        <f>+'DAY19'!O180+'DAY20'!G180</f>
        <v>87.2</v>
      </c>
      <c r="P180" s="53">
        <f t="shared" si="56"/>
        <v>0</v>
      </c>
      <c r="Q180" s="54">
        <f t="shared" si="57"/>
        <v>0</v>
      </c>
      <c r="R180" s="55">
        <f t="shared" si="58"/>
        <v>0</v>
      </c>
      <c r="S180" s="52">
        <f t="shared" si="59"/>
        <v>0</v>
      </c>
      <c r="T180" s="276">
        <f t="shared" si="60"/>
        <v>4.3600000000000003</v>
      </c>
      <c r="U180" s="62">
        <f t="shared" si="53"/>
        <v>84.504587155963293</v>
      </c>
    </row>
    <row r="181" spans="1:21" x14ac:dyDescent="0.25">
      <c r="A181" s="88" t="s">
        <v>92</v>
      </c>
      <c r="B181" s="52">
        <f>'DAY19'!H181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+(Table122[[#This Row],[OPENING ]]+Table122[[#This Row],[RECEIPTS]]+Table122[[#This Row],[RETURNS]])-(Table122[[#This Row],[EXCHANGED]]+Table122[[#This Row],[SALES]]+Table122[[#This Row],[ISSUES]])</f>
        <v>0</v>
      </c>
      <c r="I181" s="53">
        <v>0</v>
      </c>
      <c r="J181" s="58">
        <f t="shared" si="61"/>
        <v>0</v>
      </c>
      <c r="K181" s="53">
        <f>+'DAY19'!K181+'DAY20'!C181</f>
        <v>0</v>
      </c>
      <c r="L181" s="54">
        <f>+'DAY19'!L181+'DAY20'!D181</f>
        <v>0</v>
      </c>
      <c r="M181" s="55">
        <f>+'DAY19'!M181+'DAY20'!E181</f>
        <v>0</v>
      </c>
      <c r="N181" s="52">
        <f>+'DAY19'!N181+'DAY20'!F181</f>
        <v>0</v>
      </c>
      <c r="O181" s="276">
        <f>+'DAY19'!O181+'DAY20'!G181</f>
        <v>0</v>
      </c>
      <c r="P181" s="53">
        <f t="shared" si="56"/>
        <v>0</v>
      </c>
      <c r="Q181" s="54">
        <f t="shared" si="57"/>
        <v>0</v>
      </c>
      <c r="R181" s="55">
        <f t="shared" si="58"/>
        <v>0</v>
      </c>
      <c r="S181" s="52">
        <f t="shared" si="59"/>
        <v>0</v>
      </c>
      <c r="T181" s="276">
        <f t="shared" si="60"/>
        <v>0</v>
      </c>
      <c r="U181" s="62">
        <f t="shared" si="53"/>
        <v>0</v>
      </c>
    </row>
    <row r="182" spans="1:21" x14ac:dyDescent="0.25">
      <c r="A182" s="88" t="s">
        <v>111</v>
      </c>
      <c r="B182" s="52">
        <f>'DAY19'!H182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+(Table122[[#This Row],[OPENING ]]+Table122[[#This Row],[RECEIPTS]]+Table122[[#This Row],[RETURNS]])-(Table122[[#This Row],[EXCHANGED]]+Table122[[#This Row],[SALES]]+Table122[[#This Row],[ISSUES]])</f>
        <v>0</v>
      </c>
      <c r="I182" s="53">
        <v>0</v>
      </c>
      <c r="J182" s="58">
        <f t="shared" si="61"/>
        <v>0</v>
      </c>
      <c r="K182" s="53">
        <f>+'DAY19'!K182+'DAY20'!C182</f>
        <v>0</v>
      </c>
      <c r="L182" s="54">
        <f>+'DAY19'!L182+'DAY20'!D182</f>
        <v>0</v>
      </c>
      <c r="M182" s="55">
        <f>+'DAY19'!M182+'DAY20'!E182</f>
        <v>0</v>
      </c>
      <c r="N182" s="52">
        <f>+'DAY19'!N182+'DAY20'!F182</f>
        <v>0</v>
      </c>
      <c r="O182" s="276">
        <f>+'DAY19'!O182+'DAY20'!G182</f>
        <v>0</v>
      </c>
      <c r="P182" s="53">
        <f t="shared" si="56"/>
        <v>0</v>
      </c>
      <c r="Q182" s="54">
        <f t="shared" si="57"/>
        <v>0</v>
      </c>
      <c r="R182" s="55">
        <f t="shared" si="58"/>
        <v>0</v>
      </c>
      <c r="S182" s="52">
        <f t="shared" si="59"/>
        <v>0</v>
      </c>
      <c r="T182" s="276">
        <f t="shared" si="60"/>
        <v>0</v>
      </c>
      <c r="U182" s="62">
        <f t="shared" si="53"/>
        <v>0</v>
      </c>
    </row>
    <row r="183" spans="1:21" x14ac:dyDescent="0.25">
      <c r="A183" s="87" t="s">
        <v>53</v>
      </c>
      <c r="B183" s="52">
        <f>'DAY19'!H183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+(Table122[[#This Row],[OPENING ]]+Table122[[#This Row],[RECEIPTS]]+Table122[[#This Row],[RETURNS]])-(Table122[[#This Row],[EXCHANGED]]+Table122[[#This Row],[SALES]]+Table122[[#This Row],[ISSUES]])</f>
        <v>0</v>
      </c>
      <c r="I183" s="53">
        <v>0</v>
      </c>
      <c r="J183" s="58">
        <f t="shared" si="61"/>
        <v>0</v>
      </c>
      <c r="K183" s="53">
        <f>+'DAY19'!K183+'DAY20'!C183</f>
        <v>0</v>
      </c>
      <c r="L183" s="54">
        <f>+'DAY19'!L183+'DAY20'!D183</f>
        <v>0</v>
      </c>
      <c r="M183" s="55">
        <f>+'DAY19'!M183+'DAY20'!E183</f>
        <v>0</v>
      </c>
      <c r="N183" s="52">
        <f>+'DAY19'!N183+'DAY20'!F183</f>
        <v>0</v>
      </c>
      <c r="O183" s="276">
        <f>+'DAY19'!O183+'DAY20'!G183</f>
        <v>0</v>
      </c>
      <c r="P183" s="53">
        <f t="shared" si="56"/>
        <v>0</v>
      </c>
      <c r="Q183" s="54">
        <f t="shared" si="57"/>
        <v>0</v>
      </c>
      <c r="R183" s="55">
        <f t="shared" si="58"/>
        <v>0</v>
      </c>
      <c r="S183" s="52">
        <f t="shared" si="59"/>
        <v>0</v>
      </c>
      <c r="T183" s="276">
        <f t="shared" si="60"/>
        <v>0</v>
      </c>
      <c r="U183" s="62">
        <f t="shared" si="53"/>
        <v>0</v>
      </c>
    </row>
    <row r="184" spans="1:21" x14ac:dyDescent="0.25">
      <c r="A184" s="321" t="s">
        <v>93</v>
      </c>
      <c r="B184" s="52">
        <f>'DAY19'!H184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+(Table122[[#This Row],[OPENING ]]+Table122[[#This Row],[RECEIPTS]]+Table122[[#This Row],[RETURNS]])-(Table122[[#This Row],[EXCHANGED]]+Table122[[#This Row],[SALES]]+Table122[[#This Row],[ISSUES]])</f>
        <v>0</v>
      </c>
      <c r="I184" s="53">
        <v>0</v>
      </c>
      <c r="J184" s="58">
        <f t="shared" si="61"/>
        <v>0</v>
      </c>
      <c r="K184" s="53">
        <f>+'DAY19'!K184+'DAY20'!C184</f>
        <v>0</v>
      </c>
      <c r="L184" s="54">
        <f>+'DAY19'!L184+'DAY20'!D184</f>
        <v>0</v>
      </c>
      <c r="M184" s="55">
        <f>+'DAY19'!M184+'DAY20'!E184</f>
        <v>0</v>
      </c>
      <c r="N184" s="52">
        <f>+'DAY19'!N184+'DAY20'!F184</f>
        <v>0</v>
      </c>
      <c r="O184" s="276">
        <f>+'DAY19'!O184+'DAY20'!G184</f>
        <v>0</v>
      </c>
      <c r="P184" s="53">
        <f t="shared" si="56"/>
        <v>0</v>
      </c>
      <c r="Q184" s="54">
        <f t="shared" si="57"/>
        <v>0</v>
      </c>
      <c r="R184" s="55">
        <f t="shared" si="58"/>
        <v>0</v>
      </c>
      <c r="S184" s="52">
        <f t="shared" si="59"/>
        <v>0</v>
      </c>
      <c r="T184" s="276">
        <f t="shared" si="60"/>
        <v>0</v>
      </c>
      <c r="U184" s="62">
        <f t="shared" si="53"/>
        <v>0</v>
      </c>
    </row>
    <row r="185" spans="1:21" x14ac:dyDescent="0.25">
      <c r="A185" s="321" t="s">
        <v>94</v>
      </c>
      <c r="B185" s="52">
        <f>'DAY19'!H185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+(Table122[[#This Row],[OPENING ]]+Table122[[#This Row],[RECEIPTS]]+Table122[[#This Row],[RETURNS]])-(Table122[[#This Row],[EXCHANGED]]+Table122[[#This Row],[SALES]]+Table122[[#This Row],[ISSUES]])</f>
        <v>0</v>
      </c>
      <c r="I185" s="53"/>
      <c r="J185" s="58">
        <f t="shared" si="61"/>
        <v>0</v>
      </c>
      <c r="K185" s="53">
        <f>+'DAY19'!K185+'DAY20'!C185</f>
        <v>0</v>
      </c>
      <c r="L185" s="54">
        <f>+'DAY19'!L185+'DAY20'!D185</f>
        <v>0</v>
      </c>
      <c r="M185" s="55">
        <f>+'DAY19'!M185+'DAY20'!E185</f>
        <v>0</v>
      </c>
      <c r="N185" s="52">
        <f>+'DAY19'!N185+'DAY20'!F185</f>
        <v>0</v>
      </c>
      <c r="O185" s="276">
        <f>+'DAY19'!O185+'DAY20'!G185</f>
        <v>0</v>
      </c>
      <c r="P185" s="53">
        <f t="shared" si="56"/>
        <v>0</v>
      </c>
      <c r="Q185" s="54">
        <f t="shared" si="57"/>
        <v>0</v>
      </c>
      <c r="R185" s="55">
        <f t="shared" si="58"/>
        <v>0</v>
      </c>
      <c r="S185" s="52">
        <f t="shared" si="59"/>
        <v>0</v>
      </c>
      <c r="T185" s="276">
        <f t="shared" si="60"/>
        <v>0</v>
      </c>
      <c r="U185" s="62">
        <f t="shared" si="53"/>
        <v>0</v>
      </c>
    </row>
    <row r="186" spans="1:21" x14ac:dyDescent="0.25">
      <c r="A186" s="84" t="s">
        <v>97</v>
      </c>
      <c r="B186" s="52">
        <f>'DAY19'!H186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+(Table122[[#This Row],[OPENING ]]+Table122[[#This Row],[RECEIPTS]]+Table122[[#This Row],[RETURNS]])-(Table122[[#This Row],[EXCHANGED]]+Table122[[#This Row],[SALES]]+Table122[[#This Row],[ISSUES]])</f>
        <v>655.4</v>
      </c>
      <c r="I186" s="53">
        <v>0</v>
      </c>
      <c r="J186" s="58">
        <f t="shared" si="61"/>
        <v>-655.4</v>
      </c>
      <c r="K186" s="53">
        <f>+'DAY19'!K186+'DAY20'!C186</f>
        <v>0</v>
      </c>
      <c r="L186" s="54">
        <f>+'DAY19'!L186+'DAY20'!D186</f>
        <v>0</v>
      </c>
      <c r="M186" s="55">
        <f>+'DAY19'!M186+'DAY20'!E186</f>
        <v>0</v>
      </c>
      <c r="N186" s="52">
        <f>+'DAY19'!N186+'DAY20'!F186</f>
        <v>0</v>
      </c>
      <c r="O186" s="276">
        <f>+'DAY19'!O186+'DAY20'!G186</f>
        <v>0</v>
      </c>
      <c r="P186" s="53">
        <f t="shared" si="56"/>
        <v>0</v>
      </c>
      <c r="Q186" s="54">
        <f t="shared" si="57"/>
        <v>0</v>
      </c>
      <c r="R186" s="55">
        <f t="shared" si="58"/>
        <v>0</v>
      </c>
      <c r="S186" s="52">
        <f t="shared" si="59"/>
        <v>0</v>
      </c>
      <c r="T186" s="276">
        <f t="shared" si="60"/>
        <v>0</v>
      </c>
      <c r="U186" s="62">
        <f t="shared" si="53"/>
        <v>0</v>
      </c>
    </row>
    <row r="187" spans="1:21" x14ac:dyDescent="0.25">
      <c r="A187" s="84" t="s">
        <v>96</v>
      </c>
      <c r="B187" s="52">
        <f>'DAY19'!H187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+(Table122[[#This Row],[OPENING ]]+Table122[[#This Row],[RECEIPTS]]+Table122[[#This Row],[RETURNS]])-(Table122[[#This Row],[EXCHANGED]]+Table122[[#This Row],[SALES]]+Table122[[#This Row],[ISSUES]])</f>
        <v>0</v>
      </c>
      <c r="I187" s="53">
        <v>0</v>
      </c>
      <c r="J187" s="58">
        <f t="shared" si="61"/>
        <v>0</v>
      </c>
      <c r="K187" s="53">
        <f>+'DAY19'!K187+'DAY20'!C187</f>
        <v>0</v>
      </c>
      <c r="L187" s="54">
        <f>+'DAY19'!L187+'DAY20'!D187</f>
        <v>0</v>
      </c>
      <c r="M187" s="55">
        <f>+'DAY19'!M187+'DAY20'!E187</f>
        <v>0</v>
      </c>
      <c r="N187" s="52">
        <f>+'DAY19'!N187+'DAY20'!F187</f>
        <v>0</v>
      </c>
      <c r="O187" s="276">
        <f>+'DAY19'!O187+'DAY20'!G187</f>
        <v>0</v>
      </c>
      <c r="P187" s="53">
        <f t="shared" si="56"/>
        <v>0</v>
      </c>
      <c r="Q187" s="54">
        <f t="shared" si="57"/>
        <v>0</v>
      </c>
      <c r="R187" s="55">
        <f t="shared" si="58"/>
        <v>0</v>
      </c>
      <c r="S187" s="52">
        <f t="shared" si="59"/>
        <v>0</v>
      </c>
      <c r="T187" s="276">
        <f t="shared" si="60"/>
        <v>0</v>
      </c>
      <c r="U187" s="62">
        <f t="shared" si="53"/>
        <v>0</v>
      </c>
    </row>
    <row r="188" spans="1:21" x14ac:dyDescent="0.25">
      <c r="A188" s="84" t="s">
        <v>95</v>
      </c>
      <c r="B188" s="52">
        <f>'DAY19'!H188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+(Table122[[#This Row],[OPENING ]]+Table122[[#This Row],[RECEIPTS]]+Table122[[#This Row],[RETURNS]])-(Table122[[#This Row],[EXCHANGED]]+Table122[[#This Row],[SALES]]+Table122[[#This Row],[ISSUES]])</f>
        <v>9.8000000000000007</v>
      </c>
      <c r="I188" s="53">
        <v>0</v>
      </c>
      <c r="J188" s="58">
        <f t="shared" si="61"/>
        <v>-9.8000000000000007</v>
      </c>
      <c r="K188" s="53">
        <f>+'DAY19'!K188+'DAY20'!C188</f>
        <v>0</v>
      </c>
      <c r="L188" s="54">
        <f>+'DAY19'!L188+'DAY20'!D188</f>
        <v>0</v>
      </c>
      <c r="M188" s="55">
        <f>+'DAY19'!M188+'DAY20'!E188</f>
        <v>0</v>
      </c>
      <c r="N188" s="52">
        <f>+'DAY19'!N188+'DAY20'!F188</f>
        <v>0</v>
      </c>
      <c r="O188" s="276">
        <f>+'DAY19'!O188+'DAY20'!G188</f>
        <v>0</v>
      </c>
      <c r="P188" s="53">
        <f t="shared" si="56"/>
        <v>0</v>
      </c>
      <c r="Q188" s="54">
        <f t="shared" si="57"/>
        <v>0</v>
      </c>
      <c r="R188" s="55">
        <f t="shared" si="58"/>
        <v>0</v>
      </c>
      <c r="S188" s="52">
        <f t="shared" si="59"/>
        <v>0</v>
      </c>
      <c r="T188" s="276">
        <f t="shared" si="60"/>
        <v>0</v>
      </c>
      <c r="U188" s="62">
        <f t="shared" si="53"/>
        <v>0</v>
      </c>
    </row>
    <row r="189" spans="1:21" x14ac:dyDescent="0.25">
      <c r="A189" s="92" t="s">
        <v>98</v>
      </c>
      <c r="B189" s="52">
        <f>'DAY19'!H189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+(Table122[[#This Row],[OPENING ]]+Table122[[#This Row],[RECEIPTS]]+Table122[[#This Row],[RETURNS]])-(Table122[[#This Row],[EXCHANGED]]+Table122[[#This Row],[SALES]]+Table122[[#This Row],[ISSUES]])</f>
        <v>0</v>
      </c>
      <c r="I189" s="53">
        <v>0</v>
      </c>
      <c r="J189" s="58">
        <f t="shared" si="61"/>
        <v>0</v>
      </c>
      <c r="K189" s="53">
        <f>+'DAY19'!K189+'DAY20'!C189</f>
        <v>0</v>
      </c>
      <c r="L189" s="54">
        <f>+'DAY19'!L189+'DAY20'!D189</f>
        <v>0</v>
      </c>
      <c r="M189" s="55">
        <f>+'DAY19'!M189+'DAY20'!E189</f>
        <v>0</v>
      </c>
      <c r="N189" s="52">
        <f>+'DAY19'!N189+'DAY20'!F189</f>
        <v>0</v>
      </c>
      <c r="O189" s="276">
        <f>+'DAY19'!O189+'DAY20'!G189</f>
        <v>0</v>
      </c>
      <c r="P189" s="53">
        <f t="shared" si="56"/>
        <v>0</v>
      </c>
      <c r="Q189" s="54">
        <f t="shared" si="57"/>
        <v>0</v>
      </c>
      <c r="R189" s="55">
        <f t="shared" si="58"/>
        <v>0</v>
      </c>
      <c r="S189" s="52">
        <f t="shared" si="59"/>
        <v>0</v>
      </c>
      <c r="T189" s="276">
        <f t="shared" si="60"/>
        <v>0</v>
      </c>
      <c r="U189" s="62">
        <f t="shared" si="53"/>
        <v>0</v>
      </c>
    </row>
    <row r="190" spans="1:21" x14ac:dyDescent="0.25">
      <c r="A190" s="92" t="s">
        <v>99</v>
      </c>
      <c r="B190" s="52">
        <f>'DAY19'!H190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+(Table122[[#This Row],[OPENING ]]+Table122[[#This Row],[RECEIPTS]]+Table122[[#This Row],[RETURNS]])-(Table122[[#This Row],[EXCHANGED]]+Table122[[#This Row],[SALES]]+Table122[[#This Row],[ISSUES]])</f>
        <v>0</v>
      </c>
      <c r="I190" s="53">
        <v>0</v>
      </c>
      <c r="J190" s="58">
        <f t="shared" si="61"/>
        <v>0</v>
      </c>
      <c r="K190" s="53">
        <f>+'DAY19'!K190+'DAY20'!C190</f>
        <v>0</v>
      </c>
      <c r="L190" s="54">
        <f>+'DAY19'!L190+'DAY20'!D190</f>
        <v>0</v>
      </c>
      <c r="M190" s="55">
        <f>+'DAY19'!M190+'DAY20'!E190</f>
        <v>0</v>
      </c>
      <c r="N190" s="52">
        <f>+'DAY19'!N190+'DAY20'!F190</f>
        <v>0</v>
      </c>
      <c r="O190" s="276">
        <f>+'DAY19'!O190+'DAY20'!G190</f>
        <v>0</v>
      </c>
      <c r="P190" s="53">
        <f t="shared" si="56"/>
        <v>0</v>
      </c>
      <c r="Q190" s="54">
        <f t="shared" si="57"/>
        <v>0</v>
      </c>
      <c r="R190" s="55">
        <f t="shared" si="58"/>
        <v>0</v>
      </c>
      <c r="S190" s="52">
        <f t="shared" si="59"/>
        <v>0</v>
      </c>
      <c r="T190" s="276">
        <f t="shared" si="60"/>
        <v>0</v>
      </c>
      <c r="U190" s="62">
        <f t="shared" si="53"/>
        <v>0</v>
      </c>
    </row>
    <row r="191" spans="1:21" x14ac:dyDescent="0.25">
      <c r="A191" s="93" t="s">
        <v>100</v>
      </c>
      <c r="B191" s="52">
        <f>'DAY19'!H191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+(Table122[[#This Row],[OPENING ]]+Table122[[#This Row],[RECEIPTS]]+Table122[[#This Row],[RETURNS]])-(Table122[[#This Row],[EXCHANGED]]+Table122[[#This Row],[SALES]]+Table122[[#This Row],[ISSUES]])</f>
        <v>35</v>
      </c>
      <c r="I191" s="53">
        <v>0</v>
      </c>
      <c r="J191" s="58">
        <f t="shared" si="61"/>
        <v>-35</v>
      </c>
      <c r="K191" s="53">
        <f>+'DAY19'!K191+'DAY20'!C191</f>
        <v>25</v>
      </c>
      <c r="L191" s="54">
        <f>+'DAY19'!L191+'DAY20'!D191</f>
        <v>0</v>
      </c>
      <c r="M191" s="55">
        <f>+'DAY19'!M191+'DAY20'!E191</f>
        <v>0</v>
      </c>
      <c r="N191" s="52">
        <f>+'DAY19'!N191+'DAY20'!F191</f>
        <v>0</v>
      </c>
      <c r="O191" s="276">
        <f>+'DAY19'!O191+'DAY20'!G191</f>
        <v>0</v>
      </c>
      <c r="P191" s="53">
        <f t="shared" si="56"/>
        <v>1.25</v>
      </c>
      <c r="Q191" s="54">
        <f t="shared" si="57"/>
        <v>0</v>
      </c>
      <c r="R191" s="55">
        <f t="shared" si="58"/>
        <v>0</v>
      </c>
      <c r="S191" s="52">
        <f t="shared" si="59"/>
        <v>0</v>
      </c>
      <c r="T191" s="276">
        <f t="shared" si="60"/>
        <v>0</v>
      </c>
      <c r="U191" s="62">
        <f t="shared" si="53"/>
        <v>28</v>
      </c>
    </row>
    <row r="192" spans="1:21" x14ac:dyDescent="0.25">
      <c r="A192" s="81" t="s">
        <v>101</v>
      </c>
      <c r="B192" s="52">
        <f>'DAY19'!H192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+(Table122[[#This Row],[OPENING ]]+Table122[[#This Row],[RECEIPTS]]+Table122[[#This Row],[RETURNS]])-(Table122[[#This Row],[EXCHANGED]]+Table122[[#This Row],[SALES]]+Table122[[#This Row],[ISSUES]])</f>
        <v>10.199999999999999</v>
      </c>
      <c r="I192" s="53">
        <v>0</v>
      </c>
      <c r="J192" s="58">
        <f t="shared" si="61"/>
        <v>-10.199999999999999</v>
      </c>
      <c r="K192" s="53">
        <f>+'DAY19'!K192+'DAY20'!C192</f>
        <v>0</v>
      </c>
      <c r="L192" s="54">
        <f>+'DAY19'!L192+'DAY20'!D192</f>
        <v>0</v>
      </c>
      <c r="M192" s="55">
        <f>+'DAY19'!M192+'DAY20'!E192</f>
        <v>0</v>
      </c>
      <c r="N192" s="52">
        <f>+'DAY19'!N192+'DAY20'!F192</f>
        <v>0</v>
      </c>
      <c r="O192" s="276">
        <f>+'DAY19'!O192+'DAY20'!G192</f>
        <v>0</v>
      </c>
      <c r="P192" s="53">
        <f t="shared" si="56"/>
        <v>0</v>
      </c>
      <c r="Q192" s="54">
        <f t="shared" si="57"/>
        <v>0</v>
      </c>
      <c r="R192" s="55">
        <f t="shared" si="58"/>
        <v>0</v>
      </c>
      <c r="S192" s="52">
        <f t="shared" si="59"/>
        <v>0</v>
      </c>
      <c r="T192" s="276">
        <f t="shared" si="60"/>
        <v>0</v>
      </c>
      <c r="U192" s="62">
        <f t="shared" si="53"/>
        <v>0</v>
      </c>
    </row>
    <row r="193" spans="1:21" x14ac:dyDescent="0.25">
      <c r="A193" s="109" t="s">
        <v>102</v>
      </c>
      <c r="B193" s="52">
        <f>'DAY19'!H193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+(Table122[[#This Row],[OPENING ]]+Table122[[#This Row],[RECEIPTS]]+Table122[[#This Row],[RETURNS]])-(Table122[[#This Row],[EXCHANGED]]+Table122[[#This Row],[SALES]]+Table122[[#This Row],[ISSUES]])</f>
        <v>0</v>
      </c>
      <c r="I193" s="53">
        <v>0</v>
      </c>
      <c r="J193" s="58">
        <f t="shared" si="61"/>
        <v>0</v>
      </c>
      <c r="K193" s="53">
        <f>+'DAY19'!K193+'DAY20'!C193</f>
        <v>0</v>
      </c>
      <c r="L193" s="54">
        <f>+'DAY19'!L193+'DAY20'!D193</f>
        <v>0</v>
      </c>
      <c r="M193" s="55">
        <f>+'DAY19'!M193+'DAY20'!E193</f>
        <v>0</v>
      </c>
      <c r="N193" s="52">
        <f>+'DAY19'!N193+'DAY20'!F193</f>
        <v>0</v>
      </c>
      <c r="O193" s="276">
        <f>+'DAY19'!O193+'DAY20'!G193</f>
        <v>0</v>
      </c>
      <c r="P193" s="53">
        <f t="shared" si="56"/>
        <v>0</v>
      </c>
      <c r="Q193" s="54">
        <f t="shared" si="57"/>
        <v>0</v>
      </c>
      <c r="R193" s="55">
        <f t="shared" si="58"/>
        <v>0</v>
      </c>
      <c r="S193" s="52">
        <f t="shared" si="59"/>
        <v>0</v>
      </c>
      <c r="T193" s="276">
        <f t="shared" si="60"/>
        <v>0</v>
      </c>
      <c r="U193" s="62">
        <f t="shared" si="53"/>
        <v>0</v>
      </c>
    </row>
    <row r="194" spans="1:21" x14ac:dyDescent="0.25">
      <c r="A194" s="318" t="s">
        <v>103</v>
      </c>
      <c r="B194" s="52">
        <f>'DAY19'!H194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+(Table122[[#This Row],[OPENING ]]+Table122[[#This Row],[RECEIPTS]]+Table122[[#This Row],[RETURNS]])-(Table122[[#This Row],[EXCHANGED]]+Table122[[#This Row],[SALES]]+Table122[[#This Row],[ISSUES]])</f>
        <v>855.4</v>
      </c>
      <c r="I194" s="53">
        <v>0</v>
      </c>
      <c r="J194" s="58">
        <f t="shared" si="61"/>
        <v>-855.4</v>
      </c>
      <c r="K194" s="53">
        <f>+'DAY19'!K194+'DAY20'!C194</f>
        <v>0</v>
      </c>
      <c r="L194" s="54">
        <f>+'DAY19'!L194+'DAY20'!D194</f>
        <v>0</v>
      </c>
      <c r="M194" s="55">
        <f>+'DAY19'!M194+'DAY20'!E194</f>
        <v>0</v>
      </c>
      <c r="N194" s="52">
        <f>+'DAY19'!N194+'DAY20'!F194</f>
        <v>0</v>
      </c>
      <c r="O194" s="276">
        <f>+'DAY19'!O194+'DAY20'!G194</f>
        <v>0</v>
      </c>
      <c r="P194" s="53">
        <f t="shared" si="56"/>
        <v>0</v>
      </c>
      <c r="Q194" s="54">
        <f t="shared" si="57"/>
        <v>0</v>
      </c>
      <c r="R194" s="55">
        <f t="shared" si="58"/>
        <v>0</v>
      </c>
      <c r="S194" s="52">
        <f t="shared" si="59"/>
        <v>0</v>
      </c>
      <c r="T194" s="276">
        <f t="shared" si="60"/>
        <v>0</v>
      </c>
      <c r="U194" s="62">
        <f t="shared" si="53"/>
        <v>0</v>
      </c>
    </row>
    <row r="195" spans="1:21" x14ac:dyDescent="0.25">
      <c r="A195" s="87" t="s">
        <v>247</v>
      </c>
      <c r="B195" s="52">
        <f>'DAY19'!H195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+(Table122[[#This Row],[OPENING ]]+Table122[[#This Row],[RECEIPTS]]+Table122[[#This Row],[RETURNS]])-(Table122[[#This Row],[EXCHANGED]]+Table122[[#This Row],[SALES]]+Table122[[#This Row],[ISSUES]])</f>
        <v>3516.4</v>
      </c>
      <c r="I195" s="53">
        <v>0</v>
      </c>
      <c r="J195" s="58">
        <f t="shared" si="61"/>
        <v>-3516.4</v>
      </c>
      <c r="K195" s="53">
        <f>+'DAY19'!K195+'DAY20'!C195</f>
        <v>0</v>
      </c>
      <c r="L195" s="54">
        <f>+'DAY19'!L195+'DAY20'!D195</f>
        <v>9.6</v>
      </c>
      <c r="M195" s="55">
        <f>+'DAY19'!M195+'DAY20'!E195</f>
        <v>0</v>
      </c>
      <c r="N195" s="52">
        <f>+'DAY19'!N195+'DAY20'!F195</f>
        <v>0</v>
      </c>
      <c r="O195" s="276">
        <f>+'DAY19'!O195+'DAY20'!G195</f>
        <v>0</v>
      </c>
      <c r="P195" s="53">
        <f t="shared" si="56"/>
        <v>0</v>
      </c>
      <c r="Q195" s="54">
        <f t="shared" si="57"/>
        <v>0.48</v>
      </c>
      <c r="R195" s="55">
        <f t="shared" si="58"/>
        <v>0</v>
      </c>
      <c r="S195" s="52">
        <f t="shared" si="59"/>
        <v>0</v>
      </c>
      <c r="T195" s="276">
        <f t="shared" si="60"/>
        <v>0</v>
      </c>
      <c r="U195" s="62">
        <f t="shared" si="53"/>
        <v>7325.8333333333339</v>
      </c>
    </row>
    <row r="196" spans="1:21" x14ac:dyDescent="0.25">
      <c r="A196" s="87" t="s">
        <v>104</v>
      </c>
      <c r="B196" s="52">
        <f>'DAY19'!H196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+(Table122[[#This Row],[OPENING ]]+Table122[[#This Row],[RECEIPTS]]+Table122[[#This Row],[RETURNS]])-(Table122[[#This Row],[EXCHANGED]]+Table122[[#This Row],[SALES]]+Table122[[#This Row],[ISSUES]])</f>
        <v>200</v>
      </c>
      <c r="I196" s="53">
        <v>0</v>
      </c>
      <c r="J196" s="58">
        <f t="shared" si="61"/>
        <v>-200</v>
      </c>
      <c r="K196" s="53">
        <f>+'DAY19'!K196+'DAY20'!C196</f>
        <v>0</v>
      </c>
      <c r="L196" s="54">
        <f>+'DAY19'!L196+'DAY20'!D196</f>
        <v>0</v>
      </c>
      <c r="M196" s="55">
        <f>+'DAY19'!M196+'DAY20'!E196</f>
        <v>0</v>
      </c>
      <c r="N196" s="52">
        <f>+'DAY19'!N196+'DAY20'!F196</f>
        <v>0</v>
      </c>
      <c r="O196" s="276">
        <f>+'DAY19'!O196+'DAY20'!G196</f>
        <v>0</v>
      </c>
      <c r="P196" s="53">
        <f t="shared" si="56"/>
        <v>0</v>
      </c>
      <c r="Q196" s="54">
        <f t="shared" si="57"/>
        <v>0</v>
      </c>
      <c r="R196" s="55">
        <f t="shared" si="58"/>
        <v>0</v>
      </c>
      <c r="S196" s="52">
        <f t="shared" si="59"/>
        <v>0</v>
      </c>
      <c r="T196" s="276">
        <f t="shared" si="60"/>
        <v>0</v>
      </c>
      <c r="U196" s="62">
        <f t="shared" si="53"/>
        <v>0</v>
      </c>
    </row>
    <row r="197" spans="1:21" x14ac:dyDescent="0.25">
      <c r="A197" s="85" t="s">
        <v>118</v>
      </c>
      <c r="B197" s="52">
        <f>'DAY19'!H197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+(Table122[[#This Row],[OPENING ]]+Table122[[#This Row],[RECEIPTS]]+Table122[[#This Row],[RETURNS]])-(Table122[[#This Row],[EXCHANGED]]+Table122[[#This Row],[SALES]]+Table122[[#This Row],[ISSUES]])</f>
        <v>0</v>
      </c>
      <c r="I197" s="53">
        <v>0</v>
      </c>
      <c r="J197" s="58">
        <f t="shared" si="61"/>
        <v>0</v>
      </c>
      <c r="K197" s="53">
        <f>+'DAY19'!K197+'DAY20'!C197</f>
        <v>0</v>
      </c>
      <c r="L197" s="54">
        <f>+'DAY19'!L197+'DAY20'!D197</f>
        <v>0</v>
      </c>
      <c r="M197" s="55">
        <f>+'DAY19'!M197+'DAY20'!E197</f>
        <v>0</v>
      </c>
      <c r="N197" s="52">
        <f>+'DAY19'!N197+'DAY20'!F197</f>
        <v>0</v>
      </c>
      <c r="O197" s="276">
        <f>+'DAY19'!O197+'DAY20'!G197</f>
        <v>0</v>
      </c>
      <c r="P197" s="53">
        <f t="shared" si="56"/>
        <v>0</v>
      </c>
      <c r="Q197" s="54">
        <f t="shared" si="57"/>
        <v>0</v>
      </c>
      <c r="R197" s="55">
        <f t="shared" si="58"/>
        <v>0</v>
      </c>
      <c r="S197" s="52">
        <f t="shared" si="59"/>
        <v>0</v>
      </c>
      <c r="T197" s="276">
        <f t="shared" si="60"/>
        <v>0</v>
      </c>
      <c r="U197" s="62">
        <f t="shared" si="53"/>
        <v>0</v>
      </c>
    </row>
    <row r="198" spans="1:21" x14ac:dyDescent="0.25">
      <c r="A198" s="94" t="s">
        <v>119</v>
      </c>
      <c r="B198" s="52">
        <f>'DAY19'!H198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+(Table122[[#This Row],[OPENING ]]+Table122[[#This Row],[RECEIPTS]]+Table122[[#This Row],[RETURNS]])-(Table122[[#This Row],[EXCHANGED]]+Table122[[#This Row],[SALES]]+Table122[[#This Row],[ISSUES]])</f>
        <v>0</v>
      </c>
      <c r="I198" s="53">
        <v>0</v>
      </c>
      <c r="J198" s="58">
        <f t="shared" si="61"/>
        <v>0</v>
      </c>
      <c r="K198" s="53">
        <f>+'DAY19'!K198+'DAY20'!C198</f>
        <v>0</v>
      </c>
      <c r="L198" s="54">
        <f>+'DAY19'!L198+'DAY20'!D198</f>
        <v>0</v>
      </c>
      <c r="M198" s="55">
        <f>+'DAY19'!M198+'DAY20'!E198</f>
        <v>0</v>
      </c>
      <c r="N198" s="52">
        <f>+'DAY19'!N198+'DAY20'!F198</f>
        <v>0</v>
      </c>
      <c r="O198" s="276">
        <f>+'DAY19'!O198+'DAY20'!G198</f>
        <v>0</v>
      </c>
      <c r="P198" s="53">
        <f t="shared" si="56"/>
        <v>0</v>
      </c>
      <c r="Q198" s="54">
        <f t="shared" si="57"/>
        <v>0</v>
      </c>
      <c r="R198" s="55">
        <f t="shared" si="58"/>
        <v>0</v>
      </c>
      <c r="S198" s="52">
        <f t="shared" si="59"/>
        <v>0</v>
      </c>
      <c r="T198" s="276">
        <f t="shared" si="60"/>
        <v>0</v>
      </c>
      <c r="U198" s="62">
        <f t="shared" si="53"/>
        <v>0</v>
      </c>
    </row>
    <row r="199" spans="1:21" x14ac:dyDescent="0.25">
      <c r="A199" s="84" t="s">
        <v>145</v>
      </c>
      <c r="B199" s="52">
        <f>'DAY19'!H199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+(Table122[[#This Row],[OPENING ]]+Table122[[#This Row],[RECEIPTS]]+Table122[[#This Row],[RETURNS]])-(Table122[[#This Row],[EXCHANGED]]+Table122[[#This Row],[SALES]]+Table122[[#This Row],[ISSUES]])</f>
        <v>0</v>
      </c>
      <c r="I199" s="53">
        <v>0</v>
      </c>
      <c r="J199" s="58">
        <f t="shared" si="61"/>
        <v>0</v>
      </c>
      <c r="K199" s="53">
        <f>+'DAY19'!K199+'DAY20'!C199</f>
        <v>0</v>
      </c>
      <c r="L199" s="54">
        <f>+'DAY19'!L199+'DAY20'!D199</f>
        <v>0</v>
      </c>
      <c r="M199" s="55">
        <f>+'DAY19'!M199+'DAY20'!E199</f>
        <v>0</v>
      </c>
      <c r="N199" s="52">
        <f>+'DAY19'!N199+'DAY20'!F199</f>
        <v>0</v>
      </c>
      <c r="O199" s="276">
        <f>+'DAY19'!O199+'DAY20'!G199</f>
        <v>0</v>
      </c>
      <c r="P199" s="53">
        <f t="shared" si="56"/>
        <v>0</v>
      </c>
      <c r="Q199" s="54">
        <f t="shared" si="57"/>
        <v>0</v>
      </c>
      <c r="R199" s="55">
        <f t="shared" si="58"/>
        <v>0</v>
      </c>
      <c r="S199" s="52">
        <f t="shared" si="59"/>
        <v>0</v>
      </c>
      <c r="T199" s="276">
        <f t="shared" si="60"/>
        <v>0</v>
      </c>
      <c r="U199" s="62">
        <f t="shared" si="53"/>
        <v>0</v>
      </c>
    </row>
    <row r="200" spans="1:21" x14ac:dyDescent="0.25">
      <c r="A200" s="88" t="s">
        <v>218</v>
      </c>
      <c r="B200" s="52">
        <f>'DAY19'!H200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+(Table122[[#This Row],[OPENING ]]+Table122[[#This Row],[RECEIPTS]]+Table122[[#This Row],[RETURNS]])-(Table122[[#This Row],[EXCHANGED]]+Table122[[#This Row],[SALES]]+Table122[[#This Row],[ISSUES]])</f>
        <v>0</v>
      </c>
      <c r="I200" s="53">
        <v>0</v>
      </c>
      <c r="J200" s="58">
        <f t="shared" si="61"/>
        <v>0</v>
      </c>
      <c r="K200" s="53">
        <f>+'DAY19'!K200+'DAY20'!C200</f>
        <v>0</v>
      </c>
      <c r="L200" s="54">
        <f>+'DAY19'!L200+'DAY20'!D200</f>
        <v>0</v>
      </c>
      <c r="M200" s="55">
        <f>+'DAY19'!M200+'DAY20'!E200</f>
        <v>0</v>
      </c>
      <c r="N200" s="52">
        <f>+'DAY19'!N200+'DAY20'!F200</f>
        <v>0</v>
      </c>
      <c r="O200" s="276">
        <f>+'DAY19'!O200+'DAY20'!G200</f>
        <v>0</v>
      </c>
      <c r="P200" s="53">
        <f t="shared" si="56"/>
        <v>0</v>
      </c>
      <c r="Q200" s="54">
        <f t="shared" si="57"/>
        <v>0</v>
      </c>
      <c r="R200" s="55">
        <f t="shared" si="58"/>
        <v>0</v>
      </c>
      <c r="S200" s="52">
        <f t="shared" si="59"/>
        <v>0</v>
      </c>
      <c r="T200" s="276">
        <f t="shared" si="60"/>
        <v>0</v>
      </c>
      <c r="U200" s="62">
        <f t="shared" si="53"/>
        <v>0</v>
      </c>
    </row>
    <row r="201" spans="1:21" x14ac:dyDescent="0.25">
      <c r="A201" s="88" t="s">
        <v>219</v>
      </c>
      <c r="B201" s="52">
        <f>'DAY19'!H201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+(Table122[[#This Row],[OPENING ]]+Table122[[#This Row],[RECEIPTS]]+Table122[[#This Row],[RETURNS]])-(Table122[[#This Row],[EXCHANGED]]+Table122[[#This Row],[SALES]]+Table122[[#This Row],[ISSUES]])</f>
        <v>0</v>
      </c>
      <c r="I201" s="53">
        <v>0</v>
      </c>
      <c r="J201" s="58">
        <f t="shared" si="61"/>
        <v>0</v>
      </c>
      <c r="K201" s="53">
        <f>+'DAY19'!K201+'DAY20'!C201</f>
        <v>0</v>
      </c>
      <c r="L201" s="54">
        <f>+'DAY19'!L201+'DAY20'!D201</f>
        <v>0</v>
      </c>
      <c r="M201" s="55">
        <f>+'DAY19'!M201+'DAY20'!E201</f>
        <v>0</v>
      </c>
      <c r="N201" s="52">
        <f>+'DAY19'!N201+'DAY20'!F201</f>
        <v>0</v>
      </c>
      <c r="O201" s="276">
        <f>+'DAY19'!O201+'DAY20'!G201</f>
        <v>0</v>
      </c>
      <c r="P201" s="53">
        <f t="shared" si="56"/>
        <v>0</v>
      </c>
      <c r="Q201" s="54">
        <f t="shared" si="57"/>
        <v>0</v>
      </c>
      <c r="R201" s="55">
        <f t="shared" si="58"/>
        <v>0</v>
      </c>
      <c r="S201" s="52">
        <f t="shared" si="59"/>
        <v>0</v>
      </c>
      <c r="T201" s="276">
        <f t="shared" si="60"/>
        <v>0</v>
      </c>
      <c r="U201" s="62">
        <f t="shared" si="53"/>
        <v>0</v>
      </c>
    </row>
    <row r="202" spans="1:21" x14ac:dyDescent="0.25">
      <c r="A202" s="317" t="s">
        <v>234</v>
      </c>
      <c r="B202" s="52">
        <f>'DAY19'!H202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+(Table122[[#This Row],[OPENING ]]+Table122[[#This Row],[RECEIPTS]]+Table122[[#This Row],[RETURNS]])-(Table122[[#This Row],[EXCHANGED]]+Table122[[#This Row],[SALES]]+Table122[[#This Row],[ISSUES]])</f>
        <v>0.19999999999999896</v>
      </c>
      <c r="I202" s="53">
        <v>0</v>
      </c>
      <c r="J202" s="58">
        <f t="shared" si="61"/>
        <v>-0.19999999999999896</v>
      </c>
      <c r="K202" s="53">
        <f>+'DAY19'!K202+'DAY20'!C202</f>
        <v>0</v>
      </c>
      <c r="L202" s="54">
        <f>+'DAY19'!L202+'DAY20'!D202</f>
        <v>0</v>
      </c>
      <c r="M202" s="55">
        <f>+'DAY19'!M202+'DAY20'!E202</f>
        <v>0</v>
      </c>
      <c r="N202" s="52">
        <f>+'DAY19'!N202+'DAY20'!F202</f>
        <v>0</v>
      </c>
      <c r="O202" s="276">
        <f>+'DAY19'!O202+'DAY20'!G202</f>
        <v>11.08</v>
      </c>
      <c r="P202" s="53">
        <f t="shared" si="56"/>
        <v>0</v>
      </c>
      <c r="Q202" s="54">
        <f t="shared" si="57"/>
        <v>0</v>
      </c>
      <c r="R202" s="55">
        <f t="shared" si="58"/>
        <v>0</v>
      </c>
      <c r="S202" s="52">
        <f t="shared" si="59"/>
        <v>0</v>
      </c>
      <c r="T202" s="276">
        <f t="shared" si="60"/>
        <v>0.55400000000000005</v>
      </c>
      <c r="U202" s="62">
        <f t="shared" si="53"/>
        <v>0.36101083032490783</v>
      </c>
    </row>
    <row r="203" spans="1:21" x14ac:dyDescent="0.25">
      <c r="A203" s="319" t="s">
        <v>224</v>
      </c>
      <c r="B203" s="52">
        <f>'DAY19'!H203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+(Table122[[#This Row],[OPENING ]]+Table122[[#This Row],[RECEIPTS]]+Table122[[#This Row],[RETURNS]])-(Table122[[#This Row],[EXCHANGED]]+Table122[[#This Row],[SALES]]+Table122[[#This Row],[ISSUES]])</f>
        <v>3.4</v>
      </c>
      <c r="I203" s="53">
        <v>0</v>
      </c>
      <c r="J203" s="58">
        <f t="shared" si="61"/>
        <v>-3.4</v>
      </c>
      <c r="K203" s="53">
        <f>+'DAY19'!K203+'DAY20'!C203</f>
        <v>0</v>
      </c>
      <c r="L203" s="54">
        <f>+'DAY19'!L203+'DAY20'!D203</f>
        <v>0</v>
      </c>
      <c r="M203" s="55">
        <f>+'DAY19'!M203+'DAY20'!E203</f>
        <v>0</v>
      </c>
      <c r="N203" s="52">
        <f>+'DAY19'!N203+'DAY20'!F203</f>
        <v>0</v>
      </c>
      <c r="O203" s="276">
        <f>+'DAY19'!O203+'DAY20'!G203</f>
        <v>0</v>
      </c>
      <c r="P203" s="53">
        <f t="shared" si="56"/>
        <v>0</v>
      </c>
      <c r="Q203" s="54">
        <f t="shared" si="57"/>
        <v>0</v>
      </c>
      <c r="R203" s="55">
        <f t="shared" si="58"/>
        <v>0</v>
      </c>
      <c r="S203" s="52">
        <f t="shared" si="59"/>
        <v>0</v>
      </c>
      <c r="T203" s="276">
        <f t="shared" si="60"/>
        <v>0</v>
      </c>
      <c r="U203" s="62">
        <f t="shared" si="53"/>
        <v>0</v>
      </c>
    </row>
    <row r="204" spans="1:21" x14ac:dyDescent="0.25">
      <c r="A204" s="105" t="s">
        <v>237</v>
      </c>
      <c r="B204" s="52">
        <f>'DAY19'!H204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+(Table122[[#This Row],[OPENING ]]+Table122[[#This Row],[RECEIPTS]]+Table122[[#This Row],[RETURNS]])-(Table122[[#This Row],[EXCHANGED]]+Table122[[#This Row],[SALES]]+Table122[[#This Row],[ISSUES]])</f>
        <v>0</v>
      </c>
      <c r="I204" s="53">
        <v>0</v>
      </c>
      <c r="J204" s="58">
        <f t="shared" si="61"/>
        <v>0</v>
      </c>
      <c r="K204" s="53">
        <f>+'DAY19'!K204+'DAY20'!C204</f>
        <v>0</v>
      </c>
      <c r="L204" s="54">
        <f>+'DAY19'!L204+'DAY20'!D204</f>
        <v>0</v>
      </c>
      <c r="M204" s="55">
        <f>+'DAY19'!M204+'DAY20'!E204</f>
        <v>0</v>
      </c>
      <c r="N204" s="52">
        <f>+'DAY19'!N204+'DAY20'!F204</f>
        <v>0</v>
      </c>
      <c r="O204" s="276">
        <f>+'DAY19'!O204+'DAY20'!G204</f>
        <v>0</v>
      </c>
      <c r="P204" s="53">
        <f t="shared" si="56"/>
        <v>0</v>
      </c>
      <c r="Q204" s="54">
        <f t="shared" si="57"/>
        <v>0</v>
      </c>
      <c r="R204" s="55">
        <f t="shared" si="58"/>
        <v>0</v>
      </c>
      <c r="S204" s="52">
        <f t="shared" si="59"/>
        <v>0</v>
      </c>
      <c r="T204" s="276">
        <f t="shared" si="60"/>
        <v>0</v>
      </c>
      <c r="U204" s="62">
        <f t="shared" si="53"/>
        <v>0</v>
      </c>
    </row>
    <row r="205" spans="1:21" x14ac:dyDescent="0.25">
      <c r="A205" s="87" t="s">
        <v>238</v>
      </c>
      <c r="B205" s="52">
        <f>'DAY19'!H205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+(Table122[[#This Row],[OPENING ]]+Table122[[#This Row],[RECEIPTS]]+Table122[[#This Row],[RETURNS]])-(Table122[[#This Row],[EXCHANGED]]+Table122[[#This Row],[SALES]]+Table122[[#This Row],[ISSUES]])</f>
        <v>0</v>
      </c>
      <c r="I205" s="53">
        <v>0</v>
      </c>
      <c r="J205" s="58">
        <f t="shared" si="61"/>
        <v>0</v>
      </c>
      <c r="K205" s="53">
        <f>+'DAY19'!K205+'DAY20'!C205</f>
        <v>0</v>
      </c>
      <c r="L205" s="54">
        <f>+'DAY19'!L205+'DAY20'!D205</f>
        <v>0</v>
      </c>
      <c r="M205" s="55">
        <f>+'DAY19'!M205+'DAY20'!E205</f>
        <v>0</v>
      </c>
      <c r="N205" s="52">
        <f>+'DAY19'!N205+'DAY20'!F205</f>
        <v>0</v>
      </c>
      <c r="O205" s="276">
        <f>+'DAY19'!O205+'DAY20'!G205</f>
        <v>0</v>
      </c>
      <c r="P205" s="53">
        <f t="shared" si="56"/>
        <v>0</v>
      </c>
      <c r="Q205" s="54">
        <f t="shared" si="57"/>
        <v>0</v>
      </c>
      <c r="R205" s="55">
        <f t="shared" si="58"/>
        <v>0</v>
      </c>
      <c r="S205" s="52">
        <f t="shared" si="59"/>
        <v>0</v>
      </c>
      <c r="T205" s="276">
        <f t="shared" si="60"/>
        <v>0</v>
      </c>
      <c r="U205" s="62">
        <f t="shared" si="53"/>
        <v>0</v>
      </c>
    </row>
    <row r="206" spans="1:21" x14ac:dyDescent="0.25">
      <c r="A206" s="87" t="s">
        <v>239</v>
      </c>
      <c r="B206" s="52">
        <f>'DAY19'!H206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+(Table122[[#This Row],[OPENING ]]+Table122[[#This Row],[RECEIPTS]]+Table122[[#This Row],[RETURNS]])-(Table122[[#This Row],[EXCHANGED]]+Table122[[#This Row],[SALES]]+Table122[[#This Row],[ISSUES]])</f>
        <v>0</v>
      </c>
      <c r="I206" s="53">
        <v>0</v>
      </c>
      <c r="J206" s="58">
        <f t="shared" si="61"/>
        <v>0</v>
      </c>
      <c r="K206" s="53">
        <f>+'DAY19'!K206+'DAY20'!C206</f>
        <v>0</v>
      </c>
      <c r="L206" s="54">
        <f>+'DAY19'!L206+'DAY20'!D206</f>
        <v>0</v>
      </c>
      <c r="M206" s="55">
        <f>+'DAY19'!M206+'DAY20'!E206</f>
        <v>0</v>
      </c>
      <c r="N206" s="52">
        <f>+'DAY19'!N206+'DAY20'!F206</f>
        <v>0</v>
      </c>
      <c r="O206" s="276">
        <f>+'DAY19'!O206+'DAY20'!G206</f>
        <v>0</v>
      </c>
      <c r="P206" s="53">
        <f t="shared" si="56"/>
        <v>0</v>
      </c>
      <c r="Q206" s="54">
        <f t="shared" si="57"/>
        <v>0</v>
      </c>
      <c r="R206" s="55">
        <f t="shared" si="58"/>
        <v>0</v>
      </c>
      <c r="S206" s="52">
        <f t="shared" si="59"/>
        <v>0</v>
      </c>
      <c r="T206" s="276">
        <f t="shared" si="60"/>
        <v>0</v>
      </c>
      <c r="U206" s="62">
        <f t="shared" si="53"/>
        <v>0</v>
      </c>
    </row>
    <row r="207" spans="1:21" x14ac:dyDescent="0.25">
      <c r="A207" s="85" t="s">
        <v>242</v>
      </c>
      <c r="B207" s="52">
        <f>'DAY19'!H207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+(Table122[[#This Row],[OPENING ]]+Table122[[#This Row],[RECEIPTS]]+Table122[[#This Row],[RETURNS]])-(Table122[[#This Row],[EXCHANGED]]+Table122[[#This Row],[SALES]]+Table122[[#This Row],[ISSUES]])</f>
        <v>0</v>
      </c>
      <c r="I207" s="53">
        <v>0</v>
      </c>
      <c r="J207" s="58">
        <f t="shared" si="61"/>
        <v>0</v>
      </c>
      <c r="K207" s="53">
        <f>+'DAY19'!K207+'DAY20'!C207</f>
        <v>0</v>
      </c>
      <c r="L207" s="54">
        <f>+'DAY19'!L207+'DAY20'!D207</f>
        <v>0</v>
      </c>
      <c r="M207" s="55">
        <f>+'DAY19'!M207+'DAY20'!E207</f>
        <v>0</v>
      </c>
      <c r="N207" s="52">
        <f>+'DAY19'!N207+'DAY20'!F207</f>
        <v>0</v>
      </c>
      <c r="O207" s="276">
        <f>+'DAY19'!O207+'DAY20'!G207</f>
        <v>0</v>
      </c>
      <c r="P207" s="53">
        <f t="shared" si="56"/>
        <v>0</v>
      </c>
      <c r="Q207" s="54">
        <f t="shared" si="57"/>
        <v>0</v>
      </c>
      <c r="R207" s="55">
        <f t="shared" si="58"/>
        <v>0</v>
      </c>
      <c r="S207" s="52">
        <f t="shared" si="59"/>
        <v>0</v>
      </c>
      <c r="T207" s="276">
        <f t="shared" si="60"/>
        <v>0</v>
      </c>
      <c r="U207" s="62">
        <f t="shared" si="53"/>
        <v>0</v>
      </c>
    </row>
    <row r="208" spans="1:21" x14ac:dyDescent="0.25">
      <c r="A208" s="85" t="s">
        <v>250</v>
      </c>
      <c r="B208" s="52">
        <f>'DAY19'!H208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+(Table122[[#This Row],[OPENING ]]+Table122[[#This Row],[RECEIPTS]]+Table122[[#This Row],[RETURNS]])-(Table122[[#This Row],[EXCHANGED]]+Table122[[#This Row],[SALES]]+Table122[[#This Row],[ISSUES]])</f>
        <v>275</v>
      </c>
      <c r="I208" s="53">
        <v>0</v>
      </c>
      <c r="J208" s="58">
        <f t="shared" si="61"/>
        <v>-275</v>
      </c>
      <c r="K208" s="53">
        <f>+'DAY19'!K208+'DAY20'!C208</f>
        <v>500</v>
      </c>
      <c r="L208" s="54">
        <f>+'DAY19'!L208+'DAY20'!D208</f>
        <v>0</v>
      </c>
      <c r="M208" s="55">
        <f>+'DAY19'!M208+'DAY20'!E208</f>
        <v>0</v>
      </c>
      <c r="N208" s="52">
        <f>+'DAY19'!N208+'DAY20'!F208</f>
        <v>0</v>
      </c>
      <c r="O208" s="276">
        <f>+'DAY19'!O208+'DAY20'!G208</f>
        <v>525</v>
      </c>
      <c r="P208" s="53">
        <f t="shared" si="56"/>
        <v>25</v>
      </c>
      <c r="Q208" s="54">
        <f t="shared" si="57"/>
        <v>0</v>
      </c>
      <c r="R208" s="55">
        <f t="shared" si="58"/>
        <v>0</v>
      </c>
      <c r="S208" s="52">
        <f t="shared" si="59"/>
        <v>0</v>
      </c>
      <c r="T208" s="276">
        <f t="shared" si="60"/>
        <v>26.25</v>
      </c>
      <c r="U208" s="62">
        <f t="shared" si="53"/>
        <v>5.3658536585365857</v>
      </c>
    </row>
    <row r="209" spans="1:21" x14ac:dyDescent="0.25">
      <c r="A209" s="87" t="s">
        <v>251</v>
      </c>
      <c r="B209" s="52">
        <f>'DAY19'!H209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+(Table122[[#This Row],[OPENING ]]+Table122[[#This Row],[RECEIPTS]]+Table122[[#This Row],[RETURNS]])-(Table122[[#This Row],[EXCHANGED]]+Table122[[#This Row],[SALES]]+Table122[[#This Row],[ISSUES]])</f>
        <v>300</v>
      </c>
      <c r="I209" s="53">
        <v>0</v>
      </c>
      <c r="J209" s="58">
        <f t="shared" si="61"/>
        <v>-300</v>
      </c>
      <c r="K209" s="53">
        <f>+'DAY19'!K209+'DAY20'!C209</f>
        <v>800</v>
      </c>
      <c r="L209" s="54">
        <f>+'DAY19'!L209+'DAY20'!D209</f>
        <v>0</v>
      </c>
      <c r="M209" s="55">
        <f>+'DAY19'!M209+'DAY20'!E209</f>
        <v>0</v>
      </c>
      <c r="N209" s="52">
        <f>+'DAY19'!N209+'DAY20'!F209</f>
        <v>0</v>
      </c>
      <c r="O209" s="276">
        <f>+'DAY19'!O209+'DAY20'!G209</f>
        <v>639.20000000000005</v>
      </c>
      <c r="P209" s="53">
        <f t="shared" si="56"/>
        <v>40</v>
      </c>
      <c r="Q209" s="54">
        <f t="shared" si="57"/>
        <v>0</v>
      </c>
      <c r="R209" s="55">
        <f t="shared" si="58"/>
        <v>0</v>
      </c>
      <c r="S209" s="52">
        <f t="shared" si="59"/>
        <v>0</v>
      </c>
      <c r="T209" s="276">
        <f t="shared" si="60"/>
        <v>31.96</v>
      </c>
      <c r="U209" s="62">
        <f t="shared" si="53"/>
        <v>4.1689827682045575</v>
      </c>
    </row>
    <row r="210" spans="1:21" x14ac:dyDescent="0.25">
      <c r="A210" s="87"/>
      <c r="B210" s="52">
        <f>'DAY19'!H210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+(Table122[[#This Row],[OPENING ]]+Table122[[#This Row],[RECEIPTS]]+Table122[[#This Row],[RETURNS]])-(Table122[[#This Row],[EXCHANGED]]+Table122[[#This Row],[SALES]]+Table122[[#This Row],[ISSUES]])</f>
        <v>49</v>
      </c>
      <c r="I210" s="53">
        <v>0</v>
      </c>
      <c r="J210" s="58">
        <f t="shared" si="61"/>
        <v>-49</v>
      </c>
      <c r="K210" s="53">
        <f>+'DAY19'!K210+'DAY20'!C210</f>
        <v>50</v>
      </c>
      <c r="L210" s="54">
        <f>+'DAY19'!L210+'DAY20'!D210</f>
        <v>0</v>
      </c>
      <c r="M210" s="55">
        <f>+'DAY19'!M210+'DAY20'!E210</f>
        <v>0</v>
      </c>
      <c r="N210" s="52">
        <f>+'DAY19'!N210+'DAY20'!F210</f>
        <v>0</v>
      </c>
      <c r="O210" s="276">
        <f>+'DAY19'!O210+'DAY20'!G210</f>
        <v>1</v>
      </c>
      <c r="P210" s="53">
        <f t="shared" si="56"/>
        <v>2.5</v>
      </c>
      <c r="Q210" s="54">
        <f t="shared" si="57"/>
        <v>0</v>
      </c>
      <c r="R210" s="55">
        <f t="shared" si="58"/>
        <v>0</v>
      </c>
      <c r="S210" s="52">
        <f t="shared" si="59"/>
        <v>0</v>
      </c>
      <c r="T210" s="276">
        <f t="shared" si="60"/>
        <v>0.05</v>
      </c>
      <c r="U210" s="62">
        <f t="shared" ref="U210:U240" si="62">IFERROR(+H210/(P210+Q210+R210+S210+T210),0)</f>
        <v>19.215686274509807</v>
      </c>
    </row>
    <row r="211" spans="1:21" x14ac:dyDescent="0.25">
      <c r="A211" s="87"/>
      <c r="B211" s="52">
        <f>'DAY19'!H211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+(Table122[[#This Row],[OPENING ]]+Table122[[#This Row],[RECEIPTS]]+Table122[[#This Row],[RETURNS]])-(Table122[[#This Row],[EXCHANGED]]+Table122[[#This Row],[SALES]]+Table122[[#This Row],[ISSUES]])</f>
        <v>0</v>
      </c>
      <c r="I211" s="53">
        <v>0</v>
      </c>
      <c r="J211" s="58">
        <f t="shared" si="61"/>
        <v>0</v>
      </c>
      <c r="K211" s="53">
        <f>+'DAY19'!K211+'DAY20'!C211</f>
        <v>0</v>
      </c>
      <c r="L211" s="54">
        <f>+'DAY19'!L211+'DAY20'!D211</f>
        <v>0</v>
      </c>
      <c r="M211" s="55">
        <f>+'DAY19'!M211+'DAY20'!E211</f>
        <v>0</v>
      </c>
      <c r="N211" s="52">
        <f>+'DAY19'!N211+'DAY20'!F211</f>
        <v>0</v>
      </c>
      <c r="O211" s="276">
        <f>+'DAY19'!O211+'DAY20'!G211</f>
        <v>0</v>
      </c>
      <c r="P211" s="53">
        <f t="shared" si="56"/>
        <v>0</v>
      </c>
      <c r="Q211" s="54">
        <f t="shared" si="57"/>
        <v>0</v>
      </c>
      <c r="R211" s="55">
        <f t="shared" si="58"/>
        <v>0</v>
      </c>
      <c r="S211" s="52">
        <f t="shared" si="59"/>
        <v>0</v>
      </c>
      <c r="T211" s="276">
        <f t="shared" si="60"/>
        <v>0</v>
      </c>
      <c r="U211" s="62">
        <f t="shared" si="62"/>
        <v>0</v>
      </c>
    </row>
    <row r="212" spans="1:21" x14ac:dyDescent="0.25">
      <c r="A212" s="87"/>
      <c r="B212" s="52">
        <f>'DAY19'!H212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+(Table122[[#This Row],[OPENING ]]+Table122[[#This Row],[RECEIPTS]]+Table122[[#This Row],[RETURNS]])-(Table122[[#This Row],[EXCHANGED]]+Table122[[#This Row],[SALES]]+Table122[[#This Row],[ISSUES]])</f>
        <v>0</v>
      </c>
      <c r="I212" s="53">
        <v>0</v>
      </c>
      <c r="J212" s="58">
        <f t="shared" si="61"/>
        <v>0</v>
      </c>
      <c r="K212" s="53">
        <f>+'DAY19'!K212+'DAY20'!C212</f>
        <v>0</v>
      </c>
      <c r="L212" s="54">
        <f>+'DAY19'!L212+'DAY20'!D212</f>
        <v>0</v>
      </c>
      <c r="M212" s="55">
        <f>+'DAY19'!M212+'DAY20'!E212</f>
        <v>0</v>
      </c>
      <c r="N212" s="52">
        <f>+'DAY19'!N212+'DAY20'!F212</f>
        <v>0</v>
      </c>
      <c r="O212" s="276">
        <f>+'DAY19'!O212+'DAY20'!G212</f>
        <v>0</v>
      </c>
      <c r="P212" s="53">
        <f t="shared" si="56"/>
        <v>0</v>
      </c>
      <c r="Q212" s="54">
        <f t="shared" si="57"/>
        <v>0</v>
      </c>
      <c r="R212" s="55">
        <f t="shared" si="58"/>
        <v>0</v>
      </c>
      <c r="S212" s="52">
        <f t="shared" si="59"/>
        <v>0</v>
      </c>
      <c r="T212" s="276">
        <f t="shared" si="60"/>
        <v>0</v>
      </c>
      <c r="U212" s="62">
        <f t="shared" si="62"/>
        <v>0</v>
      </c>
    </row>
    <row r="213" spans="1:21" ht="15.75" thickBot="1" x14ac:dyDescent="0.3">
      <c r="A213" s="179"/>
      <c r="B213" s="52">
        <f>'DAY19'!H213</f>
        <v>0</v>
      </c>
      <c r="C213" s="53">
        <v>0</v>
      </c>
      <c r="D213" s="54">
        <v>0</v>
      </c>
      <c r="E213" s="55">
        <v>0</v>
      </c>
      <c r="F213" s="52">
        <v>0</v>
      </c>
      <c r="G213" s="276">
        <v>0</v>
      </c>
      <c r="H213" s="54">
        <f>+(Table122[[#This Row],[OPENING ]]+Table122[[#This Row],[RECEIPTS]]+Table122[[#This Row],[RETURNS]])-(Table122[[#This Row],[EXCHANGED]]+Table122[[#This Row],[SALES]]+Table122[[#This Row],[ISSUES]])</f>
        <v>0</v>
      </c>
      <c r="I213" s="144">
        <v>0</v>
      </c>
      <c r="J213" s="148">
        <f t="shared" si="61"/>
        <v>0</v>
      </c>
      <c r="K213" s="53">
        <f>+'DAY19'!K213+'DAY20'!C213</f>
        <v>0</v>
      </c>
      <c r="L213" s="54">
        <f>+'DAY19'!L213+'DAY20'!D213</f>
        <v>0</v>
      </c>
      <c r="M213" s="55">
        <f>+'DAY19'!M213+'DAY20'!E213</f>
        <v>0</v>
      </c>
      <c r="N213" s="52">
        <f>+'DAY19'!N213+'DAY20'!F213</f>
        <v>0</v>
      </c>
      <c r="O213" s="276">
        <f>+'DAY19'!O213+'DAY20'!G213</f>
        <v>0</v>
      </c>
      <c r="P213" s="53">
        <f t="shared" si="56"/>
        <v>0</v>
      </c>
      <c r="Q213" s="54">
        <f t="shared" si="57"/>
        <v>0</v>
      </c>
      <c r="R213" s="55">
        <f t="shared" si="58"/>
        <v>0</v>
      </c>
      <c r="S213" s="52">
        <f t="shared" si="59"/>
        <v>0</v>
      </c>
      <c r="T213" s="276">
        <f t="shared" si="60"/>
        <v>0</v>
      </c>
      <c r="U213" s="167">
        <f t="shared" si="62"/>
        <v>0</v>
      </c>
    </row>
    <row r="214" spans="1:21" ht="17.25" thickBot="1" x14ac:dyDescent="0.35">
      <c r="A214" s="159" t="s">
        <v>54</v>
      </c>
      <c r="B214" s="160">
        <f t="shared" ref="B214:T214" si="63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63"/>
        <v>0</v>
      </c>
      <c r="H214" s="162">
        <f t="shared" si="63"/>
        <v>9750.84</v>
      </c>
      <c r="I214" s="161">
        <f t="shared" si="63"/>
        <v>0</v>
      </c>
      <c r="J214" s="165">
        <f>SUM(J153:J213)</f>
        <v>-9750.84</v>
      </c>
      <c r="K214" s="161">
        <f t="shared" si="63"/>
        <v>1375</v>
      </c>
      <c r="L214" s="174">
        <f t="shared" si="63"/>
        <v>9.6</v>
      </c>
      <c r="M214" s="163">
        <f t="shared" si="63"/>
        <v>0</v>
      </c>
      <c r="N214" s="160">
        <f t="shared" si="63"/>
        <v>0</v>
      </c>
      <c r="O214" s="277">
        <f t="shared" si="63"/>
        <v>1264.68</v>
      </c>
      <c r="P214" s="161">
        <f t="shared" si="63"/>
        <v>68.75</v>
      </c>
      <c r="Q214" s="162">
        <f t="shared" si="63"/>
        <v>0.48</v>
      </c>
      <c r="R214" s="163">
        <f t="shared" si="63"/>
        <v>0</v>
      </c>
      <c r="S214" s="160">
        <f t="shared" si="63"/>
        <v>0</v>
      </c>
      <c r="T214" s="277">
        <f t="shared" si="63"/>
        <v>63.233999999999995</v>
      </c>
      <c r="U214" s="166">
        <f t="shared" si="62"/>
        <v>73.611245319483032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'DAY19'!H217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+(Table122[[#This Row],[OPENING ]]+Table122[[#This Row],[RECEIPTS]]+Table122[[#This Row],[RETURNS]])-(Table122[[#This Row],[EXCHANGED]]+Table122[[#This Row],[SALES]]+Table122[[#This Row],[ISSUES]])</f>
        <v>2150</v>
      </c>
      <c r="I217" s="53">
        <v>0</v>
      </c>
      <c r="J217" s="58">
        <f t="shared" si="61"/>
        <v>-2150</v>
      </c>
      <c r="K217" s="53">
        <f>+'DAY19'!K217+'DAY20'!C217</f>
        <v>7975</v>
      </c>
      <c r="L217" s="54">
        <f>+'DAY19'!L217+'DAY20'!D217</f>
        <v>0</v>
      </c>
      <c r="M217" s="55">
        <f>+'DAY19'!M217+'DAY20'!E217</f>
        <v>0</v>
      </c>
      <c r="N217" s="52">
        <f>+'DAY19'!N217+'DAY20'!F217</f>
        <v>0</v>
      </c>
      <c r="O217" s="276">
        <f>+'DAY19'!O217+'DAY20'!G217</f>
        <v>5825</v>
      </c>
      <c r="P217" s="53">
        <f>+K217/20</f>
        <v>398.75</v>
      </c>
      <c r="Q217" s="54">
        <f>+L217/20</f>
        <v>0</v>
      </c>
      <c r="R217" s="55">
        <f>+M217/20</f>
        <v>0</v>
      </c>
      <c r="S217" s="52">
        <f>+N217/20</f>
        <v>0</v>
      </c>
      <c r="T217" s="276">
        <f>+O217/20</f>
        <v>291.25</v>
      </c>
      <c r="U217" s="62">
        <f t="shared" si="62"/>
        <v>3.1159420289855073</v>
      </c>
    </row>
    <row r="218" spans="1:21" x14ac:dyDescent="0.25">
      <c r="A218" s="95" t="s">
        <v>240</v>
      </c>
      <c r="B218" s="52">
        <f>'DAY19'!H218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+(Table122[[#This Row],[OPENING ]]+Table122[[#This Row],[RECEIPTS]]+Table122[[#This Row],[RETURNS]])-(Table122[[#This Row],[EXCHANGED]]+Table122[[#This Row],[SALES]]+Table122[[#This Row],[ISSUES]])</f>
        <v>0</v>
      </c>
      <c r="I218" s="53">
        <v>0</v>
      </c>
      <c r="J218" s="58">
        <f t="shared" si="61"/>
        <v>0</v>
      </c>
      <c r="K218" s="53">
        <f>+'DAY19'!K218+'DAY20'!C218</f>
        <v>0</v>
      </c>
      <c r="L218" s="54">
        <f>+'DAY19'!L218+'DAY20'!D218</f>
        <v>0</v>
      </c>
      <c r="M218" s="55">
        <f>+'DAY19'!M218+'DAY20'!E218</f>
        <v>0</v>
      </c>
      <c r="N218" s="52">
        <f>+'DAY19'!N218+'DAY20'!F218</f>
        <v>0</v>
      </c>
      <c r="O218" s="276">
        <f>+'DAY19'!O218+'DAY20'!G218</f>
        <v>8675</v>
      </c>
      <c r="P218" s="53">
        <f t="shared" ref="P218:P237" si="64">+K218/20</f>
        <v>0</v>
      </c>
      <c r="Q218" s="54">
        <f t="shared" ref="Q218:Q237" si="65">+L218/20</f>
        <v>0</v>
      </c>
      <c r="R218" s="55">
        <f t="shared" ref="R218:R237" si="66">+M218/20</f>
        <v>0</v>
      </c>
      <c r="S218" s="52">
        <f t="shared" ref="S218:S237" si="67">+N218/20</f>
        <v>0</v>
      </c>
      <c r="T218" s="276">
        <f t="shared" ref="T218:T237" si="68">+O218/20</f>
        <v>433.75</v>
      </c>
      <c r="U218" s="62">
        <f t="shared" si="62"/>
        <v>0</v>
      </c>
    </row>
    <row r="219" spans="1:21" x14ac:dyDescent="0.25">
      <c r="A219" s="95" t="s">
        <v>57</v>
      </c>
      <c r="B219" s="52">
        <f>'DAY19'!H219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+(Table122[[#This Row],[OPENING ]]+Table122[[#This Row],[RECEIPTS]]+Table122[[#This Row],[RETURNS]])-(Table122[[#This Row],[EXCHANGED]]+Table122[[#This Row],[SALES]]+Table122[[#This Row],[ISSUES]])</f>
        <v>0</v>
      </c>
      <c r="I219" s="53">
        <v>0</v>
      </c>
      <c r="J219" s="58">
        <f t="shared" si="61"/>
        <v>0</v>
      </c>
      <c r="K219" s="53">
        <f>+'DAY19'!K219+'DAY20'!C219</f>
        <v>0</v>
      </c>
      <c r="L219" s="54">
        <f>+'DAY19'!L219+'DAY20'!D219</f>
        <v>0</v>
      </c>
      <c r="M219" s="55">
        <f>+'DAY19'!M219+'DAY20'!E219</f>
        <v>0</v>
      </c>
      <c r="N219" s="52">
        <f>+'DAY19'!N219+'DAY20'!F219</f>
        <v>0</v>
      </c>
      <c r="O219" s="276">
        <f>+'DAY19'!O219+'DAY20'!G219</f>
        <v>0</v>
      </c>
      <c r="P219" s="53">
        <f t="shared" si="64"/>
        <v>0</v>
      </c>
      <c r="Q219" s="54">
        <f t="shared" si="65"/>
        <v>0</v>
      </c>
      <c r="R219" s="55">
        <f t="shared" si="66"/>
        <v>0</v>
      </c>
      <c r="S219" s="52">
        <f t="shared" si="67"/>
        <v>0</v>
      </c>
      <c r="T219" s="276">
        <f t="shared" si="68"/>
        <v>0</v>
      </c>
      <c r="U219" s="62">
        <f t="shared" si="62"/>
        <v>0</v>
      </c>
    </row>
    <row r="220" spans="1:21" x14ac:dyDescent="0.25">
      <c r="A220" s="95" t="s">
        <v>58</v>
      </c>
      <c r="B220" s="52">
        <f>'DAY19'!H220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+(Table122[[#This Row],[OPENING ]]+Table122[[#This Row],[RECEIPTS]]+Table122[[#This Row],[RETURNS]])-(Table122[[#This Row],[EXCHANGED]]+Table122[[#This Row],[SALES]]+Table122[[#This Row],[ISSUES]])</f>
        <v>0</v>
      </c>
      <c r="I220" s="53">
        <v>0</v>
      </c>
      <c r="J220" s="58">
        <f t="shared" si="61"/>
        <v>0</v>
      </c>
      <c r="K220" s="53">
        <f>+'DAY19'!K220+'DAY20'!C220</f>
        <v>0</v>
      </c>
      <c r="L220" s="54">
        <f>+'DAY19'!L220+'DAY20'!D220</f>
        <v>0</v>
      </c>
      <c r="M220" s="55">
        <f>+'DAY19'!M220+'DAY20'!E220</f>
        <v>0</v>
      </c>
      <c r="N220" s="52">
        <f>+'DAY19'!N220+'DAY20'!F220</f>
        <v>0</v>
      </c>
      <c r="O220" s="276">
        <f>+'DAY19'!O220+'DAY20'!G220</f>
        <v>0</v>
      </c>
      <c r="P220" s="53">
        <f t="shared" si="64"/>
        <v>0</v>
      </c>
      <c r="Q220" s="54">
        <f t="shared" si="65"/>
        <v>0</v>
      </c>
      <c r="R220" s="55">
        <f t="shared" si="66"/>
        <v>0</v>
      </c>
      <c r="S220" s="52">
        <f t="shared" si="67"/>
        <v>0</v>
      </c>
      <c r="T220" s="276">
        <f t="shared" si="68"/>
        <v>0</v>
      </c>
      <c r="U220" s="62">
        <f t="shared" si="62"/>
        <v>0</v>
      </c>
    </row>
    <row r="221" spans="1:21" x14ac:dyDescent="0.25">
      <c r="A221" s="95" t="s">
        <v>59</v>
      </c>
      <c r="B221" s="52">
        <f>'DAY19'!H221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+(Table122[[#This Row],[OPENING ]]+Table122[[#This Row],[RECEIPTS]]+Table122[[#This Row],[RETURNS]])-(Table122[[#This Row],[EXCHANGED]]+Table122[[#This Row],[SALES]]+Table122[[#This Row],[ISSUES]])</f>
        <v>375</v>
      </c>
      <c r="I221" s="53">
        <v>0</v>
      </c>
      <c r="J221" s="58">
        <f t="shared" ref="J221:J240" si="69">+I221-H221</f>
        <v>-375</v>
      </c>
      <c r="K221" s="53">
        <f>+'DAY19'!K221+'DAY20'!C221</f>
        <v>1075</v>
      </c>
      <c r="L221" s="54">
        <f>+'DAY19'!L221+'DAY20'!D221</f>
        <v>0</v>
      </c>
      <c r="M221" s="55">
        <f>+'DAY19'!M221+'DAY20'!E221</f>
        <v>0</v>
      </c>
      <c r="N221" s="52">
        <f>+'DAY19'!N221+'DAY20'!F221</f>
        <v>0</v>
      </c>
      <c r="O221" s="276">
        <f>+'DAY19'!O221+'DAY20'!G221</f>
        <v>1225</v>
      </c>
      <c r="P221" s="53">
        <f t="shared" si="64"/>
        <v>53.75</v>
      </c>
      <c r="Q221" s="54">
        <f t="shared" si="65"/>
        <v>0</v>
      </c>
      <c r="R221" s="55">
        <f t="shared" si="66"/>
        <v>0</v>
      </c>
      <c r="S221" s="52">
        <f t="shared" si="67"/>
        <v>0</v>
      </c>
      <c r="T221" s="276">
        <f t="shared" si="68"/>
        <v>61.25</v>
      </c>
      <c r="U221" s="62">
        <f t="shared" si="62"/>
        <v>3.2608695652173911</v>
      </c>
    </row>
    <row r="222" spans="1:21" x14ac:dyDescent="0.25">
      <c r="A222" s="95" t="s">
        <v>60</v>
      </c>
      <c r="B222" s="52">
        <f>'DAY19'!H222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+(Table122[[#This Row],[OPENING ]]+Table122[[#This Row],[RECEIPTS]]+Table122[[#This Row],[RETURNS]])-(Table122[[#This Row],[EXCHANGED]]+Table122[[#This Row],[SALES]]+Table122[[#This Row],[ISSUES]])</f>
        <v>0</v>
      </c>
      <c r="I222" s="53">
        <v>0</v>
      </c>
      <c r="J222" s="58">
        <f t="shared" si="69"/>
        <v>0</v>
      </c>
      <c r="K222" s="53">
        <f>+'DAY19'!K222+'DAY20'!C222</f>
        <v>0</v>
      </c>
      <c r="L222" s="54">
        <f>+'DAY19'!L222+'DAY20'!D222</f>
        <v>0</v>
      </c>
      <c r="M222" s="55">
        <f>+'DAY19'!M222+'DAY20'!E222</f>
        <v>0</v>
      </c>
      <c r="N222" s="52">
        <f>+'DAY19'!N222+'DAY20'!F222</f>
        <v>0</v>
      </c>
      <c r="O222" s="276">
        <f>+'DAY19'!O222+'DAY20'!G222</f>
        <v>0</v>
      </c>
      <c r="P222" s="53">
        <f t="shared" si="64"/>
        <v>0</v>
      </c>
      <c r="Q222" s="54">
        <f t="shared" si="65"/>
        <v>0</v>
      </c>
      <c r="R222" s="55">
        <f t="shared" si="66"/>
        <v>0</v>
      </c>
      <c r="S222" s="52">
        <f t="shared" si="67"/>
        <v>0</v>
      </c>
      <c r="T222" s="276">
        <f t="shared" si="68"/>
        <v>0</v>
      </c>
      <c r="U222" s="62">
        <f t="shared" si="62"/>
        <v>0</v>
      </c>
    </row>
    <row r="223" spans="1:21" x14ac:dyDescent="0.25">
      <c r="A223" s="95" t="s">
        <v>61</v>
      </c>
      <c r="B223" s="52">
        <f>'DAY19'!H223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+(Table122[[#This Row],[OPENING ]]+Table122[[#This Row],[RECEIPTS]]+Table122[[#This Row],[RETURNS]])-(Table122[[#This Row],[EXCHANGED]]+Table122[[#This Row],[SALES]]+Table122[[#This Row],[ISSUES]])</f>
        <v>0</v>
      </c>
      <c r="I223" s="53">
        <v>0</v>
      </c>
      <c r="J223" s="58">
        <f t="shared" si="69"/>
        <v>0</v>
      </c>
      <c r="K223" s="53">
        <f>+'DAY19'!K223+'DAY20'!C223</f>
        <v>0</v>
      </c>
      <c r="L223" s="54">
        <f>+'DAY19'!L223+'DAY20'!D223</f>
        <v>0</v>
      </c>
      <c r="M223" s="55">
        <f>+'DAY19'!M223+'DAY20'!E223</f>
        <v>0</v>
      </c>
      <c r="N223" s="52">
        <f>+'DAY19'!N223+'DAY20'!F223</f>
        <v>0</v>
      </c>
      <c r="O223" s="276">
        <f>+'DAY19'!O223+'DAY20'!G223</f>
        <v>0</v>
      </c>
      <c r="P223" s="53">
        <f t="shared" si="64"/>
        <v>0</v>
      </c>
      <c r="Q223" s="54">
        <f t="shared" si="65"/>
        <v>0</v>
      </c>
      <c r="R223" s="55">
        <f t="shared" si="66"/>
        <v>0</v>
      </c>
      <c r="S223" s="52">
        <f t="shared" si="67"/>
        <v>0</v>
      </c>
      <c r="T223" s="276">
        <f t="shared" si="68"/>
        <v>0</v>
      </c>
      <c r="U223" s="62">
        <f t="shared" si="62"/>
        <v>0</v>
      </c>
    </row>
    <row r="224" spans="1:21" x14ac:dyDescent="0.25">
      <c r="A224" s="95" t="s">
        <v>241</v>
      </c>
      <c r="B224" s="52">
        <f>'DAY19'!H224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+(Table122[[#This Row],[OPENING ]]+Table122[[#This Row],[RECEIPTS]]+Table122[[#This Row],[RETURNS]])-(Table122[[#This Row],[EXCHANGED]]+Table122[[#This Row],[SALES]]+Table122[[#This Row],[ISSUES]])</f>
        <v>0</v>
      </c>
      <c r="I224" s="53">
        <v>0</v>
      </c>
      <c r="J224" s="58">
        <f t="shared" si="69"/>
        <v>0</v>
      </c>
      <c r="K224" s="53">
        <f>+'DAY19'!K224+'DAY20'!C224</f>
        <v>0</v>
      </c>
      <c r="L224" s="54">
        <f>+'DAY19'!L224+'DAY20'!D224</f>
        <v>0</v>
      </c>
      <c r="M224" s="55">
        <f>+'DAY19'!M224+'DAY20'!E224</f>
        <v>0</v>
      </c>
      <c r="N224" s="52">
        <f>+'DAY19'!N224+'DAY20'!F224</f>
        <v>0</v>
      </c>
      <c r="O224" s="276">
        <f>+'DAY19'!O224+'DAY20'!G224</f>
        <v>1200</v>
      </c>
      <c r="P224" s="53">
        <f t="shared" si="64"/>
        <v>0</v>
      </c>
      <c r="Q224" s="54">
        <f t="shared" si="65"/>
        <v>0</v>
      </c>
      <c r="R224" s="55">
        <f t="shared" si="66"/>
        <v>0</v>
      </c>
      <c r="S224" s="52">
        <f t="shared" si="67"/>
        <v>0</v>
      </c>
      <c r="T224" s="276">
        <f t="shared" si="68"/>
        <v>60</v>
      </c>
      <c r="U224" s="62">
        <f t="shared" si="62"/>
        <v>0</v>
      </c>
    </row>
    <row r="225" spans="1:21" x14ac:dyDescent="0.25">
      <c r="A225" s="95" t="s">
        <v>62</v>
      </c>
      <c r="B225" s="52">
        <f>'DAY19'!H225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+(Table122[[#This Row],[OPENING ]]+Table122[[#This Row],[RECEIPTS]]+Table122[[#This Row],[RETURNS]])-(Table122[[#This Row],[EXCHANGED]]+Table122[[#This Row],[SALES]]+Table122[[#This Row],[ISSUES]])</f>
        <v>0</v>
      </c>
      <c r="I225" s="53">
        <v>0</v>
      </c>
      <c r="J225" s="58">
        <f t="shared" si="69"/>
        <v>0</v>
      </c>
      <c r="K225" s="53">
        <f>+'DAY19'!K225+'DAY20'!C225</f>
        <v>0</v>
      </c>
      <c r="L225" s="54">
        <f>+'DAY19'!L225+'DAY20'!D225</f>
        <v>0</v>
      </c>
      <c r="M225" s="55">
        <f>+'DAY19'!M225+'DAY20'!E225</f>
        <v>0</v>
      </c>
      <c r="N225" s="52">
        <f>+'DAY19'!N225+'DAY20'!F225</f>
        <v>0</v>
      </c>
      <c r="O225" s="276">
        <f>+'DAY19'!O225+'DAY20'!G225</f>
        <v>0</v>
      </c>
      <c r="P225" s="53">
        <f t="shared" si="64"/>
        <v>0</v>
      </c>
      <c r="Q225" s="54">
        <f t="shared" si="65"/>
        <v>0</v>
      </c>
      <c r="R225" s="55">
        <f t="shared" si="66"/>
        <v>0</v>
      </c>
      <c r="S225" s="52">
        <f t="shared" si="67"/>
        <v>0</v>
      </c>
      <c r="T225" s="276">
        <f t="shared" si="68"/>
        <v>0</v>
      </c>
      <c r="U225" s="62">
        <f t="shared" si="62"/>
        <v>0</v>
      </c>
    </row>
    <row r="226" spans="1:21" x14ac:dyDescent="0.25">
      <c r="A226" s="95" t="s">
        <v>122</v>
      </c>
      <c r="B226" s="52">
        <f>'DAY19'!H226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+(Table122[[#This Row],[OPENING ]]+Table122[[#This Row],[RECEIPTS]]+Table122[[#This Row],[RETURNS]])-(Table122[[#This Row],[EXCHANGED]]+Table122[[#This Row],[SALES]]+Table122[[#This Row],[ISSUES]])</f>
        <v>0</v>
      </c>
      <c r="I226" s="53">
        <v>0</v>
      </c>
      <c r="J226" s="58">
        <f t="shared" si="69"/>
        <v>0</v>
      </c>
      <c r="K226" s="53">
        <f>+'DAY19'!K226+'DAY20'!C226</f>
        <v>0</v>
      </c>
      <c r="L226" s="54">
        <f>+'DAY19'!L226+'DAY20'!D226</f>
        <v>0</v>
      </c>
      <c r="M226" s="55">
        <f>+'DAY19'!M226+'DAY20'!E226</f>
        <v>0</v>
      </c>
      <c r="N226" s="52">
        <f>+'DAY19'!N226+'DAY20'!F226</f>
        <v>0</v>
      </c>
      <c r="O226" s="276">
        <f>+'DAY19'!O226+'DAY20'!G226</f>
        <v>0</v>
      </c>
      <c r="P226" s="53">
        <f t="shared" si="64"/>
        <v>0</v>
      </c>
      <c r="Q226" s="54">
        <f t="shared" si="65"/>
        <v>0</v>
      </c>
      <c r="R226" s="55">
        <f t="shared" si="66"/>
        <v>0</v>
      </c>
      <c r="S226" s="52">
        <f t="shared" si="67"/>
        <v>0</v>
      </c>
      <c r="T226" s="276">
        <f t="shared" si="68"/>
        <v>0</v>
      </c>
      <c r="U226" s="62">
        <f t="shared" si="62"/>
        <v>0</v>
      </c>
    </row>
    <row r="227" spans="1:21" x14ac:dyDescent="0.25">
      <c r="A227" s="95" t="s">
        <v>217</v>
      </c>
      <c r="B227" s="52">
        <f>'DAY19'!H227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+(Table122[[#This Row],[OPENING ]]+Table122[[#This Row],[RECEIPTS]]+Table122[[#This Row],[RETURNS]])-(Table122[[#This Row],[EXCHANGED]]+Table122[[#This Row],[SALES]]+Table122[[#This Row],[ISSUES]])</f>
        <v>0</v>
      </c>
      <c r="I227" s="53">
        <v>0</v>
      </c>
      <c r="J227" s="58">
        <f t="shared" si="69"/>
        <v>0</v>
      </c>
      <c r="K227" s="53">
        <f>+'DAY19'!K227+'DAY20'!C227</f>
        <v>0</v>
      </c>
      <c r="L227" s="54">
        <f>+'DAY19'!L227+'DAY20'!D227</f>
        <v>0</v>
      </c>
      <c r="M227" s="55">
        <f>+'DAY19'!M227+'DAY20'!E227</f>
        <v>0</v>
      </c>
      <c r="N227" s="52">
        <f>+'DAY19'!N227+'DAY20'!F227</f>
        <v>0</v>
      </c>
      <c r="O227" s="276">
        <f>+'DAY19'!O227+'DAY20'!G227</f>
        <v>0</v>
      </c>
      <c r="P227" s="53">
        <f t="shared" si="64"/>
        <v>0</v>
      </c>
      <c r="Q227" s="54">
        <f t="shared" si="65"/>
        <v>0</v>
      </c>
      <c r="R227" s="55">
        <f t="shared" si="66"/>
        <v>0</v>
      </c>
      <c r="S227" s="52">
        <f t="shared" si="67"/>
        <v>0</v>
      </c>
      <c r="T227" s="276">
        <f t="shared" si="68"/>
        <v>0</v>
      </c>
      <c r="U227" s="62">
        <f t="shared" si="62"/>
        <v>0</v>
      </c>
    </row>
    <row r="228" spans="1:21" x14ac:dyDescent="0.25">
      <c r="A228" s="95" t="s">
        <v>116</v>
      </c>
      <c r="B228" s="52">
        <f>'DAY19'!H228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+(Table122[[#This Row],[OPENING ]]+Table122[[#This Row],[RECEIPTS]]+Table122[[#This Row],[RETURNS]])-(Table122[[#This Row],[EXCHANGED]]+Table122[[#This Row],[SALES]]+Table122[[#This Row],[ISSUES]])</f>
        <v>0</v>
      </c>
      <c r="I228" s="53">
        <v>0</v>
      </c>
      <c r="J228" s="58">
        <f t="shared" si="69"/>
        <v>0</v>
      </c>
      <c r="K228" s="53">
        <f>+'DAY19'!K228+'DAY20'!C228</f>
        <v>0</v>
      </c>
      <c r="L228" s="54">
        <f>+'DAY19'!L228+'DAY20'!D228</f>
        <v>0</v>
      </c>
      <c r="M228" s="55">
        <f>+'DAY19'!M228+'DAY20'!E228</f>
        <v>0</v>
      </c>
      <c r="N228" s="52">
        <f>+'DAY19'!N228+'DAY20'!F228</f>
        <v>0</v>
      </c>
      <c r="O228" s="276">
        <f>+'DAY19'!O228+'DAY20'!G228</f>
        <v>0</v>
      </c>
      <c r="P228" s="53">
        <f t="shared" si="64"/>
        <v>0</v>
      </c>
      <c r="Q228" s="54">
        <f t="shared" si="65"/>
        <v>0</v>
      </c>
      <c r="R228" s="55">
        <f t="shared" si="66"/>
        <v>0</v>
      </c>
      <c r="S228" s="52">
        <f t="shared" si="67"/>
        <v>0</v>
      </c>
      <c r="T228" s="276">
        <f t="shared" si="68"/>
        <v>0</v>
      </c>
      <c r="U228" s="62">
        <f t="shared" si="62"/>
        <v>0</v>
      </c>
    </row>
    <row r="229" spans="1:21" x14ac:dyDescent="0.25">
      <c r="A229" s="95" t="s">
        <v>117</v>
      </c>
      <c r="B229" s="52">
        <f>'DAY19'!H229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+(Table122[[#This Row],[OPENING ]]+Table122[[#This Row],[RECEIPTS]]+Table122[[#This Row],[RETURNS]])-(Table122[[#This Row],[EXCHANGED]]+Table122[[#This Row],[SALES]]+Table122[[#This Row],[ISSUES]])</f>
        <v>0</v>
      </c>
      <c r="I229" s="53">
        <v>0</v>
      </c>
      <c r="J229" s="58">
        <f t="shared" si="69"/>
        <v>0</v>
      </c>
      <c r="K229" s="53">
        <f>+'DAY19'!K229+'DAY20'!C229</f>
        <v>0</v>
      </c>
      <c r="L229" s="54">
        <f>+'DAY19'!L229+'DAY20'!D229</f>
        <v>0</v>
      </c>
      <c r="M229" s="55">
        <f>+'DAY19'!M229+'DAY20'!E229</f>
        <v>0</v>
      </c>
      <c r="N229" s="52">
        <f>+'DAY19'!N229+'DAY20'!F229</f>
        <v>0</v>
      </c>
      <c r="O229" s="276">
        <f>+'DAY19'!O229+'DAY20'!G229</f>
        <v>0</v>
      </c>
      <c r="P229" s="53">
        <f t="shared" si="64"/>
        <v>0</v>
      </c>
      <c r="Q229" s="54">
        <f t="shared" si="65"/>
        <v>0</v>
      </c>
      <c r="R229" s="55">
        <f t="shared" si="66"/>
        <v>0</v>
      </c>
      <c r="S229" s="52">
        <f t="shared" si="67"/>
        <v>0</v>
      </c>
      <c r="T229" s="276">
        <f t="shared" si="68"/>
        <v>0</v>
      </c>
      <c r="U229" s="62">
        <f t="shared" si="62"/>
        <v>0</v>
      </c>
    </row>
    <row r="230" spans="1:21" x14ac:dyDescent="0.25">
      <c r="A230" s="95" t="s">
        <v>134</v>
      </c>
      <c r="B230" s="52">
        <f>'DAY19'!H230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+(Table122[[#This Row],[OPENING ]]+Table122[[#This Row],[RECEIPTS]]+Table122[[#This Row],[RETURNS]])-(Table122[[#This Row],[EXCHANGED]]+Table122[[#This Row],[SALES]]+Table122[[#This Row],[ISSUES]])</f>
        <v>0</v>
      </c>
      <c r="I230" s="53">
        <v>0</v>
      </c>
      <c r="J230" s="58">
        <f t="shared" si="69"/>
        <v>0</v>
      </c>
      <c r="K230" s="53">
        <f>+'DAY19'!K230+'DAY20'!C230</f>
        <v>0</v>
      </c>
      <c r="L230" s="54">
        <f>+'DAY19'!L230+'DAY20'!D230</f>
        <v>0</v>
      </c>
      <c r="M230" s="55">
        <f>+'DAY19'!M230+'DAY20'!E230</f>
        <v>0</v>
      </c>
      <c r="N230" s="52">
        <f>+'DAY19'!N230+'DAY20'!F230</f>
        <v>0</v>
      </c>
      <c r="O230" s="276">
        <f>+'DAY19'!O230+'DAY20'!G230</f>
        <v>0</v>
      </c>
      <c r="P230" s="53">
        <f t="shared" si="64"/>
        <v>0</v>
      </c>
      <c r="Q230" s="54">
        <f t="shared" si="65"/>
        <v>0</v>
      </c>
      <c r="R230" s="55">
        <f t="shared" si="66"/>
        <v>0</v>
      </c>
      <c r="S230" s="52">
        <f t="shared" si="67"/>
        <v>0</v>
      </c>
      <c r="T230" s="276">
        <f t="shared" si="68"/>
        <v>0</v>
      </c>
      <c r="U230" s="62">
        <f t="shared" si="62"/>
        <v>0</v>
      </c>
    </row>
    <row r="231" spans="1:21" x14ac:dyDescent="0.25">
      <c r="A231" s="95" t="s">
        <v>146</v>
      </c>
      <c r="B231" s="52">
        <f>'DAY19'!H231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+(Table122[[#This Row],[OPENING ]]+Table122[[#This Row],[RECEIPTS]]+Table122[[#This Row],[RETURNS]])-(Table122[[#This Row],[EXCHANGED]]+Table122[[#This Row],[SALES]]+Table122[[#This Row],[ISSUES]])</f>
        <v>0</v>
      </c>
      <c r="I231" s="53">
        <v>0</v>
      </c>
      <c r="J231" s="58">
        <f t="shared" si="69"/>
        <v>0</v>
      </c>
      <c r="K231" s="53">
        <f>+'DAY19'!K231+'DAY20'!C231</f>
        <v>0</v>
      </c>
      <c r="L231" s="54">
        <f>+'DAY19'!L231+'DAY20'!D231</f>
        <v>0</v>
      </c>
      <c r="M231" s="55">
        <f>+'DAY19'!M231+'DAY20'!E231</f>
        <v>0</v>
      </c>
      <c r="N231" s="52">
        <f>+'DAY19'!N231+'DAY20'!F231</f>
        <v>0</v>
      </c>
      <c r="O231" s="276">
        <f>+'DAY19'!O231+'DAY20'!G231</f>
        <v>0</v>
      </c>
      <c r="P231" s="53">
        <f t="shared" si="64"/>
        <v>0</v>
      </c>
      <c r="Q231" s="54">
        <f t="shared" si="65"/>
        <v>0</v>
      </c>
      <c r="R231" s="55">
        <f t="shared" si="66"/>
        <v>0</v>
      </c>
      <c r="S231" s="52">
        <f t="shared" si="67"/>
        <v>0</v>
      </c>
      <c r="T231" s="276">
        <f t="shared" si="68"/>
        <v>0</v>
      </c>
      <c r="U231" s="62">
        <f t="shared" si="62"/>
        <v>0</v>
      </c>
    </row>
    <row r="232" spans="1:21" x14ac:dyDescent="0.25">
      <c r="A232" s="95" t="s">
        <v>235</v>
      </c>
      <c r="B232" s="52">
        <f>'DAY19'!H232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+(Table122[[#This Row],[OPENING ]]+Table122[[#This Row],[RECEIPTS]]+Table122[[#This Row],[RETURNS]])-(Table122[[#This Row],[EXCHANGED]]+Table122[[#This Row],[SALES]]+Table122[[#This Row],[ISSUES]])</f>
        <v>8450</v>
      </c>
      <c r="I232" s="53">
        <v>0</v>
      </c>
      <c r="J232" s="58">
        <f t="shared" si="69"/>
        <v>-8450</v>
      </c>
      <c r="K232" s="53">
        <f>+'DAY19'!K232+'DAY20'!C232</f>
        <v>0</v>
      </c>
      <c r="L232" s="54">
        <f>+'DAY19'!L232+'DAY20'!D232</f>
        <v>0</v>
      </c>
      <c r="M232" s="55">
        <f>+'DAY19'!M232+'DAY20'!E232</f>
        <v>0</v>
      </c>
      <c r="N232" s="52">
        <f>+'DAY19'!N232+'DAY20'!F232</f>
        <v>0</v>
      </c>
      <c r="O232" s="276">
        <f>+'DAY19'!O232+'DAY20'!G232</f>
        <v>0</v>
      </c>
      <c r="P232" s="53">
        <f t="shared" si="64"/>
        <v>0</v>
      </c>
      <c r="Q232" s="54">
        <f t="shared" si="65"/>
        <v>0</v>
      </c>
      <c r="R232" s="55">
        <f t="shared" si="66"/>
        <v>0</v>
      </c>
      <c r="S232" s="52">
        <f t="shared" si="67"/>
        <v>0</v>
      </c>
      <c r="T232" s="276">
        <f t="shared" si="68"/>
        <v>0</v>
      </c>
      <c r="U232" s="62">
        <f t="shared" si="62"/>
        <v>0</v>
      </c>
    </row>
    <row r="233" spans="1:21" x14ac:dyDescent="0.25">
      <c r="A233" s="95" t="s">
        <v>213</v>
      </c>
      <c r="B233" s="52">
        <f>'DAY19'!H233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+(Table122[[#This Row],[OPENING ]]+Table122[[#This Row],[RECEIPTS]]+Table122[[#This Row],[RETURNS]])-(Table122[[#This Row],[EXCHANGED]]+Table122[[#This Row],[SALES]]+Table122[[#This Row],[ISSUES]])</f>
        <v>0</v>
      </c>
      <c r="I233" s="53">
        <v>0</v>
      </c>
      <c r="J233" s="58">
        <f t="shared" si="69"/>
        <v>0</v>
      </c>
      <c r="K233" s="53">
        <f>+'DAY19'!K233+'DAY20'!C233</f>
        <v>0</v>
      </c>
      <c r="L233" s="54">
        <f>+'DAY19'!L233+'DAY20'!D233</f>
        <v>0</v>
      </c>
      <c r="M233" s="55">
        <f>+'DAY19'!M233+'DAY20'!E233</f>
        <v>0</v>
      </c>
      <c r="N233" s="52">
        <f>+'DAY19'!N233+'DAY20'!F233</f>
        <v>0</v>
      </c>
      <c r="O233" s="276">
        <f>+'DAY19'!O233+'DAY20'!G233</f>
        <v>0</v>
      </c>
      <c r="P233" s="53">
        <f t="shared" si="64"/>
        <v>0</v>
      </c>
      <c r="Q233" s="54">
        <f t="shared" si="65"/>
        <v>0</v>
      </c>
      <c r="R233" s="55">
        <f t="shared" si="66"/>
        <v>0</v>
      </c>
      <c r="S233" s="52">
        <f t="shared" si="67"/>
        <v>0</v>
      </c>
      <c r="T233" s="276">
        <f t="shared" si="68"/>
        <v>0</v>
      </c>
      <c r="U233" s="62">
        <f t="shared" si="62"/>
        <v>0</v>
      </c>
    </row>
    <row r="234" spans="1:21" x14ac:dyDescent="0.25">
      <c r="A234" s="95" t="s">
        <v>248</v>
      </c>
      <c r="B234" s="52">
        <f>'DAY19'!H234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+(Table122[[#This Row],[OPENING ]]+Table122[[#This Row],[RECEIPTS]]+Table122[[#This Row],[RETURNS]])-(Table122[[#This Row],[EXCHANGED]]+Table122[[#This Row],[SALES]]+Table122[[#This Row],[ISSUES]])</f>
        <v>0</v>
      </c>
      <c r="I234" s="53">
        <v>0</v>
      </c>
      <c r="J234" s="58">
        <f t="shared" si="69"/>
        <v>0</v>
      </c>
      <c r="K234" s="53">
        <f>+'DAY19'!K234+'DAY20'!C234</f>
        <v>0</v>
      </c>
      <c r="L234" s="54">
        <f>+'DAY19'!L234+'DAY20'!D234</f>
        <v>0</v>
      </c>
      <c r="M234" s="55">
        <f>+'DAY19'!M234+'DAY20'!E234</f>
        <v>0</v>
      </c>
      <c r="N234" s="52">
        <f>+'DAY19'!N234+'DAY20'!F234</f>
        <v>0</v>
      </c>
      <c r="O234" s="276">
        <f>+'DAY19'!O234+'DAY20'!G234</f>
        <v>0</v>
      </c>
      <c r="P234" s="53">
        <f t="shared" si="64"/>
        <v>0</v>
      </c>
      <c r="Q234" s="54">
        <f t="shared" si="65"/>
        <v>0</v>
      </c>
      <c r="R234" s="55">
        <f t="shared" si="66"/>
        <v>0</v>
      </c>
      <c r="S234" s="52">
        <f t="shared" si="67"/>
        <v>0</v>
      </c>
      <c r="T234" s="276">
        <f t="shared" si="68"/>
        <v>0</v>
      </c>
      <c r="U234" s="62">
        <f t="shared" si="62"/>
        <v>0</v>
      </c>
    </row>
    <row r="235" spans="1:21" x14ac:dyDescent="0.25">
      <c r="A235" s="95" t="s">
        <v>254</v>
      </c>
      <c r="B235" s="52">
        <f>'DAY19'!H235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+(Table122[[#This Row],[OPENING ]]+Table122[[#This Row],[RECEIPTS]]+Table122[[#This Row],[RETURNS]])-(Table122[[#This Row],[EXCHANGED]]+Table122[[#This Row],[SALES]]+Table122[[#This Row],[ISSUES]])</f>
        <v>0</v>
      </c>
      <c r="I235" s="53">
        <v>0</v>
      </c>
      <c r="J235" s="58">
        <f t="shared" si="69"/>
        <v>0</v>
      </c>
      <c r="K235" s="53">
        <f>+'DAY19'!K235+'DAY20'!C235</f>
        <v>0</v>
      </c>
      <c r="L235" s="54">
        <f>+'DAY19'!L235+'DAY20'!D235</f>
        <v>0</v>
      </c>
      <c r="M235" s="55">
        <f>+'DAY19'!M235+'DAY20'!E235</f>
        <v>0</v>
      </c>
      <c r="N235" s="52">
        <f>+'DAY19'!N235+'DAY20'!F235</f>
        <v>0</v>
      </c>
      <c r="O235" s="276">
        <f>+'DAY19'!O235+'DAY20'!G235</f>
        <v>12625</v>
      </c>
      <c r="P235" s="53">
        <f t="shared" si="64"/>
        <v>0</v>
      </c>
      <c r="Q235" s="54">
        <f t="shared" si="65"/>
        <v>0</v>
      </c>
      <c r="R235" s="55">
        <f t="shared" si="66"/>
        <v>0</v>
      </c>
      <c r="S235" s="52">
        <f t="shared" si="67"/>
        <v>0</v>
      </c>
      <c r="T235" s="276">
        <f t="shared" si="68"/>
        <v>631.25</v>
      </c>
      <c r="U235" s="62">
        <f t="shared" si="62"/>
        <v>0</v>
      </c>
    </row>
    <row r="236" spans="1:21" x14ac:dyDescent="0.25">
      <c r="A236" s="95" t="s">
        <v>63</v>
      </c>
      <c r="B236" s="52">
        <f>'DAY19'!H236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+(Table122[[#This Row],[OPENING ]]+Table122[[#This Row],[RECEIPTS]]+Table122[[#This Row],[RETURNS]])-(Table122[[#This Row],[EXCHANGED]]+Table122[[#This Row],[SALES]]+Table122[[#This Row],[ISSUES]])</f>
        <v>0</v>
      </c>
      <c r="I236" s="53">
        <v>0</v>
      </c>
      <c r="J236" s="58">
        <f t="shared" si="69"/>
        <v>0</v>
      </c>
      <c r="K236" s="53">
        <f>+'DAY19'!K236+'DAY20'!C236</f>
        <v>0</v>
      </c>
      <c r="L236" s="54">
        <f>+'DAY19'!L236+'DAY20'!D236</f>
        <v>0</v>
      </c>
      <c r="M236" s="55">
        <f>+'DAY19'!M236+'DAY20'!E236</f>
        <v>0</v>
      </c>
      <c r="N236" s="52">
        <f>+'DAY19'!N236+'DAY20'!F236</f>
        <v>0</v>
      </c>
      <c r="O236" s="276">
        <f>+'DAY19'!O236+'DAY20'!G236</f>
        <v>0</v>
      </c>
      <c r="P236" s="53">
        <f t="shared" si="64"/>
        <v>0</v>
      </c>
      <c r="Q236" s="54">
        <f t="shared" si="65"/>
        <v>0</v>
      </c>
      <c r="R236" s="55">
        <f t="shared" si="66"/>
        <v>0</v>
      </c>
      <c r="S236" s="52">
        <f t="shared" si="67"/>
        <v>0</v>
      </c>
      <c r="T236" s="276">
        <f t="shared" si="68"/>
        <v>0</v>
      </c>
      <c r="U236" s="62">
        <f t="shared" si="62"/>
        <v>0</v>
      </c>
    </row>
    <row r="237" spans="1:21" ht="15.75" thickBot="1" x14ac:dyDescent="0.3">
      <c r="A237" s="188" t="s">
        <v>121</v>
      </c>
      <c r="B237" s="52">
        <f>'DAY19'!H237</f>
        <v>1459.4</v>
      </c>
      <c r="C237" s="53">
        <v>0</v>
      </c>
      <c r="D237" s="54">
        <v>0</v>
      </c>
      <c r="E237" s="55">
        <v>0</v>
      </c>
      <c r="F237" s="52">
        <v>0</v>
      </c>
      <c r="G237" s="276">
        <v>0</v>
      </c>
      <c r="H237" s="54">
        <f>+(Table122[[#This Row],[OPENING ]]+Table122[[#This Row],[RECEIPTS]]+Table122[[#This Row],[RETURNS]])-(Table122[[#This Row],[EXCHANGED]]+Table122[[#This Row],[SALES]]+Table122[[#This Row],[ISSUES]])</f>
        <v>1459.4</v>
      </c>
      <c r="I237" s="144">
        <v>0</v>
      </c>
      <c r="J237" s="148">
        <f t="shared" si="69"/>
        <v>-1459.4</v>
      </c>
      <c r="K237" s="53">
        <f>+'DAY19'!K237+'DAY20'!C237</f>
        <v>0</v>
      </c>
      <c r="L237" s="54">
        <f>+'DAY19'!L237+'DAY20'!D237</f>
        <v>0</v>
      </c>
      <c r="M237" s="55">
        <f>+'DAY19'!M237+'DAY20'!E237</f>
        <v>0</v>
      </c>
      <c r="N237" s="52">
        <f>+'DAY19'!N237+'DAY20'!F237</f>
        <v>0</v>
      </c>
      <c r="O237" s="276">
        <f>+'DAY19'!O237+'DAY20'!G237</f>
        <v>0</v>
      </c>
      <c r="P237" s="53">
        <f t="shared" si="64"/>
        <v>0</v>
      </c>
      <c r="Q237" s="54">
        <f t="shared" si="65"/>
        <v>0</v>
      </c>
      <c r="R237" s="55">
        <f t="shared" si="66"/>
        <v>0</v>
      </c>
      <c r="S237" s="52">
        <f t="shared" si="67"/>
        <v>0</v>
      </c>
      <c r="T237" s="276">
        <f t="shared" si="68"/>
        <v>0</v>
      </c>
      <c r="U237" s="167">
        <f t="shared" si="62"/>
        <v>0</v>
      </c>
    </row>
    <row r="238" spans="1:21" ht="17.25" thickBot="1" x14ac:dyDescent="0.35">
      <c r="A238" s="159" t="s">
        <v>64</v>
      </c>
      <c r="B238" s="160">
        <f t="shared" ref="B238:T238" si="70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70"/>
        <v>0</v>
      </c>
      <c r="H238" s="162">
        <f t="shared" si="70"/>
        <v>12434.4</v>
      </c>
      <c r="I238" s="161">
        <f t="shared" si="70"/>
        <v>0</v>
      </c>
      <c r="J238" s="165">
        <f t="shared" si="69"/>
        <v>-12434.4</v>
      </c>
      <c r="K238" s="161">
        <f t="shared" si="70"/>
        <v>9050</v>
      </c>
      <c r="L238" s="162">
        <f t="shared" si="70"/>
        <v>0</v>
      </c>
      <c r="M238" s="163">
        <f t="shared" si="70"/>
        <v>0</v>
      </c>
      <c r="N238" s="160">
        <f t="shared" si="70"/>
        <v>0</v>
      </c>
      <c r="O238" s="277">
        <f t="shared" si="70"/>
        <v>29550</v>
      </c>
      <c r="P238" s="161">
        <f t="shared" si="70"/>
        <v>452.5</v>
      </c>
      <c r="Q238" s="162">
        <f t="shared" si="70"/>
        <v>0</v>
      </c>
      <c r="R238" s="163">
        <f t="shared" si="70"/>
        <v>0</v>
      </c>
      <c r="S238" s="160">
        <f t="shared" si="70"/>
        <v>0</v>
      </c>
      <c r="T238" s="277">
        <f t="shared" si="70"/>
        <v>1477.5</v>
      </c>
      <c r="U238" s="166">
        <f t="shared" si="62"/>
        <v>6.4426943005181343</v>
      </c>
    </row>
    <row r="239" spans="1:21" ht="15.75" thickBot="1" x14ac:dyDescent="0.3">
      <c r="A239" s="189"/>
      <c r="B239" s="196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2">
        <f t="shared" ref="B240:I240" si="71">+B238+B214+B150+B125+B114+B100+B80+B60+B40+B20</f>
        <v>126514.95999999999</v>
      </c>
      <c r="C240" s="181">
        <f t="shared" si="71"/>
        <v>0</v>
      </c>
      <c r="D240" s="183">
        <f t="shared" si="71"/>
        <v>0</v>
      </c>
      <c r="E240" s="184">
        <f t="shared" si="71"/>
        <v>0</v>
      </c>
      <c r="F240" s="182">
        <f t="shared" si="71"/>
        <v>0</v>
      </c>
      <c r="G240" s="281">
        <f t="shared" si="71"/>
        <v>0</v>
      </c>
      <c r="H240" s="183">
        <f t="shared" si="71"/>
        <v>126514.95999999999</v>
      </c>
      <c r="I240" s="181">
        <f t="shared" si="71"/>
        <v>0</v>
      </c>
      <c r="J240" s="186">
        <f t="shared" si="69"/>
        <v>-126514.95999999999</v>
      </c>
      <c r="K240" s="181">
        <f t="shared" ref="K240:T240" si="72">+K238+K214+K150+K125+K114+K100+K80+K60+K40+K20</f>
        <v>78445</v>
      </c>
      <c r="L240" s="183">
        <f t="shared" si="72"/>
        <v>333.9</v>
      </c>
      <c r="M240" s="184">
        <f t="shared" si="72"/>
        <v>0</v>
      </c>
      <c r="N240" s="182">
        <f t="shared" si="72"/>
        <v>0</v>
      </c>
      <c r="O240" s="281">
        <f t="shared" si="72"/>
        <v>73058.680000000008</v>
      </c>
      <c r="P240" s="181">
        <f t="shared" si="72"/>
        <v>3922.25</v>
      </c>
      <c r="Q240" s="183">
        <f t="shared" si="72"/>
        <v>16.695</v>
      </c>
      <c r="R240" s="182">
        <f t="shared" si="72"/>
        <v>0</v>
      </c>
      <c r="S240" s="182">
        <f t="shared" si="72"/>
        <v>0</v>
      </c>
      <c r="T240" s="281">
        <f t="shared" si="72"/>
        <v>9532.9339999999993</v>
      </c>
      <c r="U240" s="187">
        <f t="shared" si="62"/>
        <v>9.3910404034953103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s="6" customFormat="1" ht="16.5" x14ac:dyDescent="0.3">
      <c r="A253" s="110" t="s">
        <v>183</v>
      </c>
      <c r="B253" s="69"/>
      <c r="C253" s="69"/>
      <c r="D253" s="69"/>
      <c r="E253" s="69"/>
      <c r="F253" s="69"/>
      <c r="G253" s="108"/>
      <c r="H253" s="69"/>
      <c r="I253" s="69">
        <f>I217+I227+I233</f>
        <v>0</v>
      </c>
      <c r="J253" s="137"/>
      <c r="K253" s="69"/>
      <c r="L253" s="69"/>
      <c r="M253" s="69"/>
      <c r="N253" s="69"/>
      <c r="O253" s="108"/>
      <c r="P253" s="69"/>
      <c r="Q253" s="69"/>
      <c r="R253" s="69"/>
      <c r="S253" s="69"/>
      <c r="T253" s="108"/>
      <c r="U253" s="267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s="6" customFormat="1" ht="16.5" x14ac:dyDescent="0.3">
      <c r="A255" s="110" t="s">
        <v>185</v>
      </c>
      <c r="B255" s="69"/>
      <c r="C255" s="69"/>
      <c r="D255" s="69"/>
      <c r="E255" s="69"/>
      <c r="F255" s="69"/>
      <c r="G255" s="108"/>
      <c r="H255" s="69"/>
      <c r="I255" s="69">
        <f>I225</f>
        <v>0</v>
      </c>
      <c r="J255" s="137"/>
      <c r="K255" s="69"/>
      <c r="L255" s="69"/>
      <c r="M255" s="69"/>
      <c r="N255" s="69"/>
      <c r="O255" s="108"/>
      <c r="P255" s="69"/>
      <c r="Q255" s="69"/>
      <c r="R255" s="69"/>
      <c r="S255" s="69"/>
      <c r="T255" s="108"/>
      <c r="U255" s="267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s="6" customFormat="1" ht="16.5" x14ac:dyDescent="0.3">
      <c r="A257" s="110" t="s">
        <v>187</v>
      </c>
      <c r="B257" s="69"/>
      <c r="C257" s="69"/>
      <c r="D257" s="69"/>
      <c r="E257" s="69"/>
      <c r="F257" s="69"/>
      <c r="G257" s="108"/>
      <c r="H257" s="69"/>
      <c r="I257" s="69">
        <f>I222</f>
        <v>0</v>
      </c>
      <c r="J257" s="137"/>
      <c r="K257" s="69"/>
      <c r="L257" s="69"/>
      <c r="M257" s="69"/>
      <c r="N257" s="69"/>
      <c r="O257" s="108"/>
      <c r="P257" s="69"/>
      <c r="Q257" s="69"/>
      <c r="R257" s="69"/>
      <c r="S257" s="69"/>
      <c r="T257" s="108"/>
      <c r="U257" s="267"/>
    </row>
    <row r="258" spans="1:21" s="6" customFormat="1" ht="16.5" x14ac:dyDescent="0.3">
      <c r="A258" s="110" t="s">
        <v>188</v>
      </c>
      <c r="B258" s="69"/>
      <c r="C258" s="69"/>
      <c r="D258" s="69"/>
      <c r="E258" s="69"/>
      <c r="F258" s="69"/>
      <c r="G258" s="108"/>
      <c r="H258" s="69"/>
      <c r="I258" s="69">
        <f>I219</f>
        <v>0</v>
      </c>
      <c r="J258" s="137"/>
      <c r="K258" s="69"/>
      <c r="L258" s="69"/>
      <c r="M258" s="69"/>
      <c r="N258" s="69"/>
      <c r="O258" s="108"/>
      <c r="P258" s="69"/>
      <c r="Q258" s="69"/>
      <c r="R258" s="69"/>
      <c r="S258" s="69"/>
      <c r="T258" s="108"/>
      <c r="U258" s="267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s="6" customFormat="1" ht="16.5" x14ac:dyDescent="0.3">
      <c r="A260" s="110" t="s">
        <v>190</v>
      </c>
      <c r="B260" s="69"/>
      <c r="C260" s="69"/>
      <c r="D260" s="69"/>
      <c r="E260" s="69"/>
      <c r="F260" s="69"/>
      <c r="G260" s="108"/>
      <c r="H260" s="69"/>
      <c r="I260" s="69">
        <f>I237</f>
        <v>0</v>
      </c>
      <c r="J260" s="137"/>
      <c r="K260" s="69"/>
      <c r="L260" s="69"/>
      <c r="M260" s="69"/>
      <c r="N260" s="69"/>
      <c r="O260" s="108"/>
      <c r="P260" s="69"/>
      <c r="Q260" s="69"/>
      <c r="R260" s="69"/>
      <c r="S260" s="69"/>
      <c r="T260" s="108"/>
      <c r="U260" s="267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{E4C45E96-F83C-4F03-A437-A5E50826DDA9}</x14:id>
        </ext>
      </extLst>
    </cfRule>
  </conditionalFormatting>
  <conditionalFormatting sqref="I101:I113 I61:I99 I239 I1:I59 I152:I237 I241:I242 I115:I149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{1C35C587-A2AC-4FFC-929A-DEC3979429B0}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{E5B41CAC-D8A0-4CD0-8EF1-4436282D2959}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{9322F097-9B7D-4F58-B61D-6C1FEC89BAC1}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{810ACA86-B2BF-469B-A277-1F659B48E00A}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{D139E13F-056C-4D3C-80B1-C224B0BD11B5}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{A3D66152-8F71-4078-97F2-EC19CE1EAC76}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C45E96-F83C-4F03-A437-A5E50826DD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1C35C587-A2AC-4FFC-929A-DEC3979429B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I152:I237 I241:I242 I115:I149</xm:sqref>
        </x14:conditionalFormatting>
        <x14:conditionalFormatting xmlns:xm="http://schemas.microsoft.com/office/excel/2006/main">
          <x14:cfRule type="dataBar" id="{E5B41CAC-D8A0-4CD0-8EF1-4436282D295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9322F097-9B7D-4F58-B61D-6C1FEC89BAC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810ACA86-B2BF-469B-A277-1F659B48E00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D139E13F-056C-4D3C-80B1-C224B0BD11B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A3D66152-8F71-4078-97F2-EC19CE1EAC7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169D-86C3-467D-B647-F391C9812986}">
  <dimension ref="A1:U269"/>
  <sheetViews>
    <sheetView showGridLines="0" workbookViewId="0">
      <selection activeCell="A2" sqref="A2:A237"/>
    </sheetView>
  </sheetViews>
  <sheetFormatPr defaultRowHeight="15" x14ac:dyDescent="0.25"/>
  <cols>
    <col min="1" max="1" width="50.7109375" customWidth="1"/>
    <col min="2" max="2" width="19.85546875" bestFit="1" customWidth="1"/>
    <col min="3" max="3" width="11" customWidth="1"/>
    <col min="4" max="4" width="12.28515625" customWidth="1"/>
    <col min="5" max="5" width="11.7109375" customWidth="1"/>
    <col min="6" max="6" width="11.28515625" customWidth="1"/>
    <col min="7" max="7" width="16.140625" style="285" customWidth="1"/>
    <col min="8" max="8" width="18.28515625" style="1" customWidth="1"/>
    <col min="9" max="9" width="15.85546875" style="2" customWidth="1"/>
    <col min="10" max="10" width="9.28515625" style="3" bestFit="1" customWidth="1"/>
    <col min="11" max="11" width="10.5703125" customWidth="1"/>
    <col min="15" max="15" width="12.7109375" style="285" bestFit="1" customWidth="1"/>
    <col min="20" max="20" width="9.140625" style="285"/>
  </cols>
  <sheetData>
    <row r="1" spans="1:21" ht="15.75" thickBot="1" x14ac:dyDescent="0.3">
      <c r="A1" s="12" t="s">
        <v>256</v>
      </c>
      <c r="B1" s="13"/>
      <c r="C1" s="14"/>
      <c r="D1" s="15"/>
      <c r="E1" s="16"/>
      <c r="F1" s="17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'DAY20'!H5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+(Table123[[#This Row],[OPENING ]]+Table123[[#This Row],[RECEIPTS]]+Table123[[#This Row],[RETURNS]])-(Table123[[#This Row],[EXCHANGED]]+Table123[[#This Row],[SALES]]+Table123[[#This Row],[ISSUES]])</f>
        <v>0</v>
      </c>
      <c r="I5" s="53">
        <v>0</v>
      </c>
      <c r="J5" s="58">
        <f t="shared" ref="J5:J76" si="0">+I5-H5</f>
        <v>0</v>
      </c>
      <c r="K5" s="53">
        <f>+'DAY20'!K5+'DAY21'!C5</f>
        <v>0</v>
      </c>
      <c r="L5" s="54">
        <f>+'DAY20'!L5+'DAY21'!D5</f>
        <v>0</v>
      </c>
      <c r="M5" s="55">
        <f>+'DAY20'!M5+'DAY21'!E5</f>
        <v>0</v>
      </c>
      <c r="N5" s="52">
        <f>+'DAY20'!N5+'DAY21'!F5</f>
        <v>0</v>
      </c>
      <c r="O5" s="276">
        <f>+'DAY20'!O5+'DAY21'!G5</f>
        <v>0</v>
      </c>
      <c r="P5" s="53">
        <f>+K5/21</f>
        <v>0</v>
      </c>
      <c r="Q5" s="54">
        <f>+L5/21</f>
        <v>0</v>
      </c>
      <c r="R5" s="55">
        <f>+M5/21</f>
        <v>0</v>
      </c>
      <c r="S5" s="52">
        <f>+N5/21</f>
        <v>0</v>
      </c>
      <c r="T5" s="276">
        <f>+O5/21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'DAY20'!H6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+(Table123[[#This Row],[OPENING ]]+Table123[[#This Row],[RECEIPTS]]+Table123[[#This Row],[RETURNS]])-(Table123[[#This Row],[EXCHANGED]]+Table123[[#This Row],[SALES]]+Table123[[#This Row],[ISSUES]])</f>
        <v>0</v>
      </c>
      <c r="I6" s="53">
        <v>0</v>
      </c>
      <c r="J6" s="58">
        <f t="shared" si="0"/>
        <v>0</v>
      </c>
      <c r="K6" s="53">
        <f>+'DAY20'!K6+'DAY21'!C6</f>
        <v>0</v>
      </c>
      <c r="L6" s="54">
        <f>+'DAY20'!L6+'DAY21'!D6</f>
        <v>0</v>
      </c>
      <c r="M6" s="55">
        <f>+'DAY20'!M6+'DAY21'!E6</f>
        <v>0</v>
      </c>
      <c r="N6" s="52">
        <f>+'DAY20'!N6+'DAY21'!F6</f>
        <v>0</v>
      </c>
      <c r="O6" s="276">
        <f>+'DAY20'!O6+'DAY21'!G6</f>
        <v>0</v>
      </c>
      <c r="P6" s="53">
        <f t="shared" ref="P6:P19" si="2">+K6/21</f>
        <v>0</v>
      </c>
      <c r="Q6" s="54">
        <f t="shared" ref="Q6:Q19" si="3">+L6/21</f>
        <v>0</v>
      </c>
      <c r="R6" s="55">
        <f t="shared" ref="R6:R19" si="4">+M6/21</f>
        <v>0</v>
      </c>
      <c r="S6" s="52">
        <f t="shared" ref="S6:S19" si="5">+N6/21</f>
        <v>0</v>
      </c>
      <c r="T6" s="276">
        <f t="shared" ref="T6:T19" si="6">+O6/21</f>
        <v>0</v>
      </c>
      <c r="U6" s="59">
        <f t="shared" si="1"/>
        <v>0</v>
      </c>
    </row>
    <row r="7" spans="1:21" x14ac:dyDescent="0.25">
      <c r="A7" s="51" t="s">
        <v>14</v>
      </c>
      <c r="B7" s="52">
        <f>'DAY20'!H7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+(Table123[[#This Row],[OPENING ]]+Table123[[#This Row],[RECEIPTS]]+Table123[[#This Row],[RETURNS]])-(Table123[[#This Row],[EXCHANGED]]+Table123[[#This Row],[SALES]]+Table123[[#This Row],[ISSUES]])</f>
        <v>0</v>
      </c>
      <c r="I7" s="53">
        <v>0</v>
      </c>
      <c r="J7" s="58">
        <f t="shared" si="0"/>
        <v>0</v>
      </c>
      <c r="K7" s="53">
        <f>+'DAY20'!K7+'DAY21'!C7</f>
        <v>0</v>
      </c>
      <c r="L7" s="54">
        <f>+'DAY20'!L7+'DAY21'!D7</f>
        <v>0</v>
      </c>
      <c r="M7" s="55">
        <f>+'DAY20'!M7+'DAY21'!E7</f>
        <v>0</v>
      </c>
      <c r="N7" s="52">
        <f>+'DAY20'!N7+'DAY21'!F7</f>
        <v>0</v>
      </c>
      <c r="O7" s="276">
        <f>+'DAY20'!O7+'DAY21'!G7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'DAY20'!H8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+(Table123[[#This Row],[OPENING ]]+Table123[[#This Row],[RECEIPTS]]+Table123[[#This Row],[RETURNS]])-(Table123[[#This Row],[EXCHANGED]]+Table123[[#This Row],[SALES]]+Table123[[#This Row],[ISSUES]])</f>
        <v>0</v>
      </c>
      <c r="I8" s="53">
        <v>0</v>
      </c>
      <c r="J8" s="58">
        <f t="shared" si="0"/>
        <v>0</v>
      </c>
      <c r="K8" s="53">
        <f>+'DAY20'!K8+'DAY21'!C8</f>
        <v>0</v>
      </c>
      <c r="L8" s="54">
        <f>+'DAY20'!L8+'DAY21'!D8</f>
        <v>0</v>
      </c>
      <c r="M8" s="55">
        <f>+'DAY20'!M8+'DAY21'!E8</f>
        <v>0</v>
      </c>
      <c r="N8" s="52">
        <f>+'DAY20'!N8+'DAY21'!F8</f>
        <v>0</v>
      </c>
      <c r="O8" s="276">
        <f>+'DAY20'!O8+'DAY21'!G8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'DAY20'!H9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+(Table123[[#This Row],[OPENING ]]+Table123[[#This Row],[RECEIPTS]]+Table123[[#This Row],[RETURNS]])-(Table123[[#This Row],[EXCHANGED]]+Table123[[#This Row],[SALES]]+Table123[[#This Row],[ISSUES]])</f>
        <v>0</v>
      </c>
      <c r="I9" s="53">
        <v>0</v>
      </c>
      <c r="J9" s="58">
        <f t="shared" si="0"/>
        <v>0</v>
      </c>
      <c r="K9" s="53">
        <f>+'DAY20'!K9+'DAY21'!C9</f>
        <v>0</v>
      </c>
      <c r="L9" s="54">
        <f>+'DAY20'!L9+'DAY21'!D9</f>
        <v>0</v>
      </c>
      <c r="M9" s="55">
        <f>+'DAY20'!M9+'DAY21'!E9</f>
        <v>0</v>
      </c>
      <c r="N9" s="52">
        <f>+'DAY20'!N9+'DAY21'!F9</f>
        <v>0</v>
      </c>
      <c r="O9" s="276">
        <f>+'DAY20'!O9+'DAY21'!G9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'DAY20'!H10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+(Table123[[#This Row],[OPENING ]]+Table123[[#This Row],[RECEIPTS]]+Table123[[#This Row],[RETURNS]])-(Table123[[#This Row],[EXCHANGED]]+Table123[[#This Row],[SALES]]+Table123[[#This Row],[ISSUES]])</f>
        <v>0</v>
      </c>
      <c r="I10" s="53">
        <v>0</v>
      </c>
      <c r="J10" s="58">
        <f t="shared" si="0"/>
        <v>0</v>
      </c>
      <c r="K10" s="53">
        <f>+'DAY20'!K10+'DAY21'!C10</f>
        <v>0</v>
      </c>
      <c r="L10" s="54">
        <f>+'DAY20'!L10+'DAY21'!D10</f>
        <v>0</v>
      </c>
      <c r="M10" s="55">
        <f>+'DAY20'!M10+'DAY21'!E10</f>
        <v>0</v>
      </c>
      <c r="N10" s="52">
        <f>+'DAY20'!N10+'DAY21'!F10</f>
        <v>0</v>
      </c>
      <c r="O10" s="276">
        <f>+'DAY20'!O10+'DAY21'!G10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'DAY20'!H11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+(Table123[[#This Row],[OPENING ]]+Table123[[#This Row],[RECEIPTS]]+Table123[[#This Row],[RETURNS]])-(Table123[[#This Row],[EXCHANGED]]+Table123[[#This Row],[SALES]]+Table123[[#This Row],[ISSUES]])</f>
        <v>0</v>
      </c>
      <c r="I11" s="53">
        <v>0</v>
      </c>
      <c r="J11" s="58">
        <f t="shared" si="0"/>
        <v>0</v>
      </c>
      <c r="K11" s="53">
        <f>+'DAY20'!K11+'DAY21'!C11</f>
        <v>0</v>
      </c>
      <c r="L11" s="54">
        <f>+'DAY20'!L11+'DAY21'!D11</f>
        <v>0</v>
      </c>
      <c r="M11" s="55">
        <f>+'DAY20'!M11+'DAY21'!E11</f>
        <v>0</v>
      </c>
      <c r="N11" s="52">
        <f>+'DAY20'!N11+'DAY21'!F11</f>
        <v>0</v>
      </c>
      <c r="O11" s="276">
        <f>+'DAY20'!O11+'DAY21'!G11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'DAY20'!H12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+(Table123[[#This Row],[OPENING ]]+Table123[[#This Row],[RECEIPTS]]+Table123[[#This Row],[RETURNS]])-(Table123[[#This Row],[EXCHANGED]]+Table123[[#This Row],[SALES]]+Table123[[#This Row],[ISSUES]])</f>
        <v>0</v>
      </c>
      <c r="I12" s="53">
        <v>0</v>
      </c>
      <c r="J12" s="58">
        <f t="shared" si="0"/>
        <v>0</v>
      </c>
      <c r="K12" s="53">
        <f>+'DAY20'!K12+'DAY21'!C12</f>
        <v>0</v>
      </c>
      <c r="L12" s="54">
        <f>+'DAY20'!L12+'DAY21'!D12</f>
        <v>0</v>
      </c>
      <c r="M12" s="55">
        <f>+'DAY20'!M12+'DAY21'!E12</f>
        <v>0</v>
      </c>
      <c r="N12" s="52">
        <f>+'DAY20'!N12+'DAY21'!F12</f>
        <v>0</v>
      </c>
      <c r="O12" s="276">
        <f>+'DAY20'!O12+'DAY21'!G12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'DAY20'!H13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+(Table123[[#This Row],[OPENING ]]+Table123[[#This Row],[RECEIPTS]]+Table123[[#This Row],[RETURNS]])-(Table123[[#This Row],[EXCHANGED]]+Table123[[#This Row],[SALES]]+Table123[[#This Row],[ISSUES]])</f>
        <v>140</v>
      </c>
      <c r="I13" s="53">
        <v>0</v>
      </c>
      <c r="J13" s="58">
        <f t="shared" si="0"/>
        <v>-140</v>
      </c>
      <c r="K13" s="53">
        <f>+'DAY20'!K13+'DAY21'!C13</f>
        <v>0</v>
      </c>
      <c r="L13" s="54">
        <f>+'DAY20'!L13+'DAY21'!D13</f>
        <v>0</v>
      </c>
      <c r="M13" s="55">
        <f>+'DAY20'!M13+'DAY21'!E13</f>
        <v>0</v>
      </c>
      <c r="N13" s="52">
        <f>+'DAY20'!N13+'DAY21'!F13</f>
        <v>0</v>
      </c>
      <c r="O13" s="276">
        <f>+'DAY20'!O13+'DAY21'!G13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'DAY20'!H14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+(Table123[[#This Row],[OPENING ]]+Table123[[#This Row],[RECEIPTS]]+Table123[[#This Row],[RETURNS]])-(Table123[[#This Row],[EXCHANGED]]+Table123[[#This Row],[SALES]]+Table123[[#This Row],[ISSUES]])</f>
        <v>0</v>
      </c>
      <c r="I14" s="53">
        <v>0</v>
      </c>
      <c r="J14" s="58">
        <f t="shared" si="0"/>
        <v>0</v>
      </c>
      <c r="K14" s="53">
        <f>+'DAY20'!K14+'DAY21'!C14</f>
        <v>0</v>
      </c>
      <c r="L14" s="54">
        <f>+'DAY20'!L14+'DAY21'!D14</f>
        <v>0</v>
      </c>
      <c r="M14" s="55">
        <f>+'DAY20'!M14+'DAY21'!E14</f>
        <v>0</v>
      </c>
      <c r="N14" s="52">
        <f>+'DAY20'!N14+'DAY21'!F14</f>
        <v>0</v>
      </c>
      <c r="O14" s="276">
        <f>+'DAY20'!O14+'DAY21'!G14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'DAY20'!H15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+(Table123[[#This Row],[OPENING ]]+Table123[[#This Row],[RECEIPTS]]+Table123[[#This Row],[RETURNS]])-(Table123[[#This Row],[EXCHANGED]]+Table123[[#This Row],[SALES]]+Table123[[#This Row],[ISSUES]])</f>
        <v>0</v>
      </c>
      <c r="I15" s="53">
        <v>0</v>
      </c>
      <c r="J15" s="58">
        <f t="shared" si="0"/>
        <v>0</v>
      </c>
      <c r="K15" s="53">
        <f>+'DAY20'!K15+'DAY21'!C15</f>
        <v>0</v>
      </c>
      <c r="L15" s="54">
        <f>+'DAY20'!L15+'DAY21'!D15</f>
        <v>0</v>
      </c>
      <c r="M15" s="55">
        <f>+'DAY20'!M15+'DAY21'!E15</f>
        <v>0</v>
      </c>
      <c r="N15" s="52">
        <f>+'DAY20'!N15+'DAY21'!F15</f>
        <v>0</v>
      </c>
      <c r="O15" s="276">
        <f>+'DAY20'!O15+'DAY21'!G15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'DAY20'!H16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+(Table123[[#This Row],[OPENING ]]+Table123[[#This Row],[RECEIPTS]]+Table123[[#This Row],[RETURNS]])-(Table123[[#This Row],[EXCHANGED]]+Table123[[#This Row],[SALES]]+Table123[[#This Row],[ISSUES]])</f>
        <v>13189.599999999999</v>
      </c>
      <c r="I16" s="53">
        <v>0</v>
      </c>
      <c r="J16" s="58">
        <f t="shared" si="0"/>
        <v>-13189.599999999999</v>
      </c>
      <c r="K16" s="53">
        <f>+'DAY20'!K16+'DAY21'!C16</f>
        <v>0</v>
      </c>
      <c r="L16" s="54">
        <f>+'DAY20'!L16+'DAY21'!D16</f>
        <v>0</v>
      </c>
      <c r="M16" s="55">
        <f>+'DAY20'!M16+'DAY21'!E16</f>
        <v>0</v>
      </c>
      <c r="N16" s="52">
        <f>+'DAY20'!N16+'DAY21'!F16</f>
        <v>0</v>
      </c>
      <c r="O16" s="276">
        <f>+'DAY20'!O16+'DAY21'!G16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288.71428571428572</v>
      </c>
      <c r="U16" s="59">
        <f t="shared" si="1"/>
        <v>45.683918852053431</v>
      </c>
    </row>
    <row r="17" spans="1:21" x14ac:dyDescent="0.25">
      <c r="A17" s="60"/>
      <c r="B17" s="52">
        <f>'DAY20'!H17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+(Table123[[#This Row],[OPENING ]]+Table123[[#This Row],[RECEIPTS]]+Table123[[#This Row],[RETURNS]])-(Table123[[#This Row],[EXCHANGED]]+Table123[[#This Row],[SALES]]+Table123[[#This Row],[ISSUES]])</f>
        <v>0</v>
      </c>
      <c r="I17" s="53">
        <v>0</v>
      </c>
      <c r="J17" s="58">
        <f t="shared" si="0"/>
        <v>0</v>
      </c>
      <c r="K17" s="53">
        <f>+'DAY20'!K17+'DAY21'!C17</f>
        <v>0</v>
      </c>
      <c r="L17" s="54">
        <f>+'DAY20'!L17+'DAY21'!D17</f>
        <v>0</v>
      </c>
      <c r="M17" s="55">
        <f>+'DAY20'!M17+'DAY21'!E17</f>
        <v>0</v>
      </c>
      <c r="N17" s="52">
        <f>+'DAY20'!N17+'DAY21'!F17</f>
        <v>0</v>
      </c>
      <c r="O17" s="276">
        <f>+'DAY20'!O17+'DAY21'!G17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'DAY20'!H18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+(Table123[[#This Row],[OPENING ]]+Table123[[#This Row],[RECEIPTS]]+Table123[[#This Row],[RETURNS]])-(Table123[[#This Row],[EXCHANGED]]+Table123[[#This Row],[SALES]]+Table123[[#This Row],[ISSUES]])</f>
        <v>0</v>
      </c>
      <c r="I18" s="53">
        <v>0</v>
      </c>
      <c r="J18" s="58">
        <f t="shared" si="0"/>
        <v>0</v>
      </c>
      <c r="K18" s="53">
        <f>+'DAY20'!K18+'DAY21'!C18</f>
        <v>0</v>
      </c>
      <c r="L18" s="54">
        <f>+'DAY20'!L18+'DAY21'!D18</f>
        <v>0</v>
      </c>
      <c r="M18" s="55">
        <f>+'DAY20'!M18+'DAY21'!E18</f>
        <v>0</v>
      </c>
      <c r="N18" s="52">
        <f>+'DAY20'!N18+'DAY21'!F18</f>
        <v>0</v>
      </c>
      <c r="O18" s="276">
        <f>+'DAY20'!O18+'DAY21'!G18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'DAY20'!H19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+(Table123[[#This Row],[OPENING ]]+Table123[[#This Row],[RECEIPTS]]+Table123[[#This Row],[RETURNS]])-(Table123[[#This Row],[EXCHANGED]]+Table123[[#This Row],[SALES]]+Table123[[#This Row],[ISSUES]])</f>
        <v>0</v>
      </c>
      <c r="I19" s="144">
        <v>0</v>
      </c>
      <c r="J19" s="148">
        <f t="shared" si="0"/>
        <v>0</v>
      </c>
      <c r="K19" s="53">
        <f>+'DAY20'!K19+'DAY21'!C19</f>
        <v>0</v>
      </c>
      <c r="L19" s="54">
        <f>+'DAY20'!L19+'DAY21'!D19</f>
        <v>0</v>
      </c>
      <c r="M19" s="55">
        <f>+'DAY20'!M19+'DAY21'!E19</f>
        <v>0</v>
      </c>
      <c r="N19" s="52">
        <f>+'DAY20'!N19+'DAY21'!F19</f>
        <v>0</v>
      </c>
      <c r="O19" s="276">
        <f>+'DAY20'!O19+'DAY21'!G19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 t="shared" si="7"/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288.71428571428572</v>
      </c>
      <c r="U20" s="166">
        <f t="shared" si="1"/>
        <v>46.168827313211274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'DAY20'!H23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+(Table123[[#This Row],[OPENING ]]+Table123[[#This Row],[RECEIPTS]]+Table123[[#This Row],[RETURNS]])-(Table123[[#This Row],[EXCHANGED]]+Table123[[#This Row],[SALES]]+Table123[[#This Row],[ISSUES]])</f>
        <v>0</v>
      </c>
      <c r="I23" s="53">
        <v>0</v>
      </c>
      <c r="J23" s="58">
        <f t="shared" si="0"/>
        <v>0</v>
      </c>
      <c r="K23" s="53">
        <f>+'DAY20'!K23+'DAY21'!C23</f>
        <v>0</v>
      </c>
      <c r="L23" s="54">
        <f>+'DAY20'!L23+'DAY21'!D23</f>
        <v>0</v>
      </c>
      <c r="M23" s="55">
        <f>+'DAY20'!M23+'DAY21'!E23</f>
        <v>0</v>
      </c>
      <c r="N23" s="52">
        <f>+'DAY20'!N23+'DAY21'!F23</f>
        <v>0</v>
      </c>
      <c r="O23" s="276">
        <f>+'DAY20'!O23+'DAY21'!G23</f>
        <v>0</v>
      </c>
      <c r="P23" s="53">
        <f>+K23/21</f>
        <v>0</v>
      </c>
      <c r="Q23" s="54">
        <f>+L23/21</f>
        <v>0</v>
      </c>
      <c r="R23" s="55">
        <f>+M23/21</f>
        <v>0</v>
      </c>
      <c r="S23" s="52">
        <f>+N23/21</f>
        <v>0</v>
      </c>
      <c r="T23" s="276">
        <f>+O23/21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'DAY20'!H24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+(Table123[[#This Row],[OPENING ]]+Table123[[#This Row],[RECEIPTS]]+Table123[[#This Row],[RETURNS]])-(Table123[[#This Row],[EXCHANGED]]+Table123[[#This Row],[SALES]]+Table123[[#This Row],[ISSUES]])</f>
        <v>247.2</v>
      </c>
      <c r="I24" s="53">
        <v>0</v>
      </c>
      <c r="J24" s="58">
        <f t="shared" si="0"/>
        <v>-247.2</v>
      </c>
      <c r="K24" s="53">
        <f>+'DAY20'!K24+'DAY21'!C24</f>
        <v>0</v>
      </c>
      <c r="L24" s="54">
        <f>+'DAY20'!L24+'DAY21'!D24</f>
        <v>110.2</v>
      </c>
      <c r="M24" s="55">
        <f>+'DAY20'!M24+'DAY21'!E24</f>
        <v>0</v>
      </c>
      <c r="N24" s="52">
        <f>+'DAY20'!N24+'DAY21'!F24</f>
        <v>0</v>
      </c>
      <c r="O24" s="276">
        <f>+'DAY20'!O24+'DAY21'!G24</f>
        <v>2367</v>
      </c>
      <c r="P24" s="53">
        <f t="shared" ref="P24:P39" si="8">+K24/21</f>
        <v>0</v>
      </c>
      <c r="Q24" s="54">
        <f t="shared" ref="Q24:Q39" si="9">+L24/21</f>
        <v>5.2476190476190476</v>
      </c>
      <c r="R24" s="55">
        <f t="shared" ref="R24:R39" si="10">+M24/21</f>
        <v>0</v>
      </c>
      <c r="S24" s="52">
        <f t="shared" ref="S24:S39" si="11">+N24/21</f>
        <v>0</v>
      </c>
      <c r="T24" s="276">
        <f t="shared" ref="T24:T39" si="12">+O24/21</f>
        <v>112.71428571428571</v>
      </c>
      <c r="U24" s="62">
        <f t="shared" si="1"/>
        <v>2.0955917971903761</v>
      </c>
    </row>
    <row r="25" spans="1:21" x14ac:dyDescent="0.25">
      <c r="A25" s="336" t="s">
        <v>22</v>
      </c>
      <c r="B25" s="52">
        <f>'DAY20'!H25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+(Table123[[#This Row],[OPENING ]]+Table123[[#This Row],[RECEIPTS]]+Table123[[#This Row],[RETURNS]])-(Table123[[#This Row],[EXCHANGED]]+Table123[[#This Row],[SALES]]+Table123[[#This Row],[ISSUES]])</f>
        <v>0</v>
      </c>
      <c r="I25" s="53">
        <v>0</v>
      </c>
      <c r="J25" s="58">
        <f t="shared" si="0"/>
        <v>0</v>
      </c>
      <c r="K25" s="53">
        <f>+'DAY20'!K25+'DAY21'!C25</f>
        <v>0</v>
      </c>
      <c r="L25" s="54">
        <f>+'DAY20'!L25+'DAY21'!D25</f>
        <v>0</v>
      </c>
      <c r="M25" s="55">
        <f>+'DAY20'!M25+'DAY21'!E25</f>
        <v>0</v>
      </c>
      <c r="N25" s="52">
        <f>+'DAY20'!N25+'DAY21'!F25</f>
        <v>0</v>
      </c>
      <c r="O25" s="276">
        <f>+'DAY20'!O25+'DAY21'!G25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276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'DAY20'!H26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+(Table123[[#This Row],[OPENING ]]+Table123[[#This Row],[RECEIPTS]]+Table123[[#This Row],[RETURNS]])-(Table123[[#This Row],[EXCHANGED]]+Table123[[#This Row],[SALES]]+Table123[[#This Row],[ISSUES]])</f>
        <v>0</v>
      </c>
      <c r="I26" s="53">
        <v>0</v>
      </c>
      <c r="J26" s="58">
        <f t="shared" si="0"/>
        <v>0</v>
      </c>
      <c r="K26" s="53">
        <f>+'DAY20'!K26+'DAY21'!C26</f>
        <v>0</v>
      </c>
      <c r="L26" s="54">
        <f>+'DAY20'!L26+'DAY21'!D26</f>
        <v>0</v>
      </c>
      <c r="M26" s="55">
        <f>+'DAY20'!M26+'DAY21'!E26</f>
        <v>0</v>
      </c>
      <c r="N26" s="52">
        <f>+'DAY20'!N26+'DAY21'!F26</f>
        <v>0</v>
      </c>
      <c r="O26" s="276">
        <f>+'DAY20'!O26+'DAY21'!G26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276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'DAY20'!H27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+(Table123[[#This Row],[OPENING ]]+Table123[[#This Row],[RECEIPTS]]+Table123[[#This Row],[RETURNS]])-(Table123[[#This Row],[EXCHANGED]]+Table123[[#This Row],[SALES]]+Table123[[#This Row],[ISSUES]])</f>
        <v>0</v>
      </c>
      <c r="I27" s="53">
        <v>0</v>
      </c>
      <c r="J27" s="58">
        <f t="shared" si="0"/>
        <v>0</v>
      </c>
      <c r="K27" s="53">
        <f>+'DAY20'!K27+'DAY21'!C27</f>
        <v>0</v>
      </c>
      <c r="L27" s="54">
        <f>+'DAY20'!L27+'DAY21'!D27</f>
        <v>0</v>
      </c>
      <c r="M27" s="55">
        <f>+'DAY20'!M27+'DAY21'!E27</f>
        <v>0</v>
      </c>
      <c r="N27" s="52">
        <f>+'DAY20'!N27+'DAY21'!F27</f>
        <v>0</v>
      </c>
      <c r="O27" s="276">
        <f>+'DAY20'!O27+'DAY21'!G27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276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'DAY20'!H28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+(Table123[[#This Row],[OPENING ]]+Table123[[#This Row],[RECEIPTS]]+Table123[[#This Row],[RETURNS]])-(Table123[[#This Row],[EXCHANGED]]+Table123[[#This Row],[SALES]]+Table123[[#This Row],[ISSUES]])</f>
        <v>0</v>
      </c>
      <c r="I28" s="53">
        <v>0</v>
      </c>
      <c r="J28" s="58">
        <f t="shared" si="0"/>
        <v>0</v>
      </c>
      <c r="K28" s="53">
        <f>+'DAY20'!K28+'DAY21'!C28</f>
        <v>0</v>
      </c>
      <c r="L28" s="54">
        <f>+'DAY20'!L28+'DAY21'!D28</f>
        <v>0</v>
      </c>
      <c r="M28" s="55">
        <f>+'DAY20'!M28+'DAY21'!E28</f>
        <v>0</v>
      </c>
      <c r="N28" s="52">
        <f>+'DAY20'!N28+'DAY21'!F28</f>
        <v>0</v>
      </c>
      <c r="O28" s="276">
        <f>+'DAY20'!O28+'DAY21'!G28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276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'DAY20'!H29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+(Table123[[#This Row],[OPENING ]]+Table123[[#This Row],[RECEIPTS]]+Table123[[#This Row],[RETURNS]])-(Table123[[#This Row],[EXCHANGED]]+Table123[[#This Row],[SALES]]+Table123[[#This Row],[ISSUES]])</f>
        <v>0</v>
      </c>
      <c r="I29" s="53">
        <v>0</v>
      </c>
      <c r="J29" s="58">
        <f t="shared" si="0"/>
        <v>0</v>
      </c>
      <c r="K29" s="53">
        <f>+'DAY20'!K29+'DAY21'!C29</f>
        <v>0</v>
      </c>
      <c r="L29" s="54">
        <f>+'DAY20'!L29+'DAY21'!D29</f>
        <v>0</v>
      </c>
      <c r="M29" s="55">
        <f>+'DAY20'!M29+'DAY21'!E29</f>
        <v>0</v>
      </c>
      <c r="N29" s="52">
        <f>+'DAY20'!N29+'DAY21'!F29</f>
        <v>0</v>
      </c>
      <c r="O29" s="276">
        <f>+'DAY20'!O29+'DAY21'!G29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276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'DAY20'!H30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+(Table123[[#This Row],[OPENING ]]+Table123[[#This Row],[RECEIPTS]]+Table123[[#This Row],[RETURNS]])-(Table123[[#This Row],[EXCHANGED]]+Table123[[#This Row],[SALES]]+Table123[[#This Row],[ISSUES]])</f>
        <v>0</v>
      </c>
      <c r="I30" s="53">
        <v>0</v>
      </c>
      <c r="J30" s="58">
        <f t="shared" si="0"/>
        <v>0</v>
      </c>
      <c r="K30" s="53">
        <f>+'DAY20'!K30+'DAY21'!C30</f>
        <v>0</v>
      </c>
      <c r="L30" s="54">
        <f>+'DAY20'!L30+'DAY21'!D30</f>
        <v>0</v>
      </c>
      <c r="M30" s="55">
        <f>+'DAY20'!M30+'DAY21'!E30</f>
        <v>0</v>
      </c>
      <c r="N30" s="52">
        <f>+'DAY20'!N30+'DAY21'!F30</f>
        <v>0</v>
      </c>
      <c r="O30" s="276">
        <f>+'DAY20'!O30+'DAY21'!G30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276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'DAY20'!H31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+(Table123[[#This Row],[OPENING ]]+Table123[[#This Row],[RECEIPTS]]+Table123[[#This Row],[RETURNS]])-(Table123[[#This Row],[EXCHANGED]]+Table123[[#This Row],[SALES]]+Table123[[#This Row],[ISSUES]])</f>
        <v>0</v>
      </c>
      <c r="I31" s="53">
        <v>0</v>
      </c>
      <c r="J31" s="58">
        <f t="shared" si="0"/>
        <v>0</v>
      </c>
      <c r="K31" s="53">
        <f>+'DAY20'!K31+'DAY21'!C31</f>
        <v>0</v>
      </c>
      <c r="L31" s="54">
        <f>+'DAY20'!L31+'DAY21'!D31</f>
        <v>0</v>
      </c>
      <c r="M31" s="55">
        <f>+'DAY20'!M31+'DAY21'!E31</f>
        <v>0</v>
      </c>
      <c r="N31" s="52">
        <f>+'DAY20'!N31+'DAY21'!F31</f>
        <v>0</v>
      </c>
      <c r="O31" s="276">
        <f>+'DAY20'!O31+'DAY21'!G31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276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'DAY20'!H32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+(Table123[[#This Row],[OPENING ]]+Table123[[#This Row],[RECEIPTS]]+Table123[[#This Row],[RETURNS]])-(Table123[[#This Row],[EXCHANGED]]+Table123[[#This Row],[SALES]]+Table123[[#This Row],[ISSUES]])</f>
        <v>0</v>
      </c>
      <c r="I32" s="53">
        <v>0</v>
      </c>
      <c r="J32" s="58">
        <f t="shared" si="0"/>
        <v>0</v>
      </c>
      <c r="K32" s="53">
        <f>+'DAY20'!K32+'DAY21'!C32</f>
        <v>0</v>
      </c>
      <c r="L32" s="54">
        <f>+'DAY20'!L32+'DAY21'!D32</f>
        <v>0</v>
      </c>
      <c r="M32" s="55">
        <f>+'DAY20'!M32+'DAY21'!E32</f>
        <v>0</v>
      </c>
      <c r="N32" s="52">
        <f>+'DAY20'!N32+'DAY21'!F32</f>
        <v>0</v>
      </c>
      <c r="O32" s="276">
        <f>+'DAY20'!O32+'DAY21'!G32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276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'DAY20'!H33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+(Table123[[#This Row],[OPENING ]]+Table123[[#This Row],[RECEIPTS]]+Table123[[#This Row],[RETURNS]])-(Table123[[#This Row],[EXCHANGED]]+Table123[[#This Row],[SALES]]+Table123[[#This Row],[ISSUES]])</f>
        <v>0</v>
      </c>
      <c r="I33" s="53">
        <v>0</v>
      </c>
      <c r="J33" s="58">
        <f t="shared" si="0"/>
        <v>0</v>
      </c>
      <c r="K33" s="53">
        <f>+'DAY20'!K33+'DAY21'!C33</f>
        <v>0</v>
      </c>
      <c r="L33" s="54">
        <f>+'DAY20'!L33+'DAY21'!D33</f>
        <v>0</v>
      </c>
      <c r="M33" s="55">
        <f>+'DAY20'!M33+'DAY21'!E33</f>
        <v>0</v>
      </c>
      <c r="N33" s="52">
        <f>+'DAY20'!N33+'DAY21'!F33</f>
        <v>0</v>
      </c>
      <c r="O33" s="276">
        <f>+'DAY20'!O33+'DAY21'!G33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276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'DAY20'!H34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+(Table123[[#This Row],[OPENING ]]+Table123[[#This Row],[RECEIPTS]]+Table123[[#This Row],[RETURNS]])-(Table123[[#This Row],[EXCHANGED]]+Table123[[#This Row],[SALES]]+Table123[[#This Row],[ISSUES]])</f>
        <v>44279.9</v>
      </c>
      <c r="I34" s="53">
        <v>0</v>
      </c>
      <c r="J34" s="58">
        <f t="shared" si="0"/>
        <v>-44279.9</v>
      </c>
      <c r="K34" s="53">
        <f>+'DAY20'!K34+'DAY21'!C34</f>
        <v>29625</v>
      </c>
      <c r="L34" s="54">
        <f>+'DAY20'!L34+'DAY21'!D34</f>
        <v>18</v>
      </c>
      <c r="M34" s="55">
        <f>+'DAY20'!M34+'DAY21'!E34</f>
        <v>0</v>
      </c>
      <c r="N34" s="52">
        <f>+'DAY20'!N34+'DAY21'!F34</f>
        <v>0</v>
      </c>
      <c r="O34" s="276">
        <f>+'DAY20'!O34+'DAY21'!G34</f>
        <v>9691.5</v>
      </c>
      <c r="P34" s="53">
        <f t="shared" si="8"/>
        <v>1410.7142857142858</v>
      </c>
      <c r="Q34" s="54">
        <f t="shared" si="9"/>
        <v>0.8571428571428571</v>
      </c>
      <c r="R34" s="55">
        <f t="shared" si="10"/>
        <v>0</v>
      </c>
      <c r="S34" s="52">
        <f t="shared" si="11"/>
        <v>0</v>
      </c>
      <c r="T34" s="276">
        <f t="shared" si="12"/>
        <v>461.5</v>
      </c>
      <c r="U34" s="62">
        <f t="shared" si="1"/>
        <v>23.640262365099339</v>
      </c>
    </row>
    <row r="35" spans="1:21" x14ac:dyDescent="0.25">
      <c r="A35" s="336"/>
      <c r="B35" s="52">
        <f>'DAY20'!H35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+(Table123[[#This Row],[OPENING ]]+Table123[[#This Row],[RECEIPTS]]+Table123[[#This Row],[RETURNS]])-(Table123[[#This Row],[EXCHANGED]]+Table123[[#This Row],[SALES]]+Table123[[#This Row],[ISSUES]])</f>
        <v>5000</v>
      </c>
      <c r="I35" s="53">
        <v>0</v>
      </c>
      <c r="J35" s="58">
        <f>+I35-H35</f>
        <v>-5000</v>
      </c>
      <c r="K35" s="53">
        <f>+'DAY20'!K35+'DAY21'!C35</f>
        <v>5000</v>
      </c>
      <c r="L35" s="54">
        <f>+'DAY20'!L35+'DAY21'!D35</f>
        <v>0</v>
      </c>
      <c r="M35" s="55">
        <f>+'DAY20'!M35+'DAY21'!E35</f>
        <v>0</v>
      </c>
      <c r="N35" s="52">
        <f>+'DAY20'!N35+'DAY21'!F35</f>
        <v>0</v>
      </c>
      <c r="O35" s="276">
        <f>+'DAY20'!O35+'DAY21'!G35</f>
        <v>0</v>
      </c>
      <c r="P35" s="53">
        <f t="shared" si="8"/>
        <v>238.0952380952381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276">
        <f t="shared" si="12"/>
        <v>0</v>
      </c>
      <c r="U35" s="62">
        <f t="shared" si="1"/>
        <v>21</v>
      </c>
    </row>
    <row r="36" spans="1:21" x14ac:dyDescent="0.25">
      <c r="A36" s="336"/>
      <c r="B36" s="52">
        <f>'DAY20'!H36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+(Table123[[#This Row],[OPENING ]]+Table123[[#This Row],[RECEIPTS]]+Table123[[#This Row],[RETURNS]])-(Table123[[#This Row],[EXCHANGED]]+Table123[[#This Row],[SALES]]+Table123[[#This Row],[ISSUES]])</f>
        <v>0</v>
      </c>
      <c r="I36" s="53">
        <v>0</v>
      </c>
      <c r="J36" s="58">
        <f>+I36-H36</f>
        <v>0</v>
      </c>
      <c r="K36" s="53">
        <f>+'DAY20'!K36+'DAY21'!C36</f>
        <v>0</v>
      </c>
      <c r="L36" s="54">
        <f>+'DAY20'!L36+'DAY21'!D36</f>
        <v>0</v>
      </c>
      <c r="M36" s="55">
        <f>+'DAY20'!M36+'DAY21'!E36</f>
        <v>0</v>
      </c>
      <c r="N36" s="52">
        <f>+'DAY20'!N36+'DAY21'!F36</f>
        <v>0</v>
      </c>
      <c r="O36" s="276">
        <f>+'DAY20'!O36+'DAY21'!G36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276">
        <f t="shared" si="12"/>
        <v>0</v>
      </c>
      <c r="U36" s="62">
        <f t="shared" si="1"/>
        <v>0</v>
      </c>
    </row>
    <row r="37" spans="1:21" x14ac:dyDescent="0.25">
      <c r="A37" s="336"/>
      <c r="B37" s="52">
        <f>'DAY20'!H37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+(Table123[[#This Row],[OPENING ]]+Table123[[#This Row],[RECEIPTS]]+Table123[[#This Row],[RETURNS]])-(Table123[[#This Row],[EXCHANGED]]+Table123[[#This Row],[SALES]]+Table123[[#This Row],[ISSUES]])</f>
        <v>0</v>
      </c>
      <c r="I37" s="53">
        <v>0</v>
      </c>
      <c r="J37" s="58">
        <f>+I37-H37</f>
        <v>0</v>
      </c>
      <c r="K37" s="53">
        <f>+'DAY20'!K37+'DAY21'!C37</f>
        <v>0</v>
      </c>
      <c r="L37" s="54">
        <f>+'DAY20'!L37+'DAY21'!D37</f>
        <v>0</v>
      </c>
      <c r="M37" s="55">
        <f>+'DAY20'!M37+'DAY21'!E37</f>
        <v>0</v>
      </c>
      <c r="N37" s="52">
        <f>+'DAY20'!N37+'DAY21'!F37</f>
        <v>0</v>
      </c>
      <c r="O37" s="276">
        <f>+'DAY20'!O37+'DAY21'!G37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276">
        <f t="shared" si="12"/>
        <v>0</v>
      </c>
      <c r="U37" s="62">
        <f t="shared" si="1"/>
        <v>0</v>
      </c>
    </row>
    <row r="38" spans="1:21" x14ac:dyDescent="0.25">
      <c r="A38" s="336"/>
      <c r="B38" s="52">
        <f>'DAY20'!H38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+(Table123[[#This Row],[OPENING ]]+Table123[[#This Row],[RECEIPTS]]+Table123[[#This Row],[RETURNS]])-(Table123[[#This Row],[EXCHANGED]]+Table123[[#This Row],[SALES]]+Table123[[#This Row],[ISSUES]])</f>
        <v>0</v>
      </c>
      <c r="I38" s="53">
        <v>0</v>
      </c>
      <c r="J38" s="58">
        <f>+I38-H38</f>
        <v>0</v>
      </c>
      <c r="K38" s="53">
        <f>+'DAY20'!K38+'DAY21'!C38</f>
        <v>0</v>
      </c>
      <c r="L38" s="54">
        <f>+'DAY20'!L38+'DAY21'!D38</f>
        <v>0</v>
      </c>
      <c r="M38" s="55">
        <f>+'DAY20'!M38+'DAY21'!E38</f>
        <v>0</v>
      </c>
      <c r="N38" s="52">
        <f>+'DAY20'!N38+'DAY21'!F38</f>
        <v>0</v>
      </c>
      <c r="O38" s="276">
        <f>+'DAY20'!O38+'DAY21'!G38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276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'DAY20'!H39</f>
        <v>0</v>
      </c>
      <c r="C39" s="53">
        <v>0</v>
      </c>
      <c r="D39" s="54">
        <v>0</v>
      </c>
      <c r="E39" s="55">
        <v>0</v>
      </c>
      <c r="F39" s="52">
        <v>0</v>
      </c>
      <c r="G39" s="276">
        <v>0</v>
      </c>
      <c r="H39" s="54">
        <f>+(Table123[[#This Row],[OPENING ]]+Table123[[#This Row],[RECEIPTS]]+Table123[[#This Row],[RETURNS]])-(Table123[[#This Row],[EXCHANGED]]+Table123[[#This Row],[SALES]]+Table123[[#This Row],[ISSUES]])</f>
        <v>0</v>
      </c>
      <c r="I39" s="144">
        <v>0</v>
      </c>
      <c r="J39" s="148">
        <f t="shared" si="0"/>
        <v>0</v>
      </c>
      <c r="K39" s="53">
        <f>+'DAY20'!K39+'DAY21'!C39</f>
        <v>0</v>
      </c>
      <c r="L39" s="54">
        <f>+'DAY20'!L39+'DAY21'!D39</f>
        <v>0</v>
      </c>
      <c r="M39" s="55">
        <f>+'DAY20'!M39+'DAY21'!E39</f>
        <v>0</v>
      </c>
      <c r="N39" s="52">
        <f>+'DAY20'!N39+'DAY21'!F39</f>
        <v>0</v>
      </c>
      <c r="O39" s="276">
        <f>+'DAY20'!O39+'DAY21'!G39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276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0</v>
      </c>
      <c r="H40" s="162">
        <f t="shared" si="13"/>
        <v>49527.1</v>
      </c>
      <c r="I40" s="161">
        <f t="shared" si="13"/>
        <v>0</v>
      </c>
      <c r="J40" s="165">
        <f>SUM(J23:J39)</f>
        <v>-49527.1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12058.5</v>
      </c>
      <c r="P40" s="161">
        <f t="shared" si="13"/>
        <v>1648.8095238095239</v>
      </c>
      <c r="Q40" s="162">
        <f t="shared" si="13"/>
        <v>6.1047619047619044</v>
      </c>
      <c r="R40" s="163">
        <f t="shared" si="13"/>
        <v>0</v>
      </c>
      <c r="S40" s="160">
        <f t="shared" si="13"/>
        <v>0</v>
      </c>
      <c r="T40" s="277">
        <f t="shared" si="13"/>
        <v>574.21428571428567</v>
      </c>
      <c r="U40" s="166">
        <f t="shared" si="1"/>
        <v>22.218144181903241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>
        <v>0</v>
      </c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'DAY20'!H43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+(Table123[[#This Row],[OPENING ]]+Table123[[#This Row],[RECEIPTS]]+Table123[[#This Row],[RETURNS]])-(Table123[[#This Row],[EXCHANGED]]+Table123[[#This Row],[SALES]]+Table123[[#This Row],[ISSUES]])</f>
        <v>0</v>
      </c>
      <c r="I43" s="53">
        <v>0</v>
      </c>
      <c r="J43" s="58">
        <f t="shared" si="0"/>
        <v>0</v>
      </c>
      <c r="K43" s="53">
        <f>+'DAY20'!K43+'DAY21'!C43</f>
        <v>0</v>
      </c>
      <c r="L43" s="54">
        <f>+'DAY20'!L43+'DAY21'!D43</f>
        <v>0</v>
      </c>
      <c r="M43" s="55">
        <f>+'DAY20'!M43+'DAY21'!E43</f>
        <v>0</v>
      </c>
      <c r="N43" s="52">
        <f>+'DAY20'!N43+'DAY21'!F43</f>
        <v>0</v>
      </c>
      <c r="O43" s="276">
        <f>+'DAY20'!O43+'DAY21'!G43</f>
        <v>46</v>
      </c>
      <c r="P43" s="53">
        <f>+K43/21</f>
        <v>0</v>
      </c>
      <c r="Q43" s="54">
        <f>+L43/21</f>
        <v>0</v>
      </c>
      <c r="R43" s="55">
        <f>+M43/21</f>
        <v>0</v>
      </c>
      <c r="S43" s="52">
        <f>+N43/21</f>
        <v>0</v>
      </c>
      <c r="T43" s="276">
        <f>+O43/21</f>
        <v>2.1904761904761907</v>
      </c>
      <c r="U43" s="62">
        <f t="shared" si="1"/>
        <v>0</v>
      </c>
    </row>
    <row r="44" spans="1:21" x14ac:dyDescent="0.25">
      <c r="A44" s="71" t="s">
        <v>28</v>
      </c>
      <c r="B44" s="52">
        <f>'DAY20'!H44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+(Table123[[#This Row],[OPENING ]]+Table123[[#This Row],[RECEIPTS]]+Table123[[#This Row],[RETURNS]])-(Table123[[#This Row],[EXCHANGED]]+Table123[[#This Row],[SALES]]+Table123[[#This Row],[ISSUES]])</f>
        <v>0</v>
      </c>
      <c r="I44" s="53">
        <v>0</v>
      </c>
      <c r="J44" s="58">
        <f t="shared" si="0"/>
        <v>0</v>
      </c>
      <c r="K44" s="53">
        <f>+'DAY20'!K44+'DAY21'!C44</f>
        <v>0</v>
      </c>
      <c r="L44" s="54">
        <f>+'DAY20'!L44+'DAY21'!D44</f>
        <v>0</v>
      </c>
      <c r="M44" s="55">
        <f>+'DAY20'!M44+'DAY21'!E44</f>
        <v>0</v>
      </c>
      <c r="N44" s="52">
        <f>+'DAY20'!N44+'DAY21'!F44</f>
        <v>0</v>
      </c>
      <c r="O44" s="276">
        <f>+'DAY20'!O44+'DAY21'!G44</f>
        <v>0</v>
      </c>
      <c r="P44" s="53">
        <f t="shared" ref="P44:P59" si="14">+K44/21</f>
        <v>0</v>
      </c>
      <c r="Q44" s="54">
        <f t="shared" ref="Q44:Q59" si="15">+L44/21</f>
        <v>0</v>
      </c>
      <c r="R44" s="55">
        <f t="shared" ref="R44:R59" si="16">+M44/21</f>
        <v>0</v>
      </c>
      <c r="S44" s="52">
        <f t="shared" ref="S44:S59" si="17">+N44/21</f>
        <v>0</v>
      </c>
      <c r="T44" s="276">
        <f t="shared" ref="T44:T59" si="18">+O44/21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'DAY20'!H45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+(Table123[[#This Row],[OPENING ]]+Table123[[#This Row],[RECEIPTS]]+Table123[[#This Row],[RETURNS]])-(Table123[[#This Row],[EXCHANGED]]+Table123[[#This Row],[SALES]]+Table123[[#This Row],[ISSUES]])</f>
        <v>0</v>
      </c>
      <c r="I45" s="53">
        <v>0</v>
      </c>
      <c r="J45" s="58">
        <f t="shared" si="0"/>
        <v>0</v>
      </c>
      <c r="K45" s="53">
        <f>+'DAY20'!K45+'DAY21'!C45</f>
        <v>0</v>
      </c>
      <c r="L45" s="54">
        <f>+'DAY20'!L45+'DAY21'!D45</f>
        <v>0</v>
      </c>
      <c r="M45" s="55">
        <f>+'DAY20'!M45+'DAY21'!E45</f>
        <v>0</v>
      </c>
      <c r="N45" s="52">
        <f>+'DAY20'!N45+'DAY21'!F45</f>
        <v>0</v>
      </c>
      <c r="O45" s="276">
        <f>+'DAY20'!O45+'DAY21'!G45</f>
        <v>0</v>
      </c>
      <c r="P45" s="53">
        <f t="shared" si="14"/>
        <v>0</v>
      </c>
      <c r="Q45" s="54">
        <f t="shared" si="15"/>
        <v>0</v>
      </c>
      <c r="R45" s="55">
        <f t="shared" si="16"/>
        <v>0</v>
      </c>
      <c r="S45" s="52">
        <f t="shared" si="17"/>
        <v>0</v>
      </c>
      <c r="T45" s="276">
        <f t="shared" si="1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'DAY20'!H46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+(Table123[[#This Row],[OPENING ]]+Table123[[#This Row],[RECEIPTS]]+Table123[[#This Row],[RETURNS]])-(Table123[[#This Row],[EXCHANGED]]+Table123[[#This Row],[SALES]]+Table123[[#This Row],[ISSUES]])</f>
        <v>0</v>
      </c>
      <c r="I46" s="53">
        <v>0</v>
      </c>
      <c r="J46" s="58">
        <f t="shared" si="0"/>
        <v>0</v>
      </c>
      <c r="K46" s="53">
        <f>+'DAY20'!K46+'DAY21'!C46</f>
        <v>0</v>
      </c>
      <c r="L46" s="54">
        <f>+'DAY20'!L46+'DAY21'!D46</f>
        <v>0</v>
      </c>
      <c r="M46" s="55">
        <f>+'DAY20'!M46+'DAY21'!E46</f>
        <v>0</v>
      </c>
      <c r="N46" s="52">
        <f>+'DAY20'!N46+'DAY21'!F46</f>
        <v>0</v>
      </c>
      <c r="O46" s="276">
        <f>+'DAY20'!O46+'DAY21'!G46</f>
        <v>0</v>
      </c>
      <c r="P46" s="53">
        <f t="shared" si="14"/>
        <v>0</v>
      </c>
      <c r="Q46" s="54">
        <f t="shared" si="15"/>
        <v>0</v>
      </c>
      <c r="R46" s="55">
        <f t="shared" si="16"/>
        <v>0</v>
      </c>
      <c r="S46" s="52">
        <f t="shared" si="17"/>
        <v>0</v>
      </c>
      <c r="T46" s="276">
        <f t="shared" si="1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'DAY20'!H47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+(Table123[[#This Row],[OPENING ]]+Table123[[#This Row],[RECEIPTS]]+Table123[[#This Row],[RETURNS]])-(Table123[[#This Row],[EXCHANGED]]+Table123[[#This Row],[SALES]]+Table123[[#This Row],[ISSUES]])</f>
        <v>0</v>
      </c>
      <c r="I47" s="53">
        <v>0</v>
      </c>
      <c r="J47" s="58">
        <f t="shared" si="0"/>
        <v>0</v>
      </c>
      <c r="K47" s="53">
        <f>+'DAY20'!K47+'DAY21'!C47</f>
        <v>0</v>
      </c>
      <c r="L47" s="54">
        <f>+'DAY20'!L47+'DAY21'!D47</f>
        <v>0</v>
      </c>
      <c r="M47" s="55">
        <f>+'DAY20'!M47+'DAY21'!E47</f>
        <v>0</v>
      </c>
      <c r="N47" s="52">
        <f>+'DAY20'!N47+'DAY21'!F47</f>
        <v>0</v>
      </c>
      <c r="O47" s="276">
        <f>+'DAY20'!O47+'DAY21'!G47</f>
        <v>0</v>
      </c>
      <c r="P47" s="53">
        <f t="shared" si="14"/>
        <v>0</v>
      </c>
      <c r="Q47" s="54">
        <f t="shared" si="15"/>
        <v>0</v>
      </c>
      <c r="R47" s="55">
        <f t="shared" si="16"/>
        <v>0</v>
      </c>
      <c r="S47" s="52">
        <f t="shared" si="17"/>
        <v>0</v>
      </c>
      <c r="T47" s="276">
        <f t="shared" si="1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'DAY20'!H48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+(Table123[[#This Row],[OPENING ]]+Table123[[#This Row],[RECEIPTS]]+Table123[[#This Row],[RETURNS]])-(Table123[[#This Row],[EXCHANGED]]+Table123[[#This Row],[SALES]]+Table123[[#This Row],[ISSUES]])</f>
        <v>0</v>
      </c>
      <c r="I48" s="53">
        <v>0</v>
      </c>
      <c r="J48" s="58">
        <f t="shared" si="0"/>
        <v>0</v>
      </c>
      <c r="K48" s="53">
        <f>+'DAY20'!K48+'DAY21'!C48</f>
        <v>0</v>
      </c>
      <c r="L48" s="54">
        <f>+'DAY20'!L48+'DAY21'!D48</f>
        <v>0</v>
      </c>
      <c r="M48" s="55">
        <f>+'DAY20'!M48+'DAY21'!E48</f>
        <v>0</v>
      </c>
      <c r="N48" s="52">
        <f>+'DAY20'!N48+'DAY21'!F48</f>
        <v>0</v>
      </c>
      <c r="O48" s="276">
        <f>+'DAY20'!O48+'DAY21'!G48</f>
        <v>0</v>
      </c>
      <c r="P48" s="53">
        <f t="shared" si="14"/>
        <v>0</v>
      </c>
      <c r="Q48" s="54">
        <f t="shared" si="15"/>
        <v>0</v>
      </c>
      <c r="R48" s="55">
        <f t="shared" si="16"/>
        <v>0</v>
      </c>
      <c r="S48" s="52">
        <f t="shared" si="17"/>
        <v>0</v>
      </c>
      <c r="T48" s="276">
        <f t="shared" si="1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'DAY20'!H49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+(Table123[[#This Row],[OPENING ]]+Table123[[#This Row],[RECEIPTS]]+Table123[[#This Row],[RETURNS]])-(Table123[[#This Row],[EXCHANGED]]+Table123[[#This Row],[SALES]]+Table123[[#This Row],[ISSUES]])</f>
        <v>0</v>
      </c>
      <c r="I49" s="53">
        <v>0</v>
      </c>
      <c r="J49" s="58">
        <f t="shared" si="0"/>
        <v>0</v>
      </c>
      <c r="K49" s="53">
        <f>+'DAY20'!K49+'DAY21'!C49</f>
        <v>0</v>
      </c>
      <c r="L49" s="54">
        <f>+'DAY20'!L49+'DAY21'!D49</f>
        <v>0</v>
      </c>
      <c r="M49" s="55">
        <f>+'DAY20'!M49+'DAY21'!E49</f>
        <v>0</v>
      </c>
      <c r="N49" s="52">
        <f>+'DAY20'!N49+'DAY21'!F49</f>
        <v>0</v>
      </c>
      <c r="O49" s="276">
        <f>+'DAY20'!O49+'DAY21'!G49</f>
        <v>0</v>
      </c>
      <c r="P49" s="53">
        <f t="shared" si="14"/>
        <v>0</v>
      </c>
      <c r="Q49" s="54">
        <f t="shared" si="15"/>
        <v>0</v>
      </c>
      <c r="R49" s="55">
        <f t="shared" si="16"/>
        <v>0</v>
      </c>
      <c r="S49" s="52">
        <f t="shared" si="17"/>
        <v>0</v>
      </c>
      <c r="T49" s="276">
        <f t="shared" si="1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'DAY20'!H50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+(Table123[[#This Row],[OPENING ]]+Table123[[#This Row],[RECEIPTS]]+Table123[[#This Row],[RETURNS]])-(Table123[[#This Row],[EXCHANGED]]+Table123[[#This Row],[SALES]]+Table123[[#This Row],[ISSUES]])</f>
        <v>0</v>
      </c>
      <c r="I50" s="53">
        <v>0</v>
      </c>
      <c r="J50" s="58">
        <f t="shared" si="0"/>
        <v>0</v>
      </c>
      <c r="K50" s="53">
        <f>+'DAY20'!K50+'DAY21'!C50</f>
        <v>0</v>
      </c>
      <c r="L50" s="54">
        <f>+'DAY20'!L50+'DAY21'!D50</f>
        <v>0</v>
      </c>
      <c r="M50" s="55">
        <f>+'DAY20'!M50+'DAY21'!E50</f>
        <v>0</v>
      </c>
      <c r="N50" s="52">
        <f>+'DAY20'!N50+'DAY21'!F50</f>
        <v>0</v>
      </c>
      <c r="O50" s="276">
        <f>+'DAY20'!O50+'DAY21'!G50</f>
        <v>0</v>
      </c>
      <c r="P50" s="53">
        <f t="shared" si="14"/>
        <v>0</v>
      </c>
      <c r="Q50" s="54">
        <f t="shared" si="15"/>
        <v>0</v>
      </c>
      <c r="R50" s="55">
        <f t="shared" si="16"/>
        <v>0</v>
      </c>
      <c r="S50" s="52">
        <f t="shared" si="17"/>
        <v>0</v>
      </c>
      <c r="T50" s="276">
        <f t="shared" si="1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'DAY20'!H51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+(Table123[[#This Row],[OPENING ]]+Table123[[#This Row],[RECEIPTS]]+Table123[[#This Row],[RETURNS]])-(Table123[[#This Row],[EXCHANGED]]+Table123[[#This Row],[SALES]]+Table123[[#This Row],[ISSUES]])</f>
        <v>0</v>
      </c>
      <c r="I51" s="53">
        <v>0</v>
      </c>
      <c r="J51" s="58">
        <f t="shared" si="0"/>
        <v>0</v>
      </c>
      <c r="K51" s="53">
        <f>+'DAY20'!K51+'DAY21'!C51</f>
        <v>0</v>
      </c>
      <c r="L51" s="54">
        <f>+'DAY20'!L51+'DAY21'!D51</f>
        <v>0</v>
      </c>
      <c r="M51" s="55">
        <f>+'DAY20'!M51+'DAY21'!E51</f>
        <v>0</v>
      </c>
      <c r="N51" s="52">
        <f>+'DAY20'!N51+'DAY21'!F51</f>
        <v>0</v>
      </c>
      <c r="O51" s="276">
        <f>+'DAY20'!O51+'DAY21'!G51</f>
        <v>0</v>
      </c>
      <c r="P51" s="53">
        <f t="shared" si="14"/>
        <v>0</v>
      </c>
      <c r="Q51" s="54">
        <f t="shared" si="15"/>
        <v>0</v>
      </c>
      <c r="R51" s="55">
        <f t="shared" si="16"/>
        <v>0</v>
      </c>
      <c r="S51" s="52">
        <f t="shared" si="17"/>
        <v>0</v>
      </c>
      <c r="T51" s="276">
        <f t="shared" si="1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'DAY20'!H52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+(Table123[[#This Row],[OPENING ]]+Table123[[#This Row],[RECEIPTS]]+Table123[[#This Row],[RETURNS]])-(Table123[[#This Row],[EXCHANGED]]+Table123[[#This Row],[SALES]]+Table123[[#This Row],[ISSUES]])</f>
        <v>0</v>
      </c>
      <c r="I52" s="53">
        <v>0</v>
      </c>
      <c r="J52" s="58">
        <f t="shared" si="0"/>
        <v>0</v>
      </c>
      <c r="K52" s="53">
        <f>+'DAY20'!K52+'DAY21'!C52</f>
        <v>0</v>
      </c>
      <c r="L52" s="54">
        <f>+'DAY20'!L52+'DAY21'!D52</f>
        <v>0</v>
      </c>
      <c r="M52" s="55">
        <f>+'DAY20'!M52+'DAY21'!E52</f>
        <v>0</v>
      </c>
      <c r="N52" s="52">
        <f>+'DAY20'!N52+'DAY21'!F52</f>
        <v>0</v>
      </c>
      <c r="O52" s="276">
        <f>+'DAY20'!O52+'DAY21'!G52</f>
        <v>0</v>
      </c>
      <c r="P52" s="53">
        <f t="shared" si="14"/>
        <v>0</v>
      </c>
      <c r="Q52" s="54">
        <f t="shared" si="15"/>
        <v>0</v>
      </c>
      <c r="R52" s="55">
        <f t="shared" si="16"/>
        <v>0</v>
      </c>
      <c r="S52" s="52">
        <f t="shared" si="17"/>
        <v>0</v>
      </c>
      <c r="T52" s="276">
        <f t="shared" si="1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'DAY20'!H53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+(Table123[[#This Row],[OPENING ]]+Table123[[#This Row],[RECEIPTS]]+Table123[[#This Row],[RETURNS]])-(Table123[[#This Row],[EXCHANGED]]+Table123[[#This Row],[SALES]]+Table123[[#This Row],[ISSUES]])</f>
        <v>0</v>
      </c>
      <c r="I53" s="53">
        <v>0</v>
      </c>
      <c r="J53" s="58">
        <f t="shared" si="0"/>
        <v>0</v>
      </c>
      <c r="K53" s="53">
        <f>+'DAY20'!K53+'DAY21'!C53</f>
        <v>0</v>
      </c>
      <c r="L53" s="54">
        <f>+'DAY20'!L53+'DAY21'!D53</f>
        <v>0</v>
      </c>
      <c r="M53" s="55">
        <f>+'DAY20'!M53+'DAY21'!E53</f>
        <v>0</v>
      </c>
      <c r="N53" s="52">
        <f>+'DAY20'!N53+'DAY21'!F53</f>
        <v>0</v>
      </c>
      <c r="O53" s="276">
        <f>+'DAY20'!O53+'DAY21'!G53</f>
        <v>0</v>
      </c>
      <c r="P53" s="53">
        <f t="shared" si="14"/>
        <v>0</v>
      </c>
      <c r="Q53" s="54">
        <f t="shared" si="15"/>
        <v>0</v>
      </c>
      <c r="R53" s="55">
        <f t="shared" si="16"/>
        <v>0</v>
      </c>
      <c r="S53" s="52">
        <f t="shared" si="17"/>
        <v>0</v>
      </c>
      <c r="T53" s="276">
        <f t="shared" si="1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'DAY20'!H54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+(Table123[[#This Row],[OPENING ]]+Table123[[#This Row],[RECEIPTS]]+Table123[[#This Row],[RETURNS]])-(Table123[[#This Row],[EXCHANGED]]+Table123[[#This Row],[SALES]]+Table123[[#This Row],[ISSUES]])</f>
        <v>0</v>
      </c>
      <c r="I54" s="53">
        <v>0</v>
      </c>
      <c r="J54" s="58">
        <f t="shared" si="0"/>
        <v>0</v>
      </c>
      <c r="K54" s="53">
        <f>+'DAY20'!K54+'DAY21'!C54</f>
        <v>0</v>
      </c>
      <c r="L54" s="54">
        <f>+'DAY20'!L54+'DAY21'!D54</f>
        <v>0</v>
      </c>
      <c r="M54" s="55">
        <f>+'DAY20'!M54+'DAY21'!E54</f>
        <v>0</v>
      </c>
      <c r="N54" s="52">
        <f>+'DAY20'!N54+'DAY21'!F54</f>
        <v>0</v>
      </c>
      <c r="O54" s="276">
        <f>+'DAY20'!O54+'DAY21'!G54</f>
        <v>0</v>
      </c>
      <c r="P54" s="53">
        <f t="shared" si="14"/>
        <v>0</v>
      </c>
      <c r="Q54" s="54">
        <f t="shared" si="15"/>
        <v>0</v>
      </c>
      <c r="R54" s="55">
        <f t="shared" si="16"/>
        <v>0</v>
      </c>
      <c r="S54" s="52">
        <f t="shared" si="17"/>
        <v>0</v>
      </c>
      <c r="T54" s="276">
        <f t="shared" si="1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'DAY20'!H55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+(Table123[[#This Row],[OPENING ]]+Table123[[#This Row],[RECEIPTS]]+Table123[[#This Row],[RETURNS]])-(Table123[[#This Row],[EXCHANGED]]+Table123[[#This Row],[SALES]]+Table123[[#This Row],[ISSUES]])</f>
        <v>9994.3200000000015</v>
      </c>
      <c r="I55" s="53">
        <v>0</v>
      </c>
      <c r="J55" s="58">
        <f t="shared" si="0"/>
        <v>-9994.3200000000015</v>
      </c>
      <c r="K55" s="53">
        <f>+'DAY20'!K55+'DAY21'!C55</f>
        <v>18250</v>
      </c>
      <c r="L55" s="54">
        <f>+'DAY20'!L55+'DAY21'!D55</f>
        <v>72.599999999999994</v>
      </c>
      <c r="M55" s="55">
        <f>+'DAY20'!M55+'DAY21'!E55</f>
        <v>0</v>
      </c>
      <c r="N55" s="52">
        <f>+'DAY20'!N55+'DAY21'!F55</f>
        <v>0</v>
      </c>
      <c r="O55" s="276">
        <f>+'DAY20'!O55+'DAY21'!G55</f>
        <v>8337.7999999999993</v>
      </c>
      <c r="P55" s="53">
        <f t="shared" si="14"/>
        <v>869.04761904761904</v>
      </c>
      <c r="Q55" s="54">
        <f t="shared" si="15"/>
        <v>3.4571428571428569</v>
      </c>
      <c r="R55" s="55">
        <f t="shared" si="16"/>
        <v>0</v>
      </c>
      <c r="S55" s="52">
        <f t="shared" si="17"/>
        <v>0</v>
      </c>
      <c r="T55" s="276">
        <f t="shared" si="18"/>
        <v>397.0380952380952</v>
      </c>
      <c r="U55" s="62">
        <f t="shared" si="1"/>
        <v>7.8723770085970211</v>
      </c>
    </row>
    <row r="56" spans="1:21" x14ac:dyDescent="0.25">
      <c r="A56" s="71" t="s">
        <v>227</v>
      </c>
      <c r="B56" s="52">
        <f>'DAY20'!H56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+(Table123[[#This Row],[OPENING ]]+Table123[[#This Row],[RECEIPTS]]+Table123[[#This Row],[RETURNS]])-(Table123[[#This Row],[EXCHANGED]]+Table123[[#This Row],[SALES]]+Table123[[#This Row],[ISSUES]])</f>
        <v>29.2</v>
      </c>
      <c r="I56" s="53">
        <v>0</v>
      </c>
      <c r="J56" s="58">
        <f t="shared" si="0"/>
        <v>-29.2</v>
      </c>
      <c r="K56" s="53">
        <f>+'DAY20'!K56+'DAY21'!C56</f>
        <v>0</v>
      </c>
      <c r="L56" s="54">
        <f>+'DAY20'!L56+'DAY21'!D56</f>
        <v>0</v>
      </c>
      <c r="M56" s="55">
        <f>+'DAY20'!M56+'DAY21'!E56</f>
        <v>0</v>
      </c>
      <c r="N56" s="52">
        <f>+'DAY20'!N56+'DAY21'!F56</f>
        <v>0</v>
      </c>
      <c r="O56" s="276">
        <f>+'DAY20'!O56+'DAY21'!G56</f>
        <v>0</v>
      </c>
      <c r="P56" s="53">
        <f t="shared" si="14"/>
        <v>0</v>
      </c>
      <c r="Q56" s="54">
        <f t="shared" si="15"/>
        <v>0</v>
      </c>
      <c r="R56" s="55">
        <f t="shared" si="16"/>
        <v>0</v>
      </c>
      <c r="S56" s="52">
        <f t="shared" si="17"/>
        <v>0</v>
      </c>
      <c r="T56" s="276">
        <f t="shared" si="18"/>
        <v>0</v>
      </c>
      <c r="U56" s="62">
        <f t="shared" si="1"/>
        <v>0</v>
      </c>
    </row>
    <row r="57" spans="1:21" x14ac:dyDescent="0.25">
      <c r="A57" s="71"/>
      <c r="B57" s="52">
        <f>'DAY20'!H57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+(Table123[[#This Row],[OPENING ]]+Table123[[#This Row],[RECEIPTS]]+Table123[[#This Row],[RETURNS]])-(Table123[[#This Row],[EXCHANGED]]+Table123[[#This Row],[SALES]]+Table123[[#This Row],[ISSUES]])</f>
        <v>0</v>
      </c>
      <c r="I57" s="53">
        <v>0</v>
      </c>
      <c r="J57" s="58">
        <f t="shared" si="0"/>
        <v>0</v>
      </c>
      <c r="K57" s="53">
        <f>+'DAY20'!K57+'DAY21'!C57</f>
        <v>0</v>
      </c>
      <c r="L57" s="54">
        <f>+'DAY20'!L57+'DAY21'!D57</f>
        <v>0</v>
      </c>
      <c r="M57" s="55">
        <f>+'DAY20'!M57+'DAY21'!E57</f>
        <v>0</v>
      </c>
      <c r="N57" s="52">
        <f>+'DAY20'!N57+'DAY21'!F57</f>
        <v>0</v>
      </c>
      <c r="O57" s="276">
        <f>+'DAY20'!O57+'DAY21'!G57</f>
        <v>0</v>
      </c>
      <c r="P57" s="53">
        <f t="shared" si="14"/>
        <v>0</v>
      </c>
      <c r="Q57" s="54">
        <f t="shared" si="15"/>
        <v>0</v>
      </c>
      <c r="R57" s="55">
        <f t="shared" si="16"/>
        <v>0</v>
      </c>
      <c r="S57" s="52">
        <f t="shared" si="17"/>
        <v>0</v>
      </c>
      <c r="T57" s="276">
        <f t="shared" si="18"/>
        <v>0</v>
      </c>
      <c r="U57" s="62">
        <f t="shared" si="1"/>
        <v>0</v>
      </c>
    </row>
    <row r="58" spans="1:21" x14ac:dyDescent="0.25">
      <c r="A58" s="71"/>
      <c r="B58" s="52">
        <f>'DAY20'!H58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+(Table123[[#This Row],[OPENING ]]+Table123[[#This Row],[RECEIPTS]]+Table123[[#This Row],[RETURNS]])-(Table123[[#This Row],[EXCHANGED]]+Table123[[#This Row],[SALES]]+Table123[[#This Row],[ISSUES]])</f>
        <v>0</v>
      </c>
      <c r="I58" s="53">
        <v>0</v>
      </c>
      <c r="J58" s="58">
        <f t="shared" si="0"/>
        <v>0</v>
      </c>
      <c r="K58" s="53">
        <f>+'DAY20'!K58+'DAY21'!C58</f>
        <v>0</v>
      </c>
      <c r="L58" s="54">
        <f>+'DAY20'!L58+'DAY21'!D58</f>
        <v>0</v>
      </c>
      <c r="M58" s="55">
        <f>+'DAY20'!M58+'DAY21'!E58</f>
        <v>0</v>
      </c>
      <c r="N58" s="52">
        <f>+'DAY20'!N58+'DAY21'!F58</f>
        <v>0</v>
      </c>
      <c r="O58" s="276">
        <f>+'DAY20'!O58+'DAY21'!G58</f>
        <v>0</v>
      </c>
      <c r="P58" s="53">
        <f t="shared" si="14"/>
        <v>0</v>
      </c>
      <c r="Q58" s="54">
        <f t="shared" si="15"/>
        <v>0</v>
      </c>
      <c r="R58" s="55">
        <f t="shared" si="16"/>
        <v>0</v>
      </c>
      <c r="S58" s="52">
        <f t="shared" si="17"/>
        <v>0</v>
      </c>
      <c r="T58" s="276">
        <f t="shared" si="18"/>
        <v>0</v>
      </c>
      <c r="U58" s="62">
        <f t="shared" si="1"/>
        <v>0</v>
      </c>
    </row>
    <row r="59" spans="1:21" ht="15.75" thickBot="1" x14ac:dyDescent="0.3">
      <c r="A59" s="172"/>
      <c r="B59" s="52">
        <f>'DAY20'!H59</f>
        <v>0</v>
      </c>
      <c r="C59" s="53">
        <v>0</v>
      </c>
      <c r="D59" s="54">
        <v>0</v>
      </c>
      <c r="E59" s="55">
        <v>0</v>
      </c>
      <c r="F59" s="52">
        <v>0</v>
      </c>
      <c r="G59" s="276">
        <v>0</v>
      </c>
      <c r="H59" s="54">
        <f>+(Table123[[#This Row],[OPENING ]]+Table123[[#This Row],[RECEIPTS]]+Table123[[#This Row],[RETURNS]])-(Table123[[#This Row],[EXCHANGED]]+Table123[[#This Row],[SALES]]+Table123[[#This Row],[ISSUES]])</f>
        <v>0</v>
      </c>
      <c r="I59" s="144">
        <v>0</v>
      </c>
      <c r="J59" s="148">
        <f t="shared" si="0"/>
        <v>0</v>
      </c>
      <c r="K59" s="53">
        <f>+'DAY20'!K59+'DAY21'!C59</f>
        <v>0</v>
      </c>
      <c r="L59" s="54">
        <f>+'DAY20'!L59+'DAY21'!D59</f>
        <v>0</v>
      </c>
      <c r="M59" s="55">
        <f>+'DAY20'!M59+'DAY21'!E59</f>
        <v>0</v>
      </c>
      <c r="N59" s="52">
        <f>+'DAY20'!N59+'DAY21'!F59</f>
        <v>0</v>
      </c>
      <c r="O59" s="276">
        <f>+'DAY20'!O59+'DAY21'!G59</f>
        <v>0</v>
      </c>
      <c r="P59" s="53">
        <f t="shared" si="14"/>
        <v>0</v>
      </c>
      <c r="Q59" s="54">
        <f t="shared" si="15"/>
        <v>0</v>
      </c>
      <c r="R59" s="55">
        <f t="shared" si="16"/>
        <v>0</v>
      </c>
      <c r="S59" s="52">
        <f t="shared" si="17"/>
        <v>0</v>
      </c>
      <c r="T59" s="276">
        <f t="shared" si="1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19">SUM(B43:B59)</f>
        <v>10023.520000000002</v>
      </c>
      <c r="C60" s="161">
        <f t="shared" si="19"/>
        <v>0</v>
      </c>
      <c r="D60" s="162">
        <f t="shared" si="19"/>
        <v>0</v>
      </c>
      <c r="E60" s="163">
        <f t="shared" si="19"/>
        <v>0</v>
      </c>
      <c r="F60" s="160">
        <f t="shared" si="19"/>
        <v>0</v>
      </c>
      <c r="G60" s="277">
        <f t="shared" si="19"/>
        <v>0</v>
      </c>
      <c r="H60" s="162">
        <f t="shared" si="19"/>
        <v>10023.520000000002</v>
      </c>
      <c r="I60" s="161">
        <f t="shared" si="19"/>
        <v>0</v>
      </c>
      <c r="J60" s="165">
        <f t="shared" si="19"/>
        <v>-10023.520000000002</v>
      </c>
      <c r="K60" s="161">
        <f t="shared" si="19"/>
        <v>18250</v>
      </c>
      <c r="L60" s="162">
        <f t="shared" si="19"/>
        <v>72.599999999999994</v>
      </c>
      <c r="M60" s="163">
        <f t="shared" si="19"/>
        <v>0</v>
      </c>
      <c r="N60" s="160">
        <f t="shared" si="19"/>
        <v>0</v>
      </c>
      <c r="O60" s="277">
        <f t="shared" si="19"/>
        <v>8383.7999999999993</v>
      </c>
      <c r="P60" s="161">
        <f t="shared" si="19"/>
        <v>869.04761904761904</v>
      </c>
      <c r="Q60" s="162">
        <f t="shared" si="19"/>
        <v>3.4571428571428569</v>
      </c>
      <c r="R60" s="163">
        <f t="shared" si="19"/>
        <v>0</v>
      </c>
      <c r="S60" s="160">
        <f t="shared" si="19"/>
        <v>0</v>
      </c>
      <c r="T60" s="277">
        <f t="shared" si="19"/>
        <v>399.2285714285714</v>
      </c>
      <c r="U60" s="166">
        <f t="shared" si="1"/>
        <v>7.8817781505556734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'DAY20'!H63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+(Table123[[#This Row],[OPENING ]]+Table123[[#This Row],[RECEIPTS]]+Table123[[#This Row],[RETURNS]])-(Table123[[#This Row],[EXCHANGED]]+Table123[[#This Row],[SALES]]+Table123[[#This Row],[ISSUES]])</f>
        <v>0</v>
      </c>
      <c r="I63" s="53">
        <v>0</v>
      </c>
      <c r="J63" s="58">
        <f t="shared" si="0"/>
        <v>0</v>
      </c>
      <c r="K63" s="53">
        <f>+'DAY20'!K63+'DAY21'!C63</f>
        <v>0</v>
      </c>
      <c r="L63" s="54">
        <f>+'DAY20'!L63+'DAY21'!D63</f>
        <v>0</v>
      </c>
      <c r="M63" s="55">
        <f>+'DAY20'!M63+'DAY21'!E63</f>
        <v>0</v>
      </c>
      <c r="N63" s="52">
        <f>+'DAY20'!N63+'DAY21'!F63</f>
        <v>0</v>
      </c>
      <c r="O63" s="276">
        <f>+'DAY20'!O63+'DAY21'!G63</f>
        <v>0</v>
      </c>
      <c r="P63" s="53">
        <f>+K63/21</f>
        <v>0</v>
      </c>
      <c r="Q63" s="54">
        <f>+L63/21</f>
        <v>0</v>
      </c>
      <c r="R63" s="55">
        <f>+M63/21</f>
        <v>0</v>
      </c>
      <c r="S63" s="52">
        <f>+N63/21</f>
        <v>0</v>
      </c>
      <c r="T63" s="276">
        <f>+O63/21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'DAY20'!H64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+(Table123[[#This Row],[OPENING ]]+Table123[[#This Row],[RECEIPTS]]+Table123[[#This Row],[RETURNS]])-(Table123[[#This Row],[EXCHANGED]]+Table123[[#This Row],[SALES]]+Table123[[#This Row],[ISSUES]])</f>
        <v>0</v>
      </c>
      <c r="I64" s="53">
        <v>0</v>
      </c>
      <c r="J64" s="58">
        <f t="shared" si="0"/>
        <v>0</v>
      </c>
      <c r="K64" s="53">
        <f>+'DAY20'!K64+'DAY21'!C64</f>
        <v>0</v>
      </c>
      <c r="L64" s="54">
        <f>+'DAY20'!L64+'DAY21'!D64</f>
        <v>0</v>
      </c>
      <c r="M64" s="55">
        <f>+'DAY20'!M64+'DAY21'!E64</f>
        <v>0</v>
      </c>
      <c r="N64" s="52">
        <f>+'DAY20'!N64+'DAY21'!F64</f>
        <v>0</v>
      </c>
      <c r="O64" s="276">
        <f>+'DAY20'!O64+'DAY21'!G64</f>
        <v>0</v>
      </c>
      <c r="P64" s="53">
        <f t="shared" ref="P64:P79" si="20">+K64/21</f>
        <v>0</v>
      </c>
      <c r="Q64" s="54">
        <f t="shared" ref="Q64:Q79" si="21">+L64/21</f>
        <v>0</v>
      </c>
      <c r="R64" s="55">
        <f t="shared" ref="R64:R79" si="22">+M64/21</f>
        <v>0</v>
      </c>
      <c r="S64" s="52">
        <f t="shared" ref="S64:S79" si="23">+N64/21</f>
        <v>0</v>
      </c>
      <c r="T64" s="276">
        <f t="shared" ref="T64:T79" si="24">+O64/21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'DAY20'!H65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+(Table123[[#This Row],[OPENING ]]+Table123[[#This Row],[RECEIPTS]]+Table123[[#This Row],[RETURNS]])-(Table123[[#This Row],[EXCHANGED]]+Table123[[#This Row],[SALES]]+Table123[[#This Row],[ISSUES]])</f>
        <v>0</v>
      </c>
      <c r="I65" s="53">
        <v>0</v>
      </c>
      <c r="J65" s="58">
        <f t="shared" si="0"/>
        <v>0</v>
      </c>
      <c r="K65" s="53">
        <f>+'DAY20'!K65+'DAY21'!C65</f>
        <v>0</v>
      </c>
      <c r="L65" s="54">
        <f>+'DAY20'!L65+'DAY21'!D65</f>
        <v>0</v>
      </c>
      <c r="M65" s="55">
        <f>+'DAY20'!M65+'DAY21'!E65</f>
        <v>0</v>
      </c>
      <c r="N65" s="52">
        <f>+'DAY20'!N65+'DAY21'!F65</f>
        <v>0</v>
      </c>
      <c r="O65" s="276">
        <f>+'DAY20'!O65+'DAY21'!G65</f>
        <v>0</v>
      </c>
      <c r="P65" s="53">
        <f t="shared" si="20"/>
        <v>0</v>
      </c>
      <c r="Q65" s="54">
        <f t="shared" si="21"/>
        <v>0</v>
      </c>
      <c r="R65" s="55">
        <f t="shared" si="22"/>
        <v>0</v>
      </c>
      <c r="S65" s="52">
        <f t="shared" si="23"/>
        <v>0</v>
      </c>
      <c r="T65" s="276">
        <f t="shared" si="24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'DAY20'!H66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+(Table123[[#This Row],[OPENING ]]+Table123[[#This Row],[RECEIPTS]]+Table123[[#This Row],[RETURNS]])-(Table123[[#This Row],[EXCHANGED]]+Table123[[#This Row],[SALES]]+Table123[[#This Row],[ISSUES]])</f>
        <v>0</v>
      </c>
      <c r="I66" s="53">
        <v>0</v>
      </c>
      <c r="J66" s="58">
        <f t="shared" si="0"/>
        <v>0</v>
      </c>
      <c r="K66" s="53">
        <f>+'DAY20'!K66+'DAY21'!C66</f>
        <v>0</v>
      </c>
      <c r="L66" s="54">
        <f>+'DAY20'!L66+'DAY21'!D66</f>
        <v>0</v>
      </c>
      <c r="M66" s="55">
        <f>+'DAY20'!M66+'DAY21'!E66</f>
        <v>0</v>
      </c>
      <c r="N66" s="52">
        <f>+'DAY20'!N66+'DAY21'!F66</f>
        <v>0</v>
      </c>
      <c r="O66" s="276">
        <f>+'DAY20'!O66+'DAY21'!G66</f>
        <v>0</v>
      </c>
      <c r="P66" s="53">
        <f t="shared" si="20"/>
        <v>0</v>
      </c>
      <c r="Q66" s="54">
        <f t="shared" si="21"/>
        <v>0</v>
      </c>
      <c r="R66" s="55">
        <f t="shared" si="22"/>
        <v>0</v>
      </c>
      <c r="S66" s="52">
        <f t="shared" si="23"/>
        <v>0</v>
      </c>
      <c r="T66" s="276">
        <f t="shared" si="24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'DAY20'!H67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+(Table123[[#This Row],[OPENING ]]+Table123[[#This Row],[RECEIPTS]]+Table123[[#This Row],[RETURNS]])-(Table123[[#This Row],[EXCHANGED]]+Table123[[#This Row],[SALES]]+Table123[[#This Row],[ISSUES]])</f>
        <v>0</v>
      </c>
      <c r="I67" s="53">
        <v>0</v>
      </c>
      <c r="J67" s="58">
        <f t="shared" si="0"/>
        <v>0</v>
      </c>
      <c r="K67" s="53">
        <f>+'DAY20'!K67+'DAY21'!C67</f>
        <v>0</v>
      </c>
      <c r="L67" s="54">
        <f>+'DAY20'!L67+'DAY21'!D67</f>
        <v>0</v>
      </c>
      <c r="M67" s="55">
        <f>+'DAY20'!M67+'DAY21'!E67</f>
        <v>0</v>
      </c>
      <c r="N67" s="52">
        <f>+'DAY20'!N67+'DAY21'!F67</f>
        <v>0</v>
      </c>
      <c r="O67" s="276">
        <f>+'DAY20'!O67+'DAY21'!G67</f>
        <v>0</v>
      </c>
      <c r="P67" s="53">
        <f t="shared" si="20"/>
        <v>0</v>
      </c>
      <c r="Q67" s="54">
        <f t="shared" si="21"/>
        <v>0</v>
      </c>
      <c r="R67" s="55">
        <f t="shared" si="22"/>
        <v>0</v>
      </c>
      <c r="S67" s="52">
        <f t="shared" si="23"/>
        <v>0</v>
      </c>
      <c r="T67" s="276">
        <f t="shared" si="24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'DAY20'!H68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+(Table123[[#This Row],[OPENING ]]+Table123[[#This Row],[RECEIPTS]]+Table123[[#This Row],[RETURNS]])-(Table123[[#This Row],[EXCHANGED]]+Table123[[#This Row],[SALES]]+Table123[[#This Row],[ISSUES]])</f>
        <v>3388.4</v>
      </c>
      <c r="I68" s="53">
        <v>0</v>
      </c>
      <c r="J68" s="58">
        <f t="shared" si="0"/>
        <v>-3388.4</v>
      </c>
      <c r="K68" s="53">
        <f>+'DAY20'!K68+'DAY21'!C68</f>
        <v>800</v>
      </c>
      <c r="L68" s="54">
        <f>+'DAY20'!L68+'DAY21'!D68</f>
        <v>18.600000000000001</v>
      </c>
      <c r="M68" s="55">
        <f>+'DAY20'!M68+'DAY21'!E68</f>
        <v>0</v>
      </c>
      <c r="N68" s="52">
        <f>+'DAY20'!N68+'DAY21'!F68</f>
        <v>0</v>
      </c>
      <c r="O68" s="276">
        <f>+'DAY20'!O68+'DAY21'!G68</f>
        <v>590</v>
      </c>
      <c r="P68" s="53">
        <f t="shared" si="20"/>
        <v>38.095238095238095</v>
      </c>
      <c r="Q68" s="54">
        <f t="shared" si="21"/>
        <v>0.88571428571428579</v>
      </c>
      <c r="R68" s="55">
        <f t="shared" si="22"/>
        <v>0</v>
      </c>
      <c r="S68" s="52">
        <f t="shared" si="23"/>
        <v>0</v>
      </c>
      <c r="T68" s="276">
        <f t="shared" si="24"/>
        <v>28.095238095238095</v>
      </c>
      <c r="U68" s="62">
        <f t="shared" si="1"/>
        <v>50.515689336930286</v>
      </c>
    </row>
    <row r="69" spans="1:21" x14ac:dyDescent="0.25">
      <c r="A69" s="72" t="s">
        <v>41</v>
      </c>
      <c r="B69" s="52">
        <f>'DAY20'!H69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+(Table123[[#This Row],[OPENING ]]+Table123[[#This Row],[RECEIPTS]]+Table123[[#This Row],[RETURNS]])-(Table123[[#This Row],[EXCHANGED]]+Table123[[#This Row],[SALES]]+Table123[[#This Row],[ISSUES]])</f>
        <v>0</v>
      </c>
      <c r="I69" s="53">
        <v>0</v>
      </c>
      <c r="J69" s="58">
        <f t="shared" si="0"/>
        <v>0</v>
      </c>
      <c r="K69" s="53">
        <f>+'DAY20'!K69+'DAY21'!C69</f>
        <v>0</v>
      </c>
      <c r="L69" s="54">
        <f>+'DAY20'!L69+'DAY21'!D69</f>
        <v>0</v>
      </c>
      <c r="M69" s="55">
        <f>+'DAY20'!M69+'DAY21'!E69</f>
        <v>0</v>
      </c>
      <c r="N69" s="52">
        <f>+'DAY20'!N69+'DAY21'!F69</f>
        <v>0</v>
      </c>
      <c r="O69" s="276">
        <f>+'DAY20'!O69+'DAY21'!G69</f>
        <v>0</v>
      </c>
      <c r="P69" s="53">
        <f t="shared" si="20"/>
        <v>0</v>
      </c>
      <c r="Q69" s="54">
        <f t="shared" si="21"/>
        <v>0</v>
      </c>
      <c r="R69" s="55">
        <f t="shared" si="22"/>
        <v>0</v>
      </c>
      <c r="S69" s="52">
        <f t="shared" si="23"/>
        <v>0</v>
      </c>
      <c r="T69" s="276">
        <f t="shared" si="24"/>
        <v>0</v>
      </c>
      <c r="U69" s="62">
        <f t="shared" ref="U69:U132" si="25">IFERROR(+H69/(P69+Q69+R69+S69+T69),0)</f>
        <v>0</v>
      </c>
    </row>
    <row r="70" spans="1:21" x14ac:dyDescent="0.25">
      <c r="A70" s="72" t="s">
        <v>144</v>
      </c>
      <c r="B70" s="52">
        <f>'DAY20'!H70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+(Table123[[#This Row],[OPENING ]]+Table123[[#This Row],[RECEIPTS]]+Table123[[#This Row],[RETURNS]])-(Table123[[#This Row],[EXCHANGED]]+Table123[[#This Row],[SALES]]+Table123[[#This Row],[ISSUES]])</f>
        <v>0</v>
      </c>
      <c r="I70" s="53">
        <v>0</v>
      </c>
      <c r="J70" s="58">
        <f t="shared" si="0"/>
        <v>0</v>
      </c>
      <c r="K70" s="53">
        <f>+'DAY20'!K70+'DAY21'!C70</f>
        <v>0</v>
      </c>
      <c r="L70" s="54">
        <f>+'DAY20'!L70+'DAY21'!D70</f>
        <v>0</v>
      </c>
      <c r="M70" s="55">
        <f>+'DAY20'!M70+'DAY21'!E70</f>
        <v>0</v>
      </c>
      <c r="N70" s="52">
        <f>+'DAY20'!N70+'DAY21'!F70</f>
        <v>0</v>
      </c>
      <c r="O70" s="276">
        <f>+'DAY20'!O70+'DAY21'!G70</f>
        <v>0</v>
      </c>
      <c r="P70" s="53">
        <f t="shared" si="20"/>
        <v>0</v>
      </c>
      <c r="Q70" s="54">
        <f t="shared" si="21"/>
        <v>0</v>
      </c>
      <c r="R70" s="55">
        <f t="shared" si="22"/>
        <v>0</v>
      </c>
      <c r="S70" s="52">
        <f t="shared" si="23"/>
        <v>0</v>
      </c>
      <c r="T70" s="276">
        <f t="shared" si="24"/>
        <v>0</v>
      </c>
      <c r="U70" s="62">
        <f t="shared" si="25"/>
        <v>0</v>
      </c>
    </row>
    <row r="71" spans="1:21" x14ac:dyDescent="0.25">
      <c r="A71" s="72" t="s">
        <v>204</v>
      </c>
      <c r="B71" s="52">
        <f>'DAY20'!H71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+(Table123[[#This Row],[OPENING ]]+Table123[[#This Row],[RECEIPTS]]+Table123[[#This Row],[RETURNS]])-(Table123[[#This Row],[EXCHANGED]]+Table123[[#This Row],[SALES]]+Table123[[#This Row],[ISSUES]])</f>
        <v>0</v>
      </c>
      <c r="I71" s="53">
        <v>0</v>
      </c>
      <c r="J71" s="58">
        <f t="shared" si="0"/>
        <v>0</v>
      </c>
      <c r="K71" s="53">
        <f>+'DAY20'!K71+'DAY21'!C71</f>
        <v>0</v>
      </c>
      <c r="L71" s="54">
        <f>+'DAY20'!L71+'DAY21'!D71</f>
        <v>0</v>
      </c>
      <c r="M71" s="55">
        <f>+'DAY20'!M71+'DAY21'!E71</f>
        <v>0</v>
      </c>
      <c r="N71" s="52">
        <f>+'DAY20'!N71+'DAY21'!F71</f>
        <v>0</v>
      </c>
      <c r="O71" s="276">
        <f>+'DAY20'!O71+'DAY21'!G71</f>
        <v>0</v>
      </c>
      <c r="P71" s="53">
        <f t="shared" si="20"/>
        <v>0</v>
      </c>
      <c r="Q71" s="54">
        <f t="shared" si="21"/>
        <v>0</v>
      </c>
      <c r="R71" s="55">
        <f t="shared" si="22"/>
        <v>0</v>
      </c>
      <c r="S71" s="52">
        <f t="shared" si="23"/>
        <v>0</v>
      </c>
      <c r="T71" s="276">
        <f t="shared" si="24"/>
        <v>0</v>
      </c>
      <c r="U71" s="62">
        <f t="shared" si="25"/>
        <v>0</v>
      </c>
    </row>
    <row r="72" spans="1:21" x14ac:dyDescent="0.25">
      <c r="A72" s="72" t="s">
        <v>207</v>
      </c>
      <c r="B72" s="52">
        <f>'DAY20'!H72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+(Table123[[#This Row],[OPENING ]]+Table123[[#This Row],[RECEIPTS]]+Table123[[#This Row],[RETURNS]])-(Table123[[#This Row],[EXCHANGED]]+Table123[[#This Row],[SALES]]+Table123[[#This Row],[ISSUES]])</f>
        <v>0</v>
      </c>
      <c r="I72" s="53">
        <v>0</v>
      </c>
      <c r="J72" s="58">
        <f t="shared" si="0"/>
        <v>0</v>
      </c>
      <c r="K72" s="53">
        <f>+'DAY20'!K72+'DAY21'!C72</f>
        <v>0</v>
      </c>
      <c r="L72" s="54">
        <f>+'DAY20'!L72+'DAY21'!D72</f>
        <v>0</v>
      </c>
      <c r="M72" s="55">
        <f>+'DAY20'!M72+'DAY21'!E72</f>
        <v>0</v>
      </c>
      <c r="N72" s="52">
        <f>+'DAY20'!N72+'DAY21'!F72</f>
        <v>0</v>
      </c>
      <c r="O72" s="276">
        <f>+'DAY20'!O72+'DAY21'!G72</f>
        <v>0</v>
      </c>
      <c r="P72" s="53">
        <f t="shared" si="20"/>
        <v>0</v>
      </c>
      <c r="Q72" s="54">
        <f t="shared" si="21"/>
        <v>0</v>
      </c>
      <c r="R72" s="55">
        <f t="shared" si="22"/>
        <v>0</v>
      </c>
      <c r="S72" s="52">
        <f t="shared" si="23"/>
        <v>0</v>
      </c>
      <c r="T72" s="276">
        <f t="shared" si="24"/>
        <v>0</v>
      </c>
      <c r="U72" s="62">
        <f t="shared" si="25"/>
        <v>0</v>
      </c>
    </row>
    <row r="73" spans="1:21" x14ac:dyDescent="0.25">
      <c r="A73" s="72" t="s">
        <v>208</v>
      </c>
      <c r="B73" s="52">
        <f>'DAY20'!H73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+(Table123[[#This Row],[OPENING ]]+Table123[[#This Row],[RECEIPTS]]+Table123[[#This Row],[RETURNS]])-(Table123[[#This Row],[EXCHANGED]]+Table123[[#This Row],[SALES]]+Table123[[#This Row],[ISSUES]])</f>
        <v>0</v>
      </c>
      <c r="I73" s="53">
        <v>0</v>
      </c>
      <c r="J73" s="58">
        <f t="shared" si="0"/>
        <v>0</v>
      </c>
      <c r="K73" s="53">
        <f>+'DAY20'!K73+'DAY21'!C73</f>
        <v>0</v>
      </c>
      <c r="L73" s="54">
        <f>+'DAY20'!L73+'DAY21'!D73</f>
        <v>0</v>
      </c>
      <c r="M73" s="55">
        <f>+'DAY20'!M73+'DAY21'!E73</f>
        <v>0</v>
      </c>
      <c r="N73" s="52">
        <f>+'DAY20'!N73+'DAY21'!F73</f>
        <v>0</v>
      </c>
      <c r="O73" s="276">
        <f>+'DAY20'!O73+'DAY21'!G73</f>
        <v>0</v>
      </c>
      <c r="P73" s="53">
        <f t="shared" si="20"/>
        <v>0</v>
      </c>
      <c r="Q73" s="54">
        <f t="shared" si="21"/>
        <v>0</v>
      </c>
      <c r="R73" s="55">
        <f t="shared" si="22"/>
        <v>0</v>
      </c>
      <c r="S73" s="52">
        <f t="shared" si="23"/>
        <v>0</v>
      </c>
      <c r="T73" s="276">
        <f t="shared" si="24"/>
        <v>0</v>
      </c>
      <c r="U73" s="62">
        <f t="shared" si="25"/>
        <v>0</v>
      </c>
    </row>
    <row r="74" spans="1:21" x14ac:dyDescent="0.25">
      <c r="A74" s="72" t="s">
        <v>216</v>
      </c>
      <c r="B74" s="52">
        <f>'DAY20'!H74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+(Table123[[#This Row],[OPENING ]]+Table123[[#This Row],[RECEIPTS]]+Table123[[#This Row],[RETURNS]])-(Table123[[#This Row],[EXCHANGED]]+Table123[[#This Row],[SALES]]+Table123[[#This Row],[ISSUES]])</f>
        <v>0</v>
      </c>
      <c r="I74" s="53">
        <v>0</v>
      </c>
      <c r="J74" s="58">
        <f t="shared" si="0"/>
        <v>0</v>
      </c>
      <c r="K74" s="53">
        <f>+'DAY20'!K74+'DAY21'!C74</f>
        <v>0</v>
      </c>
      <c r="L74" s="54">
        <f>+'DAY20'!L74+'DAY21'!D74</f>
        <v>0</v>
      </c>
      <c r="M74" s="55">
        <f>+'DAY20'!M74+'DAY21'!E74</f>
        <v>0</v>
      </c>
      <c r="N74" s="52">
        <f>+'DAY20'!N74+'DAY21'!F74</f>
        <v>0</v>
      </c>
      <c r="O74" s="276">
        <f>+'DAY20'!O74+'DAY21'!G74</f>
        <v>0</v>
      </c>
      <c r="P74" s="53">
        <f t="shared" si="20"/>
        <v>0</v>
      </c>
      <c r="Q74" s="54">
        <f t="shared" si="21"/>
        <v>0</v>
      </c>
      <c r="R74" s="55">
        <f t="shared" si="22"/>
        <v>0</v>
      </c>
      <c r="S74" s="52">
        <f t="shared" si="23"/>
        <v>0</v>
      </c>
      <c r="T74" s="276">
        <f t="shared" si="24"/>
        <v>0</v>
      </c>
      <c r="U74" s="62">
        <f t="shared" si="25"/>
        <v>0</v>
      </c>
    </row>
    <row r="75" spans="1:21" x14ac:dyDescent="0.25">
      <c r="A75" s="72" t="s">
        <v>209</v>
      </c>
      <c r="B75" s="52">
        <f>'DAY20'!H75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+(Table123[[#This Row],[OPENING ]]+Table123[[#This Row],[RECEIPTS]]+Table123[[#This Row],[RETURNS]])-(Table123[[#This Row],[EXCHANGED]]+Table123[[#This Row],[SALES]]+Table123[[#This Row],[ISSUES]])</f>
        <v>0</v>
      </c>
      <c r="I75" s="53">
        <v>0</v>
      </c>
      <c r="J75" s="58">
        <f t="shared" si="0"/>
        <v>0</v>
      </c>
      <c r="K75" s="53">
        <f>+'DAY20'!K75+'DAY21'!C75</f>
        <v>0</v>
      </c>
      <c r="L75" s="54">
        <f>+'DAY20'!L75+'DAY21'!D75</f>
        <v>0</v>
      </c>
      <c r="M75" s="55">
        <f>+'DAY20'!M75+'DAY21'!E75</f>
        <v>0</v>
      </c>
      <c r="N75" s="52">
        <f>+'DAY20'!N75+'DAY21'!F75</f>
        <v>0</v>
      </c>
      <c r="O75" s="276">
        <f>+'DAY20'!O75+'DAY21'!G75</f>
        <v>0</v>
      </c>
      <c r="P75" s="53">
        <f t="shared" si="20"/>
        <v>0</v>
      </c>
      <c r="Q75" s="54">
        <f t="shared" si="21"/>
        <v>0</v>
      </c>
      <c r="R75" s="55">
        <f t="shared" si="22"/>
        <v>0</v>
      </c>
      <c r="S75" s="52">
        <f t="shared" si="23"/>
        <v>0</v>
      </c>
      <c r="T75" s="276">
        <f t="shared" si="24"/>
        <v>0</v>
      </c>
      <c r="U75" s="62">
        <f t="shared" si="25"/>
        <v>0</v>
      </c>
    </row>
    <row r="76" spans="1:21" x14ac:dyDescent="0.25">
      <c r="A76" s="72" t="s">
        <v>228</v>
      </c>
      <c r="B76" s="52">
        <f>'DAY20'!H76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+(Table123[[#This Row],[OPENING ]]+Table123[[#This Row],[RECEIPTS]]+Table123[[#This Row],[RETURNS]])-(Table123[[#This Row],[EXCHANGED]]+Table123[[#This Row],[SALES]]+Table123[[#This Row],[ISSUES]])</f>
        <v>0</v>
      </c>
      <c r="I76" s="53">
        <v>0</v>
      </c>
      <c r="J76" s="58">
        <f t="shared" si="0"/>
        <v>0</v>
      </c>
      <c r="K76" s="53">
        <f>+'DAY20'!K76+'DAY21'!C76</f>
        <v>0</v>
      </c>
      <c r="L76" s="54">
        <f>+'DAY20'!L76+'DAY21'!D76</f>
        <v>0</v>
      </c>
      <c r="M76" s="55">
        <f>+'DAY20'!M76+'DAY21'!E76</f>
        <v>0</v>
      </c>
      <c r="N76" s="52">
        <f>+'DAY20'!N76+'DAY21'!F76</f>
        <v>0</v>
      </c>
      <c r="O76" s="276">
        <f>+'DAY20'!O76+'DAY21'!G76</f>
        <v>0</v>
      </c>
      <c r="P76" s="53">
        <f t="shared" si="20"/>
        <v>0</v>
      </c>
      <c r="Q76" s="54">
        <f t="shared" si="21"/>
        <v>0</v>
      </c>
      <c r="R76" s="55">
        <f t="shared" si="22"/>
        <v>0</v>
      </c>
      <c r="S76" s="52">
        <f t="shared" si="23"/>
        <v>0</v>
      </c>
      <c r="T76" s="276">
        <f t="shared" si="24"/>
        <v>0</v>
      </c>
      <c r="U76" s="62">
        <f t="shared" si="25"/>
        <v>0</v>
      </c>
    </row>
    <row r="77" spans="1:21" x14ac:dyDescent="0.25">
      <c r="A77" s="72"/>
      <c r="B77" s="52">
        <f>'DAY20'!H77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+(Table123[[#This Row],[OPENING ]]+Table123[[#This Row],[RECEIPTS]]+Table123[[#This Row],[RETURNS]])-(Table123[[#This Row],[EXCHANGED]]+Table123[[#This Row],[SALES]]+Table123[[#This Row],[ISSUES]])</f>
        <v>0</v>
      </c>
      <c r="I77" s="53">
        <v>0</v>
      </c>
      <c r="J77" s="58">
        <f t="shared" ref="J77:J156" si="26">+I77-H77</f>
        <v>0</v>
      </c>
      <c r="K77" s="53">
        <f>+'DAY20'!K77+'DAY21'!C77</f>
        <v>0</v>
      </c>
      <c r="L77" s="54">
        <f>+'DAY20'!L77+'DAY21'!D77</f>
        <v>0</v>
      </c>
      <c r="M77" s="55">
        <f>+'DAY20'!M77+'DAY21'!E77</f>
        <v>0</v>
      </c>
      <c r="N77" s="52">
        <f>+'DAY20'!N77+'DAY21'!F77</f>
        <v>0</v>
      </c>
      <c r="O77" s="276">
        <f>+'DAY20'!O77+'DAY21'!G77</f>
        <v>0</v>
      </c>
      <c r="P77" s="53">
        <f t="shared" si="20"/>
        <v>0</v>
      </c>
      <c r="Q77" s="54">
        <f t="shared" si="21"/>
        <v>0</v>
      </c>
      <c r="R77" s="55">
        <f t="shared" si="22"/>
        <v>0</v>
      </c>
      <c r="S77" s="52">
        <f t="shared" si="23"/>
        <v>0</v>
      </c>
      <c r="T77" s="276">
        <f t="shared" si="24"/>
        <v>0</v>
      </c>
      <c r="U77" s="62">
        <f t="shared" si="25"/>
        <v>0</v>
      </c>
    </row>
    <row r="78" spans="1:21" x14ac:dyDescent="0.25">
      <c r="A78" s="60"/>
      <c r="B78" s="52">
        <f>'DAY20'!H78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+(Table123[[#This Row],[OPENING ]]+Table123[[#This Row],[RECEIPTS]]+Table123[[#This Row],[RETURNS]])-(Table123[[#This Row],[EXCHANGED]]+Table123[[#This Row],[SALES]]+Table123[[#This Row],[ISSUES]])</f>
        <v>0</v>
      </c>
      <c r="I78" s="53">
        <v>0</v>
      </c>
      <c r="J78" s="58">
        <f>+I78-H78</f>
        <v>0</v>
      </c>
      <c r="K78" s="53">
        <f>+'DAY20'!K78+'DAY21'!C78</f>
        <v>0</v>
      </c>
      <c r="L78" s="54">
        <f>+'DAY20'!L78+'DAY21'!D78</f>
        <v>0</v>
      </c>
      <c r="M78" s="55">
        <f>+'DAY20'!M78+'DAY21'!E78</f>
        <v>0</v>
      </c>
      <c r="N78" s="52">
        <f>+'DAY20'!N78+'DAY21'!F78</f>
        <v>0</v>
      </c>
      <c r="O78" s="276">
        <f>+'DAY20'!O78+'DAY21'!G78</f>
        <v>0</v>
      </c>
      <c r="P78" s="53">
        <f t="shared" si="20"/>
        <v>0</v>
      </c>
      <c r="Q78" s="54">
        <f t="shared" si="21"/>
        <v>0</v>
      </c>
      <c r="R78" s="55">
        <f t="shared" si="22"/>
        <v>0</v>
      </c>
      <c r="S78" s="52">
        <f t="shared" si="23"/>
        <v>0</v>
      </c>
      <c r="T78" s="276">
        <f t="shared" si="24"/>
        <v>0</v>
      </c>
      <c r="U78" s="62">
        <f t="shared" si="25"/>
        <v>0</v>
      </c>
    </row>
    <row r="79" spans="1:21" ht="15.75" thickBot="1" x14ac:dyDescent="0.3">
      <c r="A79" s="173"/>
      <c r="B79" s="52">
        <f>'DAY20'!H79</f>
        <v>0</v>
      </c>
      <c r="C79" s="53">
        <v>0</v>
      </c>
      <c r="D79" s="54">
        <v>0</v>
      </c>
      <c r="E79" s="55">
        <v>0</v>
      </c>
      <c r="F79" s="52">
        <v>0</v>
      </c>
      <c r="G79" s="276">
        <v>0</v>
      </c>
      <c r="H79" s="54">
        <f>+(Table123[[#This Row],[OPENING ]]+Table123[[#This Row],[RECEIPTS]]+Table123[[#This Row],[RETURNS]])-(Table123[[#This Row],[EXCHANGED]]+Table123[[#This Row],[SALES]]+Table123[[#This Row],[ISSUES]])</f>
        <v>0</v>
      </c>
      <c r="I79" s="144">
        <v>0</v>
      </c>
      <c r="J79" s="148">
        <f t="shared" si="26"/>
        <v>0</v>
      </c>
      <c r="K79" s="53">
        <f>+'DAY20'!K79+'DAY21'!C79</f>
        <v>0</v>
      </c>
      <c r="L79" s="54">
        <f>+'DAY20'!L79+'DAY21'!D79</f>
        <v>0</v>
      </c>
      <c r="M79" s="55">
        <f>+'DAY20'!M79+'DAY21'!E79</f>
        <v>0</v>
      </c>
      <c r="N79" s="52">
        <f>+'DAY20'!N79+'DAY21'!F79</f>
        <v>0</v>
      </c>
      <c r="O79" s="276">
        <f>+'DAY20'!O79+'DAY21'!G79</f>
        <v>0</v>
      </c>
      <c r="P79" s="53">
        <f t="shared" si="20"/>
        <v>0</v>
      </c>
      <c r="Q79" s="54">
        <f t="shared" si="21"/>
        <v>0</v>
      </c>
      <c r="R79" s="55">
        <f t="shared" si="22"/>
        <v>0</v>
      </c>
      <c r="S79" s="52">
        <f t="shared" si="23"/>
        <v>0</v>
      </c>
      <c r="T79" s="276">
        <f t="shared" si="24"/>
        <v>0</v>
      </c>
      <c r="U79" s="167">
        <f t="shared" si="25"/>
        <v>0</v>
      </c>
    </row>
    <row r="80" spans="1:21" ht="17.25" thickBot="1" x14ac:dyDescent="0.35">
      <c r="A80" s="159" t="s">
        <v>198</v>
      </c>
      <c r="B80" s="160">
        <f t="shared" ref="B80:T80" si="27">SUM(B63:B79)</f>
        <v>3388.4</v>
      </c>
      <c r="C80" s="161">
        <f t="shared" si="27"/>
        <v>0</v>
      </c>
      <c r="D80" s="162">
        <f t="shared" si="27"/>
        <v>0</v>
      </c>
      <c r="E80" s="163">
        <f t="shared" si="27"/>
        <v>0</v>
      </c>
      <c r="F80" s="160">
        <f t="shared" si="27"/>
        <v>0</v>
      </c>
      <c r="G80" s="277">
        <f t="shared" si="27"/>
        <v>0</v>
      </c>
      <c r="H80" s="162">
        <f t="shared" si="27"/>
        <v>3388.4</v>
      </c>
      <c r="I80" s="161">
        <f t="shared" si="27"/>
        <v>0</v>
      </c>
      <c r="J80" s="165">
        <f>SUM(J63:J79)</f>
        <v>-3388.4</v>
      </c>
      <c r="K80" s="161">
        <f t="shared" si="27"/>
        <v>800</v>
      </c>
      <c r="L80" s="174">
        <f t="shared" si="27"/>
        <v>18.600000000000001</v>
      </c>
      <c r="M80" s="163">
        <f t="shared" si="27"/>
        <v>0</v>
      </c>
      <c r="N80" s="160">
        <f t="shared" si="27"/>
        <v>0</v>
      </c>
      <c r="O80" s="277">
        <f t="shared" si="27"/>
        <v>590</v>
      </c>
      <c r="P80" s="161">
        <f t="shared" si="27"/>
        <v>38.095238095238095</v>
      </c>
      <c r="Q80" s="162">
        <f t="shared" si="27"/>
        <v>0.88571428571428579</v>
      </c>
      <c r="R80" s="163">
        <f t="shared" si="27"/>
        <v>0</v>
      </c>
      <c r="S80" s="160">
        <f t="shared" si="27"/>
        <v>0</v>
      </c>
      <c r="T80" s="277">
        <f t="shared" si="27"/>
        <v>28.095238095238095</v>
      </c>
      <c r="U80" s="166">
        <f t="shared" si="25"/>
        <v>50.515689336930286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'DAY20'!H83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+(Table123[[#This Row],[OPENING ]]+Table123[[#This Row],[RECEIPTS]]+Table123[[#This Row],[RETURNS]])-(Table123[[#This Row],[EXCHANGED]]+Table123[[#This Row],[SALES]]+Table123[[#This Row],[ISSUES]])</f>
        <v>0</v>
      </c>
      <c r="I83" s="53"/>
      <c r="J83" s="58">
        <f t="shared" si="26"/>
        <v>0</v>
      </c>
      <c r="K83" s="53">
        <f>+'DAY20'!K83+'DAY21'!C83</f>
        <v>0</v>
      </c>
      <c r="L83" s="54">
        <f>+'DAY20'!L83+'DAY21'!D83</f>
        <v>0</v>
      </c>
      <c r="M83" s="55">
        <f>+'DAY20'!M83+'DAY21'!E83</f>
        <v>0</v>
      </c>
      <c r="N83" s="52">
        <f>+'DAY20'!N83+'DAY21'!F83</f>
        <v>0</v>
      </c>
      <c r="O83" s="276">
        <f>+'DAY20'!O83+'DAY21'!G83</f>
        <v>0</v>
      </c>
      <c r="P83" s="53">
        <f>+K83/21</f>
        <v>0</v>
      </c>
      <c r="Q83" s="54">
        <f>+L83/21</f>
        <v>0</v>
      </c>
      <c r="R83" s="55">
        <f>+M83/21</f>
        <v>0</v>
      </c>
      <c r="S83" s="52">
        <f>+N83/21</f>
        <v>0</v>
      </c>
      <c r="T83" s="276">
        <f>+O83/21</f>
        <v>0</v>
      </c>
      <c r="U83" s="62">
        <f t="shared" si="25"/>
        <v>0</v>
      </c>
    </row>
    <row r="84" spans="1:21" x14ac:dyDescent="0.25">
      <c r="A84" s="338" t="s">
        <v>170</v>
      </c>
      <c r="B84" s="52">
        <f>'DAY20'!H84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+(Table123[[#This Row],[OPENING ]]+Table123[[#This Row],[RECEIPTS]]+Table123[[#This Row],[RETURNS]])-(Table123[[#This Row],[EXCHANGED]]+Table123[[#This Row],[SALES]]+Table123[[#This Row],[ISSUES]])</f>
        <v>3504.6000000000004</v>
      </c>
      <c r="I84" s="53">
        <v>0</v>
      </c>
      <c r="J84" s="58">
        <f t="shared" si="26"/>
        <v>-3504.6000000000004</v>
      </c>
      <c r="K84" s="53">
        <f>+'DAY20'!K84+'DAY21'!C84</f>
        <v>8250</v>
      </c>
      <c r="L84" s="54">
        <f>+'DAY20'!L84+'DAY21'!D84</f>
        <v>96.6</v>
      </c>
      <c r="M84" s="55">
        <f>+'DAY20'!M84+'DAY21'!E84</f>
        <v>0</v>
      </c>
      <c r="N84" s="52">
        <f>+'DAY20'!N84+'DAY21'!F84</f>
        <v>0</v>
      </c>
      <c r="O84" s="276">
        <f>+'DAY20'!O84+'DAY21'!G84</f>
        <v>6877</v>
      </c>
      <c r="P84" s="53">
        <f t="shared" ref="P84:P99" si="28">+K84/21</f>
        <v>392.85714285714283</v>
      </c>
      <c r="Q84" s="54">
        <f t="shared" ref="Q84:Q99" si="29">+L84/21</f>
        <v>4.5999999999999996</v>
      </c>
      <c r="R84" s="55">
        <f t="shared" ref="R84:R99" si="30">+M84/21</f>
        <v>0</v>
      </c>
      <c r="S84" s="52">
        <f t="shared" ref="S84:S99" si="31">+N84/21</f>
        <v>0</v>
      </c>
      <c r="T84" s="276">
        <f t="shared" ref="T84:T99" si="32">+O84/21</f>
        <v>327.47619047619048</v>
      </c>
      <c r="U84" s="62">
        <f t="shared" si="25"/>
        <v>4.8343755747654962</v>
      </c>
    </row>
    <row r="85" spans="1:21" x14ac:dyDescent="0.25">
      <c r="A85" s="338" t="s">
        <v>162</v>
      </c>
      <c r="B85" s="52">
        <f>'DAY20'!H85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+(Table123[[#This Row],[OPENING ]]+Table123[[#This Row],[RECEIPTS]]+Table123[[#This Row],[RETURNS]])-(Table123[[#This Row],[EXCHANGED]]+Table123[[#This Row],[SALES]]+Table123[[#This Row],[ISSUES]])</f>
        <v>0</v>
      </c>
      <c r="I85" s="53">
        <v>0</v>
      </c>
      <c r="J85" s="58">
        <f t="shared" si="26"/>
        <v>0</v>
      </c>
      <c r="K85" s="53">
        <f>+'DAY20'!K85+'DAY21'!C85</f>
        <v>0</v>
      </c>
      <c r="L85" s="54">
        <f>+'DAY20'!L85+'DAY21'!D85</f>
        <v>0</v>
      </c>
      <c r="M85" s="55">
        <f>+'DAY20'!M85+'DAY21'!E85</f>
        <v>0</v>
      </c>
      <c r="N85" s="52">
        <f>+'DAY20'!N85+'DAY21'!F85</f>
        <v>0</v>
      </c>
      <c r="O85" s="276">
        <f>+'DAY20'!O85+'DAY21'!G85</f>
        <v>0</v>
      </c>
      <c r="P85" s="53">
        <f t="shared" si="28"/>
        <v>0</v>
      </c>
      <c r="Q85" s="54">
        <f t="shared" si="29"/>
        <v>0</v>
      </c>
      <c r="R85" s="55">
        <f t="shared" si="30"/>
        <v>0</v>
      </c>
      <c r="S85" s="52">
        <f t="shared" si="31"/>
        <v>0</v>
      </c>
      <c r="T85" s="276">
        <f t="shared" si="32"/>
        <v>0</v>
      </c>
      <c r="U85" s="62">
        <f t="shared" si="25"/>
        <v>0</v>
      </c>
    </row>
    <row r="86" spans="1:21" x14ac:dyDescent="0.25">
      <c r="A86" s="338" t="s">
        <v>135</v>
      </c>
      <c r="B86" s="52">
        <f>'DAY20'!H86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+(Table123[[#This Row],[OPENING ]]+Table123[[#This Row],[RECEIPTS]]+Table123[[#This Row],[RETURNS]])-(Table123[[#This Row],[EXCHANGED]]+Table123[[#This Row],[SALES]]+Table123[[#This Row],[ISSUES]])</f>
        <v>0</v>
      </c>
      <c r="I86" s="53">
        <v>0</v>
      </c>
      <c r="J86" s="58">
        <f t="shared" si="26"/>
        <v>0</v>
      </c>
      <c r="K86" s="53">
        <f>+'DAY20'!K86+'DAY21'!C86</f>
        <v>0</v>
      </c>
      <c r="L86" s="54">
        <f>+'DAY20'!L86+'DAY21'!D86</f>
        <v>0</v>
      </c>
      <c r="M86" s="55">
        <f>+'DAY20'!M86+'DAY21'!E86</f>
        <v>0</v>
      </c>
      <c r="N86" s="52">
        <f>+'DAY20'!N86+'DAY21'!F86</f>
        <v>0</v>
      </c>
      <c r="O86" s="276">
        <f>+'DAY20'!O86+'DAY21'!G86</f>
        <v>0</v>
      </c>
      <c r="P86" s="53">
        <f t="shared" si="28"/>
        <v>0</v>
      </c>
      <c r="Q86" s="54">
        <f t="shared" si="29"/>
        <v>0</v>
      </c>
      <c r="R86" s="55">
        <f t="shared" si="30"/>
        <v>0</v>
      </c>
      <c r="S86" s="52">
        <f t="shared" si="31"/>
        <v>0</v>
      </c>
      <c r="T86" s="276">
        <f t="shared" si="32"/>
        <v>0</v>
      </c>
      <c r="U86" s="62">
        <f t="shared" si="25"/>
        <v>0</v>
      </c>
    </row>
    <row r="87" spans="1:21" x14ac:dyDescent="0.25">
      <c r="A87" s="338" t="s">
        <v>136</v>
      </c>
      <c r="B87" s="52">
        <f>'DAY20'!H87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+(Table123[[#This Row],[OPENING ]]+Table123[[#This Row],[RECEIPTS]]+Table123[[#This Row],[RETURNS]])-(Table123[[#This Row],[EXCHANGED]]+Table123[[#This Row],[SALES]]+Table123[[#This Row],[ISSUES]])</f>
        <v>0</v>
      </c>
      <c r="I87" s="53">
        <v>0</v>
      </c>
      <c r="J87" s="58">
        <f t="shared" si="26"/>
        <v>0</v>
      </c>
      <c r="K87" s="53">
        <f>+'DAY20'!K87+'DAY21'!C87</f>
        <v>0</v>
      </c>
      <c r="L87" s="54">
        <f>+'DAY20'!L87+'DAY21'!D87</f>
        <v>0</v>
      </c>
      <c r="M87" s="55">
        <f>+'DAY20'!M87+'DAY21'!E87</f>
        <v>0</v>
      </c>
      <c r="N87" s="52">
        <f>+'DAY20'!N87+'DAY21'!F87</f>
        <v>0</v>
      </c>
      <c r="O87" s="276">
        <f>+'DAY20'!O87+'DAY21'!G87</f>
        <v>0</v>
      </c>
      <c r="P87" s="53">
        <f t="shared" si="28"/>
        <v>0</v>
      </c>
      <c r="Q87" s="54">
        <f t="shared" si="29"/>
        <v>0</v>
      </c>
      <c r="R87" s="55">
        <f t="shared" si="30"/>
        <v>0</v>
      </c>
      <c r="S87" s="52">
        <f t="shared" si="31"/>
        <v>0</v>
      </c>
      <c r="T87" s="276">
        <f t="shared" si="32"/>
        <v>0</v>
      </c>
      <c r="U87" s="62">
        <f t="shared" si="25"/>
        <v>0</v>
      </c>
    </row>
    <row r="88" spans="1:21" x14ac:dyDescent="0.25">
      <c r="A88" s="338" t="s">
        <v>120</v>
      </c>
      <c r="B88" s="52">
        <f>'DAY20'!H88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+(Table123[[#This Row],[OPENING ]]+Table123[[#This Row],[RECEIPTS]]+Table123[[#This Row],[RETURNS]])-(Table123[[#This Row],[EXCHANGED]]+Table123[[#This Row],[SALES]]+Table123[[#This Row],[ISSUES]])</f>
        <v>5</v>
      </c>
      <c r="I88" s="53">
        <v>0</v>
      </c>
      <c r="J88" s="58">
        <f t="shared" si="26"/>
        <v>-5</v>
      </c>
      <c r="K88" s="53">
        <f>+'DAY20'!K88+'DAY21'!C88</f>
        <v>0</v>
      </c>
      <c r="L88" s="54">
        <f>+'DAY20'!L88+'DAY21'!D88</f>
        <v>0</v>
      </c>
      <c r="M88" s="55">
        <f>+'DAY20'!M88+'DAY21'!E88</f>
        <v>0</v>
      </c>
      <c r="N88" s="52">
        <f>+'DAY20'!N88+'DAY21'!F88</f>
        <v>0</v>
      </c>
      <c r="O88" s="276">
        <f>+'DAY20'!O88+'DAY21'!G88</f>
        <v>0</v>
      </c>
      <c r="P88" s="53">
        <f t="shared" si="28"/>
        <v>0</v>
      </c>
      <c r="Q88" s="54">
        <f t="shared" si="29"/>
        <v>0</v>
      </c>
      <c r="R88" s="55">
        <f t="shared" si="30"/>
        <v>0</v>
      </c>
      <c r="S88" s="52">
        <f t="shared" si="31"/>
        <v>0</v>
      </c>
      <c r="T88" s="276">
        <f t="shared" si="32"/>
        <v>0</v>
      </c>
      <c r="U88" s="62">
        <f t="shared" si="25"/>
        <v>0</v>
      </c>
    </row>
    <row r="89" spans="1:21" x14ac:dyDescent="0.25">
      <c r="A89" s="338" t="s">
        <v>43</v>
      </c>
      <c r="B89" s="52">
        <f>'DAY20'!H89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+(Table123[[#This Row],[OPENING ]]+Table123[[#This Row],[RECEIPTS]]+Table123[[#This Row],[RETURNS]])-(Table123[[#This Row],[EXCHANGED]]+Table123[[#This Row],[SALES]]+Table123[[#This Row],[ISSUES]])</f>
        <v>0</v>
      </c>
      <c r="I89" s="53">
        <v>0</v>
      </c>
      <c r="J89" s="58">
        <f t="shared" si="26"/>
        <v>0</v>
      </c>
      <c r="K89" s="53">
        <f>+'DAY20'!K89+'DAY21'!C89</f>
        <v>0</v>
      </c>
      <c r="L89" s="54">
        <f>+'DAY20'!L89+'DAY21'!D89</f>
        <v>0</v>
      </c>
      <c r="M89" s="55">
        <f>+'DAY20'!M89+'DAY21'!E89</f>
        <v>0</v>
      </c>
      <c r="N89" s="52">
        <f>+'DAY20'!N89+'DAY21'!F89</f>
        <v>0</v>
      </c>
      <c r="O89" s="276">
        <f>+'DAY20'!O89+'DAY21'!G89</f>
        <v>0</v>
      </c>
      <c r="P89" s="53">
        <f t="shared" si="28"/>
        <v>0</v>
      </c>
      <c r="Q89" s="54">
        <f t="shared" si="29"/>
        <v>0</v>
      </c>
      <c r="R89" s="55">
        <f t="shared" si="30"/>
        <v>0</v>
      </c>
      <c r="S89" s="52">
        <f t="shared" si="31"/>
        <v>0</v>
      </c>
      <c r="T89" s="276">
        <f t="shared" si="32"/>
        <v>0</v>
      </c>
      <c r="U89" s="62">
        <f t="shared" si="25"/>
        <v>0</v>
      </c>
    </row>
    <row r="90" spans="1:21" x14ac:dyDescent="0.25">
      <c r="A90" s="338" t="s">
        <v>44</v>
      </c>
      <c r="B90" s="52">
        <f>'DAY20'!H90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+(Table123[[#This Row],[OPENING ]]+Table123[[#This Row],[RECEIPTS]]+Table123[[#This Row],[RETURNS]])-(Table123[[#This Row],[EXCHANGED]]+Table123[[#This Row],[SALES]]+Table123[[#This Row],[ISSUES]])</f>
        <v>0</v>
      </c>
      <c r="I90" s="53">
        <v>0</v>
      </c>
      <c r="J90" s="58">
        <f t="shared" si="26"/>
        <v>0</v>
      </c>
      <c r="K90" s="53">
        <f>+'DAY20'!K90+'DAY21'!C90</f>
        <v>0</v>
      </c>
      <c r="L90" s="54">
        <f>+'DAY20'!L90+'DAY21'!D90</f>
        <v>0</v>
      </c>
      <c r="M90" s="55">
        <f>+'DAY20'!M90+'DAY21'!E90</f>
        <v>0</v>
      </c>
      <c r="N90" s="52">
        <f>+'DAY20'!N90+'DAY21'!F90</f>
        <v>0</v>
      </c>
      <c r="O90" s="276">
        <f>+'DAY20'!O90+'DAY21'!G90</f>
        <v>0</v>
      </c>
      <c r="P90" s="53">
        <f t="shared" si="28"/>
        <v>0</v>
      </c>
      <c r="Q90" s="54">
        <f t="shared" si="29"/>
        <v>0</v>
      </c>
      <c r="R90" s="55">
        <f t="shared" si="30"/>
        <v>0</v>
      </c>
      <c r="S90" s="52">
        <f t="shared" si="31"/>
        <v>0</v>
      </c>
      <c r="T90" s="276">
        <f t="shared" si="32"/>
        <v>0</v>
      </c>
      <c r="U90" s="62">
        <f t="shared" si="25"/>
        <v>0</v>
      </c>
    </row>
    <row r="91" spans="1:21" x14ac:dyDescent="0.25">
      <c r="A91" s="338" t="s">
        <v>45</v>
      </c>
      <c r="B91" s="52">
        <f>'DAY20'!H91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+(Table123[[#This Row],[OPENING ]]+Table123[[#This Row],[RECEIPTS]]+Table123[[#This Row],[RETURNS]])-(Table123[[#This Row],[EXCHANGED]]+Table123[[#This Row],[SALES]]+Table123[[#This Row],[ISSUES]])</f>
        <v>0</v>
      </c>
      <c r="I91" s="53">
        <v>0</v>
      </c>
      <c r="J91" s="58">
        <f t="shared" si="26"/>
        <v>0</v>
      </c>
      <c r="K91" s="53">
        <f>+'DAY20'!K91+'DAY21'!C91</f>
        <v>0</v>
      </c>
      <c r="L91" s="54">
        <f>+'DAY20'!L91+'DAY21'!D91</f>
        <v>0</v>
      </c>
      <c r="M91" s="55">
        <f>+'DAY20'!M91+'DAY21'!E91</f>
        <v>0</v>
      </c>
      <c r="N91" s="52">
        <f>+'DAY20'!N91+'DAY21'!F91</f>
        <v>0</v>
      </c>
      <c r="O91" s="276">
        <f>+'DAY20'!O91+'DAY21'!G91</f>
        <v>0</v>
      </c>
      <c r="P91" s="53">
        <f t="shared" si="28"/>
        <v>0</v>
      </c>
      <c r="Q91" s="54">
        <f t="shared" si="29"/>
        <v>0</v>
      </c>
      <c r="R91" s="55">
        <f t="shared" si="30"/>
        <v>0</v>
      </c>
      <c r="S91" s="52">
        <f t="shared" si="31"/>
        <v>0</v>
      </c>
      <c r="T91" s="276">
        <f t="shared" si="32"/>
        <v>0</v>
      </c>
      <c r="U91" s="62">
        <f t="shared" si="25"/>
        <v>0</v>
      </c>
    </row>
    <row r="92" spans="1:21" x14ac:dyDescent="0.25">
      <c r="A92" s="338" t="s">
        <v>174</v>
      </c>
      <c r="B92" s="52">
        <f>'DAY20'!H92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+(Table123[[#This Row],[OPENING ]]+Table123[[#This Row],[RECEIPTS]]+Table123[[#This Row],[RETURNS]])-(Table123[[#This Row],[EXCHANGED]]+Table123[[#This Row],[SALES]]+Table123[[#This Row],[ISSUES]])</f>
        <v>0</v>
      </c>
      <c r="I92" s="53">
        <v>0</v>
      </c>
      <c r="J92" s="58">
        <f t="shared" si="26"/>
        <v>0</v>
      </c>
      <c r="K92" s="53">
        <f>+'DAY20'!K92+'DAY21'!C92</f>
        <v>0</v>
      </c>
      <c r="L92" s="54">
        <f>+'DAY20'!L92+'DAY21'!D92</f>
        <v>0</v>
      </c>
      <c r="M92" s="55">
        <f>+'DAY20'!M92+'DAY21'!E92</f>
        <v>0</v>
      </c>
      <c r="N92" s="52">
        <f>+'DAY20'!N92+'DAY21'!F92</f>
        <v>0</v>
      </c>
      <c r="O92" s="276">
        <f>+'DAY20'!O92+'DAY21'!G92</f>
        <v>0</v>
      </c>
      <c r="P92" s="53">
        <f t="shared" si="28"/>
        <v>0</v>
      </c>
      <c r="Q92" s="54">
        <f t="shared" si="29"/>
        <v>0</v>
      </c>
      <c r="R92" s="55">
        <f t="shared" si="30"/>
        <v>0</v>
      </c>
      <c r="S92" s="52">
        <f t="shared" si="31"/>
        <v>0</v>
      </c>
      <c r="T92" s="276">
        <f t="shared" si="32"/>
        <v>0</v>
      </c>
      <c r="U92" s="62">
        <f t="shared" si="25"/>
        <v>0</v>
      </c>
    </row>
    <row r="93" spans="1:21" x14ac:dyDescent="0.25">
      <c r="A93" s="338" t="s">
        <v>229</v>
      </c>
      <c r="B93" s="52">
        <f>'DAY20'!H93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+(Table123[[#This Row],[OPENING ]]+Table123[[#This Row],[RECEIPTS]]+Table123[[#This Row],[RETURNS]])-(Table123[[#This Row],[EXCHANGED]]+Table123[[#This Row],[SALES]]+Table123[[#This Row],[ISSUES]])</f>
        <v>0</v>
      </c>
      <c r="I93" s="53">
        <v>0</v>
      </c>
      <c r="J93" s="58">
        <f t="shared" si="26"/>
        <v>0</v>
      </c>
      <c r="K93" s="53">
        <f>+'DAY20'!K93+'DAY21'!C93</f>
        <v>0</v>
      </c>
      <c r="L93" s="54">
        <f>+'DAY20'!L93+'DAY21'!D93</f>
        <v>0</v>
      </c>
      <c r="M93" s="55">
        <f>+'DAY20'!M93+'DAY21'!E93</f>
        <v>0</v>
      </c>
      <c r="N93" s="52">
        <f>+'DAY20'!N93+'DAY21'!F93</f>
        <v>0</v>
      </c>
      <c r="O93" s="276">
        <f>+'DAY20'!O93+'DAY21'!G93</f>
        <v>0</v>
      </c>
      <c r="P93" s="53">
        <f t="shared" si="28"/>
        <v>0</v>
      </c>
      <c r="Q93" s="54">
        <f t="shared" si="29"/>
        <v>0</v>
      </c>
      <c r="R93" s="55">
        <f t="shared" si="30"/>
        <v>0</v>
      </c>
      <c r="S93" s="52">
        <f t="shared" si="31"/>
        <v>0</v>
      </c>
      <c r="T93" s="276">
        <f t="shared" si="32"/>
        <v>0</v>
      </c>
      <c r="U93" s="62">
        <f t="shared" si="25"/>
        <v>0</v>
      </c>
    </row>
    <row r="94" spans="1:21" x14ac:dyDescent="0.25">
      <c r="A94" s="338" t="s">
        <v>175</v>
      </c>
      <c r="B94" s="52">
        <f>'DAY20'!H94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+(Table123[[#This Row],[OPENING ]]+Table123[[#This Row],[RECEIPTS]]+Table123[[#This Row],[RETURNS]])-(Table123[[#This Row],[EXCHANGED]]+Table123[[#This Row],[SALES]]+Table123[[#This Row],[ISSUES]])</f>
        <v>0</v>
      </c>
      <c r="I94" s="53">
        <v>0</v>
      </c>
      <c r="J94" s="58">
        <f t="shared" si="26"/>
        <v>0</v>
      </c>
      <c r="K94" s="53">
        <f>+'DAY20'!K94+'DAY21'!C94</f>
        <v>0</v>
      </c>
      <c r="L94" s="54">
        <f>+'DAY20'!L94+'DAY21'!D94</f>
        <v>0</v>
      </c>
      <c r="M94" s="55">
        <f>+'DAY20'!M94+'DAY21'!E94</f>
        <v>0</v>
      </c>
      <c r="N94" s="52">
        <f>+'DAY20'!N94+'DAY21'!F94</f>
        <v>0</v>
      </c>
      <c r="O94" s="276">
        <f>+'DAY20'!O94+'DAY21'!G94</f>
        <v>0</v>
      </c>
      <c r="P94" s="53">
        <f t="shared" si="28"/>
        <v>0</v>
      </c>
      <c r="Q94" s="54">
        <f t="shared" si="29"/>
        <v>0</v>
      </c>
      <c r="R94" s="55">
        <f t="shared" si="30"/>
        <v>0</v>
      </c>
      <c r="S94" s="52">
        <f t="shared" si="31"/>
        <v>0</v>
      </c>
      <c r="T94" s="276">
        <f t="shared" si="32"/>
        <v>0</v>
      </c>
      <c r="U94" s="62">
        <f t="shared" si="25"/>
        <v>0</v>
      </c>
    </row>
    <row r="95" spans="1:21" x14ac:dyDescent="0.25">
      <c r="A95" s="338" t="s">
        <v>260</v>
      </c>
      <c r="B95" s="52">
        <f>'DAY20'!H95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+(Table123[[#This Row],[OPENING ]]+Table123[[#This Row],[RECEIPTS]]+Table123[[#This Row],[RETURNS]])-(Table123[[#This Row],[EXCHANGED]]+Table123[[#This Row],[SALES]]+Table123[[#This Row],[ISSUES]])</f>
        <v>25</v>
      </c>
      <c r="I95" s="53">
        <v>0</v>
      </c>
      <c r="J95" s="58">
        <f t="shared" si="26"/>
        <v>-25</v>
      </c>
      <c r="K95" s="53">
        <f>+'DAY20'!K95+'DAY21'!C95</f>
        <v>0</v>
      </c>
      <c r="L95" s="54">
        <f>+'DAY20'!L95+'DAY21'!D95</f>
        <v>0</v>
      </c>
      <c r="M95" s="55">
        <f>+'DAY20'!M95+'DAY21'!E95</f>
        <v>0</v>
      </c>
      <c r="N95" s="52">
        <f>+'DAY20'!N95+'DAY21'!F95</f>
        <v>0</v>
      </c>
      <c r="O95" s="276">
        <f>+'DAY20'!O95+'DAY21'!G95</f>
        <v>0</v>
      </c>
      <c r="P95" s="53">
        <f t="shared" si="28"/>
        <v>0</v>
      </c>
      <c r="Q95" s="54">
        <f t="shared" si="29"/>
        <v>0</v>
      </c>
      <c r="R95" s="55">
        <f t="shared" si="30"/>
        <v>0</v>
      </c>
      <c r="S95" s="52">
        <f t="shared" si="31"/>
        <v>0</v>
      </c>
      <c r="T95" s="276">
        <f t="shared" si="32"/>
        <v>0</v>
      </c>
      <c r="U95" s="62">
        <f t="shared" si="25"/>
        <v>0</v>
      </c>
    </row>
    <row r="96" spans="1:21" x14ac:dyDescent="0.25">
      <c r="A96" s="338" t="s">
        <v>244</v>
      </c>
      <c r="B96" s="52">
        <f>'DAY20'!H96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+(Table123[[#This Row],[OPENING ]]+Table123[[#This Row],[RECEIPTS]]+Table123[[#This Row],[RETURNS]])-(Table123[[#This Row],[EXCHANGED]]+Table123[[#This Row],[SALES]]+Table123[[#This Row],[ISSUES]])</f>
        <v>0</v>
      </c>
      <c r="I96" s="53">
        <v>0</v>
      </c>
      <c r="J96" s="58">
        <f t="shared" si="26"/>
        <v>0</v>
      </c>
      <c r="K96" s="53">
        <f>+'DAY20'!K96+'DAY21'!C96</f>
        <v>0</v>
      </c>
      <c r="L96" s="54">
        <f>+'DAY20'!L96+'DAY21'!D96</f>
        <v>0</v>
      </c>
      <c r="M96" s="55">
        <f>+'DAY20'!M96+'DAY21'!E96</f>
        <v>0</v>
      </c>
      <c r="N96" s="52">
        <f>+'DAY20'!N96+'DAY21'!F96</f>
        <v>0</v>
      </c>
      <c r="O96" s="276">
        <f>+'DAY20'!O96+'DAY21'!G96</f>
        <v>0</v>
      </c>
      <c r="P96" s="53">
        <f t="shared" si="28"/>
        <v>0</v>
      </c>
      <c r="Q96" s="54">
        <f t="shared" si="29"/>
        <v>0</v>
      </c>
      <c r="R96" s="55">
        <f t="shared" si="30"/>
        <v>0</v>
      </c>
      <c r="S96" s="52">
        <f t="shared" si="31"/>
        <v>0</v>
      </c>
      <c r="T96" s="276">
        <f t="shared" si="32"/>
        <v>0</v>
      </c>
      <c r="U96" s="62">
        <f t="shared" si="25"/>
        <v>0</v>
      </c>
    </row>
    <row r="97" spans="1:21" x14ac:dyDescent="0.25">
      <c r="A97" s="338" t="s">
        <v>245</v>
      </c>
      <c r="B97" s="52">
        <f>'DAY20'!H97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+(Table123[[#This Row],[OPENING ]]+Table123[[#This Row],[RECEIPTS]]+Table123[[#This Row],[RETURNS]])-(Table123[[#This Row],[EXCHANGED]]+Table123[[#This Row],[SALES]]+Table123[[#This Row],[ISSUES]])</f>
        <v>30.400000000000006</v>
      </c>
      <c r="I97" s="53">
        <v>0</v>
      </c>
      <c r="J97" s="58">
        <f t="shared" si="26"/>
        <v>-30.400000000000006</v>
      </c>
      <c r="K97" s="53">
        <f>+'DAY20'!K97+'DAY21'!C97</f>
        <v>0</v>
      </c>
      <c r="L97" s="54">
        <f>+'DAY20'!L97+'DAY21'!D97</f>
        <v>0</v>
      </c>
      <c r="M97" s="55">
        <f>+'DAY20'!M97+'DAY21'!E97</f>
        <v>0</v>
      </c>
      <c r="N97" s="52">
        <f>+'DAY20'!N97+'DAY21'!F97</f>
        <v>0</v>
      </c>
      <c r="O97" s="276">
        <f>+'DAY20'!O97+'DAY21'!G97</f>
        <v>155</v>
      </c>
      <c r="P97" s="53">
        <f t="shared" si="28"/>
        <v>0</v>
      </c>
      <c r="Q97" s="54">
        <f t="shared" si="29"/>
        <v>0</v>
      </c>
      <c r="R97" s="55">
        <f t="shared" si="30"/>
        <v>0</v>
      </c>
      <c r="S97" s="52">
        <f t="shared" si="31"/>
        <v>0</v>
      </c>
      <c r="T97" s="276">
        <f t="shared" si="32"/>
        <v>7.3809523809523814</v>
      </c>
      <c r="U97" s="62">
        <f t="shared" si="25"/>
        <v>4.1187096774193552</v>
      </c>
    </row>
    <row r="98" spans="1:21" x14ac:dyDescent="0.25">
      <c r="A98" s="338"/>
      <c r="B98" s="52">
        <f>'DAY20'!H98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+(Table123[[#This Row],[OPENING ]]+Table123[[#This Row],[RECEIPTS]]+Table123[[#This Row],[RETURNS]])-(Table123[[#This Row],[EXCHANGED]]+Table123[[#This Row],[SALES]]+Table123[[#This Row],[ISSUES]])</f>
        <v>0</v>
      </c>
      <c r="I98" s="53">
        <v>0</v>
      </c>
      <c r="J98" s="58">
        <f t="shared" si="26"/>
        <v>0</v>
      </c>
      <c r="K98" s="53">
        <f>+'DAY20'!K98+'DAY21'!C98</f>
        <v>0</v>
      </c>
      <c r="L98" s="54">
        <f>+'DAY20'!L98+'DAY21'!D98</f>
        <v>0</v>
      </c>
      <c r="M98" s="55">
        <f>+'DAY20'!M98+'DAY21'!E98</f>
        <v>0</v>
      </c>
      <c r="N98" s="52">
        <f>+'DAY20'!N98+'DAY21'!F98</f>
        <v>0</v>
      </c>
      <c r="O98" s="276">
        <f>+'DAY20'!O98+'DAY21'!G98</f>
        <v>0</v>
      </c>
      <c r="P98" s="53">
        <f t="shared" si="28"/>
        <v>0</v>
      </c>
      <c r="Q98" s="54">
        <f t="shared" si="29"/>
        <v>0</v>
      </c>
      <c r="R98" s="55">
        <f t="shared" si="30"/>
        <v>0</v>
      </c>
      <c r="S98" s="52">
        <f t="shared" si="31"/>
        <v>0</v>
      </c>
      <c r="T98" s="276">
        <f t="shared" si="32"/>
        <v>0</v>
      </c>
      <c r="U98" s="62">
        <f t="shared" si="25"/>
        <v>0</v>
      </c>
    </row>
    <row r="99" spans="1:21" ht="15.75" thickBot="1" x14ac:dyDescent="0.3">
      <c r="A99" s="339"/>
      <c r="B99" s="52">
        <f>'DAY20'!H99</f>
        <v>0</v>
      </c>
      <c r="C99" s="53">
        <v>0</v>
      </c>
      <c r="D99" s="54">
        <v>0</v>
      </c>
      <c r="E99" s="55">
        <v>0</v>
      </c>
      <c r="F99" s="52">
        <v>0</v>
      </c>
      <c r="G99" s="276">
        <v>0</v>
      </c>
      <c r="H99" s="54">
        <f>+(Table123[[#This Row],[OPENING ]]+Table123[[#This Row],[RECEIPTS]]+Table123[[#This Row],[RETURNS]])-(Table123[[#This Row],[EXCHANGED]]+Table123[[#This Row],[SALES]]+Table123[[#This Row],[ISSUES]])</f>
        <v>0</v>
      </c>
      <c r="I99" s="144">
        <v>0</v>
      </c>
      <c r="J99" s="148">
        <f>+I99-H99</f>
        <v>0</v>
      </c>
      <c r="K99" s="53">
        <f>+'DAY20'!K99+'DAY21'!C99</f>
        <v>0</v>
      </c>
      <c r="L99" s="54">
        <f>+'DAY20'!L99+'DAY21'!D99</f>
        <v>0</v>
      </c>
      <c r="M99" s="55">
        <f>+'DAY20'!M99+'DAY21'!E99</f>
        <v>0</v>
      </c>
      <c r="N99" s="52">
        <f>+'DAY20'!N99+'DAY21'!F99</f>
        <v>0</v>
      </c>
      <c r="O99" s="276">
        <f>+'DAY20'!O99+'DAY21'!G99</f>
        <v>0</v>
      </c>
      <c r="P99" s="53">
        <f t="shared" si="28"/>
        <v>0</v>
      </c>
      <c r="Q99" s="54">
        <f t="shared" si="29"/>
        <v>0</v>
      </c>
      <c r="R99" s="55">
        <f t="shared" si="30"/>
        <v>0</v>
      </c>
      <c r="S99" s="52">
        <f t="shared" si="31"/>
        <v>0</v>
      </c>
      <c r="T99" s="276">
        <f t="shared" si="3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3">SUM(B83:B99)</f>
        <v>3565.0000000000005</v>
      </c>
      <c r="C100" s="161">
        <f t="shared" si="33"/>
        <v>0</v>
      </c>
      <c r="D100" s="162">
        <f t="shared" si="33"/>
        <v>0</v>
      </c>
      <c r="E100" s="163">
        <f t="shared" si="33"/>
        <v>0</v>
      </c>
      <c r="F100" s="160">
        <f t="shared" si="33"/>
        <v>0</v>
      </c>
      <c r="G100" s="277">
        <f t="shared" si="33"/>
        <v>0</v>
      </c>
      <c r="H100" s="162">
        <f t="shared" si="33"/>
        <v>3565.0000000000005</v>
      </c>
      <c r="I100" s="161">
        <f t="shared" si="33"/>
        <v>0</v>
      </c>
      <c r="J100" s="161">
        <f t="shared" ref="J100:T100" si="34">SUM(J83:J99)</f>
        <v>-3565.0000000000005</v>
      </c>
      <c r="K100" s="161">
        <f t="shared" si="34"/>
        <v>8250</v>
      </c>
      <c r="L100" s="161">
        <f t="shared" si="34"/>
        <v>96.6</v>
      </c>
      <c r="M100" s="163">
        <f t="shared" si="34"/>
        <v>0</v>
      </c>
      <c r="N100" s="160">
        <f t="shared" si="34"/>
        <v>0</v>
      </c>
      <c r="O100" s="277">
        <f t="shared" si="34"/>
        <v>7032</v>
      </c>
      <c r="P100" s="161">
        <f t="shared" si="34"/>
        <v>392.85714285714283</v>
      </c>
      <c r="Q100" s="162">
        <f t="shared" si="34"/>
        <v>4.5999999999999996</v>
      </c>
      <c r="R100" s="163">
        <f t="shared" si="34"/>
        <v>0</v>
      </c>
      <c r="S100" s="160">
        <f t="shared" si="34"/>
        <v>0</v>
      </c>
      <c r="T100" s="277">
        <f t="shared" si="34"/>
        <v>334.85714285714289</v>
      </c>
      <c r="U100" s="166">
        <f t="shared" si="25"/>
        <v>4.8681284382193448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'DAY20'!H102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+(Table123[[#This Row],[OPENING ]]+Table123[[#This Row],[RECEIPTS]]+Table123[[#This Row],[RETURNS]])-(Table123[[#This Row],[EXCHANGED]]+Table123[[#This Row],[SALES]]+Table123[[#This Row],[ISSUES]])</f>
        <v>0</v>
      </c>
      <c r="I102" s="53">
        <v>0</v>
      </c>
      <c r="J102" s="58">
        <f t="shared" si="26"/>
        <v>0</v>
      </c>
      <c r="K102" s="53">
        <f>+'DAY20'!K102+'DAY21'!C102</f>
        <v>0</v>
      </c>
      <c r="L102" s="54">
        <f>+'DAY20'!L102+'DAY21'!D102</f>
        <v>0</v>
      </c>
      <c r="M102" s="55">
        <f>+'DAY20'!M102+'DAY21'!E102</f>
        <v>0</v>
      </c>
      <c r="N102" s="52">
        <f>+'DAY20'!N102+'DAY21'!F102</f>
        <v>0</v>
      </c>
      <c r="O102" s="276">
        <f>+'DAY20'!O102+'DAY21'!G102</f>
        <v>0</v>
      </c>
      <c r="P102" s="53">
        <f>+K102/21</f>
        <v>0</v>
      </c>
      <c r="Q102" s="54">
        <f>+L102/21</f>
        <v>0</v>
      </c>
      <c r="R102" s="55">
        <f>+M102/21</f>
        <v>0</v>
      </c>
      <c r="S102" s="52">
        <f>+N102/21</f>
        <v>0</v>
      </c>
      <c r="T102" s="276">
        <f>+O102/21</f>
        <v>0</v>
      </c>
      <c r="U102" s="62">
        <f t="shared" si="25"/>
        <v>0</v>
      </c>
    </row>
    <row r="103" spans="1:21" x14ac:dyDescent="0.25">
      <c r="A103" s="340" t="s">
        <v>164</v>
      </c>
      <c r="B103" s="52">
        <f>'DAY20'!H103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+(Table123[[#This Row],[OPENING ]]+Table123[[#This Row],[RECEIPTS]]+Table123[[#This Row],[RETURNS]])-(Table123[[#This Row],[EXCHANGED]]+Table123[[#This Row],[SALES]]+Table123[[#This Row],[ISSUES]])</f>
        <v>0</v>
      </c>
      <c r="I103" s="53">
        <v>0</v>
      </c>
      <c r="J103" s="58">
        <f t="shared" si="26"/>
        <v>0</v>
      </c>
      <c r="K103" s="53">
        <f>+'DAY20'!K103+'DAY21'!C103</f>
        <v>0</v>
      </c>
      <c r="L103" s="54">
        <f>+'DAY20'!L103+'DAY21'!D103</f>
        <v>0</v>
      </c>
      <c r="M103" s="55">
        <f>+'DAY20'!M103+'DAY21'!E103</f>
        <v>0</v>
      </c>
      <c r="N103" s="52">
        <f>+'DAY20'!N103+'DAY21'!F103</f>
        <v>0</v>
      </c>
      <c r="O103" s="276">
        <f>+'DAY20'!O103+'DAY21'!G103</f>
        <v>0</v>
      </c>
      <c r="P103" s="53">
        <f t="shared" ref="P103:P113" si="35">+K103/21</f>
        <v>0</v>
      </c>
      <c r="Q103" s="54">
        <f t="shared" ref="Q103:Q113" si="36">+L103/21</f>
        <v>0</v>
      </c>
      <c r="R103" s="55">
        <f t="shared" ref="R103:R113" si="37">+M103/21</f>
        <v>0</v>
      </c>
      <c r="S103" s="52">
        <f t="shared" ref="S103:S113" si="38">+N103/21</f>
        <v>0</v>
      </c>
      <c r="T103" s="276">
        <f t="shared" ref="T103:T113" si="39">+O103/21</f>
        <v>0</v>
      </c>
      <c r="U103" s="62">
        <f t="shared" si="25"/>
        <v>0</v>
      </c>
    </row>
    <row r="104" spans="1:21" x14ac:dyDescent="0.25">
      <c r="A104" s="340" t="s">
        <v>114</v>
      </c>
      <c r="B104" s="52">
        <f>'DAY20'!H104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+(Table123[[#This Row],[OPENING ]]+Table123[[#This Row],[RECEIPTS]]+Table123[[#This Row],[RETURNS]])-(Table123[[#This Row],[EXCHANGED]]+Table123[[#This Row],[SALES]]+Table123[[#This Row],[ISSUES]])</f>
        <v>0</v>
      </c>
      <c r="I104" s="53">
        <v>0</v>
      </c>
      <c r="J104" s="58">
        <f t="shared" si="26"/>
        <v>0</v>
      </c>
      <c r="K104" s="53">
        <f>+'DAY20'!K104+'DAY21'!C104</f>
        <v>0</v>
      </c>
      <c r="L104" s="54">
        <f>+'DAY20'!L104+'DAY21'!D104</f>
        <v>0</v>
      </c>
      <c r="M104" s="55">
        <f>+'DAY20'!M104+'DAY21'!E104</f>
        <v>0</v>
      </c>
      <c r="N104" s="52">
        <f>+'DAY20'!N104+'DAY21'!F104</f>
        <v>0</v>
      </c>
      <c r="O104" s="276">
        <f>+'DAY20'!O104+'DAY21'!G104</f>
        <v>0</v>
      </c>
      <c r="P104" s="53">
        <f t="shared" si="35"/>
        <v>0</v>
      </c>
      <c r="Q104" s="54">
        <f t="shared" si="36"/>
        <v>0</v>
      </c>
      <c r="R104" s="55">
        <f t="shared" si="37"/>
        <v>0</v>
      </c>
      <c r="S104" s="52">
        <f t="shared" si="38"/>
        <v>0</v>
      </c>
      <c r="T104" s="276">
        <f t="shared" si="39"/>
        <v>0</v>
      </c>
      <c r="U104" s="62">
        <f t="shared" si="25"/>
        <v>0</v>
      </c>
    </row>
    <row r="105" spans="1:21" x14ac:dyDescent="0.25">
      <c r="A105" s="340" t="s">
        <v>113</v>
      </c>
      <c r="B105" s="52">
        <f>'DAY20'!H105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+(Table123[[#This Row],[OPENING ]]+Table123[[#This Row],[RECEIPTS]]+Table123[[#This Row],[RETURNS]])-(Table123[[#This Row],[EXCHANGED]]+Table123[[#This Row],[SALES]]+Table123[[#This Row],[ISSUES]])</f>
        <v>0</v>
      </c>
      <c r="I105" s="53">
        <v>0</v>
      </c>
      <c r="J105" s="58">
        <f t="shared" si="26"/>
        <v>0</v>
      </c>
      <c r="K105" s="53">
        <f>+'DAY20'!K105+'DAY21'!C105</f>
        <v>0</v>
      </c>
      <c r="L105" s="54">
        <f>+'DAY20'!L105+'DAY21'!D105</f>
        <v>0</v>
      </c>
      <c r="M105" s="55">
        <f>+'DAY20'!M105+'DAY21'!E105</f>
        <v>0</v>
      </c>
      <c r="N105" s="52">
        <f>+'DAY20'!N105+'DAY21'!F105</f>
        <v>0</v>
      </c>
      <c r="O105" s="276">
        <f>+'DAY20'!O105+'DAY21'!G105</f>
        <v>0</v>
      </c>
      <c r="P105" s="53">
        <f t="shared" si="35"/>
        <v>0</v>
      </c>
      <c r="Q105" s="54">
        <f t="shared" si="36"/>
        <v>0</v>
      </c>
      <c r="R105" s="55">
        <f t="shared" si="37"/>
        <v>0</v>
      </c>
      <c r="S105" s="52">
        <f t="shared" si="38"/>
        <v>0</v>
      </c>
      <c r="T105" s="276">
        <f t="shared" si="39"/>
        <v>0</v>
      </c>
      <c r="U105" s="62">
        <f t="shared" si="25"/>
        <v>0</v>
      </c>
    </row>
    <row r="106" spans="1:21" x14ac:dyDescent="0.25">
      <c r="A106" s="341" t="s">
        <v>171</v>
      </c>
      <c r="B106" s="52">
        <f>'DAY20'!H106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+(Table123[[#This Row],[OPENING ]]+Table123[[#This Row],[RECEIPTS]]+Table123[[#This Row],[RETURNS]])-(Table123[[#This Row],[EXCHANGED]]+Table123[[#This Row],[SALES]]+Table123[[#This Row],[ISSUES]])</f>
        <v>0</v>
      </c>
      <c r="I106" s="53">
        <v>0</v>
      </c>
      <c r="J106" s="58">
        <f t="shared" si="26"/>
        <v>0</v>
      </c>
      <c r="K106" s="53">
        <f>+'DAY20'!K106+'DAY21'!C106</f>
        <v>0</v>
      </c>
      <c r="L106" s="54">
        <f>+'DAY20'!L106+'DAY21'!D106</f>
        <v>0</v>
      </c>
      <c r="M106" s="55">
        <f>+'DAY20'!M106+'DAY21'!E106</f>
        <v>0</v>
      </c>
      <c r="N106" s="52">
        <f>+'DAY20'!N106+'DAY21'!F106</f>
        <v>0</v>
      </c>
      <c r="O106" s="276">
        <f>+'DAY20'!O106+'DAY21'!G106</f>
        <v>0</v>
      </c>
      <c r="P106" s="53">
        <f t="shared" si="35"/>
        <v>0</v>
      </c>
      <c r="Q106" s="54">
        <f t="shared" si="36"/>
        <v>0</v>
      </c>
      <c r="R106" s="55">
        <f t="shared" si="37"/>
        <v>0</v>
      </c>
      <c r="S106" s="52">
        <f t="shared" si="38"/>
        <v>0</v>
      </c>
      <c r="T106" s="276">
        <f t="shared" si="39"/>
        <v>0</v>
      </c>
      <c r="U106" s="62">
        <f t="shared" si="25"/>
        <v>0</v>
      </c>
    </row>
    <row r="107" spans="1:21" x14ac:dyDescent="0.25">
      <c r="A107" s="340" t="s">
        <v>261</v>
      </c>
      <c r="B107" s="52">
        <f>'DAY20'!H107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+(Table123[[#This Row],[OPENING ]]+Table123[[#This Row],[RECEIPTS]]+Table123[[#This Row],[RETURNS]])-(Table123[[#This Row],[EXCHANGED]]+Table123[[#This Row],[SALES]]+Table123[[#This Row],[ISSUES]])</f>
        <v>258.60000000000002</v>
      </c>
      <c r="I107" s="53">
        <v>0</v>
      </c>
      <c r="J107" s="58">
        <f t="shared" si="26"/>
        <v>-258.60000000000002</v>
      </c>
      <c r="K107" s="53">
        <f>+'DAY20'!K107+'DAY21'!C107</f>
        <v>0</v>
      </c>
      <c r="L107" s="54">
        <f>+'DAY20'!L107+'DAY21'!D107</f>
        <v>0</v>
      </c>
      <c r="M107" s="55">
        <f>+'DAY20'!M107+'DAY21'!E107</f>
        <v>0</v>
      </c>
      <c r="N107" s="52">
        <f>+'DAY20'!N107+'DAY21'!F107</f>
        <v>0</v>
      </c>
      <c r="O107" s="276">
        <f>+'DAY20'!O107+'DAY21'!G107</f>
        <v>0</v>
      </c>
      <c r="P107" s="53">
        <f t="shared" si="35"/>
        <v>0</v>
      </c>
      <c r="Q107" s="54">
        <f t="shared" si="36"/>
        <v>0</v>
      </c>
      <c r="R107" s="55">
        <f t="shared" si="37"/>
        <v>0</v>
      </c>
      <c r="S107" s="52">
        <f t="shared" si="38"/>
        <v>0</v>
      </c>
      <c r="T107" s="276">
        <f t="shared" si="39"/>
        <v>0</v>
      </c>
      <c r="U107" s="62">
        <f t="shared" si="25"/>
        <v>0</v>
      </c>
    </row>
    <row r="108" spans="1:21" x14ac:dyDescent="0.25">
      <c r="A108" s="342" t="s">
        <v>220</v>
      </c>
      <c r="B108" s="52">
        <f>'DAY20'!H108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+(Table123[[#This Row],[OPENING ]]+Table123[[#This Row],[RECEIPTS]]+Table123[[#This Row],[RETURNS]])-(Table123[[#This Row],[EXCHANGED]]+Table123[[#This Row],[SALES]]+Table123[[#This Row],[ISSUES]])</f>
        <v>9803.4</v>
      </c>
      <c r="I108" s="53">
        <v>0</v>
      </c>
      <c r="J108" s="58">
        <f t="shared" si="26"/>
        <v>-9803.4</v>
      </c>
      <c r="K108" s="53">
        <f>+'DAY20'!K108+'DAY21'!C108</f>
        <v>6075</v>
      </c>
      <c r="L108" s="54">
        <f>+'DAY20'!L108+'DAY21'!D108</f>
        <v>0</v>
      </c>
      <c r="M108" s="55">
        <f>+'DAY20'!M108+'DAY21'!E108</f>
        <v>0</v>
      </c>
      <c r="N108" s="52">
        <f>+'DAY20'!N108+'DAY21'!F108</f>
        <v>0</v>
      </c>
      <c r="O108" s="276">
        <f>+'DAY20'!O108+'DAY21'!G108</f>
        <v>3900</v>
      </c>
      <c r="P108" s="53">
        <f t="shared" si="35"/>
        <v>289.28571428571428</v>
      </c>
      <c r="Q108" s="54">
        <f t="shared" si="36"/>
        <v>0</v>
      </c>
      <c r="R108" s="55">
        <f t="shared" si="37"/>
        <v>0</v>
      </c>
      <c r="S108" s="52">
        <f t="shared" si="38"/>
        <v>0</v>
      </c>
      <c r="T108" s="276">
        <f t="shared" si="39"/>
        <v>185.71428571428572</v>
      </c>
      <c r="U108" s="62">
        <f t="shared" si="25"/>
        <v>20.638736842105263</v>
      </c>
    </row>
    <row r="109" spans="1:21" x14ac:dyDescent="0.25">
      <c r="A109" s="340"/>
      <c r="B109" s="52">
        <f>'DAY20'!H109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+(Table123[[#This Row],[OPENING ]]+Table123[[#This Row],[RECEIPTS]]+Table123[[#This Row],[RETURNS]])-(Table123[[#This Row],[EXCHANGED]]+Table123[[#This Row],[SALES]]+Table123[[#This Row],[ISSUES]])</f>
        <v>0</v>
      </c>
      <c r="I109" s="53">
        <v>0</v>
      </c>
      <c r="J109" s="58">
        <f t="shared" si="26"/>
        <v>0</v>
      </c>
      <c r="K109" s="53">
        <f>+'DAY20'!K109+'DAY21'!C109</f>
        <v>0</v>
      </c>
      <c r="L109" s="54">
        <f>+'DAY20'!L109+'DAY21'!D109</f>
        <v>0</v>
      </c>
      <c r="M109" s="55">
        <f>+'DAY20'!M109+'DAY21'!E109</f>
        <v>0</v>
      </c>
      <c r="N109" s="52">
        <f>+'DAY20'!N109+'DAY21'!F109</f>
        <v>0</v>
      </c>
      <c r="O109" s="276">
        <f>+'DAY20'!O109+'DAY21'!G109</f>
        <v>0</v>
      </c>
      <c r="P109" s="53">
        <f t="shared" si="35"/>
        <v>0</v>
      </c>
      <c r="Q109" s="54">
        <f t="shared" si="36"/>
        <v>0</v>
      </c>
      <c r="R109" s="55">
        <f t="shared" si="37"/>
        <v>0</v>
      </c>
      <c r="S109" s="52">
        <f t="shared" si="38"/>
        <v>0</v>
      </c>
      <c r="T109" s="276">
        <f t="shared" si="39"/>
        <v>0</v>
      </c>
      <c r="U109" s="62">
        <f t="shared" si="25"/>
        <v>0</v>
      </c>
    </row>
    <row r="110" spans="1:21" x14ac:dyDescent="0.25">
      <c r="A110" s="340"/>
      <c r="B110" s="52">
        <f>'DAY20'!H110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+(Table123[[#This Row],[OPENING ]]+Table123[[#This Row],[RECEIPTS]]+Table123[[#This Row],[RETURNS]])-(Table123[[#This Row],[EXCHANGED]]+Table123[[#This Row],[SALES]]+Table123[[#This Row],[ISSUES]])</f>
        <v>0</v>
      </c>
      <c r="I110" s="53">
        <v>0</v>
      </c>
      <c r="J110" s="58">
        <f t="shared" si="26"/>
        <v>0</v>
      </c>
      <c r="K110" s="53">
        <f>+'DAY20'!K110+'DAY21'!C110</f>
        <v>0</v>
      </c>
      <c r="L110" s="54">
        <f>+'DAY20'!L110+'DAY21'!D110</f>
        <v>0</v>
      </c>
      <c r="M110" s="55">
        <f>+'DAY20'!M110+'DAY21'!E110</f>
        <v>0</v>
      </c>
      <c r="N110" s="52">
        <f>+'DAY20'!N110+'DAY21'!F110</f>
        <v>0</v>
      </c>
      <c r="O110" s="276">
        <f>+'DAY20'!O110+'DAY21'!G110</f>
        <v>0</v>
      </c>
      <c r="P110" s="53">
        <f t="shared" si="35"/>
        <v>0</v>
      </c>
      <c r="Q110" s="54">
        <f t="shared" si="36"/>
        <v>0</v>
      </c>
      <c r="R110" s="55">
        <f t="shared" si="37"/>
        <v>0</v>
      </c>
      <c r="S110" s="52">
        <f t="shared" si="38"/>
        <v>0</v>
      </c>
      <c r="T110" s="276">
        <f t="shared" si="39"/>
        <v>0</v>
      </c>
      <c r="U110" s="62">
        <f t="shared" si="25"/>
        <v>0</v>
      </c>
    </row>
    <row r="111" spans="1:21" x14ac:dyDescent="0.25">
      <c r="A111" s="340"/>
      <c r="B111" s="52">
        <f>'DAY20'!H111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+(Table123[[#This Row],[OPENING ]]+Table123[[#This Row],[RECEIPTS]]+Table123[[#This Row],[RETURNS]])-(Table123[[#This Row],[EXCHANGED]]+Table123[[#This Row],[SALES]]+Table123[[#This Row],[ISSUES]])</f>
        <v>0</v>
      </c>
      <c r="I111" s="53">
        <v>0</v>
      </c>
      <c r="J111" s="58">
        <f t="shared" si="26"/>
        <v>0</v>
      </c>
      <c r="K111" s="53">
        <f>+'DAY20'!K111+'DAY21'!C111</f>
        <v>0</v>
      </c>
      <c r="L111" s="54">
        <f>+'DAY20'!L111+'DAY21'!D111</f>
        <v>0</v>
      </c>
      <c r="M111" s="55">
        <f>+'DAY20'!M111+'DAY21'!E111</f>
        <v>0</v>
      </c>
      <c r="N111" s="52">
        <f>+'DAY20'!N111+'DAY21'!F111</f>
        <v>0</v>
      </c>
      <c r="O111" s="276">
        <f>+'DAY20'!O111+'DAY21'!G111</f>
        <v>0</v>
      </c>
      <c r="P111" s="53">
        <f t="shared" si="35"/>
        <v>0</v>
      </c>
      <c r="Q111" s="54">
        <f t="shared" si="36"/>
        <v>0</v>
      </c>
      <c r="R111" s="55">
        <f t="shared" si="37"/>
        <v>0</v>
      </c>
      <c r="S111" s="52">
        <f t="shared" si="38"/>
        <v>0</v>
      </c>
      <c r="T111" s="276">
        <f t="shared" si="39"/>
        <v>0</v>
      </c>
      <c r="U111" s="62">
        <f t="shared" si="25"/>
        <v>0</v>
      </c>
    </row>
    <row r="112" spans="1:21" x14ac:dyDescent="0.25">
      <c r="A112" s="340"/>
      <c r="B112" s="52">
        <f>'DAY20'!H112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+(Table123[[#This Row],[OPENING ]]+Table123[[#This Row],[RECEIPTS]]+Table123[[#This Row],[RETURNS]])-(Table123[[#This Row],[EXCHANGED]]+Table123[[#This Row],[SALES]]+Table123[[#This Row],[ISSUES]])</f>
        <v>0</v>
      </c>
      <c r="I112" s="53">
        <v>0</v>
      </c>
      <c r="J112" s="58">
        <f t="shared" si="26"/>
        <v>0</v>
      </c>
      <c r="K112" s="53">
        <f>+'DAY20'!K112+'DAY21'!C112</f>
        <v>0</v>
      </c>
      <c r="L112" s="54">
        <f>+'DAY20'!L112+'DAY21'!D112</f>
        <v>0</v>
      </c>
      <c r="M112" s="55">
        <f>+'DAY20'!M112+'DAY21'!E112</f>
        <v>0</v>
      </c>
      <c r="N112" s="52">
        <f>+'DAY20'!N112+'DAY21'!F112</f>
        <v>0</v>
      </c>
      <c r="O112" s="276">
        <f>+'DAY20'!O112+'DAY21'!G112</f>
        <v>0</v>
      </c>
      <c r="P112" s="53">
        <f t="shared" si="35"/>
        <v>0</v>
      </c>
      <c r="Q112" s="54">
        <f t="shared" si="36"/>
        <v>0</v>
      </c>
      <c r="R112" s="55">
        <f t="shared" si="37"/>
        <v>0</v>
      </c>
      <c r="S112" s="52">
        <f t="shared" si="38"/>
        <v>0</v>
      </c>
      <c r="T112" s="276">
        <f t="shared" si="39"/>
        <v>0</v>
      </c>
      <c r="U112" s="62">
        <f t="shared" si="25"/>
        <v>0</v>
      </c>
    </row>
    <row r="113" spans="1:21" ht="15.75" thickBot="1" x14ac:dyDescent="0.3">
      <c r="A113" s="342" t="s">
        <v>126</v>
      </c>
      <c r="B113" s="52">
        <f>'DAY20'!H113</f>
        <v>0</v>
      </c>
      <c r="C113" s="53">
        <v>0</v>
      </c>
      <c r="D113" s="54">
        <v>0</v>
      </c>
      <c r="E113" s="55">
        <v>0</v>
      </c>
      <c r="F113" s="52">
        <v>0</v>
      </c>
      <c r="G113" s="276">
        <v>0</v>
      </c>
      <c r="H113" s="54">
        <f>+(Table123[[#This Row],[OPENING ]]+Table123[[#This Row],[RECEIPTS]]+Table123[[#This Row],[RETURNS]])-(Table123[[#This Row],[EXCHANGED]]+Table123[[#This Row],[SALES]]+Table123[[#This Row],[ISSUES]])</f>
        <v>0</v>
      </c>
      <c r="I113" s="144">
        <v>0</v>
      </c>
      <c r="J113" s="148">
        <f t="shared" si="26"/>
        <v>0</v>
      </c>
      <c r="K113" s="53">
        <f>+'DAY20'!K113+'DAY21'!C113</f>
        <v>0</v>
      </c>
      <c r="L113" s="54">
        <f>+'DAY20'!L113+'DAY21'!D113</f>
        <v>0</v>
      </c>
      <c r="M113" s="55">
        <f>+'DAY20'!M113+'DAY21'!E113</f>
        <v>0</v>
      </c>
      <c r="N113" s="52">
        <f>+'DAY20'!N113+'DAY21'!F113</f>
        <v>0</v>
      </c>
      <c r="O113" s="276">
        <f>+'DAY20'!O113+'DAY21'!G113</f>
        <v>0</v>
      </c>
      <c r="P113" s="53">
        <f t="shared" si="35"/>
        <v>0</v>
      </c>
      <c r="Q113" s="54">
        <f t="shared" si="36"/>
        <v>0</v>
      </c>
      <c r="R113" s="55">
        <f t="shared" si="37"/>
        <v>0</v>
      </c>
      <c r="S113" s="52">
        <f t="shared" si="38"/>
        <v>0</v>
      </c>
      <c r="T113" s="276">
        <f t="shared" si="39"/>
        <v>0</v>
      </c>
      <c r="U113" s="167">
        <f t="shared" si="25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40">SUM(C102:C113)</f>
        <v>0</v>
      </c>
      <c r="D114" s="162">
        <f t="shared" si="40"/>
        <v>0</v>
      </c>
      <c r="E114" s="163">
        <f t="shared" si="40"/>
        <v>0</v>
      </c>
      <c r="F114" s="160">
        <f t="shared" si="40"/>
        <v>0</v>
      </c>
      <c r="G114" s="277">
        <f t="shared" ref="G114:T114" si="41">SUM(G102:G113)</f>
        <v>0</v>
      </c>
      <c r="H114" s="162">
        <f t="shared" si="41"/>
        <v>10062</v>
      </c>
      <c r="I114" s="161">
        <f t="shared" si="41"/>
        <v>0</v>
      </c>
      <c r="J114" s="165">
        <f>SUM(J102:J113)</f>
        <v>-10062</v>
      </c>
      <c r="K114" s="161">
        <f t="shared" si="41"/>
        <v>6075</v>
      </c>
      <c r="L114" s="162">
        <f t="shared" si="41"/>
        <v>0</v>
      </c>
      <c r="M114" s="163">
        <f t="shared" si="41"/>
        <v>0</v>
      </c>
      <c r="N114" s="160">
        <f t="shared" si="41"/>
        <v>0</v>
      </c>
      <c r="O114" s="277">
        <f t="shared" si="41"/>
        <v>3900</v>
      </c>
      <c r="P114" s="161">
        <f t="shared" si="41"/>
        <v>289.28571428571428</v>
      </c>
      <c r="Q114" s="162">
        <f t="shared" si="41"/>
        <v>0</v>
      </c>
      <c r="R114" s="163">
        <f t="shared" si="41"/>
        <v>0</v>
      </c>
      <c r="S114" s="160">
        <f t="shared" si="41"/>
        <v>0</v>
      </c>
      <c r="T114" s="277">
        <f t="shared" si="41"/>
        <v>185.71428571428572</v>
      </c>
      <c r="U114" s="166">
        <f t="shared" si="25"/>
        <v>21.183157894736841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'DAY20'!H117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+(Table123[[#This Row],[OPENING ]]+Table123[[#This Row],[RECEIPTS]]+Table123[[#This Row],[RETURNS]])-(Table123[[#This Row],[EXCHANGED]]+Table123[[#This Row],[SALES]]+Table123[[#This Row],[ISSUES]])</f>
        <v>0</v>
      </c>
      <c r="I117" s="53">
        <v>0</v>
      </c>
      <c r="J117" s="58">
        <f t="shared" si="26"/>
        <v>0</v>
      </c>
      <c r="K117" s="53">
        <f>+'DAY20'!K117+'DAY21'!C117</f>
        <v>0</v>
      </c>
      <c r="L117" s="54">
        <f>+'DAY20'!L117+'DAY21'!D117</f>
        <v>0</v>
      </c>
      <c r="M117" s="55">
        <f>+'DAY20'!M117+'DAY21'!E117</f>
        <v>0</v>
      </c>
      <c r="N117" s="52">
        <f>+'DAY20'!N117+'DAY21'!F117</f>
        <v>0</v>
      </c>
      <c r="O117" s="276">
        <f>+'DAY20'!O117+'DAY21'!G117</f>
        <v>0</v>
      </c>
      <c r="P117" s="53">
        <f>+K117/21</f>
        <v>0</v>
      </c>
      <c r="Q117" s="54">
        <f>+L117/21</f>
        <v>0</v>
      </c>
      <c r="R117" s="55">
        <f>+M117/21</f>
        <v>0</v>
      </c>
      <c r="S117" s="52">
        <f>+N117/21</f>
        <v>0</v>
      </c>
      <c r="T117" s="276">
        <f>+O117/21</f>
        <v>0</v>
      </c>
      <c r="U117" s="62">
        <f t="shared" si="25"/>
        <v>0</v>
      </c>
    </row>
    <row r="118" spans="1:21" x14ac:dyDescent="0.25">
      <c r="A118" s="78" t="s">
        <v>46</v>
      </c>
      <c r="B118" s="52">
        <f>'DAY20'!H118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 t="shared" ref="H118:H124" si="42">+(B118+C118+D118)-(G118+E118+F118)</f>
        <v>0</v>
      </c>
      <c r="I118" s="53">
        <v>0</v>
      </c>
      <c r="J118" s="58">
        <f t="shared" si="26"/>
        <v>0</v>
      </c>
      <c r="K118" s="53">
        <f t="shared" ref="K118:K124" si="43">+G118</f>
        <v>0</v>
      </c>
      <c r="L118" s="54">
        <f t="shared" ref="L118:O124" si="44">+D118</f>
        <v>0</v>
      </c>
      <c r="M118" s="55">
        <f t="shared" si="44"/>
        <v>0</v>
      </c>
      <c r="N118" s="52">
        <f t="shared" si="44"/>
        <v>0</v>
      </c>
      <c r="O118" s="276">
        <f t="shared" si="44"/>
        <v>0</v>
      </c>
      <c r="P118" s="53">
        <f t="shared" ref="P118:S124" si="45">+K118/1</f>
        <v>0</v>
      </c>
      <c r="Q118" s="54">
        <f t="shared" si="45"/>
        <v>0</v>
      </c>
      <c r="R118" s="55">
        <f t="shared" si="45"/>
        <v>0</v>
      </c>
      <c r="S118" s="52">
        <f t="shared" si="45"/>
        <v>0</v>
      </c>
      <c r="T118" s="276">
        <f t="shared" ref="T118:T124" si="46">+K118/1</f>
        <v>0</v>
      </c>
      <c r="U118" s="62">
        <f t="shared" si="25"/>
        <v>0</v>
      </c>
    </row>
    <row r="119" spans="1:21" x14ac:dyDescent="0.25">
      <c r="A119" s="78"/>
      <c r="B119" s="52">
        <f>'DAY20'!H119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 t="shared" si="42"/>
        <v>0</v>
      </c>
      <c r="I119" s="53">
        <v>0</v>
      </c>
      <c r="J119" s="58">
        <f t="shared" si="26"/>
        <v>0</v>
      </c>
      <c r="K119" s="53">
        <f t="shared" si="43"/>
        <v>0</v>
      </c>
      <c r="L119" s="54">
        <f t="shared" si="44"/>
        <v>0</v>
      </c>
      <c r="M119" s="55">
        <f t="shared" si="44"/>
        <v>0</v>
      </c>
      <c r="N119" s="52">
        <f t="shared" si="44"/>
        <v>0</v>
      </c>
      <c r="O119" s="276">
        <f t="shared" si="44"/>
        <v>0</v>
      </c>
      <c r="P119" s="53">
        <f t="shared" si="45"/>
        <v>0</v>
      </c>
      <c r="Q119" s="54">
        <f t="shared" si="45"/>
        <v>0</v>
      </c>
      <c r="R119" s="55">
        <f t="shared" si="45"/>
        <v>0</v>
      </c>
      <c r="S119" s="52">
        <f t="shared" si="45"/>
        <v>0</v>
      </c>
      <c r="T119" s="276">
        <f t="shared" si="46"/>
        <v>0</v>
      </c>
      <c r="U119" s="62">
        <f t="shared" si="25"/>
        <v>0</v>
      </c>
    </row>
    <row r="120" spans="1:21" x14ac:dyDescent="0.25">
      <c r="A120" s="78" t="s">
        <v>230</v>
      </c>
      <c r="B120" s="52">
        <f>'DAY20'!H120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 t="shared" si="42"/>
        <v>0</v>
      </c>
      <c r="I120" s="53">
        <v>0</v>
      </c>
      <c r="J120" s="58">
        <f t="shared" si="26"/>
        <v>0</v>
      </c>
      <c r="K120" s="53">
        <f t="shared" si="43"/>
        <v>0</v>
      </c>
      <c r="L120" s="54">
        <f t="shared" si="44"/>
        <v>0</v>
      </c>
      <c r="M120" s="55">
        <f t="shared" si="44"/>
        <v>0</v>
      </c>
      <c r="N120" s="52">
        <f t="shared" si="44"/>
        <v>0</v>
      </c>
      <c r="O120" s="276">
        <f t="shared" si="44"/>
        <v>0</v>
      </c>
      <c r="P120" s="53">
        <f t="shared" si="45"/>
        <v>0</v>
      </c>
      <c r="Q120" s="54">
        <f t="shared" si="45"/>
        <v>0</v>
      </c>
      <c r="R120" s="55">
        <f t="shared" si="45"/>
        <v>0</v>
      </c>
      <c r="S120" s="52">
        <f t="shared" si="45"/>
        <v>0</v>
      </c>
      <c r="T120" s="276">
        <f t="shared" si="46"/>
        <v>0</v>
      </c>
      <c r="U120" s="62">
        <f t="shared" si="25"/>
        <v>0</v>
      </c>
    </row>
    <row r="121" spans="1:21" x14ac:dyDescent="0.25">
      <c r="A121" s="78" t="s">
        <v>231</v>
      </c>
      <c r="B121" s="52">
        <f>'DAY20'!H121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 t="shared" si="42"/>
        <v>8486.7999999999993</v>
      </c>
      <c r="I121" s="53">
        <v>0</v>
      </c>
      <c r="J121" s="58">
        <f t="shared" si="26"/>
        <v>-8486.7999999999993</v>
      </c>
      <c r="K121" s="53">
        <f t="shared" si="43"/>
        <v>0</v>
      </c>
      <c r="L121" s="54">
        <f t="shared" si="44"/>
        <v>0</v>
      </c>
      <c r="M121" s="55">
        <f t="shared" si="44"/>
        <v>0</v>
      </c>
      <c r="N121" s="52">
        <f t="shared" si="44"/>
        <v>0</v>
      </c>
      <c r="O121" s="276">
        <f t="shared" si="44"/>
        <v>0</v>
      </c>
      <c r="P121" s="53">
        <f t="shared" si="45"/>
        <v>0</v>
      </c>
      <c r="Q121" s="54">
        <f t="shared" si="45"/>
        <v>0</v>
      </c>
      <c r="R121" s="55">
        <f t="shared" si="45"/>
        <v>0</v>
      </c>
      <c r="S121" s="52">
        <f t="shared" si="45"/>
        <v>0</v>
      </c>
      <c r="T121" s="276">
        <f t="shared" si="46"/>
        <v>0</v>
      </c>
      <c r="U121" s="62">
        <f t="shared" si="25"/>
        <v>0</v>
      </c>
    </row>
    <row r="122" spans="1:21" x14ac:dyDescent="0.25">
      <c r="A122" s="78" t="s">
        <v>232</v>
      </c>
      <c r="B122" s="52">
        <f>'DAY20'!H122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 t="shared" si="42"/>
        <v>0</v>
      </c>
      <c r="I122" s="53">
        <v>0</v>
      </c>
      <c r="J122" s="58">
        <f t="shared" si="26"/>
        <v>0</v>
      </c>
      <c r="K122" s="53">
        <f t="shared" si="43"/>
        <v>0</v>
      </c>
      <c r="L122" s="54">
        <f t="shared" si="44"/>
        <v>0</v>
      </c>
      <c r="M122" s="55">
        <f t="shared" si="44"/>
        <v>0</v>
      </c>
      <c r="N122" s="52">
        <f t="shared" si="44"/>
        <v>0</v>
      </c>
      <c r="O122" s="276">
        <f t="shared" si="44"/>
        <v>0</v>
      </c>
      <c r="P122" s="53">
        <f t="shared" si="45"/>
        <v>0</v>
      </c>
      <c r="Q122" s="54">
        <f t="shared" si="45"/>
        <v>0</v>
      </c>
      <c r="R122" s="55">
        <f t="shared" si="45"/>
        <v>0</v>
      </c>
      <c r="S122" s="52">
        <f t="shared" si="45"/>
        <v>0</v>
      </c>
      <c r="T122" s="276">
        <f t="shared" si="46"/>
        <v>0</v>
      </c>
      <c r="U122" s="62">
        <f t="shared" si="25"/>
        <v>0</v>
      </c>
    </row>
    <row r="123" spans="1:21" x14ac:dyDescent="0.25">
      <c r="A123" s="320" t="s">
        <v>246</v>
      </c>
      <c r="B123" s="52">
        <f>'DAY20'!H123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 t="shared" si="42"/>
        <v>100</v>
      </c>
      <c r="I123" s="53">
        <v>0</v>
      </c>
      <c r="J123" s="58">
        <f t="shared" si="26"/>
        <v>-100</v>
      </c>
      <c r="K123" s="53">
        <f t="shared" si="43"/>
        <v>0</v>
      </c>
      <c r="L123" s="54">
        <f t="shared" si="44"/>
        <v>0</v>
      </c>
      <c r="M123" s="55">
        <f t="shared" si="44"/>
        <v>0</v>
      </c>
      <c r="N123" s="52">
        <f t="shared" si="44"/>
        <v>0</v>
      </c>
      <c r="O123" s="276">
        <f t="shared" si="44"/>
        <v>0</v>
      </c>
      <c r="P123" s="53">
        <f t="shared" si="45"/>
        <v>0</v>
      </c>
      <c r="Q123" s="54">
        <f t="shared" si="45"/>
        <v>0</v>
      </c>
      <c r="R123" s="55">
        <f t="shared" si="45"/>
        <v>0</v>
      </c>
      <c r="S123" s="52">
        <f t="shared" si="45"/>
        <v>0</v>
      </c>
      <c r="T123" s="276">
        <f t="shared" si="46"/>
        <v>0</v>
      </c>
      <c r="U123" s="62">
        <f t="shared" si="25"/>
        <v>0</v>
      </c>
    </row>
    <row r="124" spans="1:21" ht="15.75" thickBot="1" x14ac:dyDescent="0.3">
      <c r="A124" s="177"/>
      <c r="B124" s="52">
        <f>'DAY20'!H124</f>
        <v>0</v>
      </c>
      <c r="C124" s="53">
        <v>0</v>
      </c>
      <c r="D124" s="54">
        <v>0</v>
      </c>
      <c r="E124" s="55">
        <v>0</v>
      </c>
      <c r="F124" s="52">
        <v>0</v>
      </c>
      <c r="G124" s="276">
        <v>0</v>
      </c>
      <c r="H124" s="145">
        <f t="shared" si="42"/>
        <v>0</v>
      </c>
      <c r="I124" s="144">
        <v>0</v>
      </c>
      <c r="J124" s="148">
        <f t="shared" si="26"/>
        <v>0</v>
      </c>
      <c r="K124" s="144">
        <f t="shared" si="43"/>
        <v>0</v>
      </c>
      <c r="L124" s="145">
        <f t="shared" si="44"/>
        <v>0</v>
      </c>
      <c r="M124" s="146">
        <f t="shared" si="44"/>
        <v>0</v>
      </c>
      <c r="N124" s="143">
        <f t="shared" si="44"/>
        <v>0</v>
      </c>
      <c r="O124" s="298">
        <f t="shared" si="44"/>
        <v>0</v>
      </c>
      <c r="P124" s="144">
        <f t="shared" si="45"/>
        <v>0</v>
      </c>
      <c r="Q124" s="145">
        <f t="shared" si="45"/>
        <v>0</v>
      </c>
      <c r="R124" s="146">
        <f t="shared" si="45"/>
        <v>0</v>
      </c>
      <c r="S124" s="143">
        <f t="shared" si="45"/>
        <v>0</v>
      </c>
      <c r="T124" s="298">
        <f t="shared" si="46"/>
        <v>0</v>
      </c>
      <c r="U124" s="167">
        <f t="shared" si="25"/>
        <v>0</v>
      </c>
    </row>
    <row r="125" spans="1:21" ht="17.25" thickBot="1" x14ac:dyDescent="0.35">
      <c r="A125" s="159" t="s">
        <v>196</v>
      </c>
      <c r="B125" s="160">
        <f t="shared" ref="B125:T125" si="47">SUM(B117:B124)</f>
        <v>8586.7999999999993</v>
      </c>
      <c r="C125" s="161">
        <f t="shared" si="47"/>
        <v>0</v>
      </c>
      <c r="D125" s="162">
        <f t="shared" si="47"/>
        <v>0</v>
      </c>
      <c r="E125" s="163">
        <f t="shared" si="47"/>
        <v>0</v>
      </c>
      <c r="F125" s="160">
        <f t="shared" si="47"/>
        <v>0</v>
      </c>
      <c r="G125" s="277">
        <f t="shared" si="47"/>
        <v>0</v>
      </c>
      <c r="H125" s="162">
        <f t="shared" si="47"/>
        <v>8586.7999999999993</v>
      </c>
      <c r="I125" s="161">
        <f t="shared" si="47"/>
        <v>0</v>
      </c>
      <c r="J125" s="165">
        <f>SUM(J117:J124)</f>
        <v>-8586.7999999999993</v>
      </c>
      <c r="K125" s="161">
        <f t="shared" si="47"/>
        <v>0</v>
      </c>
      <c r="L125" s="162">
        <f t="shared" si="47"/>
        <v>0</v>
      </c>
      <c r="M125" s="163">
        <f t="shared" si="47"/>
        <v>0</v>
      </c>
      <c r="N125" s="160">
        <f t="shared" si="47"/>
        <v>0</v>
      </c>
      <c r="O125" s="277">
        <f t="shared" si="47"/>
        <v>0</v>
      </c>
      <c r="P125" s="161">
        <f t="shared" si="47"/>
        <v>0</v>
      </c>
      <c r="Q125" s="162">
        <f t="shared" si="47"/>
        <v>0</v>
      </c>
      <c r="R125" s="163">
        <f t="shared" si="47"/>
        <v>0</v>
      </c>
      <c r="S125" s="160">
        <f t="shared" si="47"/>
        <v>0</v>
      </c>
      <c r="T125" s="277">
        <f t="shared" si="47"/>
        <v>0</v>
      </c>
      <c r="U125" s="166">
        <f t="shared" si="25"/>
        <v>0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'DAY20'!H128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+(Table123[[#This Row],[OPENING ]]+Table123[[#This Row],[RECEIPTS]]+Table123[[#This Row],[RETURNS]])-(Table123[[#This Row],[EXCHANGED]]+Table123[[#This Row],[SALES]]+Table123[[#This Row],[ISSUES]])</f>
        <v>0</v>
      </c>
      <c r="I128" s="53">
        <v>0</v>
      </c>
      <c r="J128" s="58">
        <f t="shared" si="26"/>
        <v>0</v>
      </c>
      <c r="K128" s="53">
        <f>+'DAY20'!K128+'DAY21'!C128</f>
        <v>0</v>
      </c>
      <c r="L128" s="54">
        <f>+'DAY20'!L128+'DAY21'!D128</f>
        <v>0</v>
      </c>
      <c r="M128" s="55">
        <f>+'DAY20'!M128+'DAY21'!E128</f>
        <v>0</v>
      </c>
      <c r="N128" s="52">
        <f>+'DAY20'!N128+'DAY21'!F128</f>
        <v>0</v>
      </c>
      <c r="O128" s="276">
        <f>+'DAY20'!O128+'DAY21'!G128</f>
        <v>1017</v>
      </c>
      <c r="P128" s="53">
        <f>+K128/21</f>
        <v>0</v>
      </c>
      <c r="Q128" s="54">
        <f>+L128/21</f>
        <v>0</v>
      </c>
      <c r="R128" s="55">
        <f>+M128/21</f>
        <v>0</v>
      </c>
      <c r="S128" s="52">
        <f>+N128/21</f>
        <v>0</v>
      </c>
      <c r="T128" s="276">
        <f>+O128/21</f>
        <v>48.428571428571431</v>
      </c>
      <c r="U128" s="62">
        <f t="shared" si="25"/>
        <v>0</v>
      </c>
    </row>
    <row r="129" spans="1:21" x14ac:dyDescent="0.25">
      <c r="A129" s="80" t="s">
        <v>48</v>
      </c>
      <c r="B129" s="52">
        <f>'DAY20'!H129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 t="shared" ref="H129:H149" si="48">+(B129+C129+D129)-(G129+E129+F129)</f>
        <v>28</v>
      </c>
      <c r="I129" s="53">
        <v>0</v>
      </c>
      <c r="J129" s="58">
        <f t="shared" si="26"/>
        <v>-28</v>
      </c>
      <c r="K129" s="53">
        <f>+'DAY20'!K129+'DAY21'!C129</f>
        <v>0</v>
      </c>
      <c r="L129" s="54">
        <f>+'DAY20'!L129+'DAY21'!D129</f>
        <v>0</v>
      </c>
      <c r="M129" s="55">
        <f>+'DAY20'!M129+'DAY21'!E129</f>
        <v>0</v>
      </c>
      <c r="N129" s="52">
        <f>+'DAY20'!N129+'DAY21'!F129</f>
        <v>0</v>
      </c>
      <c r="O129" s="276">
        <f>+'DAY20'!O129+'DAY21'!G129</f>
        <v>0</v>
      </c>
      <c r="P129" s="53">
        <f t="shared" ref="P129:P149" si="49">+K129/21</f>
        <v>0</v>
      </c>
      <c r="Q129" s="54">
        <f t="shared" ref="Q129:Q149" si="50">+L129/21</f>
        <v>0</v>
      </c>
      <c r="R129" s="55">
        <f t="shared" ref="R129:R149" si="51">+M129/21</f>
        <v>0</v>
      </c>
      <c r="S129" s="52">
        <f t="shared" ref="S129:S149" si="52">+N129/21</f>
        <v>0</v>
      </c>
      <c r="T129" s="276">
        <f t="shared" ref="T129:T149" si="53">+O129/21</f>
        <v>0</v>
      </c>
      <c r="U129" s="62">
        <f t="shared" si="25"/>
        <v>0</v>
      </c>
    </row>
    <row r="130" spans="1:21" x14ac:dyDescent="0.25">
      <c r="A130" s="80" t="s">
        <v>49</v>
      </c>
      <c r="B130" s="52">
        <f>'DAY20'!H130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 t="shared" si="48"/>
        <v>0</v>
      </c>
      <c r="I130" s="53">
        <v>0</v>
      </c>
      <c r="J130" s="58">
        <f t="shared" si="26"/>
        <v>0</v>
      </c>
      <c r="K130" s="53">
        <f>+'DAY20'!K130+'DAY21'!C130</f>
        <v>20</v>
      </c>
      <c r="L130" s="54">
        <f>+'DAY20'!L130+'DAY21'!D130</f>
        <v>0</v>
      </c>
      <c r="M130" s="55">
        <f>+'DAY20'!M130+'DAY21'!E130</f>
        <v>0</v>
      </c>
      <c r="N130" s="52">
        <f>+'DAY20'!N130+'DAY21'!F130</f>
        <v>0</v>
      </c>
      <c r="O130" s="276">
        <f>+'DAY20'!O130+'DAY21'!G130</f>
        <v>220</v>
      </c>
      <c r="P130" s="53">
        <f t="shared" si="49"/>
        <v>0.95238095238095233</v>
      </c>
      <c r="Q130" s="54">
        <f t="shared" si="50"/>
        <v>0</v>
      </c>
      <c r="R130" s="55">
        <f t="shared" si="51"/>
        <v>0</v>
      </c>
      <c r="S130" s="52">
        <f t="shared" si="52"/>
        <v>0</v>
      </c>
      <c r="T130" s="276">
        <f t="shared" si="53"/>
        <v>10.476190476190476</v>
      </c>
      <c r="U130" s="62">
        <f t="shared" si="25"/>
        <v>0</v>
      </c>
    </row>
    <row r="131" spans="1:21" x14ac:dyDescent="0.25">
      <c r="A131" s="80" t="s">
        <v>50</v>
      </c>
      <c r="B131" s="52">
        <f>'DAY20'!H131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 t="shared" si="48"/>
        <v>43.900000000000006</v>
      </c>
      <c r="I131" s="53">
        <v>0</v>
      </c>
      <c r="J131" s="58">
        <f t="shared" si="26"/>
        <v>-43.900000000000006</v>
      </c>
      <c r="K131" s="53">
        <f>+'DAY20'!K131+'DAY21'!C131</f>
        <v>0</v>
      </c>
      <c r="L131" s="54">
        <f>+'DAY20'!L131+'DAY21'!D131</f>
        <v>0</v>
      </c>
      <c r="M131" s="55">
        <f>+'DAY20'!M131+'DAY21'!E131</f>
        <v>0</v>
      </c>
      <c r="N131" s="52">
        <f>+'DAY20'!N131+'DAY21'!F131</f>
        <v>0</v>
      </c>
      <c r="O131" s="276">
        <f>+'DAY20'!O131+'DAY21'!G131</f>
        <v>15.8</v>
      </c>
      <c r="P131" s="53">
        <f t="shared" si="49"/>
        <v>0</v>
      </c>
      <c r="Q131" s="54">
        <f t="shared" si="50"/>
        <v>0</v>
      </c>
      <c r="R131" s="55">
        <f t="shared" si="51"/>
        <v>0</v>
      </c>
      <c r="S131" s="52">
        <f t="shared" si="52"/>
        <v>0</v>
      </c>
      <c r="T131" s="276">
        <f t="shared" si="53"/>
        <v>0.75238095238095237</v>
      </c>
      <c r="U131" s="62">
        <f t="shared" si="25"/>
        <v>58.348101265822791</v>
      </c>
    </row>
    <row r="132" spans="1:21" x14ac:dyDescent="0.25">
      <c r="A132" s="80" t="s">
        <v>107</v>
      </c>
      <c r="B132" s="52">
        <f>'DAY20'!H132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 t="shared" si="48"/>
        <v>0</v>
      </c>
      <c r="I132" s="53">
        <v>0</v>
      </c>
      <c r="J132" s="58">
        <f t="shared" si="26"/>
        <v>0</v>
      </c>
      <c r="K132" s="53">
        <f>+'DAY20'!K132+'DAY21'!C132</f>
        <v>0</v>
      </c>
      <c r="L132" s="54">
        <f>+'DAY20'!L132+'DAY21'!D132</f>
        <v>0</v>
      </c>
      <c r="M132" s="55">
        <f>+'DAY20'!M132+'DAY21'!E132</f>
        <v>0</v>
      </c>
      <c r="N132" s="52">
        <f>+'DAY20'!N132+'DAY21'!F132</f>
        <v>0</v>
      </c>
      <c r="O132" s="276">
        <f>+'DAY20'!O132+'DAY21'!G132</f>
        <v>0</v>
      </c>
      <c r="P132" s="53">
        <f t="shared" si="49"/>
        <v>0</v>
      </c>
      <c r="Q132" s="54">
        <f t="shared" si="50"/>
        <v>0</v>
      </c>
      <c r="R132" s="55">
        <f t="shared" si="51"/>
        <v>0</v>
      </c>
      <c r="S132" s="52">
        <f t="shared" si="52"/>
        <v>0</v>
      </c>
      <c r="T132" s="276">
        <f t="shared" si="53"/>
        <v>0</v>
      </c>
      <c r="U132" s="62">
        <f t="shared" si="25"/>
        <v>0</v>
      </c>
    </row>
    <row r="133" spans="1:21" x14ac:dyDescent="0.25">
      <c r="A133" s="80" t="s">
        <v>108</v>
      </c>
      <c r="B133" s="52">
        <f>'DAY20'!H133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 t="shared" si="48"/>
        <v>5775.4</v>
      </c>
      <c r="I133" s="53">
        <v>0</v>
      </c>
      <c r="J133" s="58">
        <f t="shared" si="26"/>
        <v>-5775.4</v>
      </c>
      <c r="K133" s="53">
        <f>+'DAY20'!K133+'DAY21'!C133</f>
        <v>0</v>
      </c>
      <c r="L133" s="54">
        <f>+'DAY20'!L133+'DAY21'!D133</f>
        <v>0</v>
      </c>
      <c r="M133" s="55">
        <f>+'DAY20'!M133+'DAY21'!E133</f>
        <v>0</v>
      </c>
      <c r="N133" s="52">
        <f>+'DAY20'!N133+'DAY21'!F133</f>
        <v>0</v>
      </c>
      <c r="O133" s="276">
        <f>+'DAY20'!O133+'DAY21'!G133</f>
        <v>0</v>
      </c>
      <c r="P133" s="53">
        <f t="shared" si="49"/>
        <v>0</v>
      </c>
      <c r="Q133" s="54">
        <f t="shared" si="50"/>
        <v>0</v>
      </c>
      <c r="R133" s="55">
        <f t="shared" si="51"/>
        <v>0</v>
      </c>
      <c r="S133" s="52">
        <f t="shared" si="52"/>
        <v>0</v>
      </c>
      <c r="T133" s="276">
        <f t="shared" si="53"/>
        <v>0</v>
      </c>
      <c r="U133" s="62">
        <f t="shared" ref="U133:U209" si="54">IFERROR(+H133/(P133+Q133+R133+S133+T133),0)</f>
        <v>0</v>
      </c>
    </row>
    <row r="134" spans="1:21" x14ac:dyDescent="0.25">
      <c r="A134" s="85" t="s">
        <v>115</v>
      </c>
      <c r="B134" s="52">
        <f>'DAY20'!H134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 t="shared" si="48"/>
        <v>0</v>
      </c>
      <c r="I134" s="53">
        <v>0</v>
      </c>
      <c r="J134" s="58">
        <f t="shared" si="26"/>
        <v>0</v>
      </c>
      <c r="K134" s="53">
        <f>+'DAY20'!K134+'DAY21'!C134</f>
        <v>0</v>
      </c>
      <c r="L134" s="54">
        <f>+'DAY20'!L134+'DAY21'!D134</f>
        <v>0</v>
      </c>
      <c r="M134" s="55">
        <f>+'DAY20'!M134+'DAY21'!E134</f>
        <v>0</v>
      </c>
      <c r="N134" s="52">
        <f>+'DAY20'!N134+'DAY21'!F134</f>
        <v>0</v>
      </c>
      <c r="O134" s="276">
        <f>+'DAY20'!O134+'DAY21'!G134</f>
        <v>0</v>
      </c>
      <c r="P134" s="53">
        <f t="shared" si="49"/>
        <v>0</v>
      </c>
      <c r="Q134" s="54">
        <f t="shared" si="50"/>
        <v>0</v>
      </c>
      <c r="R134" s="55">
        <f t="shared" si="51"/>
        <v>0</v>
      </c>
      <c r="S134" s="52">
        <f t="shared" si="52"/>
        <v>0</v>
      </c>
      <c r="T134" s="276">
        <f t="shared" si="53"/>
        <v>0</v>
      </c>
      <c r="U134" s="62">
        <f t="shared" si="54"/>
        <v>0</v>
      </c>
    </row>
    <row r="135" spans="1:21" x14ac:dyDescent="0.25">
      <c r="A135" s="80" t="s">
        <v>253</v>
      </c>
      <c r="B135" s="52">
        <f>'DAY20'!H135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 t="shared" si="48"/>
        <v>0</v>
      </c>
      <c r="I135" s="53">
        <v>0</v>
      </c>
      <c r="J135" s="58">
        <f t="shared" si="26"/>
        <v>0</v>
      </c>
      <c r="K135" s="53">
        <f>+'DAY20'!K135+'DAY21'!C135</f>
        <v>0</v>
      </c>
      <c r="L135" s="54">
        <f>+'DAY20'!L135+'DAY21'!D135</f>
        <v>0</v>
      </c>
      <c r="M135" s="55">
        <f>+'DAY20'!M135+'DAY21'!E135</f>
        <v>0</v>
      </c>
      <c r="N135" s="52">
        <f>+'DAY20'!N135+'DAY21'!F135</f>
        <v>0</v>
      </c>
      <c r="O135" s="276">
        <f>+'DAY20'!O135+'DAY21'!G135</f>
        <v>754</v>
      </c>
      <c r="P135" s="53">
        <f t="shared" si="49"/>
        <v>0</v>
      </c>
      <c r="Q135" s="54">
        <f t="shared" si="50"/>
        <v>0</v>
      </c>
      <c r="R135" s="55">
        <f t="shared" si="51"/>
        <v>0</v>
      </c>
      <c r="S135" s="52">
        <f t="shared" si="52"/>
        <v>0</v>
      </c>
      <c r="T135" s="276">
        <f t="shared" si="53"/>
        <v>35.904761904761905</v>
      </c>
      <c r="U135" s="62">
        <f t="shared" si="54"/>
        <v>0</v>
      </c>
    </row>
    <row r="136" spans="1:21" x14ac:dyDescent="0.25">
      <c r="A136" s="80" t="s">
        <v>123</v>
      </c>
      <c r="B136" s="52">
        <f>'DAY20'!H136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 t="shared" si="48"/>
        <v>0</v>
      </c>
      <c r="I136" s="53">
        <v>0</v>
      </c>
      <c r="J136" s="58">
        <f t="shared" si="26"/>
        <v>0</v>
      </c>
      <c r="K136" s="53">
        <f>+'DAY20'!K136+'DAY21'!C136</f>
        <v>0</v>
      </c>
      <c r="L136" s="54">
        <f>+'DAY20'!L136+'DAY21'!D136</f>
        <v>0</v>
      </c>
      <c r="M136" s="55">
        <f>+'DAY20'!M136+'DAY21'!E136</f>
        <v>0</v>
      </c>
      <c r="N136" s="52">
        <f>+'DAY20'!N136+'DAY21'!F136</f>
        <v>0</v>
      </c>
      <c r="O136" s="276">
        <f>+'DAY20'!O136+'DAY21'!G136</f>
        <v>0</v>
      </c>
      <c r="P136" s="53">
        <f t="shared" si="49"/>
        <v>0</v>
      </c>
      <c r="Q136" s="54">
        <f t="shared" si="50"/>
        <v>0</v>
      </c>
      <c r="R136" s="55">
        <f t="shared" si="51"/>
        <v>0</v>
      </c>
      <c r="S136" s="52">
        <f t="shared" si="52"/>
        <v>0</v>
      </c>
      <c r="T136" s="276">
        <f t="shared" si="53"/>
        <v>0</v>
      </c>
      <c r="U136" s="62">
        <f t="shared" si="54"/>
        <v>0</v>
      </c>
    </row>
    <row r="137" spans="1:21" x14ac:dyDescent="0.25">
      <c r="A137" s="80" t="s">
        <v>124</v>
      </c>
      <c r="B137" s="52">
        <f>'DAY20'!H137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 t="shared" si="48"/>
        <v>0</v>
      </c>
      <c r="I137" s="53">
        <v>0</v>
      </c>
      <c r="J137" s="58">
        <f t="shared" si="26"/>
        <v>0</v>
      </c>
      <c r="K137" s="53">
        <f>+'DAY20'!K137+'DAY21'!C137</f>
        <v>0</v>
      </c>
      <c r="L137" s="54">
        <f>+'DAY20'!L137+'DAY21'!D137</f>
        <v>0</v>
      </c>
      <c r="M137" s="55">
        <f>+'DAY20'!M137+'DAY21'!E137</f>
        <v>0</v>
      </c>
      <c r="N137" s="52">
        <f>+'DAY20'!N137+'DAY21'!F137</f>
        <v>0</v>
      </c>
      <c r="O137" s="276">
        <f>+'DAY20'!O137+'DAY21'!G137</f>
        <v>0</v>
      </c>
      <c r="P137" s="53">
        <f t="shared" si="49"/>
        <v>0</v>
      </c>
      <c r="Q137" s="54">
        <f t="shared" si="50"/>
        <v>0</v>
      </c>
      <c r="R137" s="55">
        <f t="shared" si="51"/>
        <v>0</v>
      </c>
      <c r="S137" s="52">
        <f t="shared" si="52"/>
        <v>0</v>
      </c>
      <c r="T137" s="276">
        <f t="shared" si="53"/>
        <v>0</v>
      </c>
      <c r="U137" s="62">
        <f t="shared" si="54"/>
        <v>0</v>
      </c>
    </row>
    <row r="138" spans="1:21" x14ac:dyDescent="0.25">
      <c r="A138" s="80" t="s">
        <v>125</v>
      </c>
      <c r="B138" s="52">
        <f>'DAY20'!H138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 t="shared" si="48"/>
        <v>0</v>
      </c>
      <c r="I138" s="53">
        <v>0</v>
      </c>
      <c r="J138" s="58">
        <f t="shared" si="26"/>
        <v>0</v>
      </c>
      <c r="K138" s="53">
        <f>+'DAY20'!K138+'DAY21'!C138</f>
        <v>0</v>
      </c>
      <c r="L138" s="54">
        <f>+'DAY20'!L138+'DAY21'!D138</f>
        <v>0</v>
      </c>
      <c r="M138" s="55">
        <f>+'DAY20'!M138+'DAY21'!E138</f>
        <v>0</v>
      </c>
      <c r="N138" s="52">
        <f>+'DAY20'!N138+'DAY21'!F138</f>
        <v>0</v>
      </c>
      <c r="O138" s="276">
        <f>+'DAY20'!O138+'DAY21'!G138</f>
        <v>0</v>
      </c>
      <c r="P138" s="53">
        <f t="shared" si="49"/>
        <v>0</v>
      </c>
      <c r="Q138" s="54">
        <f t="shared" si="50"/>
        <v>0</v>
      </c>
      <c r="R138" s="55">
        <f t="shared" si="51"/>
        <v>0</v>
      </c>
      <c r="S138" s="52">
        <f t="shared" si="52"/>
        <v>0</v>
      </c>
      <c r="T138" s="276">
        <f t="shared" si="53"/>
        <v>0</v>
      </c>
      <c r="U138" s="62">
        <f t="shared" si="54"/>
        <v>0</v>
      </c>
    </row>
    <row r="139" spans="1:21" x14ac:dyDescent="0.25">
      <c r="A139" s="80" t="s">
        <v>172</v>
      </c>
      <c r="B139" s="52">
        <f>'DAY20'!H139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 t="shared" si="48"/>
        <v>0</v>
      </c>
      <c r="I139" s="53">
        <v>0</v>
      </c>
      <c r="J139" s="58">
        <f t="shared" si="26"/>
        <v>0</v>
      </c>
      <c r="K139" s="53">
        <f>+'DAY20'!K139+'DAY21'!C139</f>
        <v>0</v>
      </c>
      <c r="L139" s="54">
        <f>+'DAY20'!L139+'DAY21'!D139</f>
        <v>0</v>
      </c>
      <c r="M139" s="55">
        <f>+'DAY20'!M139+'DAY21'!E139</f>
        <v>0</v>
      </c>
      <c r="N139" s="52">
        <f>+'DAY20'!N139+'DAY21'!F139</f>
        <v>0</v>
      </c>
      <c r="O139" s="276">
        <f>+'DAY20'!O139+'DAY21'!G139</f>
        <v>0</v>
      </c>
      <c r="P139" s="53">
        <f t="shared" si="49"/>
        <v>0</v>
      </c>
      <c r="Q139" s="54">
        <f t="shared" si="50"/>
        <v>0</v>
      </c>
      <c r="R139" s="55">
        <f t="shared" si="51"/>
        <v>0</v>
      </c>
      <c r="S139" s="52">
        <f t="shared" si="52"/>
        <v>0</v>
      </c>
      <c r="T139" s="276">
        <f t="shared" si="53"/>
        <v>0</v>
      </c>
      <c r="U139" s="62">
        <f t="shared" si="54"/>
        <v>0</v>
      </c>
    </row>
    <row r="140" spans="1:21" x14ac:dyDescent="0.25">
      <c r="A140" s="80" t="s">
        <v>173</v>
      </c>
      <c r="B140" s="52">
        <f>'DAY20'!H140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 t="shared" si="48"/>
        <v>0</v>
      </c>
      <c r="I140" s="53">
        <v>0</v>
      </c>
      <c r="J140" s="58">
        <f t="shared" si="26"/>
        <v>0</v>
      </c>
      <c r="K140" s="53">
        <f>+'DAY20'!K140+'DAY21'!C140</f>
        <v>0</v>
      </c>
      <c r="L140" s="54">
        <f>+'DAY20'!L140+'DAY21'!D140</f>
        <v>0</v>
      </c>
      <c r="M140" s="55">
        <f>+'DAY20'!M140+'DAY21'!E140</f>
        <v>0</v>
      </c>
      <c r="N140" s="52">
        <f>+'DAY20'!N140+'DAY21'!F140</f>
        <v>0</v>
      </c>
      <c r="O140" s="276">
        <f>+'DAY20'!O140+'DAY21'!G140</f>
        <v>0</v>
      </c>
      <c r="P140" s="53">
        <f t="shared" si="49"/>
        <v>0</v>
      </c>
      <c r="Q140" s="54">
        <f t="shared" si="50"/>
        <v>0</v>
      </c>
      <c r="R140" s="55">
        <f t="shared" si="51"/>
        <v>0</v>
      </c>
      <c r="S140" s="52">
        <f t="shared" si="52"/>
        <v>0</v>
      </c>
      <c r="T140" s="276">
        <f t="shared" si="53"/>
        <v>0</v>
      </c>
      <c r="U140" s="62">
        <f t="shared" si="54"/>
        <v>0</v>
      </c>
    </row>
    <row r="141" spans="1:21" x14ac:dyDescent="0.25">
      <c r="A141" s="80" t="s">
        <v>177</v>
      </c>
      <c r="B141" s="52">
        <f>'DAY20'!H141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 t="shared" si="48"/>
        <v>0</v>
      </c>
      <c r="I141" s="53">
        <v>0</v>
      </c>
      <c r="J141" s="58">
        <f t="shared" si="26"/>
        <v>0</v>
      </c>
      <c r="K141" s="53">
        <f>+'DAY20'!K141+'DAY21'!C141</f>
        <v>0</v>
      </c>
      <c r="L141" s="54">
        <f>+'DAY20'!L141+'DAY21'!D141</f>
        <v>0</v>
      </c>
      <c r="M141" s="55">
        <f>+'DAY20'!M141+'DAY21'!E141</f>
        <v>0</v>
      </c>
      <c r="N141" s="52">
        <f>+'DAY20'!N141+'DAY21'!F141</f>
        <v>0</v>
      </c>
      <c r="O141" s="276">
        <f>+'DAY20'!O141+'DAY21'!G141</f>
        <v>0</v>
      </c>
      <c r="P141" s="53">
        <f t="shared" si="49"/>
        <v>0</v>
      </c>
      <c r="Q141" s="54">
        <f t="shared" si="50"/>
        <v>0</v>
      </c>
      <c r="R141" s="55">
        <f t="shared" si="51"/>
        <v>0</v>
      </c>
      <c r="S141" s="52">
        <f t="shared" si="52"/>
        <v>0</v>
      </c>
      <c r="T141" s="276">
        <f t="shared" si="53"/>
        <v>0</v>
      </c>
      <c r="U141" s="62">
        <f t="shared" si="54"/>
        <v>0</v>
      </c>
    </row>
    <row r="142" spans="1:21" x14ac:dyDescent="0.25">
      <c r="A142" s="80" t="s">
        <v>176</v>
      </c>
      <c r="B142" s="52">
        <f>'DAY20'!H142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 t="shared" si="48"/>
        <v>0</v>
      </c>
      <c r="I142" s="53">
        <v>0</v>
      </c>
      <c r="J142" s="58">
        <f t="shared" si="26"/>
        <v>0</v>
      </c>
      <c r="K142" s="53">
        <f>+'DAY20'!K142+'DAY21'!C142</f>
        <v>0</v>
      </c>
      <c r="L142" s="54">
        <f>+'DAY20'!L142+'DAY21'!D142</f>
        <v>0</v>
      </c>
      <c r="M142" s="55">
        <f>+'DAY20'!M142+'DAY21'!E142</f>
        <v>0</v>
      </c>
      <c r="N142" s="52">
        <f>+'DAY20'!N142+'DAY21'!F142</f>
        <v>0</v>
      </c>
      <c r="O142" s="276">
        <f>+'DAY20'!O142+'DAY21'!G142</f>
        <v>0</v>
      </c>
      <c r="P142" s="53">
        <f t="shared" si="49"/>
        <v>0</v>
      </c>
      <c r="Q142" s="54">
        <f t="shared" si="50"/>
        <v>0</v>
      </c>
      <c r="R142" s="55">
        <f t="shared" si="51"/>
        <v>0</v>
      </c>
      <c r="S142" s="52">
        <f t="shared" si="52"/>
        <v>0</v>
      </c>
      <c r="T142" s="276">
        <f t="shared" si="53"/>
        <v>0</v>
      </c>
      <c r="U142" s="62">
        <f t="shared" si="54"/>
        <v>0</v>
      </c>
    </row>
    <row r="143" spans="1:21" x14ac:dyDescent="0.25">
      <c r="A143" s="80" t="s">
        <v>210</v>
      </c>
      <c r="B143" s="52">
        <f>'DAY20'!H143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 t="shared" si="48"/>
        <v>0</v>
      </c>
      <c r="I143" s="53">
        <v>0</v>
      </c>
      <c r="J143" s="58">
        <f t="shared" si="26"/>
        <v>0</v>
      </c>
      <c r="K143" s="53">
        <f>+'DAY20'!K143+'DAY21'!C143</f>
        <v>0</v>
      </c>
      <c r="L143" s="54">
        <f>+'DAY20'!L143+'DAY21'!D143</f>
        <v>0</v>
      </c>
      <c r="M143" s="55">
        <f>+'DAY20'!M143+'DAY21'!E143</f>
        <v>0</v>
      </c>
      <c r="N143" s="52">
        <f>+'DAY20'!N143+'DAY21'!F143</f>
        <v>0</v>
      </c>
      <c r="O143" s="276">
        <f>+'DAY20'!O143+'DAY21'!G143</f>
        <v>0</v>
      </c>
      <c r="P143" s="53">
        <f t="shared" si="49"/>
        <v>0</v>
      </c>
      <c r="Q143" s="54">
        <f t="shared" si="50"/>
        <v>0</v>
      </c>
      <c r="R143" s="55">
        <f t="shared" si="51"/>
        <v>0</v>
      </c>
      <c r="S143" s="52">
        <f t="shared" si="52"/>
        <v>0</v>
      </c>
      <c r="T143" s="276">
        <f t="shared" si="53"/>
        <v>0</v>
      </c>
      <c r="U143" s="62">
        <f t="shared" si="54"/>
        <v>0</v>
      </c>
    </row>
    <row r="144" spans="1:21" x14ac:dyDescent="0.25">
      <c r="A144" s="80" t="s">
        <v>211</v>
      </c>
      <c r="B144" s="52">
        <f>'DAY20'!H144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 t="shared" si="48"/>
        <v>0</v>
      </c>
      <c r="I144" s="53">
        <v>0</v>
      </c>
      <c r="J144" s="58">
        <f t="shared" si="26"/>
        <v>0</v>
      </c>
      <c r="K144" s="53">
        <f>+'DAY20'!K144+'DAY21'!C144</f>
        <v>0</v>
      </c>
      <c r="L144" s="54">
        <f>+'DAY20'!L144+'DAY21'!D144</f>
        <v>0</v>
      </c>
      <c r="M144" s="55">
        <f>+'DAY20'!M144+'DAY21'!E144</f>
        <v>0</v>
      </c>
      <c r="N144" s="52">
        <f>+'DAY20'!N144+'DAY21'!F144</f>
        <v>0</v>
      </c>
      <c r="O144" s="276">
        <f>+'DAY20'!O144+'DAY21'!G144</f>
        <v>0</v>
      </c>
      <c r="P144" s="53">
        <f t="shared" si="49"/>
        <v>0</v>
      </c>
      <c r="Q144" s="54">
        <f t="shared" si="50"/>
        <v>0</v>
      </c>
      <c r="R144" s="55">
        <f t="shared" si="51"/>
        <v>0</v>
      </c>
      <c r="S144" s="52">
        <f t="shared" si="52"/>
        <v>0</v>
      </c>
      <c r="T144" s="276">
        <f t="shared" si="53"/>
        <v>0</v>
      </c>
      <c r="U144" s="62">
        <f t="shared" si="54"/>
        <v>0</v>
      </c>
    </row>
    <row r="145" spans="1:21" x14ac:dyDescent="0.25">
      <c r="A145" s="80" t="s">
        <v>214</v>
      </c>
      <c r="B145" s="52">
        <f>'DAY20'!H145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 t="shared" si="48"/>
        <v>0</v>
      </c>
      <c r="I145" s="53">
        <v>0</v>
      </c>
      <c r="J145" s="58">
        <f t="shared" si="26"/>
        <v>0</v>
      </c>
      <c r="K145" s="53">
        <f>+'DAY20'!K145+'DAY21'!C145</f>
        <v>0</v>
      </c>
      <c r="L145" s="54">
        <f>+'DAY20'!L145+'DAY21'!D145</f>
        <v>0</v>
      </c>
      <c r="M145" s="55">
        <f>+'DAY20'!M145+'DAY21'!E145</f>
        <v>0</v>
      </c>
      <c r="N145" s="52">
        <f>+'DAY20'!N145+'DAY21'!F145</f>
        <v>0</v>
      </c>
      <c r="O145" s="276">
        <f>+'DAY20'!O145+'DAY21'!G145</f>
        <v>0</v>
      </c>
      <c r="P145" s="53">
        <f t="shared" si="49"/>
        <v>0</v>
      </c>
      <c r="Q145" s="54">
        <f t="shared" si="50"/>
        <v>0</v>
      </c>
      <c r="R145" s="55">
        <f t="shared" si="51"/>
        <v>0</v>
      </c>
      <c r="S145" s="52">
        <f t="shared" si="52"/>
        <v>0</v>
      </c>
      <c r="T145" s="276">
        <f t="shared" si="53"/>
        <v>0</v>
      </c>
      <c r="U145" s="62">
        <f t="shared" si="54"/>
        <v>0</v>
      </c>
    </row>
    <row r="146" spans="1:21" x14ac:dyDescent="0.25">
      <c r="A146" s="80" t="s">
        <v>215</v>
      </c>
      <c r="B146" s="52">
        <f>'DAY20'!H146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 t="shared" si="48"/>
        <v>0</v>
      </c>
      <c r="I146" s="53">
        <v>0</v>
      </c>
      <c r="J146" s="58">
        <f t="shared" si="26"/>
        <v>0</v>
      </c>
      <c r="K146" s="53">
        <f>+'DAY20'!K146+'DAY21'!C146</f>
        <v>0</v>
      </c>
      <c r="L146" s="54">
        <f>+'DAY20'!L146+'DAY21'!D146</f>
        <v>0</v>
      </c>
      <c r="M146" s="55">
        <f>+'DAY20'!M146+'DAY21'!E146</f>
        <v>0</v>
      </c>
      <c r="N146" s="52">
        <f>+'DAY20'!N146+'DAY21'!F146</f>
        <v>0</v>
      </c>
      <c r="O146" s="276">
        <f>+'DAY20'!O146+'DAY21'!G146</f>
        <v>0</v>
      </c>
      <c r="P146" s="53">
        <f t="shared" si="49"/>
        <v>0</v>
      </c>
      <c r="Q146" s="54">
        <f t="shared" si="50"/>
        <v>0</v>
      </c>
      <c r="R146" s="55">
        <f t="shared" si="51"/>
        <v>0</v>
      </c>
      <c r="S146" s="52">
        <f t="shared" si="52"/>
        <v>0</v>
      </c>
      <c r="T146" s="276">
        <f t="shared" si="53"/>
        <v>0</v>
      </c>
      <c r="U146" s="62">
        <f t="shared" si="54"/>
        <v>0</v>
      </c>
    </row>
    <row r="147" spans="1:21" x14ac:dyDescent="0.25">
      <c r="A147" s="80" t="s">
        <v>233</v>
      </c>
      <c r="B147" s="52">
        <f>'DAY20'!H147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 t="shared" si="48"/>
        <v>0</v>
      </c>
      <c r="I147" s="53">
        <v>0</v>
      </c>
      <c r="J147" s="58">
        <f t="shared" si="26"/>
        <v>0</v>
      </c>
      <c r="K147" s="53">
        <f>+'DAY20'!K147+'DAY21'!C147</f>
        <v>0</v>
      </c>
      <c r="L147" s="54">
        <f>+'DAY20'!L147+'DAY21'!D147</f>
        <v>0</v>
      </c>
      <c r="M147" s="55">
        <f>+'DAY20'!M147+'DAY21'!E147</f>
        <v>0</v>
      </c>
      <c r="N147" s="52">
        <f>+'DAY20'!N147+'DAY21'!F147</f>
        <v>0</v>
      </c>
      <c r="O147" s="276">
        <f>+'DAY20'!O147+'DAY21'!G147</f>
        <v>0</v>
      </c>
      <c r="P147" s="53">
        <f t="shared" si="49"/>
        <v>0</v>
      </c>
      <c r="Q147" s="54">
        <f t="shared" si="50"/>
        <v>0</v>
      </c>
      <c r="R147" s="55">
        <f t="shared" si="51"/>
        <v>0</v>
      </c>
      <c r="S147" s="52">
        <f t="shared" si="52"/>
        <v>0</v>
      </c>
      <c r="T147" s="276">
        <f t="shared" si="53"/>
        <v>0</v>
      </c>
      <c r="U147" s="62">
        <f t="shared" si="54"/>
        <v>0</v>
      </c>
    </row>
    <row r="148" spans="1:21" x14ac:dyDescent="0.25">
      <c r="A148" s="80" t="s">
        <v>236</v>
      </c>
      <c r="B148" s="52">
        <f>'DAY20'!H148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 t="shared" si="48"/>
        <v>0</v>
      </c>
      <c r="I148" s="53">
        <v>0</v>
      </c>
      <c r="J148" s="58">
        <f t="shared" si="26"/>
        <v>0</v>
      </c>
      <c r="K148" s="53">
        <f>+'DAY20'!K148+'DAY21'!C148</f>
        <v>0</v>
      </c>
      <c r="L148" s="54">
        <f>+'DAY20'!L148+'DAY21'!D148</f>
        <v>0</v>
      </c>
      <c r="M148" s="55">
        <f>+'DAY20'!M148+'DAY21'!E148</f>
        <v>0</v>
      </c>
      <c r="N148" s="52">
        <f>+'DAY20'!N148+'DAY21'!F148</f>
        <v>0</v>
      </c>
      <c r="O148" s="276">
        <f>+'DAY20'!O148+'DAY21'!G148</f>
        <v>0</v>
      </c>
      <c r="P148" s="53">
        <f t="shared" si="49"/>
        <v>0</v>
      </c>
      <c r="Q148" s="54">
        <f t="shared" si="50"/>
        <v>0</v>
      </c>
      <c r="R148" s="55">
        <f t="shared" si="51"/>
        <v>0</v>
      </c>
      <c r="S148" s="52">
        <f t="shared" si="52"/>
        <v>0</v>
      </c>
      <c r="T148" s="276">
        <f t="shared" si="53"/>
        <v>0</v>
      </c>
      <c r="U148" s="62">
        <f t="shared" si="54"/>
        <v>0</v>
      </c>
    </row>
    <row r="149" spans="1:21" ht="15.75" thickBot="1" x14ac:dyDescent="0.3">
      <c r="A149" s="142"/>
      <c r="B149" s="52">
        <f>'DAY20'!H149</f>
        <v>0</v>
      </c>
      <c r="C149" s="53">
        <v>0</v>
      </c>
      <c r="D149" s="54">
        <v>0</v>
      </c>
      <c r="E149" s="55">
        <v>0</v>
      </c>
      <c r="F149" s="52">
        <v>0</v>
      </c>
      <c r="G149" s="276">
        <v>0</v>
      </c>
      <c r="H149" s="145">
        <f t="shared" si="48"/>
        <v>0</v>
      </c>
      <c r="I149" s="144">
        <v>0</v>
      </c>
      <c r="J149" s="148">
        <f t="shared" si="26"/>
        <v>0</v>
      </c>
      <c r="K149" s="53">
        <f>+'DAY20'!K149+'DAY21'!C149</f>
        <v>0</v>
      </c>
      <c r="L149" s="54">
        <f>+'DAY20'!L149+'DAY21'!D149</f>
        <v>0</v>
      </c>
      <c r="M149" s="55">
        <f>+'DAY20'!M149+'DAY21'!E149</f>
        <v>0</v>
      </c>
      <c r="N149" s="52">
        <f>+'DAY20'!N149+'DAY21'!F149</f>
        <v>0</v>
      </c>
      <c r="O149" s="276">
        <f>+'DAY20'!O149+'DAY21'!G149</f>
        <v>0</v>
      </c>
      <c r="P149" s="53">
        <f t="shared" si="49"/>
        <v>0</v>
      </c>
      <c r="Q149" s="54">
        <f t="shared" si="50"/>
        <v>0</v>
      </c>
      <c r="R149" s="55">
        <f t="shared" si="51"/>
        <v>0</v>
      </c>
      <c r="S149" s="52">
        <f t="shared" si="52"/>
        <v>0</v>
      </c>
      <c r="T149" s="276">
        <f t="shared" si="53"/>
        <v>0</v>
      </c>
      <c r="U149" s="167">
        <f t="shared" si="54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55">SUM(C128:C149)</f>
        <v>0</v>
      </c>
      <c r="D150" s="162">
        <f t="shared" si="55"/>
        <v>0</v>
      </c>
      <c r="E150" s="163">
        <f t="shared" si="55"/>
        <v>0</v>
      </c>
      <c r="F150" s="160">
        <f t="shared" si="55"/>
        <v>0</v>
      </c>
      <c r="G150" s="277">
        <f t="shared" ref="G150:T150" si="56">SUM(G128:G149)</f>
        <v>0</v>
      </c>
      <c r="H150" s="162">
        <f t="shared" si="56"/>
        <v>5847.2999999999993</v>
      </c>
      <c r="I150" s="161">
        <f t="shared" si="56"/>
        <v>0</v>
      </c>
      <c r="J150" s="165">
        <f t="shared" si="56"/>
        <v>-5847.2999999999993</v>
      </c>
      <c r="K150" s="161">
        <f t="shared" si="56"/>
        <v>20</v>
      </c>
      <c r="L150" s="174">
        <f t="shared" si="56"/>
        <v>0</v>
      </c>
      <c r="M150" s="163">
        <f t="shared" si="56"/>
        <v>0</v>
      </c>
      <c r="N150" s="160">
        <f t="shared" si="56"/>
        <v>0</v>
      </c>
      <c r="O150" s="277">
        <f t="shared" si="56"/>
        <v>2006.8</v>
      </c>
      <c r="P150" s="161">
        <f t="shared" si="56"/>
        <v>0.95238095238095233</v>
      </c>
      <c r="Q150" s="162">
        <f t="shared" si="56"/>
        <v>0</v>
      </c>
      <c r="R150" s="163">
        <f t="shared" si="56"/>
        <v>0</v>
      </c>
      <c r="S150" s="160">
        <f t="shared" si="56"/>
        <v>0</v>
      </c>
      <c r="T150" s="277">
        <f t="shared" si="56"/>
        <v>95.561904761904771</v>
      </c>
      <c r="U150" s="166">
        <f t="shared" si="54"/>
        <v>60.584813499111888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'DAY20'!H153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+(Table123[[#This Row],[OPENING ]]+Table123[[#This Row],[RECEIPTS]]+Table123[[#This Row],[RETURNS]])-(Table123[[#This Row],[EXCHANGED]]+Table123[[#This Row],[SALES]]+Table123[[#This Row],[ISSUES]])</f>
        <v>0</v>
      </c>
      <c r="I153" s="53">
        <v>0</v>
      </c>
      <c r="J153" s="58">
        <f t="shared" si="26"/>
        <v>0</v>
      </c>
      <c r="K153" s="53">
        <f>+'DAY20'!K153+'DAY21'!C153</f>
        <v>0</v>
      </c>
      <c r="L153" s="54">
        <f>+'DAY20'!L153+'DAY21'!D153</f>
        <v>0</v>
      </c>
      <c r="M153" s="55">
        <f>+'DAY20'!M153+'DAY21'!E153</f>
        <v>0</v>
      </c>
      <c r="N153" s="52">
        <f>+'DAY20'!N153+'DAY21'!F153</f>
        <v>0</v>
      </c>
      <c r="O153" s="276">
        <f>+'DAY20'!O153+'DAY21'!G153</f>
        <v>0</v>
      </c>
      <c r="P153" s="53">
        <f>+K153/21</f>
        <v>0</v>
      </c>
      <c r="Q153" s="54">
        <f>+L153/21</f>
        <v>0</v>
      </c>
      <c r="R153" s="55">
        <f>+M153/21</f>
        <v>0</v>
      </c>
      <c r="S153" s="52">
        <f>+N153/21</f>
        <v>0</v>
      </c>
      <c r="T153" s="276">
        <f>+O153/21</f>
        <v>0</v>
      </c>
      <c r="U153" s="62">
        <f t="shared" si="54"/>
        <v>0</v>
      </c>
    </row>
    <row r="154" spans="1:21" x14ac:dyDescent="0.25">
      <c r="A154" s="318" t="s">
        <v>67</v>
      </c>
      <c r="B154" s="52">
        <f>'DAY20'!H154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+(Table123[[#This Row],[OPENING ]]+Table123[[#This Row],[RECEIPTS]]+Table123[[#This Row],[RETURNS]])-(Table123[[#This Row],[EXCHANGED]]+Table123[[#This Row],[SALES]]+Table123[[#This Row],[ISSUES]])</f>
        <v>7.6</v>
      </c>
      <c r="I154" s="53">
        <v>0</v>
      </c>
      <c r="J154" s="58">
        <f t="shared" si="26"/>
        <v>-7.6</v>
      </c>
      <c r="K154" s="53">
        <f>+'DAY20'!K154+'DAY21'!C154</f>
        <v>0</v>
      </c>
      <c r="L154" s="54">
        <f>+'DAY20'!L154+'DAY21'!D154</f>
        <v>0</v>
      </c>
      <c r="M154" s="55">
        <f>+'DAY20'!M154+'DAY21'!E154</f>
        <v>0</v>
      </c>
      <c r="N154" s="52">
        <f>+'DAY20'!N154+'DAY21'!F154</f>
        <v>0</v>
      </c>
      <c r="O154" s="276">
        <f>+'DAY20'!O154+'DAY21'!G154</f>
        <v>0</v>
      </c>
      <c r="P154" s="53">
        <f t="shared" ref="P154:P213" si="57">+K154/21</f>
        <v>0</v>
      </c>
      <c r="Q154" s="54">
        <f t="shared" ref="Q154:Q213" si="58">+L154/21</f>
        <v>0</v>
      </c>
      <c r="R154" s="55">
        <f t="shared" ref="R154:R213" si="59">+M154/21</f>
        <v>0</v>
      </c>
      <c r="S154" s="52">
        <f t="shared" ref="S154:S213" si="60">+N154/21</f>
        <v>0</v>
      </c>
      <c r="T154" s="276">
        <f t="shared" ref="T154:T213" si="61">+O154/21</f>
        <v>0</v>
      </c>
      <c r="U154" s="62">
        <f t="shared" si="54"/>
        <v>0</v>
      </c>
    </row>
    <row r="155" spans="1:21" x14ac:dyDescent="0.25">
      <c r="A155" s="318" t="s">
        <v>68</v>
      </c>
      <c r="B155" s="52">
        <f>'DAY20'!H155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+(Table123[[#This Row],[OPENING ]]+Table123[[#This Row],[RECEIPTS]]+Table123[[#This Row],[RETURNS]])-(Table123[[#This Row],[EXCHANGED]]+Table123[[#This Row],[SALES]]+Table123[[#This Row],[ISSUES]])</f>
        <v>0</v>
      </c>
      <c r="I155" s="53">
        <v>0</v>
      </c>
      <c r="J155" s="58">
        <f t="shared" si="26"/>
        <v>0</v>
      </c>
      <c r="K155" s="53">
        <f>+'DAY20'!K155+'DAY21'!C155</f>
        <v>0</v>
      </c>
      <c r="L155" s="54">
        <f>+'DAY20'!L155+'DAY21'!D155</f>
        <v>0</v>
      </c>
      <c r="M155" s="55">
        <f>+'DAY20'!M155+'DAY21'!E155</f>
        <v>0</v>
      </c>
      <c r="N155" s="52">
        <f>+'DAY20'!N155+'DAY21'!F155</f>
        <v>0</v>
      </c>
      <c r="O155" s="276">
        <f>+'DAY20'!O155+'DAY21'!G155</f>
        <v>0</v>
      </c>
      <c r="P155" s="53">
        <f t="shared" si="57"/>
        <v>0</v>
      </c>
      <c r="Q155" s="54">
        <f t="shared" si="58"/>
        <v>0</v>
      </c>
      <c r="R155" s="55">
        <f t="shared" si="59"/>
        <v>0</v>
      </c>
      <c r="S155" s="52">
        <f t="shared" si="60"/>
        <v>0</v>
      </c>
      <c r="T155" s="276">
        <f t="shared" si="61"/>
        <v>0</v>
      </c>
      <c r="U155" s="62">
        <f t="shared" si="54"/>
        <v>0</v>
      </c>
    </row>
    <row r="156" spans="1:21" x14ac:dyDescent="0.25">
      <c r="A156" s="85" t="s">
        <v>69</v>
      </c>
      <c r="B156" s="52">
        <f>'DAY20'!H156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+(Table123[[#This Row],[OPENING ]]+Table123[[#This Row],[RECEIPTS]]+Table123[[#This Row],[RETURNS]])-(Table123[[#This Row],[EXCHANGED]]+Table123[[#This Row],[SALES]]+Table123[[#This Row],[ISSUES]])</f>
        <v>0</v>
      </c>
      <c r="I156" s="53">
        <v>0</v>
      </c>
      <c r="J156" s="58">
        <f t="shared" si="26"/>
        <v>0</v>
      </c>
      <c r="K156" s="53">
        <f>+'DAY20'!K156+'DAY21'!C156</f>
        <v>0</v>
      </c>
      <c r="L156" s="54">
        <f>+'DAY20'!L156+'DAY21'!D156</f>
        <v>0</v>
      </c>
      <c r="M156" s="55">
        <f>+'DAY20'!M156+'DAY21'!E156</f>
        <v>0</v>
      </c>
      <c r="N156" s="52">
        <f>+'DAY20'!N156+'DAY21'!F156</f>
        <v>0</v>
      </c>
      <c r="O156" s="276">
        <f>+'DAY20'!O156+'DAY21'!G156</f>
        <v>0</v>
      </c>
      <c r="P156" s="53">
        <f t="shared" si="57"/>
        <v>0</v>
      </c>
      <c r="Q156" s="54">
        <f t="shared" si="58"/>
        <v>0</v>
      </c>
      <c r="R156" s="55">
        <f t="shared" si="59"/>
        <v>0</v>
      </c>
      <c r="S156" s="52">
        <f t="shared" si="60"/>
        <v>0</v>
      </c>
      <c r="T156" s="276">
        <f t="shared" si="61"/>
        <v>0</v>
      </c>
      <c r="U156" s="62">
        <f t="shared" si="54"/>
        <v>0</v>
      </c>
    </row>
    <row r="157" spans="1:21" x14ac:dyDescent="0.25">
      <c r="A157" s="85" t="s">
        <v>70</v>
      </c>
      <c r="B157" s="52">
        <f>'DAY20'!H157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+(Table123[[#This Row],[OPENING ]]+Table123[[#This Row],[RECEIPTS]]+Table123[[#This Row],[RETURNS]])-(Table123[[#This Row],[EXCHANGED]]+Table123[[#This Row],[SALES]]+Table123[[#This Row],[ISSUES]])</f>
        <v>0</v>
      </c>
      <c r="I157" s="53">
        <v>0</v>
      </c>
      <c r="J157" s="58">
        <f t="shared" ref="J157:J220" si="62">+I157-H157</f>
        <v>0</v>
      </c>
      <c r="K157" s="53">
        <f>+'DAY20'!K157+'DAY21'!C157</f>
        <v>0</v>
      </c>
      <c r="L157" s="54">
        <f>+'DAY20'!L157+'DAY21'!D157</f>
        <v>0</v>
      </c>
      <c r="M157" s="55">
        <f>+'DAY20'!M157+'DAY21'!E157</f>
        <v>0</v>
      </c>
      <c r="N157" s="52">
        <f>+'DAY20'!N157+'DAY21'!F157</f>
        <v>0</v>
      </c>
      <c r="O157" s="276">
        <f>+'DAY20'!O157+'DAY21'!G157</f>
        <v>0</v>
      </c>
      <c r="P157" s="53">
        <f t="shared" si="57"/>
        <v>0</v>
      </c>
      <c r="Q157" s="54">
        <f t="shared" si="58"/>
        <v>0</v>
      </c>
      <c r="R157" s="55">
        <f t="shared" si="59"/>
        <v>0</v>
      </c>
      <c r="S157" s="52">
        <f t="shared" si="60"/>
        <v>0</v>
      </c>
      <c r="T157" s="276">
        <f t="shared" si="61"/>
        <v>0</v>
      </c>
      <c r="U157" s="62">
        <f t="shared" si="54"/>
        <v>0</v>
      </c>
    </row>
    <row r="158" spans="1:21" x14ac:dyDescent="0.25">
      <c r="A158" s="85" t="s">
        <v>71</v>
      </c>
      <c r="B158" s="52">
        <f>'DAY20'!H158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+(Table123[[#This Row],[OPENING ]]+Table123[[#This Row],[RECEIPTS]]+Table123[[#This Row],[RETURNS]])-(Table123[[#This Row],[EXCHANGED]]+Table123[[#This Row],[SALES]]+Table123[[#This Row],[ISSUES]])</f>
        <v>0</v>
      </c>
      <c r="I158" s="53">
        <v>0</v>
      </c>
      <c r="J158" s="58">
        <f t="shared" si="62"/>
        <v>0</v>
      </c>
      <c r="K158" s="53">
        <f>+'DAY20'!K158+'DAY21'!C158</f>
        <v>0</v>
      </c>
      <c r="L158" s="54">
        <f>+'DAY20'!L158+'DAY21'!D158</f>
        <v>0</v>
      </c>
      <c r="M158" s="55">
        <f>+'DAY20'!M158+'DAY21'!E158</f>
        <v>0</v>
      </c>
      <c r="N158" s="52">
        <f>+'DAY20'!N158+'DAY21'!F158</f>
        <v>0</v>
      </c>
      <c r="O158" s="276">
        <f>+'DAY20'!O158+'DAY21'!G158</f>
        <v>0</v>
      </c>
      <c r="P158" s="53">
        <f t="shared" si="57"/>
        <v>0</v>
      </c>
      <c r="Q158" s="54">
        <f t="shared" si="58"/>
        <v>0</v>
      </c>
      <c r="R158" s="55">
        <f t="shared" si="59"/>
        <v>0</v>
      </c>
      <c r="S158" s="52">
        <f t="shared" si="60"/>
        <v>0</v>
      </c>
      <c r="T158" s="276">
        <f t="shared" si="61"/>
        <v>0</v>
      </c>
      <c r="U158" s="62">
        <f t="shared" si="54"/>
        <v>0</v>
      </c>
    </row>
    <row r="159" spans="1:21" x14ac:dyDescent="0.25">
      <c r="A159" s="86" t="s">
        <v>72</v>
      </c>
      <c r="B159" s="52">
        <f>'DAY20'!H159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+(Table123[[#This Row],[OPENING ]]+Table123[[#This Row],[RECEIPTS]]+Table123[[#This Row],[RETURNS]])-(Table123[[#This Row],[EXCHANGED]]+Table123[[#This Row],[SALES]]+Table123[[#This Row],[ISSUES]])</f>
        <v>0</v>
      </c>
      <c r="I159" s="53">
        <v>0</v>
      </c>
      <c r="J159" s="58">
        <f t="shared" si="62"/>
        <v>0</v>
      </c>
      <c r="K159" s="53">
        <f>+'DAY20'!K159+'DAY21'!C159</f>
        <v>0</v>
      </c>
      <c r="L159" s="54">
        <f>+'DAY20'!L159+'DAY21'!D159</f>
        <v>0</v>
      </c>
      <c r="M159" s="55">
        <f>+'DAY20'!M159+'DAY21'!E159</f>
        <v>0</v>
      </c>
      <c r="N159" s="52">
        <f>+'DAY20'!N159+'DAY21'!F159</f>
        <v>0</v>
      </c>
      <c r="O159" s="276">
        <f>+'DAY20'!O159+'DAY21'!G159</f>
        <v>0</v>
      </c>
      <c r="P159" s="53">
        <f t="shared" si="57"/>
        <v>0</v>
      </c>
      <c r="Q159" s="54">
        <f t="shared" si="58"/>
        <v>0</v>
      </c>
      <c r="R159" s="55">
        <f t="shared" si="59"/>
        <v>0</v>
      </c>
      <c r="S159" s="52">
        <f t="shared" si="60"/>
        <v>0</v>
      </c>
      <c r="T159" s="276">
        <f t="shared" si="61"/>
        <v>0</v>
      </c>
      <c r="U159" s="62">
        <f t="shared" si="54"/>
        <v>0</v>
      </c>
    </row>
    <row r="160" spans="1:21" x14ac:dyDescent="0.25">
      <c r="A160" s="86" t="s">
        <v>73</v>
      </c>
      <c r="B160" s="52">
        <f>'DAY20'!H160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+(Table123[[#This Row],[OPENING ]]+Table123[[#This Row],[RECEIPTS]]+Table123[[#This Row],[RETURNS]])-(Table123[[#This Row],[EXCHANGED]]+Table123[[#This Row],[SALES]]+Table123[[#This Row],[ISSUES]])</f>
        <v>0</v>
      </c>
      <c r="I160" s="53">
        <v>0</v>
      </c>
      <c r="J160" s="58">
        <f t="shared" si="62"/>
        <v>0</v>
      </c>
      <c r="K160" s="53">
        <f>+'DAY20'!K160+'DAY21'!C160</f>
        <v>0</v>
      </c>
      <c r="L160" s="54">
        <f>+'DAY20'!L160+'DAY21'!D160</f>
        <v>0</v>
      </c>
      <c r="M160" s="55">
        <f>+'DAY20'!M160+'DAY21'!E160</f>
        <v>0</v>
      </c>
      <c r="N160" s="52">
        <f>+'DAY20'!N160+'DAY21'!F160</f>
        <v>0</v>
      </c>
      <c r="O160" s="276">
        <f>+'DAY20'!O160+'DAY21'!G160</f>
        <v>0</v>
      </c>
      <c r="P160" s="53">
        <f t="shared" si="57"/>
        <v>0</v>
      </c>
      <c r="Q160" s="54">
        <f t="shared" si="58"/>
        <v>0</v>
      </c>
      <c r="R160" s="55">
        <f t="shared" si="59"/>
        <v>0</v>
      </c>
      <c r="S160" s="52">
        <f t="shared" si="60"/>
        <v>0</v>
      </c>
      <c r="T160" s="276">
        <f t="shared" si="61"/>
        <v>0</v>
      </c>
      <c r="U160" s="62">
        <f t="shared" si="54"/>
        <v>0</v>
      </c>
    </row>
    <row r="161" spans="1:21" x14ac:dyDescent="0.25">
      <c r="A161" s="87" t="s">
        <v>74</v>
      </c>
      <c r="B161" s="52">
        <f>'DAY20'!H161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+(Table123[[#This Row],[OPENING ]]+Table123[[#This Row],[RECEIPTS]]+Table123[[#This Row],[RETURNS]])-(Table123[[#This Row],[EXCHANGED]]+Table123[[#This Row],[SALES]]+Table123[[#This Row],[ISSUES]])</f>
        <v>562</v>
      </c>
      <c r="I161" s="53">
        <v>0</v>
      </c>
      <c r="J161" s="58">
        <f>+I161-H161</f>
        <v>-562</v>
      </c>
      <c r="K161" s="53">
        <f>+'DAY20'!K161+'DAY21'!C161</f>
        <v>0</v>
      </c>
      <c r="L161" s="54">
        <f>+'DAY20'!L161+'DAY21'!D161</f>
        <v>0</v>
      </c>
      <c r="M161" s="55">
        <f>+'DAY20'!M161+'DAY21'!E161</f>
        <v>0</v>
      </c>
      <c r="N161" s="52">
        <f>+'DAY20'!N161+'DAY21'!F161</f>
        <v>0</v>
      </c>
      <c r="O161" s="276">
        <f>+'DAY20'!O161+'DAY21'!G161</f>
        <v>0</v>
      </c>
      <c r="P161" s="53">
        <f t="shared" si="57"/>
        <v>0</v>
      </c>
      <c r="Q161" s="54">
        <f t="shared" si="58"/>
        <v>0</v>
      </c>
      <c r="R161" s="55">
        <f t="shared" si="59"/>
        <v>0</v>
      </c>
      <c r="S161" s="52">
        <f t="shared" si="60"/>
        <v>0</v>
      </c>
      <c r="T161" s="276">
        <f t="shared" si="61"/>
        <v>0</v>
      </c>
      <c r="U161" s="62">
        <f t="shared" si="54"/>
        <v>0</v>
      </c>
    </row>
    <row r="162" spans="1:21" x14ac:dyDescent="0.25">
      <c r="A162" s="88" t="s">
        <v>75</v>
      </c>
      <c r="B162" s="52">
        <f>'DAY20'!H162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+(Table123[[#This Row],[OPENING ]]+Table123[[#This Row],[RECEIPTS]]+Table123[[#This Row],[RETURNS]])-(Table123[[#This Row],[EXCHANGED]]+Table123[[#This Row],[SALES]]+Table123[[#This Row],[ISSUES]])</f>
        <v>0</v>
      </c>
      <c r="I162" s="53">
        <v>0</v>
      </c>
      <c r="J162" s="58">
        <f t="shared" si="62"/>
        <v>0</v>
      </c>
      <c r="K162" s="53">
        <f>+'DAY20'!K162+'DAY21'!C162</f>
        <v>0</v>
      </c>
      <c r="L162" s="54">
        <f>+'DAY20'!L162+'DAY21'!D162</f>
        <v>0</v>
      </c>
      <c r="M162" s="55">
        <f>+'DAY20'!M162+'DAY21'!E162</f>
        <v>0</v>
      </c>
      <c r="N162" s="52">
        <f>+'DAY20'!N162+'DAY21'!F162</f>
        <v>0</v>
      </c>
      <c r="O162" s="276">
        <f>+'DAY20'!O162+'DAY21'!G162</f>
        <v>0</v>
      </c>
      <c r="P162" s="53">
        <f t="shared" si="57"/>
        <v>0</v>
      </c>
      <c r="Q162" s="54">
        <f t="shared" si="58"/>
        <v>0</v>
      </c>
      <c r="R162" s="55">
        <f t="shared" si="59"/>
        <v>0</v>
      </c>
      <c r="S162" s="52">
        <f t="shared" si="60"/>
        <v>0</v>
      </c>
      <c r="T162" s="276">
        <f t="shared" si="61"/>
        <v>0</v>
      </c>
      <c r="U162" s="62">
        <f t="shared" si="54"/>
        <v>0</v>
      </c>
    </row>
    <row r="163" spans="1:21" x14ac:dyDescent="0.25">
      <c r="A163" s="88" t="s">
        <v>76</v>
      </c>
      <c r="B163" s="52">
        <f>'DAY20'!H163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+(Table123[[#This Row],[OPENING ]]+Table123[[#This Row],[RECEIPTS]]+Table123[[#This Row],[RETURNS]])-(Table123[[#This Row],[EXCHANGED]]+Table123[[#This Row],[SALES]]+Table123[[#This Row],[ISSUES]])</f>
        <v>0</v>
      </c>
      <c r="I163" s="53">
        <v>0</v>
      </c>
      <c r="J163" s="58">
        <f t="shared" si="62"/>
        <v>0</v>
      </c>
      <c r="K163" s="53">
        <f>+'DAY20'!K163+'DAY21'!C163</f>
        <v>0</v>
      </c>
      <c r="L163" s="54">
        <f>+'DAY20'!L163+'DAY21'!D163</f>
        <v>0</v>
      </c>
      <c r="M163" s="55">
        <f>+'DAY20'!M163+'DAY21'!E163</f>
        <v>0</v>
      </c>
      <c r="N163" s="52">
        <f>+'DAY20'!N163+'DAY21'!F163</f>
        <v>0</v>
      </c>
      <c r="O163" s="276">
        <f>+'DAY20'!O163+'DAY21'!G163</f>
        <v>0</v>
      </c>
      <c r="P163" s="53">
        <f t="shared" si="57"/>
        <v>0</v>
      </c>
      <c r="Q163" s="54">
        <f t="shared" si="58"/>
        <v>0</v>
      </c>
      <c r="R163" s="55">
        <f t="shared" si="59"/>
        <v>0</v>
      </c>
      <c r="S163" s="52">
        <f t="shared" si="60"/>
        <v>0</v>
      </c>
      <c r="T163" s="276">
        <f t="shared" si="61"/>
        <v>0</v>
      </c>
      <c r="U163" s="62">
        <f t="shared" si="54"/>
        <v>0</v>
      </c>
    </row>
    <row r="164" spans="1:21" x14ac:dyDescent="0.25">
      <c r="A164" s="87" t="s">
        <v>77</v>
      </c>
      <c r="B164" s="52">
        <f>'DAY20'!H164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+(Table123[[#This Row],[OPENING ]]+Table123[[#This Row],[RECEIPTS]]+Table123[[#This Row],[RETURNS]])-(Table123[[#This Row],[EXCHANGED]]+Table123[[#This Row],[SALES]]+Table123[[#This Row],[ISSUES]])</f>
        <v>4</v>
      </c>
      <c r="I164" s="53">
        <v>0</v>
      </c>
      <c r="J164" s="58">
        <f t="shared" si="62"/>
        <v>-4</v>
      </c>
      <c r="K164" s="53">
        <f>+'DAY20'!K164+'DAY21'!C164</f>
        <v>0</v>
      </c>
      <c r="L164" s="54">
        <f>+'DAY20'!L164+'DAY21'!D164</f>
        <v>0</v>
      </c>
      <c r="M164" s="55">
        <f>+'DAY20'!M164+'DAY21'!E164</f>
        <v>0</v>
      </c>
      <c r="N164" s="52">
        <f>+'DAY20'!N164+'DAY21'!F164</f>
        <v>0</v>
      </c>
      <c r="O164" s="276">
        <f>+'DAY20'!O164+'DAY21'!G164</f>
        <v>0</v>
      </c>
      <c r="P164" s="53">
        <f t="shared" si="57"/>
        <v>0</v>
      </c>
      <c r="Q164" s="54">
        <f t="shared" si="58"/>
        <v>0</v>
      </c>
      <c r="R164" s="55">
        <f t="shared" si="59"/>
        <v>0</v>
      </c>
      <c r="S164" s="52">
        <f t="shared" si="60"/>
        <v>0</v>
      </c>
      <c r="T164" s="276">
        <f t="shared" si="61"/>
        <v>0</v>
      </c>
      <c r="U164" s="62">
        <f t="shared" si="54"/>
        <v>0</v>
      </c>
    </row>
    <row r="165" spans="1:21" x14ac:dyDescent="0.25">
      <c r="A165" s="109" t="s">
        <v>78</v>
      </c>
      <c r="B165" s="52">
        <f>'DAY20'!H165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+(Table123[[#This Row],[OPENING ]]+Table123[[#This Row],[RECEIPTS]]+Table123[[#This Row],[RETURNS]])-(Table123[[#This Row],[EXCHANGED]]+Table123[[#This Row],[SALES]]+Table123[[#This Row],[ISSUES]])</f>
        <v>0</v>
      </c>
      <c r="I165" s="53">
        <v>0</v>
      </c>
      <c r="J165" s="58">
        <f t="shared" si="62"/>
        <v>0</v>
      </c>
      <c r="K165" s="53">
        <f>+'DAY20'!K165+'DAY21'!C165</f>
        <v>0</v>
      </c>
      <c r="L165" s="54">
        <f>+'DAY20'!L165+'DAY21'!D165</f>
        <v>0</v>
      </c>
      <c r="M165" s="55">
        <f>+'DAY20'!M165+'DAY21'!E165</f>
        <v>0</v>
      </c>
      <c r="N165" s="52">
        <f>+'DAY20'!N165+'DAY21'!F165</f>
        <v>0</v>
      </c>
      <c r="O165" s="276">
        <f>+'DAY20'!O165+'DAY21'!G165</f>
        <v>0</v>
      </c>
      <c r="P165" s="53">
        <f t="shared" si="57"/>
        <v>0</v>
      </c>
      <c r="Q165" s="54">
        <f t="shared" si="58"/>
        <v>0</v>
      </c>
      <c r="R165" s="55">
        <f t="shared" si="59"/>
        <v>0</v>
      </c>
      <c r="S165" s="52">
        <f t="shared" si="60"/>
        <v>0</v>
      </c>
      <c r="T165" s="276">
        <f t="shared" si="61"/>
        <v>0</v>
      </c>
      <c r="U165" s="62">
        <f t="shared" si="54"/>
        <v>0</v>
      </c>
    </row>
    <row r="166" spans="1:21" x14ac:dyDescent="0.25">
      <c r="A166" s="109" t="s">
        <v>79</v>
      </c>
      <c r="B166" s="52">
        <f>'DAY20'!H166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+(Table123[[#This Row],[OPENING ]]+Table123[[#This Row],[RECEIPTS]]+Table123[[#This Row],[RETURNS]])-(Table123[[#This Row],[EXCHANGED]]+Table123[[#This Row],[SALES]]+Table123[[#This Row],[ISSUES]])</f>
        <v>0</v>
      </c>
      <c r="I166" s="53">
        <v>0</v>
      </c>
      <c r="J166" s="58">
        <f t="shared" si="62"/>
        <v>0</v>
      </c>
      <c r="K166" s="53">
        <f>+'DAY20'!K166+'DAY21'!C166</f>
        <v>0</v>
      </c>
      <c r="L166" s="54">
        <f>+'DAY20'!L166+'DAY21'!D166</f>
        <v>0</v>
      </c>
      <c r="M166" s="55">
        <f>+'DAY20'!M166+'DAY21'!E166</f>
        <v>0</v>
      </c>
      <c r="N166" s="52">
        <f>+'DAY20'!N166+'DAY21'!F166</f>
        <v>0</v>
      </c>
      <c r="O166" s="276">
        <f>+'DAY20'!O166+'DAY21'!G166</f>
        <v>0</v>
      </c>
      <c r="P166" s="53">
        <f t="shared" si="57"/>
        <v>0</v>
      </c>
      <c r="Q166" s="54">
        <f t="shared" si="58"/>
        <v>0</v>
      </c>
      <c r="R166" s="55">
        <f t="shared" si="59"/>
        <v>0</v>
      </c>
      <c r="S166" s="52">
        <f t="shared" si="60"/>
        <v>0</v>
      </c>
      <c r="T166" s="276">
        <f t="shared" si="61"/>
        <v>0</v>
      </c>
      <c r="U166" s="62">
        <f t="shared" si="54"/>
        <v>0</v>
      </c>
    </row>
    <row r="167" spans="1:21" x14ac:dyDescent="0.25">
      <c r="A167" s="109" t="s">
        <v>109</v>
      </c>
      <c r="B167" s="52">
        <f>'DAY20'!H167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+(Table123[[#This Row],[OPENING ]]+Table123[[#This Row],[RECEIPTS]]+Table123[[#This Row],[RETURNS]])-(Table123[[#This Row],[EXCHANGED]]+Table123[[#This Row],[SALES]]+Table123[[#This Row],[ISSUES]])</f>
        <v>317.2</v>
      </c>
      <c r="I167" s="53">
        <v>0</v>
      </c>
      <c r="J167" s="58">
        <f t="shared" si="62"/>
        <v>-317.2</v>
      </c>
      <c r="K167" s="53">
        <f>+'DAY20'!K167+'DAY21'!C167</f>
        <v>0</v>
      </c>
      <c r="L167" s="54">
        <f>+'DAY20'!L167+'DAY21'!D167</f>
        <v>0</v>
      </c>
      <c r="M167" s="55">
        <f>+'DAY20'!M167+'DAY21'!E167</f>
        <v>0</v>
      </c>
      <c r="N167" s="52">
        <f>+'DAY20'!N167+'DAY21'!F167</f>
        <v>0</v>
      </c>
      <c r="O167" s="276">
        <f>+'DAY20'!O167+'DAY21'!G167</f>
        <v>0</v>
      </c>
      <c r="P167" s="53">
        <f t="shared" si="57"/>
        <v>0</v>
      </c>
      <c r="Q167" s="54">
        <f t="shared" si="58"/>
        <v>0</v>
      </c>
      <c r="R167" s="55">
        <f t="shared" si="59"/>
        <v>0</v>
      </c>
      <c r="S167" s="52">
        <f t="shared" si="60"/>
        <v>0</v>
      </c>
      <c r="T167" s="276">
        <f t="shared" si="61"/>
        <v>0</v>
      </c>
      <c r="U167" s="62">
        <f t="shared" si="54"/>
        <v>0</v>
      </c>
    </row>
    <row r="168" spans="1:21" x14ac:dyDescent="0.25">
      <c r="A168" s="109" t="s">
        <v>110</v>
      </c>
      <c r="B168" s="52">
        <f>'DAY20'!H168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+(Table123[[#This Row],[OPENING ]]+Table123[[#This Row],[RECEIPTS]]+Table123[[#This Row],[RETURNS]])-(Table123[[#This Row],[EXCHANGED]]+Table123[[#This Row],[SALES]]+Table123[[#This Row],[ISSUES]])</f>
        <v>1254.2</v>
      </c>
      <c r="I168" s="53">
        <v>0</v>
      </c>
      <c r="J168" s="58">
        <f t="shared" si="62"/>
        <v>-1254.2</v>
      </c>
      <c r="K168" s="53">
        <f>+'DAY20'!K168+'DAY21'!C168</f>
        <v>0</v>
      </c>
      <c r="L168" s="54">
        <f>+'DAY20'!L168+'DAY21'!D168</f>
        <v>0</v>
      </c>
      <c r="M168" s="55">
        <f>+'DAY20'!M168+'DAY21'!E168</f>
        <v>0</v>
      </c>
      <c r="N168" s="52">
        <f>+'DAY20'!N168+'DAY21'!F168</f>
        <v>0</v>
      </c>
      <c r="O168" s="276">
        <f>+'DAY20'!O168+'DAY21'!G168</f>
        <v>0</v>
      </c>
      <c r="P168" s="53">
        <f t="shared" si="57"/>
        <v>0</v>
      </c>
      <c r="Q168" s="54">
        <f t="shared" si="58"/>
        <v>0</v>
      </c>
      <c r="R168" s="55">
        <f t="shared" si="59"/>
        <v>0</v>
      </c>
      <c r="S168" s="52">
        <f t="shared" si="60"/>
        <v>0</v>
      </c>
      <c r="T168" s="276">
        <f t="shared" si="61"/>
        <v>0</v>
      </c>
      <c r="U168" s="62">
        <f t="shared" si="54"/>
        <v>0</v>
      </c>
    </row>
    <row r="169" spans="1:21" x14ac:dyDescent="0.25">
      <c r="A169" s="109" t="s">
        <v>80</v>
      </c>
      <c r="B169" s="52">
        <f>'DAY20'!H169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+(Table123[[#This Row],[OPENING ]]+Table123[[#This Row],[RECEIPTS]]+Table123[[#This Row],[RETURNS]])-(Table123[[#This Row],[EXCHANGED]]+Table123[[#This Row],[SALES]]+Table123[[#This Row],[ISSUES]])</f>
        <v>0</v>
      </c>
      <c r="I169" s="53">
        <v>0</v>
      </c>
      <c r="J169" s="58">
        <f t="shared" si="62"/>
        <v>0</v>
      </c>
      <c r="K169" s="53">
        <f>+'DAY20'!K169+'DAY21'!C169</f>
        <v>0</v>
      </c>
      <c r="L169" s="54">
        <f>+'DAY20'!L169+'DAY21'!D169</f>
        <v>0</v>
      </c>
      <c r="M169" s="55">
        <f>+'DAY20'!M169+'DAY21'!E169</f>
        <v>0</v>
      </c>
      <c r="N169" s="52">
        <f>+'DAY20'!N169+'DAY21'!F169</f>
        <v>0</v>
      </c>
      <c r="O169" s="276">
        <f>+'DAY20'!O169+'DAY21'!G169</f>
        <v>0</v>
      </c>
      <c r="P169" s="53">
        <f t="shared" si="57"/>
        <v>0</v>
      </c>
      <c r="Q169" s="54">
        <f t="shared" si="58"/>
        <v>0</v>
      </c>
      <c r="R169" s="55">
        <f t="shared" si="59"/>
        <v>0</v>
      </c>
      <c r="S169" s="52">
        <f t="shared" si="60"/>
        <v>0</v>
      </c>
      <c r="T169" s="276">
        <f t="shared" si="61"/>
        <v>0</v>
      </c>
      <c r="U169" s="62">
        <f t="shared" si="54"/>
        <v>0</v>
      </c>
    </row>
    <row r="170" spans="1:21" x14ac:dyDescent="0.25">
      <c r="A170" s="109" t="s">
        <v>81</v>
      </c>
      <c r="B170" s="52">
        <f>'DAY20'!H170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+(Table123[[#This Row],[OPENING ]]+Table123[[#This Row],[RECEIPTS]]+Table123[[#This Row],[RETURNS]])-(Table123[[#This Row],[EXCHANGED]]+Table123[[#This Row],[SALES]]+Table123[[#This Row],[ISSUES]])</f>
        <v>0</v>
      </c>
      <c r="I170" s="53">
        <v>0</v>
      </c>
      <c r="J170" s="58">
        <f t="shared" si="62"/>
        <v>0</v>
      </c>
      <c r="K170" s="53">
        <f>+'DAY20'!K170+'DAY21'!C170</f>
        <v>0</v>
      </c>
      <c r="L170" s="54">
        <f>+'DAY20'!L170+'DAY21'!D170</f>
        <v>0</v>
      </c>
      <c r="M170" s="55">
        <f>+'DAY20'!M170+'DAY21'!E170</f>
        <v>0</v>
      </c>
      <c r="N170" s="52">
        <f>+'DAY20'!N170+'DAY21'!F170</f>
        <v>0</v>
      </c>
      <c r="O170" s="276">
        <f>+'DAY20'!O170+'DAY21'!G170</f>
        <v>0</v>
      </c>
      <c r="P170" s="53">
        <f t="shared" si="57"/>
        <v>0</v>
      </c>
      <c r="Q170" s="54">
        <f t="shared" si="58"/>
        <v>0</v>
      </c>
      <c r="R170" s="55">
        <f t="shared" si="59"/>
        <v>0</v>
      </c>
      <c r="S170" s="52">
        <f t="shared" si="60"/>
        <v>0</v>
      </c>
      <c r="T170" s="276">
        <f t="shared" si="61"/>
        <v>0</v>
      </c>
      <c r="U170" s="62">
        <f t="shared" si="54"/>
        <v>0</v>
      </c>
    </row>
    <row r="171" spans="1:21" x14ac:dyDescent="0.25">
      <c r="A171" s="89" t="s">
        <v>82</v>
      </c>
      <c r="B171" s="52">
        <f>'DAY20'!H171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+(Table123[[#This Row],[OPENING ]]+Table123[[#This Row],[RECEIPTS]]+Table123[[#This Row],[RETURNS]])-(Table123[[#This Row],[EXCHANGED]]+Table123[[#This Row],[SALES]]+Table123[[#This Row],[ISSUES]])</f>
        <v>0</v>
      </c>
      <c r="I171" s="53">
        <v>0</v>
      </c>
      <c r="J171" s="58">
        <f t="shared" si="62"/>
        <v>0</v>
      </c>
      <c r="K171" s="53">
        <f>+'DAY20'!K171+'DAY21'!C171</f>
        <v>0</v>
      </c>
      <c r="L171" s="54">
        <f>+'DAY20'!L171+'DAY21'!D171</f>
        <v>0</v>
      </c>
      <c r="M171" s="55">
        <f>+'DAY20'!M171+'DAY21'!E171</f>
        <v>0</v>
      </c>
      <c r="N171" s="52">
        <f>+'DAY20'!N171+'DAY21'!F171</f>
        <v>0</v>
      </c>
      <c r="O171" s="276">
        <f>+'DAY20'!O171+'DAY21'!G171</f>
        <v>0</v>
      </c>
      <c r="P171" s="53">
        <f t="shared" si="57"/>
        <v>0</v>
      </c>
      <c r="Q171" s="54">
        <f t="shared" si="58"/>
        <v>0</v>
      </c>
      <c r="R171" s="55">
        <f t="shared" si="59"/>
        <v>0</v>
      </c>
      <c r="S171" s="52">
        <f t="shared" si="60"/>
        <v>0</v>
      </c>
      <c r="T171" s="276">
        <f t="shared" si="61"/>
        <v>0</v>
      </c>
      <c r="U171" s="62">
        <f t="shared" si="54"/>
        <v>0</v>
      </c>
    </row>
    <row r="172" spans="1:21" x14ac:dyDescent="0.25">
      <c r="A172" s="90" t="s">
        <v>83</v>
      </c>
      <c r="B172" s="52">
        <f>'DAY20'!H172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+(Table123[[#This Row],[OPENING ]]+Table123[[#This Row],[RECEIPTS]]+Table123[[#This Row],[RETURNS]])-(Table123[[#This Row],[EXCHANGED]]+Table123[[#This Row],[SALES]]+Table123[[#This Row],[ISSUES]])</f>
        <v>504.2</v>
      </c>
      <c r="I172" s="53">
        <v>0</v>
      </c>
      <c r="J172" s="58">
        <f t="shared" si="62"/>
        <v>-504.2</v>
      </c>
      <c r="K172" s="53">
        <f>+'DAY20'!K172+'DAY21'!C172</f>
        <v>0</v>
      </c>
      <c r="L172" s="54">
        <f>+'DAY20'!L172+'DAY21'!D172</f>
        <v>0</v>
      </c>
      <c r="M172" s="55">
        <f>+'DAY20'!M172+'DAY21'!E172</f>
        <v>0</v>
      </c>
      <c r="N172" s="52">
        <f>+'DAY20'!N172+'DAY21'!F172</f>
        <v>0</v>
      </c>
      <c r="O172" s="276">
        <f>+'DAY20'!O172+'DAY21'!G172</f>
        <v>0</v>
      </c>
      <c r="P172" s="53">
        <f t="shared" si="57"/>
        <v>0</v>
      </c>
      <c r="Q172" s="54">
        <f t="shared" si="58"/>
        <v>0</v>
      </c>
      <c r="R172" s="55">
        <f t="shared" si="59"/>
        <v>0</v>
      </c>
      <c r="S172" s="52">
        <f t="shared" si="60"/>
        <v>0</v>
      </c>
      <c r="T172" s="276">
        <f t="shared" si="61"/>
        <v>0</v>
      </c>
      <c r="U172" s="62">
        <f t="shared" si="54"/>
        <v>0</v>
      </c>
    </row>
    <row r="173" spans="1:21" x14ac:dyDescent="0.25">
      <c r="A173" s="90" t="s">
        <v>86</v>
      </c>
      <c r="B173" s="52">
        <f>'DAY20'!H173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+(Table123[[#This Row],[OPENING ]]+Table123[[#This Row],[RECEIPTS]]+Table123[[#This Row],[RETURNS]])-(Table123[[#This Row],[EXCHANGED]]+Table123[[#This Row],[SALES]]+Table123[[#This Row],[ISSUES]])</f>
        <v>4.8</v>
      </c>
      <c r="I173" s="53">
        <v>0</v>
      </c>
      <c r="J173" s="58">
        <f t="shared" si="62"/>
        <v>-4.8</v>
      </c>
      <c r="K173" s="53">
        <f>+'DAY20'!K173+'DAY21'!C173</f>
        <v>0</v>
      </c>
      <c r="L173" s="54">
        <f>+'DAY20'!L173+'DAY21'!D173</f>
        <v>0</v>
      </c>
      <c r="M173" s="55">
        <f>+'DAY20'!M173+'DAY21'!E173</f>
        <v>0</v>
      </c>
      <c r="N173" s="52">
        <f>+'DAY20'!N173+'DAY21'!F173</f>
        <v>0</v>
      </c>
      <c r="O173" s="276">
        <f>+'DAY20'!O173+'DAY21'!G173</f>
        <v>0</v>
      </c>
      <c r="P173" s="53">
        <f t="shared" si="57"/>
        <v>0</v>
      </c>
      <c r="Q173" s="54">
        <f t="shared" si="58"/>
        <v>0</v>
      </c>
      <c r="R173" s="55">
        <f t="shared" si="59"/>
        <v>0</v>
      </c>
      <c r="S173" s="52">
        <f t="shared" si="60"/>
        <v>0</v>
      </c>
      <c r="T173" s="276">
        <f t="shared" si="61"/>
        <v>0</v>
      </c>
      <c r="U173" s="62">
        <f t="shared" si="54"/>
        <v>0</v>
      </c>
    </row>
    <row r="174" spans="1:21" x14ac:dyDescent="0.25">
      <c r="A174" s="94" t="s">
        <v>85</v>
      </c>
      <c r="B174" s="52">
        <f>'DAY20'!H174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+(Table123[[#This Row],[OPENING ]]+Table123[[#This Row],[RECEIPTS]]+Table123[[#This Row],[RETURNS]])-(Table123[[#This Row],[EXCHANGED]]+Table123[[#This Row],[SALES]]+Table123[[#This Row],[ISSUES]])</f>
        <v>800.8</v>
      </c>
      <c r="I174" s="53">
        <v>0</v>
      </c>
      <c r="J174" s="58">
        <f t="shared" si="62"/>
        <v>-800.8</v>
      </c>
      <c r="K174" s="53">
        <f>+'DAY20'!K174+'DAY21'!C174</f>
        <v>0</v>
      </c>
      <c r="L174" s="54">
        <f>+'DAY20'!L174+'DAY21'!D174</f>
        <v>0</v>
      </c>
      <c r="M174" s="55">
        <f>+'DAY20'!M174+'DAY21'!E174</f>
        <v>0</v>
      </c>
      <c r="N174" s="52">
        <f>+'DAY20'!N174+'DAY21'!F174</f>
        <v>0</v>
      </c>
      <c r="O174" s="276">
        <f>+'DAY20'!O174+'DAY21'!G174</f>
        <v>1.2</v>
      </c>
      <c r="P174" s="53">
        <f t="shared" si="57"/>
        <v>0</v>
      </c>
      <c r="Q174" s="54">
        <f t="shared" si="58"/>
        <v>0</v>
      </c>
      <c r="R174" s="55">
        <f t="shared" si="59"/>
        <v>0</v>
      </c>
      <c r="S174" s="52">
        <f t="shared" si="60"/>
        <v>0</v>
      </c>
      <c r="T174" s="276">
        <f t="shared" si="61"/>
        <v>5.7142857142857141E-2</v>
      </c>
      <c r="U174" s="62">
        <f t="shared" si="54"/>
        <v>14014</v>
      </c>
    </row>
    <row r="175" spans="1:21" x14ac:dyDescent="0.25">
      <c r="A175" s="90" t="s">
        <v>84</v>
      </c>
      <c r="B175" s="52">
        <f>'DAY20'!H175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+(Table123[[#This Row],[OPENING ]]+Table123[[#This Row],[RECEIPTS]]+Table123[[#This Row],[RETURNS]])-(Table123[[#This Row],[EXCHANGED]]+Table123[[#This Row],[SALES]]+Table123[[#This Row],[ISSUES]])</f>
        <v>0</v>
      </c>
      <c r="I175" s="53">
        <v>0</v>
      </c>
      <c r="J175" s="58">
        <f t="shared" si="62"/>
        <v>0</v>
      </c>
      <c r="K175" s="53">
        <f>+'DAY20'!K175+'DAY21'!C175</f>
        <v>0</v>
      </c>
      <c r="L175" s="54">
        <f>+'DAY20'!L175+'DAY21'!D175</f>
        <v>0</v>
      </c>
      <c r="M175" s="55">
        <f>+'DAY20'!M175+'DAY21'!E175</f>
        <v>0</v>
      </c>
      <c r="N175" s="52">
        <f>+'DAY20'!N175+'DAY21'!F175</f>
        <v>0</v>
      </c>
      <c r="O175" s="276">
        <f>+'DAY20'!O175+'DAY21'!G175</f>
        <v>0</v>
      </c>
      <c r="P175" s="53">
        <f t="shared" si="57"/>
        <v>0</v>
      </c>
      <c r="Q175" s="54">
        <f t="shared" si="58"/>
        <v>0</v>
      </c>
      <c r="R175" s="55">
        <f t="shared" si="59"/>
        <v>0</v>
      </c>
      <c r="S175" s="52">
        <f t="shared" si="60"/>
        <v>0</v>
      </c>
      <c r="T175" s="276">
        <f t="shared" si="61"/>
        <v>0</v>
      </c>
      <c r="U175" s="62">
        <f t="shared" si="54"/>
        <v>0</v>
      </c>
    </row>
    <row r="176" spans="1:21" x14ac:dyDescent="0.25">
      <c r="A176" s="318" t="s">
        <v>87</v>
      </c>
      <c r="B176" s="52">
        <f>'DAY20'!H176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+(Table123[[#This Row],[OPENING ]]+Table123[[#This Row],[RECEIPTS]]+Table123[[#This Row],[RETURNS]])-(Table123[[#This Row],[EXCHANGED]]+Table123[[#This Row],[SALES]]+Table123[[#This Row],[ISSUES]])</f>
        <v>0</v>
      </c>
      <c r="I176" s="53">
        <v>0</v>
      </c>
      <c r="J176" s="58">
        <f t="shared" si="62"/>
        <v>0</v>
      </c>
      <c r="K176" s="53">
        <f>+'DAY20'!K176+'DAY21'!C176</f>
        <v>0</v>
      </c>
      <c r="L176" s="54">
        <f>+'DAY20'!L176+'DAY21'!D176</f>
        <v>0</v>
      </c>
      <c r="M176" s="55">
        <f>+'DAY20'!M176+'DAY21'!E176</f>
        <v>0</v>
      </c>
      <c r="N176" s="52">
        <f>+'DAY20'!N176+'DAY21'!F176</f>
        <v>0</v>
      </c>
      <c r="O176" s="276">
        <f>+'DAY20'!O176+'DAY21'!G176</f>
        <v>0</v>
      </c>
      <c r="P176" s="53">
        <f t="shared" si="57"/>
        <v>0</v>
      </c>
      <c r="Q176" s="54">
        <f t="shared" si="58"/>
        <v>0</v>
      </c>
      <c r="R176" s="55">
        <f t="shared" si="59"/>
        <v>0</v>
      </c>
      <c r="S176" s="52">
        <f t="shared" si="60"/>
        <v>0</v>
      </c>
      <c r="T176" s="276">
        <f t="shared" si="61"/>
        <v>0</v>
      </c>
      <c r="U176" s="62">
        <f t="shared" si="54"/>
        <v>0</v>
      </c>
    </row>
    <row r="177" spans="1:21" x14ac:dyDescent="0.25">
      <c r="A177" s="318" t="s">
        <v>89</v>
      </c>
      <c r="B177" s="52">
        <f>'DAY20'!H177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+(Table123[[#This Row],[OPENING ]]+Table123[[#This Row],[RECEIPTS]]+Table123[[#This Row],[RETURNS]])-(Table123[[#This Row],[EXCHANGED]]+Table123[[#This Row],[SALES]]+Table123[[#This Row],[ISSUES]])</f>
        <v>17.8</v>
      </c>
      <c r="I177" s="53">
        <v>0</v>
      </c>
      <c r="J177" s="58">
        <f t="shared" si="62"/>
        <v>-17.8</v>
      </c>
      <c r="K177" s="53">
        <f>+'DAY20'!K177+'DAY21'!C177</f>
        <v>0</v>
      </c>
      <c r="L177" s="54">
        <f>+'DAY20'!L177+'DAY21'!D177</f>
        <v>0</v>
      </c>
      <c r="M177" s="55">
        <f>+'DAY20'!M177+'DAY21'!E177</f>
        <v>0</v>
      </c>
      <c r="N177" s="52">
        <f>+'DAY20'!N177+'DAY21'!F177</f>
        <v>0</v>
      </c>
      <c r="O177" s="276">
        <f>+'DAY20'!O177+'DAY21'!G177</f>
        <v>0</v>
      </c>
      <c r="P177" s="53">
        <f t="shared" si="57"/>
        <v>0</v>
      </c>
      <c r="Q177" s="54">
        <f t="shared" si="58"/>
        <v>0</v>
      </c>
      <c r="R177" s="55">
        <f t="shared" si="59"/>
        <v>0</v>
      </c>
      <c r="S177" s="52">
        <f t="shared" si="60"/>
        <v>0</v>
      </c>
      <c r="T177" s="276">
        <f t="shared" si="61"/>
        <v>0</v>
      </c>
      <c r="U177" s="62">
        <f t="shared" si="54"/>
        <v>0</v>
      </c>
    </row>
    <row r="178" spans="1:21" x14ac:dyDescent="0.25">
      <c r="A178" s="318" t="s">
        <v>88</v>
      </c>
      <c r="B178" s="52">
        <f>'DAY20'!H178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+(Table123[[#This Row],[OPENING ]]+Table123[[#This Row],[RECEIPTS]]+Table123[[#This Row],[RETURNS]])-(Table123[[#This Row],[EXCHANGED]]+Table123[[#This Row],[SALES]]+Table123[[#This Row],[ISSUES]])</f>
        <v>0</v>
      </c>
      <c r="I178" s="53">
        <v>0</v>
      </c>
      <c r="J178" s="58">
        <f t="shared" si="62"/>
        <v>0</v>
      </c>
      <c r="K178" s="53">
        <f>+'DAY20'!K178+'DAY21'!C178</f>
        <v>0</v>
      </c>
      <c r="L178" s="54">
        <f>+'DAY20'!L178+'DAY21'!D178</f>
        <v>0</v>
      </c>
      <c r="M178" s="55">
        <f>+'DAY20'!M178+'DAY21'!E178</f>
        <v>0</v>
      </c>
      <c r="N178" s="52">
        <f>+'DAY20'!N178+'DAY21'!F178</f>
        <v>0</v>
      </c>
      <c r="O178" s="276">
        <f>+'DAY20'!O178+'DAY21'!G178</f>
        <v>0</v>
      </c>
      <c r="P178" s="53">
        <f t="shared" si="57"/>
        <v>0</v>
      </c>
      <c r="Q178" s="54">
        <f t="shared" si="58"/>
        <v>0</v>
      </c>
      <c r="R178" s="55">
        <f t="shared" si="59"/>
        <v>0</v>
      </c>
      <c r="S178" s="52">
        <f t="shared" si="60"/>
        <v>0</v>
      </c>
      <c r="T178" s="276">
        <f t="shared" si="61"/>
        <v>0</v>
      </c>
      <c r="U178" s="62">
        <f t="shared" si="54"/>
        <v>0</v>
      </c>
    </row>
    <row r="179" spans="1:21" x14ac:dyDescent="0.25">
      <c r="A179" s="88" t="s">
        <v>90</v>
      </c>
      <c r="B179" s="52">
        <f>'DAY20'!H179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+(Table123[[#This Row],[OPENING ]]+Table123[[#This Row],[RECEIPTS]]+Table123[[#This Row],[RETURNS]])-(Table123[[#This Row],[EXCHANGED]]+Table123[[#This Row],[SALES]]+Table123[[#This Row],[ISSUES]])</f>
        <v>0</v>
      </c>
      <c r="I179" s="53">
        <v>0</v>
      </c>
      <c r="J179" s="58">
        <f t="shared" si="62"/>
        <v>0</v>
      </c>
      <c r="K179" s="53">
        <f>+'DAY20'!K179+'DAY21'!C179</f>
        <v>0</v>
      </c>
      <c r="L179" s="54">
        <f>+'DAY20'!L179+'DAY21'!D179</f>
        <v>0</v>
      </c>
      <c r="M179" s="55">
        <f>+'DAY20'!M179+'DAY21'!E179</f>
        <v>0</v>
      </c>
      <c r="N179" s="52">
        <f>+'DAY20'!N179+'DAY21'!F179</f>
        <v>0</v>
      </c>
      <c r="O179" s="276">
        <f>+'DAY20'!O179+'DAY21'!G179</f>
        <v>0</v>
      </c>
      <c r="P179" s="53">
        <f t="shared" si="57"/>
        <v>0</v>
      </c>
      <c r="Q179" s="54">
        <f t="shared" si="58"/>
        <v>0</v>
      </c>
      <c r="R179" s="55">
        <f t="shared" si="59"/>
        <v>0</v>
      </c>
      <c r="S179" s="52">
        <f t="shared" si="60"/>
        <v>0</v>
      </c>
      <c r="T179" s="276">
        <f t="shared" si="61"/>
        <v>0</v>
      </c>
      <c r="U179" s="62">
        <f t="shared" si="54"/>
        <v>0</v>
      </c>
    </row>
    <row r="180" spans="1:21" x14ac:dyDescent="0.25">
      <c r="A180" s="88" t="s">
        <v>91</v>
      </c>
      <c r="B180" s="52">
        <f>'DAY20'!H180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+(Table123[[#This Row],[OPENING ]]+Table123[[#This Row],[RECEIPTS]]+Table123[[#This Row],[RETURNS]])-(Table123[[#This Row],[EXCHANGED]]+Table123[[#This Row],[SALES]]+Table123[[#This Row],[ISSUES]])</f>
        <v>368.44</v>
      </c>
      <c r="I180" s="53">
        <v>0</v>
      </c>
      <c r="J180" s="58">
        <f t="shared" si="62"/>
        <v>-368.44</v>
      </c>
      <c r="K180" s="53">
        <f>+'DAY20'!K180+'DAY21'!C180</f>
        <v>0</v>
      </c>
      <c r="L180" s="54">
        <f>+'DAY20'!L180+'DAY21'!D180</f>
        <v>0</v>
      </c>
      <c r="M180" s="55">
        <f>+'DAY20'!M180+'DAY21'!E180</f>
        <v>0</v>
      </c>
      <c r="N180" s="52">
        <f>+'DAY20'!N180+'DAY21'!F180</f>
        <v>0</v>
      </c>
      <c r="O180" s="276">
        <f>+'DAY20'!O180+'DAY21'!G180</f>
        <v>87.2</v>
      </c>
      <c r="P180" s="53">
        <f t="shared" si="57"/>
        <v>0</v>
      </c>
      <c r="Q180" s="54">
        <f t="shared" si="58"/>
        <v>0</v>
      </c>
      <c r="R180" s="55">
        <f t="shared" si="59"/>
        <v>0</v>
      </c>
      <c r="S180" s="52">
        <f t="shared" si="60"/>
        <v>0</v>
      </c>
      <c r="T180" s="276">
        <f t="shared" si="61"/>
        <v>4.1523809523809527</v>
      </c>
      <c r="U180" s="62">
        <f t="shared" si="54"/>
        <v>88.729816513761463</v>
      </c>
    </row>
    <row r="181" spans="1:21" x14ac:dyDescent="0.25">
      <c r="A181" s="88" t="s">
        <v>92</v>
      </c>
      <c r="B181" s="52">
        <f>'DAY20'!H181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+(Table123[[#This Row],[OPENING ]]+Table123[[#This Row],[RECEIPTS]]+Table123[[#This Row],[RETURNS]])-(Table123[[#This Row],[EXCHANGED]]+Table123[[#This Row],[SALES]]+Table123[[#This Row],[ISSUES]])</f>
        <v>0</v>
      </c>
      <c r="I181" s="53">
        <v>0</v>
      </c>
      <c r="J181" s="58">
        <f t="shared" si="62"/>
        <v>0</v>
      </c>
      <c r="K181" s="53">
        <f>+'DAY20'!K181+'DAY21'!C181</f>
        <v>0</v>
      </c>
      <c r="L181" s="54">
        <f>+'DAY20'!L181+'DAY21'!D181</f>
        <v>0</v>
      </c>
      <c r="M181" s="55">
        <f>+'DAY20'!M181+'DAY21'!E181</f>
        <v>0</v>
      </c>
      <c r="N181" s="52">
        <f>+'DAY20'!N181+'DAY21'!F181</f>
        <v>0</v>
      </c>
      <c r="O181" s="276">
        <f>+'DAY20'!O181+'DAY21'!G181</f>
        <v>0</v>
      </c>
      <c r="P181" s="53">
        <f t="shared" si="57"/>
        <v>0</v>
      </c>
      <c r="Q181" s="54">
        <f t="shared" si="58"/>
        <v>0</v>
      </c>
      <c r="R181" s="55">
        <f t="shared" si="59"/>
        <v>0</v>
      </c>
      <c r="S181" s="52">
        <f t="shared" si="60"/>
        <v>0</v>
      </c>
      <c r="T181" s="276">
        <f t="shared" si="61"/>
        <v>0</v>
      </c>
      <c r="U181" s="62">
        <f t="shared" si="54"/>
        <v>0</v>
      </c>
    </row>
    <row r="182" spans="1:21" x14ac:dyDescent="0.25">
      <c r="A182" s="88" t="s">
        <v>111</v>
      </c>
      <c r="B182" s="52">
        <f>'DAY20'!H182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+(Table123[[#This Row],[OPENING ]]+Table123[[#This Row],[RECEIPTS]]+Table123[[#This Row],[RETURNS]])-(Table123[[#This Row],[EXCHANGED]]+Table123[[#This Row],[SALES]]+Table123[[#This Row],[ISSUES]])</f>
        <v>0</v>
      </c>
      <c r="I182" s="53">
        <v>0</v>
      </c>
      <c r="J182" s="58">
        <f t="shared" si="62"/>
        <v>0</v>
      </c>
      <c r="K182" s="53">
        <f>+'DAY20'!K182+'DAY21'!C182</f>
        <v>0</v>
      </c>
      <c r="L182" s="54">
        <f>+'DAY20'!L182+'DAY21'!D182</f>
        <v>0</v>
      </c>
      <c r="M182" s="55">
        <f>+'DAY20'!M182+'DAY21'!E182</f>
        <v>0</v>
      </c>
      <c r="N182" s="52">
        <f>+'DAY20'!N182+'DAY21'!F182</f>
        <v>0</v>
      </c>
      <c r="O182" s="276">
        <f>+'DAY20'!O182+'DAY21'!G182</f>
        <v>0</v>
      </c>
      <c r="P182" s="53">
        <f t="shared" si="57"/>
        <v>0</v>
      </c>
      <c r="Q182" s="54">
        <f t="shared" si="58"/>
        <v>0</v>
      </c>
      <c r="R182" s="55">
        <f t="shared" si="59"/>
        <v>0</v>
      </c>
      <c r="S182" s="52">
        <f t="shared" si="60"/>
        <v>0</v>
      </c>
      <c r="T182" s="276">
        <f t="shared" si="61"/>
        <v>0</v>
      </c>
      <c r="U182" s="62">
        <f t="shared" si="54"/>
        <v>0</v>
      </c>
    </row>
    <row r="183" spans="1:21" x14ac:dyDescent="0.25">
      <c r="A183" s="87" t="s">
        <v>53</v>
      </c>
      <c r="B183" s="52">
        <f>'DAY20'!H183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+(Table123[[#This Row],[OPENING ]]+Table123[[#This Row],[RECEIPTS]]+Table123[[#This Row],[RETURNS]])-(Table123[[#This Row],[EXCHANGED]]+Table123[[#This Row],[SALES]]+Table123[[#This Row],[ISSUES]])</f>
        <v>0</v>
      </c>
      <c r="I183" s="53">
        <v>0</v>
      </c>
      <c r="J183" s="58">
        <f t="shared" si="62"/>
        <v>0</v>
      </c>
      <c r="K183" s="53">
        <f>+'DAY20'!K183+'DAY21'!C183</f>
        <v>0</v>
      </c>
      <c r="L183" s="54">
        <f>+'DAY20'!L183+'DAY21'!D183</f>
        <v>0</v>
      </c>
      <c r="M183" s="55">
        <f>+'DAY20'!M183+'DAY21'!E183</f>
        <v>0</v>
      </c>
      <c r="N183" s="52">
        <f>+'DAY20'!N183+'DAY21'!F183</f>
        <v>0</v>
      </c>
      <c r="O183" s="276">
        <f>+'DAY20'!O183+'DAY21'!G183</f>
        <v>0</v>
      </c>
      <c r="P183" s="53">
        <f t="shared" si="57"/>
        <v>0</v>
      </c>
      <c r="Q183" s="54">
        <f t="shared" si="58"/>
        <v>0</v>
      </c>
      <c r="R183" s="55">
        <f t="shared" si="59"/>
        <v>0</v>
      </c>
      <c r="S183" s="52">
        <f t="shared" si="60"/>
        <v>0</v>
      </c>
      <c r="T183" s="276">
        <f t="shared" si="61"/>
        <v>0</v>
      </c>
      <c r="U183" s="62">
        <f t="shared" si="54"/>
        <v>0</v>
      </c>
    </row>
    <row r="184" spans="1:21" x14ac:dyDescent="0.25">
      <c r="A184" s="321" t="s">
        <v>93</v>
      </c>
      <c r="B184" s="52">
        <f>'DAY20'!H184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+(Table123[[#This Row],[OPENING ]]+Table123[[#This Row],[RECEIPTS]]+Table123[[#This Row],[RETURNS]])-(Table123[[#This Row],[EXCHANGED]]+Table123[[#This Row],[SALES]]+Table123[[#This Row],[ISSUES]])</f>
        <v>0</v>
      </c>
      <c r="I184" s="53">
        <v>0</v>
      </c>
      <c r="J184" s="58">
        <f t="shared" si="62"/>
        <v>0</v>
      </c>
      <c r="K184" s="53">
        <f>+'DAY20'!K184+'DAY21'!C184</f>
        <v>0</v>
      </c>
      <c r="L184" s="54">
        <f>+'DAY20'!L184+'DAY21'!D184</f>
        <v>0</v>
      </c>
      <c r="M184" s="55">
        <f>+'DAY20'!M184+'DAY21'!E184</f>
        <v>0</v>
      </c>
      <c r="N184" s="52">
        <f>+'DAY20'!N184+'DAY21'!F184</f>
        <v>0</v>
      </c>
      <c r="O184" s="276">
        <f>+'DAY20'!O184+'DAY21'!G184</f>
        <v>0</v>
      </c>
      <c r="P184" s="53">
        <f t="shared" si="57"/>
        <v>0</v>
      </c>
      <c r="Q184" s="54">
        <f t="shared" si="58"/>
        <v>0</v>
      </c>
      <c r="R184" s="55">
        <f t="shared" si="59"/>
        <v>0</v>
      </c>
      <c r="S184" s="52">
        <f t="shared" si="60"/>
        <v>0</v>
      </c>
      <c r="T184" s="276">
        <f t="shared" si="61"/>
        <v>0</v>
      </c>
      <c r="U184" s="62">
        <f t="shared" si="54"/>
        <v>0</v>
      </c>
    </row>
    <row r="185" spans="1:21" x14ac:dyDescent="0.25">
      <c r="A185" s="321" t="s">
        <v>94</v>
      </c>
      <c r="B185" s="52">
        <f>'DAY20'!H185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+(Table123[[#This Row],[OPENING ]]+Table123[[#This Row],[RECEIPTS]]+Table123[[#This Row],[RETURNS]])-(Table123[[#This Row],[EXCHANGED]]+Table123[[#This Row],[SALES]]+Table123[[#This Row],[ISSUES]])</f>
        <v>0</v>
      </c>
      <c r="I185" s="53">
        <v>0</v>
      </c>
      <c r="J185" s="58">
        <f t="shared" si="62"/>
        <v>0</v>
      </c>
      <c r="K185" s="53">
        <f>+'DAY20'!K185+'DAY21'!C185</f>
        <v>0</v>
      </c>
      <c r="L185" s="54">
        <f>+'DAY20'!L185+'DAY21'!D185</f>
        <v>0</v>
      </c>
      <c r="M185" s="55">
        <f>+'DAY20'!M185+'DAY21'!E185</f>
        <v>0</v>
      </c>
      <c r="N185" s="52">
        <f>+'DAY20'!N185+'DAY21'!F185</f>
        <v>0</v>
      </c>
      <c r="O185" s="276">
        <f>+'DAY20'!O185+'DAY21'!G185</f>
        <v>0</v>
      </c>
      <c r="P185" s="53">
        <f t="shared" si="57"/>
        <v>0</v>
      </c>
      <c r="Q185" s="54">
        <f t="shared" si="58"/>
        <v>0</v>
      </c>
      <c r="R185" s="55">
        <f t="shared" si="59"/>
        <v>0</v>
      </c>
      <c r="S185" s="52">
        <f t="shared" si="60"/>
        <v>0</v>
      </c>
      <c r="T185" s="276">
        <f t="shared" si="61"/>
        <v>0</v>
      </c>
      <c r="U185" s="62">
        <f t="shared" si="54"/>
        <v>0</v>
      </c>
    </row>
    <row r="186" spans="1:21" x14ac:dyDescent="0.25">
      <c r="A186" s="84" t="s">
        <v>97</v>
      </c>
      <c r="B186" s="52">
        <f>'DAY20'!H186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+(Table123[[#This Row],[OPENING ]]+Table123[[#This Row],[RECEIPTS]]+Table123[[#This Row],[RETURNS]])-(Table123[[#This Row],[EXCHANGED]]+Table123[[#This Row],[SALES]]+Table123[[#This Row],[ISSUES]])</f>
        <v>655.4</v>
      </c>
      <c r="I186" s="53">
        <v>0</v>
      </c>
      <c r="J186" s="58">
        <f t="shared" si="62"/>
        <v>-655.4</v>
      </c>
      <c r="K186" s="53">
        <f>+'DAY20'!K186+'DAY21'!C186</f>
        <v>0</v>
      </c>
      <c r="L186" s="54">
        <f>+'DAY20'!L186+'DAY21'!D186</f>
        <v>0</v>
      </c>
      <c r="M186" s="55">
        <f>+'DAY20'!M186+'DAY21'!E186</f>
        <v>0</v>
      </c>
      <c r="N186" s="52">
        <f>+'DAY20'!N186+'DAY21'!F186</f>
        <v>0</v>
      </c>
      <c r="O186" s="276">
        <f>+'DAY20'!O186+'DAY21'!G186</f>
        <v>0</v>
      </c>
      <c r="P186" s="53">
        <f t="shared" si="57"/>
        <v>0</v>
      </c>
      <c r="Q186" s="54">
        <f t="shared" si="58"/>
        <v>0</v>
      </c>
      <c r="R186" s="55">
        <f t="shared" si="59"/>
        <v>0</v>
      </c>
      <c r="S186" s="52">
        <f t="shared" si="60"/>
        <v>0</v>
      </c>
      <c r="T186" s="276">
        <f t="shared" si="61"/>
        <v>0</v>
      </c>
      <c r="U186" s="62">
        <f t="shared" si="54"/>
        <v>0</v>
      </c>
    </row>
    <row r="187" spans="1:21" x14ac:dyDescent="0.25">
      <c r="A187" s="84" t="s">
        <v>96</v>
      </c>
      <c r="B187" s="52">
        <f>'DAY20'!H187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+(Table123[[#This Row],[OPENING ]]+Table123[[#This Row],[RECEIPTS]]+Table123[[#This Row],[RETURNS]])-(Table123[[#This Row],[EXCHANGED]]+Table123[[#This Row],[SALES]]+Table123[[#This Row],[ISSUES]])</f>
        <v>0</v>
      </c>
      <c r="I187" s="53">
        <v>0</v>
      </c>
      <c r="J187" s="58">
        <f t="shared" si="62"/>
        <v>0</v>
      </c>
      <c r="K187" s="53">
        <f>+'DAY20'!K187+'DAY21'!C187</f>
        <v>0</v>
      </c>
      <c r="L187" s="54">
        <f>+'DAY20'!L187+'DAY21'!D187</f>
        <v>0</v>
      </c>
      <c r="M187" s="55">
        <f>+'DAY20'!M187+'DAY21'!E187</f>
        <v>0</v>
      </c>
      <c r="N187" s="52">
        <f>+'DAY20'!N187+'DAY21'!F187</f>
        <v>0</v>
      </c>
      <c r="O187" s="276">
        <f>+'DAY20'!O187+'DAY21'!G187</f>
        <v>0</v>
      </c>
      <c r="P187" s="53">
        <f t="shared" si="57"/>
        <v>0</v>
      </c>
      <c r="Q187" s="54">
        <f t="shared" si="58"/>
        <v>0</v>
      </c>
      <c r="R187" s="55">
        <f t="shared" si="59"/>
        <v>0</v>
      </c>
      <c r="S187" s="52">
        <f t="shared" si="60"/>
        <v>0</v>
      </c>
      <c r="T187" s="276">
        <f t="shared" si="61"/>
        <v>0</v>
      </c>
      <c r="U187" s="62">
        <f t="shared" si="54"/>
        <v>0</v>
      </c>
    </row>
    <row r="188" spans="1:21" x14ac:dyDescent="0.25">
      <c r="A188" s="84" t="s">
        <v>95</v>
      </c>
      <c r="B188" s="52">
        <f>'DAY20'!H188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+(Table123[[#This Row],[OPENING ]]+Table123[[#This Row],[RECEIPTS]]+Table123[[#This Row],[RETURNS]])-(Table123[[#This Row],[EXCHANGED]]+Table123[[#This Row],[SALES]]+Table123[[#This Row],[ISSUES]])</f>
        <v>9.8000000000000007</v>
      </c>
      <c r="I188" s="53">
        <v>0</v>
      </c>
      <c r="J188" s="58">
        <f t="shared" si="62"/>
        <v>-9.8000000000000007</v>
      </c>
      <c r="K188" s="53">
        <f>+'DAY20'!K188+'DAY21'!C188</f>
        <v>0</v>
      </c>
      <c r="L188" s="54">
        <f>+'DAY20'!L188+'DAY21'!D188</f>
        <v>0</v>
      </c>
      <c r="M188" s="55">
        <f>+'DAY20'!M188+'DAY21'!E188</f>
        <v>0</v>
      </c>
      <c r="N188" s="52">
        <f>+'DAY20'!N188+'DAY21'!F188</f>
        <v>0</v>
      </c>
      <c r="O188" s="276">
        <f>+'DAY20'!O188+'DAY21'!G188</f>
        <v>0</v>
      </c>
      <c r="P188" s="53">
        <f t="shared" si="57"/>
        <v>0</v>
      </c>
      <c r="Q188" s="54">
        <f t="shared" si="58"/>
        <v>0</v>
      </c>
      <c r="R188" s="55">
        <f t="shared" si="59"/>
        <v>0</v>
      </c>
      <c r="S188" s="52">
        <f t="shared" si="60"/>
        <v>0</v>
      </c>
      <c r="T188" s="276">
        <f t="shared" si="61"/>
        <v>0</v>
      </c>
      <c r="U188" s="62">
        <f t="shared" si="54"/>
        <v>0</v>
      </c>
    </row>
    <row r="189" spans="1:21" x14ac:dyDescent="0.25">
      <c r="A189" s="92" t="s">
        <v>98</v>
      </c>
      <c r="B189" s="52">
        <f>'DAY20'!H189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+(Table123[[#This Row],[OPENING ]]+Table123[[#This Row],[RECEIPTS]]+Table123[[#This Row],[RETURNS]])-(Table123[[#This Row],[EXCHANGED]]+Table123[[#This Row],[SALES]]+Table123[[#This Row],[ISSUES]])</f>
        <v>0</v>
      </c>
      <c r="I189" s="53">
        <v>0</v>
      </c>
      <c r="J189" s="58">
        <f t="shared" si="62"/>
        <v>0</v>
      </c>
      <c r="K189" s="53">
        <f>+'DAY20'!K189+'DAY21'!C189</f>
        <v>0</v>
      </c>
      <c r="L189" s="54">
        <f>+'DAY20'!L189+'DAY21'!D189</f>
        <v>0</v>
      </c>
      <c r="M189" s="55">
        <f>+'DAY20'!M189+'DAY21'!E189</f>
        <v>0</v>
      </c>
      <c r="N189" s="52">
        <f>+'DAY20'!N189+'DAY21'!F189</f>
        <v>0</v>
      </c>
      <c r="O189" s="276">
        <f>+'DAY20'!O189+'DAY21'!G189</f>
        <v>0</v>
      </c>
      <c r="P189" s="53">
        <f t="shared" si="57"/>
        <v>0</v>
      </c>
      <c r="Q189" s="54">
        <f t="shared" si="58"/>
        <v>0</v>
      </c>
      <c r="R189" s="55">
        <f t="shared" si="59"/>
        <v>0</v>
      </c>
      <c r="S189" s="52">
        <f t="shared" si="60"/>
        <v>0</v>
      </c>
      <c r="T189" s="276">
        <f t="shared" si="61"/>
        <v>0</v>
      </c>
      <c r="U189" s="62">
        <f t="shared" si="54"/>
        <v>0</v>
      </c>
    </row>
    <row r="190" spans="1:21" x14ac:dyDescent="0.25">
      <c r="A190" s="92" t="s">
        <v>99</v>
      </c>
      <c r="B190" s="52">
        <f>'DAY20'!H190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+(Table123[[#This Row],[OPENING ]]+Table123[[#This Row],[RECEIPTS]]+Table123[[#This Row],[RETURNS]])-(Table123[[#This Row],[EXCHANGED]]+Table123[[#This Row],[SALES]]+Table123[[#This Row],[ISSUES]])</f>
        <v>0</v>
      </c>
      <c r="I190" s="53">
        <v>0</v>
      </c>
      <c r="J190" s="58">
        <f t="shared" si="62"/>
        <v>0</v>
      </c>
      <c r="K190" s="53">
        <f>+'DAY20'!K190+'DAY21'!C190</f>
        <v>0</v>
      </c>
      <c r="L190" s="54">
        <f>+'DAY20'!L190+'DAY21'!D190</f>
        <v>0</v>
      </c>
      <c r="M190" s="55">
        <f>+'DAY20'!M190+'DAY21'!E190</f>
        <v>0</v>
      </c>
      <c r="N190" s="52">
        <f>+'DAY20'!N190+'DAY21'!F190</f>
        <v>0</v>
      </c>
      <c r="O190" s="276">
        <f>+'DAY20'!O190+'DAY21'!G190</f>
        <v>0</v>
      </c>
      <c r="P190" s="53">
        <f t="shared" si="57"/>
        <v>0</v>
      </c>
      <c r="Q190" s="54">
        <f t="shared" si="58"/>
        <v>0</v>
      </c>
      <c r="R190" s="55">
        <f t="shared" si="59"/>
        <v>0</v>
      </c>
      <c r="S190" s="52">
        <f t="shared" si="60"/>
        <v>0</v>
      </c>
      <c r="T190" s="276">
        <f t="shared" si="61"/>
        <v>0</v>
      </c>
      <c r="U190" s="62">
        <f t="shared" si="54"/>
        <v>0</v>
      </c>
    </row>
    <row r="191" spans="1:21" x14ac:dyDescent="0.25">
      <c r="A191" s="93" t="s">
        <v>100</v>
      </c>
      <c r="B191" s="52">
        <f>'DAY20'!H191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+(Table123[[#This Row],[OPENING ]]+Table123[[#This Row],[RECEIPTS]]+Table123[[#This Row],[RETURNS]])-(Table123[[#This Row],[EXCHANGED]]+Table123[[#This Row],[SALES]]+Table123[[#This Row],[ISSUES]])</f>
        <v>35</v>
      </c>
      <c r="I191" s="53">
        <v>0</v>
      </c>
      <c r="J191" s="58">
        <f t="shared" si="62"/>
        <v>-35</v>
      </c>
      <c r="K191" s="53">
        <f>+'DAY20'!K191+'DAY21'!C191</f>
        <v>25</v>
      </c>
      <c r="L191" s="54">
        <f>+'DAY20'!L191+'DAY21'!D191</f>
        <v>0</v>
      </c>
      <c r="M191" s="55">
        <f>+'DAY20'!M191+'DAY21'!E191</f>
        <v>0</v>
      </c>
      <c r="N191" s="52">
        <f>+'DAY20'!N191+'DAY21'!F191</f>
        <v>0</v>
      </c>
      <c r="O191" s="276">
        <f>+'DAY20'!O191+'DAY21'!G191</f>
        <v>0</v>
      </c>
      <c r="P191" s="53">
        <f t="shared" si="57"/>
        <v>1.1904761904761905</v>
      </c>
      <c r="Q191" s="54">
        <f t="shared" si="58"/>
        <v>0</v>
      </c>
      <c r="R191" s="55">
        <f t="shared" si="59"/>
        <v>0</v>
      </c>
      <c r="S191" s="52">
        <f t="shared" si="60"/>
        <v>0</v>
      </c>
      <c r="T191" s="276">
        <f t="shared" si="61"/>
        <v>0</v>
      </c>
      <c r="U191" s="62">
        <f t="shared" si="54"/>
        <v>29.4</v>
      </c>
    </row>
    <row r="192" spans="1:21" x14ac:dyDescent="0.25">
      <c r="A192" s="81" t="s">
        <v>101</v>
      </c>
      <c r="B192" s="52">
        <f>'DAY20'!H192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+(Table123[[#This Row],[OPENING ]]+Table123[[#This Row],[RECEIPTS]]+Table123[[#This Row],[RETURNS]])-(Table123[[#This Row],[EXCHANGED]]+Table123[[#This Row],[SALES]]+Table123[[#This Row],[ISSUES]])</f>
        <v>10.199999999999999</v>
      </c>
      <c r="I192" s="53">
        <v>0</v>
      </c>
      <c r="J192" s="58">
        <f t="shared" si="62"/>
        <v>-10.199999999999999</v>
      </c>
      <c r="K192" s="53">
        <f>+'DAY20'!K192+'DAY21'!C192</f>
        <v>0</v>
      </c>
      <c r="L192" s="54">
        <f>+'DAY20'!L192+'DAY21'!D192</f>
        <v>0</v>
      </c>
      <c r="M192" s="55">
        <f>+'DAY20'!M192+'DAY21'!E192</f>
        <v>0</v>
      </c>
      <c r="N192" s="52">
        <f>+'DAY20'!N192+'DAY21'!F192</f>
        <v>0</v>
      </c>
      <c r="O192" s="276">
        <f>+'DAY20'!O192+'DAY21'!G192</f>
        <v>0</v>
      </c>
      <c r="P192" s="53">
        <f t="shared" si="57"/>
        <v>0</v>
      </c>
      <c r="Q192" s="54">
        <f t="shared" si="58"/>
        <v>0</v>
      </c>
      <c r="R192" s="55">
        <f t="shared" si="59"/>
        <v>0</v>
      </c>
      <c r="S192" s="52">
        <f t="shared" si="60"/>
        <v>0</v>
      </c>
      <c r="T192" s="276">
        <f t="shared" si="61"/>
        <v>0</v>
      </c>
      <c r="U192" s="62">
        <f t="shared" si="54"/>
        <v>0</v>
      </c>
    </row>
    <row r="193" spans="1:21" x14ac:dyDescent="0.25">
      <c r="A193" s="109" t="s">
        <v>102</v>
      </c>
      <c r="B193" s="52">
        <f>'DAY20'!H193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+(Table123[[#This Row],[OPENING ]]+Table123[[#This Row],[RECEIPTS]]+Table123[[#This Row],[RETURNS]])-(Table123[[#This Row],[EXCHANGED]]+Table123[[#This Row],[SALES]]+Table123[[#This Row],[ISSUES]])</f>
        <v>0</v>
      </c>
      <c r="I193" s="53">
        <v>0</v>
      </c>
      <c r="J193" s="58">
        <f t="shared" si="62"/>
        <v>0</v>
      </c>
      <c r="K193" s="53">
        <f>+'DAY20'!K193+'DAY21'!C193</f>
        <v>0</v>
      </c>
      <c r="L193" s="54">
        <f>+'DAY20'!L193+'DAY21'!D193</f>
        <v>0</v>
      </c>
      <c r="M193" s="55">
        <f>+'DAY20'!M193+'DAY21'!E193</f>
        <v>0</v>
      </c>
      <c r="N193" s="52">
        <f>+'DAY20'!N193+'DAY21'!F193</f>
        <v>0</v>
      </c>
      <c r="O193" s="276">
        <f>+'DAY20'!O193+'DAY21'!G193</f>
        <v>0</v>
      </c>
      <c r="P193" s="53">
        <f t="shared" si="57"/>
        <v>0</v>
      </c>
      <c r="Q193" s="54">
        <f t="shared" si="58"/>
        <v>0</v>
      </c>
      <c r="R193" s="55">
        <f t="shared" si="59"/>
        <v>0</v>
      </c>
      <c r="S193" s="52">
        <f t="shared" si="60"/>
        <v>0</v>
      </c>
      <c r="T193" s="276">
        <f t="shared" si="61"/>
        <v>0</v>
      </c>
      <c r="U193" s="62">
        <f t="shared" si="54"/>
        <v>0</v>
      </c>
    </row>
    <row r="194" spans="1:21" x14ac:dyDescent="0.25">
      <c r="A194" s="318" t="s">
        <v>103</v>
      </c>
      <c r="B194" s="52">
        <f>'DAY20'!H194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+(Table123[[#This Row],[OPENING ]]+Table123[[#This Row],[RECEIPTS]]+Table123[[#This Row],[RETURNS]])-(Table123[[#This Row],[EXCHANGED]]+Table123[[#This Row],[SALES]]+Table123[[#This Row],[ISSUES]])</f>
        <v>855.4</v>
      </c>
      <c r="I194" s="53">
        <v>0</v>
      </c>
      <c r="J194" s="58">
        <f t="shared" si="62"/>
        <v>-855.4</v>
      </c>
      <c r="K194" s="53">
        <f>+'DAY20'!K194+'DAY21'!C194</f>
        <v>0</v>
      </c>
      <c r="L194" s="54">
        <f>+'DAY20'!L194+'DAY21'!D194</f>
        <v>0</v>
      </c>
      <c r="M194" s="55">
        <f>+'DAY20'!M194+'DAY21'!E194</f>
        <v>0</v>
      </c>
      <c r="N194" s="52">
        <f>+'DAY20'!N194+'DAY21'!F194</f>
        <v>0</v>
      </c>
      <c r="O194" s="276">
        <f>+'DAY20'!O194+'DAY21'!G194</f>
        <v>0</v>
      </c>
      <c r="P194" s="53">
        <f t="shared" si="57"/>
        <v>0</v>
      </c>
      <c r="Q194" s="54">
        <f t="shared" si="58"/>
        <v>0</v>
      </c>
      <c r="R194" s="55">
        <f t="shared" si="59"/>
        <v>0</v>
      </c>
      <c r="S194" s="52">
        <f t="shared" si="60"/>
        <v>0</v>
      </c>
      <c r="T194" s="276">
        <f t="shared" si="61"/>
        <v>0</v>
      </c>
      <c r="U194" s="62">
        <f t="shared" si="54"/>
        <v>0</v>
      </c>
    </row>
    <row r="195" spans="1:21" x14ac:dyDescent="0.25">
      <c r="A195" s="87" t="s">
        <v>247</v>
      </c>
      <c r="B195" s="52">
        <f>'DAY20'!H195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+(Table123[[#This Row],[OPENING ]]+Table123[[#This Row],[RECEIPTS]]+Table123[[#This Row],[RETURNS]])-(Table123[[#This Row],[EXCHANGED]]+Table123[[#This Row],[SALES]]+Table123[[#This Row],[ISSUES]])</f>
        <v>3516.4</v>
      </c>
      <c r="I195" s="53">
        <v>0</v>
      </c>
      <c r="J195" s="58">
        <f t="shared" si="62"/>
        <v>-3516.4</v>
      </c>
      <c r="K195" s="53">
        <f>+'DAY20'!K195+'DAY21'!C195</f>
        <v>0</v>
      </c>
      <c r="L195" s="54">
        <f>+'DAY20'!L195+'DAY21'!D195</f>
        <v>9.6</v>
      </c>
      <c r="M195" s="55">
        <f>+'DAY20'!M195+'DAY21'!E195</f>
        <v>0</v>
      </c>
      <c r="N195" s="52">
        <f>+'DAY20'!N195+'DAY21'!F195</f>
        <v>0</v>
      </c>
      <c r="O195" s="276">
        <f>+'DAY20'!O195+'DAY21'!G195</f>
        <v>0</v>
      </c>
      <c r="P195" s="53">
        <f t="shared" si="57"/>
        <v>0</v>
      </c>
      <c r="Q195" s="54">
        <f t="shared" si="58"/>
        <v>0.45714285714285713</v>
      </c>
      <c r="R195" s="55">
        <f t="shared" si="59"/>
        <v>0</v>
      </c>
      <c r="S195" s="52">
        <f t="shared" si="60"/>
        <v>0</v>
      </c>
      <c r="T195" s="276">
        <f t="shared" si="61"/>
        <v>0</v>
      </c>
      <c r="U195" s="62">
        <f t="shared" si="54"/>
        <v>7692.125</v>
      </c>
    </row>
    <row r="196" spans="1:21" x14ac:dyDescent="0.25">
      <c r="A196" s="87" t="s">
        <v>104</v>
      </c>
      <c r="B196" s="52">
        <f>'DAY20'!H196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+(Table123[[#This Row],[OPENING ]]+Table123[[#This Row],[RECEIPTS]]+Table123[[#This Row],[RETURNS]])-(Table123[[#This Row],[EXCHANGED]]+Table123[[#This Row],[SALES]]+Table123[[#This Row],[ISSUES]])</f>
        <v>200</v>
      </c>
      <c r="I196" s="53">
        <v>0</v>
      </c>
      <c r="J196" s="58">
        <f t="shared" si="62"/>
        <v>-200</v>
      </c>
      <c r="K196" s="53">
        <f>+'DAY20'!K196+'DAY21'!C196</f>
        <v>0</v>
      </c>
      <c r="L196" s="54">
        <f>+'DAY20'!L196+'DAY21'!D196</f>
        <v>0</v>
      </c>
      <c r="M196" s="55">
        <f>+'DAY20'!M196+'DAY21'!E196</f>
        <v>0</v>
      </c>
      <c r="N196" s="52">
        <f>+'DAY20'!N196+'DAY21'!F196</f>
        <v>0</v>
      </c>
      <c r="O196" s="276">
        <f>+'DAY20'!O196+'DAY21'!G196</f>
        <v>0</v>
      </c>
      <c r="P196" s="53">
        <f t="shared" si="57"/>
        <v>0</v>
      </c>
      <c r="Q196" s="54">
        <f t="shared" si="58"/>
        <v>0</v>
      </c>
      <c r="R196" s="55">
        <f t="shared" si="59"/>
        <v>0</v>
      </c>
      <c r="S196" s="52">
        <f t="shared" si="60"/>
        <v>0</v>
      </c>
      <c r="T196" s="276">
        <f t="shared" si="61"/>
        <v>0</v>
      </c>
      <c r="U196" s="62">
        <f t="shared" si="54"/>
        <v>0</v>
      </c>
    </row>
    <row r="197" spans="1:21" x14ac:dyDescent="0.25">
      <c r="A197" s="85" t="s">
        <v>118</v>
      </c>
      <c r="B197" s="52">
        <f>'DAY20'!H197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+(Table123[[#This Row],[OPENING ]]+Table123[[#This Row],[RECEIPTS]]+Table123[[#This Row],[RETURNS]])-(Table123[[#This Row],[EXCHANGED]]+Table123[[#This Row],[SALES]]+Table123[[#This Row],[ISSUES]])</f>
        <v>0</v>
      </c>
      <c r="I197" s="53">
        <v>0</v>
      </c>
      <c r="J197" s="58">
        <f t="shared" si="62"/>
        <v>0</v>
      </c>
      <c r="K197" s="53">
        <f>+'DAY20'!K197+'DAY21'!C197</f>
        <v>0</v>
      </c>
      <c r="L197" s="54">
        <f>+'DAY20'!L197+'DAY21'!D197</f>
        <v>0</v>
      </c>
      <c r="M197" s="55">
        <f>+'DAY20'!M197+'DAY21'!E197</f>
        <v>0</v>
      </c>
      <c r="N197" s="52">
        <f>+'DAY20'!N197+'DAY21'!F197</f>
        <v>0</v>
      </c>
      <c r="O197" s="276">
        <f>+'DAY20'!O197+'DAY21'!G197</f>
        <v>0</v>
      </c>
      <c r="P197" s="53">
        <f t="shared" si="57"/>
        <v>0</v>
      </c>
      <c r="Q197" s="54">
        <f t="shared" si="58"/>
        <v>0</v>
      </c>
      <c r="R197" s="55">
        <f t="shared" si="59"/>
        <v>0</v>
      </c>
      <c r="S197" s="52">
        <f t="shared" si="60"/>
        <v>0</v>
      </c>
      <c r="T197" s="276">
        <f t="shared" si="61"/>
        <v>0</v>
      </c>
      <c r="U197" s="62">
        <f t="shared" si="54"/>
        <v>0</v>
      </c>
    </row>
    <row r="198" spans="1:21" x14ac:dyDescent="0.25">
      <c r="A198" s="94" t="s">
        <v>119</v>
      </c>
      <c r="B198" s="52">
        <f>'DAY20'!H198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+(Table123[[#This Row],[OPENING ]]+Table123[[#This Row],[RECEIPTS]]+Table123[[#This Row],[RETURNS]])-(Table123[[#This Row],[EXCHANGED]]+Table123[[#This Row],[SALES]]+Table123[[#This Row],[ISSUES]])</f>
        <v>0</v>
      </c>
      <c r="I198" s="53">
        <v>0</v>
      </c>
      <c r="J198" s="58">
        <f t="shared" si="62"/>
        <v>0</v>
      </c>
      <c r="K198" s="53">
        <f>+'DAY20'!K198+'DAY21'!C198</f>
        <v>0</v>
      </c>
      <c r="L198" s="54">
        <f>+'DAY20'!L198+'DAY21'!D198</f>
        <v>0</v>
      </c>
      <c r="M198" s="55">
        <f>+'DAY20'!M198+'DAY21'!E198</f>
        <v>0</v>
      </c>
      <c r="N198" s="52">
        <f>+'DAY20'!N198+'DAY21'!F198</f>
        <v>0</v>
      </c>
      <c r="O198" s="276">
        <f>+'DAY20'!O198+'DAY21'!G198</f>
        <v>0</v>
      </c>
      <c r="P198" s="53">
        <f t="shared" si="57"/>
        <v>0</v>
      </c>
      <c r="Q198" s="54">
        <f t="shared" si="58"/>
        <v>0</v>
      </c>
      <c r="R198" s="55">
        <f t="shared" si="59"/>
        <v>0</v>
      </c>
      <c r="S198" s="52">
        <f t="shared" si="60"/>
        <v>0</v>
      </c>
      <c r="T198" s="276">
        <f t="shared" si="61"/>
        <v>0</v>
      </c>
      <c r="U198" s="62">
        <f t="shared" si="54"/>
        <v>0</v>
      </c>
    </row>
    <row r="199" spans="1:21" x14ac:dyDescent="0.25">
      <c r="A199" s="84" t="s">
        <v>145</v>
      </c>
      <c r="B199" s="52">
        <f>'DAY20'!H199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+(Table123[[#This Row],[OPENING ]]+Table123[[#This Row],[RECEIPTS]]+Table123[[#This Row],[RETURNS]])-(Table123[[#This Row],[EXCHANGED]]+Table123[[#This Row],[SALES]]+Table123[[#This Row],[ISSUES]])</f>
        <v>0</v>
      </c>
      <c r="I199" s="53">
        <v>0</v>
      </c>
      <c r="J199" s="58">
        <f t="shared" si="62"/>
        <v>0</v>
      </c>
      <c r="K199" s="53">
        <f>+'DAY20'!K199+'DAY21'!C199</f>
        <v>0</v>
      </c>
      <c r="L199" s="54">
        <f>+'DAY20'!L199+'DAY21'!D199</f>
        <v>0</v>
      </c>
      <c r="M199" s="55">
        <f>+'DAY20'!M199+'DAY21'!E199</f>
        <v>0</v>
      </c>
      <c r="N199" s="52">
        <f>+'DAY20'!N199+'DAY21'!F199</f>
        <v>0</v>
      </c>
      <c r="O199" s="276">
        <f>+'DAY20'!O199+'DAY21'!G199</f>
        <v>0</v>
      </c>
      <c r="P199" s="53">
        <f t="shared" si="57"/>
        <v>0</v>
      </c>
      <c r="Q199" s="54">
        <f t="shared" si="58"/>
        <v>0</v>
      </c>
      <c r="R199" s="55">
        <f t="shared" si="59"/>
        <v>0</v>
      </c>
      <c r="S199" s="52">
        <f t="shared" si="60"/>
        <v>0</v>
      </c>
      <c r="T199" s="276">
        <f t="shared" si="61"/>
        <v>0</v>
      </c>
      <c r="U199" s="62">
        <f t="shared" si="54"/>
        <v>0</v>
      </c>
    </row>
    <row r="200" spans="1:21" x14ac:dyDescent="0.25">
      <c r="A200" s="88" t="s">
        <v>218</v>
      </c>
      <c r="B200" s="52">
        <f>'DAY20'!H200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+(Table123[[#This Row],[OPENING ]]+Table123[[#This Row],[RECEIPTS]]+Table123[[#This Row],[RETURNS]])-(Table123[[#This Row],[EXCHANGED]]+Table123[[#This Row],[SALES]]+Table123[[#This Row],[ISSUES]])</f>
        <v>0</v>
      </c>
      <c r="I200" s="53">
        <v>0</v>
      </c>
      <c r="J200" s="58">
        <f t="shared" si="62"/>
        <v>0</v>
      </c>
      <c r="K200" s="53">
        <f>+'DAY20'!K200+'DAY21'!C200</f>
        <v>0</v>
      </c>
      <c r="L200" s="54">
        <f>+'DAY20'!L200+'DAY21'!D200</f>
        <v>0</v>
      </c>
      <c r="M200" s="55">
        <f>+'DAY20'!M200+'DAY21'!E200</f>
        <v>0</v>
      </c>
      <c r="N200" s="52">
        <f>+'DAY20'!N200+'DAY21'!F200</f>
        <v>0</v>
      </c>
      <c r="O200" s="276">
        <f>+'DAY20'!O200+'DAY21'!G200</f>
        <v>0</v>
      </c>
      <c r="P200" s="53">
        <f t="shared" si="57"/>
        <v>0</v>
      </c>
      <c r="Q200" s="54">
        <f t="shared" si="58"/>
        <v>0</v>
      </c>
      <c r="R200" s="55">
        <f t="shared" si="59"/>
        <v>0</v>
      </c>
      <c r="S200" s="52">
        <f t="shared" si="60"/>
        <v>0</v>
      </c>
      <c r="T200" s="276">
        <f t="shared" si="61"/>
        <v>0</v>
      </c>
      <c r="U200" s="62">
        <f t="shared" si="54"/>
        <v>0</v>
      </c>
    </row>
    <row r="201" spans="1:21" x14ac:dyDescent="0.25">
      <c r="A201" s="88" t="s">
        <v>219</v>
      </c>
      <c r="B201" s="52">
        <f>'DAY20'!H201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+(Table123[[#This Row],[OPENING ]]+Table123[[#This Row],[RECEIPTS]]+Table123[[#This Row],[RETURNS]])-(Table123[[#This Row],[EXCHANGED]]+Table123[[#This Row],[SALES]]+Table123[[#This Row],[ISSUES]])</f>
        <v>0</v>
      </c>
      <c r="I201" s="53">
        <v>0</v>
      </c>
      <c r="J201" s="58">
        <f t="shared" si="62"/>
        <v>0</v>
      </c>
      <c r="K201" s="53">
        <f>+'DAY20'!K201+'DAY21'!C201</f>
        <v>0</v>
      </c>
      <c r="L201" s="54">
        <f>+'DAY20'!L201+'DAY21'!D201</f>
        <v>0</v>
      </c>
      <c r="M201" s="55">
        <f>+'DAY20'!M201+'DAY21'!E201</f>
        <v>0</v>
      </c>
      <c r="N201" s="52">
        <f>+'DAY20'!N201+'DAY21'!F201</f>
        <v>0</v>
      </c>
      <c r="O201" s="276">
        <f>+'DAY20'!O201+'DAY21'!G201</f>
        <v>0</v>
      </c>
      <c r="P201" s="53">
        <f t="shared" si="57"/>
        <v>0</v>
      </c>
      <c r="Q201" s="54">
        <f t="shared" si="58"/>
        <v>0</v>
      </c>
      <c r="R201" s="55">
        <f t="shared" si="59"/>
        <v>0</v>
      </c>
      <c r="S201" s="52">
        <f t="shared" si="60"/>
        <v>0</v>
      </c>
      <c r="T201" s="276">
        <f t="shared" si="61"/>
        <v>0</v>
      </c>
      <c r="U201" s="62">
        <f t="shared" si="54"/>
        <v>0</v>
      </c>
    </row>
    <row r="202" spans="1:21" x14ac:dyDescent="0.25">
      <c r="A202" s="317" t="s">
        <v>234</v>
      </c>
      <c r="B202" s="52">
        <f>'DAY20'!H202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+(Table123[[#This Row],[OPENING ]]+Table123[[#This Row],[RECEIPTS]]+Table123[[#This Row],[RETURNS]])-(Table123[[#This Row],[EXCHANGED]]+Table123[[#This Row],[SALES]]+Table123[[#This Row],[ISSUES]])</f>
        <v>0.19999999999999896</v>
      </c>
      <c r="I202" s="53">
        <v>0</v>
      </c>
      <c r="J202" s="58">
        <f t="shared" si="62"/>
        <v>-0.19999999999999896</v>
      </c>
      <c r="K202" s="53">
        <f>+'DAY20'!K202+'DAY21'!C202</f>
        <v>0</v>
      </c>
      <c r="L202" s="54">
        <f>+'DAY20'!L202+'DAY21'!D202</f>
        <v>0</v>
      </c>
      <c r="M202" s="55">
        <f>+'DAY20'!M202+'DAY21'!E202</f>
        <v>0</v>
      </c>
      <c r="N202" s="52">
        <f>+'DAY20'!N202+'DAY21'!F202</f>
        <v>0</v>
      </c>
      <c r="O202" s="276">
        <f>+'DAY20'!O202+'DAY21'!G202</f>
        <v>11.08</v>
      </c>
      <c r="P202" s="53">
        <f t="shared" si="57"/>
        <v>0</v>
      </c>
      <c r="Q202" s="54">
        <f t="shared" si="58"/>
        <v>0</v>
      </c>
      <c r="R202" s="55">
        <f t="shared" si="59"/>
        <v>0</v>
      </c>
      <c r="S202" s="52">
        <f t="shared" si="60"/>
        <v>0</v>
      </c>
      <c r="T202" s="276">
        <f t="shared" si="61"/>
        <v>0.52761904761904765</v>
      </c>
      <c r="U202" s="62">
        <f t="shared" si="54"/>
        <v>0.37906137184115324</v>
      </c>
    </row>
    <row r="203" spans="1:21" x14ac:dyDescent="0.25">
      <c r="A203" s="319" t="s">
        <v>224</v>
      </c>
      <c r="B203" s="52">
        <f>'DAY20'!H203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+(Table123[[#This Row],[OPENING ]]+Table123[[#This Row],[RECEIPTS]]+Table123[[#This Row],[RETURNS]])-(Table123[[#This Row],[EXCHANGED]]+Table123[[#This Row],[SALES]]+Table123[[#This Row],[ISSUES]])</f>
        <v>3.4</v>
      </c>
      <c r="I203" s="53">
        <v>0</v>
      </c>
      <c r="J203" s="58">
        <f t="shared" si="62"/>
        <v>-3.4</v>
      </c>
      <c r="K203" s="53">
        <f>+'DAY20'!K203+'DAY21'!C203</f>
        <v>0</v>
      </c>
      <c r="L203" s="54">
        <f>+'DAY20'!L203+'DAY21'!D203</f>
        <v>0</v>
      </c>
      <c r="M203" s="55">
        <f>+'DAY20'!M203+'DAY21'!E203</f>
        <v>0</v>
      </c>
      <c r="N203" s="52">
        <f>+'DAY20'!N203+'DAY21'!F203</f>
        <v>0</v>
      </c>
      <c r="O203" s="276">
        <f>+'DAY20'!O203+'DAY21'!G203</f>
        <v>0</v>
      </c>
      <c r="P203" s="53">
        <f t="shared" si="57"/>
        <v>0</v>
      </c>
      <c r="Q203" s="54">
        <f t="shared" si="58"/>
        <v>0</v>
      </c>
      <c r="R203" s="55">
        <f t="shared" si="59"/>
        <v>0</v>
      </c>
      <c r="S203" s="52">
        <f t="shared" si="60"/>
        <v>0</v>
      </c>
      <c r="T203" s="276">
        <f t="shared" si="61"/>
        <v>0</v>
      </c>
      <c r="U203" s="62">
        <f t="shared" si="54"/>
        <v>0</v>
      </c>
    </row>
    <row r="204" spans="1:21" x14ac:dyDescent="0.25">
      <c r="A204" s="105" t="s">
        <v>237</v>
      </c>
      <c r="B204" s="52">
        <f>'DAY20'!H204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+(Table123[[#This Row],[OPENING ]]+Table123[[#This Row],[RECEIPTS]]+Table123[[#This Row],[RETURNS]])-(Table123[[#This Row],[EXCHANGED]]+Table123[[#This Row],[SALES]]+Table123[[#This Row],[ISSUES]])</f>
        <v>0</v>
      </c>
      <c r="I204" s="53">
        <v>0</v>
      </c>
      <c r="J204" s="58">
        <f t="shared" si="62"/>
        <v>0</v>
      </c>
      <c r="K204" s="53">
        <f>+'DAY20'!K204+'DAY21'!C204</f>
        <v>0</v>
      </c>
      <c r="L204" s="54">
        <f>+'DAY20'!L204+'DAY21'!D204</f>
        <v>0</v>
      </c>
      <c r="M204" s="55">
        <f>+'DAY20'!M204+'DAY21'!E204</f>
        <v>0</v>
      </c>
      <c r="N204" s="52">
        <f>+'DAY20'!N204+'DAY21'!F204</f>
        <v>0</v>
      </c>
      <c r="O204" s="276">
        <f>+'DAY20'!O204+'DAY21'!G204</f>
        <v>0</v>
      </c>
      <c r="P204" s="53">
        <f t="shared" si="57"/>
        <v>0</v>
      </c>
      <c r="Q204" s="54">
        <f t="shared" si="58"/>
        <v>0</v>
      </c>
      <c r="R204" s="55">
        <f t="shared" si="59"/>
        <v>0</v>
      </c>
      <c r="S204" s="52">
        <f t="shared" si="60"/>
        <v>0</v>
      </c>
      <c r="T204" s="276">
        <f t="shared" si="61"/>
        <v>0</v>
      </c>
      <c r="U204" s="62">
        <f t="shared" si="54"/>
        <v>0</v>
      </c>
    </row>
    <row r="205" spans="1:21" x14ac:dyDescent="0.25">
      <c r="A205" s="87" t="s">
        <v>238</v>
      </c>
      <c r="B205" s="52">
        <f>'DAY20'!H205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+(Table123[[#This Row],[OPENING ]]+Table123[[#This Row],[RECEIPTS]]+Table123[[#This Row],[RETURNS]])-(Table123[[#This Row],[EXCHANGED]]+Table123[[#This Row],[SALES]]+Table123[[#This Row],[ISSUES]])</f>
        <v>0</v>
      </c>
      <c r="I205" s="53">
        <v>0</v>
      </c>
      <c r="J205" s="58">
        <f t="shared" si="62"/>
        <v>0</v>
      </c>
      <c r="K205" s="53">
        <f>+'DAY20'!K205+'DAY21'!C205</f>
        <v>0</v>
      </c>
      <c r="L205" s="54">
        <f>+'DAY20'!L205+'DAY21'!D205</f>
        <v>0</v>
      </c>
      <c r="M205" s="55">
        <f>+'DAY20'!M205+'DAY21'!E205</f>
        <v>0</v>
      </c>
      <c r="N205" s="52">
        <f>+'DAY20'!N205+'DAY21'!F205</f>
        <v>0</v>
      </c>
      <c r="O205" s="276">
        <f>+'DAY20'!O205+'DAY21'!G205</f>
        <v>0</v>
      </c>
      <c r="P205" s="53">
        <f t="shared" si="57"/>
        <v>0</v>
      </c>
      <c r="Q205" s="54">
        <f t="shared" si="58"/>
        <v>0</v>
      </c>
      <c r="R205" s="55">
        <f t="shared" si="59"/>
        <v>0</v>
      </c>
      <c r="S205" s="52">
        <f t="shared" si="60"/>
        <v>0</v>
      </c>
      <c r="T205" s="276">
        <f t="shared" si="61"/>
        <v>0</v>
      </c>
      <c r="U205" s="62">
        <f t="shared" si="54"/>
        <v>0</v>
      </c>
    </row>
    <row r="206" spans="1:21" x14ac:dyDescent="0.25">
      <c r="A206" s="87" t="s">
        <v>239</v>
      </c>
      <c r="B206" s="52">
        <f>'DAY20'!H206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+(Table123[[#This Row],[OPENING ]]+Table123[[#This Row],[RECEIPTS]]+Table123[[#This Row],[RETURNS]])-(Table123[[#This Row],[EXCHANGED]]+Table123[[#This Row],[SALES]]+Table123[[#This Row],[ISSUES]])</f>
        <v>0</v>
      </c>
      <c r="I206" s="53">
        <v>0</v>
      </c>
      <c r="J206" s="58">
        <f t="shared" si="62"/>
        <v>0</v>
      </c>
      <c r="K206" s="53">
        <f>+'DAY20'!K206+'DAY21'!C206</f>
        <v>0</v>
      </c>
      <c r="L206" s="54">
        <f>+'DAY20'!L206+'DAY21'!D206</f>
        <v>0</v>
      </c>
      <c r="M206" s="55">
        <f>+'DAY20'!M206+'DAY21'!E206</f>
        <v>0</v>
      </c>
      <c r="N206" s="52">
        <f>+'DAY20'!N206+'DAY21'!F206</f>
        <v>0</v>
      </c>
      <c r="O206" s="276">
        <f>+'DAY20'!O206+'DAY21'!G206</f>
        <v>0</v>
      </c>
      <c r="P206" s="53">
        <f t="shared" si="57"/>
        <v>0</v>
      </c>
      <c r="Q206" s="54">
        <f t="shared" si="58"/>
        <v>0</v>
      </c>
      <c r="R206" s="55">
        <f t="shared" si="59"/>
        <v>0</v>
      </c>
      <c r="S206" s="52">
        <f t="shared" si="60"/>
        <v>0</v>
      </c>
      <c r="T206" s="276">
        <f t="shared" si="61"/>
        <v>0</v>
      </c>
      <c r="U206" s="62">
        <f t="shared" si="54"/>
        <v>0</v>
      </c>
    </row>
    <row r="207" spans="1:21" x14ac:dyDescent="0.25">
      <c r="A207" s="85" t="s">
        <v>242</v>
      </c>
      <c r="B207" s="52">
        <f>'DAY20'!H207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+(Table123[[#This Row],[OPENING ]]+Table123[[#This Row],[RECEIPTS]]+Table123[[#This Row],[RETURNS]])-(Table123[[#This Row],[EXCHANGED]]+Table123[[#This Row],[SALES]]+Table123[[#This Row],[ISSUES]])</f>
        <v>0</v>
      </c>
      <c r="I207" s="53">
        <v>0</v>
      </c>
      <c r="J207" s="58">
        <f t="shared" si="62"/>
        <v>0</v>
      </c>
      <c r="K207" s="53">
        <f>+'DAY20'!K207+'DAY21'!C207</f>
        <v>0</v>
      </c>
      <c r="L207" s="54">
        <f>+'DAY20'!L207+'DAY21'!D207</f>
        <v>0</v>
      </c>
      <c r="M207" s="55">
        <f>+'DAY20'!M207+'DAY21'!E207</f>
        <v>0</v>
      </c>
      <c r="N207" s="52">
        <f>+'DAY20'!N207+'DAY21'!F207</f>
        <v>0</v>
      </c>
      <c r="O207" s="276">
        <f>+'DAY20'!O207+'DAY21'!G207</f>
        <v>0</v>
      </c>
      <c r="P207" s="53">
        <f t="shared" si="57"/>
        <v>0</v>
      </c>
      <c r="Q207" s="54">
        <f t="shared" si="58"/>
        <v>0</v>
      </c>
      <c r="R207" s="55">
        <f t="shared" si="59"/>
        <v>0</v>
      </c>
      <c r="S207" s="52">
        <f t="shared" si="60"/>
        <v>0</v>
      </c>
      <c r="T207" s="276">
        <f t="shared" si="61"/>
        <v>0</v>
      </c>
      <c r="U207" s="62">
        <f t="shared" si="54"/>
        <v>0</v>
      </c>
    </row>
    <row r="208" spans="1:21" x14ac:dyDescent="0.25">
      <c r="A208" s="85" t="s">
        <v>250</v>
      </c>
      <c r="B208" s="52">
        <f>'DAY20'!H208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+(Table123[[#This Row],[OPENING ]]+Table123[[#This Row],[RECEIPTS]]+Table123[[#This Row],[RETURNS]])-(Table123[[#This Row],[EXCHANGED]]+Table123[[#This Row],[SALES]]+Table123[[#This Row],[ISSUES]])</f>
        <v>275</v>
      </c>
      <c r="I208" s="53">
        <v>0</v>
      </c>
      <c r="J208" s="58">
        <f t="shared" si="62"/>
        <v>-275</v>
      </c>
      <c r="K208" s="53">
        <f>+'DAY20'!K208+'DAY21'!C208</f>
        <v>500</v>
      </c>
      <c r="L208" s="54">
        <f>+'DAY20'!L208+'DAY21'!D208</f>
        <v>0</v>
      </c>
      <c r="M208" s="55">
        <f>+'DAY20'!M208+'DAY21'!E208</f>
        <v>0</v>
      </c>
      <c r="N208" s="52">
        <f>+'DAY20'!N208+'DAY21'!F208</f>
        <v>0</v>
      </c>
      <c r="O208" s="276">
        <f>+'DAY20'!O208+'DAY21'!G208</f>
        <v>525</v>
      </c>
      <c r="P208" s="53">
        <f t="shared" si="57"/>
        <v>23.80952380952381</v>
      </c>
      <c r="Q208" s="54">
        <f t="shared" si="58"/>
        <v>0</v>
      </c>
      <c r="R208" s="55">
        <f t="shared" si="59"/>
        <v>0</v>
      </c>
      <c r="S208" s="52">
        <f t="shared" si="60"/>
        <v>0</v>
      </c>
      <c r="T208" s="276">
        <f t="shared" si="61"/>
        <v>25</v>
      </c>
      <c r="U208" s="62">
        <f t="shared" si="54"/>
        <v>5.6341463414634143</v>
      </c>
    </row>
    <row r="209" spans="1:21" x14ac:dyDescent="0.25">
      <c r="A209" s="87" t="s">
        <v>251</v>
      </c>
      <c r="B209" s="52">
        <f>'DAY20'!H209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+(Table123[[#This Row],[OPENING ]]+Table123[[#This Row],[RECEIPTS]]+Table123[[#This Row],[RETURNS]])-(Table123[[#This Row],[EXCHANGED]]+Table123[[#This Row],[SALES]]+Table123[[#This Row],[ISSUES]])</f>
        <v>300</v>
      </c>
      <c r="I209" s="53">
        <v>0</v>
      </c>
      <c r="J209" s="58">
        <f t="shared" si="62"/>
        <v>-300</v>
      </c>
      <c r="K209" s="53">
        <f>+'DAY20'!K209+'DAY21'!C209</f>
        <v>800</v>
      </c>
      <c r="L209" s="54">
        <f>+'DAY20'!L209+'DAY21'!D209</f>
        <v>0</v>
      </c>
      <c r="M209" s="55">
        <f>+'DAY20'!M209+'DAY21'!E209</f>
        <v>0</v>
      </c>
      <c r="N209" s="52">
        <f>+'DAY20'!N209+'DAY21'!F209</f>
        <v>0</v>
      </c>
      <c r="O209" s="276">
        <f>+'DAY20'!O209+'DAY21'!G209</f>
        <v>639.20000000000005</v>
      </c>
      <c r="P209" s="53">
        <f t="shared" si="57"/>
        <v>38.095238095238095</v>
      </c>
      <c r="Q209" s="54">
        <f t="shared" si="58"/>
        <v>0</v>
      </c>
      <c r="R209" s="55">
        <f t="shared" si="59"/>
        <v>0</v>
      </c>
      <c r="S209" s="52">
        <f t="shared" si="60"/>
        <v>0</v>
      </c>
      <c r="T209" s="276">
        <f t="shared" si="61"/>
        <v>30.43809523809524</v>
      </c>
      <c r="U209" s="62">
        <f t="shared" si="54"/>
        <v>4.3774319066147864</v>
      </c>
    </row>
    <row r="210" spans="1:21" x14ac:dyDescent="0.25">
      <c r="A210" s="87"/>
      <c r="B210" s="52">
        <f>'DAY20'!H210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+(Table123[[#This Row],[OPENING ]]+Table123[[#This Row],[RECEIPTS]]+Table123[[#This Row],[RETURNS]])-(Table123[[#This Row],[EXCHANGED]]+Table123[[#This Row],[SALES]]+Table123[[#This Row],[ISSUES]])</f>
        <v>49</v>
      </c>
      <c r="I210" s="53">
        <v>0</v>
      </c>
      <c r="J210" s="58">
        <f t="shared" si="62"/>
        <v>-49</v>
      </c>
      <c r="K210" s="53">
        <f>+'DAY20'!K210+'DAY21'!C210</f>
        <v>50</v>
      </c>
      <c r="L210" s="54">
        <f>+'DAY20'!L210+'DAY21'!D210</f>
        <v>0</v>
      </c>
      <c r="M210" s="55">
        <f>+'DAY20'!M210+'DAY21'!E210</f>
        <v>0</v>
      </c>
      <c r="N210" s="52">
        <f>+'DAY20'!N210+'DAY21'!F210</f>
        <v>0</v>
      </c>
      <c r="O210" s="276">
        <f>+'DAY20'!O210+'DAY21'!G210</f>
        <v>1</v>
      </c>
      <c r="P210" s="53">
        <f t="shared" si="57"/>
        <v>2.3809523809523809</v>
      </c>
      <c r="Q210" s="54">
        <f t="shared" si="58"/>
        <v>0</v>
      </c>
      <c r="R210" s="55">
        <f t="shared" si="59"/>
        <v>0</v>
      </c>
      <c r="S210" s="52">
        <f t="shared" si="60"/>
        <v>0</v>
      </c>
      <c r="T210" s="276">
        <f t="shared" si="61"/>
        <v>4.7619047619047616E-2</v>
      </c>
      <c r="U210" s="62">
        <f t="shared" ref="U210:U240" si="63">IFERROR(+H210/(P210+Q210+R210+S210+T210),0)</f>
        <v>20.176470588235297</v>
      </c>
    </row>
    <row r="211" spans="1:21" x14ac:dyDescent="0.25">
      <c r="A211" s="87"/>
      <c r="B211" s="52">
        <f>'DAY20'!H211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+(Table123[[#This Row],[OPENING ]]+Table123[[#This Row],[RECEIPTS]]+Table123[[#This Row],[RETURNS]])-(Table123[[#This Row],[EXCHANGED]]+Table123[[#This Row],[SALES]]+Table123[[#This Row],[ISSUES]])</f>
        <v>0</v>
      </c>
      <c r="I211" s="53">
        <v>0</v>
      </c>
      <c r="J211" s="58">
        <f t="shared" si="62"/>
        <v>0</v>
      </c>
      <c r="K211" s="53">
        <f>+'DAY20'!K211+'DAY21'!C211</f>
        <v>0</v>
      </c>
      <c r="L211" s="54">
        <f>+'DAY20'!L211+'DAY21'!D211</f>
        <v>0</v>
      </c>
      <c r="M211" s="55">
        <f>+'DAY20'!M211+'DAY21'!E211</f>
        <v>0</v>
      </c>
      <c r="N211" s="52">
        <f>+'DAY20'!N211+'DAY21'!F211</f>
        <v>0</v>
      </c>
      <c r="O211" s="276">
        <f>+'DAY20'!O211+'DAY21'!G211</f>
        <v>0</v>
      </c>
      <c r="P211" s="53">
        <f t="shared" si="57"/>
        <v>0</v>
      </c>
      <c r="Q211" s="54">
        <f t="shared" si="58"/>
        <v>0</v>
      </c>
      <c r="R211" s="55">
        <f t="shared" si="59"/>
        <v>0</v>
      </c>
      <c r="S211" s="52">
        <f t="shared" si="60"/>
        <v>0</v>
      </c>
      <c r="T211" s="276">
        <f t="shared" si="61"/>
        <v>0</v>
      </c>
      <c r="U211" s="62">
        <f t="shared" si="63"/>
        <v>0</v>
      </c>
    </row>
    <row r="212" spans="1:21" x14ac:dyDescent="0.25">
      <c r="A212" s="87"/>
      <c r="B212" s="52">
        <f>'DAY20'!H212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+(Table123[[#This Row],[OPENING ]]+Table123[[#This Row],[RECEIPTS]]+Table123[[#This Row],[RETURNS]])-(Table123[[#This Row],[EXCHANGED]]+Table123[[#This Row],[SALES]]+Table123[[#This Row],[ISSUES]])</f>
        <v>0</v>
      </c>
      <c r="I212" s="53">
        <v>0</v>
      </c>
      <c r="J212" s="58">
        <f t="shared" si="62"/>
        <v>0</v>
      </c>
      <c r="K212" s="53">
        <f>+'DAY20'!K212+'DAY21'!C212</f>
        <v>0</v>
      </c>
      <c r="L212" s="54">
        <f>+'DAY20'!L212+'DAY21'!D212</f>
        <v>0</v>
      </c>
      <c r="M212" s="55">
        <f>+'DAY20'!M212+'DAY21'!E212</f>
        <v>0</v>
      </c>
      <c r="N212" s="52">
        <f>+'DAY20'!N212+'DAY21'!F212</f>
        <v>0</v>
      </c>
      <c r="O212" s="276">
        <f>+'DAY20'!O212+'DAY21'!G212</f>
        <v>0</v>
      </c>
      <c r="P212" s="53">
        <f t="shared" si="57"/>
        <v>0</v>
      </c>
      <c r="Q212" s="54">
        <f t="shared" si="58"/>
        <v>0</v>
      </c>
      <c r="R212" s="55">
        <f t="shared" si="59"/>
        <v>0</v>
      </c>
      <c r="S212" s="52">
        <f t="shared" si="60"/>
        <v>0</v>
      </c>
      <c r="T212" s="276">
        <f t="shared" si="61"/>
        <v>0</v>
      </c>
      <c r="U212" s="62">
        <f t="shared" si="63"/>
        <v>0</v>
      </c>
    </row>
    <row r="213" spans="1:21" ht="15.75" thickBot="1" x14ac:dyDescent="0.3">
      <c r="A213" s="179"/>
      <c r="B213" s="52">
        <f>'DAY20'!H213</f>
        <v>0</v>
      </c>
      <c r="C213" s="53">
        <v>0</v>
      </c>
      <c r="D213" s="54">
        <v>0</v>
      </c>
      <c r="E213" s="55">
        <v>0</v>
      </c>
      <c r="F213" s="52">
        <v>0</v>
      </c>
      <c r="G213" s="276">
        <v>0</v>
      </c>
      <c r="H213" s="54">
        <f>+(Table123[[#This Row],[OPENING ]]+Table123[[#This Row],[RECEIPTS]]+Table123[[#This Row],[RETURNS]])-(Table123[[#This Row],[EXCHANGED]]+Table123[[#This Row],[SALES]]+Table123[[#This Row],[ISSUES]])</f>
        <v>0</v>
      </c>
      <c r="I213" s="144">
        <v>0</v>
      </c>
      <c r="J213" s="148">
        <f t="shared" si="62"/>
        <v>0</v>
      </c>
      <c r="K213" s="53">
        <f>+'DAY20'!K213+'DAY21'!C213</f>
        <v>0</v>
      </c>
      <c r="L213" s="54">
        <f>+'DAY20'!L213+'DAY21'!D213</f>
        <v>0</v>
      </c>
      <c r="M213" s="55">
        <f>+'DAY20'!M213+'DAY21'!E213</f>
        <v>0</v>
      </c>
      <c r="N213" s="52">
        <f>+'DAY20'!N213+'DAY21'!F213</f>
        <v>0</v>
      </c>
      <c r="O213" s="276">
        <f>+'DAY20'!O213+'DAY21'!G213</f>
        <v>0</v>
      </c>
      <c r="P213" s="53">
        <f t="shared" si="57"/>
        <v>0</v>
      </c>
      <c r="Q213" s="54">
        <f t="shared" si="58"/>
        <v>0</v>
      </c>
      <c r="R213" s="55">
        <f t="shared" si="59"/>
        <v>0</v>
      </c>
      <c r="S213" s="52">
        <f t="shared" si="60"/>
        <v>0</v>
      </c>
      <c r="T213" s="276">
        <f t="shared" si="61"/>
        <v>0</v>
      </c>
      <c r="U213" s="167">
        <f t="shared" si="63"/>
        <v>0</v>
      </c>
    </row>
    <row r="214" spans="1:21" ht="17.25" thickBot="1" x14ac:dyDescent="0.35">
      <c r="A214" s="159" t="s">
        <v>54</v>
      </c>
      <c r="B214" s="160">
        <f t="shared" ref="B214:T214" si="64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64"/>
        <v>0</v>
      </c>
      <c r="H214" s="162">
        <f t="shared" si="64"/>
        <v>9750.84</v>
      </c>
      <c r="I214" s="161">
        <f t="shared" si="64"/>
        <v>0</v>
      </c>
      <c r="J214" s="165">
        <f>SUM(J153:J213)</f>
        <v>-9750.84</v>
      </c>
      <c r="K214" s="161">
        <f t="shared" si="64"/>
        <v>1375</v>
      </c>
      <c r="L214" s="174">
        <f t="shared" si="64"/>
        <v>9.6</v>
      </c>
      <c r="M214" s="163">
        <f t="shared" si="64"/>
        <v>0</v>
      </c>
      <c r="N214" s="160">
        <f t="shared" si="64"/>
        <v>0</v>
      </c>
      <c r="O214" s="277">
        <f t="shared" si="64"/>
        <v>1264.68</v>
      </c>
      <c r="P214" s="161">
        <f t="shared" si="64"/>
        <v>65.476190476190482</v>
      </c>
      <c r="Q214" s="162">
        <f t="shared" si="64"/>
        <v>0.45714285714285713</v>
      </c>
      <c r="R214" s="163">
        <f t="shared" si="64"/>
        <v>0</v>
      </c>
      <c r="S214" s="160">
        <f t="shared" si="64"/>
        <v>0</v>
      </c>
      <c r="T214" s="277">
        <f t="shared" si="64"/>
        <v>60.222857142857151</v>
      </c>
      <c r="U214" s="166">
        <f t="shared" si="63"/>
        <v>77.291807585457178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'DAY20'!H217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+(Table123[[#This Row],[OPENING ]]+Table123[[#This Row],[RECEIPTS]]+Table123[[#This Row],[RETURNS]])-(Table123[[#This Row],[EXCHANGED]]+Table123[[#This Row],[SALES]]+Table123[[#This Row],[ISSUES]])</f>
        <v>2150</v>
      </c>
      <c r="I217" s="53">
        <v>0</v>
      </c>
      <c r="J217" s="58">
        <f t="shared" si="62"/>
        <v>-2150</v>
      </c>
      <c r="K217" s="53">
        <f>+'DAY20'!K217+'DAY21'!C217</f>
        <v>7975</v>
      </c>
      <c r="L217" s="54">
        <f>+'DAY20'!L217+'DAY21'!D217</f>
        <v>0</v>
      </c>
      <c r="M217" s="55">
        <f>+'DAY20'!M217+'DAY21'!E217</f>
        <v>0</v>
      </c>
      <c r="N217" s="52">
        <f>+'DAY20'!N217+'DAY21'!F217</f>
        <v>0</v>
      </c>
      <c r="O217" s="276">
        <f>+'DAY20'!O217+'DAY21'!G217</f>
        <v>5825</v>
      </c>
      <c r="P217" s="53">
        <f>+K217/21</f>
        <v>379.76190476190476</v>
      </c>
      <c r="Q217" s="54">
        <f>+L217/21</f>
        <v>0</v>
      </c>
      <c r="R217" s="55">
        <f>+M217/21</f>
        <v>0</v>
      </c>
      <c r="S217" s="52">
        <f>+N217/21</f>
        <v>0</v>
      </c>
      <c r="T217" s="276">
        <f>+O217/21</f>
        <v>277.38095238095241</v>
      </c>
      <c r="U217" s="62">
        <f t="shared" si="63"/>
        <v>3.2717391304347827</v>
      </c>
    </row>
    <row r="218" spans="1:21" x14ac:dyDescent="0.25">
      <c r="A218" s="95" t="s">
        <v>240</v>
      </c>
      <c r="B218" s="52">
        <f>'DAY20'!H218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+(Table123[[#This Row],[OPENING ]]+Table123[[#This Row],[RECEIPTS]]+Table123[[#This Row],[RETURNS]])-(Table123[[#This Row],[EXCHANGED]]+Table123[[#This Row],[SALES]]+Table123[[#This Row],[ISSUES]])</f>
        <v>0</v>
      </c>
      <c r="I218" s="53">
        <v>0</v>
      </c>
      <c r="J218" s="58">
        <f t="shared" si="62"/>
        <v>0</v>
      </c>
      <c r="K218" s="53">
        <f>+'DAY20'!K218+'DAY21'!C218</f>
        <v>0</v>
      </c>
      <c r="L218" s="54">
        <f>+'DAY20'!L218+'DAY21'!D218</f>
        <v>0</v>
      </c>
      <c r="M218" s="55">
        <f>+'DAY20'!M218+'DAY21'!E218</f>
        <v>0</v>
      </c>
      <c r="N218" s="52">
        <f>+'DAY20'!N218+'DAY21'!F218</f>
        <v>0</v>
      </c>
      <c r="O218" s="276">
        <f>+'DAY20'!O218+'DAY21'!G218</f>
        <v>8675</v>
      </c>
      <c r="P218" s="53">
        <f t="shared" ref="P218:P237" si="65">+K218/21</f>
        <v>0</v>
      </c>
      <c r="Q218" s="54">
        <f t="shared" ref="Q218:Q237" si="66">+L218/21</f>
        <v>0</v>
      </c>
      <c r="R218" s="55">
        <f t="shared" ref="R218:R237" si="67">+M218/21</f>
        <v>0</v>
      </c>
      <c r="S218" s="52">
        <f t="shared" ref="S218:S237" si="68">+N218/21</f>
        <v>0</v>
      </c>
      <c r="T218" s="276">
        <f t="shared" ref="T218:T237" si="69">+O218/21</f>
        <v>413.09523809523807</v>
      </c>
      <c r="U218" s="62">
        <f t="shared" si="63"/>
        <v>0</v>
      </c>
    </row>
    <row r="219" spans="1:21" x14ac:dyDescent="0.25">
      <c r="A219" s="95" t="s">
        <v>57</v>
      </c>
      <c r="B219" s="52">
        <f>'DAY20'!H219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+(Table123[[#This Row],[OPENING ]]+Table123[[#This Row],[RECEIPTS]]+Table123[[#This Row],[RETURNS]])-(Table123[[#This Row],[EXCHANGED]]+Table123[[#This Row],[SALES]]+Table123[[#This Row],[ISSUES]])</f>
        <v>0</v>
      </c>
      <c r="I219" s="53"/>
      <c r="J219" s="58">
        <f t="shared" si="62"/>
        <v>0</v>
      </c>
      <c r="K219" s="53">
        <f>+'DAY20'!K219+'DAY21'!C219</f>
        <v>0</v>
      </c>
      <c r="L219" s="54">
        <f>+'DAY20'!L219+'DAY21'!D219</f>
        <v>0</v>
      </c>
      <c r="M219" s="55">
        <f>+'DAY20'!M219+'DAY21'!E219</f>
        <v>0</v>
      </c>
      <c r="N219" s="52">
        <f>+'DAY20'!N219+'DAY21'!F219</f>
        <v>0</v>
      </c>
      <c r="O219" s="276">
        <f>+'DAY20'!O219+'DAY21'!G219</f>
        <v>0</v>
      </c>
      <c r="P219" s="53">
        <f t="shared" si="65"/>
        <v>0</v>
      </c>
      <c r="Q219" s="54">
        <f t="shared" si="66"/>
        <v>0</v>
      </c>
      <c r="R219" s="55">
        <f t="shared" si="67"/>
        <v>0</v>
      </c>
      <c r="S219" s="52">
        <f t="shared" si="68"/>
        <v>0</v>
      </c>
      <c r="T219" s="276">
        <f t="shared" si="69"/>
        <v>0</v>
      </c>
      <c r="U219" s="62">
        <f t="shared" si="63"/>
        <v>0</v>
      </c>
    </row>
    <row r="220" spans="1:21" x14ac:dyDescent="0.25">
      <c r="A220" s="95" t="s">
        <v>58</v>
      </c>
      <c r="B220" s="52">
        <f>'DAY20'!H220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+(Table123[[#This Row],[OPENING ]]+Table123[[#This Row],[RECEIPTS]]+Table123[[#This Row],[RETURNS]])-(Table123[[#This Row],[EXCHANGED]]+Table123[[#This Row],[SALES]]+Table123[[#This Row],[ISSUES]])</f>
        <v>0</v>
      </c>
      <c r="I220" s="53">
        <v>0</v>
      </c>
      <c r="J220" s="58">
        <f t="shared" si="62"/>
        <v>0</v>
      </c>
      <c r="K220" s="53">
        <f>+'DAY20'!K220+'DAY21'!C220</f>
        <v>0</v>
      </c>
      <c r="L220" s="54">
        <f>+'DAY20'!L220+'DAY21'!D220</f>
        <v>0</v>
      </c>
      <c r="M220" s="55">
        <f>+'DAY20'!M220+'DAY21'!E220</f>
        <v>0</v>
      </c>
      <c r="N220" s="52">
        <f>+'DAY20'!N220+'DAY21'!F220</f>
        <v>0</v>
      </c>
      <c r="O220" s="276">
        <f>+'DAY20'!O220+'DAY21'!G220</f>
        <v>0</v>
      </c>
      <c r="P220" s="53">
        <f t="shared" si="65"/>
        <v>0</v>
      </c>
      <c r="Q220" s="54">
        <f t="shared" si="66"/>
        <v>0</v>
      </c>
      <c r="R220" s="55">
        <f t="shared" si="67"/>
        <v>0</v>
      </c>
      <c r="S220" s="52">
        <f t="shared" si="68"/>
        <v>0</v>
      </c>
      <c r="T220" s="276">
        <f t="shared" si="69"/>
        <v>0</v>
      </c>
      <c r="U220" s="62">
        <f t="shared" si="63"/>
        <v>0</v>
      </c>
    </row>
    <row r="221" spans="1:21" x14ac:dyDescent="0.25">
      <c r="A221" s="95" t="s">
        <v>59</v>
      </c>
      <c r="B221" s="52">
        <f>'DAY20'!H221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+(Table123[[#This Row],[OPENING ]]+Table123[[#This Row],[RECEIPTS]]+Table123[[#This Row],[RETURNS]])-(Table123[[#This Row],[EXCHANGED]]+Table123[[#This Row],[SALES]]+Table123[[#This Row],[ISSUES]])</f>
        <v>375</v>
      </c>
      <c r="I221" s="53">
        <v>0</v>
      </c>
      <c r="J221" s="58">
        <f t="shared" ref="J221:J240" si="70">+I221-H221</f>
        <v>-375</v>
      </c>
      <c r="K221" s="53">
        <f>+'DAY20'!K221+'DAY21'!C221</f>
        <v>1075</v>
      </c>
      <c r="L221" s="54">
        <f>+'DAY20'!L221+'DAY21'!D221</f>
        <v>0</v>
      </c>
      <c r="M221" s="55">
        <f>+'DAY20'!M221+'DAY21'!E221</f>
        <v>0</v>
      </c>
      <c r="N221" s="52">
        <f>+'DAY20'!N221+'DAY21'!F221</f>
        <v>0</v>
      </c>
      <c r="O221" s="276">
        <f>+'DAY20'!O221+'DAY21'!G221</f>
        <v>1225</v>
      </c>
      <c r="P221" s="53">
        <f t="shared" si="65"/>
        <v>51.19047619047619</v>
      </c>
      <c r="Q221" s="54">
        <f t="shared" si="66"/>
        <v>0</v>
      </c>
      <c r="R221" s="55">
        <f t="shared" si="67"/>
        <v>0</v>
      </c>
      <c r="S221" s="52">
        <f t="shared" si="68"/>
        <v>0</v>
      </c>
      <c r="T221" s="276">
        <f t="shared" si="69"/>
        <v>58.333333333333336</v>
      </c>
      <c r="U221" s="62">
        <f t="shared" si="63"/>
        <v>3.4239130434782612</v>
      </c>
    </row>
    <row r="222" spans="1:21" x14ac:dyDescent="0.25">
      <c r="A222" s="95" t="s">
        <v>60</v>
      </c>
      <c r="B222" s="52">
        <f>'DAY20'!H222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+(Table123[[#This Row],[OPENING ]]+Table123[[#This Row],[RECEIPTS]]+Table123[[#This Row],[RETURNS]])-(Table123[[#This Row],[EXCHANGED]]+Table123[[#This Row],[SALES]]+Table123[[#This Row],[ISSUES]])</f>
        <v>0</v>
      </c>
      <c r="I222" s="53">
        <v>0</v>
      </c>
      <c r="J222" s="58">
        <f t="shared" si="70"/>
        <v>0</v>
      </c>
      <c r="K222" s="53">
        <f>+'DAY20'!K222+'DAY21'!C222</f>
        <v>0</v>
      </c>
      <c r="L222" s="54">
        <f>+'DAY20'!L222+'DAY21'!D222</f>
        <v>0</v>
      </c>
      <c r="M222" s="55">
        <f>+'DAY20'!M222+'DAY21'!E222</f>
        <v>0</v>
      </c>
      <c r="N222" s="52">
        <f>+'DAY20'!N222+'DAY21'!F222</f>
        <v>0</v>
      </c>
      <c r="O222" s="276">
        <f>+'DAY20'!O222+'DAY21'!G222</f>
        <v>0</v>
      </c>
      <c r="P222" s="53">
        <f t="shared" si="65"/>
        <v>0</v>
      </c>
      <c r="Q222" s="54">
        <f t="shared" si="66"/>
        <v>0</v>
      </c>
      <c r="R222" s="55">
        <f t="shared" si="67"/>
        <v>0</v>
      </c>
      <c r="S222" s="52">
        <f t="shared" si="68"/>
        <v>0</v>
      </c>
      <c r="T222" s="276">
        <f t="shared" si="69"/>
        <v>0</v>
      </c>
      <c r="U222" s="62">
        <f t="shared" si="63"/>
        <v>0</v>
      </c>
    </row>
    <row r="223" spans="1:21" x14ac:dyDescent="0.25">
      <c r="A223" s="95" t="s">
        <v>61</v>
      </c>
      <c r="B223" s="52">
        <f>'DAY20'!H223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+(Table123[[#This Row],[OPENING ]]+Table123[[#This Row],[RECEIPTS]]+Table123[[#This Row],[RETURNS]])-(Table123[[#This Row],[EXCHANGED]]+Table123[[#This Row],[SALES]]+Table123[[#This Row],[ISSUES]])</f>
        <v>0</v>
      </c>
      <c r="I223" s="53">
        <v>0</v>
      </c>
      <c r="J223" s="58">
        <f t="shared" si="70"/>
        <v>0</v>
      </c>
      <c r="K223" s="53">
        <f>+'DAY20'!K223+'DAY21'!C223</f>
        <v>0</v>
      </c>
      <c r="L223" s="54">
        <f>+'DAY20'!L223+'DAY21'!D223</f>
        <v>0</v>
      </c>
      <c r="M223" s="55">
        <f>+'DAY20'!M223+'DAY21'!E223</f>
        <v>0</v>
      </c>
      <c r="N223" s="52">
        <f>+'DAY20'!N223+'DAY21'!F223</f>
        <v>0</v>
      </c>
      <c r="O223" s="276">
        <f>+'DAY20'!O223+'DAY21'!G223</f>
        <v>0</v>
      </c>
      <c r="P223" s="53">
        <f t="shared" si="65"/>
        <v>0</v>
      </c>
      <c r="Q223" s="54">
        <f t="shared" si="66"/>
        <v>0</v>
      </c>
      <c r="R223" s="55">
        <f t="shared" si="67"/>
        <v>0</v>
      </c>
      <c r="S223" s="52">
        <f t="shared" si="68"/>
        <v>0</v>
      </c>
      <c r="T223" s="276">
        <f t="shared" si="69"/>
        <v>0</v>
      </c>
      <c r="U223" s="62">
        <f t="shared" si="63"/>
        <v>0</v>
      </c>
    </row>
    <row r="224" spans="1:21" x14ac:dyDescent="0.25">
      <c r="A224" s="95" t="s">
        <v>241</v>
      </c>
      <c r="B224" s="52">
        <f>'DAY20'!H224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+(Table123[[#This Row],[OPENING ]]+Table123[[#This Row],[RECEIPTS]]+Table123[[#This Row],[RETURNS]])-(Table123[[#This Row],[EXCHANGED]]+Table123[[#This Row],[SALES]]+Table123[[#This Row],[ISSUES]])</f>
        <v>0</v>
      </c>
      <c r="I224" s="53">
        <v>0</v>
      </c>
      <c r="J224" s="58">
        <f t="shared" si="70"/>
        <v>0</v>
      </c>
      <c r="K224" s="53">
        <f>+'DAY20'!K224+'DAY21'!C224</f>
        <v>0</v>
      </c>
      <c r="L224" s="54">
        <f>+'DAY20'!L224+'DAY21'!D224</f>
        <v>0</v>
      </c>
      <c r="M224" s="55">
        <f>+'DAY20'!M224+'DAY21'!E224</f>
        <v>0</v>
      </c>
      <c r="N224" s="52">
        <f>+'DAY20'!N224+'DAY21'!F224</f>
        <v>0</v>
      </c>
      <c r="O224" s="276">
        <f>+'DAY20'!O224+'DAY21'!G224</f>
        <v>1200</v>
      </c>
      <c r="P224" s="53">
        <f t="shared" si="65"/>
        <v>0</v>
      </c>
      <c r="Q224" s="54">
        <f t="shared" si="66"/>
        <v>0</v>
      </c>
      <c r="R224" s="55">
        <f t="shared" si="67"/>
        <v>0</v>
      </c>
      <c r="S224" s="52">
        <f t="shared" si="68"/>
        <v>0</v>
      </c>
      <c r="T224" s="276">
        <f t="shared" si="69"/>
        <v>57.142857142857146</v>
      </c>
      <c r="U224" s="62">
        <f t="shared" si="63"/>
        <v>0</v>
      </c>
    </row>
    <row r="225" spans="1:21" x14ac:dyDescent="0.25">
      <c r="A225" s="95" t="s">
        <v>62</v>
      </c>
      <c r="B225" s="52">
        <f>'DAY20'!H225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+(Table123[[#This Row],[OPENING ]]+Table123[[#This Row],[RECEIPTS]]+Table123[[#This Row],[RETURNS]])-(Table123[[#This Row],[EXCHANGED]]+Table123[[#This Row],[SALES]]+Table123[[#This Row],[ISSUES]])</f>
        <v>0</v>
      </c>
      <c r="I225" s="53">
        <v>0</v>
      </c>
      <c r="J225" s="58">
        <f t="shared" si="70"/>
        <v>0</v>
      </c>
      <c r="K225" s="53">
        <f>+'DAY20'!K225+'DAY21'!C225</f>
        <v>0</v>
      </c>
      <c r="L225" s="54">
        <f>+'DAY20'!L225+'DAY21'!D225</f>
        <v>0</v>
      </c>
      <c r="M225" s="55">
        <f>+'DAY20'!M225+'DAY21'!E225</f>
        <v>0</v>
      </c>
      <c r="N225" s="52">
        <f>+'DAY20'!N225+'DAY21'!F225</f>
        <v>0</v>
      </c>
      <c r="O225" s="276">
        <f>+'DAY20'!O225+'DAY21'!G225</f>
        <v>0</v>
      </c>
      <c r="P225" s="53">
        <f t="shared" si="65"/>
        <v>0</v>
      </c>
      <c r="Q225" s="54">
        <f t="shared" si="66"/>
        <v>0</v>
      </c>
      <c r="R225" s="55">
        <f t="shared" si="67"/>
        <v>0</v>
      </c>
      <c r="S225" s="52">
        <f t="shared" si="68"/>
        <v>0</v>
      </c>
      <c r="T225" s="276">
        <f t="shared" si="69"/>
        <v>0</v>
      </c>
      <c r="U225" s="62">
        <f t="shared" si="63"/>
        <v>0</v>
      </c>
    </row>
    <row r="226" spans="1:21" x14ac:dyDescent="0.25">
      <c r="A226" s="95" t="s">
        <v>122</v>
      </c>
      <c r="B226" s="52">
        <f>'DAY20'!H226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+(Table123[[#This Row],[OPENING ]]+Table123[[#This Row],[RECEIPTS]]+Table123[[#This Row],[RETURNS]])-(Table123[[#This Row],[EXCHANGED]]+Table123[[#This Row],[SALES]]+Table123[[#This Row],[ISSUES]])</f>
        <v>0</v>
      </c>
      <c r="I226" s="53">
        <v>0</v>
      </c>
      <c r="J226" s="58">
        <f t="shared" si="70"/>
        <v>0</v>
      </c>
      <c r="K226" s="53">
        <f>+'DAY20'!K226+'DAY21'!C226</f>
        <v>0</v>
      </c>
      <c r="L226" s="54">
        <f>+'DAY20'!L226+'DAY21'!D226</f>
        <v>0</v>
      </c>
      <c r="M226" s="55">
        <f>+'DAY20'!M226+'DAY21'!E226</f>
        <v>0</v>
      </c>
      <c r="N226" s="52">
        <f>+'DAY20'!N226+'DAY21'!F226</f>
        <v>0</v>
      </c>
      <c r="O226" s="276">
        <f>+'DAY20'!O226+'DAY21'!G226</f>
        <v>0</v>
      </c>
      <c r="P226" s="53">
        <f t="shared" si="65"/>
        <v>0</v>
      </c>
      <c r="Q226" s="54">
        <f t="shared" si="66"/>
        <v>0</v>
      </c>
      <c r="R226" s="55">
        <f t="shared" si="67"/>
        <v>0</v>
      </c>
      <c r="S226" s="52">
        <f t="shared" si="68"/>
        <v>0</v>
      </c>
      <c r="T226" s="276">
        <f t="shared" si="69"/>
        <v>0</v>
      </c>
      <c r="U226" s="62">
        <f t="shared" si="63"/>
        <v>0</v>
      </c>
    </row>
    <row r="227" spans="1:21" x14ac:dyDescent="0.25">
      <c r="A227" s="95" t="s">
        <v>217</v>
      </c>
      <c r="B227" s="52">
        <f>'DAY20'!H227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+(Table123[[#This Row],[OPENING ]]+Table123[[#This Row],[RECEIPTS]]+Table123[[#This Row],[RETURNS]])-(Table123[[#This Row],[EXCHANGED]]+Table123[[#This Row],[SALES]]+Table123[[#This Row],[ISSUES]])</f>
        <v>0</v>
      </c>
      <c r="I227" s="53">
        <v>0</v>
      </c>
      <c r="J227" s="58">
        <f t="shared" si="70"/>
        <v>0</v>
      </c>
      <c r="K227" s="53">
        <f>+'DAY20'!K227+'DAY21'!C227</f>
        <v>0</v>
      </c>
      <c r="L227" s="54">
        <f>+'DAY20'!L227+'DAY21'!D227</f>
        <v>0</v>
      </c>
      <c r="M227" s="55">
        <f>+'DAY20'!M227+'DAY21'!E227</f>
        <v>0</v>
      </c>
      <c r="N227" s="52">
        <f>+'DAY20'!N227+'DAY21'!F227</f>
        <v>0</v>
      </c>
      <c r="O227" s="276">
        <f>+'DAY20'!O227+'DAY21'!G227</f>
        <v>0</v>
      </c>
      <c r="P227" s="53">
        <f t="shared" si="65"/>
        <v>0</v>
      </c>
      <c r="Q227" s="54">
        <f t="shared" si="66"/>
        <v>0</v>
      </c>
      <c r="R227" s="55">
        <f t="shared" si="67"/>
        <v>0</v>
      </c>
      <c r="S227" s="52">
        <f t="shared" si="68"/>
        <v>0</v>
      </c>
      <c r="T227" s="276">
        <f t="shared" si="69"/>
        <v>0</v>
      </c>
      <c r="U227" s="62">
        <f t="shared" si="63"/>
        <v>0</v>
      </c>
    </row>
    <row r="228" spans="1:21" x14ac:dyDescent="0.25">
      <c r="A228" s="95" t="s">
        <v>116</v>
      </c>
      <c r="B228" s="52">
        <f>'DAY20'!H228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+(Table123[[#This Row],[OPENING ]]+Table123[[#This Row],[RECEIPTS]]+Table123[[#This Row],[RETURNS]])-(Table123[[#This Row],[EXCHANGED]]+Table123[[#This Row],[SALES]]+Table123[[#This Row],[ISSUES]])</f>
        <v>0</v>
      </c>
      <c r="I228" s="53">
        <v>0</v>
      </c>
      <c r="J228" s="58">
        <f t="shared" si="70"/>
        <v>0</v>
      </c>
      <c r="K228" s="53">
        <f>+'DAY20'!K228+'DAY21'!C228</f>
        <v>0</v>
      </c>
      <c r="L228" s="54">
        <f>+'DAY20'!L228+'DAY21'!D228</f>
        <v>0</v>
      </c>
      <c r="M228" s="55">
        <f>+'DAY20'!M228+'DAY21'!E228</f>
        <v>0</v>
      </c>
      <c r="N228" s="52">
        <f>+'DAY20'!N228+'DAY21'!F228</f>
        <v>0</v>
      </c>
      <c r="O228" s="276">
        <f>+'DAY20'!O228+'DAY21'!G228</f>
        <v>0</v>
      </c>
      <c r="P228" s="53">
        <f t="shared" si="65"/>
        <v>0</v>
      </c>
      <c r="Q228" s="54">
        <f t="shared" si="66"/>
        <v>0</v>
      </c>
      <c r="R228" s="55">
        <f t="shared" si="67"/>
        <v>0</v>
      </c>
      <c r="S228" s="52">
        <f t="shared" si="68"/>
        <v>0</v>
      </c>
      <c r="T228" s="276">
        <f t="shared" si="69"/>
        <v>0</v>
      </c>
      <c r="U228" s="62">
        <f t="shared" si="63"/>
        <v>0</v>
      </c>
    </row>
    <row r="229" spans="1:21" x14ac:dyDescent="0.25">
      <c r="A229" s="95" t="s">
        <v>117</v>
      </c>
      <c r="B229" s="52">
        <f>'DAY20'!H229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+(Table123[[#This Row],[OPENING ]]+Table123[[#This Row],[RECEIPTS]]+Table123[[#This Row],[RETURNS]])-(Table123[[#This Row],[EXCHANGED]]+Table123[[#This Row],[SALES]]+Table123[[#This Row],[ISSUES]])</f>
        <v>0</v>
      </c>
      <c r="I229" s="53">
        <v>0</v>
      </c>
      <c r="J229" s="58">
        <f t="shared" si="70"/>
        <v>0</v>
      </c>
      <c r="K229" s="53">
        <f>+'DAY20'!K229+'DAY21'!C229</f>
        <v>0</v>
      </c>
      <c r="L229" s="54">
        <f>+'DAY20'!L229+'DAY21'!D229</f>
        <v>0</v>
      </c>
      <c r="M229" s="55">
        <f>+'DAY20'!M229+'DAY21'!E229</f>
        <v>0</v>
      </c>
      <c r="N229" s="52">
        <f>+'DAY20'!N229+'DAY21'!F229</f>
        <v>0</v>
      </c>
      <c r="O229" s="276">
        <f>+'DAY20'!O229+'DAY21'!G229</f>
        <v>0</v>
      </c>
      <c r="P229" s="53">
        <f t="shared" si="65"/>
        <v>0</v>
      </c>
      <c r="Q229" s="54">
        <f t="shared" si="66"/>
        <v>0</v>
      </c>
      <c r="R229" s="55">
        <f t="shared" si="67"/>
        <v>0</v>
      </c>
      <c r="S229" s="52">
        <f t="shared" si="68"/>
        <v>0</v>
      </c>
      <c r="T229" s="276">
        <f t="shared" si="69"/>
        <v>0</v>
      </c>
      <c r="U229" s="62">
        <f t="shared" si="63"/>
        <v>0</v>
      </c>
    </row>
    <row r="230" spans="1:21" x14ac:dyDescent="0.25">
      <c r="A230" s="95" t="s">
        <v>134</v>
      </c>
      <c r="B230" s="52">
        <f>'DAY20'!H230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+(Table123[[#This Row],[OPENING ]]+Table123[[#This Row],[RECEIPTS]]+Table123[[#This Row],[RETURNS]])-(Table123[[#This Row],[EXCHANGED]]+Table123[[#This Row],[SALES]]+Table123[[#This Row],[ISSUES]])</f>
        <v>0</v>
      </c>
      <c r="I230" s="53">
        <v>0</v>
      </c>
      <c r="J230" s="58">
        <f t="shared" si="70"/>
        <v>0</v>
      </c>
      <c r="K230" s="53">
        <f>+'DAY20'!K230+'DAY21'!C230</f>
        <v>0</v>
      </c>
      <c r="L230" s="54">
        <f>+'DAY20'!L230+'DAY21'!D230</f>
        <v>0</v>
      </c>
      <c r="M230" s="55">
        <f>+'DAY20'!M230+'DAY21'!E230</f>
        <v>0</v>
      </c>
      <c r="N230" s="52">
        <f>+'DAY20'!N230+'DAY21'!F230</f>
        <v>0</v>
      </c>
      <c r="O230" s="276">
        <f>+'DAY20'!O230+'DAY21'!G230</f>
        <v>0</v>
      </c>
      <c r="P230" s="53">
        <f t="shared" si="65"/>
        <v>0</v>
      </c>
      <c r="Q230" s="54">
        <f t="shared" si="66"/>
        <v>0</v>
      </c>
      <c r="R230" s="55">
        <f t="shared" si="67"/>
        <v>0</v>
      </c>
      <c r="S230" s="52">
        <f t="shared" si="68"/>
        <v>0</v>
      </c>
      <c r="T230" s="276">
        <f t="shared" si="69"/>
        <v>0</v>
      </c>
      <c r="U230" s="62">
        <f t="shared" si="63"/>
        <v>0</v>
      </c>
    </row>
    <row r="231" spans="1:21" x14ac:dyDescent="0.25">
      <c r="A231" s="95" t="s">
        <v>146</v>
      </c>
      <c r="B231" s="52">
        <f>'DAY20'!H231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+(Table123[[#This Row],[OPENING ]]+Table123[[#This Row],[RECEIPTS]]+Table123[[#This Row],[RETURNS]])-(Table123[[#This Row],[EXCHANGED]]+Table123[[#This Row],[SALES]]+Table123[[#This Row],[ISSUES]])</f>
        <v>0</v>
      </c>
      <c r="I231" s="53">
        <v>0</v>
      </c>
      <c r="J231" s="58">
        <f t="shared" si="70"/>
        <v>0</v>
      </c>
      <c r="K231" s="53">
        <f>+'DAY20'!K231+'DAY21'!C231</f>
        <v>0</v>
      </c>
      <c r="L231" s="54">
        <f>+'DAY20'!L231+'DAY21'!D231</f>
        <v>0</v>
      </c>
      <c r="M231" s="55">
        <f>+'DAY20'!M231+'DAY21'!E231</f>
        <v>0</v>
      </c>
      <c r="N231" s="52">
        <f>+'DAY20'!N231+'DAY21'!F231</f>
        <v>0</v>
      </c>
      <c r="O231" s="276">
        <f>+'DAY20'!O231+'DAY21'!G231</f>
        <v>0</v>
      </c>
      <c r="P231" s="53">
        <f t="shared" si="65"/>
        <v>0</v>
      </c>
      <c r="Q231" s="54">
        <f t="shared" si="66"/>
        <v>0</v>
      </c>
      <c r="R231" s="55">
        <f t="shared" si="67"/>
        <v>0</v>
      </c>
      <c r="S231" s="52">
        <f t="shared" si="68"/>
        <v>0</v>
      </c>
      <c r="T231" s="276">
        <f t="shared" si="69"/>
        <v>0</v>
      </c>
      <c r="U231" s="62">
        <f t="shared" si="63"/>
        <v>0</v>
      </c>
    </row>
    <row r="232" spans="1:21" x14ac:dyDescent="0.25">
      <c r="A232" s="95" t="s">
        <v>235</v>
      </c>
      <c r="B232" s="52">
        <f>'DAY20'!H232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+(Table123[[#This Row],[OPENING ]]+Table123[[#This Row],[RECEIPTS]]+Table123[[#This Row],[RETURNS]])-(Table123[[#This Row],[EXCHANGED]]+Table123[[#This Row],[SALES]]+Table123[[#This Row],[ISSUES]])</f>
        <v>8450</v>
      </c>
      <c r="I232" s="53">
        <v>0</v>
      </c>
      <c r="J232" s="58">
        <f t="shared" si="70"/>
        <v>-8450</v>
      </c>
      <c r="K232" s="53">
        <f>+'DAY20'!K232+'DAY21'!C232</f>
        <v>0</v>
      </c>
      <c r="L232" s="54">
        <f>+'DAY20'!L232+'DAY21'!D232</f>
        <v>0</v>
      </c>
      <c r="M232" s="55">
        <f>+'DAY20'!M232+'DAY21'!E232</f>
        <v>0</v>
      </c>
      <c r="N232" s="52">
        <f>+'DAY20'!N232+'DAY21'!F232</f>
        <v>0</v>
      </c>
      <c r="O232" s="276">
        <f>+'DAY20'!O232+'DAY21'!G232</f>
        <v>0</v>
      </c>
      <c r="P232" s="53">
        <f t="shared" si="65"/>
        <v>0</v>
      </c>
      <c r="Q232" s="54">
        <f t="shared" si="66"/>
        <v>0</v>
      </c>
      <c r="R232" s="55">
        <f t="shared" si="67"/>
        <v>0</v>
      </c>
      <c r="S232" s="52">
        <f t="shared" si="68"/>
        <v>0</v>
      </c>
      <c r="T232" s="276">
        <f t="shared" si="69"/>
        <v>0</v>
      </c>
      <c r="U232" s="62">
        <f t="shared" si="63"/>
        <v>0</v>
      </c>
    </row>
    <row r="233" spans="1:21" x14ac:dyDescent="0.25">
      <c r="A233" s="95" t="s">
        <v>213</v>
      </c>
      <c r="B233" s="52">
        <f>'DAY20'!H233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+(Table123[[#This Row],[OPENING ]]+Table123[[#This Row],[RECEIPTS]]+Table123[[#This Row],[RETURNS]])-(Table123[[#This Row],[EXCHANGED]]+Table123[[#This Row],[SALES]]+Table123[[#This Row],[ISSUES]])</f>
        <v>0</v>
      </c>
      <c r="I233" s="53">
        <v>0</v>
      </c>
      <c r="J233" s="58">
        <f t="shared" si="70"/>
        <v>0</v>
      </c>
      <c r="K233" s="53">
        <f>+'DAY20'!K233+'DAY21'!C233</f>
        <v>0</v>
      </c>
      <c r="L233" s="54">
        <f>+'DAY20'!L233+'DAY21'!D233</f>
        <v>0</v>
      </c>
      <c r="M233" s="55">
        <f>+'DAY20'!M233+'DAY21'!E233</f>
        <v>0</v>
      </c>
      <c r="N233" s="52">
        <f>+'DAY20'!N233+'DAY21'!F233</f>
        <v>0</v>
      </c>
      <c r="O233" s="276">
        <f>+'DAY20'!O233+'DAY21'!G233</f>
        <v>0</v>
      </c>
      <c r="P233" s="53">
        <f t="shared" si="65"/>
        <v>0</v>
      </c>
      <c r="Q233" s="54">
        <f t="shared" si="66"/>
        <v>0</v>
      </c>
      <c r="R233" s="55">
        <f t="shared" si="67"/>
        <v>0</v>
      </c>
      <c r="S233" s="52">
        <f t="shared" si="68"/>
        <v>0</v>
      </c>
      <c r="T233" s="276">
        <f t="shared" si="69"/>
        <v>0</v>
      </c>
      <c r="U233" s="62">
        <f t="shared" si="63"/>
        <v>0</v>
      </c>
    </row>
    <row r="234" spans="1:21" x14ac:dyDescent="0.25">
      <c r="A234" s="95" t="s">
        <v>248</v>
      </c>
      <c r="B234" s="52">
        <f>'DAY20'!H234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+(Table123[[#This Row],[OPENING ]]+Table123[[#This Row],[RECEIPTS]]+Table123[[#This Row],[RETURNS]])-(Table123[[#This Row],[EXCHANGED]]+Table123[[#This Row],[SALES]]+Table123[[#This Row],[ISSUES]])</f>
        <v>0</v>
      </c>
      <c r="I234" s="53">
        <v>0</v>
      </c>
      <c r="J234" s="58">
        <f t="shared" si="70"/>
        <v>0</v>
      </c>
      <c r="K234" s="53">
        <f>+'DAY20'!K234+'DAY21'!C234</f>
        <v>0</v>
      </c>
      <c r="L234" s="54">
        <f>+'DAY20'!L234+'DAY21'!D234</f>
        <v>0</v>
      </c>
      <c r="M234" s="55">
        <f>+'DAY20'!M234+'DAY21'!E234</f>
        <v>0</v>
      </c>
      <c r="N234" s="52">
        <f>+'DAY20'!N234+'DAY21'!F234</f>
        <v>0</v>
      </c>
      <c r="O234" s="276">
        <f>+'DAY20'!O234+'DAY21'!G234</f>
        <v>0</v>
      </c>
      <c r="P234" s="53">
        <f t="shared" si="65"/>
        <v>0</v>
      </c>
      <c r="Q234" s="54">
        <f t="shared" si="66"/>
        <v>0</v>
      </c>
      <c r="R234" s="55">
        <f t="shared" si="67"/>
        <v>0</v>
      </c>
      <c r="S234" s="52">
        <f t="shared" si="68"/>
        <v>0</v>
      </c>
      <c r="T234" s="276">
        <f t="shared" si="69"/>
        <v>0</v>
      </c>
      <c r="U234" s="62">
        <f t="shared" si="63"/>
        <v>0</v>
      </c>
    </row>
    <row r="235" spans="1:21" x14ac:dyDescent="0.25">
      <c r="A235" s="95" t="s">
        <v>254</v>
      </c>
      <c r="B235" s="52">
        <f>'DAY20'!H235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+(Table123[[#This Row],[OPENING ]]+Table123[[#This Row],[RECEIPTS]]+Table123[[#This Row],[RETURNS]])-(Table123[[#This Row],[EXCHANGED]]+Table123[[#This Row],[SALES]]+Table123[[#This Row],[ISSUES]])</f>
        <v>0</v>
      </c>
      <c r="I235" s="53">
        <v>0</v>
      </c>
      <c r="J235" s="58">
        <f t="shared" si="70"/>
        <v>0</v>
      </c>
      <c r="K235" s="53">
        <f>+'DAY20'!K235+'DAY21'!C235</f>
        <v>0</v>
      </c>
      <c r="L235" s="54">
        <f>+'DAY20'!L235+'DAY21'!D235</f>
        <v>0</v>
      </c>
      <c r="M235" s="55">
        <f>+'DAY20'!M235+'DAY21'!E235</f>
        <v>0</v>
      </c>
      <c r="N235" s="52">
        <f>+'DAY20'!N235+'DAY21'!F235</f>
        <v>0</v>
      </c>
      <c r="O235" s="276">
        <f>+'DAY20'!O235+'DAY21'!G235</f>
        <v>12625</v>
      </c>
      <c r="P235" s="53">
        <f t="shared" si="65"/>
        <v>0</v>
      </c>
      <c r="Q235" s="54">
        <f t="shared" si="66"/>
        <v>0</v>
      </c>
      <c r="R235" s="55">
        <f t="shared" si="67"/>
        <v>0</v>
      </c>
      <c r="S235" s="52">
        <f t="shared" si="68"/>
        <v>0</v>
      </c>
      <c r="T235" s="276">
        <f t="shared" si="69"/>
        <v>601.19047619047615</v>
      </c>
      <c r="U235" s="62">
        <f t="shared" si="63"/>
        <v>0</v>
      </c>
    </row>
    <row r="236" spans="1:21" x14ac:dyDescent="0.25">
      <c r="A236" s="95" t="s">
        <v>63</v>
      </c>
      <c r="B236" s="52">
        <f>'DAY20'!H236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+(Table123[[#This Row],[OPENING ]]+Table123[[#This Row],[RECEIPTS]]+Table123[[#This Row],[RETURNS]])-(Table123[[#This Row],[EXCHANGED]]+Table123[[#This Row],[SALES]]+Table123[[#This Row],[ISSUES]])</f>
        <v>0</v>
      </c>
      <c r="I236" s="53">
        <v>0</v>
      </c>
      <c r="J236" s="58">
        <f t="shared" si="70"/>
        <v>0</v>
      </c>
      <c r="K236" s="53">
        <f>+'DAY20'!K236+'DAY21'!C236</f>
        <v>0</v>
      </c>
      <c r="L236" s="54">
        <f>+'DAY20'!L236+'DAY21'!D236</f>
        <v>0</v>
      </c>
      <c r="M236" s="55">
        <f>+'DAY20'!M236+'DAY21'!E236</f>
        <v>0</v>
      </c>
      <c r="N236" s="52">
        <f>+'DAY20'!N236+'DAY21'!F236</f>
        <v>0</v>
      </c>
      <c r="O236" s="276">
        <f>+'DAY20'!O236+'DAY21'!G236</f>
        <v>0</v>
      </c>
      <c r="P236" s="53">
        <f t="shared" si="65"/>
        <v>0</v>
      </c>
      <c r="Q236" s="54">
        <f t="shared" si="66"/>
        <v>0</v>
      </c>
      <c r="R236" s="55">
        <f t="shared" si="67"/>
        <v>0</v>
      </c>
      <c r="S236" s="52">
        <f t="shared" si="68"/>
        <v>0</v>
      </c>
      <c r="T236" s="276">
        <f t="shared" si="69"/>
        <v>0</v>
      </c>
      <c r="U236" s="62">
        <f t="shared" si="63"/>
        <v>0</v>
      </c>
    </row>
    <row r="237" spans="1:21" ht="15.75" thickBot="1" x14ac:dyDescent="0.3">
      <c r="A237" s="188" t="s">
        <v>121</v>
      </c>
      <c r="B237" s="52">
        <f>'DAY20'!H237</f>
        <v>1459.4</v>
      </c>
      <c r="C237" s="53">
        <v>0</v>
      </c>
      <c r="D237" s="54">
        <v>0</v>
      </c>
      <c r="E237" s="55">
        <v>0</v>
      </c>
      <c r="F237" s="52">
        <v>0</v>
      </c>
      <c r="G237" s="276">
        <v>0</v>
      </c>
      <c r="H237" s="54">
        <f>+(Table123[[#This Row],[OPENING ]]+Table123[[#This Row],[RECEIPTS]]+Table123[[#This Row],[RETURNS]])-(Table123[[#This Row],[EXCHANGED]]+Table123[[#This Row],[SALES]]+Table123[[#This Row],[ISSUES]])</f>
        <v>1459.4</v>
      </c>
      <c r="I237" s="144">
        <v>0</v>
      </c>
      <c r="J237" s="148">
        <f t="shared" si="70"/>
        <v>-1459.4</v>
      </c>
      <c r="K237" s="53">
        <f>+'DAY20'!K237+'DAY21'!C237</f>
        <v>0</v>
      </c>
      <c r="L237" s="54">
        <f>+'DAY20'!L237+'DAY21'!D237</f>
        <v>0</v>
      </c>
      <c r="M237" s="55">
        <f>+'DAY20'!M237+'DAY21'!E237</f>
        <v>0</v>
      </c>
      <c r="N237" s="52">
        <f>+'DAY20'!N237+'DAY21'!F237</f>
        <v>0</v>
      </c>
      <c r="O237" s="276">
        <f>+'DAY20'!O237+'DAY21'!G237</f>
        <v>0</v>
      </c>
      <c r="P237" s="53">
        <f t="shared" si="65"/>
        <v>0</v>
      </c>
      <c r="Q237" s="54">
        <f t="shared" si="66"/>
        <v>0</v>
      </c>
      <c r="R237" s="55">
        <f t="shared" si="67"/>
        <v>0</v>
      </c>
      <c r="S237" s="52">
        <f t="shared" si="68"/>
        <v>0</v>
      </c>
      <c r="T237" s="276">
        <f t="shared" si="69"/>
        <v>0</v>
      </c>
      <c r="U237" s="167">
        <f t="shared" si="63"/>
        <v>0</v>
      </c>
    </row>
    <row r="238" spans="1:21" ht="17.25" thickBot="1" x14ac:dyDescent="0.35">
      <c r="A238" s="159" t="s">
        <v>64</v>
      </c>
      <c r="B238" s="161">
        <f t="shared" ref="B238:T238" si="71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71"/>
        <v>0</v>
      </c>
      <c r="H238" s="162">
        <f t="shared" si="71"/>
        <v>12434.4</v>
      </c>
      <c r="I238" s="161">
        <f t="shared" si="71"/>
        <v>0</v>
      </c>
      <c r="J238" s="165">
        <f t="shared" si="70"/>
        <v>-12434.4</v>
      </c>
      <c r="K238" s="161">
        <f t="shared" si="71"/>
        <v>9050</v>
      </c>
      <c r="L238" s="162">
        <f t="shared" si="71"/>
        <v>0</v>
      </c>
      <c r="M238" s="163">
        <f t="shared" si="71"/>
        <v>0</v>
      </c>
      <c r="N238" s="160">
        <f t="shared" si="71"/>
        <v>0</v>
      </c>
      <c r="O238" s="277">
        <f t="shared" si="71"/>
        <v>29550</v>
      </c>
      <c r="P238" s="161">
        <f t="shared" si="71"/>
        <v>430.95238095238096</v>
      </c>
      <c r="Q238" s="162">
        <f t="shared" si="71"/>
        <v>0</v>
      </c>
      <c r="R238" s="163">
        <f t="shared" si="71"/>
        <v>0</v>
      </c>
      <c r="S238" s="160">
        <f t="shared" si="71"/>
        <v>0</v>
      </c>
      <c r="T238" s="277">
        <f t="shared" si="71"/>
        <v>1407.1428571428571</v>
      </c>
      <c r="U238" s="166">
        <f t="shared" si="63"/>
        <v>6.7648290155440414</v>
      </c>
    </row>
    <row r="239" spans="1:21" ht="15.75" thickBot="1" x14ac:dyDescent="0.3">
      <c r="A239" s="189"/>
      <c r="B239" s="190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1">
        <f t="shared" ref="B240:I240" si="72">+B238+B214+B150+B125+B114+B100+B80+B60+B40+B20</f>
        <v>126514.95999999999</v>
      </c>
      <c r="C240" s="182">
        <f t="shared" si="72"/>
        <v>0</v>
      </c>
      <c r="D240" s="183">
        <f t="shared" si="72"/>
        <v>0</v>
      </c>
      <c r="E240" s="184">
        <f t="shared" si="72"/>
        <v>0</v>
      </c>
      <c r="F240" s="182">
        <f t="shared" si="72"/>
        <v>0</v>
      </c>
      <c r="G240" s="281">
        <f t="shared" si="72"/>
        <v>0</v>
      </c>
      <c r="H240" s="183">
        <f t="shared" si="72"/>
        <v>126514.95999999999</v>
      </c>
      <c r="I240" s="181">
        <f t="shared" si="72"/>
        <v>0</v>
      </c>
      <c r="J240" s="186">
        <f t="shared" si="70"/>
        <v>-126514.95999999999</v>
      </c>
      <c r="K240" s="181">
        <f t="shared" ref="K240:T240" si="73">+K238+K214+K150+K125+K114+K100+K80+K60+K40+K20</f>
        <v>78445</v>
      </c>
      <c r="L240" s="183">
        <f t="shared" si="73"/>
        <v>325.59999999999997</v>
      </c>
      <c r="M240" s="184">
        <f t="shared" si="73"/>
        <v>0</v>
      </c>
      <c r="N240" s="182">
        <f t="shared" si="73"/>
        <v>0</v>
      </c>
      <c r="O240" s="281">
        <f t="shared" si="73"/>
        <v>70848.78</v>
      </c>
      <c r="P240" s="181">
        <f t="shared" si="73"/>
        <v>3735.4761904761908</v>
      </c>
      <c r="Q240" s="183">
        <f t="shared" si="73"/>
        <v>15.504761904761905</v>
      </c>
      <c r="R240" s="182">
        <f t="shared" si="73"/>
        <v>0</v>
      </c>
      <c r="S240" s="182">
        <f t="shared" si="73"/>
        <v>0</v>
      </c>
      <c r="T240" s="281">
        <f t="shared" si="73"/>
        <v>3373.7514285714287</v>
      </c>
      <c r="U240" s="187">
        <f t="shared" si="63"/>
        <v>17.757152582773699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0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{1DB1DE67-5622-4B9A-9566-D6F79341BA34}</x14:id>
        </ext>
      </extLst>
    </cfRule>
  </conditionalFormatting>
  <conditionalFormatting sqref="I101:I113 I61:I99 I239 I1:I59 I152:I237 I241:I242 I115:I149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{8DFF281D-C5B8-4E13-8B61-2A97AED7AAE4}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{E624E470-B2B7-48B9-A6D2-36BFC14E9577}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{1474BA6E-008B-4E63-BA4C-D04655CB3DA6}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{C7755E13-8235-43A8-8DB1-E43DB41ECD08}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{5353D494-1E0E-49AD-974A-3F1F96924E0E}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{84C65147-BCC8-48F1-8537-04155497B5CE}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B1DE67-5622-4B9A-9566-D6F79341BA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8DFF281D-C5B8-4E13-8B61-2A97AED7AAE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I152:I237 I241:I242 I115:I149</xm:sqref>
        </x14:conditionalFormatting>
        <x14:conditionalFormatting xmlns:xm="http://schemas.microsoft.com/office/excel/2006/main">
          <x14:cfRule type="dataBar" id="{E624E470-B2B7-48B9-A6D2-36BFC14E95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1474BA6E-008B-4E63-BA4C-D04655CB3DA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C7755E13-8235-43A8-8DB1-E43DB41ECD0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5353D494-1E0E-49AD-974A-3F1F96924E0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84C65147-BCC8-48F1-8537-04155497B5C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7D65-4246-4829-90A0-B71FB879E946}">
  <dimension ref="A1:U269"/>
  <sheetViews>
    <sheetView showGridLines="0" workbookViewId="0">
      <selection activeCell="A2" sqref="A2:A237"/>
    </sheetView>
  </sheetViews>
  <sheetFormatPr defaultRowHeight="15" x14ac:dyDescent="0.25"/>
  <cols>
    <col min="1" max="1" width="47.140625" bestFit="1" customWidth="1"/>
    <col min="2" max="2" width="18.28515625" bestFit="1" customWidth="1"/>
    <col min="3" max="3" width="11.28515625" bestFit="1" customWidth="1"/>
    <col min="4" max="4" width="9.28515625" bestFit="1" customWidth="1"/>
    <col min="5" max="5" width="18.140625" customWidth="1"/>
    <col min="6" max="6" width="13.140625" style="5" customWidth="1"/>
    <col min="7" max="7" width="14.85546875" style="285" customWidth="1"/>
    <col min="8" max="8" width="10.85546875" style="1" customWidth="1"/>
    <col min="9" max="9" width="13.7109375" style="2" bestFit="1" customWidth="1"/>
    <col min="10" max="10" width="9.28515625" style="3" bestFit="1" customWidth="1"/>
    <col min="11" max="11" width="9.140625" customWidth="1"/>
    <col min="15" max="15" width="12.7109375" style="285" bestFit="1" customWidth="1"/>
    <col min="20" max="20" width="9.140625" style="285"/>
  </cols>
  <sheetData>
    <row r="1" spans="1:21" ht="15.75" thickBot="1" x14ac:dyDescent="0.3">
      <c r="A1" s="12" t="s">
        <v>256</v>
      </c>
      <c r="B1" s="13"/>
      <c r="C1" s="14"/>
      <c r="D1" s="15"/>
      <c r="E1" s="16"/>
      <c r="F1" s="264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'DAY21'!H5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+(Table124[[#This Row],[OPENING ]]+Table124[[#This Row],[RECEIPTS]]+Table124[[#This Row],[RETURNS]])-(Table124[[#This Row],[EXCHANGED]]+Table124[[#This Row],[SALES]]+Table124[[#This Row],[ISSUES]])</f>
        <v>0</v>
      </c>
      <c r="I5" s="53">
        <v>0</v>
      </c>
      <c r="J5" s="58">
        <f t="shared" ref="J5:J76" si="0">+I5-H5</f>
        <v>0</v>
      </c>
      <c r="K5" s="53">
        <f>+'DAY21'!K5+'DAY22'!C5</f>
        <v>0</v>
      </c>
      <c r="L5" s="54">
        <f>+'DAY21'!L5+'DAY22'!D5</f>
        <v>0</v>
      </c>
      <c r="M5" s="55">
        <f>+'DAY21'!M5+'DAY22'!E5</f>
        <v>0</v>
      </c>
      <c r="N5" s="52">
        <f>+'DAY21'!N5+'DAY22'!F5</f>
        <v>0</v>
      </c>
      <c r="O5" s="276">
        <f>+'DAY21'!O5+'DAY22'!G5</f>
        <v>0</v>
      </c>
      <c r="P5" s="53">
        <f>+K5/22</f>
        <v>0</v>
      </c>
      <c r="Q5" s="54">
        <f>+L5/22</f>
        <v>0</v>
      </c>
      <c r="R5" s="55">
        <f>+M5/22</f>
        <v>0</v>
      </c>
      <c r="S5" s="52">
        <f>+N5/22</f>
        <v>0</v>
      </c>
      <c r="T5" s="276">
        <f>+O5/22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'DAY21'!H6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+(Table124[[#This Row],[OPENING ]]+Table124[[#This Row],[RECEIPTS]]+Table124[[#This Row],[RETURNS]])-(Table124[[#This Row],[EXCHANGED]]+Table124[[#This Row],[SALES]]+Table124[[#This Row],[ISSUES]])</f>
        <v>0</v>
      </c>
      <c r="I6" s="53">
        <v>0</v>
      </c>
      <c r="J6" s="58">
        <f t="shared" si="0"/>
        <v>0</v>
      </c>
      <c r="K6" s="53">
        <f>+'DAY21'!K6+'DAY22'!C6</f>
        <v>0</v>
      </c>
      <c r="L6" s="54">
        <f>+'DAY21'!L6+'DAY22'!D6</f>
        <v>0</v>
      </c>
      <c r="M6" s="55">
        <f>+'DAY21'!M6+'DAY22'!E6</f>
        <v>0</v>
      </c>
      <c r="N6" s="52">
        <f>+'DAY21'!N6+'DAY22'!F6</f>
        <v>0</v>
      </c>
      <c r="O6" s="276">
        <f>+'DAY21'!O6+'DAY22'!G6</f>
        <v>0</v>
      </c>
      <c r="P6" s="53">
        <f t="shared" ref="P6:P19" si="2">+K6/22</f>
        <v>0</v>
      </c>
      <c r="Q6" s="54">
        <f t="shared" ref="Q6:Q19" si="3">+L6/22</f>
        <v>0</v>
      </c>
      <c r="R6" s="55">
        <f t="shared" ref="R6:R19" si="4">+M6/22</f>
        <v>0</v>
      </c>
      <c r="S6" s="52">
        <f t="shared" ref="S6:S19" si="5">+N6/22</f>
        <v>0</v>
      </c>
      <c r="T6" s="276">
        <f t="shared" ref="T6:T19" si="6">+O6/22</f>
        <v>0</v>
      </c>
      <c r="U6" s="59">
        <f t="shared" si="1"/>
        <v>0</v>
      </c>
    </row>
    <row r="7" spans="1:21" x14ac:dyDescent="0.25">
      <c r="A7" s="51" t="s">
        <v>14</v>
      </c>
      <c r="B7" s="52">
        <f>'DAY21'!H7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+(Table124[[#This Row],[OPENING ]]+Table124[[#This Row],[RECEIPTS]]+Table124[[#This Row],[RETURNS]])-(Table124[[#This Row],[EXCHANGED]]+Table124[[#This Row],[SALES]]+Table124[[#This Row],[ISSUES]])</f>
        <v>0</v>
      </c>
      <c r="I7" s="53">
        <v>0</v>
      </c>
      <c r="J7" s="58">
        <f t="shared" si="0"/>
        <v>0</v>
      </c>
      <c r="K7" s="53">
        <f>+'DAY21'!K7+'DAY22'!C7</f>
        <v>0</v>
      </c>
      <c r="L7" s="54">
        <f>+'DAY21'!L7+'DAY22'!D7</f>
        <v>0</v>
      </c>
      <c r="M7" s="55">
        <f>+'DAY21'!M7+'DAY22'!E7</f>
        <v>0</v>
      </c>
      <c r="N7" s="52">
        <f>+'DAY21'!N7+'DAY22'!F7</f>
        <v>0</v>
      </c>
      <c r="O7" s="276">
        <f>+'DAY21'!O7+'DAY22'!G7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'DAY21'!H8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+(Table124[[#This Row],[OPENING ]]+Table124[[#This Row],[RECEIPTS]]+Table124[[#This Row],[RETURNS]])-(Table124[[#This Row],[EXCHANGED]]+Table124[[#This Row],[SALES]]+Table124[[#This Row],[ISSUES]])</f>
        <v>0</v>
      </c>
      <c r="I8" s="53">
        <v>0</v>
      </c>
      <c r="J8" s="58">
        <f t="shared" si="0"/>
        <v>0</v>
      </c>
      <c r="K8" s="53">
        <f>+'DAY21'!K8+'DAY22'!C8</f>
        <v>0</v>
      </c>
      <c r="L8" s="54">
        <f>+'DAY21'!L8+'DAY22'!D8</f>
        <v>0</v>
      </c>
      <c r="M8" s="55">
        <f>+'DAY21'!M8+'DAY22'!E8</f>
        <v>0</v>
      </c>
      <c r="N8" s="52">
        <f>+'DAY21'!N8+'DAY22'!F8</f>
        <v>0</v>
      </c>
      <c r="O8" s="276">
        <f>+'DAY21'!O8+'DAY22'!G8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'DAY21'!H9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+(Table124[[#This Row],[OPENING ]]+Table124[[#This Row],[RECEIPTS]]+Table124[[#This Row],[RETURNS]])-(Table124[[#This Row],[EXCHANGED]]+Table124[[#This Row],[SALES]]+Table124[[#This Row],[ISSUES]])</f>
        <v>0</v>
      </c>
      <c r="I9" s="53">
        <v>0</v>
      </c>
      <c r="J9" s="58">
        <f t="shared" si="0"/>
        <v>0</v>
      </c>
      <c r="K9" s="53">
        <f>+'DAY21'!K9+'DAY22'!C9</f>
        <v>0</v>
      </c>
      <c r="L9" s="54">
        <f>+'DAY21'!L9+'DAY22'!D9</f>
        <v>0</v>
      </c>
      <c r="M9" s="55">
        <f>+'DAY21'!M9+'DAY22'!E9</f>
        <v>0</v>
      </c>
      <c r="N9" s="52">
        <f>+'DAY21'!N9+'DAY22'!F9</f>
        <v>0</v>
      </c>
      <c r="O9" s="276">
        <f>+'DAY21'!O9+'DAY22'!G9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'DAY21'!H10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+(Table124[[#This Row],[OPENING ]]+Table124[[#This Row],[RECEIPTS]]+Table124[[#This Row],[RETURNS]])-(Table124[[#This Row],[EXCHANGED]]+Table124[[#This Row],[SALES]]+Table124[[#This Row],[ISSUES]])</f>
        <v>0</v>
      </c>
      <c r="I10" s="53">
        <v>0</v>
      </c>
      <c r="J10" s="58">
        <f t="shared" si="0"/>
        <v>0</v>
      </c>
      <c r="K10" s="53">
        <f>+'DAY21'!K10+'DAY22'!C10</f>
        <v>0</v>
      </c>
      <c r="L10" s="54">
        <f>+'DAY21'!L10+'DAY22'!D10</f>
        <v>0</v>
      </c>
      <c r="M10" s="55">
        <f>+'DAY21'!M10+'DAY22'!E10</f>
        <v>0</v>
      </c>
      <c r="N10" s="52">
        <f>+'DAY21'!N10+'DAY22'!F10</f>
        <v>0</v>
      </c>
      <c r="O10" s="276">
        <f>+'DAY21'!O10+'DAY22'!G10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'DAY21'!H11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+(Table124[[#This Row],[OPENING ]]+Table124[[#This Row],[RECEIPTS]]+Table124[[#This Row],[RETURNS]])-(Table124[[#This Row],[EXCHANGED]]+Table124[[#This Row],[SALES]]+Table124[[#This Row],[ISSUES]])</f>
        <v>0</v>
      </c>
      <c r="I11" s="53">
        <v>0</v>
      </c>
      <c r="J11" s="58">
        <f t="shared" si="0"/>
        <v>0</v>
      </c>
      <c r="K11" s="53">
        <f>+'DAY21'!K11+'DAY22'!C11</f>
        <v>0</v>
      </c>
      <c r="L11" s="54">
        <f>+'DAY21'!L11+'DAY22'!D11</f>
        <v>0</v>
      </c>
      <c r="M11" s="55">
        <f>+'DAY21'!M11+'DAY22'!E11</f>
        <v>0</v>
      </c>
      <c r="N11" s="52">
        <f>+'DAY21'!N11+'DAY22'!F11</f>
        <v>0</v>
      </c>
      <c r="O11" s="276">
        <f>+'DAY21'!O11+'DAY22'!G11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'DAY21'!H12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+(Table124[[#This Row],[OPENING ]]+Table124[[#This Row],[RECEIPTS]]+Table124[[#This Row],[RETURNS]])-(Table124[[#This Row],[EXCHANGED]]+Table124[[#This Row],[SALES]]+Table124[[#This Row],[ISSUES]])</f>
        <v>0</v>
      </c>
      <c r="I12" s="53">
        <v>0</v>
      </c>
      <c r="J12" s="58">
        <f t="shared" si="0"/>
        <v>0</v>
      </c>
      <c r="K12" s="53">
        <f>+'DAY21'!K12+'DAY22'!C12</f>
        <v>0</v>
      </c>
      <c r="L12" s="54">
        <f>+'DAY21'!L12+'DAY22'!D12</f>
        <v>0</v>
      </c>
      <c r="M12" s="55">
        <f>+'DAY21'!M12+'DAY22'!E12</f>
        <v>0</v>
      </c>
      <c r="N12" s="52">
        <f>+'DAY21'!N12+'DAY22'!F12</f>
        <v>0</v>
      </c>
      <c r="O12" s="276">
        <f>+'DAY21'!O12+'DAY22'!G12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'DAY21'!H13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+(Table124[[#This Row],[OPENING ]]+Table124[[#This Row],[RECEIPTS]]+Table124[[#This Row],[RETURNS]])-(Table124[[#This Row],[EXCHANGED]]+Table124[[#This Row],[SALES]]+Table124[[#This Row],[ISSUES]])</f>
        <v>140</v>
      </c>
      <c r="I13" s="53">
        <v>0</v>
      </c>
      <c r="J13" s="58">
        <f t="shared" si="0"/>
        <v>-140</v>
      </c>
      <c r="K13" s="53">
        <f>+'DAY21'!K13+'DAY22'!C13</f>
        <v>0</v>
      </c>
      <c r="L13" s="54">
        <f>+'DAY21'!L13+'DAY22'!D13</f>
        <v>0</v>
      </c>
      <c r="M13" s="55">
        <f>+'DAY21'!M13+'DAY22'!E13</f>
        <v>0</v>
      </c>
      <c r="N13" s="52">
        <f>+'DAY21'!N13+'DAY22'!F13</f>
        <v>0</v>
      </c>
      <c r="O13" s="276">
        <f>+'DAY21'!O13+'DAY22'!G13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'DAY21'!H14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+(Table124[[#This Row],[OPENING ]]+Table124[[#This Row],[RECEIPTS]]+Table124[[#This Row],[RETURNS]])-(Table124[[#This Row],[EXCHANGED]]+Table124[[#This Row],[SALES]]+Table124[[#This Row],[ISSUES]])</f>
        <v>0</v>
      </c>
      <c r="I14" s="53">
        <v>0</v>
      </c>
      <c r="J14" s="58">
        <f t="shared" si="0"/>
        <v>0</v>
      </c>
      <c r="K14" s="53">
        <f>+'DAY21'!K14+'DAY22'!C14</f>
        <v>0</v>
      </c>
      <c r="L14" s="54">
        <f>+'DAY21'!L14+'DAY22'!D14</f>
        <v>0</v>
      </c>
      <c r="M14" s="55">
        <f>+'DAY21'!M14+'DAY22'!E14</f>
        <v>0</v>
      </c>
      <c r="N14" s="52">
        <f>+'DAY21'!N14+'DAY22'!F14</f>
        <v>0</v>
      </c>
      <c r="O14" s="276">
        <f>+'DAY21'!O14+'DAY22'!G14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'DAY21'!H15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+(Table124[[#This Row],[OPENING ]]+Table124[[#This Row],[RECEIPTS]]+Table124[[#This Row],[RETURNS]])-(Table124[[#This Row],[EXCHANGED]]+Table124[[#This Row],[SALES]]+Table124[[#This Row],[ISSUES]])</f>
        <v>0</v>
      </c>
      <c r="I15" s="53">
        <v>0</v>
      </c>
      <c r="J15" s="58">
        <f t="shared" si="0"/>
        <v>0</v>
      </c>
      <c r="K15" s="53">
        <f>+'DAY21'!K15+'DAY22'!C15</f>
        <v>0</v>
      </c>
      <c r="L15" s="54">
        <f>+'DAY21'!L15+'DAY22'!D15</f>
        <v>0</v>
      </c>
      <c r="M15" s="55">
        <f>+'DAY21'!M15+'DAY22'!E15</f>
        <v>0</v>
      </c>
      <c r="N15" s="52">
        <f>+'DAY21'!N15+'DAY22'!F15</f>
        <v>0</v>
      </c>
      <c r="O15" s="276">
        <f>+'DAY21'!O15+'DAY22'!G15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'DAY21'!H16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+(Table124[[#This Row],[OPENING ]]+Table124[[#This Row],[RECEIPTS]]+Table124[[#This Row],[RETURNS]])-(Table124[[#This Row],[EXCHANGED]]+Table124[[#This Row],[SALES]]+Table124[[#This Row],[ISSUES]])</f>
        <v>13189.599999999999</v>
      </c>
      <c r="I16" s="53">
        <v>0</v>
      </c>
      <c r="J16" s="58">
        <f t="shared" si="0"/>
        <v>-13189.599999999999</v>
      </c>
      <c r="K16" s="53">
        <f>+'DAY21'!K16+'DAY22'!C16</f>
        <v>0</v>
      </c>
      <c r="L16" s="54">
        <f>+'DAY21'!L16+'DAY22'!D16</f>
        <v>0</v>
      </c>
      <c r="M16" s="55">
        <f>+'DAY21'!M16+'DAY22'!E16</f>
        <v>0</v>
      </c>
      <c r="N16" s="52">
        <f>+'DAY21'!N16+'DAY22'!F16</f>
        <v>0</v>
      </c>
      <c r="O16" s="276">
        <f>+'DAY21'!O16+'DAY22'!G16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275.59090909090907</v>
      </c>
      <c r="U16" s="59">
        <f t="shared" si="1"/>
        <v>47.859343559294075</v>
      </c>
    </row>
    <row r="17" spans="1:21" x14ac:dyDescent="0.25">
      <c r="A17" s="60"/>
      <c r="B17" s="52">
        <f>'DAY21'!H17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+(Table124[[#This Row],[OPENING ]]+Table124[[#This Row],[RECEIPTS]]+Table124[[#This Row],[RETURNS]])-(Table124[[#This Row],[EXCHANGED]]+Table124[[#This Row],[SALES]]+Table124[[#This Row],[ISSUES]])</f>
        <v>0</v>
      </c>
      <c r="I17" s="53">
        <v>0</v>
      </c>
      <c r="J17" s="58">
        <f t="shared" si="0"/>
        <v>0</v>
      </c>
      <c r="K17" s="53">
        <f>+'DAY21'!K17+'DAY22'!C17</f>
        <v>0</v>
      </c>
      <c r="L17" s="54">
        <f>+'DAY21'!L17+'DAY22'!D17</f>
        <v>0</v>
      </c>
      <c r="M17" s="55">
        <f>+'DAY21'!M17+'DAY22'!E17</f>
        <v>0</v>
      </c>
      <c r="N17" s="52">
        <f>+'DAY21'!N17+'DAY22'!F17</f>
        <v>0</v>
      </c>
      <c r="O17" s="276">
        <f>+'DAY21'!O17+'DAY22'!G17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'DAY21'!H18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+(Table124[[#This Row],[OPENING ]]+Table124[[#This Row],[RECEIPTS]]+Table124[[#This Row],[RETURNS]])-(Table124[[#This Row],[EXCHANGED]]+Table124[[#This Row],[SALES]]+Table124[[#This Row],[ISSUES]])</f>
        <v>0</v>
      </c>
      <c r="I18" s="53">
        <v>0</v>
      </c>
      <c r="J18" s="58">
        <f t="shared" si="0"/>
        <v>0</v>
      </c>
      <c r="K18" s="53">
        <f>+'DAY21'!K18+'DAY22'!C18</f>
        <v>0</v>
      </c>
      <c r="L18" s="54">
        <f>+'DAY21'!L18+'DAY22'!D18</f>
        <v>0</v>
      </c>
      <c r="M18" s="55">
        <f>+'DAY21'!M18+'DAY22'!E18</f>
        <v>0</v>
      </c>
      <c r="N18" s="52">
        <f>+'DAY21'!N18+'DAY22'!F18</f>
        <v>0</v>
      </c>
      <c r="O18" s="276">
        <f>+'DAY21'!O18+'DAY22'!G18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'DAY21'!H19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+(Table124[[#This Row],[OPENING ]]+Table124[[#This Row],[RECEIPTS]]+Table124[[#This Row],[RETURNS]])-(Table124[[#This Row],[EXCHANGED]]+Table124[[#This Row],[SALES]]+Table124[[#This Row],[ISSUES]])</f>
        <v>0</v>
      </c>
      <c r="I19" s="144">
        <v>0</v>
      </c>
      <c r="J19" s="148">
        <f t="shared" si="0"/>
        <v>0</v>
      </c>
      <c r="K19" s="53">
        <f>+'DAY21'!K19+'DAY22'!C19</f>
        <v>0</v>
      </c>
      <c r="L19" s="54">
        <f>+'DAY21'!L19+'DAY22'!D19</f>
        <v>0</v>
      </c>
      <c r="M19" s="55">
        <f>+'DAY21'!M19+'DAY22'!E19</f>
        <v>0</v>
      </c>
      <c r="N19" s="52">
        <f>+'DAY21'!N19+'DAY22'!F19</f>
        <v>0</v>
      </c>
      <c r="O19" s="276">
        <f>+'DAY21'!O19+'DAY22'!G19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 t="shared" si="7"/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275.59090909090907</v>
      </c>
      <c r="U20" s="166">
        <f t="shared" si="1"/>
        <v>48.367342899554679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'DAY21'!H23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+(Table124[[#This Row],[OPENING ]]+Table124[[#This Row],[RECEIPTS]]+Table124[[#This Row],[RETURNS]])-(Table124[[#This Row],[EXCHANGED]]+Table124[[#This Row],[SALES]]+Table124[[#This Row],[ISSUES]])</f>
        <v>0</v>
      </c>
      <c r="I23" s="53">
        <v>0</v>
      </c>
      <c r="J23" s="58">
        <f t="shared" si="0"/>
        <v>0</v>
      </c>
      <c r="K23" s="53">
        <f>+'DAY21'!K23+'DAY22'!C23</f>
        <v>0</v>
      </c>
      <c r="L23" s="54">
        <f>+'DAY21'!L23+'DAY22'!D23</f>
        <v>0</v>
      </c>
      <c r="M23" s="55">
        <f>+'DAY21'!M23+'DAY22'!E23</f>
        <v>0</v>
      </c>
      <c r="N23" s="52">
        <f>+'DAY21'!N23+'DAY22'!F23</f>
        <v>0</v>
      </c>
      <c r="O23" s="276">
        <f>+'DAY21'!O23+'DAY22'!G23</f>
        <v>0</v>
      </c>
      <c r="P23" s="53">
        <f>+K23/22</f>
        <v>0</v>
      </c>
      <c r="Q23" s="54">
        <f>+L23/22</f>
        <v>0</v>
      </c>
      <c r="R23" s="55">
        <f>+M23/22</f>
        <v>0</v>
      </c>
      <c r="S23" s="52">
        <f>+N23/22</f>
        <v>0</v>
      </c>
      <c r="T23" s="276">
        <f>+O23/22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'DAY21'!H24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+(Table124[[#This Row],[OPENING ]]+Table124[[#This Row],[RECEIPTS]]+Table124[[#This Row],[RETURNS]])-(Table124[[#This Row],[EXCHANGED]]+Table124[[#This Row],[SALES]]+Table124[[#This Row],[ISSUES]])</f>
        <v>247.2</v>
      </c>
      <c r="I24" s="53">
        <v>0</v>
      </c>
      <c r="J24" s="58">
        <f t="shared" si="0"/>
        <v>-247.2</v>
      </c>
      <c r="K24" s="53">
        <f>+'DAY21'!K24+'DAY22'!C24</f>
        <v>0</v>
      </c>
      <c r="L24" s="54">
        <f>+'DAY21'!L24+'DAY22'!D24</f>
        <v>110.2</v>
      </c>
      <c r="M24" s="55">
        <f>+'DAY21'!M24+'DAY22'!E24</f>
        <v>0</v>
      </c>
      <c r="N24" s="52">
        <f>+'DAY21'!N24+'DAY22'!F24</f>
        <v>0</v>
      </c>
      <c r="O24" s="276">
        <f>+'DAY21'!O24+'DAY22'!G24</f>
        <v>2367</v>
      </c>
      <c r="P24" s="53">
        <f t="shared" ref="P24:P39" si="8">+K24/22</f>
        <v>0</v>
      </c>
      <c r="Q24" s="54">
        <f t="shared" ref="Q24:Q39" si="9">+L24/22</f>
        <v>5.0090909090909088</v>
      </c>
      <c r="R24" s="55">
        <f t="shared" ref="R24:R39" si="10">+M24/22</f>
        <v>0</v>
      </c>
      <c r="S24" s="52">
        <f t="shared" ref="S24:S39" si="11">+N24/22</f>
        <v>0</v>
      </c>
      <c r="T24" s="276">
        <f t="shared" ref="T24:T39" si="12">+O24/22</f>
        <v>107.59090909090909</v>
      </c>
      <c r="U24" s="62">
        <f t="shared" si="1"/>
        <v>2.19538188277087</v>
      </c>
    </row>
    <row r="25" spans="1:21" x14ac:dyDescent="0.25">
      <c r="A25" s="336" t="s">
        <v>22</v>
      </c>
      <c r="B25" s="52">
        <f>'DAY21'!H25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+(Table124[[#This Row],[OPENING ]]+Table124[[#This Row],[RECEIPTS]]+Table124[[#This Row],[RETURNS]])-(Table124[[#This Row],[EXCHANGED]]+Table124[[#This Row],[SALES]]+Table124[[#This Row],[ISSUES]])</f>
        <v>0</v>
      </c>
      <c r="I25" s="53">
        <v>0</v>
      </c>
      <c r="J25" s="58">
        <f t="shared" si="0"/>
        <v>0</v>
      </c>
      <c r="K25" s="53">
        <f>+'DAY21'!K25+'DAY22'!C25</f>
        <v>0</v>
      </c>
      <c r="L25" s="54">
        <f>+'DAY21'!L25+'DAY22'!D25</f>
        <v>0</v>
      </c>
      <c r="M25" s="55">
        <f>+'DAY21'!M25+'DAY22'!E25</f>
        <v>0</v>
      </c>
      <c r="N25" s="52">
        <f>+'DAY21'!N25+'DAY22'!F25</f>
        <v>0</v>
      </c>
      <c r="O25" s="276">
        <f>+'DAY21'!O25+'DAY22'!G25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276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'DAY21'!H26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+(Table124[[#This Row],[OPENING ]]+Table124[[#This Row],[RECEIPTS]]+Table124[[#This Row],[RETURNS]])-(Table124[[#This Row],[EXCHANGED]]+Table124[[#This Row],[SALES]]+Table124[[#This Row],[ISSUES]])</f>
        <v>0</v>
      </c>
      <c r="I26" s="53">
        <v>0</v>
      </c>
      <c r="J26" s="58">
        <f t="shared" si="0"/>
        <v>0</v>
      </c>
      <c r="K26" s="53">
        <f>+'DAY21'!K26+'DAY22'!C26</f>
        <v>0</v>
      </c>
      <c r="L26" s="54">
        <f>+'DAY21'!L26+'DAY22'!D26</f>
        <v>0</v>
      </c>
      <c r="M26" s="55">
        <f>+'DAY21'!M26+'DAY22'!E26</f>
        <v>0</v>
      </c>
      <c r="N26" s="52">
        <f>+'DAY21'!N26+'DAY22'!F26</f>
        <v>0</v>
      </c>
      <c r="O26" s="276">
        <f>+'DAY21'!O26+'DAY22'!G26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276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'DAY21'!H27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+(Table124[[#This Row],[OPENING ]]+Table124[[#This Row],[RECEIPTS]]+Table124[[#This Row],[RETURNS]])-(Table124[[#This Row],[EXCHANGED]]+Table124[[#This Row],[SALES]]+Table124[[#This Row],[ISSUES]])</f>
        <v>0</v>
      </c>
      <c r="I27" s="53">
        <v>0</v>
      </c>
      <c r="J27" s="58">
        <f t="shared" si="0"/>
        <v>0</v>
      </c>
      <c r="K27" s="53">
        <f>+'DAY21'!K27+'DAY22'!C27</f>
        <v>0</v>
      </c>
      <c r="L27" s="54">
        <f>+'DAY21'!L27+'DAY22'!D27</f>
        <v>0</v>
      </c>
      <c r="M27" s="55">
        <f>+'DAY21'!M27+'DAY22'!E27</f>
        <v>0</v>
      </c>
      <c r="N27" s="52">
        <f>+'DAY21'!N27+'DAY22'!F27</f>
        <v>0</v>
      </c>
      <c r="O27" s="276">
        <f>+'DAY21'!O27+'DAY22'!G27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276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'DAY21'!H28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+(Table124[[#This Row],[OPENING ]]+Table124[[#This Row],[RECEIPTS]]+Table124[[#This Row],[RETURNS]])-(Table124[[#This Row],[EXCHANGED]]+Table124[[#This Row],[SALES]]+Table124[[#This Row],[ISSUES]])</f>
        <v>0</v>
      </c>
      <c r="I28" s="53">
        <v>0</v>
      </c>
      <c r="J28" s="58">
        <f t="shared" si="0"/>
        <v>0</v>
      </c>
      <c r="K28" s="53">
        <f>+'DAY21'!K28+'DAY22'!C28</f>
        <v>0</v>
      </c>
      <c r="L28" s="54">
        <f>+'DAY21'!L28+'DAY22'!D28</f>
        <v>0</v>
      </c>
      <c r="M28" s="55">
        <f>+'DAY21'!M28+'DAY22'!E28</f>
        <v>0</v>
      </c>
      <c r="N28" s="52">
        <f>+'DAY21'!N28+'DAY22'!F28</f>
        <v>0</v>
      </c>
      <c r="O28" s="276">
        <f>+'DAY21'!O28+'DAY22'!G28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276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'DAY21'!H29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+(Table124[[#This Row],[OPENING ]]+Table124[[#This Row],[RECEIPTS]]+Table124[[#This Row],[RETURNS]])-(Table124[[#This Row],[EXCHANGED]]+Table124[[#This Row],[SALES]]+Table124[[#This Row],[ISSUES]])</f>
        <v>0</v>
      </c>
      <c r="I29" s="53">
        <v>0</v>
      </c>
      <c r="J29" s="58">
        <f t="shared" si="0"/>
        <v>0</v>
      </c>
      <c r="K29" s="53">
        <f>+'DAY21'!K29+'DAY22'!C29</f>
        <v>0</v>
      </c>
      <c r="L29" s="54">
        <f>+'DAY21'!L29+'DAY22'!D29</f>
        <v>0</v>
      </c>
      <c r="M29" s="55">
        <f>+'DAY21'!M29+'DAY22'!E29</f>
        <v>0</v>
      </c>
      <c r="N29" s="52">
        <f>+'DAY21'!N29+'DAY22'!F29</f>
        <v>0</v>
      </c>
      <c r="O29" s="276">
        <f>+'DAY21'!O29+'DAY22'!G29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276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'DAY21'!H30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+(Table124[[#This Row],[OPENING ]]+Table124[[#This Row],[RECEIPTS]]+Table124[[#This Row],[RETURNS]])-(Table124[[#This Row],[EXCHANGED]]+Table124[[#This Row],[SALES]]+Table124[[#This Row],[ISSUES]])</f>
        <v>0</v>
      </c>
      <c r="I30" s="53">
        <v>0</v>
      </c>
      <c r="J30" s="58">
        <f t="shared" si="0"/>
        <v>0</v>
      </c>
      <c r="K30" s="53">
        <f>+'DAY21'!K30+'DAY22'!C30</f>
        <v>0</v>
      </c>
      <c r="L30" s="54">
        <f>+'DAY21'!L30+'DAY22'!D30</f>
        <v>0</v>
      </c>
      <c r="M30" s="55">
        <f>+'DAY21'!M30+'DAY22'!E30</f>
        <v>0</v>
      </c>
      <c r="N30" s="52">
        <f>+'DAY21'!N30+'DAY22'!F30</f>
        <v>0</v>
      </c>
      <c r="O30" s="276">
        <f>+'DAY21'!O30+'DAY22'!G30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276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'DAY21'!H31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+(Table124[[#This Row],[OPENING ]]+Table124[[#This Row],[RECEIPTS]]+Table124[[#This Row],[RETURNS]])-(Table124[[#This Row],[EXCHANGED]]+Table124[[#This Row],[SALES]]+Table124[[#This Row],[ISSUES]])</f>
        <v>0</v>
      </c>
      <c r="I31" s="53">
        <v>0</v>
      </c>
      <c r="J31" s="58">
        <f t="shared" si="0"/>
        <v>0</v>
      </c>
      <c r="K31" s="53">
        <f>+'DAY21'!K31+'DAY22'!C31</f>
        <v>0</v>
      </c>
      <c r="L31" s="54">
        <f>+'DAY21'!L31+'DAY22'!D31</f>
        <v>0</v>
      </c>
      <c r="M31" s="55">
        <f>+'DAY21'!M31+'DAY22'!E31</f>
        <v>0</v>
      </c>
      <c r="N31" s="52">
        <f>+'DAY21'!N31+'DAY22'!F31</f>
        <v>0</v>
      </c>
      <c r="O31" s="276">
        <f>+'DAY21'!O31+'DAY22'!G31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276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'DAY21'!H32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+(Table124[[#This Row],[OPENING ]]+Table124[[#This Row],[RECEIPTS]]+Table124[[#This Row],[RETURNS]])-(Table124[[#This Row],[EXCHANGED]]+Table124[[#This Row],[SALES]]+Table124[[#This Row],[ISSUES]])</f>
        <v>0</v>
      </c>
      <c r="I32" s="53">
        <v>0</v>
      </c>
      <c r="J32" s="58">
        <f t="shared" si="0"/>
        <v>0</v>
      </c>
      <c r="K32" s="53">
        <f>+'DAY21'!K32+'DAY22'!C32</f>
        <v>0</v>
      </c>
      <c r="L32" s="54">
        <f>+'DAY21'!L32+'DAY22'!D32</f>
        <v>0</v>
      </c>
      <c r="M32" s="55">
        <f>+'DAY21'!M32+'DAY22'!E32</f>
        <v>0</v>
      </c>
      <c r="N32" s="52">
        <f>+'DAY21'!N32+'DAY22'!F32</f>
        <v>0</v>
      </c>
      <c r="O32" s="276">
        <f>+'DAY21'!O32+'DAY22'!G32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276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'DAY21'!H33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+(Table124[[#This Row],[OPENING ]]+Table124[[#This Row],[RECEIPTS]]+Table124[[#This Row],[RETURNS]])-(Table124[[#This Row],[EXCHANGED]]+Table124[[#This Row],[SALES]]+Table124[[#This Row],[ISSUES]])</f>
        <v>0</v>
      </c>
      <c r="I33" s="53">
        <v>0</v>
      </c>
      <c r="J33" s="58">
        <f t="shared" si="0"/>
        <v>0</v>
      </c>
      <c r="K33" s="53">
        <f>+'DAY21'!K33+'DAY22'!C33</f>
        <v>0</v>
      </c>
      <c r="L33" s="54">
        <f>+'DAY21'!L33+'DAY22'!D33</f>
        <v>0</v>
      </c>
      <c r="M33" s="55">
        <f>+'DAY21'!M33+'DAY22'!E33</f>
        <v>0</v>
      </c>
      <c r="N33" s="52">
        <f>+'DAY21'!N33+'DAY22'!F33</f>
        <v>0</v>
      </c>
      <c r="O33" s="276">
        <f>+'DAY21'!O33+'DAY22'!G33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276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'DAY21'!H34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+(Table124[[#This Row],[OPENING ]]+Table124[[#This Row],[RECEIPTS]]+Table124[[#This Row],[RETURNS]])-(Table124[[#This Row],[EXCHANGED]]+Table124[[#This Row],[SALES]]+Table124[[#This Row],[ISSUES]])</f>
        <v>44279.9</v>
      </c>
      <c r="I34" s="53">
        <v>0</v>
      </c>
      <c r="J34" s="58">
        <f t="shared" si="0"/>
        <v>-44279.9</v>
      </c>
      <c r="K34" s="53">
        <f>+'DAY21'!K34+'DAY22'!C34</f>
        <v>29625</v>
      </c>
      <c r="L34" s="54">
        <f>+'DAY21'!L34+'DAY22'!D34</f>
        <v>18</v>
      </c>
      <c r="M34" s="55">
        <f>+'DAY21'!M34+'DAY22'!E34</f>
        <v>0</v>
      </c>
      <c r="N34" s="52">
        <f>+'DAY21'!N34+'DAY22'!F34</f>
        <v>0</v>
      </c>
      <c r="O34" s="276">
        <f>+'DAY21'!O34+'DAY22'!G34</f>
        <v>9691.5</v>
      </c>
      <c r="P34" s="53">
        <f t="shared" si="8"/>
        <v>1346.590909090909</v>
      </c>
      <c r="Q34" s="54">
        <f t="shared" si="9"/>
        <v>0.81818181818181823</v>
      </c>
      <c r="R34" s="55">
        <f t="shared" si="10"/>
        <v>0</v>
      </c>
      <c r="S34" s="52">
        <f t="shared" si="11"/>
        <v>0</v>
      </c>
      <c r="T34" s="276">
        <f t="shared" si="12"/>
        <v>440.52272727272725</v>
      </c>
      <c r="U34" s="62">
        <f t="shared" si="1"/>
        <v>24.765989144389788</v>
      </c>
    </row>
    <row r="35" spans="1:21" x14ac:dyDescent="0.25">
      <c r="A35" s="336"/>
      <c r="B35" s="52">
        <f>'DAY21'!H35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+(Table124[[#This Row],[OPENING ]]+Table124[[#This Row],[RECEIPTS]]+Table124[[#This Row],[RETURNS]])-(Table124[[#This Row],[EXCHANGED]]+Table124[[#This Row],[SALES]]+Table124[[#This Row],[ISSUES]])</f>
        <v>5000</v>
      </c>
      <c r="I35" s="53">
        <v>0</v>
      </c>
      <c r="J35" s="58">
        <f>+I35-H35</f>
        <v>-5000</v>
      </c>
      <c r="K35" s="53">
        <f>+'DAY21'!K35+'DAY22'!C35</f>
        <v>5000</v>
      </c>
      <c r="L35" s="54">
        <f>+'DAY21'!L35+'DAY22'!D35</f>
        <v>0</v>
      </c>
      <c r="M35" s="55">
        <f>+'DAY21'!M35+'DAY22'!E35</f>
        <v>0</v>
      </c>
      <c r="N35" s="52">
        <f>+'DAY21'!N35+'DAY22'!F35</f>
        <v>0</v>
      </c>
      <c r="O35" s="276">
        <f>+'DAY21'!O35+'DAY22'!G35</f>
        <v>0</v>
      </c>
      <c r="P35" s="53">
        <f t="shared" si="8"/>
        <v>227.27272727272728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276">
        <f t="shared" si="12"/>
        <v>0</v>
      </c>
      <c r="U35" s="62">
        <f t="shared" si="1"/>
        <v>22</v>
      </c>
    </row>
    <row r="36" spans="1:21" x14ac:dyDescent="0.25">
      <c r="A36" s="336"/>
      <c r="B36" s="52">
        <f>'DAY21'!H36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+(Table124[[#This Row],[OPENING ]]+Table124[[#This Row],[RECEIPTS]]+Table124[[#This Row],[RETURNS]])-(Table124[[#This Row],[EXCHANGED]]+Table124[[#This Row],[SALES]]+Table124[[#This Row],[ISSUES]])</f>
        <v>0</v>
      </c>
      <c r="I36" s="53">
        <v>0</v>
      </c>
      <c r="J36" s="58">
        <f>+I36-H36</f>
        <v>0</v>
      </c>
      <c r="K36" s="53">
        <f>+'DAY21'!K36+'DAY22'!C36</f>
        <v>0</v>
      </c>
      <c r="L36" s="54">
        <f>+'DAY21'!L36+'DAY22'!D36</f>
        <v>0</v>
      </c>
      <c r="M36" s="55">
        <f>+'DAY21'!M36+'DAY22'!E36</f>
        <v>0</v>
      </c>
      <c r="N36" s="52">
        <f>+'DAY21'!N36+'DAY22'!F36</f>
        <v>0</v>
      </c>
      <c r="O36" s="276">
        <f>+'DAY21'!O36+'DAY22'!G36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276">
        <f t="shared" si="12"/>
        <v>0</v>
      </c>
      <c r="U36" s="62">
        <f t="shared" si="1"/>
        <v>0</v>
      </c>
    </row>
    <row r="37" spans="1:21" x14ac:dyDescent="0.25">
      <c r="A37" s="336"/>
      <c r="B37" s="52">
        <f>'DAY21'!H37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+(Table124[[#This Row],[OPENING ]]+Table124[[#This Row],[RECEIPTS]]+Table124[[#This Row],[RETURNS]])-(Table124[[#This Row],[EXCHANGED]]+Table124[[#This Row],[SALES]]+Table124[[#This Row],[ISSUES]])</f>
        <v>0</v>
      </c>
      <c r="I37" s="53">
        <v>0</v>
      </c>
      <c r="J37" s="58">
        <f>+I37-H37</f>
        <v>0</v>
      </c>
      <c r="K37" s="53">
        <f>+'DAY21'!K37+'DAY22'!C37</f>
        <v>0</v>
      </c>
      <c r="L37" s="54">
        <f>+'DAY21'!L37+'DAY22'!D37</f>
        <v>0</v>
      </c>
      <c r="M37" s="55">
        <f>+'DAY21'!M37+'DAY22'!E37</f>
        <v>0</v>
      </c>
      <c r="N37" s="52">
        <f>+'DAY21'!N37+'DAY22'!F37</f>
        <v>0</v>
      </c>
      <c r="O37" s="276">
        <f>+'DAY21'!O37+'DAY22'!G37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276">
        <f t="shared" si="12"/>
        <v>0</v>
      </c>
      <c r="U37" s="62">
        <f t="shared" si="1"/>
        <v>0</v>
      </c>
    </row>
    <row r="38" spans="1:21" x14ac:dyDescent="0.25">
      <c r="A38" s="336"/>
      <c r="B38" s="52">
        <f>'DAY21'!H38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+(Table124[[#This Row],[OPENING ]]+Table124[[#This Row],[RECEIPTS]]+Table124[[#This Row],[RETURNS]])-(Table124[[#This Row],[EXCHANGED]]+Table124[[#This Row],[SALES]]+Table124[[#This Row],[ISSUES]])</f>
        <v>0</v>
      </c>
      <c r="I38" s="53">
        <v>0</v>
      </c>
      <c r="J38" s="58">
        <f>+I38-H38</f>
        <v>0</v>
      </c>
      <c r="K38" s="53">
        <f>+'DAY21'!K38+'DAY22'!C38</f>
        <v>0</v>
      </c>
      <c r="L38" s="54">
        <f>+'DAY21'!L38+'DAY22'!D38</f>
        <v>0</v>
      </c>
      <c r="M38" s="55">
        <f>+'DAY21'!M38+'DAY22'!E38</f>
        <v>0</v>
      </c>
      <c r="N38" s="52">
        <f>+'DAY21'!N38+'DAY22'!F38</f>
        <v>0</v>
      </c>
      <c r="O38" s="276">
        <f>+'DAY21'!O38+'DAY22'!G38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276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'DAY21'!H39</f>
        <v>0</v>
      </c>
      <c r="C39" s="53">
        <v>0</v>
      </c>
      <c r="D39" s="54">
        <v>0</v>
      </c>
      <c r="E39" s="55">
        <v>0</v>
      </c>
      <c r="F39" s="52">
        <v>0</v>
      </c>
      <c r="G39" s="276">
        <v>0</v>
      </c>
      <c r="H39" s="54">
        <f>+(Table124[[#This Row],[OPENING ]]+Table124[[#This Row],[RECEIPTS]]+Table124[[#This Row],[RETURNS]])-(Table124[[#This Row],[EXCHANGED]]+Table124[[#This Row],[SALES]]+Table124[[#This Row],[ISSUES]])</f>
        <v>0</v>
      </c>
      <c r="I39" s="144">
        <v>0</v>
      </c>
      <c r="J39" s="148">
        <f t="shared" si="0"/>
        <v>0</v>
      </c>
      <c r="K39" s="53">
        <f>+'DAY21'!K39+'DAY22'!C39</f>
        <v>0</v>
      </c>
      <c r="L39" s="54">
        <f>+'DAY21'!L39+'DAY22'!D39</f>
        <v>0</v>
      </c>
      <c r="M39" s="55">
        <f>+'DAY21'!M39+'DAY22'!E39</f>
        <v>0</v>
      </c>
      <c r="N39" s="52">
        <f>+'DAY21'!N39+'DAY22'!F39</f>
        <v>0</v>
      </c>
      <c r="O39" s="276">
        <f>+'DAY21'!O39+'DAY22'!G39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276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0</v>
      </c>
      <c r="H40" s="162">
        <f t="shared" si="13"/>
        <v>49527.1</v>
      </c>
      <c r="I40" s="161">
        <f t="shared" si="13"/>
        <v>0</v>
      </c>
      <c r="J40" s="165">
        <f>SUM(J23:J39)</f>
        <v>-49527.1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12058.5</v>
      </c>
      <c r="P40" s="161">
        <f t="shared" si="13"/>
        <v>1573.8636363636363</v>
      </c>
      <c r="Q40" s="162">
        <f t="shared" si="13"/>
        <v>5.8272727272727272</v>
      </c>
      <c r="R40" s="163">
        <f t="shared" si="13"/>
        <v>0</v>
      </c>
      <c r="S40" s="160">
        <f t="shared" si="13"/>
        <v>0</v>
      </c>
      <c r="T40" s="277">
        <f t="shared" si="13"/>
        <v>548.11363636363637</v>
      </c>
      <c r="U40" s="166">
        <f t="shared" si="1"/>
        <v>23.276151047708158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'DAY21'!H43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+(Table124[[#This Row],[OPENING ]]+Table124[[#This Row],[RECEIPTS]]+Table124[[#This Row],[RETURNS]])-(Table124[[#This Row],[EXCHANGED]]+Table124[[#This Row],[SALES]]+Table124[[#This Row],[ISSUES]])</f>
        <v>0</v>
      </c>
      <c r="I43" s="53">
        <v>0</v>
      </c>
      <c r="J43" s="58">
        <f t="shared" si="0"/>
        <v>0</v>
      </c>
      <c r="K43" s="53">
        <f>+'DAY21'!K43+'DAY22'!C43</f>
        <v>0</v>
      </c>
      <c r="L43" s="54">
        <f>+'DAY21'!L43+'DAY22'!D43</f>
        <v>0</v>
      </c>
      <c r="M43" s="55">
        <f>+'DAY21'!M43+'DAY22'!E43</f>
        <v>0</v>
      </c>
      <c r="N43" s="52">
        <f>+'DAY21'!N43+'DAY22'!F43</f>
        <v>0</v>
      </c>
      <c r="O43" s="276">
        <f>+'DAY21'!O43+'DAY22'!G43</f>
        <v>46</v>
      </c>
      <c r="P43" s="53">
        <f>+K43/22</f>
        <v>0</v>
      </c>
      <c r="Q43" s="54">
        <f>+L43/22</f>
        <v>0</v>
      </c>
      <c r="R43" s="55">
        <f>+M43/22</f>
        <v>0</v>
      </c>
      <c r="S43" s="52">
        <f>+N43/22</f>
        <v>0</v>
      </c>
      <c r="T43" s="276">
        <f>+O43/22</f>
        <v>2.0909090909090908</v>
      </c>
      <c r="U43" s="62">
        <f t="shared" si="1"/>
        <v>0</v>
      </c>
    </row>
    <row r="44" spans="1:21" x14ac:dyDescent="0.25">
      <c r="A44" s="71" t="s">
        <v>28</v>
      </c>
      <c r="B44" s="52">
        <f>'DAY21'!H44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+(Table124[[#This Row],[OPENING ]]+Table124[[#This Row],[RECEIPTS]]+Table124[[#This Row],[RETURNS]])-(Table124[[#This Row],[EXCHANGED]]+Table124[[#This Row],[SALES]]+Table124[[#This Row],[ISSUES]])</f>
        <v>0</v>
      </c>
      <c r="I44" s="53">
        <v>0</v>
      </c>
      <c r="J44" s="58">
        <f t="shared" si="0"/>
        <v>0</v>
      </c>
      <c r="K44" s="53">
        <f>+'DAY21'!K44+'DAY22'!C44</f>
        <v>0</v>
      </c>
      <c r="L44" s="54">
        <f>+'DAY21'!L44+'DAY22'!D44</f>
        <v>0</v>
      </c>
      <c r="M44" s="55">
        <f>+'DAY21'!M44+'DAY22'!E44</f>
        <v>0</v>
      </c>
      <c r="N44" s="52">
        <f>+'DAY21'!N44+'DAY22'!F44</f>
        <v>0</v>
      </c>
      <c r="O44" s="276">
        <f>+'DAY21'!O44+'DAY22'!G44</f>
        <v>0</v>
      </c>
      <c r="P44" s="53">
        <f t="shared" ref="P44:P59" si="14">+K44/22</f>
        <v>0</v>
      </c>
      <c r="Q44" s="54">
        <f t="shared" ref="Q44:Q59" si="15">+L44/22</f>
        <v>0</v>
      </c>
      <c r="R44" s="55">
        <f t="shared" ref="R44:R59" si="16">+M44/22</f>
        <v>0</v>
      </c>
      <c r="S44" s="52">
        <f t="shared" ref="S44:S59" si="17">+N44/22</f>
        <v>0</v>
      </c>
      <c r="T44" s="276">
        <f t="shared" ref="T44:T59" si="18">+O44/22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'DAY21'!H45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+(Table124[[#This Row],[OPENING ]]+Table124[[#This Row],[RECEIPTS]]+Table124[[#This Row],[RETURNS]])-(Table124[[#This Row],[EXCHANGED]]+Table124[[#This Row],[SALES]]+Table124[[#This Row],[ISSUES]])</f>
        <v>0</v>
      </c>
      <c r="I45" s="53">
        <v>0</v>
      </c>
      <c r="J45" s="58">
        <f t="shared" si="0"/>
        <v>0</v>
      </c>
      <c r="K45" s="53">
        <f>+'DAY21'!K45+'DAY22'!C45</f>
        <v>0</v>
      </c>
      <c r="L45" s="54">
        <f>+'DAY21'!L45+'DAY22'!D45</f>
        <v>0</v>
      </c>
      <c r="M45" s="55">
        <f>+'DAY21'!M45+'DAY22'!E45</f>
        <v>0</v>
      </c>
      <c r="N45" s="52">
        <f>+'DAY21'!N45+'DAY22'!F45</f>
        <v>0</v>
      </c>
      <c r="O45" s="276">
        <f>+'DAY21'!O45+'DAY22'!G45</f>
        <v>0</v>
      </c>
      <c r="P45" s="53">
        <f t="shared" si="14"/>
        <v>0</v>
      </c>
      <c r="Q45" s="54">
        <f t="shared" si="15"/>
        <v>0</v>
      </c>
      <c r="R45" s="55">
        <f t="shared" si="16"/>
        <v>0</v>
      </c>
      <c r="S45" s="52">
        <f t="shared" si="17"/>
        <v>0</v>
      </c>
      <c r="T45" s="276">
        <f t="shared" si="1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'DAY21'!H46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+(Table124[[#This Row],[OPENING ]]+Table124[[#This Row],[RECEIPTS]]+Table124[[#This Row],[RETURNS]])-(Table124[[#This Row],[EXCHANGED]]+Table124[[#This Row],[SALES]]+Table124[[#This Row],[ISSUES]])</f>
        <v>0</v>
      </c>
      <c r="I46" s="53">
        <v>0</v>
      </c>
      <c r="J46" s="58">
        <f t="shared" si="0"/>
        <v>0</v>
      </c>
      <c r="K46" s="53">
        <f>+'DAY21'!K46+'DAY22'!C46</f>
        <v>0</v>
      </c>
      <c r="L46" s="54">
        <f>+'DAY21'!L46+'DAY22'!D46</f>
        <v>0</v>
      </c>
      <c r="M46" s="55">
        <f>+'DAY21'!M46+'DAY22'!E46</f>
        <v>0</v>
      </c>
      <c r="N46" s="52">
        <f>+'DAY21'!N46+'DAY22'!F46</f>
        <v>0</v>
      </c>
      <c r="O46" s="276">
        <f>+'DAY21'!O46+'DAY22'!G46</f>
        <v>0</v>
      </c>
      <c r="P46" s="53">
        <f t="shared" si="14"/>
        <v>0</v>
      </c>
      <c r="Q46" s="54">
        <f t="shared" si="15"/>
        <v>0</v>
      </c>
      <c r="R46" s="55">
        <f t="shared" si="16"/>
        <v>0</v>
      </c>
      <c r="S46" s="52">
        <f t="shared" si="17"/>
        <v>0</v>
      </c>
      <c r="T46" s="276">
        <f t="shared" si="1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'DAY21'!H47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+(Table124[[#This Row],[OPENING ]]+Table124[[#This Row],[RECEIPTS]]+Table124[[#This Row],[RETURNS]])-(Table124[[#This Row],[EXCHANGED]]+Table124[[#This Row],[SALES]]+Table124[[#This Row],[ISSUES]])</f>
        <v>0</v>
      </c>
      <c r="I47" s="53">
        <v>0</v>
      </c>
      <c r="J47" s="58">
        <f t="shared" si="0"/>
        <v>0</v>
      </c>
      <c r="K47" s="53">
        <f>+'DAY21'!K47+'DAY22'!C47</f>
        <v>0</v>
      </c>
      <c r="L47" s="54">
        <f>+'DAY21'!L47+'DAY22'!D47</f>
        <v>0</v>
      </c>
      <c r="M47" s="55">
        <f>+'DAY21'!M47+'DAY22'!E47</f>
        <v>0</v>
      </c>
      <c r="N47" s="52">
        <f>+'DAY21'!N47+'DAY22'!F47</f>
        <v>0</v>
      </c>
      <c r="O47" s="276">
        <f>+'DAY21'!O47+'DAY22'!G47</f>
        <v>0</v>
      </c>
      <c r="P47" s="53">
        <f t="shared" si="14"/>
        <v>0</v>
      </c>
      <c r="Q47" s="54">
        <f t="shared" si="15"/>
        <v>0</v>
      </c>
      <c r="R47" s="55">
        <f t="shared" si="16"/>
        <v>0</v>
      </c>
      <c r="S47" s="52">
        <f t="shared" si="17"/>
        <v>0</v>
      </c>
      <c r="T47" s="276">
        <f t="shared" si="1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'DAY21'!H48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+(Table124[[#This Row],[OPENING ]]+Table124[[#This Row],[RECEIPTS]]+Table124[[#This Row],[RETURNS]])-(Table124[[#This Row],[EXCHANGED]]+Table124[[#This Row],[SALES]]+Table124[[#This Row],[ISSUES]])</f>
        <v>0</v>
      </c>
      <c r="I48" s="53">
        <v>0</v>
      </c>
      <c r="J48" s="58">
        <f t="shared" si="0"/>
        <v>0</v>
      </c>
      <c r="K48" s="53">
        <f>+'DAY21'!K48+'DAY22'!C48</f>
        <v>0</v>
      </c>
      <c r="L48" s="54">
        <f>+'DAY21'!L48+'DAY22'!D48</f>
        <v>0</v>
      </c>
      <c r="M48" s="55">
        <f>+'DAY21'!M48+'DAY22'!E48</f>
        <v>0</v>
      </c>
      <c r="N48" s="52">
        <f>+'DAY21'!N48+'DAY22'!F48</f>
        <v>0</v>
      </c>
      <c r="O48" s="276">
        <f>+'DAY21'!O48+'DAY22'!G48</f>
        <v>0</v>
      </c>
      <c r="P48" s="53">
        <f t="shared" si="14"/>
        <v>0</v>
      </c>
      <c r="Q48" s="54">
        <f t="shared" si="15"/>
        <v>0</v>
      </c>
      <c r="R48" s="55">
        <f t="shared" si="16"/>
        <v>0</v>
      </c>
      <c r="S48" s="52">
        <f t="shared" si="17"/>
        <v>0</v>
      </c>
      <c r="T48" s="276">
        <f t="shared" si="1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'DAY21'!H49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+(Table124[[#This Row],[OPENING ]]+Table124[[#This Row],[RECEIPTS]]+Table124[[#This Row],[RETURNS]])-(Table124[[#This Row],[EXCHANGED]]+Table124[[#This Row],[SALES]]+Table124[[#This Row],[ISSUES]])</f>
        <v>0</v>
      </c>
      <c r="I49" s="53">
        <v>0</v>
      </c>
      <c r="J49" s="58">
        <f t="shared" si="0"/>
        <v>0</v>
      </c>
      <c r="K49" s="53">
        <f>+'DAY21'!K49+'DAY22'!C49</f>
        <v>0</v>
      </c>
      <c r="L49" s="54">
        <f>+'DAY21'!L49+'DAY22'!D49</f>
        <v>0</v>
      </c>
      <c r="M49" s="55">
        <f>+'DAY21'!M49+'DAY22'!E49</f>
        <v>0</v>
      </c>
      <c r="N49" s="52">
        <f>+'DAY21'!N49+'DAY22'!F49</f>
        <v>0</v>
      </c>
      <c r="O49" s="276">
        <f>+'DAY21'!O49+'DAY22'!G49</f>
        <v>0</v>
      </c>
      <c r="P49" s="53">
        <f t="shared" si="14"/>
        <v>0</v>
      </c>
      <c r="Q49" s="54">
        <f t="shared" si="15"/>
        <v>0</v>
      </c>
      <c r="R49" s="55">
        <f t="shared" si="16"/>
        <v>0</v>
      </c>
      <c r="S49" s="52">
        <f t="shared" si="17"/>
        <v>0</v>
      </c>
      <c r="T49" s="276">
        <f t="shared" si="1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'DAY21'!H50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+(Table124[[#This Row],[OPENING ]]+Table124[[#This Row],[RECEIPTS]]+Table124[[#This Row],[RETURNS]])-(Table124[[#This Row],[EXCHANGED]]+Table124[[#This Row],[SALES]]+Table124[[#This Row],[ISSUES]])</f>
        <v>0</v>
      </c>
      <c r="I50" s="53">
        <v>0</v>
      </c>
      <c r="J50" s="58">
        <f t="shared" si="0"/>
        <v>0</v>
      </c>
      <c r="K50" s="53">
        <f>+'DAY21'!K50+'DAY22'!C50</f>
        <v>0</v>
      </c>
      <c r="L50" s="54">
        <f>+'DAY21'!L50+'DAY22'!D50</f>
        <v>0</v>
      </c>
      <c r="M50" s="55">
        <f>+'DAY21'!M50+'DAY22'!E50</f>
        <v>0</v>
      </c>
      <c r="N50" s="52">
        <f>+'DAY21'!N50+'DAY22'!F50</f>
        <v>0</v>
      </c>
      <c r="O50" s="276">
        <f>+'DAY21'!O50+'DAY22'!G50</f>
        <v>0</v>
      </c>
      <c r="P50" s="53">
        <f t="shared" si="14"/>
        <v>0</v>
      </c>
      <c r="Q50" s="54">
        <f t="shared" si="15"/>
        <v>0</v>
      </c>
      <c r="R50" s="55">
        <f t="shared" si="16"/>
        <v>0</v>
      </c>
      <c r="S50" s="52">
        <f t="shared" si="17"/>
        <v>0</v>
      </c>
      <c r="T50" s="276">
        <f t="shared" si="1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'DAY21'!H51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+(Table124[[#This Row],[OPENING ]]+Table124[[#This Row],[RECEIPTS]]+Table124[[#This Row],[RETURNS]])-(Table124[[#This Row],[EXCHANGED]]+Table124[[#This Row],[SALES]]+Table124[[#This Row],[ISSUES]])</f>
        <v>0</v>
      </c>
      <c r="I51" s="53">
        <v>0</v>
      </c>
      <c r="J51" s="58">
        <f t="shared" si="0"/>
        <v>0</v>
      </c>
      <c r="K51" s="53">
        <f>+'DAY21'!K51+'DAY22'!C51</f>
        <v>0</v>
      </c>
      <c r="L51" s="54">
        <f>+'DAY21'!L51+'DAY22'!D51</f>
        <v>0</v>
      </c>
      <c r="M51" s="55">
        <f>+'DAY21'!M51+'DAY22'!E51</f>
        <v>0</v>
      </c>
      <c r="N51" s="52">
        <f>+'DAY21'!N51+'DAY22'!F51</f>
        <v>0</v>
      </c>
      <c r="O51" s="276">
        <f>+'DAY21'!O51+'DAY22'!G51</f>
        <v>0</v>
      </c>
      <c r="P51" s="53">
        <f t="shared" si="14"/>
        <v>0</v>
      </c>
      <c r="Q51" s="54">
        <f t="shared" si="15"/>
        <v>0</v>
      </c>
      <c r="R51" s="55">
        <f t="shared" si="16"/>
        <v>0</v>
      </c>
      <c r="S51" s="52">
        <f t="shared" si="17"/>
        <v>0</v>
      </c>
      <c r="T51" s="276">
        <f t="shared" si="1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'DAY21'!H52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+(Table124[[#This Row],[OPENING ]]+Table124[[#This Row],[RECEIPTS]]+Table124[[#This Row],[RETURNS]])-(Table124[[#This Row],[EXCHANGED]]+Table124[[#This Row],[SALES]]+Table124[[#This Row],[ISSUES]])</f>
        <v>0</v>
      </c>
      <c r="I52" s="53">
        <v>0</v>
      </c>
      <c r="J52" s="58">
        <f t="shared" si="0"/>
        <v>0</v>
      </c>
      <c r="K52" s="53">
        <f>+'DAY21'!K52+'DAY22'!C52</f>
        <v>0</v>
      </c>
      <c r="L52" s="54">
        <f>+'DAY21'!L52+'DAY22'!D52</f>
        <v>0</v>
      </c>
      <c r="M52" s="55">
        <f>+'DAY21'!M52+'DAY22'!E52</f>
        <v>0</v>
      </c>
      <c r="N52" s="52">
        <f>+'DAY21'!N52+'DAY22'!F52</f>
        <v>0</v>
      </c>
      <c r="O52" s="276">
        <f>+'DAY21'!O52+'DAY22'!G52</f>
        <v>0</v>
      </c>
      <c r="P52" s="53">
        <f t="shared" si="14"/>
        <v>0</v>
      </c>
      <c r="Q52" s="54">
        <f t="shared" si="15"/>
        <v>0</v>
      </c>
      <c r="R52" s="55">
        <f t="shared" si="16"/>
        <v>0</v>
      </c>
      <c r="S52" s="52">
        <f t="shared" si="17"/>
        <v>0</v>
      </c>
      <c r="T52" s="276">
        <f t="shared" si="1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'DAY21'!H53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+(Table124[[#This Row],[OPENING ]]+Table124[[#This Row],[RECEIPTS]]+Table124[[#This Row],[RETURNS]])-(Table124[[#This Row],[EXCHANGED]]+Table124[[#This Row],[SALES]]+Table124[[#This Row],[ISSUES]])</f>
        <v>0</v>
      </c>
      <c r="I53" s="53">
        <v>0</v>
      </c>
      <c r="J53" s="58">
        <f t="shared" si="0"/>
        <v>0</v>
      </c>
      <c r="K53" s="53">
        <f>+'DAY21'!K53+'DAY22'!C53</f>
        <v>0</v>
      </c>
      <c r="L53" s="54">
        <f>+'DAY21'!L53+'DAY22'!D53</f>
        <v>0</v>
      </c>
      <c r="M53" s="55">
        <f>+'DAY21'!M53+'DAY22'!E53</f>
        <v>0</v>
      </c>
      <c r="N53" s="52">
        <f>+'DAY21'!N53+'DAY22'!F53</f>
        <v>0</v>
      </c>
      <c r="O53" s="276">
        <f>+'DAY21'!O53+'DAY22'!G53</f>
        <v>0</v>
      </c>
      <c r="P53" s="53">
        <f t="shared" si="14"/>
        <v>0</v>
      </c>
      <c r="Q53" s="54">
        <f t="shared" si="15"/>
        <v>0</v>
      </c>
      <c r="R53" s="55">
        <f t="shared" si="16"/>
        <v>0</v>
      </c>
      <c r="S53" s="52">
        <f t="shared" si="17"/>
        <v>0</v>
      </c>
      <c r="T53" s="276">
        <f t="shared" si="1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'DAY21'!H54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+(Table124[[#This Row],[OPENING ]]+Table124[[#This Row],[RECEIPTS]]+Table124[[#This Row],[RETURNS]])-(Table124[[#This Row],[EXCHANGED]]+Table124[[#This Row],[SALES]]+Table124[[#This Row],[ISSUES]])</f>
        <v>0</v>
      </c>
      <c r="I54" s="53">
        <v>0</v>
      </c>
      <c r="J54" s="58">
        <f t="shared" si="0"/>
        <v>0</v>
      </c>
      <c r="K54" s="53">
        <f>+'DAY21'!K54+'DAY22'!C54</f>
        <v>0</v>
      </c>
      <c r="L54" s="54">
        <f>+'DAY21'!L54+'DAY22'!D54</f>
        <v>0</v>
      </c>
      <c r="M54" s="55">
        <f>+'DAY21'!M54+'DAY22'!E54</f>
        <v>0</v>
      </c>
      <c r="N54" s="52">
        <f>+'DAY21'!N54+'DAY22'!F54</f>
        <v>0</v>
      </c>
      <c r="O54" s="276">
        <f>+'DAY21'!O54+'DAY22'!G54</f>
        <v>0</v>
      </c>
      <c r="P54" s="53">
        <f t="shared" si="14"/>
        <v>0</v>
      </c>
      <c r="Q54" s="54">
        <f t="shared" si="15"/>
        <v>0</v>
      </c>
      <c r="R54" s="55">
        <f t="shared" si="16"/>
        <v>0</v>
      </c>
      <c r="S54" s="52">
        <f t="shared" si="17"/>
        <v>0</v>
      </c>
      <c r="T54" s="276">
        <f t="shared" si="1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'DAY21'!H55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+(Table124[[#This Row],[OPENING ]]+Table124[[#This Row],[RECEIPTS]]+Table124[[#This Row],[RETURNS]])-(Table124[[#This Row],[EXCHANGED]]+Table124[[#This Row],[SALES]]+Table124[[#This Row],[ISSUES]])</f>
        <v>9994.3200000000015</v>
      </c>
      <c r="I55" s="53">
        <v>0</v>
      </c>
      <c r="J55" s="58">
        <f t="shared" si="0"/>
        <v>-9994.3200000000015</v>
      </c>
      <c r="K55" s="53">
        <f>+'DAY21'!K55+'DAY22'!C55</f>
        <v>18250</v>
      </c>
      <c r="L55" s="54">
        <f>+'DAY21'!L55+'DAY22'!D55</f>
        <v>72.599999999999994</v>
      </c>
      <c r="M55" s="55">
        <f>+'DAY21'!M55+'DAY22'!E55</f>
        <v>0</v>
      </c>
      <c r="N55" s="52">
        <f>+'DAY21'!N55+'DAY22'!F55</f>
        <v>0</v>
      </c>
      <c r="O55" s="276">
        <f>+'DAY21'!O55+'DAY22'!G55</f>
        <v>8337.7999999999993</v>
      </c>
      <c r="P55" s="53">
        <f t="shared" si="14"/>
        <v>829.5454545454545</v>
      </c>
      <c r="Q55" s="54">
        <f t="shared" si="15"/>
        <v>3.3</v>
      </c>
      <c r="R55" s="55">
        <f t="shared" si="16"/>
        <v>0</v>
      </c>
      <c r="S55" s="52">
        <f t="shared" si="17"/>
        <v>0</v>
      </c>
      <c r="T55" s="276">
        <f t="shared" si="18"/>
        <v>378.99090909090904</v>
      </c>
      <c r="U55" s="62">
        <f t="shared" si="1"/>
        <v>8.2472521042444988</v>
      </c>
    </row>
    <row r="56" spans="1:21" x14ac:dyDescent="0.25">
      <c r="A56" s="71" t="s">
        <v>227</v>
      </c>
      <c r="B56" s="52">
        <f>'DAY21'!H56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+(Table124[[#This Row],[OPENING ]]+Table124[[#This Row],[RECEIPTS]]+Table124[[#This Row],[RETURNS]])-(Table124[[#This Row],[EXCHANGED]]+Table124[[#This Row],[SALES]]+Table124[[#This Row],[ISSUES]])</f>
        <v>29.2</v>
      </c>
      <c r="I56" s="53">
        <v>0</v>
      </c>
      <c r="J56" s="58">
        <f t="shared" si="0"/>
        <v>-29.2</v>
      </c>
      <c r="K56" s="53">
        <f>+'DAY21'!K56+'DAY22'!C56</f>
        <v>0</v>
      </c>
      <c r="L56" s="54">
        <f>+'DAY21'!L56+'DAY22'!D56</f>
        <v>0</v>
      </c>
      <c r="M56" s="55">
        <f>+'DAY21'!M56+'DAY22'!E56</f>
        <v>0</v>
      </c>
      <c r="N56" s="52">
        <f>+'DAY21'!N56+'DAY22'!F56</f>
        <v>0</v>
      </c>
      <c r="O56" s="276">
        <f>+'DAY21'!O56+'DAY22'!G56</f>
        <v>0</v>
      </c>
      <c r="P56" s="53">
        <f t="shared" si="14"/>
        <v>0</v>
      </c>
      <c r="Q56" s="54">
        <f t="shared" si="15"/>
        <v>0</v>
      </c>
      <c r="R56" s="55">
        <f t="shared" si="16"/>
        <v>0</v>
      </c>
      <c r="S56" s="52">
        <f t="shared" si="17"/>
        <v>0</v>
      </c>
      <c r="T56" s="276">
        <f t="shared" si="18"/>
        <v>0</v>
      </c>
      <c r="U56" s="62">
        <f t="shared" si="1"/>
        <v>0</v>
      </c>
    </row>
    <row r="57" spans="1:21" x14ac:dyDescent="0.25">
      <c r="A57" s="71"/>
      <c r="B57" s="52">
        <f>'DAY21'!H57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+(Table124[[#This Row],[OPENING ]]+Table124[[#This Row],[RECEIPTS]]+Table124[[#This Row],[RETURNS]])-(Table124[[#This Row],[EXCHANGED]]+Table124[[#This Row],[SALES]]+Table124[[#This Row],[ISSUES]])</f>
        <v>0</v>
      </c>
      <c r="I57" s="53">
        <v>0</v>
      </c>
      <c r="J57" s="58">
        <f t="shared" si="0"/>
        <v>0</v>
      </c>
      <c r="K57" s="53">
        <f>+'DAY21'!K57+'DAY22'!C57</f>
        <v>0</v>
      </c>
      <c r="L57" s="54">
        <f>+'DAY21'!L57+'DAY22'!D57</f>
        <v>0</v>
      </c>
      <c r="M57" s="55">
        <f>+'DAY21'!M57+'DAY22'!E57</f>
        <v>0</v>
      </c>
      <c r="N57" s="52">
        <f>+'DAY21'!N57+'DAY22'!F57</f>
        <v>0</v>
      </c>
      <c r="O57" s="276">
        <f>+'DAY21'!O57+'DAY22'!G57</f>
        <v>0</v>
      </c>
      <c r="P57" s="53">
        <f t="shared" si="14"/>
        <v>0</v>
      </c>
      <c r="Q57" s="54">
        <f t="shared" si="15"/>
        <v>0</v>
      </c>
      <c r="R57" s="55">
        <f t="shared" si="16"/>
        <v>0</v>
      </c>
      <c r="S57" s="52">
        <f t="shared" si="17"/>
        <v>0</v>
      </c>
      <c r="T57" s="276">
        <f t="shared" si="18"/>
        <v>0</v>
      </c>
      <c r="U57" s="62">
        <f t="shared" si="1"/>
        <v>0</v>
      </c>
    </row>
    <row r="58" spans="1:21" x14ac:dyDescent="0.25">
      <c r="A58" s="71"/>
      <c r="B58" s="52">
        <f>'DAY21'!H58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+(Table124[[#This Row],[OPENING ]]+Table124[[#This Row],[RECEIPTS]]+Table124[[#This Row],[RETURNS]])-(Table124[[#This Row],[EXCHANGED]]+Table124[[#This Row],[SALES]]+Table124[[#This Row],[ISSUES]])</f>
        <v>0</v>
      </c>
      <c r="I58" s="53">
        <v>0</v>
      </c>
      <c r="J58" s="58">
        <f t="shared" si="0"/>
        <v>0</v>
      </c>
      <c r="K58" s="53">
        <f>+'DAY21'!K58+'DAY22'!C58</f>
        <v>0</v>
      </c>
      <c r="L58" s="54">
        <f>+'DAY21'!L58+'DAY22'!D58</f>
        <v>0</v>
      </c>
      <c r="M58" s="55">
        <f>+'DAY21'!M58+'DAY22'!E58</f>
        <v>0</v>
      </c>
      <c r="N58" s="52">
        <f>+'DAY21'!N58+'DAY22'!F58</f>
        <v>0</v>
      </c>
      <c r="O58" s="276">
        <f>+'DAY21'!O58+'DAY22'!G58</f>
        <v>0</v>
      </c>
      <c r="P58" s="53">
        <f t="shared" si="14"/>
        <v>0</v>
      </c>
      <c r="Q58" s="54">
        <f t="shared" si="15"/>
        <v>0</v>
      </c>
      <c r="R58" s="55">
        <f t="shared" si="16"/>
        <v>0</v>
      </c>
      <c r="S58" s="52">
        <f t="shared" si="17"/>
        <v>0</v>
      </c>
      <c r="T58" s="276">
        <f t="shared" si="18"/>
        <v>0</v>
      </c>
      <c r="U58" s="62">
        <f t="shared" si="1"/>
        <v>0</v>
      </c>
    </row>
    <row r="59" spans="1:21" ht="15.75" thickBot="1" x14ac:dyDescent="0.3">
      <c r="A59" s="172"/>
      <c r="B59" s="52">
        <f>'DAY21'!H59</f>
        <v>0</v>
      </c>
      <c r="C59" s="53">
        <v>0</v>
      </c>
      <c r="D59" s="54">
        <v>0</v>
      </c>
      <c r="E59" s="55">
        <v>0</v>
      </c>
      <c r="F59" s="52">
        <v>0</v>
      </c>
      <c r="G59" s="276">
        <v>0</v>
      </c>
      <c r="H59" s="54">
        <f>+(Table124[[#This Row],[OPENING ]]+Table124[[#This Row],[RECEIPTS]]+Table124[[#This Row],[RETURNS]])-(Table124[[#This Row],[EXCHANGED]]+Table124[[#This Row],[SALES]]+Table124[[#This Row],[ISSUES]])</f>
        <v>0</v>
      </c>
      <c r="I59" s="144">
        <v>0</v>
      </c>
      <c r="J59" s="148">
        <f t="shared" si="0"/>
        <v>0</v>
      </c>
      <c r="K59" s="53">
        <f>+'DAY21'!K59+'DAY22'!C59</f>
        <v>0</v>
      </c>
      <c r="L59" s="54">
        <f>+'DAY21'!L59+'DAY22'!D59</f>
        <v>0</v>
      </c>
      <c r="M59" s="55">
        <f>+'DAY21'!M59+'DAY22'!E59</f>
        <v>0</v>
      </c>
      <c r="N59" s="52">
        <f>+'DAY21'!N59+'DAY22'!F59</f>
        <v>0</v>
      </c>
      <c r="O59" s="276">
        <f>+'DAY21'!O59+'DAY22'!G59</f>
        <v>0</v>
      </c>
      <c r="P59" s="53">
        <f t="shared" si="14"/>
        <v>0</v>
      </c>
      <c r="Q59" s="54">
        <f t="shared" si="15"/>
        <v>0</v>
      </c>
      <c r="R59" s="55">
        <f t="shared" si="16"/>
        <v>0</v>
      </c>
      <c r="S59" s="52">
        <f t="shared" si="17"/>
        <v>0</v>
      </c>
      <c r="T59" s="276">
        <f t="shared" si="1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19">SUM(B43:B59)</f>
        <v>10023.520000000002</v>
      </c>
      <c r="C60" s="161">
        <f t="shared" si="19"/>
        <v>0</v>
      </c>
      <c r="D60" s="162">
        <f t="shared" si="19"/>
        <v>0</v>
      </c>
      <c r="E60" s="163">
        <f t="shared" si="19"/>
        <v>0</v>
      </c>
      <c r="F60" s="160">
        <f t="shared" si="19"/>
        <v>0</v>
      </c>
      <c r="G60" s="277">
        <f t="shared" si="19"/>
        <v>0</v>
      </c>
      <c r="H60" s="162">
        <f t="shared" si="19"/>
        <v>10023.520000000002</v>
      </c>
      <c r="I60" s="161">
        <f t="shared" si="19"/>
        <v>0</v>
      </c>
      <c r="J60" s="165">
        <f t="shared" si="19"/>
        <v>-10023.520000000002</v>
      </c>
      <c r="K60" s="161">
        <f t="shared" si="19"/>
        <v>18250</v>
      </c>
      <c r="L60" s="162">
        <f t="shared" si="19"/>
        <v>72.599999999999994</v>
      </c>
      <c r="M60" s="163">
        <f t="shared" si="19"/>
        <v>0</v>
      </c>
      <c r="N60" s="160">
        <f t="shared" si="19"/>
        <v>0</v>
      </c>
      <c r="O60" s="277">
        <f t="shared" si="19"/>
        <v>8383.7999999999993</v>
      </c>
      <c r="P60" s="161">
        <f t="shared" si="19"/>
        <v>829.5454545454545</v>
      </c>
      <c r="Q60" s="162">
        <f t="shared" si="19"/>
        <v>3.3</v>
      </c>
      <c r="R60" s="163">
        <f t="shared" si="19"/>
        <v>0</v>
      </c>
      <c r="S60" s="160">
        <f t="shared" si="19"/>
        <v>0</v>
      </c>
      <c r="T60" s="277">
        <f t="shared" si="19"/>
        <v>381.08181818181811</v>
      </c>
      <c r="U60" s="166">
        <f t="shared" si="1"/>
        <v>8.2571009196297549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'DAY21'!H63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+(Table124[[#This Row],[OPENING ]]+Table124[[#This Row],[RECEIPTS]]+Table124[[#This Row],[RETURNS]])-(Table124[[#This Row],[EXCHANGED]]+Table124[[#This Row],[SALES]]+Table124[[#This Row],[ISSUES]])</f>
        <v>0</v>
      </c>
      <c r="I63" s="53">
        <v>0</v>
      </c>
      <c r="J63" s="58">
        <f t="shared" si="0"/>
        <v>0</v>
      </c>
      <c r="K63" s="53">
        <f>+'DAY21'!K63+'DAY22'!C63</f>
        <v>0</v>
      </c>
      <c r="L63" s="54">
        <f>+'DAY21'!L63+'DAY22'!D63</f>
        <v>0</v>
      </c>
      <c r="M63" s="55">
        <f>+'DAY21'!M63+'DAY22'!E63</f>
        <v>0</v>
      </c>
      <c r="N63" s="52">
        <f>+'DAY21'!N63+'DAY22'!F63</f>
        <v>0</v>
      </c>
      <c r="O63" s="276">
        <f>+'DAY21'!O63+'DAY22'!G63</f>
        <v>0</v>
      </c>
      <c r="P63" s="53">
        <f>+K63/22</f>
        <v>0</v>
      </c>
      <c r="Q63" s="54">
        <f>+L63/22</f>
        <v>0</v>
      </c>
      <c r="R63" s="55">
        <f>+M63/22</f>
        <v>0</v>
      </c>
      <c r="S63" s="52">
        <f>+N63/22</f>
        <v>0</v>
      </c>
      <c r="T63" s="276">
        <f>+O63/22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'DAY21'!H64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 t="shared" ref="H64:H79" si="20">+(B64+C64+D64)-(G64+E64+F64)</f>
        <v>0</v>
      </c>
      <c r="I64" s="53">
        <v>0</v>
      </c>
      <c r="J64" s="58">
        <f t="shared" si="0"/>
        <v>0</v>
      </c>
      <c r="K64" s="53">
        <f>+'DAY21'!K64+'DAY22'!C64</f>
        <v>0</v>
      </c>
      <c r="L64" s="54">
        <f>+'DAY21'!L64+'DAY22'!D64</f>
        <v>0</v>
      </c>
      <c r="M64" s="55">
        <f>+'DAY21'!M64+'DAY22'!E64</f>
        <v>0</v>
      </c>
      <c r="N64" s="52">
        <f>+'DAY21'!N64+'DAY22'!F64</f>
        <v>0</v>
      </c>
      <c r="O64" s="276">
        <f>+'DAY21'!O64+'DAY22'!G64</f>
        <v>0</v>
      </c>
      <c r="P64" s="53">
        <f t="shared" ref="P64:P79" si="21">+K64/22</f>
        <v>0</v>
      </c>
      <c r="Q64" s="54">
        <f t="shared" ref="Q64:Q79" si="22">+L64/22</f>
        <v>0</v>
      </c>
      <c r="R64" s="55">
        <f t="shared" ref="R64:R79" si="23">+M64/22</f>
        <v>0</v>
      </c>
      <c r="S64" s="52">
        <f t="shared" ref="S64:S79" si="24">+N64/22</f>
        <v>0</v>
      </c>
      <c r="T64" s="276">
        <f t="shared" ref="T64:T79" si="25">+O64/22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'DAY21'!H65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 t="shared" si="20"/>
        <v>0</v>
      </c>
      <c r="I65" s="53">
        <v>0</v>
      </c>
      <c r="J65" s="58">
        <f t="shared" si="0"/>
        <v>0</v>
      </c>
      <c r="K65" s="53">
        <f>+'DAY21'!K65+'DAY22'!C65</f>
        <v>0</v>
      </c>
      <c r="L65" s="54">
        <f>+'DAY21'!L65+'DAY22'!D65</f>
        <v>0</v>
      </c>
      <c r="M65" s="55">
        <f>+'DAY21'!M65+'DAY22'!E65</f>
        <v>0</v>
      </c>
      <c r="N65" s="52">
        <f>+'DAY21'!N65+'DAY22'!F65</f>
        <v>0</v>
      </c>
      <c r="O65" s="276">
        <f>+'DAY21'!O65+'DAY22'!G65</f>
        <v>0</v>
      </c>
      <c r="P65" s="53">
        <f t="shared" si="21"/>
        <v>0</v>
      </c>
      <c r="Q65" s="54">
        <f t="shared" si="22"/>
        <v>0</v>
      </c>
      <c r="R65" s="55">
        <f t="shared" si="23"/>
        <v>0</v>
      </c>
      <c r="S65" s="52">
        <f t="shared" si="24"/>
        <v>0</v>
      </c>
      <c r="T65" s="276">
        <f t="shared" si="25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'DAY21'!H66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 t="shared" si="20"/>
        <v>0</v>
      </c>
      <c r="I66" s="53">
        <v>0</v>
      </c>
      <c r="J66" s="58">
        <f t="shared" si="0"/>
        <v>0</v>
      </c>
      <c r="K66" s="53">
        <f>+'DAY21'!K66+'DAY22'!C66</f>
        <v>0</v>
      </c>
      <c r="L66" s="54">
        <f>+'DAY21'!L66+'DAY22'!D66</f>
        <v>0</v>
      </c>
      <c r="M66" s="55">
        <f>+'DAY21'!M66+'DAY22'!E66</f>
        <v>0</v>
      </c>
      <c r="N66" s="52">
        <f>+'DAY21'!N66+'DAY22'!F66</f>
        <v>0</v>
      </c>
      <c r="O66" s="276">
        <f>+'DAY21'!O66+'DAY22'!G66</f>
        <v>0</v>
      </c>
      <c r="P66" s="53">
        <f t="shared" si="21"/>
        <v>0</v>
      </c>
      <c r="Q66" s="54">
        <f t="shared" si="22"/>
        <v>0</v>
      </c>
      <c r="R66" s="55">
        <f t="shared" si="23"/>
        <v>0</v>
      </c>
      <c r="S66" s="52">
        <f t="shared" si="24"/>
        <v>0</v>
      </c>
      <c r="T66" s="276">
        <f t="shared" si="25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'DAY21'!H67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 t="shared" si="20"/>
        <v>0</v>
      </c>
      <c r="I67" s="53">
        <v>0</v>
      </c>
      <c r="J67" s="58">
        <f t="shared" si="0"/>
        <v>0</v>
      </c>
      <c r="K67" s="53">
        <f>+'DAY21'!K67+'DAY22'!C67</f>
        <v>0</v>
      </c>
      <c r="L67" s="54">
        <f>+'DAY21'!L67+'DAY22'!D67</f>
        <v>0</v>
      </c>
      <c r="M67" s="55">
        <f>+'DAY21'!M67+'DAY22'!E67</f>
        <v>0</v>
      </c>
      <c r="N67" s="52">
        <f>+'DAY21'!N67+'DAY22'!F67</f>
        <v>0</v>
      </c>
      <c r="O67" s="276">
        <f>+'DAY21'!O67+'DAY22'!G67</f>
        <v>0</v>
      </c>
      <c r="P67" s="53">
        <f t="shared" si="21"/>
        <v>0</v>
      </c>
      <c r="Q67" s="54">
        <f t="shared" si="22"/>
        <v>0</v>
      </c>
      <c r="R67" s="55">
        <f t="shared" si="23"/>
        <v>0</v>
      </c>
      <c r="S67" s="52">
        <f t="shared" si="24"/>
        <v>0</v>
      </c>
      <c r="T67" s="276">
        <f t="shared" si="25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'DAY21'!H68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 t="shared" si="20"/>
        <v>3388.4</v>
      </c>
      <c r="I68" s="53">
        <v>0</v>
      </c>
      <c r="J68" s="58">
        <f t="shared" si="0"/>
        <v>-3388.4</v>
      </c>
      <c r="K68" s="53">
        <f>+'DAY21'!K68+'DAY22'!C68</f>
        <v>800</v>
      </c>
      <c r="L68" s="54">
        <f>+'DAY21'!L68+'DAY22'!D68</f>
        <v>18.600000000000001</v>
      </c>
      <c r="M68" s="55">
        <f>+'DAY21'!M68+'DAY22'!E68</f>
        <v>0</v>
      </c>
      <c r="N68" s="52">
        <f>+'DAY21'!N68+'DAY22'!F68</f>
        <v>0</v>
      </c>
      <c r="O68" s="276">
        <f>+'DAY21'!O68+'DAY22'!G68</f>
        <v>590</v>
      </c>
      <c r="P68" s="53">
        <f t="shared" si="21"/>
        <v>36.363636363636367</v>
      </c>
      <c r="Q68" s="54">
        <f t="shared" si="22"/>
        <v>0.84545454545454557</v>
      </c>
      <c r="R68" s="55">
        <f t="shared" si="23"/>
        <v>0</v>
      </c>
      <c r="S68" s="52">
        <f t="shared" si="24"/>
        <v>0</v>
      </c>
      <c r="T68" s="276">
        <f t="shared" si="25"/>
        <v>26.818181818181817</v>
      </c>
      <c r="U68" s="62">
        <f t="shared" si="1"/>
        <v>52.921198352974585</v>
      </c>
    </row>
    <row r="69" spans="1:21" x14ac:dyDescent="0.25">
      <c r="A69" s="72" t="s">
        <v>41</v>
      </c>
      <c r="B69" s="52">
        <f>'DAY21'!H69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 t="shared" si="20"/>
        <v>0</v>
      </c>
      <c r="I69" s="53">
        <v>0</v>
      </c>
      <c r="J69" s="58">
        <f t="shared" si="0"/>
        <v>0</v>
      </c>
      <c r="K69" s="53">
        <f>+'DAY21'!K69+'DAY22'!C69</f>
        <v>0</v>
      </c>
      <c r="L69" s="54">
        <f>+'DAY21'!L69+'DAY22'!D69</f>
        <v>0</v>
      </c>
      <c r="M69" s="55">
        <f>+'DAY21'!M69+'DAY22'!E69</f>
        <v>0</v>
      </c>
      <c r="N69" s="52">
        <f>+'DAY21'!N69+'DAY22'!F69</f>
        <v>0</v>
      </c>
      <c r="O69" s="276">
        <f>+'DAY21'!O69+'DAY22'!G69</f>
        <v>0</v>
      </c>
      <c r="P69" s="53">
        <f t="shared" si="21"/>
        <v>0</v>
      </c>
      <c r="Q69" s="54">
        <f t="shared" si="22"/>
        <v>0</v>
      </c>
      <c r="R69" s="55">
        <f t="shared" si="23"/>
        <v>0</v>
      </c>
      <c r="S69" s="52">
        <f t="shared" si="24"/>
        <v>0</v>
      </c>
      <c r="T69" s="276">
        <f t="shared" si="25"/>
        <v>0</v>
      </c>
      <c r="U69" s="62">
        <f t="shared" ref="U69:U132" si="26">IFERROR(+H69/(P69+Q69+R69+S69+T69),0)</f>
        <v>0</v>
      </c>
    </row>
    <row r="70" spans="1:21" x14ac:dyDescent="0.25">
      <c r="A70" s="72" t="s">
        <v>144</v>
      </c>
      <c r="B70" s="52">
        <f>'DAY21'!H70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 t="shared" si="20"/>
        <v>0</v>
      </c>
      <c r="I70" s="53">
        <v>0</v>
      </c>
      <c r="J70" s="58">
        <f t="shared" si="0"/>
        <v>0</v>
      </c>
      <c r="K70" s="53">
        <f>+'DAY21'!K70+'DAY22'!C70</f>
        <v>0</v>
      </c>
      <c r="L70" s="54">
        <f>+'DAY21'!L70+'DAY22'!D70</f>
        <v>0</v>
      </c>
      <c r="M70" s="55">
        <f>+'DAY21'!M70+'DAY22'!E70</f>
        <v>0</v>
      </c>
      <c r="N70" s="52">
        <f>+'DAY21'!N70+'DAY22'!F70</f>
        <v>0</v>
      </c>
      <c r="O70" s="276">
        <f>+'DAY21'!O70+'DAY22'!G70</f>
        <v>0</v>
      </c>
      <c r="P70" s="53">
        <f t="shared" si="21"/>
        <v>0</v>
      </c>
      <c r="Q70" s="54">
        <f t="shared" si="22"/>
        <v>0</v>
      </c>
      <c r="R70" s="55">
        <f t="shared" si="23"/>
        <v>0</v>
      </c>
      <c r="S70" s="52">
        <f t="shared" si="24"/>
        <v>0</v>
      </c>
      <c r="T70" s="276">
        <f t="shared" si="25"/>
        <v>0</v>
      </c>
      <c r="U70" s="62">
        <f t="shared" si="26"/>
        <v>0</v>
      </c>
    </row>
    <row r="71" spans="1:21" x14ac:dyDescent="0.25">
      <c r="A71" s="72" t="s">
        <v>204</v>
      </c>
      <c r="B71" s="52">
        <f>'DAY21'!H71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 t="shared" si="20"/>
        <v>0</v>
      </c>
      <c r="I71" s="53">
        <v>0</v>
      </c>
      <c r="J71" s="58">
        <f t="shared" si="0"/>
        <v>0</v>
      </c>
      <c r="K71" s="53">
        <f>+'DAY21'!K71+'DAY22'!C71</f>
        <v>0</v>
      </c>
      <c r="L71" s="54">
        <f>+'DAY21'!L71+'DAY22'!D71</f>
        <v>0</v>
      </c>
      <c r="M71" s="55">
        <f>+'DAY21'!M71+'DAY22'!E71</f>
        <v>0</v>
      </c>
      <c r="N71" s="52">
        <f>+'DAY21'!N71+'DAY22'!F71</f>
        <v>0</v>
      </c>
      <c r="O71" s="276">
        <f>+'DAY21'!O71+'DAY22'!G71</f>
        <v>0</v>
      </c>
      <c r="P71" s="53">
        <f t="shared" si="21"/>
        <v>0</v>
      </c>
      <c r="Q71" s="54">
        <f t="shared" si="22"/>
        <v>0</v>
      </c>
      <c r="R71" s="55">
        <f t="shared" si="23"/>
        <v>0</v>
      </c>
      <c r="S71" s="52">
        <f t="shared" si="24"/>
        <v>0</v>
      </c>
      <c r="T71" s="276">
        <f t="shared" si="25"/>
        <v>0</v>
      </c>
      <c r="U71" s="62">
        <f t="shared" si="26"/>
        <v>0</v>
      </c>
    </row>
    <row r="72" spans="1:21" x14ac:dyDescent="0.25">
      <c r="A72" s="72" t="s">
        <v>207</v>
      </c>
      <c r="B72" s="52">
        <f>'DAY21'!H72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 t="shared" si="20"/>
        <v>0</v>
      </c>
      <c r="I72" s="53">
        <v>0</v>
      </c>
      <c r="J72" s="58">
        <f t="shared" si="0"/>
        <v>0</v>
      </c>
      <c r="K72" s="53">
        <f>+'DAY21'!K72+'DAY22'!C72</f>
        <v>0</v>
      </c>
      <c r="L72" s="54">
        <f>+'DAY21'!L72+'DAY22'!D72</f>
        <v>0</v>
      </c>
      <c r="M72" s="55">
        <f>+'DAY21'!M72+'DAY22'!E72</f>
        <v>0</v>
      </c>
      <c r="N72" s="52">
        <f>+'DAY21'!N72+'DAY22'!F72</f>
        <v>0</v>
      </c>
      <c r="O72" s="276">
        <f>+'DAY21'!O72+'DAY22'!G72</f>
        <v>0</v>
      </c>
      <c r="P72" s="53">
        <f t="shared" si="21"/>
        <v>0</v>
      </c>
      <c r="Q72" s="54">
        <f t="shared" si="22"/>
        <v>0</v>
      </c>
      <c r="R72" s="55">
        <f t="shared" si="23"/>
        <v>0</v>
      </c>
      <c r="S72" s="52">
        <f t="shared" si="24"/>
        <v>0</v>
      </c>
      <c r="T72" s="276">
        <f t="shared" si="25"/>
        <v>0</v>
      </c>
      <c r="U72" s="62">
        <f t="shared" si="26"/>
        <v>0</v>
      </c>
    </row>
    <row r="73" spans="1:21" x14ac:dyDescent="0.25">
      <c r="A73" s="72" t="s">
        <v>208</v>
      </c>
      <c r="B73" s="52">
        <f>'DAY21'!H73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 t="shared" si="20"/>
        <v>0</v>
      </c>
      <c r="I73" s="53">
        <v>0</v>
      </c>
      <c r="J73" s="58">
        <f t="shared" si="0"/>
        <v>0</v>
      </c>
      <c r="K73" s="53">
        <f>+'DAY21'!K73+'DAY22'!C73</f>
        <v>0</v>
      </c>
      <c r="L73" s="54">
        <f>+'DAY21'!L73+'DAY22'!D73</f>
        <v>0</v>
      </c>
      <c r="M73" s="55">
        <f>+'DAY21'!M73+'DAY22'!E73</f>
        <v>0</v>
      </c>
      <c r="N73" s="52">
        <f>+'DAY21'!N73+'DAY22'!F73</f>
        <v>0</v>
      </c>
      <c r="O73" s="276">
        <f>+'DAY21'!O73+'DAY22'!G73</f>
        <v>0</v>
      </c>
      <c r="P73" s="53">
        <f t="shared" si="21"/>
        <v>0</v>
      </c>
      <c r="Q73" s="54">
        <f t="shared" si="22"/>
        <v>0</v>
      </c>
      <c r="R73" s="55">
        <f t="shared" si="23"/>
        <v>0</v>
      </c>
      <c r="S73" s="52">
        <f t="shared" si="24"/>
        <v>0</v>
      </c>
      <c r="T73" s="276">
        <f t="shared" si="25"/>
        <v>0</v>
      </c>
      <c r="U73" s="62">
        <f t="shared" si="26"/>
        <v>0</v>
      </c>
    </row>
    <row r="74" spans="1:21" x14ac:dyDescent="0.25">
      <c r="A74" s="72" t="s">
        <v>216</v>
      </c>
      <c r="B74" s="52">
        <f>'DAY21'!H74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 t="shared" si="20"/>
        <v>0</v>
      </c>
      <c r="I74" s="53">
        <v>0</v>
      </c>
      <c r="J74" s="58">
        <f t="shared" si="0"/>
        <v>0</v>
      </c>
      <c r="K74" s="53">
        <f>+'DAY21'!K74+'DAY22'!C74</f>
        <v>0</v>
      </c>
      <c r="L74" s="54">
        <f>+'DAY21'!L74+'DAY22'!D74</f>
        <v>0</v>
      </c>
      <c r="M74" s="55">
        <f>+'DAY21'!M74+'DAY22'!E74</f>
        <v>0</v>
      </c>
      <c r="N74" s="52">
        <f>+'DAY21'!N74+'DAY22'!F74</f>
        <v>0</v>
      </c>
      <c r="O74" s="276">
        <f>+'DAY21'!O74+'DAY22'!G74</f>
        <v>0</v>
      </c>
      <c r="P74" s="53">
        <f t="shared" si="21"/>
        <v>0</v>
      </c>
      <c r="Q74" s="54">
        <f t="shared" si="22"/>
        <v>0</v>
      </c>
      <c r="R74" s="55">
        <f t="shared" si="23"/>
        <v>0</v>
      </c>
      <c r="S74" s="52">
        <f t="shared" si="24"/>
        <v>0</v>
      </c>
      <c r="T74" s="276">
        <f t="shared" si="25"/>
        <v>0</v>
      </c>
      <c r="U74" s="62">
        <f t="shared" si="26"/>
        <v>0</v>
      </c>
    </row>
    <row r="75" spans="1:21" x14ac:dyDescent="0.25">
      <c r="A75" s="72" t="s">
        <v>209</v>
      </c>
      <c r="B75" s="52">
        <f>'DAY21'!H75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 t="shared" si="20"/>
        <v>0</v>
      </c>
      <c r="I75" s="53">
        <v>0</v>
      </c>
      <c r="J75" s="58">
        <f t="shared" si="0"/>
        <v>0</v>
      </c>
      <c r="K75" s="53">
        <f>+'DAY21'!K75+'DAY22'!C75</f>
        <v>0</v>
      </c>
      <c r="L75" s="54">
        <f>+'DAY21'!L75+'DAY22'!D75</f>
        <v>0</v>
      </c>
      <c r="M75" s="55">
        <f>+'DAY21'!M75+'DAY22'!E75</f>
        <v>0</v>
      </c>
      <c r="N75" s="52">
        <f>+'DAY21'!N75+'DAY22'!F75</f>
        <v>0</v>
      </c>
      <c r="O75" s="276">
        <f>+'DAY21'!O75+'DAY22'!G75</f>
        <v>0</v>
      </c>
      <c r="P75" s="53">
        <f t="shared" si="21"/>
        <v>0</v>
      </c>
      <c r="Q75" s="54">
        <f t="shared" si="22"/>
        <v>0</v>
      </c>
      <c r="R75" s="55">
        <f t="shared" si="23"/>
        <v>0</v>
      </c>
      <c r="S75" s="52">
        <f t="shared" si="24"/>
        <v>0</v>
      </c>
      <c r="T75" s="276">
        <f t="shared" si="25"/>
        <v>0</v>
      </c>
      <c r="U75" s="62">
        <f t="shared" si="26"/>
        <v>0</v>
      </c>
    </row>
    <row r="76" spans="1:21" x14ac:dyDescent="0.25">
      <c r="A76" s="72" t="s">
        <v>228</v>
      </c>
      <c r="B76" s="52">
        <f>'DAY21'!H76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 t="shared" si="20"/>
        <v>0</v>
      </c>
      <c r="I76" s="53">
        <v>0</v>
      </c>
      <c r="J76" s="58">
        <f t="shared" si="0"/>
        <v>0</v>
      </c>
      <c r="K76" s="53">
        <f>+'DAY21'!K76+'DAY22'!C76</f>
        <v>0</v>
      </c>
      <c r="L76" s="54">
        <f>+'DAY21'!L76+'DAY22'!D76</f>
        <v>0</v>
      </c>
      <c r="M76" s="55">
        <f>+'DAY21'!M76+'DAY22'!E76</f>
        <v>0</v>
      </c>
      <c r="N76" s="52">
        <f>+'DAY21'!N76+'DAY22'!F76</f>
        <v>0</v>
      </c>
      <c r="O76" s="276">
        <f>+'DAY21'!O76+'DAY22'!G76</f>
        <v>0</v>
      </c>
      <c r="P76" s="53">
        <f t="shared" si="21"/>
        <v>0</v>
      </c>
      <c r="Q76" s="54">
        <f t="shared" si="22"/>
        <v>0</v>
      </c>
      <c r="R76" s="55">
        <f t="shared" si="23"/>
        <v>0</v>
      </c>
      <c r="S76" s="52">
        <f t="shared" si="24"/>
        <v>0</v>
      </c>
      <c r="T76" s="276">
        <f t="shared" si="25"/>
        <v>0</v>
      </c>
      <c r="U76" s="62">
        <f t="shared" si="26"/>
        <v>0</v>
      </c>
    </row>
    <row r="77" spans="1:21" x14ac:dyDescent="0.25">
      <c r="A77" s="72"/>
      <c r="B77" s="52">
        <f>'DAY21'!H77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 t="shared" si="20"/>
        <v>0</v>
      </c>
      <c r="I77" s="53">
        <v>0</v>
      </c>
      <c r="J77" s="58">
        <f t="shared" ref="J77:J156" si="27">+I77-H77</f>
        <v>0</v>
      </c>
      <c r="K77" s="53">
        <f>+'DAY21'!K77+'DAY22'!C77</f>
        <v>0</v>
      </c>
      <c r="L77" s="54">
        <f>+'DAY21'!L77+'DAY22'!D77</f>
        <v>0</v>
      </c>
      <c r="M77" s="55">
        <f>+'DAY21'!M77+'DAY22'!E77</f>
        <v>0</v>
      </c>
      <c r="N77" s="52">
        <f>+'DAY21'!N77+'DAY22'!F77</f>
        <v>0</v>
      </c>
      <c r="O77" s="276">
        <f>+'DAY21'!O77+'DAY22'!G77</f>
        <v>0</v>
      </c>
      <c r="P77" s="53">
        <f t="shared" si="21"/>
        <v>0</v>
      </c>
      <c r="Q77" s="54">
        <f t="shared" si="22"/>
        <v>0</v>
      </c>
      <c r="R77" s="55">
        <f t="shared" si="23"/>
        <v>0</v>
      </c>
      <c r="S77" s="52">
        <f t="shared" si="24"/>
        <v>0</v>
      </c>
      <c r="T77" s="276">
        <f t="shared" si="25"/>
        <v>0</v>
      </c>
      <c r="U77" s="62">
        <f t="shared" si="26"/>
        <v>0</v>
      </c>
    </row>
    <row r="78" spans="1:21" x14ac:dyDescent="0.25">
      <c r="A78" s="60"/>
      <c r="B78" s="52">
        <f>'DAY21'!H78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 t="shared" si="20"/>
        <v>0</v>
      </c>
      <c r="I78" s="53">
        <v>0</v>
      </c>
      <c r="J78" s="58">
        <f>+I78-H78</f>
        <v>0</v>
      </c>
      <c r="K78" s="53">
        <f>+'DAY21'!K78+'DAY22'!C78</f>
        <v>0</v>
      </c>
      <c r="L78" s="54">
        <f>+'DAY21'!L78+'DAY22'!D78</f>
        <v>0</v>
      </c>
      <c r="M78" s="55">
        <f>+'DAY21'!M78+'DAY22'!E78</f>
        <v>0</v>
      </c>
      <c r="N78" s="52">
        <f>+'DAY21'!N78+'DAY22'!F78</f>
        <v>0</v>
      </c>
      <c r="O78" s="276">
        <f>+'DAY21'!O78+'DAY22'!G78</f>
        <v>0</v>
      </c>
      <c r="P78" s="53">
        <f t="shared" si="21"/>
        <v>0</v>
      </c>
      <c r="Q78" s="54">
        <f t="shared" si="22"/>
        <v>0</v>
      </c>
      <c r="R78" s="55">
        <f t="shared" si="23"/>
        <v>0</v>
      </c>
      <c r="S78" s="52">
        <f t="shared" si="24"/>
        <v>0</v>
      </c>
      <c r="T78" s="276">
        <f t="shared" si="25"/>
        <v>0</v>
      </c>
      <c r="U78" s="62">
        <f t="shared" si="26"/>
        <v>0</v>
      </c>
    </row>
    <row r="79" spans="1:21" ht="15.75" thickBot="1" x14ac:dyDescent="0.3">
      <c r="A79" s="173"/>
      <c r="B79" s="52">
        <f>'DAY21'!H79</f>
        <v>0</v>
      </c>
      <c r="C79" s="53">
        <v>0</v>
      </c>
      <c r="D79" s="54">
        <v>0</v>
      </c>
      <c r="E79" s="55">
        <v>0</v>
      </c>
      <c r="F79" s="52">
        <v>0</v>
      </c>
      <c r="G79" s="276">
        <v>0</v>
      </c>
      <c r="H79" s="145">
        <f t="shared" si="20"/>
        <v>0</v>
      </c>
      <c r="I79" s="144">
        <v>0</v>
      </c>
      <c r="J79" s="148">
        <f t="shared" si="27"/>
        <v>0</v>
      </c>
      <c r="K79" s="53">
        <f>+'DAY21'!K79+'DAY22'!C79</f>
        <v>0</v>
      </c>
      <c r="L79" s="54">
        <f>+'DAY21'!L79+'DAY22'!D79</f>
        <v>0</v>
      </c>
      <c r="M79" s="55">
        <f>+'DAY21'!M79+'DAY22'!E79</f>
        <v>0</v>
      </c>
      <c r="N79" s="52">
        <f>+'DAY21'!N79+'DAY22'!F79</f>
        <v>0</v>
      </c>
      <c r="O79" s="276">
        <f>+'DAY21'!O79+'DAY22'!G79</f>
        <v>0</v>
      </c>
      <c r="P79" s="53">
        <f t="shared" si="21"/>
        <v>0</v>
      </c>
      <c r="Q79" s="54">
        <f t="shared" si="22"/>
        <v>0</v>
      </c>
      <c r="R79" s="55">
        <f t="shared" si="23"/>
        <v>0</v>
      </c>
      <c r="S79" s="52">
        <f t="shared" si="24"/>
        <v>0</v>
      </c>
      <c r="T79" s="276">
        <f t="shared" si="25"/>
        <v>0</v>
      </c>
      <c r="U79" s="167">
        <f t="shared" si="26"/>
        <v>0</v>
      </c>
    </row>
    <row r="80" spans="1:21" ht="17.25" thickBot="1" x14ac:dyDescent="0.35">
      <c r="A80" s="159" t="s">
        <v>198</v>
      </c>
      <c r="B80" s="160">
        <f t="shared" ref="B80:T80" si="28">SUM(B63:B79)</f>
        <v>3388.4</v>
      </c>
      <c r="C80" s="161">
        <f t="shared" si="28"/>
        <v>0</v>
      </c>
      <c r="D80" s="162">
        <f t="shared" si="28"/>
        <v>0</v>
      </c>
      <c r="E80" s="163">
        <f t="shared" si="28"/>
        <v>0</v>
      </c>
      <c r="F80" s="160">
        <f t="shared" si="28"/>
        <v>0</v>
      </c>
      <c r="G80" s="277">
        <f t="shared" si="28"/>
        <v>0</v>
      </c>
      <c r="H80" s="162">
        <f t="shared" si="28"/>
        <v>3388.4</v>
      </c>
      <c r="I80" s="161">
        <f t="shared" si="28"/>
        <v>0</v>
      </c>
      <c r="J80" s="165">
        <f>SUM(J63:J79)</f>
        <v>-3388.4</v>
      </c>
      <c r="K80" s="161">
        <f t="shared" si="28"/>
        <v>800</v>
      </c>
      <c r="L80" s="174">
        <f t="shared" si="28"/>
        <v>18.600000000000001</v>
      </c>
      <c r="M80" s="163">
        <f t="shared" si="28"/>
        <v>0</v>
      </c>
      <c r="N80" s="160">
        <f t="shared" si="28"/>
        <v>0</v>
      </c>
      <c r="O80" s="277">
        <f t="shared" si="28"/>
        <v>590</v>
      </c>
      <c r="P80" s="161">
        <f t="shared" si="28"/>
        <v>36.363636363636367</v>
      </c>
      <c r="Q80" s="162">
        <f t="shared" si="28"/>
        <v>0.84545454545454557</v>
      </c>
      <c r="R80" s="163">
        <f t="shared" si="28"/>
        <v>0</v>
      </c>
      <c r="S80" s="160">
        <f t="shared" si="28"/>
        <v>0</v>
      </c>
      <c r="T80" s="277">
        <f t="shared" si="28"/>
        <v>26.818181818181817</v>
      </c>
      <c r="U80" s="166">
        <f t="shared" si="26"/>
        <v>52.921198352974585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'DAY21'!H83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+(Table124[[#This Row],[OPENING ]]+Table124[[#This Row],[RECEIPTS]]+Table124[[#This Row],[RETURNS]])-(Table124[[#This Row],[EXCHANGED]]+Table124[[#This Row],[SALES]]+Table124[[#This Row],[ISSUES]])</f>
        <v>0</v>
      </c>
      <c r="I83" s="53"/>
      <c r="J83" s="58">
        <f t="shared" si="27"/>
        <v>0</v>
      </c>
      <c r="K83" s="53">
        <f>+'DAY21'!K83+'DAY22'!C83</f>
        <v>0</v>
      </c>
      <c r="L83" s="54">
        <f>+'DAY21'!L83+'DAY22'!D83</f>
        <v>0</v>
      </c>
      <c r="M83" s="55">
        <f>+'DAY21'!M83+'DAY22'!E83</f>
        <v>0</v>
      </c>
      <c r="N83" s="52">
        <f>+'DAY21'!N83+'DAY22'!F83</f>
        <v>0</v>
      </c>
      <c r="O83" s="276">
        <f>+'DAY21'!O83+'DAY22'!G83</f>
        <v>0</v>
      </c>
      <c r="P83" s="53">
        <f>+K83/22</f>
        <v>0</v>
      </c>
      <c r="Q83" s="54">
        <f>+L83/22</f>
        <v>0</v>
      </c>
      <c r="R83" s="55">
        <f>+M83/22</f>
        <v>0</v>
      </c>
      <c r="S83" s="52">
        <f>+N83/22</f>
        <v>0</v>
      </c>
      <c r="T83" s="276">
        <f>+O83/22</f>
        <v>0</v>
      </c>
      <c r="U83" s="62">
        <f t="shared" si="26"/>
        <v>0</v>
      </c>
    </row>
    <row r="84" spans="1:21" x14ac:dyDescent="0.25">
      <c r="A84" s="338" t="s">
        <v>170</v>
      </c>
      <c r="B84" s="52">
        <f>'DAY21'!H84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+(Table124[[#This Row],[OPENING ]]+Table124[[#This Row],[RECEIPTS]]+Table124[[#This Row],[RETURNS]])-(Table124[[#This Row],[EXCHANGED]]+Table124[[#This Row],[SALES]]+Table124[[#This Row],[ISSUES]])</f>
        <v>3504.6000000000004</v>
      </c>
      <c r="I84" s="53">
        <v>0</v>
      </c>
      <c r="J84" s="58">
        <f t="shared" si="27"/>
        <v>-3504.6000000000004</v>
      </c>
      <c r="K84" s="53">
        <f>+'DAY21'!K84+'DAY22'!C84</f>
        <v>8250</v>
      </c>
      <c r="L84" s="54">
        <f>+'DAY21'!L84+'DAY22'!D84</f>
        <v>96.6</v>
      </c>
      <c r="M84" s="55">
        <f>+'DAY21'!M84+'DAY22'!E84</f>
        <v>0</v>
      </c>
      <c r="N84" s="52">
        <f>+'DAY21'!N84+'DAY22'!F84</f>
        <v>0</v>
      </c>
      <c r="O84" s="276">
        <f>+'DAY21'!O84+'DAY22'!G84</f>
        <v>6877</v>
      </c>
      <c r="P84" s="53">
        <f t="shared" ref="P84:P99" si="29">+K84/22</f>
        <v>375</v>
      </c>
      <c r="Q84" s="54">
        <f t="shared" ref="Q84:Q99" si="30">+L84/22</f>
        <v>4.3909090909090907</v>
      </c>
      <c r="R84" s="55">
        <f t="shared" ref="R84:R99" si="31">+M84/22</f>
        <v>0</v>
      </c>
      <c r="S84" s="52">
        <f t="shared" ref="S84:S99" si="32">+N84/22</f>
        <v>0</v>
      </c>
      <c r="T84" s="276">
        <f t="shared" ref="T84:T99" si="33">+O84/22</f>
        <v>312.59090909090907</v>
      </c>
      <c r="U84" s="62">
        <f t="shared" si="26"/>
        <v>5.0645839354686153</v>
      </c>
    </row>
    <row r="85" spans="1:21" x14ac:dyDescent="0.25">
      <c r="A85" s="338" t="s">
        <v>162</v>
      </c>
      <c r="B85" s="52">
        <f>'DAY21'!H85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+(Table124[[#This Row],[OPENING ]]+Table124[[#This Row],[RECEIPTS]]+Table124[[#This Row],[RETURNS]])-(Table124[[#This Row],[EXCHANGED]]+Table124[[#This Row],[SALES]]+Table124[[#This Row],[ISSUES]])</f>
        <v>0</v>
      </c>
      <c r="I85" s="53">
        <v>0</v>
      </c>
      <c r="J85" s="58">
        <f t="shared" si="27"/>
        <v>0</v>
      </c>
      <c r="K85" s="53">
        <f>+'DAY21'!K85+'DAY22'!C85</f>
        <v>0</v>
      </c>
      <c r="L85" s="54">
        <f>+'DAY21'!L85+'DAY22'!D85</f>
        <v>0</v>
      </c>
      <c r="M85" s="55">
        <f>+'DAY21'!M85+'DAY22'!E85</f>
        <v>0</v>
      </c>
      <c r="N85" s="52">
        <f>+'DAY21'!N85+'DAY22'!F85</f>
        <v>0</v>
      </c>
      <c r="O85" s="276">
        <f>+'DAY21'!O85+'DAY22'!G85</f>
        <v>0</v>
      </c>
      <c r="P85" s="53">
        <f t="shared" si="29"/>
        <v>0</v>
      </c>
      <c r="Q85" s="54">
        <f t="shared" si="30"/>
        <v>0</v>
      </c>
      <c r="R85" s="55">
        <f t="shared" si="31"/>
        <v>0</v>
      </c>
      <c r="S85" s="52">
        <f t="shared" si="32"/>
        <v>0</v>
      </c>
      <c r="T85" s="276">
        <f t="shared" si="33"/>
        <v>0</v>
      </c>
      <c r="U85" s="62">
        <f t="shared" si="26"/>
        <v>0</v>
      </c>
    </row>
    <row r="86" spans="1:21" x14ac:dyDescent="0.25">
      <c r="A86" s="338" t="s">
        <v>135</v>
      </c>
      <c r="B86" s="52">
        <f>'DAY21'!H86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+(Table124[[#This Row],[OPENING ]]+Table124[[#This Row],[RECEIPTS]]+Table124[[#This Row],[RETURNS]])-(Table124[[#This Row],[EXCHANGED]]+Table124[[#This Row],[SALES]]+Table124[[#This Row],[ISSUES]])</f>
        <v>0</v>
      </c>
      <c r="I86" s="53">
        <v>0</v>
      </c>
      <c r="J86" s="58">
        <f t="shared" si="27"/>
        <v>0</v>
      </c>
      <c r="K86" s="53">
        <f>+'DAY21'!K86+'DAY22'!C86</f>
        <v>0</v>
      </c>
      <c r="L86" s="54">
        <f>+'DAY21'!L86+'DAY22'!D86</f>
        <v>0</v>
      </c>
      <c r="M86" s="55">
        <f>+'DAY21'!M86+'DAY22'!E86</f>
        <v>0</v>
      </c>
      <c r="N86" s="52">
        <f>+'DAY21'!N86+'DAY22'!F86</f>
        <v>0</v>
      </c>
      <c r="O86" s="276">
        <f>+'DAY21'!O86+'DAY22'!G86</f>
        <v>0</v>
      </c>
      <c r="P86" s="53">
        <f t="shared" si="29"/>
        <v>0</v>
      </c>
      <c r="Q86" s="54">
        <f t="shared" si="30"/>
        <v>0</v>
      </c>
      <c r="R86" s="55">
        <f t="shared" si="31"/>
        <v>0</v>
      </c>
      <c r="S86" s="52">
        <f t="shared" si="32"/>
        <v>0</v>
      </c>
      <c r="T86" s="276">
        <f t="shared" si="33"/>
        <v>0</v>
      </c>
      <c r="U86" s="62">
        <f t="shared" si="26"/>
        <v>0</v>
      </c>
    </row>
    <row r="87" spans="1:21" x14ac:dyDescent="0.25">
      <c r="A87" s="338" t="s">
        <v>136</v>
      </c>
      <c r="B87" s="52">
        <f>'DAY21'!H87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+(Table124[[#This Row],[OPENING ]]+Table124[[#This Row],[RECEIPTS]]+Table124[[#This Row],[RETURNS]])-(Table124[[#This Row],[EXCHANGED]]+Table124[[#This Row],[SALES]]+Table124[[#This Row],[ISSUES]])</f>
        <v>0</v>
      </c>
      <c r="I87" s="53">
        <v>0</v>
      </c>
      <c r="J87" s="58">
        <f t="shared" si="27"/>
        <v>0</v>
      </c>
      <c r="K87" s="53">
        <f>+'DAY21'!K87+'DAY22'!C87</f>
        <v>0</v>
      </c>
      <c r="L87" s="54">
        <f>+'DAY21'!L87+'DAY22'!D87</f>
        <v>0</v>
      </c>
      <c r="M87" s="55">
        <f>+'DAY21'!M87+'DAY22'!E87</f>
        <v>0</v>
      </c>
      <c r="N87" s="52">
        <f>+'DAY21'!N87+'DAY22'!F87</f>
        <v>0</v>
      </c>
      <c r="O87" s="276">
        <f>+'DAY21'!O87+'DAY22'!G87</f>
        <v>0</v>
      </c>
      <c r="P87" s="53">
        <f t="shared" si="29"/>
        <v>0</v>
      </c>
      <c r="Q87" s="54">
        <f t="shared" si="30"/>
        <v>0</v>
      </c>
      <c r="R87" s="55">
        <f t="shared" si="31"/>
        <v>0</v>
      </c>
      <c r="S87" s="52">
        <f t="shared" si="32"/>
        <v>0</v>
      </c>
      <c r="T87" s="276">
        <f t="shared" si="33"/>
        <v>0</v>
      </c>
      <c r="U87" s="62">
        <f t="shared" si="26"/>
        <v>0</v>
      </c>
    </row>
    <row r="88" spans="1:21" x14ac:dyDescent="0.25">
      <c r="A88" s="338" t="s">
        <v>120</v>
      </c>
      <c r="B88" s="52">
        <f>'DAY21'!H88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+(Table124[[#This Row],[OPENING ]]+Table124[[#This Row],[RECEIPTS]]+Table124[[#This Row],[RETURNS]])-(Table124[[#This Row],[EXCHANGED]]+Table124[[#This Row],[SALES]]+Table124[[#This Row],[ISSUES]])</f>
        <v>5</v>
      </c>
      <c r="I88" s="53">
        <v>0</v>
      </c>
      <c r="J88" s="58">
        <f t="shared" si="27"/>
        <v>-5</v>
      </c>
      <c r="K88" s="53">
        <f>+'DAY21'!K88+'DAY22'!C88</f>
        <v>0</v>
      </c>
      <c r="L88" s="54">
        <f>+'DAY21'!L88+'DAY22'!D88</f>
        <v>0</v>
      </c>
      <c r="M88" s="55">
        <f>+'DAY21'!M88+'DAY22'!E88</f>
        <v>0</v>
      </c>
      <c r="N88" s="52">
        <f>+'DAY21'!N88+'DAY22'!F88</f>
        <v>0</v>
      </c>
      <c r="O88" s="276">
        <f>+'DAY21'!O88+'DAY22'!G88</f>
        <v>0</v>
      </c>
      <c r="P88" s="53">
        <f t="shared" si="29"/>
        <v>0</v>
      </c>
      <c r="Q88" s="54">
        <f t="shared" si="30"/>
        <v>0</v>
      </c>
      <c r="R88" s="55">
        <f t="shared" si="31"/>
        <v>0</v>
      </c>
      <c r="S88" s="52">
        <f t="shared" si="32"/>
        <v>0</v>
      </c>
      <c r="T88" s="276">
        <f t="shared" si="33"/>
        <v>0</v>
      </c>
      <c r="U88" s="62">
        <f t="shared" si="26"/>
        <v>0</v>
      </c>
    </row>
    <row r="89" spans="1:21" x14ac:dyDescent="0.25">
      <c r="A89" s="338" t="s">
        <v>43</v>
      </c>
      <c r="B89" s="52">
        <f>'DAY21'!H89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+(Table124[[#This Row],[OPENING ]]+Table124[[#This Row],[RECEIPTS]]+Table124[[#This Row],[RETURNS]])-(Table124[[#This Row],[EXCHANGED]]+Table124[[#This Row],[SALES]]+Table124[[#This Row],[ISSUES]])</f>
        <v>0</v>
      </c>
      <c r="I89" s="53">
        <v>0</v>
      </c>
      <c r="J89" s="58">
        <f t="shared" si="27"/>
        <v>0</v>
      </c>
      <c r="K89" s="53">
        <f>+'DAY21'!K89+'DAY22'!C89</f>
        <v>0</v>
      </c>
      <c r="L89" s="54">
        <f>+'DAY21'!L89+'DAY22'!D89</f>
        <v>0</v>
      </c>
      <c r="M89" s="55">
        <f>+'DAY21'!M89+'DAY22'!E89</f>
        <v>0</v>
      </c>
      <c r="N89" s="52">
        <f>+'DAY21'!N89+'DAY22'!F89</f>
        <v>0</v>
      </c>
      <c r="O89" s="276">
        <f>+'DAY21'!O89+'DAY22'!G89</f>
        <v>0</v>
      </c>
      <c r="P89" s="53">
        <f t="shared" si="29"/>
        <v>0</v>
      </c>
      <c r="Q89" s="54">
        <f t="shared" si="30"/>
        <v>0</v>
      </c>
      <c r="R89" s="55">
        <f t="shared" si="31"/>
        <v>0</v>
      </c>
      <c r="S89" s="52">
        <f t="shared" si="32"/>
        <v>0</v>
      </c>
      <c r="T89" s="276">
        <f t="shared" si="33"/>
        <v>0</v>
      </c>
      <c r="U89" s="62">
        <f t="shared" si="26"/>
        <v>0</v>
      </c>
    </row>
    <row r="90" spans="1:21" x14ac:dyDescent="0.25">
      <c r="A90" s="338" t="s">
        <v>44</v>
      </c>
      <c r="B90" s="52">
        <f>'DAY21'!H90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+(Table124[[#This Row],[OPENING ]]+Table124[[#This Row],[RECEIPTS]]+Table124[[#This Row],[RETURNS]])-(Table124[[#This Row],[EXCHANGED]]+Table124[[#This Row],[SALES]]+Table124[[#This Row],[ISSUES]])</f>
        <v>0</v>
      </c>
      <c r="I90" s="53">
        <v>0</v>
      </c>
      <c r="J90" s="58">
        <f t="shared" si="27"/>
        <v>0</v>
      </c>
      <c r="K90" s="53">
        <f>+'DAY21'!K90+'DAY22'!C90</f>
        <v>0</v>
      </c>
      <c r="L90" s="54">
        <f>+'DAY21'!L90+'DAY22'!D90</f>
        <v>0</v>
      </c>
      <c r="M90" s="55">
        <f>+'DAY21'!M90+'DAY22'!E90</f>
        <v>0</v>
      </c>
      <c r="N90" s="52">
        <f>+'DAY21'!N90+'DAY22'!F90</f>
        <v>0</v>
      </c>
      <c r="O90" s="276">
        <f>+'DAY21'!O90+'DAY22'!G90</f>
        <v>0</v>
      </c>
      <c r="P90" s="53">
        <f t="shared" si="29"/>
        <v>0</v>
      </c>
      <c r="Q90" s="54">
        <f t="shared" si="30"/>
        <v>0</v>
      </c>
      <c r="R90" s="55">
        <f t="shared" si="31"/>
        <v>0</v>
      </c>
      <c r="S90" s="52">
        <f t="shared" si="32"/>
        <v>0</v>
      </c>
      <c r="T90" s="276">
        <f t="shared" si="33"/>
        <v>0</v>
      </c>
      <c r="U90" s="62">
        <f t="shared" si="26"/>
        <v>0</v>
      </c>
    </row>
    <row r="91" spans="1:21" x14ac:dyDescent="0.25">
      <c r="A91" s="338" t="s">
        <v>45</v>
      </c>
      <c r="B91" s="52">
        <f>'DAY21'!H91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+(Table124[[#This Row],[OPENING ]]+Table124[[#This Row],[RECEIPTS]]+Table124[[#This Row],[RETURNS]])-(Table124[[#This Row],[EXCHANGED]]+Table124[[#This Row],[SALES]]+Table124[[#This Row],[ISSUES]])</f>
        <v>0</v>
      </c>
      <c r="I91" s="53">
        <v>0</v>
      </c>
      <c r="J91" s="58">
        <f t="shared" si="27"/>
        <v>0</v>
      </c>
      <c r="K91" s="53">
        <f>+'DAY21'!K91+'DAY22'!C91</f>
        <v>0</v>
      </c>
      <c r="L91" s="54">
        <f>+'DAY21'!L91+'DAY22'!D91</f>
        <v>0</v>
      </c>
      <c r="M91" s="55">
        <f>+'DAY21'!M91+'DAY22'!E91</f>
        <v>0</v>
      </c>
      <c r="N91" s="52">
        <f>+'DAY21'!N91+'DAY22'!F91</f>
        <v>0</v>
      </c>
      <c r="O91" s="276">
        <f>+'DAY21'!O91+'DAY22'!G91</f>
        <v>0</v>
      </c>
      <c r="P91" s="53">
        <f t="shared" si="29"/>
        <v>0</v>
      </c>
      <c r="Q91" s="54">
        <f t="shared" si="30"/>
        <v>0</v>
      </c>
      <c r="R91" s="55">
        <f t="shared" si="31"/>
        <v>0</v>
      </c>
      <c r="S91" s="52">
        <f t="shared" si="32"/>
        <v>0</v>
      </c>
      <c r="T91" s="276">
        <f t="shared" si="33"/>
        <v>0</v>
      </c>
      <c r="U91" s="62">
        <f t="shared" si="26"/>
        <v>0</v>
      </c>
    </row>
    <row r="92" spans="1:21" x14ac:dyDescent="0.25">
      <c r="A92" s="338" t="s">
        <v>174</v>
      </c>
      <c r="B92" s="52">
        <f>'DAY21'!H92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+(Table124[[#This Row],[OPENING ]]+Table124[[#This Row],[RECEIPTS]]+Table124[[#This Row],[RETURNS]])-(Table124[[#This Row],[EXCHANGED]]+Table124[[#This Row],[SALES]]+Table124[[#This Row],[ISSUES]])</f>
        <v>0</v>
      </c>
      <c r="I92" s="53">
        <v>0</v>
      </c>
      <c r="J92" s="58">
        <f t="shared" si="27"/>
        <v>0</v>
      </c>
      <c r="K92" s="53">
        <f>+'DAY21'!K92+'DAY22'!C92</f>
        <v>0</v>
      </c>
      <c r="L92" s="54">
        <f>+'DAY21'!L92+'DAY22'!D92</f>
        <v>0</v>
      </c>
      <c r="M92" s="55">
        <f>+'DAY21'!M92+'DAY22'!E92</f>
        <v>0</v>
      </c>
      <c r="N92" s="52">
        <f>+'DAY21'!N92+'DAY22'!F92</f>
        <v>0</v>
      </c>
      <c r="O92" s="276">
        <f>+'DAY21'!O92+'DAY22'!G92</f>
        <v>0</v>
      </c>
      <c r="P92" s="53">
        <f t="shared" si="29"/>
        <v>0</v>
      </c>
      <c r="Q92" s="54">
        <f t="shared" si="30"/>
        <v>0</v>
      </c>
      <c r="R92" s="55">
        <f t="shared" si="31"/>
        <v>0</v>
      </c>
      <c r="S92" s="52">
        <f t="shared" si="32"/>
        <v>0</v>
      </c>
      <c r="T92" s="276">
        <f t="shared" si="33"/>
        <v>0</v>
      </c>
      <c r="U92" s="62">
        <f t="shared" si="26"/>
        <v>0</v>
      </c>
    </row>
    <row r="93" spans="1:21" x14ac:dyDescent="0.25">
      <c r="A93" s="338" t="s">
        <v>229</v>
      </c>
      <c r="B93" s="52">
        <f>'DAY21'!H93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+(Table124[[#This Row],[OPENING ]]+Table124[[#This Row],[RECEIPTS]]+Table124[[#This Row],[RETURNS]])-(Table124[[#This Row],[EXCHANGED]]+Table124[[#This Row],[SALES]]+Table124[[#This Row],[ISSUES]])</f>
        <v>0</v>
      </c>
      <c r="I93" s="53">
        <v>0</v>
      </c>
      <c r="J93" s="58">
        <f t="shared" si="27"/>
        <v>0</v>
      </c>
      <c r="K93" s="53">
        <f>+'DAY21'!K93+'DAY22'!C93</f>
        <v>0</v>
      </c>
      <c r="L93" s="54">
        <f>+'DAY21'!L93+'DAY22'!D93</f>
        <v>0</v>
      </c>
      <c r="M93" s="55">
        <f>+'DAY21'!M93+'DAY22'!E93</f>
        <v>0</v>
      </c>
      <c r="N93" s="52">
        <f>+'DAY21'!N93+'DAY22'!F93</f>
        <v>0</v>
      </c>
      <c r="O93" s="276">
        <f>+'DAY21'!O93+'DAY22'!G93</f>
        <v>0</v>
      </c>
      <c r="P93" s="53">
        <f t="shared" si="29"/>
        <v>0</v>
      </c>
      <c r="Q93" s="54">
        <f t="shared" si="30"/>
        <v>0</v>
      </c>
      <c r="R93" s="55">
        <f t="shared" si="31"/>
        <v>0</v>
      </c>
      <c r="S93" s="52">
        <f t="shared" si="32"/>
        <v>0</v>
      </c>
      <c r="T93" s="276">
        <f t="shared" si="33"/>
        <v>0</v>
      </c>
      <c r="U93" s="62">
        <f t="shared" si="26"/>
        <v>0</v>
      </c>
    </row>
    <row r="94" spans="1:21" x14ac:dyDescent="0.25">
      <c r="A94" s="338" t="s">
        <v>175</v>
      </c>
      <c r="B94" s="52">
        <f>'DAY21'!H94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+(Table124[[#This Row],[OPENING ]]+Table124[[#This Row],[RECEIPTS]]+Table124[[#This Row],[RETURNS]])-(Table124[[#This Row],[EXCHANGED]]+Table124[[#This Row],[SALES]]+Table124[[#This Row],[ISSUES]])</f>
        <v>0</v>
      </c>
      <c r="I94" s="53">
        <v>0</v>
      </c>
      <c r="J94" s="58">
        <f t="shared" si="27"/>
        <v>0</v>
      </c>
      <c r="K94" s="53">
        <f>+'DAY21'!K94+'DAY22'!C94</f>
        <v>0</v>
      </c>
      <c r="L94" s="54">
        <f>+'DAY21'!L94+'DAY22'!D94</f>
        <v>0</v>
      </c>
      <c r="M94" s="55">
        <f>+'DAY21'!M94+'DAY22'!E94</f>
        <v>0</v>
      </c>
      <c r="N94" s="52">
        <f>+'DAY21'!N94+'DAY22'!F94</f>
        <v>0</v>
      </c>
      <c r="O94" s="276">
        <f>+'DAY21'!O94+'DAY22'!G94</f>
        <v>0</v>
      </c>
      <c r="P94" s="53">
        <f t="shared" si="29"/>
        <v>0</v>
      </c>
      <c r="Q94" s="54">
        <f t="shared" si="30"/>
        <v>0</v>
      </c>
      <c r="R94" s="55">
        <f t="shared" si="31"/>
        <v>0</v>
      </c>
      <c r="S94" s="52">
        <f t="shared" si="32"/>
        <v>0</v>
      </c>
      <c r="T94" s="276">
        <f t="shared" si="33"/>
        <v>0</v>
      </c>
      <c r="U94" s="62">
        <f t="shared" si="26"/>
        <v>0</v>
      </c>
    </row>
    <row r="95" spans="1:21" x14ac:dyDescent="0.25">
      <c r="A95" s="338" t="s">
        <v>260</v>
      </c>
      <c r="B95" s="52">
        <f>'DAY21'!H95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+(Table124[[#This Row],[OPENING ]]+Table124[[#This Row],[RECEIPTS]]+Table124[[#This Row],[RETURNS]])-(Table124[[#This Row],[EXCHANGED]]+Table124[[#This Row],[SALES]]+Table124[[#This Row],[ISSUES]])</f>
        <v>25</v>
      </c>
      <c r="I95" s="53">
        <v>0</v>
      </c>
      <c r="J95" s="58">
        <f t="shared" si="27"/>
        <v>-25</v>
      </c>
      <c r="K95" s="53">
        <f>+'DAY21'!K95+'DAY22'!C95</f>
        <v>0</v>
      </c>
      <c r="L95" s="54">
        <f>+'DAY21'!L95+'DAY22'!D95</f>
        <v>0</v>
      </c>
      <c r="M95" s="55">
        <f>+'DAY21'!M95+'DAY22'!E95</f>
        <v>0</v>
      </c>
      <c r="N95" s="52">
        <f>+'DAY21'!N95+'DAY22'!F95</f>
        <v>0</v>
      </c>
      <c r="O95" s="276">
        <f>+'DAY21'!O95+'DAY22'!G95</f>
        <v>0</v>
      </c>
      <c r="P95" s="53">
        <f t="shared" si="29"/>
        <v>0</v>
      </c>
      <c r="Q95" s="54">
        <f t="shared" si="30"/>
        <v>0</v>
      </c>
      <c r="R95" s="55">
        <f t="shared" si="31"/>
        <v>0</v>
      </c>
      <c r="S95" s="52">
        <f t="shared" si="32"/>
        <v>0</v>
      </c>
      <c r="T95" s="276">
        <f t="shared" si="33"/>
        <v>0</v>
      </c>
      <c r="U95" s="62">
        <f t="shared" si="26"/>
        <v>0</v>
      </c>
    </row>
    <row r="96" spans="1:21" x14ac:dyDescent="0.25">
      <c r="A96" s="338" t="s">
        <v>244</v>
      </c>
      <c r="B96" s="52">
        <f>'DAY21'!H96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+(Table124[[#This Row],[OPENING ]]+Table124[[#This Row],[RECEIPTS]]+Table124[[#This Row],[RETURNS]])-(Table124[[#This Row],[EXCHANGED]]+Table124[[#This Row],[SALES]]+Table124[[#This Row],[ISSUES]])</f>
        <v>0</v>
      </c>
      <c r="I96" s="53">
        <v>0</v>
      </c>
      <c r="J96" s="58">
        <f t="shared" si="27"/>
        <v>0</v>
      </c>
      <c r="K96" s="53">
        <f>+'DAY21'!K96+'DAY22'!C96</f>
        <v>0</v>
      </c>
      <c r="L96" s="54">
        <f>+'DAY21'!L96+'DAY22'!D96</f>
        <v>0</v>
      </c>
      <c r="M96" s="55">
        <f>+'DAY21'!M96+'DAY22'!E96</f>
        <v>0</v>
      </c>
      <c r="N96" s="52">
        <f>+'DAY21'!N96+'DAY22'!F96</f>
        <v>0</v>
      </c>
      <c r="O96" s="276">
        <f>+'DAY21'!O96+'DAY22'!G96</f>
        <v>0</v>
      </c>
      <c r="P96" s="53">
        <f t="shared" si="29"/>
        <v>0</v>
      </c>
      <c r="Q96" s="54">
        <f t="shared" si="30"/>
        <v>0</v>
      </c>
      <c r="R96" s="55">
        <f t="shared" si="31"/>
        <v>0</v>
      </c>
      <c r="S96" s="52">
        <f t="shared" si="32"/>
        <v>0</v>
      </c>
      <c r="T96" s="276">
        <f t="shared" si="33"/>
        <v>0</v>
      </c>
      <c r="U96" s="62">
        <f t="shared" si="26"/>
        <v>0</v>
      </c>
    </row>
    <row r="97" spans="1:21" x14ac:dyDescent="0.25">
      <c r="A97" s="338" t="s">
        <v>245</v>
      </c>
      <c r="B97" s="52">
        <f>'DAY21'!H97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+(Table124[[#This Row],[OPENING ]]+Table124[[#This Row],[RECEIPTS]]+Table124[[#This Row],[RETURNS]])-(Table124[[#This Row],[EXCHANGED]]+Table124[[#This Row],[SALES]]+Table124[[#This Row],[ISSUES]])</f>
        <v>30.400000000000006</v>
      </c>
      <c r="I97" s="53">
        <v>0</v>
      </c>
      <c r="J97" s="58">
        <f t="shared" si="27"/>
        <v>-30.400000000000006</v>
      </c>
      <c r="K97" s="53">
        <f>+'DAY21'!K97+'DAY22'!C97</f>
        <v>0</v>
      </c>
      <c r="L97" s="54">
        <f>+'DAY21'!L97+'DAY22'!D97</f>
        <v>0</v>
      </c>
      <c r="M97" s="55">
        <f>+'DAY21'!M97+'DAY22'!E97</f>
        <v>0</v>
      </c>
      <c r="N97" s="52">
        <f>+'DAY21'!N97+'DAY22'!F97</f>
        <v>0</v>
      </c>
      <c r="O97" s="276">
        <f>+'DAY21'!O97+'DAY22'!G97</f>
        <v>155</v>
      </c>
      <c r="P97" s="53">
        <f t="shared" si="29"/>
        <v>0</v>
      </c>
      <c r="Q97" s="54">
        <f t="shared" si="30"/>
        <v>0</v>
      </c>
      <c r="R97" s="55">
        <f t="shared" si="31"/>
        <v>0</v>
      </c>
      <c r="S97" s="52">
        <f t="shared" si="32"/>
        <v>0</v>
      </c>
      <c r="T97" s="276">
        <f t="shared" si="33"/>
        <v>7.0454545454545459</v>
      </c>
      <c r="U97" s="62">
        <f t="shared" si="26"/>
        <v>4.3148387096774199</v>
      </c>
    </row>
    <row r="98" spans="1:21" x14ac:dyDescent="0.25">
      <c r="A98" s="338"/>
      <c r="B98" s="52">
        <f>'DAY21'!H98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+(Table124[[#This Row],[OPENING ]]+Table124[[#This Row],[RECEIPTS]]+Table124[[#This Row],[RETURNS]])-(Table124[[#This Row],[EXCHANGED]]+Table124[[#This Row],[SALES]]+Table124[[#This Row],[ISSUES]])</f>
        <v>0</v>
      </c>
      <c r="I98" s="53">
        <v>0</v>
      </c>
      <c r="J98" s="58">
        <f t="shared" si="27"/>
        <v>0</v>
      </c>
      <c r="K98" s="53">
        <f>+'DAY21'!K98+'DAY22'!C98</f>
        <v>0</v>
      </c>
      <c r="L98" s="54">
        <f>+'DAY21'!L98+'DAY22'!D98</f>
        <v>0</v>
      </c>
      <c r="M98" s="55">
        <f>+'DAY21'!M98+'DAY22'!E98</f>
        <v>0</v>
      </c>
      <c r="N98" s="52">
        <f>+'DAY21'!N98+'DAY22'!F98</f>
        <v>0</v>
      </c>
      <c r="O98" s="276">
        <f>+'DAY21'!O98+'DAY22'!G98</f>
        <v>0</v>
      </c>
      <c r="P98" s="53">
        <f t="shared" si="29"/>
        <v>0</v>
      </c>
      <c r="Q98" s="54">
        <f t="shared" si="30"/>
        <v>0</v>
      </c>
      <c r="R98" s="55">
        <f t="shared" si="31"/>
        <v>0</v>
      </c>
      <c r="S98" s="52">
        <f t="shared" si="32"/>
        <v>0</v>
      </c>
      <c r="T98" s="276">
        <f t="shared" si="33"/>
        <v>0</v>
      </c>
      <c r="U98" s="62">
        <f t="shared" si="26"/>
        <v>0</v>
      </c>
    </row>
    <row r="99" spans="1:21" ht="15.75" thickBot="1" x14ac:dyDescent="0.3">
      <c r="A99" s="339"/>
      <c r="B99" s="52">
        <f>'DAY21'!H99</f>
        <v>0</v>
      </c>
      <c r="C99" s="53">
        <v>0</v>
      </c>
      <c r="D99" s="54">
        <v>0</v>
      </c>
      <c r="E99" s="55">
        <v>0</v>
      </c>
      <c r="F99" s="52">
        <v>0</v>
      </c>
      <c r="G99" s="276">
        <v>0</v>
      </c>
      <c r="H99" s="54">
        <f>+(Table124[[#This Row],[OPENING ]]+Table124[[#This Row],[RECEIPTS]]+Table124[[#This Row],[RETURNS]])-(Table124[[#This Row],[EXCHANGED]]+Table124[[#This Row],[SALES]]+Table124[[#This Row],[ISSUES]])</f>
        <v>0</v>
      </c>
      <c r="I99" s="144">
        <v>0</v>
      </c>
      <c r="J99" s="148">
        <f>+I99-H99</f>
        <v>0</v>
      </c>
      <c r="K99" s="53">
        <f>+'DAY21'!K99+'DAY22'!C99</f>
        <v>0</v>
      </c>
      <c r="L99" s="54">
        <f>+'DAY21'!L99+'DAY22'!D99</f>
        <v>0</v>
      </c>
      <c r="M99" s="55">
        <f>+'DAY21'!M99+'DAY22'!E99</f>
        <v>0</v>
      </c>
      <c r="N99" s="52">
        <f>+'DAY21'!N99+'DAY22'!F99</f>
        <v>0</v>
      </c>
      <c r="O99" s="276">
        <f>+'DAY21'!O99+'DAY22'!G99</f>
        <v>0</v>
      </c>
      <c r="P99" s="53">
        <f t="shared" si="29"/>
        <v>0</v>
      </c>
      <c r="Q99" s="54">
        <f t="shared" si="30"/>
        <v>0</v>
      </c>
      <c r="R99" s="55">
        <f t="shared" si="31"/>
        <v>0</v>
      </c>
      <c r="S99" s="52">
        <f t="shared" si="32"/>
        <v>0</v>
      </c>
      <c r="T99" s="276">
        <f t="shared" si="33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4">SUM(B83:B99)</f>
        <v>3565.0000000000005</v>
      </c>
      <c r="C100" s="161">
        <f t="shared" si="34"/>
        <v>0</v>
      </c>
      <c r="D100" s="162">
        <f t="shared" si="34"/>
        <v>0</v>
      </c>
      <c r="E100" s="163">
        <f t="shared" si="34"/>
        <v>0</v>
      </c>
      <c r="F100" s="160">
        <f t="shared" si="34"/>
        <v>0</v>
      </c>
      <c r="G100" s="277">
        <f t="shared" si="34"/>
        <v>0</v>
      </c>
      <c r="H100" s="162">
        <f t="shared" si="34"/>
        <v>3565.0000000000005</v>
      </c>
      <c r="I100" s="161">
        <f t="shared" si="34"/>
        <v>0</v>
      </c>
      <c r="J100" s="161">
        <f t="shared" ref="J100:T100" si="35">SUM(J83:J99)</f>
        <v>-3565.0000000000005</v>
      </c>
      <c r="K100" s="161">
        <f t="shared" si="35"/>
        <v>8250</v>
      </c>
      <c r="L100" s="161">
        <f t="shared" si="35"/>
        <v>96.6</v>
      </c>
      <c r="M100" s="163">
        <f t="shared" si="35"/>
        <v>0</v>
      </c>
      <c r="N100" s="160">
        <f t="shared" si="35"/>
        <v>0</v>
      </c>
      <c r="O100" s="277">
        <f t="shared" si="35"/>
        <v>7032</v>
      </c>
      <c r="P100" s="161">
        <f t="shared" si="35"/>
        <v>375</v>
      </c>
      <c r="Q100" s="162">
        <f t="shared" si="35"/>
        <v>4.3909090909090907</v>
      </c>
      <c r="R100" s="163">
        <f t="shared" si="35"/>
        <v>0</v>
      </c>
      <c r="S100" s="160">
        <f t="shared" si="35"/>
        <v>0</v>
      </c>
      <c r="T100" s="277">
        <f t="shared" si="35"/>
        <v>319.63636363636363</v>
      </c>
      <c r="U100" s="166">
        <f t="shared" si="26"/>
        <v>5.0999440781345511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'DAY21'!H102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+(Table124[[#This Row],[OPENING ]]+Table124[[#This Row],[RECEIPTS]]+Table124[[#This Row],[RETURNS]])-(Table124[[#This Row],[EXCHANGED]]+Table124[[#This Row],[SALES]]+Table124[[#This Row],[ISSUES]])</f>
        <v>0</v>
      </c>
      <c r="I102" s="53">
        <v>0</v>
      </c>
      <c r="J102" s="58">
        <f t="shared" si="27"/>
        <v>0</v>
      </c>
      <c r="K102" s="53">
        <f>+'DAY21'!K102+'DAY22'!C102</f>
        <v>0</v>
      </c>
      <c r="L102" s="54">
        <f>+'DAY21'!L102+'DAY22'!D102</f>
        <v>0</v>
      </c>
      <c r="M102" s="55">
        <f>+'DAY21'!M102+'DAY22'!E102</f>
        <v>0</v>
      </c>
      <c r="N102" s="52">
        <f>+'DAY21'!N102+'DAY22'!F102</f>
        <v>0</v>
      </c>
      <c r="O102" s="276">
        <f>+'DAY21'!O102+'DAY22'!G102</f>
        <v>0</v>
      </c>
      <c r="P102" s="53">
        <f>+K102/22</f>
        <v>0</v>
      </c>
      <c r="Q102" s="54">
        <f>+L102/22</f>
        <v>0</v>
      </c>
      <c r="R102" s="55">
        <f>+M102/22</f>
        <v>0</v>
      </c>
      <c r="S102" s="52">
        <f>+N102/22</f>
        <v>0</v>
      </c>
      <c r="T102" s="276">
        <f>+O102/22</f>
        <v>0</v>
      </c>
      <c r="U102" s="62">
        <f t="shared" si="26"/>
        <v>0</v>
      </c>
    </row>
    <row r="103" spans="1:21" x14ac:dyDescent="0.25">
      <c r="A103" s="340" t="s">
        <v>164</v>
      </c>
      <c r="B103" s="52">
        <f>'DAY21'!H103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+(Table124[[#This Row],[OPENING ]]+Table124[[#This Row],[RECEIPTS]]+Table124[[#This Row],[RETURNS]])-(Table124[[#This Row],[EXCHANGED]]+Table124[[#This Row],[SALES]]+Table124[[#This Row],[ISSUES]])</f>
        <v>0</v>
      </c>
      <c r="I103" s="53">
        <v>0</v>
      </c>
      <c r="J103" s="58">
        <f t="shared" si="27"/>
        <v>0</v>
      </c>
      <c r="K103" s="53">
        <f>+'DAY21'!K103+'DAY22'!C103</f>
        <v>0</v>
      </c>
      <c r="L103" s="54">
        <f>+'DAY21'!L103+'DAY22'!D103</f>
        <v>0</v>
      </c>
      <c r="M103" s="55">
        <f>+'DAY21'!M103+'DAY22'!E103</f>
        <v>0</v>
      </c>
      <c r="N103" s="52">
        <f>+'DAY21'!N103+'DAY22'!F103</f>
        <v>0</v>
      </c>
      <c r="O103" s="276">
        <f>+'DAY21'!O103+'DAY22'!G103</f>
        <v>0</v>
      </c>
      <c r="P103" s="53">
        <f t="shared" ref="P103:P113" si="36">+K103/22</f>
        <v>0</v>
      </c>
      <c r="Q103" s="54">
        <f t="shared" ref="Q103:Q113" si="37">+L103/22</f>
        <v>0</v>
      </c>
      <c r="R103" s="55">
        <f t="shared" ref="R103:R113" si="38">+M103/22</f>
        <v>0</v>
      </c>
      <c r="S103" s="52">
        <f t="shared" ref="S103:S113" si="39">+N103/22</f>
        <v>0</v>
      </c>
      <c r="T103" s="276">
        <f t="shared" ref="T103:T113" si="40">+O103/22</f>
        <v>0</v>
      </c>
      <c r="U103" s="62">
        <f t="shared" si="26"/>
        <v>0</v>
      </c>
    </row>
    <row r="104" spans="1:21" x14ac:dyDescent="0.25">
      <c r="A104" s="340" t="s">
        <v>114</v>
      </c>
      <c r="B104" s="52">
        <f>'DAY21'!H104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+(Table124[[#This Row],[OPENING ]]+Table124[[#This Row],[RECEIPTS]]+Table124[[#This Row],[RETURNS]])-(Table124[[#This Row],[EXCHANGED]]+Table124[[#This Row],[SALES]]+Table124[[#This Row],[ISSUES]])</f>
        <v>0</v>
      </c>
      <c r="I104" s="53">
        <v>0</v>
      </c>
      <c r="J104" s="58">
        <f t="shared" si="27"/>
        <v>0</v>
      </c>
      <c r="K104" s="53">
        <f>+'DAY21'!K104+'DAY22'!C104</f>
        <v>0</v>
      </c>
      <c r="L104" s="54">
        <f>+'DAY21'!L104+'DAY22'!D104</f>
        <v>0</v>
      </c>
      <c r="M104" s="55">
        <f>+'DAY21'!M104+'DAY22'!E104</f>
        <v>0</v>
      </c>
      <c r="N104" s="52">
        <f>+'DAY21'!N104+'DAY22'!F104</f>
        <v>0</v>
      </c>
      <c r="O104" s="276">
        <f>+'DAY21'!O104+'DAY22'!G104</f>
        <v>0</v>
      </c>
      <c r="P104" s="53">
        <f t="shared" si="36"/>
        <v>0</v>
      </c>
      <c r="Q104" s="54">
        <f t="shared" si="37"/>
        <v>0</v>
      </c>
      <c r="R104" s="55">
        <f t="shared" si="38"/>
        <v>0</v>
      </c>
      <c r="S104" s="52">
        <f t="shared" si="39"/>
        <v>0</v>
      </c>
      <c r="T104" s="276">
        <f t="shared" si="40"/>
        <v>0</v>
      </c>
      <c r="U104" s="62">
        <f t="shared" si="26"/>
        <v>0</v>
      </c>
    </row>
    <row r="105" spans="1:21" x14ac:dyDescent="0.25">
      <c r="A105" s="340" t="s">
        <v>113</v>
      </c>
      <c r="B105" s="52">
        <f>'DAY21'!H105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+(Table124[[#This Row],[OPENING ]]+Table124[[#This Row],[RECEIPTS]]+Table124[[#This Row],[RETURNS]])-(Table124[[#This Row],[EXCHANGED]]+Table124[[#This Row],[SALES]]+Table124[[#This Row],[ISSUES]])</f>
        <v>0</v>
      </c>
      <c r="I105" s="53">
        <v>0</v>
      </c>
      <c r="J105" s="58">
        <f t="shared" si="27"/>
        <v>0</v>
      </c>
      <c r="K105" s="53">
        <f>+'DAY21'!K105+'DAY22'!C105</f>
        <v>0</v>
      </c>
      <c r="L105" s="54">
        <f>+'DAY21'!L105+'DAY22'!D105</f>
        <v>0</v>
      </c>
      <c r="M105" s="55">
        <f>+'DAY21'!M105+'DAY22'!E105</f>
        <v>0</v>
      </c>
      <c r="N105" s="52">
        <f>+'DAY21'!N105+'DAY22'!F105</f>
        <v>0</v>
      </c>
      <c r="O105" s="276">
        <f>+'DAY21'!O105+'DAY22'!G105</f>
        <v>0</v>
      </c>
      <c r="P105" s="53">
        <f t="shared" si="36"/>
        <v>0</v>
      </c>
      <c r="Q105" s="54">
        <f t="shared" si="37"/>
        <v>0</v>
      </c>
      <c r="R105" s="55">
        <f t="shared" si="38"/>
        <v>0</v>
      </c>
      <c r="S105" s="52">
        <f t="shared" si="39"/>
        <v>0</v>
      </c>
      <c r="T105" s="276">
        <f t="shared" si="40"/>
        <v>0</v>
      </c>
      <c r="U105" s="62">
        <f t="shared" si="26"/>
        <v>0</v>
      </c>
    </row>
    <row r="106" spans="1:21" x14ac:dyDescent="0.25">
      <c r="A106" s="341" t="s">
        <v>171</v>
      </c>
      <c r="B106" s="52">
        <f>'DAY21'!H106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+(Table124[[#This Row],[OPENING ]]+Table124[[#This Row],[RECEIPTS]]+Table124[[#This Row],[RETURNS]])-(Table124[[#This Row],[EXCHANGED]]+Table124[[#This Row],[SALES]]+Table124[[#This Row],[ISSUES]])</f>
        <v>0</v>
      </c>
      <c r="I106" s="53">
        <v>0</v>
      </c>
      <c r="J106" s="58">
        <f t="shared" si="27"/>
        <v>0</v>
      </c>
      <c r="K106" s="53">
        <f>+'DAY21'!K106+'DAY22'!C106</f>
        <v>0</v>
      </c>
      <c r="L106" s="54">
        <f>+'DAY21'!L106+'DAY22'!D106</f>
        <v>0</v>
      </c>
      <c r="M106" s="55">
        <f>+'DAY21'!M106+'DAY22'!E106</f>
        <v>0</v>
      </c>
      <c r="N106" s="52">
        <f>+'DAY21'!N106+'DAY22'!F106</f>
        <v>0</v>
      </c>
      <c r="O106" s="276">
        <f>+'DAY21'!O106+'DAY22'!G106</f>
        <v>0</v>
      </c>
      <c r="P106" s="53">
        <f t="shared" si="36"/>
        <v>0</v>
      </c>
      <c r="Q106" s="54">
        <f t="shared" si="37"/>
        <v>0</v>
      </c>
      <c r="R106" s="55">
        <f t="shared" si="38"/>
        <v>0</v>
      </c>
      <c r="S106" s="52">
        <f t="shared" si="39"/>
        <v>0</v>
      </c>
      <c r="T106" s="276">
        <f t="shared" si="40"/>
        <v>0</v>
      </c>
      <c r="U106" s="62">
        <f t="shared" si="26"/>
        <v>0</v>
      </c>
    </row>
    <row r="107" spans="1:21" x14ac:dyDescent="0.25">
      <c r="A107" s="340" t="s">
        <v>261</v>
      </c>
      <c r="B107" s="52">
        <f>'DAY21'!H107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+(Table124[[#This Row],[OPENING ]]+Table124[[#This Row],[RECEIPTS]]+Table124[[#This Row],[RETURNS]])-(Table124[[#This Row],[EXCHANGED]]+Table124[[#This Row],[SALES]]+Table124[[#This Row],[ISSUES]])</f>
        <v>258.60000000000002</v>
      </c>
      <c r="I107" s="53">
        <v>0</v>
      </c>
      <c r="J107" s="58">
        <f t="shared" si="27"/>
        <v>-258.60000000000002</v>
      </c>
      <c r="K107" s="53">
        <f>+'DAY21'!K107+'DAY22'!C107</f>
        <v>0</v>
      </c>
      <c r="L107" s="54">
        <f>+'DAY21'!L107+'DAY22'!D107</f>
        <v>0</v>
      </c>
      <c r="M107" s="55">
        <f>+'DAY21'!M107+'DAY22'!E107</f>
        <v>0</v>
      </c>
      <c r="N107" s="52">
        <f>+'DAY21'!N107+'DAY22'!F107</f>
        <v>0</v>
      </c>
      <c r="O107" s="276">
        <f>+'DAY21'!O107+'DAY22'!G107</f>
        <v>0</v>
      </c>
      <c r="P107" s="53">
        <f t="shared" si="36"/>
        <v>0</v>
      </c>
      <c r="Q107" s="54">
        <f t="shared" si="37"/>
        <v>0</v>
      </c>
      <c r="R107" s="55">
        <f t="shared" si="38"/>
        <v>0</v>
      </c>
      <c r="S107" s="52">
        <f t="shared" si="39"/>
        <v>0</v>
      </c>
      <c r="T107" s="276">
        <f t="shared" si="40"/>
        <v>0</v>
      </c>
      <c r="U107" s="62">
        <f t="shared" si="26"/>
        <v>0</v>
      </c>
    </row>
    <row r="108" spans="1:21" x14ac:dyDescent="0.25">
      <c r="A108" s="342" t="s">
        <v>220</v>
      </c>
      <c r="B108" s="52">
        <f>'DAY21'!H108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+(Table124[[#This Row],[OPENING ]]+Table124[[#This Row],[RECEIPTS]]+Table124[[#This Row],[RETURNS]])-(Table124[[#This Row],[EXCHANGED]]+Table124[[#This Row],[SALES]]+Table124[[#This Row],[ISSUES]])</f>
        <v>9803.4</v>
      </c>
      <c r="I108" s="53">
        <v>0</v>
      </c>
      <c r="J108" s="58">
        <f t="shared" si="27"/>
        <v>-9803.4</v>
      </c>
      <c r="K108" s="53">
        <f>+'DAY21'!K108+'DAY22'!C108</f>
        <v>6075</v>
      </c>
      <c r="L108" s="54">
        <f>+'DAY21'!L108+'DAY22'!D108</f>
        <v>0</v>
      </c>
      <c r="M108" s="55">
        <f>+'DAY21'!M108+'DAY22'!E108</f>
        <v>0</v>
      </c>
      <c r="N108" s="52">
        <f>+'DAY21'!N108+'DAY22'!F108</f>
        <v>0</v>
      </c>
      <c r="O108" s="276">
        <f>+'DAY21'!O108+'DAY22'!G108</f>
        <v>3900</v>
      </c>
      <c r="P108" s="53">
        <f t="shared" si="36"/>
        <v>276.13636363636363</v>
      </c>
      <c r="Q108" s="54">
        <f t="shared" si="37"/>
        <v>0</v>
      </c>
      <c r="R108" s="55">
        <f t="shared" si="38"/>
        <v>0</v>
      </c>
      <c r="S108" s="52">
        <f t="shared" si="39"/>
        <v>0</v>
      </c>
      <c r="T108" s="276">
        <f t="shared" si="40"/>
        <v>177.27272727272728</v>
      </c>
      <c r="U108" s="62">
        <f t="shared" si="26"/>
        <v>21.621533834586465</v>
      </c>
    </row>
    <row r="109" spans="1:21" x14ac:dyDescent="0.25">
      <c r="A109" s="340"/>
      <c r="B109" s="52">
        <f>'DAY21'!H109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+(Table124[[#This Row],[OPENING ]]+Table124[[#This Row],[RECEIPTS]]+Table124[[#This Row],[RETURNS]])-(Table124[[#This Row],[EXCHANGED]]+Table124[[#This Row],[SALES]]+Table124[[#This Row],[ISSUES]])</f>
        <v>0</v>
      </c>
      <c r="I109" s="53">
        <v>0</v>
      </c>
      <c r="J109" s="58">
        <f t="shared" si="27"/>
        <v>0</v>
      </c>
      <c r="K109" s="53">
        <f>+'DAY21'!K109+'DAY22'!C109</f>
        <v>0</v>
      </c>
      <c r="L109" s="54">
        <f>+'DAY21'!L109+'DAY22'!D109</f>
        <v>0</v>
      </c>
      <c r="M109" s="55">
        <f>+'DAY21'!M109+'DAY22'!E109</f>
        <v>0</v>
      </c>
      <c r="N109" s="52">
        <f>+'DAY21'!N109+'DAY22'!F109</f>
        <v>0</v>
      </c>
      <c r="O109" s="276">
        <f>+'DAY21'!O109+'DAY22'!G109</f>
        <v>0</v>
      </c>
      <c r="P109" s="53">
        <f t="shared" si="36"/>
        <v>0</v>
      </c>
      <c r="Q109" s="54">
        <f t="shared" si="37"/>
        <v>0</v>
      </c>
      <c r="R109" s="55">
        <f t="shared" si="38"/>
        <v>0</v>
      </c>
      <c r="S109" s="52">
        <f t="shared" si="39"/>
        <v>0</v>
      </c>
      <c r="T109" s="276">
        <f t="shared" si="40"/>
        <v>0</v>
      </c>
      <c r="U109" s="62">
        <f t="shared" si="26"/>
        <v>0</v>
      </c>
    </row>
    <row r="110" spans="1:21" x14ac:dyDescent="0.25">
      <c r="A110" s="340"/>
      <c r="B110" s="52">
        <f>'DAY21'!H110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+(Table124[[#This Row],[OPENING ]]+Table124[[#This Row],[RECEIPTS]]+Table124[[#This Row],[RETURNS]])-(Table124[[#This Row],[EXCHANGED]]+Table124[[#This Row],[SALES]]+Table124[[#This Row],[ISSUES]])</f>
        <v>0</v>
      </c>
      <c r="I110" s="53">
        <v>0</v>
      </c>
      <c r="J110" s="58">
        <f t="shared" si="27"/>
        <v>0</v>
      </c>
      <c r="K110" s="53">
        <f>+'DAY21'!K110+'DAY22'!C110</f>
        <v>0</v>
      </c>
      <c r="L110" s="54">
        <f>+'DAY21'!L110+'DAY22'!D110</f>
        <v>0</v>
      </c>
      <c r="M110" s="55">
        <f>+'DAY21'!M110+'DAY22'!E110</f>
        <v>0</v>
      </c>
      <c r="N110" s="52">
        <f>+'DAY21'!N110+'DAY22'!F110</f>
        <v>0</v>
      </c>
      <c r="O110" s="276">
        <f>+'DAY21'!O110+'DAY22'!G110</f>
        <v>0</v>
      </c>
      <c r="P110" s="53">
        <f t="shared" si="36"/>
        <v>0</v>
      </c>
      <c r="Q110" s="54">
        <f t="shared" si="37"/>
        <v>0</v>
      </c>
      <c r="R110" s="55">
        <f t="shared" si="38"/>
        <v>0</v>
      </c>
      <c r="S110" s="52">
        <f t="shared" si="39"/>
        <v>0</v>
      </c>
      <c r="T110" s="276">
        <f t="shared" si="40"/>
        <v>0</v>
      </c>
      <c r="U110" s="62">
        <f t="shared" si="26"/>
        <v>0</v>
      </c>
    </row>
    <row r="111" spans="1:21" x14ac:dyDescent="0.25">
      <c r="A111" s="340"/>
      <c r="B111" s="52">
        <f>'DAY21'!H111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+(Table124[[#This Row],[OPENING ]]+Table124[[#This Row],[RECEIPTS]]+Table124[[#This Row],[RETURNS]])-(Table124[[#This Row],[EXCHANGED]]+Table124[[#This Row],[SALES]]+Table124[[#This Row],[ISSUES]])</f>
        <v>0</v>
      </c>
      <c r="I111" s="53">
        <v>0</v>
      </c>
      <c r="J111" s="58">
        <f t="shared" si="27"/>
        <v>0</v>
      </c>
      <c r="K111" s="53">
        <f>+'DAY21'!K111+'DAY22'!C111</f>
        <v>0</v>
      </c>
      <c r="L111" s="54">
        <f>+'DAY21'!L111+'DAY22'!D111</f>
        <v>0</v>
      </c>
      <c r="M111" s="55">
        <f>+'DAY21'!M111+'DAY22'!E111</f>
        <v>0</v>
      </c>
      <c r="N111" s="52">
        <f>+'DAY21'!N111+'DAY22'!F111</f>
        <v>0</v>
      </c>
      <c r="O111" s="276">
        <f>+'DAY21'!O111+'DAY22'!G111</f>
        <v>0</v>
      </c>
      <c r="P111" s="53">
        <f t="shared" si="36"/>
        <v>0</v>
      </c>
      <c r="Q111" s="54">
        <f t="shared" si="37"/>
        <v>0</v>
      </c>
      <c r="R111" s="55">
        <f t="shared" si="38"/>
        <v>0</v>
      </c>
      <c r="S111" s="52">
        <f t="shared" si="39"/>
        <v>0</v>
      </c>
      <c r="T111" s="276">
        <f t="shared" si="40"/>
        <v>0</v>
      </c>
      <c r="U111" s="62">
        <f t="shared" si="26"/>
        <v>0</v>
      </c>
    </row>
    <row r="112" spans="1:21" x14ac:dyDescent="0.25">
      <c r="A112" s="340"/>
      <c r="B112" s="52">
        <f>'DAY21'!H112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+(Table124[[#This Row],[OPENING ]]+Table124[[#This Row],[RECEIPTS]]+Table124[[#This Row],[RETURNS]])-(Table124[[#This Row],[EXCHANGED]]+Table124[[#This Row],[SALES]]+Table124[[#This Row],[ISSUES]])</f>
        <v>0</v>
      </c>
      <c r="I112" s="53">
        <v>0</v>
      </c>
      <c r="J112" s="58">
        <f t="shared" si="27"/>
        <v>0</v>
      </c>
      <c r="K112" s="53">
        <f>+'DAY21'!K112+'DAY22'!C112</f>
        <v>0</v>
      </c>
      <c r="L112" s="54">
        <f>+'DAY21'!L112+'DAY22'!D112</f>
        <v>0</v>
      </c>
      <c r="M112" s="55">
        <f>+'DAY21'!M112+'DAY22'!E112</f>
        <v>0</v>
      </c>
      <c r="N112" s="52">
        <f>+'DAY21'!N112+'DAY22'!F112</f>
        <v>0</v>
      </c>
      <c r="O112" s="276">
        <f>+'DAY21'!O112+'DAY22'!G112</f>
        <v>0</v>
      </c>
      <c r="P112" s="53">
        <f t="shared" si="36"/>
        <v>0</v>
      </c>
      <c r="Q112" s="54">
        <f t="shared" si="37"/>
        <v>0</v>
      </c>
      <c r="R112" s="55">
        <f t="shared" si="38"/>
        <v>0</v>
      </c>
      <c r="S112" s="52">
        <f t="shared" si="39"/>
        <v>0</v>
      </c>
      <c r="T112" s="276">
        <f t="shared" si="40"/>
        <v>0</v>
      </c>
      <c r="U112" s="62">
        <f t="shared" si="26"/>
        <v>0</v>
      </c>
    </row>
    <row r="113" spans="1:21" ht="15.75" thickBot="1" x14ac:dyDescent="0.3">
      <c r="A113" s="342" t="s">
        <v>126</v>
      </c>
      <c r="B113" s="52">
        <f>'DAY21'!H113</f>
        <v>0</v>
      </c>
      <c r="C113" s="53">
        <v>0</v>
      </c>
      <c r="D113" s="54">
        <v>0</v>
      </c>
      <c r="E113" s="55">
        <v>0</v>
      </c>
      <c r="F113" s="52">
        <v>0</v>
      </c>
      <c r="G113" s="276">
        <v>0</v>
      </c>
      <c r="H113" s="54">
        <f>+(Table124[[#This Row],[OPENING ]]+Table124[[#This Row],[RECEIPTS]]+Table124[[#This Row],[RETURNS]])-(Table124[[#This Row],[EXCHANGED]]+Table124[[#This Row],[SALES]]+Table124[[#This Row],[ISSUES]])</f>
        <v>0</v>
      </c>
      <c r="I113" s="144">
        <v>0</v>
      </c>
      <c r="J113" s="148">
        <f t="shared" si="27"/>
        <v>0</v>
      </c>
      <c r="K113" s="53">
        <f>+'DAY21'!K113+'DAY22'!C113</f>
        <v>0</v>
      </c>
      <c r="L113" s="54">
        <f>+'DAY21'!L113+'DAY22'!D113</f>
        <v>0</v>
      </c>
      <c r="M113" s="55">
        <f>+'DAY21'!M113+'DAY22'!E113</f>
        <v>0</v>
      </c>
      <c r="N113" s="52">
        <f>+'DAY21'!N113+'DAY22'!F113</f>
        <v>0</v>
      </c>
      <c r="O113" s="276">
        <f>+'DAY21'!O113+'DAY22'!G113</f>
        <v>0</v>
      </c>
      <c r="P113" s="53">
        <f t="shared" si="36"/>
        <v>0</v>
      </c>
      <c r="Q113" s="54">
        <f t="shared" si="37"/>
        <v>0</v>
      </c>
      <c r="R113" s="55">
        <f t="shared" si="38"/>
        <v>0</v>
      </c>
      <c r="S113" s="52">
        <f t="shared" si="39"/>
        <v>0</v>
      </c>
      <c r="T113" s="276">
        <f t="shared" si="40"/>
        <v>0</v>
      </c>
      <c r="U113" s="167">
        <f t="shared" si="26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41">SUM(C102:C113)</f>
        <v>0</v>
      </c>
      <c r="D114" s="162">
        <f t="shared" si="41"/>
        <v>0</v>
      </c>
      <c r="E114" s="163">
        <f t="shared" si="41"/>
        <v>0</v>
      </c>
      <c r="F114" s="160">
        <f t="shared" si="41"/>
        <v>0</v>
      </c>
      <c r="G114" s="277">
        <f t="shared" ref="G114:T114" si="42">SUM(G102:G113)</f>
        <v>0</v>
      </c>
      <c r="H114" s="162">
        <f t="shared" si="42"/>
        <v>10062</v>
      </c>
      <c r="I114" s="161">
        <f t="shared" si="42"/>
        <v>0</v>
      </c>
      <c r="J114" s="165">
        <f>SUM(J102:J113)</f>
        <v>-10062</v>
      </c>
      <c r="K114" s="161">
        <f t="shared" si="42"/>
        <v>6075</v>
      </c>
      <c r="L114" s="162">
        <f t="shared" si="42"/>
        <v>0</v>
      </c>
      <c r="M114" s="163">
        <f t="shared" si="42"/>
        <v>0</v>
      </c>
      <c r="N114" s="160">
        <f t="shared" si="42"/>
        <v>0</v>
      </c>
      <c r="O114" s="277">
        <f t="shared" si="42"/>
        <v>3900</v>
      </c>
      <c r="P114" s="161">
        <f t="shared" si="42"/>
        <v>276.13636363636363</v>
      </c>
      <c r="Q114" s="162">
        <f t="shared" si="42"/>
        <v>0</v>
      </c>
      <c r="R114" s="163">
        <f t="shared" si="42"/>
        <v>0</v>
      </c>
      <c r="S114" s="160">
        <f t="shared" si="42"/>
        <v>0</v>
      </c>
      <c r="T114" s="277">
        <f t="shared" si="42"/>
        <v>177.27272727272728</v>
      </c>
      <c r="U114" s="166">
        <f t="shared" si="26"/>
        <v>22.191879699248123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'DAY21'!H117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+(Table124[[#This Row],[OPENING ]]+Table124[[#This Row],[RECEIPTS]]+Table124[[#This Row],[RETURNS]])-(Table124[[#This Row],[EXCHANGED]]+Table124[[#This Row],[SALES]]+Table124[[#This Row],[ISSUES]])</f>
        <v>0</v>
      </c>
      <c r="I117" s="53">
        <v>0</v>
      </c>
      <c r="J117" s="58">
        <f t="shared" si="27"/>
        <v>0</v>
      </c>
      <c r="K117" s="53">
        <f>+'DAY21'!K117+'DAY22'!C117</f>
        <v>0</v>
      </c>
      <c r="L117" s="54">
        <f>+'DAY21'!L117+'DAY22'!D117</f>
        <v>0</v>
      </c>
      <c r="M117" s="55">
        <f>+'DAY21'!M117+'DAY22'!E117</f>
        <v>0</v>
      </c>
      <c r="N117" s="52">
        <f>+'DAY21'!N117+'DAY22'!F117</f>
        <v>0</v>
      </c>
      <c r="O117" s="276">
        <f>+'DAY21'!O117+'DAY22'!G117</f>
        <v>0</v>
      </c>
      <c r="P117" s="53">
        <f>+K117/22</f>
        <v>0</v>
      </c>
      <c r="Q117" s="54">
        <f>+L117/22</f>
        <v>0</v>
      </c>
      <c r="R117" s="55">
        <f>+M117/22</f>
        <v>0</v>
      </c>
      <c r="S117" s="52">
        <f>+N117/22</f>
        <v>0</v>
      </c>
      <c r="T117" s="276">
        <f>+O117/22</f>
        <v>0</v>
      </c>
      <c r="U117" s="62">
        <f t="shared" si="26"/>
        <v>0</v>
      </c>
    </row>
    <row r="118" spans="1:21" x14ac:dyDescent="0.25">
      <c r="A118" s="78" t="s">
        <v>46</v>
      </c>
      <c r="B118" s="52">
        <f>'DAY21'!H118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+(Table124[[#This Row],[OPENING ]]+Table124[[#This Row],[RECEIPTS]]+Table124[[#This Row],[RETURNS]])-(Table124[[#This Row],[EXCHANGED]]+Table124[[#This Row],[SALES]]+Table124[[#This Row],[ISSUES]])</f>
        <v>0</v>
      </c>
      <c r="I118" s="53">
        <v>0</v>
      </c>
      <c r="J118" s="58">
        <f t="shared" si="27"/>
        <v>0</v>
      </c>
      <c r="K118" s="53">
        <f>+'DAY21'!K118+'DAY22'!C118</f>
        <v>0</v>
      </c>
      <c r="L118" s="54">
        <f>+'DAY21'!L118+'DAY22'!D118</f>
        <v>0</v>
      </c>
      <c r="M118" s="55">
        <f>+'DAY21'!M118+'DAY22'!E118</f>
        <v>0</v>
      </c>
      <c r="N118" s="52">
        <f>+'DAY21'!N118+'DAY22'!F118</f>
        <v>0</v>
      </c>
      <c r="O118" s="276">
        <f>+'DAY21'!O118+'DAY22'!G118</f>
        <v>0</v>
      </c>
      <c r="P118" s="53">
        <f t="shared" ref="P118:P124" si="43">+K118/22</f>
        <v>0</v>
      </c>
      <c r="Q118" s="54">
        <f t="shared" ref="Q118:Q124" si="44">+L118/22</f>
        <v>0</v>
      </c>
      <c r="R118" s="55">
        <f t="shared" ref="R118:R124" si="45">+M118/22</f>
        <v>0</v>
      </c>
      <c r="S118" s="52">
        <f t="shared" ref="S118:S124" si="46">+N118/22</f>
        <v>0</v>
      </c>
      <c r="T118" s="276">
        <f t="shared" ref="T118:T124" si="47">+O118/22</f>
        <v>0</v>
      </c>
      <c r="U118" s="62">
        <f t="shared" si="26"/>
        <v>0</v>
      </c>
    </row>
    <row r="119" spans="1:21" x14ac:dyDescent="0.25">
      <c r="A119" s="78"/>
      <c r="B119" s="52">
        <f>'DAY21'!H119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+(Table124[[#This Row],[OPENING ]]+Table124[[#This Row],[RECEIPTS]]+Table124[[#This Row],[RETURNS]])-(Table124[[#This Row],[EXCHANGED]]+Table124[[#This Row],[SALES]]+Table124[[#This Row],[ISSUES]])</f>
        <v>0</v>
      </c>
      <c r="I119" s="53">
        <v>0</v>
      </c>
      <c r="J119" s="58">
        <f t="shared" si="27"/>
        <v>0</v>
      </c>
      <c r="K119" s="53">
        <f>+'DAY21'!K119+'DAY22'!C119</f>
        <v>0</v>
      </c>
      <c r="L119" s="54">
        <f>+'DAY21'!L119+'DAY22'!D119</f>
        <v>0</v>
      </c>
      <c r="M119" s="55">
        <f>+'DAY21'!M119+'DAY22'!E119</f>
        <v>0</v>
      </c>
      <c r="N119" s="52">
        <f>+'DAY21'!N119+'DAY22'!F119</f>
        <v>0</v>
      </c>
      <c r="O119" s="276">
        <f>+'DAY21'!O119+'DAY22'!G119</f>
        <v>0</v>
      </c>
      <c r="P119" s="53">
        <f t="shared" si="43"/>
        <v>0</v>
      </c>
      <c r="Q119" s="54">
        <f t="shared" si="44"/>
        <v>0</v>
      </c>
      <c r="R119" s="55">
        <f t="shared" si="45"/>
        <v>0</v>
      </c>
      <c r="S119" s="52">
        <f t="shared" si="46"/>
        <v>0</v>
      </c>
      <c r="T119" s="276">
        <f t="shared" si="47"/>
        <v>0</v>
      </c>
      <c r="U119" s="62">
        <f t="shared" si="26"/>
        <v>0</v>
      </c>
    </row>
    <row r="120" spans="1:21" x14ac:dyDescent="0.25">
      <c r="A120" s="78" t="s">
        <v>230</v>
      </c>
      <c r="B120" s="52">
        <f>'DAY21'!H120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+(Table124[[#This Row],[OPENING ]]+Table124[[#This Row],[RECEIPTS]]+Table124[[#This Row],[RETURNS]])-(Table124[[#This Row],[EXCHANGED]]+Table124[[#This Row],[SALES]]+Table124[[#This Row],[ISSUES]])</f>
        <v>0</v>
      </c>
      <c r="I120" s="53">
        <v>0</v>
      </c>
      <c r="J120" s="58">
        <f t="shared" si="27"/>
        <v>0</v>
      </c>
      <c r="K120" s="53">
        <f>+'DAY21'!K120+'DAY22'!C120</f>
        <v>0</v>
      </c>
      <c r="L120" s="54">
        <f>+'DAY21'!L120+'DAY22'!D120</f>
        <v>0</v>
      </c>
      <c r="M120" s="55">
        <f>+'DAY21'!M120+'DAY22'!E120</f>
        <v>0</v>
      </c>
      <c r="N120" s="52">
        <f>+'DAY21'!N120+'DAY22'!F120</f>
        <v>0</v>
      </c>
      <c r="O120" s="276">
        <f>+'DAY21'!O120+'DAY22'!G120</f>
        <v>0</v>
      </c>
      <c r="P120" s="53">
        <f t="shared" si="43"/>
        <v>0</v>
      </c>
      <c r="Q120" s="54">
        <f t="shared" si="44"/>
        <v>0</v>
      </c>
      <c r="R120" s="55">
        <f t="shared" si="45"/>
        <v>0</v>
      </c>
      <c r="S120" s="52">
        <f t="shared" si="46"/>
        <v>0</v>
      </c>
      <c r="T120" s="276">
        <f t="shared" si="47"/>
        <v>0</v>
      </c>
      <c r="U120" s="62">
        <f t="shared" si="26"/>
        <v>0</v>
      </c>
    </row>
    <row r="121" spans="1:21" x14ac:dyDescent="0.25">
      <c r="A121" s="78" t="s">
        <v>231</v>
      </c>
      <c r="B121" s="52">
        <f>'DAY21'!H121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+(Table124[[#This Row],[OPENING ]]+Table124[[#This Row],[RECEIPTS]]+Table124[[#This Row],[RETURNS]])-(Table124[[#This Row],[EXCHANGED]]+Table124[[#This Row],[SALES]]+Table124[[#This Row],[ISSUES]])</f>
        <v>8486.7999999999993</v>
      </c>
      <c r="I121" s="53">
        <v>0</v>
      </c>
      <c r="J121" s="58">
        <f t="shared" si="27"/>
        <v>-8486.7999999999993</v>
      </c>
      <c r="K121" s="53">
        <f>+'DAY21'!K121+'DAY22'!C121</f>
        <v>0</v>
      </c>
      <c r="L121" s="54">
        <f>+'DAY21'!L121+'DAY22'!D121</f>
        <v>0</v>
      </c>
      <c r="M121" s="55">
        <f>+'DAY21'!M121+'DAY22'!E121</f>
        <v>0</v>
      </c>
      <c r="N121" s="52">
        <f>+'DAY21'!N121+'DAY22'!F121</f>
        <v>0</v>
      </c>
      <c r="O121" s="276">
        <f>+'DAY21'!O121+'DAY22'!G121</f>
        <v>0</v>
      </c>
      <c r="P121" s="53">
        <f t="shared" si="43"/>
        <v>0</v>
      </c>
      <c r="Q121" s="54">
        <f t="shared" si="44"/>
        <v>0</v>
      </c>
      <c r="R121" s="55">
        <f t="shared" si="45"/>
        <v>0</v>
      </c>
      <c r="S121" s="52">
        <f t="shared" si="46"/>
        <v>0</v>
      </c>
      <c r="T121" s="276">
        <f t="shared" si="47"/>
        <v>0</v>
      </c>
      <c r="U121" s="62">
        <f t="shared" si="26"/>
        <v>0</v>
      </c>
    </row>
    <row r="122" spans="1:21" x14ac:dyDescent="0.25">
      <c r="A122" s="78" t="s">
        <v>232</v>
      </c>
      <c r="B122" s="52">
        <f>'DAY21'!H122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+(Table124[[#This Row],[OPENING ]]+Table124[[#This Row],[RECEIPTS]]+Table124[[#This Row],[RETURNS]])-(Table124[[#This Row],[EXCHANGED]]+Table124[[#This Row],[SALES]]+Table124[[#This Row],[ISSUES]])</f>
        <v>0</v>
      </c>
      <c r="I122" s="53">
        <v>0</v>
      </c>
      <c r="J122" s="58">
        <f t="shared" si="27"/>
        <v>0</v>
      </c>
      <c r="K122" s="53">
        <f>+'DAY21'!K122+'DAY22'!C122</f>
        <v>0</v>
      </c>
      <c r="L122" s="54">
        <f>+'DAY21'!L122+'DAY22'!D122</f>
        <v>0</v>
      </c>
      <c r="M122" s="55">
        <f>+'DAY21'!M122+'DAY22'!E122</f>
        <v>0</v>
      </c>
      <c r="N122" s="52">
        <f>+'DAY21'!N122+'DAY22'!F122</f>
        <v>0</v>
      </c>
      <c r="O122" s="276">
        <f>+'DAY21'!O122+'DAY22'!G122</f>
        <v>0</v>
      </c>
      <c r="P122" s="53">
        <f t="shared" si="43"/>
        <v>0</v>
      </c>
      <c r="Q122" s="54">
        <f t="shared" si="44"/>
        <v>0</v>
      </c>
      <c r="R122" s="55">
        <f t="shared" si="45"/>
        <v>0</v>
      </c>
      <c r="S122" s="52">
        <f t="shared" si="46"/>
        <v>0</v>
      </c>
      <c r="T122" s="276">
        <f t="shared" si="47"/>
        <v>0</v>
      </c>
      <c r="U122" s="62">
        <f t="shared" si="26"/>
        <v>0</v>
      </c>
    </row>
    <row r="123" spans="1:21" x14ac:dyDescent="0.25">
      <c r="A123" s="320" t="s">
        <v>246</v>
      </c>
      <c r="B123" s="52">
        <f>'DAY21'!H123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+(Table124[[#This Row],[OPENING ]]+Table124[[#This Row],[RECEIPTS]]+Table124[[#This Row],[RETURNS]])-(Table124[[#This Row],[EXCHANGED]]+Table124[[#This Row],[SALES]]+Table124[[#This Row],[ISSUES]])</f>
        <v>100</v>
      </c>
      <c r="I123" s="53">
        <v>0</v>
      </c>
      <c r="J123" s="58">
        <f t="shared" si="27"/>
        <v>-100</v>
      </c>
      <c r="K123" s="53">
        <f>+'DAY21'!K123+'DAY22'!C123</f>
        <v>0</v>
      </c>
      <c r="L123" s="54">
        <f>+'DAY21'!L123+'DAY22'!D123</f>
        <v>0</v>
      </c>
      <c r="M123" s="55">
        <f>+'DAY21'!M123+'DAY22'!E123</f>
        <v>0</v>
      </c>
      <c r="N123" s="52">
        <f>+'DAY21'!N123+'DAY22'!F123</f>
        <v>0</v>
      </c>
      <c r="O123" s="276">
        <f>+'DAY21'!O123+'DAY22'!G123</f>
        <v>0</v>
      </c>
      <c r="P123" s="53">
        <f t="shared" si="43"/>
        <v>0</v>
      </c>
      <c r="Q123" s="54">
        <f t="shared" si="44"/>
        <v>0</v>
      </c>
      <c r="R123" s="55">
        <f t="shared" si="45"/>
        <v>0</v>
      </c>
      <c r="S123" s="52">
        <f t="shared" si="46"/>
        <v>0</v>
      </c>
      <c r="T123" s="276">
        <f t="shared" si="47"/>
        <v>0</v>
      </c>
      <c r="U123" s="62">
        <f t="shared" si="26"/>
        <v>0</v>
      </c>
    </row>
    <row r="124" spans="1:21" ht="15.75" thickBot="1" x14ac:dyDescent="0.3">
      <c r="A124" s="177"/>
      <c r="B124" s="52">
        <f>'DAY21'!H124</f>
        <v>0</v>
      </c>
      <c r="C124" s="53">
        <v>0</v>
      </c>
      <c r="D124" s="54">
        <v>0</v>
      </c>
      <c r="E124" s="55">
        <v>0</v>
      </c>
      <c r="F124" s="52">
        <v>0</v>
      </c>
      <c r="G124" s="276">
        <v>0</v>
      </c>
      <c r="H124" s="54">
        <f>+(Table124[[#This Row],[OPENING ]]+Table124[[#This Row],[RECEIPTS]]+Table124[[#This Row],[RETURNS]])-(Table124[[#This Row],[EXCHANGED]]+Table124[[#This Row],[SALES]]+Table124[[#This Row],[ISSUES]])</f>
        <v>0</v>
      </c>
      <c r="I124" s="144">
        <v>0</v>
      </c>
      <c r="J124" s="148">
        <f t="shared" si="27"/>
        <v>0</v>
      </c>
      <c r="K124" s="53">
        <f>+'DAY21'!K124+'DAY22'!C124</f>
        <v>0</v>
      </c>
      <c r="L124" s="54">
        <f>+'DAY21'!L124+'DAY22'!D124</f>
        <v>0</v>
      </c>
      <c r="M124" s="55">
        <f>+'DAY21'!M124+'DAY22'!E124</f>
        <v>0</v>
      </c>
      <c r="N124" s="52">
        <f>+'DAY21'!N124+'DAY22'!F124</f>
        <v>0</v>
      </c>
      <c r="O124" s="276">
        <f>+'DAY21'!O124+'DAY22'!G124</f>
        <v>0</v>
      </c>
      <c r="P124" s="53">
        <f t="shared" si="43"/>
        <v>0</v>
      </c>
      <c r="Q124" s="54">
        <f t="shared" si="44"/>
        <v>0</v>
      </c>
      <c r="R124" s="55">
        <f t="shared" si="45"/>
        <v>0</v>
      </c>
      <c r="S124" s="52">
        <f t="shared" si="46"/>
        <v>0</v>
      </c>
      <c r="T124" s="276">
        <f t="shared" si="47"/>
        <v>0</v>
      </c>
      <c r="U124" s="167">
        <f t="shared" si="26"/>
        <v>0</v>
      </c>
    </row>
    <row r="125" spans="1:21" ht="17.25" thickBot="1" x14ac:dyDescent="0.35">
      <c r="A125" s="159" t="s">
        <v>196</v>
      </c>
      <c r="B125" s="160">
        <f t="shared" ref="B125:T125" si="48">SUM(B117:B124)</f>
        <v>8586.7999999999993</v>
      </c>
      <c r="C125" s="161">
        <f t="shared" si="48"/>
        <v>0</v>
      </c>
      <c r="D125" s="162">
        <f t="shared" si="48"/>
        <v>0</v>
      </c>
      <c r="E125" s="163">
        <f t="shared" si="48"/>
        <v>0</v>
      </c>
      <c r="F125" s="160">
        <f t="shared" si="48"/>
        <v>0</v>
      </c>
      <c r="G125" s="277">
        <f t="shared" si="48"/>
        <v>0</v>
      </c>
      <c r="H125" s="162">
        <f t="shared" si="48"/>
        <v>8586.7999999999993</v>
      </c>
      <c r="I125" s="161">
        <f t="shared" si="48"/>
        <v>0</v>
      </c>
      <c r="J125" s="165">
        <f>SUM(J117:J124)</f>
        <v>-8586.7999999999993</v>
      </c>
      <c r="K125" s="161">
        <f t="shared" si="48"/>
        <v>0</v>
      </c>
      <c r="L125" s="162">
        <f t="shared" si="48"/>
        <v>0</v>
      </c>
      <c r="M125" s="163">
        <f t="shared" si="48"/>
        <v>0</v>
      </c>
      <c r="N125" s="160">
        <f t="shared" si="48"/>
        <v>0</v>
      </c>
      <c r="O125" s="277">
        <f t="shared" si="48"/>
        <v>0</v>
      </c>
      <c r="P125" s="161">
        <f t="shared" si="48"/>
        <v>0</v>
      </c>
      <c r="Q125" s="162">
        <f t="shared" si="48"/>
        <v>0</v>
      </c>
      <c r="R125" s="163">
        <f t="shared" si="48"/>
        <v>0</v>
      </c>
      <c r="S125" s="160">
        <f t="shared" si="48"/>
        <v>0</v>
      </c>
      <c r="T125" s="277">
        <f t="shared" si="48"/>
        <v>0</v>
      </c>
      <c r="U125" s="166">
        <f t="shared" si="26"/>
        <v>0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'DAY21'!H128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+(Table124[[#This Row],[OPENING ]]+Table124[[#This Row],[RECEIPTS]]+Table124[[#This Row],[RETURNS]])-(Table124[[#This Row],[EXCHANGED]]+Table124[[#This Row],[SALES]]+Table124[[#This Row],[ISSUES]])</f>
        <v>0</v>
      </c>
      <c r="I128" s="53">
        <v>0</v>
      </c>
      <c r="J128" s="58">
        <f t="shared" si="27"/>
        <v>0</v>
      </c>
      <c r="K128" s="53">
        <f>+'DAY21'!K128+'DAY22'!C128</f>
        <v>0</v>
      </c>
      <c r="L128" s="54">
        <f>+'DAY21'!L128+'DAY22'!D128</f>
        <v>0</v>
      </c>
      <c r="M128" s="55">
        <f>+'DAY21'!M128+'DAY22'!E128</f>
        <v>0</v>
      </c>
      <c r="N128" s="52">
        <f>+'DAY21'!N128+'DAY22'!F128</f>
        <v>0</v>
      </c>
      <c r="O128" s="276">
        <f>+'DAY21'!O128+'DAY22'!G128</f>
        <v>1017</v>
      </c>
      <c r="P128" s="53">
        <f>+K128/22</f>
        <v>0</v>
      </c>
      <c r="Q128" s="54">
        <f>+L128/22</f>
        <v>0</v>
      </c>
      <c r="R128" s="55">
        <f>+M128/22</f>
        <v>0</v>
      </c>
      <c r="S128" s="52">
        <f>+N128/22</f>
        <v>0</v>
      </c>
      <c r="T128" s="276">
        <f>+O128/22</f>
        <v>46.227272727272727</v>
      </c>
      <c r="U128" s="62">
        <f t="shared" si="26"/>
        <v>0</v>
      </c>
    </row>
    <row r="129" spans="1:21" x14ac:dyDescent="0.25">
      <c r="A129" s="80" t="s">
        <v>48</v>
      </c>
      <c r="B129" s="52">
        <f>'DAY21'!H129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+(Table124[[#This Row],[OPENING ]]+Table124[[#This Row],[RECEIPTS]]+Table124[[#This Row],[RETURNS]])-(Table124[[#This Row],[EXCHANGED]]+Table124[[#This Row],[SALES]]+Table124[[#This Row],[ISSUES]])</f>
        <v>28</v>
      </c>
      <c r="I129" s="53">
        <v>0</v>
      </c>
      <c r="J129" s="58">
        <f t="shared" si="27"/>
        <v>-28</v>
      </c>
      <c r="K129" s="53">
        <f>+'DAY21'!K129+'DAY22'!C129</f>
        <v>0</v>
      </c>
      <c r="L129" s="54">
        <f>+'DAY21'!L129+'DAY22'!D129</f>
        <v>0</v>
      </c>
      <c r="M129" s="55">
        <f>+'DAY21'!M129+'DAY22'!E129</f>
        <v>0</v>
      </c>
      <c r="N129" s="52">
        <f>+'DAY21'!N129+'DAY22'!F129</f>
        <v>0</v>
      </c>
      <c r="O129" s="276">
        <f>+'DAY21'!O129+'DAY22'!G129</f>
        <v>0</v>
      </c>
      <c r="P129" s="53">
        <f t="shared" ref="P129:P149" si="49">+K129/22</f>
        <v>0</v>
      </c>
      <c r="Q129" s="54">
        <f t="shared" ref="Q129:Q149" si="50">+L129/22</f>
        <v>0</v>
      </c>
      <c r="R129" s="55">
        <f t="shared" ref="R129:R149" si="51">+M129/22</f>
        <v>0</v>
      </c>
      <c r="S129" s="52">
        <f t="shared" ref="S129:S149" si="52">+N129/22</f>
        <v>0</v>
      </c>
      <c r="T129" s="276">
        <f t="shared" ref="T129:T149" si="53">+O129/22</f>
        <v>0</v>
      </c>
      <c r="U129" s="62">
        <f t="shared" si="26"/>
        <v>0</v>
      </c>
    </row>
    <row r="130" spans="1:21" x14ac:dyDescent="0.25">
      <c r="A130" s="80" t="s">
        <v>49</v>
      </c>
      <c r="B130" s="52">
        <f>'DAY21'!H130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+(Table124[[#This Row],[OPENING ]]+Table124[[#This Row],[RECEIPTS]]+Table124[[#This Row],[RETURNS]])-(Table124[[#This Row],[EXCHANGED]]+Table124[[#This Row],[SALES]]+Table124[[#This Row],[ISSUES]])</f>
        <v>0</v>
      </c>
      <c r="I130" s="53">
        <v>0</v>
      </c>
      <c r="J130" s="58">
        <f t="shared" si="27"/>
        <v>0</v>
      </c>
      <c r="K130" s="53">
        <f>+'DAY21'!K130+'DAY22'!C130</f>
        <v>20</v>
      </c>
      <c r="L130" s="54">
        <f>+'DAY21'!L130+'DAY22'!D130</f>
        <v>0</v>
      </c>
      <c r="M130" s="55">
        <f>+'DAY21'!M130+'DAY22'!E130</f>
        <v>0</v>
      </c>
      <c r="N130" s="52">
        <f>+'DAY21'!N130+'DAY22'!F130</f>
        <v>0</v>
      </c>
      <c r="O130" s="276">
        <f>+'DAY21'!O130+'DAY22'!G130</f>
        <v>220</v>
      </c>
      <c r="P130" s="53">
        <f t="shared" si="49"/>
        <v>0.90909090909090906</v>
      </c>
      <c r="Q130" s="54">
        <f t="shared" si="50"/>
        <v>0</v>
      </c>
      <c r="R130" s="55">
        <f t="shared" si="51"/>
        <v>0</v>
      </c>
      <c r="S130" s="52">
        <f t="shared" si="52"/>
        <v>0</v>
      </c>
      <c r="T130" s="276">
        <f t="shared" si="53"/>
        <v>10</v>
      </c>
      <c r="U130" s="62">
        <f t="shared" si="26"/>
        <v>0</v>
      </c>
    </row>
    <row r="131" spans="1:21" x14ac:dyDescent="0.25">
      <c r="A131" s="80" t="s">
        <v>50</v>
      </c>
      <c r="B131" s="52">
        <f>'DAY21'!H131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+(Table124[[#This Row],[OPENING ]]+Table124[[#This Row],[RECEIPTS]]+Table124[[#This Row],[RETURNS]])-(Table124[[#This Row],[EXCHANGED]]+Table124[[#This Row],[SALES]]+Table124[[#This Row],[ISSUES]])</f>
        <v>43.900000000000006</v>
      </c>
      <c r="I131" s="53">
        <v>0</v>
      </c>
      <c r="J131" s="58">
        <f t="shared" si="27"/>
        <v>-43.900000000000006</v>
      </c>
      <c r="K131" s="53">
        <f>+'DAY21'!K131+'DAY22'!C131</f>
        <v>0</v>
      </c>
      <c r="L131" s="54">
        <f>+'DAY21'!L131+'DAY22'!D131</f>
        <v>0</v>
      </c>
      <c r="M131" s="55">
        <f>+'DAY21'!M131+'DAY22'!E131</f>
        <v>0</v>
      </c>
      <c r="N131" s="52">
        <f>+'DAY21'!N131+'DAY22'!F131</f>
        <v>0</v>
      </c>
      <c r="O131" s="276">
        <f>+'DAY21'!O131+'DAY22'!G131</f>
        <v>15.8</v>
      </c>
      <c r="P131" s="53">
        <f t="shared" si="49"/>
        <v>0</v>
      </c>
      <c r="Q131" s="54">
        <f t="shared" si="50"/>
        <v>0</v>
      </c>
      <c r="R131" s="55">
        <f t="shared" si="51"/>
        <v>0</v>
      </c>
      <c r="S131" s="52">
        <f t="shared" si="52"/>
        <v>0</v>
      </c>
      <c r="T131" s="276">
        <f t="shared" si="53"/>
        <v>0.71818181818181825</v>
      </c>
      <c r="U131" s="62">
        <f t="shared" si="26"/>
        <v>61.126582278481017</v>
      </c>
    </row>
    <row r="132" spans="1:21" x14ac:dyDescent="0.25">
      <c r="A132" s="80" t="s">
        <v>107</v>
      </c>
      <c r="B132" s="52">
        <f>'DAY21'!H132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+(Table124[[#This Row],[OPENING ]]+Table124[[#This Row],[RECEIPTS]]+Table124[[#This Row],[RETURNS]])-(Table124[[#This Row],[EXCHANGED]]+Table124[[#This Row],[SALES]]+Table124[[#This Row],[ISSUES]])</f>
        <v>0</v>
      </c>
      <c r="I132" s="53">
        <v>0</v>
      </c>
      <c r="J132" s="58">
        <f t="shared" si="27"/>
        <v>0</v>
      </c>
      <c r="K132" s="53">
        <f>+'DAY21'!K132+'DAY22'!C132</f>
        <v>0</v>
      </c>
      <c r="L132" s="54">
        <f>+'DAY21'!L132+'DAY22'!D132</f>
        <v>0</v>
      </c>
      <c r="M132" s="55">
        <f>+'DAY21'!M132+'DAY22'!E132</f>
        <v>0</v>
      </c>
      <c r="N132" s="52">
        <f>+'DAY21'!N132+'DAY22'!F132</f>
        <v>0</v>
      </c>
      <c r="O132" s="276">
        <f>+'DAY21'!O132+'DAY22'!G132</f>
        <v>0</v>
      </c>
      <c r="P132" s="53">
        <f t="shared" si="49"/>
        <v>0</v>
      </c>
      <c r="Q132" s="54">
        <f t="shared" si="50"/>
        <v>0</v>
      </c>
      <c r="R132" s="55">
        <f t="shared" si="51"/>
        <v>0</v>
      </c>
      <c r="S132" s="52">
        <f t="shared" si="52"/>
        <v>0</v>
      </c>
      <c r="T132" s="276">
        <f t="shared" si="53"/>
        <v>0</v>
      </c>
      <c r="U132" s="62">
        <f t="shared" si="26"/>
        <v>0</v>
      </c>
    </row>
    <row r="133" spans="1:21" x14ac:dyDescent="0.25">
      <c r="A133" s="80" t="s">
        <v>108</v>
      </c>
      <c r="B133" s="52">
        <f>'DAY21'!H133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+(Table124[[#This Row],[OPENING ]]+Table124[[#This Row],[RECEIPTS]]+Table124[[#This Row],[RETURNS]])-(Table124[[#This Row],[EXCHANGED]]+Table124[[#This Row],[SALES]]+Table124[[#This Row],[ISSUES]])</f>
        <v>5775.4</v>
      </c>
      <c r="I133" s="53">
        <v>0</v>
      </c>
      <c r="J133" s="58">
        <f t="shared" si="27"/>
        <v>-5775.4</v>
      </c>
      <c r="K133" s="53">
        <f>+'DAY21'!K133+'DAY22'!C133</f>
        <v>0</v>
      </c>
      <c r="L133" s="54">
        <f>+'DAY21'!L133+'DAY22'!D133</f>
        <v>0</v>
      </c>
      <c r="M133" s="55">
        <f>+'DAY21'!M133+'DAY22'!E133</f>
        <v>0</v>
      </c>
      <c r="N133" s="52">
        <f>+'DAY21'!N133+'DAY22'!F133</f>
        <v>0</v>
      </c>
      <c r="O133" s="276">
        <f>+'DAY21'!O133+'DAY22'!G133</f>
        <v>0</v>
      </c>
      <c r="P133" s="53">
        <f t="shared" si="49"/>
        <v>0</v>
      </c>
      <c r="Q133" s="54">
        <f t="shared" si="50"/>
        <v>0</v>
      </c>
      <c r="R133" s="55">
        <f t="shared" si="51"/>
        <v>0</v>
      </c>
      <c r="S133" s="52">
        <f t="shared" si="52"/>
        <v>0</v>
      </c>
      <c r="T133" s="276">
        <f t="shared" si="53"/>
        <v>0</v>
      </c>
      <c r="U133" s="62">
        <f t="shared" ref="U133:U209" si="54">IFERROR(+H133/(P133+Q133+R133+S133+T133),0)</f>
        <v>0</v>
      </c>
    </row>
    <row r="134" spans="1:21" x14ac:dyDescent="0.25">
      <c r="A134" s="85" t="s">
        <v>115</v>
      </c>
      <c r="B134" s="52">
        <f>'DAY21'!H134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+(Table124[[#This Row],[OPENING ]]+Table124[[#This Row],[RECEIPTS]]+Table124[[#This Row],[RETURNS]])-(Table124[[#This Row],[EXCHANGED]]+Table124[[#This Row],[SALES]]+Table124[[#This Row],[ISSUES]])</f>
        <v>0</v>
      </c>
      <c r="I134" s="53">
        <v>0</v>
      </c>
      <c r="J134" s="58">
        <f t="shared" si="27"/>
        <v>0</v>
      </c>
      <c r="K134" s="53">
        <f>+'DAY21'!K134+'DAY22'!C134</f>
        <v>0</v>
      </c>
      <c r="L134" s="54">
        <f>+'DAY21'!L134+'DAY22'!D134</f>
        <v>0</v>
      </c>
      <c r="M134" s="55">
        <f>+'DAY21'!M134+'DAY22'!E134</f>
        <v>0</v>
      </c>
      <c r="N134" s="52">
        <f>+'DAY21'!N134+'DAY22'!F134</f>
        <v>0</v>
      </c>
      <c r="O134" s="276">
        <f>+'DAY21'!O134+'DAY22'!G134</f>
        <v>0</v>
      </c>
      <c r="P134" s="53">
        <f t="shared" si="49"/>
        <v>0</v>
      </c>
      <c r="Q134" s="54">
        <f t="shared" si="50"/>
        <v>0</v>
      </c>
      <c r="R134" s="55">
        <f t="shared" si="51"/>
        <v>0</v>
      </c>
      <c r="S134" s="52">
        <f t="shared" si="52"/>
        <v>0</v>
      </c>
      <c r="T134" s="276">
        <f t="shared" si="53"/>
        <v>0</v>
      </c>
      <c r="U134" s="62">
        <f t="shared" si="54"/>
        <v>0</v>
      </c>
    </row>
    <row r="135" spans="1:21" x14ac:dyDescent="0.25">
      <c r="A135" s="80" t="s">
        <v>253</v>
      </c>
      <c r="B135" s="52">
        <f>'DAY21'!H135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+(Table124[[#This Row],[OPENING ]]+Table124[[#This Row],[RECEIPTS]]+Table124[[#This Row],[RETURNS]])-(Table124[[#This Row],[EXCHANGED]]+Table124[[#This Row],[SALES]]+Table124[[#This Row],[ISSUES]])</f>
        <v>0</v>
      </c>
      <c r="I135" s="53">
        <v>0</v>
      </c>
      <c r="J135" s="58">
        <f t="shared" si="27"/>
        <v>0</v>
      </c>
      <c r="K135" s="53">
        <f>+'DAY21'!K135+'DAY22'!C135</f>
        <v>0</v>
      </c>
      <c r="L135" s="54">
        <f>+'DAY21'!L135+'DAY22'!D135</f>
        <v>0</v>
      </c>
      <c r="M135" s="55">
        <f>+'DAY21'!M135+'DAY22'!E135</f>
        <v>0</v>
      </c>
      <c r="N135" s="52">
        <f>+'DAY21'!N135+'DAY22'!F135</f>
        <v>0</v>
      </c>
      <c r="O135" s="276">
        <f>+'DAY21'!O135+'DAY22'!G135</f>
        <v>754</v>
      </c>
      <c r="P135" s="53">
        <f t="shared" si="49"/>
        <v>0</v>
      </c>
      <c r="Q135" s="54">
        <f t="shared" si="50"/>
        <v>0</v>
      </c>
      <c r="R135" s="55">
        <f t="shared" si="51"/>
        <v>0</v>
      </c>
      <c r="S135" s="52">
        <f t="shared" si="52"/>
        <v>0</v>
      </c>
      <c r="T135" s="276">
        <f t="shared" si="53"/>
        <v>34.272727272727273</v>
      </c>
      <c r="U135" s="62">
        <f t="shared" si="54"/>
        <v>0</v>
      </c>
    </row>
    <row r="136" spans="1:21" x14ac:dyDescent="0.25">
      <c r="A136" s="80" t="s">
        <v>123</v>
      </c>
      <c r="B136" s="52">
        <f>'DAY21'!H136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+(Table124[[#This Row],[OPENING ]]+Table124[[#This Row],[RECEIPTS]]+Table124[[#This Row],[RETURNS]])-(Table124[[#This Row],[EXCHANGED]]+Table124[[#This Row],[SALES]]+Table124[[#This Row],[ISSUES]])</f>
        <v>0</v>
      </c>
      <c r="I136" s="53">
        <v>0</v>
      </c>
      <c r="J136" s="58">
        <f t="shared" si="27"/>
        <v>0</v>
      </c>
      <c r="K136" s="53">
        <f>+'DAY21'!K136+'DAY22'!C136</f>
        <v>0</v>
      </c>
      <c r="L136" s="54">
        <f>+'DAY21'!L136+'DAY22'!D136</f>
        <v>0</v>
      </c>
      <c r="M136" s="55">
        <f>+'DAY21'!M136+'DAY22'!E136</f>
        <v>0</v>
      </c>
      <c r="N136" s="52">
        <f>+'DAY21'!N136+'DAY22'!F136</f>
        <v>0</v>
      </c>
      <c r="O136" s="276">
        <f>+'DAY21'!O136+'DAY22'!G136</f>
        <v>0</v>
      </c>
      <c r="P136" s="53">
        <f t="shared" si="49"/>
        <v>0</v>
      </c>
      <c r="Q136" s="54">
        <f t="shared" si="50"/>
        <v>0</v>
      </c>
      <c r="R136" s="55">
        <f t="shared" si="51"/>
        <v>0</v>
      </c>
      <c r="S136" s="52">
        <f t="shared" si="52"/>
        <v>0</v>
      </c>
      <c r="T136" s="276">
        <f t="shared" si="53"/>
        <v>0</v>
      </c>
      <c r="U136" s="62">
        <f t="shared" si="54"/>
        <v>0</v>
      </c>
    </row>
    <row r="137" spans="1:21" x14ac:dyDescent="0.25">
      <c r="A137" s="80" t="s">
        <v>124</v>
      </c>
      <c r="B137" s="52">
        <f>'DAY21'!H137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+(Table124[[#This Row],[OPENING ]]+Table124[[#This Row],[RECEIPTS]]+Table124[[#This Row],[RETURNS]])-(Table124[[#This Row],[EXCHANGED]]+Table124[[#This Row],[SALES]]+Table124[[#This Row],[ISSUES]])</f>
        <v>0</v>
      </c>
      <c r="I137" s="53">
        <v>0</v>
      </c>
      <c r="J137" s="58">
        <f t="shared" si="27"/>
        <v>0</v>
      </c>
      <c r="K137" s="53">
        <f>+'DAY21'!K137+'DAY22'!C137</f>
        <v>0</v>
      </c>
      <c r="L137" s="54">
        <f>+'DAY21'!L137+'DAY22'!D137</f>
        <v>0</v>
      </c>
      <c r="M137" s="55">
        <f>+'DAY21'!M137+'DAY22'!E137</f>
        <v>0</v>
      </c>
      <c r="N137" s="52">
        <f>+'DAY21'!N137+'DAY22'!F137</f>
        <v>0</v>
      </c>
      <c r="O137" s="276">
        <f>+'DAY21'!O137+'DAY22'!G137</f>
        <v>0</v>
      </c>
      <c r="P137" s="53">
        <f t="shared" si="49"/>
        <v>0</v>
      </c>
      <c r="Q137" s="54">
        <f t="shared" si="50"/>
        <v>0</v>
      </c>
      <c r="R137" s="55">
        <f t="shared" si="51"/>
        <v>0</v>
      </c>
      <c r="S137" s="52">
        <f t="shared" si="52"/>
        <v>0</v>
      </c>
      <c r="T137" s="276">
        <f t="shared" si="53"/>
        <v>0</v>
      </c>
      <c r="U137" s="62">
        <f t="shared" si="54"/>
        <v>0</v>
      </c>
    </row>
    <row r="138" spans="1:21" x14ac:dyDescent="0.25">
      <c r="A138" s="80" t="s">
        <v>125</v>
      </c>
      <c r="B138" s="52">
        <f>'DAY21'!H138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+(Table124[[#This Row],[OPENING ]]+Table124[[#This Row],[RECEIPTS]]+Table124[[#This Row],[RETURNS]])-(Table124[[#This Row],[EXCHANGED]]+Table124[[#This Row],[SALES]]+Table124[[#This Row],[ISSUES]])</f>
        <v>0</v>
      </c>
      <c r="I138" s="53">
        <v>0</v>
      </c>
      <c r="J138" s="58">
        <f t="shared" si="27"/>
        <v>0</v>
      </c>
      <c r="K138" s="53">
        <f>+'DAY21'!K138+'DAY22'!C138</f>
        <v>0</v>
      </c>
      <c r="L138" s="54">
        <f>+'DAY21'!L138+'DAY22'!D138</f>
        <v>0</v>
      </c>
      <c r="M138" s="55">
        <f>+'DAY21'!M138+'DAY22'!E138</f>
        <v>0</v>
      </c>
      <c r="N138" s="52">
        <f>+'DAY21'!N138+'DAY22'!F138</f>
        <v>0</v>
      </c>
      <c r="O138" s="276">
        <f>+'DAY21'!O138+'DAY22'!G138</f>
        <v>0</v>
      </c>
      <c r="P138" s="53">
        <f t="shared" si="49"/>
        <v>0</v>
      </c>
      <c r="Q138" s="54">
        <f t="shared" si="50"/>
        <v>0</v>
      </c>
      <c r="R138" s="55">
        <f t="shared" si="51"/>
        <v>0</v>
      </c>
      <c r="S138" s="52">
        <f t="shared" si="52"/>
        <v>0</v>
      </c>
      <c r="T138" s="276">
        <f t="shared" si="53"/>
        <v>0</v>
      </c>
      <c r="U138" s="62">
        <f t="shared" si="54"/>
        <v>0</v>
      </c>
    </row>
    <row r="139" spans="1:21" x14ac:dyDescent="0.25">
      <c r="A139" s="80" t="s">
        <v>172</v>
      </c>
      <c r="B139" s="52">
        <f>'DAY21'!H139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+(Table124[[#This Row],[OPENING ]]+Table124[[#This Row],[RECEIPTS]]+Table124[[#This Row],[RETURNS]])-(Table124[[#This Row],[EXCHANGED]]+Table124[[#This Row],[SALES]]+Table124[[#This Row],[ISSUES]])</f>
        <v>0</v>
      </c>
      <c r="I139" s="53">
        <v>0</v>
      </c>
      <c r="J139" s="58">
        <f t="shared" si="27"/>
        <v>0</v>
      </c>
      <c r="K139" s="53">
        <f>+'DAY21'!K139+'DAY22'!C139</f>
        <v>0</v>
      </c>
      <c r="L139" s="54">
        <f>+'DAY21'!L139+'DAY22'!D139</f>
        <v>0</v>
      </c>
      <c r="M139" s="55">
        <f>+'DAY21'!M139+'DAY22'!E139</f>
        <v>0</v>
      </c>
      <c r="N139" s="52">
        <f>+'DAY21'!N139+'DAY22'!F139</f>
        <v>0</v>
      </c>
      <c r="O139" s="276">
        <f>+'DAY21'!O139+'DAY22'!G139</f>
        <v>0</v>
      </c>
      <c r="P139" s="53">
        <f t="shared" si="49"/>
        <v>0</v>
      </c>
      <c r="Q139" s="54">
        <f t="shared" si="50"/>
        <v>0</v>
      </c>
      <c r="R139" s="55">
        <f t="shared" si="51"/>
        <v>0</v>
      </c>
      <c r="S139" s="52">
        <f t="shared" si="52"/>
        <v>0</v>
      </c>
      <c r="T139" s="276">
        <f t="shared" si="53"/>
        <v>0</v>
      </c>
      <c r="U139" s="62">
        <f t="shared" si="54"/>
        <v>0</v>
      </c>
    </row>
    <row r="140" spans="1:21" x14ac:dyDescent="0.25">
      <c r="A140" s="80" t="s">
        <v>173</v>
      </c>
      <c r="B140" s="52">
        <f>'DAY21'!H140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+(Table124[[#This Row],[OPENING ]]+Table124[[#This Row],[RECEIPTS]]+Table124[[#This Row],[RETURNS]])-(Table124[[#This Row],[EXCHANGED]]+Table124[[#This Row],[SALES]]+Table124[[#This Row],[ISSUES]])</f>
        <v>0</v>
      </c>
      <c r="I140" s="53">
        <v>0</v>
      </c>
      <c r="J140" s="58">
        <f t="shared" si="27"/>
        <v>0</v>
      </c>
      <c r="K140" s="53">
        <f>+'DAY21'!K140+'DAY22'!C140</f>
        <v>0</v>
      </c>
      <c r="L140" s="54">
        <f>+'DAY21'!L140+'DAY22'!D140</f>
        <v>0</v>
      </c>
      <c r="M140" s="55">
        <f>+'DAY21'!M140+'DAY22'!E140</f>
        <v>0</v>
      </c>
      <c r="N140" s="52">
        <f>+'DAY21'!N140+'DAY22'!F140</f>
        <v>0</v>
      </c>
      <c r="O140" s="276">
        <f>+'DAY21'!O140+'DAY22'!G140</f>
        <v>0</v>
      </c>
      <c r="P140" s="53">
        <f t="shared" si="49"/>
        <v>0</v>
      </c>
      <c r="Q140" s="54">
        <f t="shared" si="50"/>
        <v>0</v>
      </c>
      <c r="R140" s="55">
        <f t="shared" si="51"/>
        <v>0</v>
      </c>
      <c r="S140" s="52">
        <f t="shared" si="52"/>
        <v>0</v>
      </c>
      <c r="T140" s="276">
        <f t="shared" si="53"/>
        <v>0</v>
      </c>
      <c r="U140" s="62">
        <f t="shared" si="54"/>
        <v>0</v>
      </c>
    </row>
    <row r="141" spans="1:21" x14ac:dyDescent="0.25">
      <c r="A141" s="80" t="s">
        <v>177</v>
      </c>
      <c r="B141" s="52">
        <f>'DAY21'!H141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+(Table124[[#This Row],[OPENING ]]+Table124[[#This Row],[RECEIPTS]]+Table124[[#This Row],[RETURNS]])-(Table124[[#This Row],[EXCHANGED]]+Table124[[#This Row],[SALES]]+Table124[[#This Row],[ISSUES]])</f>
        <v>0</v>
      </c>
      <c r="I141" s="53">
        <v>0</v>
      </c>
      <c r="J141" s="58">
        <f t="shared" si="27"/>
        <v>0</v>
      </c>
      <c r="K141" s="53">
        <f>+'DAY21'!K141+'DAY22'!C141</f>
        <v>0</v>
      </c>
      <c r="L141" s="54">
        <f>+'DAY21'!L141+'DAY22'!D141</f>
        <v>0</v>
      </c>
      <c r="M141" s="55">
        <f>+'DAY21'!M141+'DAY22'!E141</f>
        <v>0</v>
      </c>
      <c r="N141" s="52">
        <f>+'DAY21'!N141+'DAY22'!F141</f>
        <v>0</v>
      </c>
      <c r="O141" s="276">
        <f>+'DAY21'!O141+'DAY22'!G141</f>
        <v>0</v>
      </c>
      <c r="P141" s="53">
        <f t="shared" si="49"/>
        <v>0</v>
      </c>
      <c r="Q141" s="54">
        <f t="shared" si="50"/>
        <v>0</v>
      </c>
      <c r="R141" s="55">
        <f t="shared" si="51"/>
        <v>0</v>
      </c>
      <c r="S141" s="52">
        <f t="shared" si="52"/>
        <v>0</v>
      </c>
      <c r="T141" s="276">
        <f t="shared" si="53"/>
        <v>0</v>
      </c>
      <c r="U141" s="62">
        <f t="shared" si="54"/>
        <v>0</v>
      </c>
    </row>
    <row r="142" spans="1:21" x14ac:dyDescent="0.25">
      <c r="A142" s="80" t="s">
        <v>176</v>
      </c>
      <c r="B142" s="52">
        <f>'DAY21'!H142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+(Table124[[#This Row],[OPENING ]]+Table124[[#This Row],[RECEIPTS]]+Table124[[#This Row],[RETURNS]])-(Table124[[#This Row],[EXCHANGED]]+Table124[[#This Row],[SALES]]+Table124[[#This Row],[ISSUES]])</f>
        <v>0</v>
      </c>
      <c r="I142" s="53">
        <v>0</v>
      </c>
      <c r="J142" s="58">
        <f t="shared" si="27"/>
        <v>0</v>
      </c>
      <c r="K142" s="53">
        <f>+'DAY21'!K142+'DAY22'!C142</f>
        <v>0</v>
      </c>
      <c r="L142" s="54">
        <f>+'DAY21'!L142+'DAY22'!D142</f>
        <v>0</v>
      </c>
      <c r="M142" s="55">
        <f>+'DAY21'!M142+'DAY22'!E142</f>
        <v>0</v>
      </c>
      <c r="N142" s="52">
        <f>+'DAY21'!N142+'DAY22'!F142</f>
        <v>0</v>
      </c>
      <c r="O142" s="276">
        <f>+'DAY21'!O142+'DAY22'!G142</f>
        <v>0</v>
      </c>
      <c r="P142" s="53">
        <f t="shared" si="49"/>
        <v>0</v>
      </c>
      <c r="Q142" s="54">
        <f t="shared" si="50"/>
        <v>0</v>
      </c>
      <c r="R142" s="55">
        <f t="shared" si="51"/>
        <v>0</v>
      </c>
      <c r="S142" s="52">
        <f t="shared" si="52"/>
        <v>0</v>
      </c>
      <c r="T142" s="276">
        <f t="shared" si="53"/>
        <v>0</v>
      </c>
      <c r="U142" s="62">
        <f t="shared" si="54"/>
        <v>0</v>
      </c>
    </row>
    <row r="143" spans="1:21" x14ac:dyDescent="0.25">
      <c r="A143" s="80" t="s">
        <v>210</v>
      </c>
      <c r="B143" s="52">
        <f>'DAY21'!H143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+(Table124[[#This Row],[OPENING ]]+Table124[[#This Row],[RECEIPTS]]+Table124[[#This Row],[RETURNS]])-(Table124[[#This Row],[EXCHANGED]]+Table124[[#This Row],[SALES]]+Table124[[#This Row],[ISSUES]])</f>
        <v>0</v>
      </c>
      <c r="I143" s="53">
        <v>0</v>
      </c>
      <c r="J143" s="58">
        <f t="shared" si="27"/>
        <v>0</v>
      </c>
      <c r="K143" s="53">
        <f>+'DAY21'!K143+'DAY22'!C143</f>
        <v>0</v>
      </c>
      <c r="L143" s="54">
        <f>+'DAY21'!L143+'DAY22'!D143</f>
        <v>0</v>
      </c>
      <c r="M143" s="55">
        <f>+'DAY21'!M143+'DAY22'!E143</f>
        <v>0</v>
      </c>
      <c r="N143" s="52">
        <f>+'DAY21'!N143+'DAY22'!F143</f>
        <v>0</v>
      </c>
      <c r="O143" s="276">
        <f>+'DAY21'!O143+'DAY22'!G143</f>
        <v>0</v>
      </c>
      <c r="P143" s="53">
        <f t="shared" si="49"/>
        <v>0</v>
      </c>
      <c r="Q143" s="54">
        <f t="shared" si="50"/>
        <v>0</v>
      </c>
      <c r="R143" s="55">
        <f t="shared" si="51"/>
        <v>0</v>
      </c>
      <c r="S143" s="52">
        <f t="shared" si="52"/>
        <v>0</v>
      </c>
      <c r="T143" s="276">
        <f t="shared" si="53"/>
        <v>0</v>
      </c>
      <c r="U143" s="62">
        <f t="shared" si="54"/>
        <v>0</v>
      </c>
    </row>
    <row r="144" spans="1:21" x14ac:dyDescent="0.25">
      <c r="A144" s="80" t="s">
        <v>211</v>
      </c>
      <c r="B144" s="52">
        <f>'DAY21'!H144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+(Table124[[#This Row],[OPENING ]]+Table124[[#This Row],[RECEIPTS]]+Table124[[#This Row],[RETURNS]])-(Table124[[#This Row],[EXCHANGED]]+Table124[[#This Row],[SALES]]+Table124[[#This Row],[ISSUES]])</f>
        <v>0</v>
      </c>
      <c r="I144" s="53">
        <v>0</v>
      </c>
      <c r="J144" s="58">
        <f t="shared" si="27"/>
        <v>0</v>
      </c>
      <c r="K144" s="53">
        <f>+'DAY21'!K144+'DAY22'!C144</f>
        <v>0</v>
      </c>
      <c r="L144" s="54">
        <f>+'DAY21'!L144+'DAY22'!D144</f>
        <v>0</v>
      </c>
      <c r="M144" s="55">
        <f>+'DAY21'!M144+'DAY22'!E144</f>
        <v>0</v>
      </c>
      <c r="N144" s="52">
        <f>+'DAY21'!N144+'DAY22'!F144</f>
        <v>0</v>
      </c>
      <c r="O144" s="276">
        <f>+'DAY21'!O144+'DAY22'!G144</f>
        <v>0</v>
      </c>
      <c r="P144" s="53">
        <f t="shared" si="49"/>
        <v>0</v>
      </c>
      <c r="Q144" s="54">
        <f t="shared" si="50"/>
        <v>0</v>
      </c>
      <c r="R144" s="55">
        <f t="shared" si="51"/>
        <v>0</v>
      </c>
      <c r="S144" s="52">
        <f t="shared" si="52"/>
        <v>0</v>
      </c>
      <c r="T144" s="276">
        <f t="shared" si="53"/>
        <v>0</v>
      </c>
      <c r="U144" s="62">
        <f t="shared" si="54"/>
        <v>0</v>
      </c>
    </row>
    <row r="145" spans="1:21" x14ac:dyDescent="0.25">
      <c r="A145" s="80" t="s">
        <v>214</v>
      </c>
      <c r="B145" s="52">
        <f>'DAY21'!H145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+(Table124[[#This Row],[OPENING ]]+Table124[[#This Row],[RECEIPTS]]+Table124[[#This Row],[RETURNS]])-(Table124[[#This Row],[EXCHANGED]]+Table124[[#This Row],[SALES]]+Table124[[#This Row],[ISSUES]])</f>
        <v>0</v>
      </c>
      <c r="I145" s="53">
        <v>0</v>
      </c>
      <c r="J145" s="58">
        <f t="shared" si="27"/>
        <v>0</v>
      </c>
      <c r="K145" s="53">
        <f>+'DAY21'!K145+'DAY22'!C145</f>
        <v>0</v>
      </c>
      <c r="L145" s="54">
        <f>+'DAY21'!L145+'DAY22'!D145</f>
        <v>0</v>
      </c>
      <c r="M145" s="55">
        <f>+'DAY21'!M145+'DAY22'!E145</f>
        <v>0</v>
      </c>
      <c r="N145" s="52">
        <f>+'DAY21'!N145+'DAY22'!F145</f>
        <v>0</v>
      </c>
      <c r="O145" s="276">
        <f>+'DAY21'!O145+'DAY22'!G145</f>
        <v>0</v>
      </c>
      <c r="P145" s="53">
        <f t="shared" si="49"/>
        <v>0</v>
      </c>
      <c r="Q145" s="54">
        <f t="shared" si="50"/>
        <v>0</v>
      </c>
      <c r="R145" s="55">
        <f t="shared" si="51"/>
        <v>0</v>
      </c>
      <c r="S145" s="52">
        <f t="shared" si="52"/>
        <v>0</v>
      </c>
      <c r="T145" s="276">
        <f t="shared" si="53"/>
        <v>0</v>
      </c>
      <c r="U145" s="62">
        <f t="shared" si="54"/>
        <v>0</v>
      </c>
    </row>
    <row r="146" spans="1:21" x14ac:dyDescent="0.25">
      <c r="A146" s="80" t="s">
        <v>215</v>
      </c>
      <c r="B146" s="52">
        <f>'DAY21'!H146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+(Table124[[#This Row],[OPENING ]]+Table124[[#This Row],[RECEIPTS]]+Table124[[#This Row],[RETURNS]])-(Table124[[#This Row],[EXCHANGED]]+Table124[[#This Row],[SALES]]+Table124[[#This Row],[ISSUES]])</f>
        <v>0</v>
      </c>
      <c r="I146" s="53">
        <v>0</v>
      </c>
      <c r="J146" s="58">
        <f t="shared" si="27"/>
        <v>0</v>
      </c>
      <c r="K146" s="53">
        <f>+'DAY21'!K146+'DAY22'!C146</f>
        <v>0</v>
      </c>
      <c r="L146" s="54">
        <f>+'DAY21'!L146+'DAY22'!D146</f>
        <v>0</v>
      </c>
      <c r="M146" s="55">
        <f>+'DAY21'!M146+'DAY22'!E146</f>
        <v>0</v>
      </c>
      <c r="N146" s="52">
        <f>+'DAY21'!N146+'DAY22'!F146</f>
        <v>0</v>
      </c>
      <c r="O146" s="276">
        <f>+'DAY21'!O146+'DAY22'!G146</f>
        <v>0</v>
      </c>
      <c r="P146" s="53">
        <f t="shared" si="49"/>
        <v>0</v>
      </c>
      <c r="Q146" s="54">
        <f t="shared" si="50"/>
        <v>0</v>
      </c>
      <c r="R146" s="55">
        <f t="shared" si="51"/>
        <v>0</v>
      </c>
      <c r="S146" s="52">
        <f t="shared" si="52"/>
        <v>0</v>
      </c>
      <c r="T146" s="276">
        <f t="shared" si="53"/>
        <v>0</v>
      </c>
      <c r="U146" s="62">
        <f t="shared" si="54"/>
        <v>0</v>
      </c>
    </row>
    <row r="147" spans="1:21" x14ac:dyDescent="0.25">
      <c r="A147" s="80" t="s">
        <v>233</v>
      </c>
      <c r="B147" s="52">
        <f>'DAY21'!H147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+(Table124[[#This Row],[OPENING ]]+Table124[[#This Row],[RECEIPTS]]+Table124[[#This Row],[RETURNS]])-(Table124[[#This Row],[EXCHANGED]]+Table124[[#This Row],[SALES]]+Table124[[#This Row],[ISSUES]])</f>
        <v>0</v>
      </c>
      <c r="I147" s="53">
        <v>0</v>
      </c>
      <c r="J147" s="58">
        <f t="shared" si="27"/>
        <v>0</v>
      </c>
      <c r="K147" s="53">
        <f>+'DAY21'!K147+'DAY22'!C147</f>
        <v>0</v>
      </c>
      <c r="L147" s="54">
        <f>+'DAY21'!L147+'DAY22'!D147</f>
        <v>0</v>
      </c>
      <c r="M147" s="55">
        <f>+'DAY21'!M147+'DAY22'!E147</f>
        <v>0</v>
      </c>
      <c r="N147" s="52">
        <f>+'DAY21'!N147+'DAY22'!F147</f>
        <v>0</v>
      </c>
      <c r="O147" s="276">
        <f>+'DAY21'!O147+'DAY22'!G147</f>
        <v>0</v>
      </c>
      <c r="P147" s="53">
        <f t="shared" si="49"/>
        <v>0</v>
      </c>
      <c r="Q147" s="54">
        <f t="shared" si="50"/>
        <v>0</v>
      </c>
      <c r="R147" s="55">
        <f t="shared" si="51"/>
        <v>0</v>
      </c>
      <c r="S147" s="52">
        <f t="shared" si="52"/>
        <v>0</v>
      </c>
      <c r="T147" s="276">
        <f t="shared" si="53"/>
        <v>0</v>
      </c>
      <c r="U147" s="62">
        <f t="shared" si="54"/>
        <v>0</v>
      </c>
    </row>
    <row r="148" spans="1:21" x14ac:dyDescent="0.25">
      <c r="A148" s="80" t="s">
        <v>236</v>
      </c>
      <c r="B148" s="52">
        <f>'DAY21'!H148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+(Table124[[#This Row],[OPENING ]]+Table124[[#This Row],[RECEIPTS]]+Table124[[#This Row],[RETURNS]])-(Table124[[#This Row],[EXCHANGED]]+Table124[[#This Row],[SALES]]+Table124[[#This Row],[ISSUES]])</f>
        <v>0</v>
      </c>
      <c r="I148" s="53">
        <v>0</v>
      </c>
      <c r="J148" s="58">
        <f t="shared" si="27"/>
        <v>0</v>
      </c>
      <c r="K148" s="53">
        <f>+'DAY21'!K148+'DAY22'!C148</f>
        <v>0</v>
      </c>
      <c r="L148" s="54">
        <f>+'DAY21'!L148+'DAY22'!D148</f>
        <v>0</v>
      </c>
      <c r="M148" s="55">
        <f>+'DAY21'!M148+'DAY22'!E148</f>
        <v>0</v>
      </c>
      <c r="N148" s="52">
        <f>+'DAY21'!N148+'DAY22'!F148</f>
        <v>0</v>
      </c>
      <c r="O148" s="276">
        <f>+'DAY21'!O148+'DAY22'!G148</f>
        <v>0</v>
      </c>
      <c r="P148" s="53">
        <f t="shared" si="49"/>
        <v>0</v>
      </c>
      <c r="Q148" s="54">
        <f t="shared" si="50"/>
        <v>0</v>
      </c>
      <c r="R148" s="55">
        <f t="shared" si="51"/>
        <v>0</v>
      </c>
      <c r="S148" s="52">
        <f t="shared" si="52"/>
        <v>0</v>
      </c>
      <c r="T148" s="276">
        <f t="shared" si="53"/>
        <v>0</v>
      </c>
      <c r="U148" s="62">
        <f t="shared" si="54"/>
        <v>0</v>
      </c>
    </row>
    <row r="149" spans="1:21" ht="15.75" thickBot="1" x14ac:dyDescent="0.3">
      <c r="A149" s="142"/>
      <c r="B149" s="52">
        <f>'DAY21'!H149</f>
        <v>0</v>
      </c>
      <c r="C149" s="53">
        <v>0</v>
      </c>
      <c r="D149" s="54">
        <v>0</v>
      </c>
      <c r="E149" s="55">
        <v>0</v>
      </c>
      <c r="F149" s="52">
        <v>0</v>
      </c>
      <c r="G149" s="276">
        <v>0</v>
      </c>
      <c r="H149" s="54">
        <f>+(Table124[[#This Row],[OPENING ]]+Table124[[#This Row],[RECEIPTS]]+Table124[[#This Row],[RETURNS]])-(Table124[[#This Row],[EXCHANGED]]+Table124[[#This Row],[SALES]]+Table124[[#This Row],[ISSUES]])</f>
        <v>0</v>
      </c>
      <c r="I149" s="144">
        <v>0</v>
      </c>
      <c r="J149" s="148">
        <f t="shared" si="27"/>
        <v>0</v>
      </c>
      <c r="K149" s="53">
        <f>+'DAY21'!K149+'DAY22'!C149</f>
        <v>0</v>
      </c>
      <c r="L149" s="54">
        <f>+'DAY21'!L149+'DAY22'!D149</f>
        <v>0</v>
      </c>
      <c r="M149" s="55">
        <f>+'DAY21'!M149+'DAY22'!E149</f>
        <v>0</v>
      </c>
      <c r="N149" s="52">
        <f>+'DAY21'!N149+'DAY22'!F149</f>
        <v>0</v>
      </c>
      <c r="O149" s="276">
        <f>+'DAY21'!O149+'DAY22'!G149</f>
        <v>0</v>
      </c>
      <c r="P149" s="53">
        <f t="shared" si="49"/>
        <v>0</v>
      </c>
      <c r="Q149" s="54">
        <f t="shared" si="50"/>
        <v>0</v>
      </c>
      <c r="R149" s="55">
        <f t="shared" si="51"/>
        <v>0</v>
      </c>
      <c r="S149" s="52">
        <f t="shared" si="52"/>
        <v>0</v>
      </c>
      <c r="T149" s="276">
        <f t="shared" si="53"/>
        <v>0</v>
      </c>
      <c r="U149" s="167">
        <f t="shared" si="54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55">SUM(C128:C149)</f>
        <v>0</v>
      </c>
      <c r="D150" s="162">
        <f t="shared" si="55"/>
        <v>0</v>
      </c>
      <c r="E150" s="163">
        <f t="shared" si="55"/>
        <v>0</v>
      </c>
      <c r="F150" s="160">
        <f t="shared" si="55"/>
        <v>0</v>
      </c>
      <c r="G150" s="277">
        <f t="shared" ref="G150:T150" si="56">SUM(G128:G149)</f>
        <v>0</v>
      </c>
      <c r="H150" s="162">
        <f t="shared" si="56"/>
        <v>5847.2999999999993</v>
      </c>
      <c r="I150" s="161">
        <f t="shared" si="56"/>
        <v>0</v>
      </c>
      <c r="J150" s="165">
        <f t="shared" si="56"/>
        <v>-5847.2999999999993</v>
      </c>
      <c r="K150" s="161">
        <f t="shared" si="56"/>
        <v>20</v>
      </c>
      <c r="L150" s="174">
        <f t="shared" si="56"/>
        <v>0</v>
      </c>
      <c r="M150" s="163">
        <f t="shared" si="56"/>
        <v>0</v>
      </c>
      <c r="N150" s="160">
        <f t="shared" si="56"/>
        <v>0</v>
      </c>
      <c r="O150" s="277">
        <f t="shared" si="56"/>
        <v>2006.8</v>
      </c>
      <c r="P150" s="161">
        <f t="shared" si="56"/>
        <v>0.90909090909090906</v>
      </c>
      <c r="Q150" s="162">
        <f t="shared" si="56"/>
        <v>0</v>
      </c>
      <c r="R150" s="163">
        <f t="shared" si="56"/>
        <v>0</v>
      </c>
      <c r="S150" s="160">
        <f t="shared" si="56"/>
        <v>0</v>
      </c>
      <c r="T150" s="277">
        <f t="shared" si="56"/>
        <v>91.218181818181819</v>
      </c>
      <c r="U150" s="166">
        <f t="shared" si="54"/>
        <v>63.469804618117223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'DAY21'!H153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+(Table124[[#This Row],[OPENING ]]+Table124[[#This Row],[RECEIPTS]]+Table124[[#This Row],[RETURNS]])-(Table124[[#This Row],[EXCHANGED]]+Table124[[#This Row],[SALES]]+Table124[[#This Row],[ISSUES]])</f>
        <v>0</v>
      </c>
      <c r="I153" s="53">
        <v>0</v>
      </c>
      <c r="J153" s="58">
        <f t="shared" si="27"/>
        <v>0</v>
      </c>
      <c r="K153" s="53">
        <f>+'DAY21'!K153+'DAY22'!C153</f>
        <v>0</v>
      </c>
      <c r="L153" s="54">
        <f>+'DAY21'!L153+'DAY22'!D153</f>
        <v>0</v>
      </c>
      <c r="M153" s="55">
        <f>+'DAY21'!M153+'DAY22'!E153</f>
        <v>0</v>
      </c>
      <c r="N153" s="52">
        <f>+'DAY21'!N153+'DAY22'!F153</f>
        <v>0</v>
      </c>
      <c r="O153" s="276">
        <f>+'DAY21'!O153+'DAY22'!G153</f>
        <v>0</v>
      </c>
      <c r="P153" s="53">
        <f>+K153/22</f>
        <v>0</v>
      </c>
      <c r="Q153" s="54">
        <f>+L153/22</f>
        <v>0</v>
      </c>
      <c r="R153" s="55">
        <f>+M153/22</f>
        <v>0</v>
      </c>
      <c r="S153" s="52">
        <f>+N153/22</f>
        <v>0</v>
      </c>
      <c r="T153" s="276">
        <f>+O153/22</f>
        <v>0</v>
      </c>
      <c r="U153" s="62">
        <f t="shared" si="54"/>
        <v>0</v>
      </c>
    </row>
    <row r="154" spans="1:21" x14ac:dyDescent="0.25">
      <c r="A154" s="318" t="s">
        <v>67</v>
      </c>
      <c r="B154" s="52">
        <f>'DAY21'!H154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+(Table124[[#This Row],[OPENING ]]+Table124[[#This Row],[RECEIPTS]]+Table124[[#This Row],[RETURNS]])-(Table124[[#This Row],[EXCHANGED]]+Table124[[#This Row],[SALES]]+Table124[[#This Row],[ISSUES]])</f>
        <v>7.6</v>
      </c>
      <c r="I154" s="53">
        <v>0</v>
      </c>
      <c r="J154" s="58">
        <f t="shared" si="27"/>
        <v>-7.6</v>
      </c>
      <c r="K154" s="53">
        <f>+'DAY21'!K154+'DAY22'!C154</f>
        <v>0</v>
      </c>
      <c r="L154" s="54">
        <f>+'DAY21'!L154+'DAY22'!D154</f>
        <v>0</v>
      </c>
      <c r="M154" s="55">
        <f>+'DAY21'!M154+'DAY22'!E154</f>
        <v>0</v>
      </c>
      <c r="N154" s="52">
        <f>+'DAY21'!N154+'DAY22'!F154</f>
        <v>0</v>
      </c>
      <c r="O154" s="276">
        <f>+'DAY21'!O154+'DAY22'!G154</f>
        <v>0</v>
      </c>
      <c r="P154" s="53">
        <f t="shared" ref="P154:P213" si="57">+K154/22</f>
        <v>0</v>
      </c>
      <c r="Q154" s="54">
        <f t="shared" ref="Q154:Q213" si="58">+L154/22</f>
        <v>0</v>
      </c>
      <c r="R154" s="55">
        <f t="shared" ref="R154:R213" si="59">+M154/22</f>
        <v>0</v>
      </c>
      <c r="S154" s="52">
        <f t="shared" ref="S154:S213" si="60">+N154/22</f>
        <v>0</v>
      </c>
      <c r="T154" s="276">
        <f t="shared" ref="T154:T213" si="61">+O154/22</f>
        <v>0</v>
      </c>
      <c r="U154" s="62">
        <f t="shared" si="54"/>
        <v>0</v>
      </c>
    </row>
    <row r="155" spans="1:21" x14ac:dyDescent="0.25">
      <c r="A155" s="318" t="s">
        <v>68</v>
      </c>
      <c r="B155" s="52">
        <f>'DAY21'!H155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+(Table124[[#This Row],[OPENING ]]+Table124[[#This Row],[RECEIPTS]]+Table124[[#This Row],[RETURNS]])-(Table124[[#This Row],[EXCHANGED]]+Table124[[#This Row],[SALES]]+Table124[[#This Row],[ISSUES]])</f>
        <v>0</v>
      </c>
      <c r="I155" s="53">
        <v>0</v>
      </c>
      <c r="J155" s="58">
        <f t="shared" si="27"/>
        <v>0</v>
      </c>
      <c r="K155" s="53">
        <f>+'DAY21'!K155+'DAY22'!C155</f>
        <v>0</v>
      </c>
      <c r="L155" s="54">
        <f>+'DAY21'!L155+'DAY22'!D155</f>
        <v>0</v>
      </c>
      <c r="M155" s="55">
        <f>+'DAY21'!M155+'DAY22'!E155</f>
        <v>0</v>
      </c>
      <c r="N155" s="52">
        <f>+'DAY21'!N155+'DAY22'!F155</f>
        <v>0</v>
      </c>
      <c r="O155" s="276">
        <f>+'DAY21'!O155+'DAY22'!G155</f>
        <v>0</v>
      </c>
      <c r="P155" s="53">
        <f t="shared" si="57"/>
        <v>0</v>
      </c>
      <c r="Q155" s="54">
        <f t="shared" si="58"/>
        <v>0</v>
      </c>
      <c r="R155" s="55">
        <f t="shared" si="59"/>
        <v>0</v>
      </c>
      <c r="S155" s="52">
        <f t="shared" si="60"/>
        <v>0</v>
      </c>
      <c r="T155" s="276">
        <f t="shared" si="61"/>
        <v>0</v>
      </c>
      <c r="U155" s="62">
        <f t="shared" si="54"/>
        <v>0</v>
      </c>
    </row>
    <row r="156" spans="1:21" x14ac:dyDescent="0.25">
      <c r="A156" s="85" t="s">
        <v>69</v>
      </c>
      <c r="B156" s="52">
        <f>'DAY21'!H156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+(Table124[[#This Row],[OPENING ]]+Table124[[#This Row],[RECEIPTS]]+Table124[[#This Row],[RETURNS]])-(Table124[[#This Row],[EXCHANGED]]+Table124[[#This Row],[SALES]]+Table124[[#This Row],[ISSUES]])</f>
        <v>0</v>
      </c>
      <c r="I156" s="53">
        <v>0</v>
      </c>
      <c r="J156" s="58">
        <f t="shared" si="27"/>
        <v>0</v>
      </c>
      <c r="K156" s="53">
        <f>+'DAY21'!K156+'DAY22'!C156</f>
        <v>0</v>
      </c>
      <c r="L156" s="54">
        <f>+'DAY21'!L156+'DAY22'!D156</f>
        <v>0</v>
      </c>
      <c r="M156" s="55">
        <f>+'DAY21'!M156+'DAY22'!E156</f>
        <v>0</v>
      </c>
      <c r="N156" s="52">
        <f>+'DAY21'!N156+'DAY22'!F156</f>
        <v>0</v>
      </c>
      <c r="O156" s="276">
        <f>+'DAY21'!O156+'DAY22'!G156</f>
        <v>0</v>
      </c>
      <c r="P156" s="53">
        <f t="shared" si="57"/>
        <v>0</v>
      </c>
      <c r="Q156" s="54">
        <f t="shared" si="58"/>
        <v>0</v>
      </c>
      <c r="R156" s="55">
        <f t="shared" si="59"/>
        <v>0</v>
      </c>
      <c r="S156" s="52">
        <f t="shared" si="60"/>
        <v>0</v>
      </c>
      <c r="T156" s="276">
        <f t="shared" si="61"/>
        <v>0</v>
      </c>
      <c r="U156" s="62">
        <f t="shared" si="54"/>
        <v>0</v>
      </c>
    </row>
    <row r="157" spans="1:21" x14ac:dyDescent="0.25">
      <c r="A157" s="85" t="s">
        <v>70</v>
      </c>
      <c r="B157" s="52">
        <f>'DAY21'!H157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+(Table124[[#This Row],[OPENING ]]+Table124[[#This Row],[RECEIPTS]]+Table124[[#This Row],[RETURNS]])-(Table124[[#This Row],[EXCHANGED]]+Table124[[#This Row],[SALES]]+Table124[[#This Row],[ISSUES]])</f>
        <v>0</v>
      </c>
      <c r="I157" s="53">
        <v>0</v>
      </c>
      <c r="J157" s="58">
        <f t="shared" ref="J157:J220" si="62">+I157-H157</f>
        <v>0</v>
      </c>
      <c r="K157" s="53">
        <f>+'DAY21'!K157+'DAY22'!C157</f>
        <v>0</v>
      </c>
      <c r="L157" s="54">
        <f>+'DAY21'!L157+'DAY22'!D157</f>
        <v>0</v>
      </c>
      <c r="M157" s="55">
        <f>+'DAY21'!M157+'DAY22'!E157</f>
        <v>0</v>
      </c>
      <c r="N157" s="52">
        <f>+'DAY21'!N157+'DAY22'!F157</f>
        <v>0</v>
      </c>
      <c r="O157" s="276">
        <f>+'DAY21'!O157+'DAY22'!G157</f>
        <v>0</v>
      </c>
      <c r="P157" s="53">
        <f t="shared" si="57"/>
        <v>0</v>
      </c>
      <c r="Q157" s="54">
        <f t="shared" si="58"/>
        <v>0</v>
      </c>
      <c r="R157" s="55">
        <f t="shared" si="59"/>
        <v>0</v>
      </c>
      <c r="S157" s="52">
        <f t="shared" si="60"/>
        <v>0</v>
      </c>
      <c r="T157" s="276">
        <f t="shared" si="61"/>
        <v>0</v>
      </c>
      <c r="U157" s="62">
        <f t="shared" si="54"/>
        <v>0</v>
      </c>
    </row>
    <row r="158" spans="1:21" x14ac:dyDescent="0.25">
      <c r="A158" s="85" t="s">
        <v>71</v>
      </c>
      <c r="B158" s="52">
        <f>'DAY21'!H158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+(Table124[[#This Row],[OPENING ]]+Table124[[#This Row],[RECEIPTS]]+Table124[[#This Row],[RETURNS]])-(Table124[[#This Row],[EXCHANGED]]+Table124[[#This Row],[SALES]]+Table124[[#This Row],[ISSUES]])</f>
        <v>0</v>
      </c>
      <c r="I158" s="53">
        <v>0</v>
      </c>
      <c r="J158" s="58">
        <f t="shared" si="62"/>
        <v>0</v>
      </c>
      <c r="K158" s="53">
        <f>+'DAY21'!K158+'DAY22'!C158</f>
        <v>0</v>
      </c>
      <c r="L158" s="54">
        <f>+'DAY21'!L158+'DAY22'!D158</f>
        <v>0</v>
      </c>
      <c r="M158" s="55">
        <f>+'DAY21'!M158+'DAY22'!E158</f>
        <v>0</v>
      </c>
      <c r="N158" s="52">
        <f>+'DAY21'!N158+'DAY22'!F158</f>
        <v>0</v>
      </c>
      <c r="O158" s="276">
        <f>+'DAY21'!O158+'DAY22'!G158</f>
        <v>0</v>
      </c>
      <c r="P158" s="53">
        <f t="shared" si="57"/>
        <v>0</v>
      </c>
      <c r="Q158" s="54">
        <f t="shared" si="58"/>
        <v>0</v>
      </c>
      <c r="R158" s="55">
        <f t="shared" si="59"/>
        <v>0</v>
      </c>
      <c r="S158" s="52">
        <f t="shared" si="60"/>
        <v>0</v>
      </c>
      <c r="T158" s="276">
        <f t="shared" si="61"/>
        <v>0</v>
      </c>
      <c r="U158" s="62">
        <f t="shared" si="54"/>
        <v>0</v>
      </c>
    </row>
    <row r="159" spans="1:21" x14ac:dyDescent="0.25">
      <c r="A159" s="86" t="s">
        <v>72</v>
      </c>
      <c r="B159" s="52">
        <f>'DAY21'!H159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+(Table124[[#This Row],[OPENING ]]+Table124[[#This Row],[RECEIPTS]]+Table124[[#This Row],[RETURNS]])-(Table124[[#This Row],[EXCHANGED]]+Table124[[#This Row],[SALES]]+Table124[[#This Row],[ISSUES]])</f>
        <v>0</v>
      </c>
      <c r="I159" s="53">
        <v>0</v>
      </c>
      <c r="J159" s="58">
        <f t="shared" si="62"/>
        <v>0</v>
      </c>
      <c r="K159" s="53">
        <f>+'DAY21'!K159+'DAY22'!C159</f>
        <v>0</v>
      </c>
      <c r="L159" s="54">
        <f>+'DAY21'!L159+'DAY22'!D159</f>
        <v>0</v>
      </c>
      <c r="M159" s="55">
        <f>+'DAY21'!M159+'DAY22'!E159</f>
        <v>0</v>
      </c>
      <c r="N159" s="52">
        <f>+'DAY21'!N159+'DAY22'!F159</f>
        <v>0</v>
      </c>
      <c r="O159" s="276">
        <f>+'DAY21'!O159+'DAY22'!G159</f>
        <v>0</v>
      </c>
      <c r="P159" s="53">
        <f t="shared" si="57"/>
        <v>0</v>
      </c>
      <c r="Q159" s="54">
        <f t="shared" si="58"/>
        <v>0</v>
      </c>
      <c r="R159" s="55">
        <f t="shared" si="59"/>
        <v>0</v>
      </c>
      <c r="S159" s="52">
        <f t="shared" si="60"/>
        <v>0</v>
      </c>
      <c r="T159" s="276">
        <f t="shared" si="61"/>
        <v>0</v>
      </c>
      <c r="U159" s="62">
        <f t="shared" si="54"/>
        <v>0</v>
      </c>
    </row>
    <row r="160" spans="1:21" x14ac:dyDescent="0.25">
      <c r="A160" s="86" t="s">
        <v>73</v>
      </c>
      <c r="B160" s="52">
        <f>'DAY21'!H160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+(Table124[[#This Row],[OPENING ]]+Table124[[#This Row],[RECEIPTS]]+Table124[[#This Row],[RETURNS]])-(Table124[[#This Row],[EXCHANGED]]+Table124[[#This Row],[SALES]]+Table124[[#This Row],[ISSUES]])</f>
        <v>0</v>
      </c>
      <c r="I160" s="53">
        <v>0</v>
      </c>
      <c r="J160" s="58">
        <f t="shared" si="62"/>
        <v>0</v>
      </c>
      <c r="K160" s="53">
        <f>+'DAY21'!K160+'DAY22'!C160</f>
        <v>0</v>
      </c>
      <c r="L160" s="54">
        <f>+'DAY21'!L160+'DAY22'!D160</f>
        <v>0</v>
      </c>
      <c r="M160" s="55">
        <f>+'DAY21'!M160+'DAY22'!E160</f>
        <v>0</v>
      </c>
      <c r="N160" s="52">
        <f>+'DAY21'!N160+'DAY22'!F160</f>
        <v>0</v>
      </c>
      <c r="O160" s="276">
        <f>+'DAY21'!O160+'DAY22'!G160</f>
        <v>0</v>
      </c>
      <c r="P160" s="53">
        <f t="shared" si="57"/>
        <v>0</v>
      </c>
      <c r="Q160" s="54">
        <f t="shared" si="58"/>
        <v>0</v>
      </c>
      <c r="R160" s="55">
        <f t="shared" si="59"/>
        <v>0</v>
      </c>
      <c r="S160" s="52">
        <f t="shared" si="60"/>
        <v>0</v>
      </c>
      <c r="T160" s="276">
        <f t="shared" si="61"/>
        <v>0</v>
      </c>
      <c r="U160" s="62">
        <f t="shared" si="54"/>
        <v>0</v>
      </c>
    </row>
    <row r="161" spans="1:21" x14ac:dyDescent="0.25">
      <c r="A161" s="87" t="s">
        <v>74</v>
      </c>
      <c r="B161" s="52">
        <f>'DAY21'!H161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+(Table124[[#This Row],[OPENING ]]+Table124[[#This Row],[RECEIPTS]]+Table124[[#This Row],[RETURNS]])-(Table124[[#This Row],[EXCHANGED]]+Table124[[#This Row],[SALES]]+Table124[[#This Row],[ISSUES]])</f>
        <v>562</v>
      </c>
      <c r="I161" s="53">
        <v>0</v>
      </c>
      <c r="J161" s="58">
        <f>+I161-H161</f>
        <v>-562</v>
      </c>
      <c r="K161" s="53">
        <f>+'DAY21'!K161+'DAY22'!C161</f>
        <v>0</v>
      </c>
      <c r="L161" s="54">
        <f>+'DAY21'!L161+'DAY22'!D161</f>
        <v>0</v>
      </c>
      <c r="M161" s="55">
        <f>+'DAY21'!M161+'DAY22'!E161</f>
        <v>0</v>
      </c>
      <c r="N161" s="52">
        <f>+'DAY21'!N161+'DAY22'!F161</f>
        <v>0</v>
      </c>
      <c r="O161" s="276">
        <f>+'DAY21'!O161+'DAY22'!G161</f>
        <v>0</v>
      </c>
      <c r="P161" s="53">
        <f t="shared" si="57"/>
        <v>0</v>
      </c>
      <c r="Q161" s="54">
        <f t="shared" si="58"/>
        <v>0</v>
      </c>
      <c r="R161" s="55">
        <f t="shared" si="59"/>
        <v>0</v>
      </c>
      <c r="S161" s="52">
        <f t="shared" si="60"/>
        <v>0</v>
      </c>
      <c r="T161" s="276">
        <f t="shared" si="61"/>
        <v>0</v>
      </c>
      <c r="U161" s="62">
        <f t="shared" si="54"/>
        <v>0</v>
      </c>
    </row>
    <row r="162" spans="1:21" x14ac:dyDescent="0.25">
      <c r="A162" s="88" t="s">
        <v>75</v>
      </c>
      <c r="B162" s="52">
        <f>'DAY21'!H162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+(Table124[[#This Row],[OPENING ]]+Table124[[#This Row],[RECEIPTS]]+Table124[[#This Row],[RETURNS]])-(Table124[[#This Row],[EXCHANGED]]+Table124[[#This Row],[SALES]]+Table124[[#This Row],[ISSUES]])</f>
        <v>0</v>
      </c>
      <c r="I162" s="53">
        <v>0</v>
      </c>
      <c r="J162" s="58">
        <f t="shared" si="62"/>
        <v>0</v>
      </c>
      <c r="K162" s="53">
        <f>+'DAY21'!K162+'DAY22'!C162</f>
        <v>0</v>
      </c>
      <c r="L162" s="54">
        <f>+'DAY21'!L162+'DAY22'!D162</f>
        <v>0</v>
      </c>
      <c r="M162" s="55">
        <f>+'DAY21'!M162+'DAY22'!E162</f>
        <v>0</v>
      </c>
      <c r="N162" s="52">
        <f>+'DAY21'!N162+'DAY22'!F162</f>
        <v>0</v>
      </c>
      <c r="O162" s="276">
        <f>+'DAY21'!O162+'DAY22'!G162</f>
        <v>0</v>
      </c>
      <c r="P162" s="53">
        <f t="shared" si="57"/>
        <v>0</v>
      </c>
      <c r="Q162" s="54">
        <f t="shared" si="58"/>
        <v>0</v>
      </c>
      <c r="R162" s="55">
        <f t="shared" si="59"/>
        <v>0</v>
      </c>
      <c r="S162" s="52">
        <f t="shared" si="60"/>
        <v>0</v>
      </c>
      <c r="T162" s="276">
        <f t="shared" si="61"/>
        <v>0</v>
      </c>
      <c r="U162" s="62">
        <f t="shared" si="54"/>
        <v>0</v>
      </c>
    </row>
    <row r="163" spans="1:21" x14ac:dyDescent="0.25">
      <c r="A163" s="88" t="s">
        <v>76</v>
      </c>
      <c r="B163" s="52">
        <f>'DAY21'!H163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+(Table124[[#This Row],[OPENING ]]+Table124[[#This Row],[RECEIPTS]]+Table124[[#This Row],[RETURNS]])-(Table124[[#This Row],[EXCHANGED]]+Table124[[#This Row],[SALES]]+Table124[[#This Row],[ISSUES]])</f>
        <v>0</v>
      </c>
      <c r="I163" s="53">
        <v>0</v>
      </c>
      <c r="J163" s="58">
        <f t="shared" si="62"/>
        <v>0</v>
      </c>
      <c r="K163" s="53">
        <f>+'DAY21'!K163+'DAY22'!C163</f>
        <v>0</v>
      </c>
      <c r="L163" s="54">
        <f>+'DAY21'!L163+'DAY22'!D163</f>
        <v>0</v>
      </c>
      <c r="M163" s="55">
        <f>+'DAY21'!M163+'DAY22'!E163</f>
        <v>0</v>
      </c>
      <c r="N163" s="52">
        <f>+'DAY21'!N163+'DAY22'!F163</f>
        <v>0</v>
      </c>
      <c r="O163" s="276">
        <f>+'DAY21'!O163+'DAY22'!G163</f>
        <v>0</v>
      </c>
      <c r="P163" s="53">
        <f t="shared" si="57"/>
        <v>0</v>
      </c>
      <c r="Q163" s="54">
        <f t="shared" si="58"/>
        <v>0</v>
      </c>
      <c r="R163" s="55">
        <f t="shared" si="59"/>
        <v>0</v>
      </c>
      <c r="S163" s="52">
        <f t="shared" si="60"/>
        <v>0</v>
      </c>
      <c r="T163" s="276">
        <f t="shared" si="61"/>
        <v>0</v>
      </c>
      <c r="U163" s="62">
        <f t="shared" si="54"/>
        <v>0</v>
      </c>
    </row>
    <row r="164" spans="1:21" x14ac:dyDescent="0.25">
      <c r="A164" s="87" t="s">
        <v>77</v>
      </c>
      <c r="B164" s="52">
        <f>'DAY21'!H164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+(Table124[[#This Row],[OPENING ]]+Table124[[#This Row],[RECEIPTS]]+Table124[[#This Row],[RETURNS]])-(Table124[[#This Row],[EXCHANGED]]+Table124[[#This Row],[SALES]]+Table124[[#This Row],[ISSUES]])</f>
        <v>4</v>
      </c>
      <c r="I164" s="53">
        <v>0</v>
      </c>
      <c r="J164" s="58">
        <f t="shared" si="62"/>
        <v>-4</v>
      </c>
      <c r="K164" s="53">
        <f>+'DAY21'!K164+'DAY22'!C164</f>
        <v>0</v>
      </c>
      <c r="L164" s="54">
        <f>+'DAY21'!L164+'DAY22'!D164</f>
        <v>0</v>
      </c>
      <c r="M164" s="55">
        <f>+'DAY21'!M164+'DAY22'!E164</f>
        <v>0</v>
      </c>
      <c r="N164" s="52">
        <f>+'DAY21'!N164+'DAY22'!F164</f>
        <v>0</v>
      </c>
      <c r="O164" s="276">
        <f>+'DAY21'!O164+'DAY22'!G164</f>
        <v>0</v>
      </c>
      <c r="P164" s="53">
        <f t="shared" si="57"/>
        <v>0</v>
      </c>
      <c r="Q164" s="54">
        <f t="shared" si="58"/>
        <v>0</v>
      </c>
      <c r="R164" s="55">
        <f t="shared" si="59"/>
        <v>0</v>
      </c>
      <c r="S164" s="52">
        <f t="shared" si="60"/>
        <v>0</v>
      </c>
      <c r="T164" s="276">
        <f t="shared" si="61"/>
        <v>0</v>
      </c>
      <c r="U164" s="62">
        <f t="shared" si="54"/>
        <v>0</v>
      </c>
    </row>
    <row r="165" spans="1:21" x14ac:dyDescent="0.25">
      <c r="A165" s="109" t="s">
        <v>78</v>
      </c>
      <c r="B165" s="52">
        <f>'DAY21'!H165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+(Table124[[#This Row],[OPENING ]]+Table124[[#This Row],[RECEIPTS]]+Table124[[#This Row],[RETURNS]])-(Table124[[#This Row],[EXCHANGED]]+Table124[[#This Row],[SALES]]+Table124[[#This Row],[ISSUES]])</f>
        <v>0</v>
      </c>
      <c r="I165" s="53">
        <v>0</v>
      </c>
      <c r="J165" s="58">
        <f t="shared" si="62"/>
        <v>0</v>
      </c>
      <c r="K165" s="53">
        <f>+'DAY21'!K165+'DAY22'!C165</f>
        <v>0</v>
      </c>
      <c r="L165" s="54">
        <f>+'DAY21'!L165+'DAY22'!D165</f>
        <v>0</v>
      </c>
      <c r="M165" s="55">
        <f>+'DAY21'!M165+'DAY22'!E165</f>
        <v>0</v>
      </c>
      <c r="N165" s="52">
        <f>+'DAY21'!N165+'DAY22'!F165</f>
        <v>0</v>
      </c>
      <c r="O165" s="276">
        <f>+'DAY21'!O165+'DAY22'!G165</f>
        <v>0</v>
      </c>
      <c r="P165" s="53">
        <f t="shared" si="57"/>
        <v>0</v>
      </c>
      <c r="Q165" s="54">
        <f t="shared" si="58"/>
        <v>0</v>
      </c>
      <c r="R165" s="55">
        <f t="shared" si="59"/>
        <v>0</v>
      </c>
      <c r="S165" s="52">
        <f t="shared" si="60"/>
        <v>0</v>
      </c>
      <c r="T165" s="276">
        <f t="shared" si="61"/>
        <v>0</v>
      </c>
      <c r="U165" s="62">
        <f t="shared" si="54"/>
        <v>0</v>
      </c>
    </row>
    <row r="166" spans="1:21" x14ac:dyDescent="0.25">
      <c r="A166" s="109" t="s">
        <v>79</v>
      </c>
      <c r="B166" s="52">
        <f>'DAY21'!H166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+(Table124[[#This Row],[OPENING ]]+Table124[[#This Row],[RECEIPTS]]+Table124[[#This Row],[RETURNS]])-(Table124[[#This Row],[EXCHANGED]]+Table124[[#This Row],[SALES]]+Table124[[#This Row],[ISSUES]])</f>
        <v>0</v>
      </c>
      <c r="I166" s="53">
        <v>0</v>
      </c>
      <c r="J166" s="58">
        <f t="shared" si="62"/>
        <v>0</v>
      </c>
      <c r="K166" s="53">
        <f>+'DAY21'!K166+'DAY22'!C166</f>
        <v>0</v>
      </c>
      <c r="L166" s="54">
        <f>+'DAY21'!L166+'DAY22'!D166</f>
        <v>0</v>
      </c>
      <c r="M166" s="55">
        <f>+'DAY21'!M166+'DAY22'!E166</f>
        <v>0</v>
      </c>
      <c r="N166" s="52">
        <f>+'DAY21'!N166+'DAY22'!F166</f>
        <v>0</v>
      </c>
      <c r="O166" s="276">
        <f>+'DAY21'!O166+'DAY22'!G166</f>
        <v>0</v>
      </c>
      <c r="P166" s="53">
        <f t="shared" si="57"/>
        <v>0</v>
      </c>
      <c r="Q166" s="54">
        <f t="shared" si="58"/>
        <v>0</v>
      </c>
      <c r="R166" s="55">
        <f t="shared" si="59"/>
        <v>0</v>
      </c>
      <c r="S166" s="52">
        <f t="shared" si="60"/>
        <v>0</v>
      </c>
      <c r="T166" s="276">
        <f t="shared" si="61"/>
        <v>0</v>
      </c>
      <c r="U166" s="62">
        <f t="shared" si="54"/>
        <v>0</v>
      </c>
    </row>
    <row r="167" spans="1:21" x14ac:dyDescent="0.25">
      <c r="A167" s="109" t="s">
        <v>109</v>
      </c>
      <c r="B167" s="52">
        <f>'DAY21'!H167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+(Table124[[#This Row],[OPENING ]]+Table124[[#This Row],[RECEIPTS]]+Table124[[#This Row],[RETURNS]])-(Table124[[#This Row],[EXCHANGED]]+Table124[[#This Row],[SALES]]+Table124[[#This Row],[ISSUES]])</f>
        <v>317.2</v>
      </c>
      <c r="I167" s="53">
        <v>0</v>
      </c>
      <c r="J167" s="58">
        <f t="shared" si="62"/>
        <v>-317.2</v>
      </c>
      <c r="K167" s="53">
        <f>+'DAY21'!K167+'DAY22'!C167</f>
        <v>0</v>
      </c>
      <c r="L167" s="54">
        <f>+'DAY21'!L167+'DAY22'!D167</f>
        <v>0</v>
      </c>
      <c r="M167" s="55">
        <f>+'DAY21'!M167+'DAY22'!E167</f>
        <v>0</v>
      </c>
      <c r="N167" s="52">
        <f>+'DAY21'!N167+'DAY22'!F167</f>
        <v>0</v>
      </c>
      <c r="O167" s="276">
        <f>+'DAY21'!O167+'DAY22'!G167</f>
        <v>0</v>
      </c>
      <c r="P167" s="53">
        <f t="shared" si="57"/>
        <v>0</v>
      </c>
      <c r="Q167" s="54">
        <f t="shared" si="58"/>
        <v>0</v>
      </c>
      <c r="R167" s="55">
        <f t="shared" si="59"/>
        <v>0</v>
      </c>
      <c r="S167" s="52">
        <f t="shared" si="60"/>
        <v>0</v>
      </c>
      <c r="T167" s="276">
        <f t="shared" si="61"/>
        <v>0</v>
      </c>
      <c r="U167" s="62">
        <f t="shared" si="54"/>
        <v>0</v>
      </c>
    </row>
    <row r="168" spans="1:21" x14ac:dyDescent="0.25">
      <c r="A168" s="109" t="s">
        <v>110</v>
      </c>
      <c r="B168" s="52">
        <f>'DAY21'!H168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+(Table124[[#This Row],[OPENING ]]+Table124[[#This Row],[RECEIPTS]]+Table124[[#This Row],[RETURNS]])-(Table124[[#This Row],[EXCHANGED]]+Table124[[#This Row],[SALES]]+Table124[[#This Row],[ISSUES]])</f>
        <v>1254.2</v>
      </c>
      <c r="I168" s="53">
        <v>0</v>
      </c>
      <c r="J168" s="58">
        <f t="shared" si="62"/>
        <v>-1254.2</v>
      </c>
      <c r="K168" s="53">
        <f>+'DAY21'!K168+'DAY22'!C168</f>
        <v>0</v>
      </c>
      <c r="L168" s="54">
        <f>+'DAY21'!L168+'DAY22'!D168</f>
        <v>0</v>
      </c>
      <c r="M168" s="55">
        <f>+'DAY21'!M168+'DAY22'!E168</f>
        <v>0</v>
      </c>
      <c r="N168" s="52">
        <f>+'DAY21'!N168+'DAY22'!F168</f>
        <v>0</v>
      </c>
      <c r="O168" s="276">
        <f>+'DAY21'!O168+'DAY22'!G168</f>
        <v>0</v>
      </c>
      <c r="P168" s="53">
        <f t="shared" si="57"/>
        <v>0</v>
      </c>
      <c r="Q168" s="54">
        <f t="shared" si="58"/>
        <v>0</v>
      </c>
      <c r="R168" s="55">
        <f t="shared" si="59"/>
        <v>0</v>
      </c>
      <c r="S168" s="52">
        <f t="shared" si="60"/>
        <v>0</v>
      </c>
      <c r="T168" s="276">
        <f t="shared" si="61"/>
        <v>0</v>
      </c>
      <c r="U168" s="62">
        <f t="shared" si="54"/>
        <v>0</v>
      </c>
    </row>
    <row r="169" spans="1:21" x14ac:dyDescent="0.25">
      <c r="A169" s="109" t="s">
        <v>80</v>
      </c>
      <c r="B169" s="52">
        <f>'DAY21'!H169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+(Table124[[#This Row],[OPENING ]]+Table124[[#This Row],[RECEIPTS]]+Table124[[#This Row],[RETURNS]])-(Table124[[#This Row],[EXCHANGED]]+Table124[[#This Row],[SALES]]+Table124[[#This Row],[ISSUES]])</f>
        <v>0</v>
      </c>
      <c r="I169" s="53">
        <v>0</v>
      </c>
      <c r="J169" s="58">
        <f t="shared" si="62"/>
        <v>0</v>
      </c>
      <c r="K169" s="53">
        <f>+'DAY21'!K169+'DAY22'!C169</f>
        <v>0</v>
      </c>
      <c r="L169" s="54">
        <f>+'DAY21'!L169+'DAY22'!D169</f>
        <v>0</v>
      </c>
      <c r="M169" s="55">
        <f>+'DAY21'!M169+'DAY22'!E169</f>
        <v>0</v>
      </c>
      <c r="N169" s="52">
        <f>+'DAY21'!N169+'DAY22'!F169</f>
        <v>0</v>
      </c>
      <c r="O169" s="276">
        <f>+'DAY21'!O169+'DAY22'!G169</f>
        <v>0</v>
      </c>
      <c r="P169" s="53">
        <f t="shared" si="57"/>
        <v>0</v>
      </c>
      <c r="Q169" s="54">
        <f t="shared" si="58"/>
        <v>0</v>
      </c>
      <c r="R169" s="55">
        <f t="shared" si="59"/>
        <v>0</v>
      </c>
      <c r="S169" s="52">
        <f t="shared" si="60"/>
        <v>0</v>
      </c>
      <c r="T169" s="276">
        <f t="shared" si="61"/>
        <v>0</v>
      </c>
      <c r="U169" s="62">
        <f t="shared" si="54"/>
        <v>0</v>
      </c>
    </row>
    <row r="170" spans="1:21" x14ac:dyDescent="0.25">
      <c r="A170" s="109" t="s">
        <v>81</v>
      </c>
      <c r="B170" s="52">
        <f>'DAY21'!H170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+(Table124[[#This Row],[OPENING ]]+Table124[[#This Row],[RECEIPTS]]+Table124[[#This Row],[RETURNS]])-(Table124[[#This Row],[EXCHANGED]]+Table124[[#This Row],[SALES]]+Table124[[#This Row],[ISSUES]])</f>
        <v>0</v>
      </c>
      <c r="I170" s="53">
        <v>0</v>
      </c>
      <c r="J170" s="58">
        <f t="shared" si="62"/>
        <v>0</v>
      </c>
      <c r="K170" s="53">
        <f>+'DAY21'!K170+'DAY22'!C170</f>
        <v>0</v>
      </c>
      <c r="L170" s="54">
        <f>+'DAY21'!L170+'DAY22'!D170</f>
        <v>0</v>
      </c>
      <c r="M170" s="55">
        <f>+'DAY21'!M170+'DAY22'!E170</f>
        <v>0</v>
      </c>
      <c r="N170" s="52">
        <f>+'DAY21'!N170+'DAY22'!F170</f>
        <v>0</v>
      </c>
      <c r="O170" s="276">
        <f>+'DAY21'!O170+'DAY22'!G170</f>
        <v>0</v>
      </c>
      <c r="P170" s="53">
        <f t="shared" si="57"/>
        <v>0</v>
      </c>
      <c r="Q170" s="54">
        <f t="shared" si="58"/>
        <v>0</v>
      </c>
      <c r="R170" s="55">
        <f t="shared" si="59"/>
        <v>0</v>
      </c>
      <c r="S170" s="52">
        <f t="shared" si="60"/>
        <v>0</v>
      </c>
      <c r="T170" s="276">
        <f t="shared" si="61"/>
        <v>0</v>
      </c>
      <c r="U170" s="62">
        <f t="shared" si="54"/>
        <v>0</v>
      </c>
    </row>
    <row r="171" spans="1:21" x14ac:dyDescent="0.25">
      <c r="A171" s="89" t="s">
        <v>82</v>
      </c>
      <c r="B171" s="52">
        <f>'DAY21'!H171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+(Table124[[#This Row],[OPENING ]]+Table124[[#This Row],[RECEIPTS]]+Table124[[#This Row],[RETURNS]])-(Table124[[#This Row],[EXCHANGED]]+Table124[[#This Row],[SALES]]+Table124[[#This Row],[ISSUES]])</f>
        <v>0</v>
      </c>
      <c r="I171" s="53">
        <v>0</v>
      </c>
      <c r="J171" s="58">
        <f t="shared" si="62"/>
        <v>0</v>
      </c>
      <c r="K171" s="53">
        <f>+'DAY21'!K171+'DAY22'!C171</f>
        <v>0</v>
      </c>
      <c r="L171" s="54">
        <f>+'DAY21'!L171+'DAY22'!D171</f>
        <v>0</v>
      </c>
      <c r="M171" s="55">
        <f>+'DAY21'!M171+'DAY22'!E171</f>
        <v>0</v>
      </c>
      <c r="N171" s="52">
        <f>+'DAY21'!N171+'DAY22'!F171</f>
        <v>0</v>
      </c>
      <c r="O171" s="276">
        <f>+'DAY21'!O171+'DAY22'!G171</f>
        <v>0</v>
      </c>
      <c r="P171" s="53">
        <f t="shared" si="57"/>
        <v>0</v>
      </c>
      <c r="Q171" s="54">
        <f t="shared" si="58"/>
        <v>0</v>
      </c>
      <c r="R171" s="55">
        <f t="shared" si="59"/>
        <v>0</v>
      </c>
      <c r="S171" s="52">
        <f t="shared" si="60"/>
        <v>0</v>
      </c>
      <c r="T171" s="276">
        <f t="shared" si="61"/>
        <v>0</v>
      </c>
      <c r="U171" s="62">
        <f t="shared" si="54"/>
        <v>0</v>
      </c>
    </row>
    <row r="172" spans="1:21" x14ac:dyDescent="0.25">
      <c r="A172" s="90" t="s">
        <v>83</v>
      </c>
      <c r="B172" s="52">
        <f>'DAY21'!H172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+(Table124[[#This Row],[OPENING ]]+Table124[[#This Row],[RECEIPTS]]+Table124[[#This Row],[RETURNS]])-(Table124[[#This Row],[EXCHANGED]]+Table124[[#This Row],[SALES]]+Table124[[#This Row],[ISSUES]])</f>
        <v>504.2</v>
      </c>
      <c r="I172" s="53">
        <v>0</v>
      </c>
      <c r="J172" s="58">
        <f t="shared" si="62"/>
        <v>-504.2</v>
      </c>
      <c r="K172" s="53">
        <f>+'DAY21'!K172+'DAY22'!C172</f>
        <v>0</v>
      </c>
      <c r="L172" s="54">
        <f>+'DAY21'!L172+'DAY22'!D172</f>
        <v>0</v>
      </c>
      <c r="M172" s="55">
        <f>+'DAY21'!M172+'DAY22'!E172</f>
        <v>0</v>
      </c>
      <c r="N172" s="52">
        <f>+'DAY21'!N172+'DAY22'!F172</f>
        <v>0</v>
      </c>
      <c r="O172" s="276">
        <f>+'DAY21'!O172+'DAY22'!G172</f>
        <v>0</v>
      </c>
      <c r="P172" s="53">
        <f t="shared" si="57"/>
        <v>0</v>
      </c>
      <c r="Q172" s="54">
        <f t="shared" si="58"/>
        <v>0</v>
      </c>
      <c r="R172" s="55">
        <f t="shared" si="59"/>
        <v>0</v>
      </c>
      <c r="S172" s="52">
        <f t="shared" si="60"/>
        <v>0</v>
      </c>
      <c r="T172" s="276">
        <f t="shared" si="61"/>
        <v>0</v>
      </c>
      <c r="U172" s="62">
        <f t="shared" si="54"/>
        <v>0</v>
      </c>
    </row>
    <row r="173" spans="1:21" x14ac:dyDescent="0.25">
      <c r="A173" s="90" t="s">
        <v>86</v>
      </c>
      <c r="B173" s="52">
        <f>'DAY21'!H173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+(Table124[[#This Row],[OPENING ]]+Table124[[#This Row],[RECEIPTS]]+Table124[[#This Row],[RETURNS]])-(Table124[[#This Row],[EXCHANGED]]+Table124[[#This Row],[SALES]]+Table124[[#This Row],[ISSUES]])</f>
        <v>4.8</v>
      </c>
      <c r="I173" s="53">
        <v>0</v>
      </c>
      <c r="J173" s="58">
        <f t="shared" si="62"/>
        <v>-4.8</v>
      </c>
      <c r="K173" s="53">
        <f>+'DAY21'!K173+'DAY22'!C173</f>
        <v>0</v>
      </c>
      <c r="L173" s="54">
        <f>+'DAY21'!L173+'DAY22'!D173</f>
        <v>0</v>
      </c>
      <c r="M173" s="55">
        <f>+'DAY21'!M173+'DAY22'!E173</f>
        <v>0</v>
      </c>
      <c r="N173" s="52">
        <f>+'DAY21'!N173+'DAY22'!F173</f>
        <v>0</v>
      </c>
      <c r="O173" s="276">
        <f>+'DAY21'!O173+'DAY22'!G173</f>
        <v>0</v>
      </c>
      <c r="P173" s="53">
        <f t="shared" si="57"/>
        <v>0</v>
      </c>
      <c r="Q173" s="54">
        <f t="shared" si="58"/>
        <v>0</v>
      </c>
      <c r="R173" s="55">
        <f t="shared" si="59"/>
        <v>0</v>
      </c>
      <c r="S173" s="52">
        <f t="shared" si="60"/>
        <v>0</v>
      </c>
      <c r="T173" s="276">
        <f t="shared" si="61"/>
        <v>0</v>
      </c>
      <c r="U173" s="62">
        <f t="shared" si="54"/>
        <v>0</v>
      </c>
    </row>
    <row r="174" spans="1:21" x14ac:dyDescent="0.25">
      <c r="A174" s="94" t="s">
        <v>85</v>
      </c>
      <c r="B174" s="52">
        <f>'DAY21'!H174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+(Table124[[#This Row],[OPENING ]]+Table124[[#This Row],[RECEIPTS]]+Table124[[#This Row],[RETURNS]])-(Table124[[#This Row],[EXCHANGED]]+Table124[[#This Row],[SALES]]+Table124[[#This Row],[ISSUES]])</f>
        <v>800.8</v>
      </c>
      <c r="I174" s="53">
        <v>0</v>
      </c>
      <c r="J174" s="58">
        <f t="shared" si="62"/>
        <v>-800.8</v>
      </c>
      <c r="K174" s="53">
        <f>+'DAY21'!K174+'DAY22'!C174</f>
        <v>0</v>
      </c>
      <c r="L174" s="54">
        <f>+'DAY21'!L174+'DAY22'!D174</f>
        <v>0</v>
      </c>
      <c r="M174" s="55">
        <f>+'DAY21'!M174+'DAY22'!E174</f>
        <v>0</v>
      </c>
      <c r="N174" s="52">
        <f>+'DAY21'!N174+'DAY22'!F174</f>
        <v>0</v>
      </c>
      <c r="O174" s="276">
        <f>+'DAY21'!O174+'DAY22'!G174</f>
        <v>1.2</v>
      </c>
      <c r="P174" s="53">
        <f t="shared" si="57"/>
        <v>0</v>
      </c>
      <c r="Q174" s="54">
        <f t="shared" si="58"/>
        <v>0</v>
      </c>
      <c r="R174" s="55">
        <f t="shared" si="59"/>
        <v>0</v>
      </c>
      <c r="S174" s="52">
        <f t="shared" si="60"/>
        <v>0</v>
      </c>
      <c r="T174" s="276">
        <f t="shared" si="61"/>
        <v>5.4545454545454543E-2</v>
      </c>
      <c r="U174" s="62">
        <f t="shared" si="54"/>
        <v>14681.333333333334</v>
      </c>
    </row>
    <row r="175" spans="1:21" x14ac:dyDescent="0.25">
      <c r="A175" s="90" t="s">
        <v>84</v>
      </c>
      <c r="B175" s="52">
        <f>'DAY21'!H175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+(Table124[[#This Row],[OPENING ]]+Table124[[#This Row],[RECEIPTS]]+Table124[[#This Row],[RETURNS]])-(Table124[[#This Row],[EXCHANGED]]+Table124[[#This Row],[SALES]]+Table124[[#This Row],[ISSUES]])</f>
        <v>0</v>
      </c>
      <c r="I175" s="53">
        <v>0</v>
      </c>
      <c r="J175" s="58">
        <f t="shared" si="62"/>
        <v>0</v>
      </c>
      <c r="K175" s="53">
        <f>+'DAY21'!K175+'DAY22'!C175</f>
        <v>0</v>
      </c>
      <c r="L175" s="54">
        <f>+'DAY21'!L175+'DAY22'!D175</f>
        <v>0</v>
      </c>
      <c r="M175" s="55">
        <f>+'DAY21'!M175+'DAY22'!E175</f>
        <v>0</v>
      </c>
      <c r="N175" s="52">
        <f>+'DAY21'!N175+'DAY22'!F175</f>
        <v>0</v>
      </c>
      <c r="O175" s="276">
        <f>+'DAY21'!O175+'DAY22'!G175</f>
        <v>0</v>
      </c>
      <c r="P175" s="53">
        <f t="shared" si="57"/>
        <v>0</v>
      </c>
      <c r="Q175" s="54">
        <f t="shared" si="58"/>
        <v>0</v>
      </c>
      <c r="R175" s="55">
        <f t="shared" si="59"/>
        <v>0</v>
      </c>
      <c r="S175" s="52">
        <f t="shared" si="60"/>
        <v>0</v>
      </c>
      <c r="T175" s="276">
        <f t="shared" si="61"/>
        <v>0</v>
      </c>
      <c r="U175" s="62">
        <f t="shared" si="54"/>
        <v>0</v>
      </c>
    </row>
    <row r="176" spans="1:21" x14ac:dyDescent="0.25">
      <c r="A176" s="318" t="s">
        <v>87</v>
      </c>
      <c r="B176" s="52">
        <f>'DAY21'!H176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+(Table124[[#This Row],[OPENING ]]+Table124[[#This Row],[RECEIPTS]]+Table124[[#This Row],[RETURNS]])-(Table124[[#This Row],[EXCHANGED]]+Table124[[#This Row],[SALES]]+Table124[[#This Row],[ISSUES]])</f>
        <v>0</v>
      </c>
      <c r="I176" s="53">
        <v>0</v>
      </c>
      <c r="J176" s="58">
        <f t="shared" si="62"/>
        <v>0</v>
      </c>
      <c r="K176" s="53">
        <f>+'DAY21'!K176+'DAY22'!C176</f>
        <v>0</v>
      </c>
      <c r="L176" s="54">
        <f>+'DAY21'!L176+'DAY22'!D176</f>
        <v>0</v>
      </c>
      <c r="M176" s="55">
        <f>+'DAY21'!M176+'DAY22'!E176</f>
        <v>0</v>
      </c>
      <c r="N176" s="52">
        <f>+'DAY21'!N176+'DAY22'!F176</f>
        <v>0</v>
      </c>
      <c r="O176" s="276">
        <f>+'DAY21'!O176+'DAY22'!G176</f>
        <v>0</v>
      </c>
      <c r="P176" s="53">
        <f t="shared" si="57"/>
        <v>0</v>
      </c>
      <c r="Q176" s="54">
        <f t="shared" si="58"/>
        <v>0</v>
      </c>
      <c r="R176" s="55">
        <f t="shared" si="59"/>
        <v>0</v>
      </c>
      <c r="S176" s="52">
        <f t="shared" si="60"/>
        <v>0</v>
      </c>
      <c r="T176" s="276">
        <f t="shared" si="61"/>
        <v>0</v>
      </c>
      <c r="U176" s="62">
        <f t="shared" si="54"/>
        <v>0</v>
      </c>
    </row>
    <row r="177" spans="1:21" x14ac:dyDescent="0.25">
      <c r="A177" s="318" t="s">
        <v>89</v>
      </c>
      <c r="B177" s="52">
        <f>'DAY21'!H177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+(Table124[[#This Row],[OPENING ]]+Table124[[#This Row],[RECEIPTS]]+Table124[[#This Row],[RETURNS]])-(Table124[[#This Row],[EXCHANGED]]+Table124[[#This Row],[SALES]]+Table124[[#This Row],[ISSUES]])</f>
        <v>17.8</v>
      </c>
      <c r="I177" s="53">
        <v>0</v>
      </c>
      <c r="J177" s="58">
        <f t="shared" si="62"/>
        <v>-17.8</v>
      </c>
      <c r="K177" s="53">
        <f>+'DAY21'!K177+'DAY22'!C177</f>
        <v>0</v>
      </c>
      <c r="L177" s="54">
        <f>+'DAY21'!L177+'DAY22'!D177</f>
        <v>0</v>
      </c>
      <c r="M177" s="55">
        <f>+'DAY21'!M177+'DAY22'!E177</f>
        <v>0</v>
      </c>
      <c r="N177" s="52">
        <f>+'DAY21'!N177+'DAY22'!F177</f>
        <v>0</v>
      </c>
      <c r="O177" s="276">
        <f>+'DAY21'!O177+'DAY22'!G177</f>
        <v>0</v>
      </c>
      <c r="P177" s="53">
        <f t="shared" si="57"/>
        <v>0</v>
      </c>
      <c r="Q177" s="54">
        <f t="shared" si="58"/>
        <v>0</v>
      </c>
      <c r="R177" s="55">
        <f t="shared" si="59"/>
        <v>0</v>
      </c>
      <c r="S177" s="52">
        <f t="shared" si="60"/>
        <v>0</v>
      </c>
      <c r="T177" s="276">
        <f t="shared" si="61"/>
        <v>0</v>
      </c>
      <c r="U177" s="62">
        <f t="shared" si="54"/>
        <v>0</v>
      </c>
    </row>
    <row r="178" spans="1:21" x14ac:dyDescent="0.25">
      <c r="A178" s="318" t="s">
        <v>88</v>
      </c>
      <c r="B178" s="52">
        <f>'DAY21'!H178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+(Table124[[#This Row],[OPENING ]]+Table124[[#This Row],[RECEIPTS]]+Table124[[#This Row],[RETURNS]])-(Table124[[#This Row],[EXCHANGED]]+Table124[[#This Row],[SALES]]+Table124[[#This Row],[ISSUES]])</f>
        <v>0</v>
      </c>
      <c r="I178" s="53">
        <v>0</v>
      </c>
      <c r="J178" s="58">
        <f t="shared" si="62"/>
        <v>0</v>
      </c>
      <c r="K178" s="53">
        <f>+'DAY21'!K178+'DAY22'!C178</f>
        <v>0</v>
      </c>
      <c r="L178" s="54">
        <f>+'DAY21'!L178+'DAY22'!D178</f>
        <v>0</v>
      </c>
      <c r="M178" s="55">
        <f>+'DAY21'!M178+'DAY22'!E178</f>
        <v>0</v>
      </c>
      <c r="N178" s="52">
        <f>+'DAY21'!N178+'DAY22'!F178</f>
        <v>0</v>
      </c>
      <c r="O178" s="276">
        <f>+'DAY21'!O178+'DAY22'!G178</f>
        <v>0</v>
      </c>
      <c r="P178" s="53">
        <f t="shared" si="57"/>
        <v>0</v>
      </c>
      <c r="Q178" s="54">
        <f t="shared" si="58"/>
        <v>0</v>
      </c>
      <c r="R178" s="55">
        <f t="shared" si="59"/>
        <v>0</v>
      </c>
      <c r="S178" s="52">
        <f t="shared" si="60"/>
        <v>0</v>
      </c>
      <c r="T178" s="276">
        <f t="shared" si="61"/>
        <v>0</v>
      </c>
      <c r="U178" s="62">
        <f t="shared" si="54"/>
        <v>0</v>
      </c>
    </row>
    <row r="179" spans="1:21" x14ac:dyDescent="0.25">
      <c r="A179" s="88" t="s">
        <v>90</v>
      </c>
      <c r="B179" s="52">
        <f>'DAY21'!H179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+(Table124[[#This Row],[OPENING ]]+Table124[[#This Row],[RECEIPTS]]+Table124[[#This Row],[RETURNS]])-(Table124[[#This Row],[EXCHANGED]]+Table124[[#This Row],[SALES]]+Table124[[#This Row],[ISSUES]])</f>
        <v>0</v>
      </c>
      <c r="I179" s="53">
        <v>0</v>
      </c>
      <c r="J179" s="58">
        <f t="shared" si="62"/>
        <v>0</v>
      </c>
      <c r="K179" s="53">
        <f>+'DAY21'!K179+'DAY22'!C179</f>
        <v>0</v>
      </c>
      <c r="L179" s="54">
        <f>+'DAY21'!L179+'DAY22'!D179</f>
        <v>0</v>
      </c>
      <c r="M179" s="55">
        <f>+'DAY21'!M179+'DAY22'!E179</f>
        <v>0</v>
      </c>
      <c r="N179" s="52">
        <f>+'DAY21'!N179+'DAY22'!F179</f>
        <v>0</v>
      </c>
      <c r="O179" s="276">
        <f>+'DAY21'!O179+'DAY22'!G179</f>
        <v>0</v>
      </c>
      <c r="P179" s="53">
        <f t="shared" si="57"/>
        <v>0</v>
      </c>
      <c r="Q179" s="54">
        <f t="shared" si="58"/>
        <v>0</v>
      </c>
      <c r="R179" s="55">
        <f t="shared" si="59"/>
        <v>0</v>
      </c>
      <c r="S179" s="52">
        <f t="shared" si="60"/>
        <v>0</v>
      </c>
      <c r="T179" s="276">
        <f t="shared" si="61"/>
        <v>0</v>
      </c>
      <c r="U179" s="62">
        <f t="shared" si="54"/>
        <v>0</v>
      </c>
    </row>
    <row r="180" spans="1:21" x14ac:dyDescent="0.25">
      <c r="A180" s="88" t="s">
        <v>91</v>
      </c>
      <c r="B180" s="52">
        <f>'DAY21'!H180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+(Table124[[#This Row],[OPENING ]]+Table124[[#This Row],[RECEIPTS]]+Table124[[#This Row],[RETURNS]])-(Table124[[#This Row],[EXCHANGED]]+Table124[[#This Row],[SALES]]+Table124[[#This Row],[ISSUES]])</f>
        <v>368.44</v>
      </c>
      <c r="I180" s="53">
        <v>0</v>
      </c>
      <c r="J180" s="58">
        <f t="shared" si="62"/>
        <v>-368.44</v>
      </c>
      <c r="K180" s="53">
        <f>+'DAY21'!K180+'DAY22'!C180</f>
        <v>0</v>
      </c>
      <c r="L180" s="54">
        <f>+'DAY21'!L180+'DAY22'!D180</f>
        <v>0</v>
      </c>
      <c r="M180" s="55">
        <f>+'DAY21'!M180+'DAY22'!E180</f>
        <v>0</v>
      </c>
      <c r="N180" s="52">
        <f>+'DAY21'!N180+'DAY22'!F180</f>
        <v>0</v>
      </c>
      <c r="O180" s="276">
        <f>+'DAY21'!O180+'DAY22'!G180</f>
        <v>87.2</v>
      </c>
      <c r="P180" s="53">
        <f t="shared" si="57"/>
        <v>0</v>
      </c>
      <c r="Q180" s="54">
        <f t="shared" si="58"/>
        <v>0</v>
      </c>
      <c r="R180" s="55">
        <f t="shared" si="59"/>
        <v>0</v>
      </c>
      <c r="S180" s="52">
        <f t="shared" si="60"/>
        <v>0</v>
      </c>
      <c r="T180" s="276">
        <f t="shared" si="61"/>
        <v>3.9636363636363638</v>
      </c>
      <c r="U180" s="62">
        <f t="shared" si="54"/>
        <v>92.955045871559633</v>
      </c>
    </row>
    <row r="181" spans="1:21" x14ac:dyDescent="0.25">
      <c r="A181" s="88" t="s">
        <v>92</v>
      </c>
      <c r="B181" s="52">
        <f>'DAY21'!H181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+(Table124[[#This Row],[OPENING ]]+Table124[[#This Row],[RECEIPTS]]+Table124[[#This Row],[RETURNS]])-(Table124[[#This Row],[EXCHANGED]]+Table124[[#This Row],[SALES]]+Table124[[#This Row],[ISSUES]])</f>
        <v>0</v>
      </c>
      <c r="I181" s="53">
        <v>0</v>
      </c>
      <c r="J181" s="58">
        <f t="shared" si="62"/>
        <v>0</v>
      </c>
      <c r="K181" s="53">
        <f>+'DAY21'!K181+'DAY22'!C181</f>
        <v>0</v>
      </c>
      <c r="L181" s="54">
        <f>+'DAY21'!L181+'DAY22'!D181</f>
        <v>0</v>
      </c>
      <c r="M181" s="55">
        <f>+'DAY21'!M181+'DAY22'!E181</f>
        <v>0</v>
      </c>
      <c r="N181" s="52">
        <f>+'DAY21'!N181+'DAY22'!F181</f>
        <v>0</v>
      </c>
      <c r="O181" s="276">
        <f>+'DAY21'!O181+'DAY22'!G181</f>
        <v>0</v>
      </c>
      <c r="P181" s="53">
        <f t="shared" si="57"/>
        <v>0</v>
      </c>
      <c r="Q181" s="54">
        <f t="shared" si="58"/>
        <v>0</v>
      </c>
      <c r="R181" s="55">
        <f t="shared" si="59"/>
        <v>0</v>
      </c>
      <c r="S181" s="52">
        <f t="shared" si="60"/>
        <v>0</v>
      </c>
      <c r="T181" s="276">
        <f t="shared" si="61"/>
        <v>0</v>
      </c>
      <c r="U181" s="62">
        <f t="shared" si="54"/>
        <v>0</v>
      </c>
    </row>
    <row r="182" spans="1:21" x14ac:dyDescent="0.25">
      <c r="A182" s="88" t="s">
        <v>111</v>
      </c>
      <c r="B182" s="52">
        <f>'DAY21'!H182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+(Table124[[#This Row],[OPENING ]]+Table124[[#This Row],[RECEIPTS]]+Table124[[#This Row],[RETURNS]])-(Table124[[#This Row],[EXCHANGED]]+Table124[[#This Row],[SALES]]+Table124[[#This Row],[ISSUES]])</f>
        <v>0</v>
      </c>
      <c r="I182" s="53">
        <v>0</v>
      </c>
      <c r="J182" s="58">
        <f t="shared" si="62"/>
        <v>0</v>
      </c>
      <c r="K182" s="53">
        <f>+'DAY21'!K182+'DAY22'!C182</f>
        <v>0</v>
      </c>
      <c r="L182" s="54">
        <f>+'DAY21'!L182+'DAY22'!D182</f>
        <v>0</v>
      </c>
      <c r="M182" s="55">
        <f>+'DAY21'!M182+'DAY22'!E182</f>
        <v>0</v>
      </c>
      <c r="N182" s="52">
        <f>+'DAY21'!N182+'DAY22'!F182</f>
        <v>0</v>
      </c>
      <c r="O182" s="276">
        <f>+'DAY21'!O182+'DAY22'!G182</f>
        <v>0</v>
      </c>
      <c r="P182" s="53">
        <f t="shared" si="57"/>
        <v>0</v>
      </c>
      <c r="Q182" s="54">
        <f t="shared" si="58"/>
        <v>0</v>
      </c>
      <c r="R182" s="55">
        <f t="shared" si="59"/>
        <v>0</v>
      </c>
      <c r="S182" s="52">
        <f t="shared" si="60"/>
        <v>0</v>
      </c>
      <c r="T182" s="276">
        <f t="shared" si="61"/>
        <v>0</v>
      </c>
      <c r="U182" s="62">
        <f t="shared" si="54"/>
        <v>0</v>
      </c>
    </row>
    <row r="183" spans="1:21" x14ac:dyDescent="0.25">
      <c r="A183" s="87" t="s">
        <v>53</v>
      </c>
      <c r="B183" s="52">
        <f>'DAY21'!H183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+(Table124[[#This Row],[OPENING ]]+Table124[[#This Row],[RECEIPTS]]+Table124[[#This Row],[RETURNS]])-(Table124[[#This Row],[EXCHANGED]]+Table124[[#This Row],[SALES]]+Table124[[#This Row],[ISSUES]])</f>
        <v>0</v>
      </c>
      <c r="I183" s="53">
        <v>0</v>
      </c>
      <c r="J183" s="58">
        <f t="shared" si="62"/>
        <v>0</v>
      </c>
      <c r="K183" s="53">
        <f>+'DAY21'!K183+'DAY22'!C183</f>
        <v>0</v>
      </c>
      <c r="L183" s="54">
        <f>+'DAY21'!L183+'DAY22'!D183</f>
        <v>0</v>
      </c>
      <c r="M183" s="55">
        <f>+'DAY21'!M183+'DAY22'!E183</f>
        <v>0</v>
      </c>
      <c r="N183" s="52">
        <f>+'DAY21'!N183+'DAY22'!F183</f>
        <v>0</v>
      </c>
      <c r="O183" s="276">
        <f>+'DAY21'!O183+'DAY22'!G183</f>
        <v>0</v>
      </c>
      <c r="P183" s="53">
        <f t="shared" si="57"/>
        <v>0</v>
      </c>
      <c r="Q183" s="54">
        <f t="shared" si="58"/>
        <v>0</v>
      </c>
      <c r="R183" s="55">
        <f t="shared" si="59"/>
        <v>0</v>
      </c>
      <c r="S183" s="52">
        <f t="shared" si="60"/>
        <v>0</v>
      </c>
      <c r="T183" s="276">
        <f t="shared" si="61"/>
        <v>0</v>
      </c>
      <c r="U183" s="62">
        <f t="shared" si="54"/>
        <v>0</v>
      </c>
    </row>
    <row r="184" spans="1:21" x14ac:dyDescent="0.25">
      <c r="A184" s="321" t="s">
        <v>93</v>
      </c>
      <c r="B184" s="52">
        <f>'DAY21'!H184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+(Table124[[#This Row],[OPENING ]]+Table124[[#This Row],[RECEIPTS]]+Table124[[#This Row],[RETURNS]])-(Table124[[#This Row],[EXCHANGED]]+Table124[[#This Row],[SALES]]+Table124[[#This Row],[ISSUES]])</f>
        <v>0</v>
      </c>
      <c r="I184" s="53">
        <v>0</v>
      </c>
      <c r="J184" s="58">
        <f t="shared" si="62"/>
        <v>0</v>
      </c>
      <c r="K184" s="53">
        <f>+'DAY21'!K184+'DAY22'!C184</f>
        <v>0</v>
      </c>
      <c r="L184" s="54">
        <f>+'DAY21'!L184+'DAY22'!D184</f>
        <v>0</v>
      </c>
      <c r="M184" s="55">
        <f>+'DAY21'!M184+'DAY22'!E184</f>
        <v>0</v>
      </c>
      <c r="N184" s="52">
        <f>+'DAY21'!N184+'DAY22'!F184</f>
        <v>0</v>
      </c>
      <c r="O184" s="276">
        <f>+'DAY21'!O184+'DAY22'!G184</f>
        <v>0</v>
      </c>
      <c r="P184" s="53">
        <f t="shared" si="57"/>
        <v>0</v>
      </c>
      <c r="Q184" s="54">
        <f t="shared" si="58"/>
        <v>0</v>
      </c>
      <c r="R184" s="55">
        <f t="shared" si="59"/>
        <v>0</v>
      </c>
      <c r="S184" s="52">
        <f t="shared" si="60"/>
        <v>0</v>
      </c>
      <c r="T184" s="276">
        <f t="shared" si="61"/>
        <v>0</v>
      </c>
      <c r="U184" s="62">
        <f t="shared" si="54"/>
        <v>0</v>
      </c>
    </row>
    <row r="185" spans="1:21" x14ac:dyDescent="0.25">
      <c r="A185" s="321" t="s">
        <v>94</v>
      </c>
      <c r="B185" s="52">
        <f>'DAY21'!H185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+(Table124[[#This Row],[OPENING ]]+Table124[[#This Row],[RECEIPTS]]+Table124[[#This Row],[RETURNS]])-(Table124[[#This Row],[EXCHANGED]]+Table124[[#This Row],[SALES]]+Table124[[#This Row],[ISSUES]])</f>
        <v>0</v>
      </c>
      <c r="I185" s="53">
        <v>0</v>
      </c>
      <c r="J185" s="58">
        <f t="shared" si="62"/>
        <v>0</v>
      </c>
      <c r="K185" s="53">
        <f>+'DAY21'!K185+'DAY22'!C185</f>
        <v>0</v>
      </c>
      <c r="L185" s="54">
        <f>+'DAY21'!L185+'DAY22'!D185</f>
        <v>0</v>
      </c>
      <c r="M185" s="55">
        <f>+'DAY21'!M185+'DAY22'!E185</f>
        <v>0</v>
      </c>
      <c r="N185" s="52">
        <f>+'DAY21'!N185+'DAY22'!F185</f>
        <v>0</v>
      </c>
      <c r="O185" s="276">
        <f>+'DAY21'!O185+'DAY22'!G185</f>
        <v>0</v>
      </c>
      <c r="P185" s="53">
        <f t="shared" si="57"/>
        <v>0</v>
      </c>
      <c r="Q185" s="54">
        <f t="shared" si="58"/>
        <v>0</v>
      </c>
      <c r="R185" s="55">
        <f t="shared" si="59"/>
        <v>0</v>
      </c>
      <c r="S185" s="52">
        <f t="shared" si="60"/>
        <v>0</v>
      </c>
      <c r="T185" s="276">
        <f t="shared" si="61"/>
        <v>0</v>
      </c>
      <c r="U185" s="62">
        <f t="shared" si="54"/>
        <v>0</v>
      </c>
    </row>
    <row r="186" spans="1:21" x14ac:dyDescent="0.25">
      <c r="A186" s="84" t="s">
        <v>97</v>
      </c>
      <c r="B186" s="52">
        <f>'DAY21'!H186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+(Table124[[#This Row],[OPENING ]]+Table124[[#This Row],[RECEIPTS]]+Table124[[#This Row],[RETURNS]])-(Table124[[#This Row],[EXCHANGED]]+Table124[[#This Row],[SALES]]+Table124[[#This Row],[ISSUES]])</f>
        <v>655.4</v>
      </c>
      <c r="I186" s="53">
        <v>0</v>
      </c>
      <c r="J186" s="58">
        <f t="shared" si="62"/>
        <v>-655.4</v>
      </c>
      <c r="K186" s="53">
        <f>+'DAY21'!K186+'DAY22'!C186</f>
        <v>0</v>
      </c>
      <c r="L186" s="54">
        <f>+'DAY21'!L186+'DAY22'!D186</f>
        <v>0</v>
      </c>
      <c r="M186" s="55">
        <f>+'DAY21'!M186+'DAY22'!E186</f>
        <v>0</v>
      </c>
      <c r="N186" s="52">
        <f>+'DAY21'!N186+'DAY22'!F186</f>
        <v>0</v>
      </c>
      <c r="O186" s="276">
        <f>+'DAY21'!O186+'DAY22'!G186</f>
        <v>0</v>
      </c>
      <c r="P186" s="53">
        <f t="shared" si="57"/>
        <v>0</v>
      </c>
      <c r="Q186" s="54">
        <f t="shared" si="58"/>
        <v>0</v>
      </c>
      <c r="R186" s="55">
        <f t="shared" si="59"/>
        <v>0</v>
      </c>
      <c r="S186" s="52">
        <f t="shared" si="60"/>
        <v>0</v>
      </c>
      <c r="T186" s="276">
        <f t="shared" si="61"/>
        <v>0</v>
      </c>
      <c r="U186" s="62">
        <f t="shared" si="54"/>
        <v>0</v>
      </c>
    </row>
    <row r="187" spans="1:21" x14ac:dyDescent="0.25">
      <c r="A187" s="84" t="s">
        <v>96</v>
      </c>
      <c r="B187" s="52">
        <f>'DAY21'!H187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+(Table124[[#This Row],[OPENING ]]+Table124[[#This Row],[RECEIPTS]]+Table124[[#This Row],[RETURNS]])-(Table124[[#This Row],[EXCHANGED]]+Table124[[#This Row],[SALES]]+Table124[[#This Row],[ISSUES]])</f>
        <v>0</v>
      </c>
      <c r="I187" s="53">
        <v>0</v>
      </c>
      <c r="J187" s="58">
        <f t="shared" si="62"/>
        <v>0</v>
      </c>
      <c r="K187" s="53">
        <f>+'DAY21'!K187+'DAY22'!C187</f>
        <v>0</v>
      </c>
      <c r="L187" s="54">
        <f>+'DAY21'!L187+'DAY22'!D187</f>
        <v>0</v>
      </c>
      <c r="M187" s="55">
        <f>+'DAY21'!M187+'DAY22'!E187</f>
        <v>0</v>
      </c>
      <c r="N187" s="52">
        <f>+'DAY21'!N187+'DAY22'!F187</f>
        <v>0</v>
      </c>
      <c r="O187" s="276">
        <f>+'DAY21'!O187+'DAY22'!G187</f>
        <v>0</v>
      </c>
      <c r="P187" s="53">
        <f t="shared" si="57"/>
        <v>0</v>
      </c>
      <c r="Q187" s="54">
        <f t="shared" si="58"/>
        <v>0</v>
      </c>
      <c r="R187" s="55">
        <f t="shared" si="59"/>
        <v>0</v>
      </c>
      <c r="S187" s="52">
        <f t="shared" si="60"/>
        <v>0</v>
      </c>
      <c r="T187" s="276">
        <f t="shared" si="61"/>
        <v>0</v>
      </c>
      <c r="U187" s="62">
        <f t="shared" si="54"/>
        <v>0</v>
      </c>
    </row>
    <row r="188" spans="1:21" x14ac:dyDescent="0.25">
      <c r="A188" s="84" t="s">
        <v>95</v>
      </c>
      <c r="B188" s="52">
        <f>'DAY21'!H188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+(Table124[[#This Row],[OPENING ]]+Table124[[#This Row],[RECEIPTS]]+Table124[[#This Row],[RETURNS]])-(Table124[[#This Row],[EXCHANGED]]+Table124[[#This Row],[SALES]]+Table124[[#This Row],[ISSUES]])</f>
        <v>9.8000000000000007</v>
      </c>
      <c r="I188" s="53">
        <v>0</v>
      </c>
      <c r="J188" s="58">
        <f t="shared" si="62"/>
        <v>-9.8000000000000007</v>
      </c>
      <c r="K188" s="53">
        <f>+'DAY21'!K188+'DAY22'!C188</f>
        <v>0</v>
      </c>
      <c r="L188" s="54">
        <f>+'DAY21'!L188+'DAY22'!D188</f>
        <v>0</v>
      </c>
      <c r="M188" s="55">
        <f>+'DAY21'!M188+'DAY22'!E188</f>
        <v>0</v>
      </c>
      <c r="N188" s="52">
        <f>+'DAY21'!N188+'DAY22'!F188</f>
        <v>0</v>
      </c>
      <c r="O188" s="276">
        <f>+'DAY21'!O188+'DAY22'!G188</f>
        <v>0</v>
      </c>
      <c r="P188" s="53">
        <f t="shared" si="57"/>
        <v>0</v>
      </c>
      <c r="Q188" s="54">
        <f t="shared" si="58"/>
        <v>0</v>
      </c>
      <c r="R188" s="55">
        <f t="shared" si="59"/>
        <v>0</v>
      </c>
      <c r="S188" s="52">
        <f t="shared" si="60"/>
        <v>0</v>
      </c>
      <c r="T188" s="276">
        <f t="shared" si="61"/>
        <v>0</v>
      </c>
      <c r="U188" s="62">
        <f t="shared" si="54"/>
        <v>0</v>
      </c>
    </row>
    <row r="189" spans="1:21" x14ac:dyDescent="0.25">
      <c r="A189" s="92" t="s">
        <v>98</v>
      </c>
      <c r="B189" s="52">
        <f>'DAY21'!H189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+(Table124[[#This Row],[OPENING ]]+Table124[[#This Row],[RECEIPTS]]+Table124[[#This Row],[RETURNS]])-(Table124[[#This Row],[EXCHANGED]]+Table124[[#This Row],[SALES]]+Table124[[#This Row],[ISSUES]])</f>
        <v>0</v>
      </c>
      <c r="I189" s="53">
        <v>0</v>
      </c>
      <c r="J189" s="58">
        <f t="shared" si="62"/>
        <v>0</v>
      </c>
      <c r="K189" s="53">
        <f>+'DAY21'!K189+'DAY22'!C189</f>
        <v>0</v>
      </c>
      <c r="L189" s="54">
        <f>+'DAY21'!L189+'DAY22'!D189</f>
        <v>0</v>
      </c>
      <c r="M189" s="55">
        <f>+'DAY21'!M189+'DAY22'!E189</f>
        <v>0</v>
      </c>
      <c r="N189" s="52">
        <f>+'DAY21'!N189+'DAY22'!F189</f>
        <v>0</v>
      </c>
      <c r="O189" s="276">
        <f>+'DAY21'!O189+'DAY22'!G189</f>
        <v>0</v>
      </c>
      <c r="P189" s="53">
        <f t="shared" si="57"/>
        <v>0</v>
      </c>
      <c r="Q189" s="54">
        <f t="shared" si="58"/>
        <v>0</v>
      </c>
      <c r="R189" s="55">
        <f t="shared" si="59"/>
        <v>0</v>
      </c>
      <c r="S189" s="52">
        <f t="shared" si="60"/>
        <v>0</v>
      </c>
      <c r="T189" s="276">
        <f t="shared" si="61"/>
        <v>0</v>
      </c>
      <c r="U189" s="62">
        <f t="shared" si="54"/>
        <v>0</v>
      </c>
    </row>
    <row r="190" spans="1:21" x14ac:dyDescent="0.25">
      <c r="A190" s="92" t="s">
        <v>99</v>
      </c>
      <c r="B190" s="52">
        <f>'DAY21'!H190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+(Table124[[#This Row],[OPENING ]]+Table124[[#This Row],[RECEIPTS]]+Table124[[#This Row],[RETURNS]])-(Table124[[#This Row],[EXCHANGED]]+Table124[[#This Row],[SALES]]+Table124[[#This Row],[ISSUES]])</f>
        <v>0</v>
      </c>
      <c r="I190" s="53">
        <v>0</v>
      </c>
      <c r="J190" s="58">
        <f t="shared" si="62"/>
        <v>0</v>
      </c>
      <c r="K190" s="53">
        <f>+'DAY21'!K190+'DAY22'!C190</f>
        <v>0</v>
      </c>
      <c r="L190" s="54">
        <f>+'DAY21'!L190+'DAY22'!D190</f>
        <v>0</v>
      </c>
      <c r="M190" s="55">
        <f>+'DAY21'!M190+'DAY22'!E190</f>
        <v>0</v>
      </c>
      <c r="N190" s="52">
        <f>+'DAY21'!N190+'DAY22'!F190</f>
        <v>0</v>
      </c>
      <c r="O190" s="276">
        <f>+'DAY21'!O190+'DAY22'!G190</f>
        <v>0</v>
      </c>
      <c r="P190" s="53">
        <f t="shared" si="57"/>
        <v>0</v>
      </c>
      <c r="Q190" s="54">
        <f t="shared" si="58"/>
        <v>0</v>
      </c>
      <c r="R190" s="55">
        <f t="shared" si="59"/>
        <v>0</v>
      </c>
      <c r="S190" s="52">
        <f t="shared" si="60"/>
        <v>0</v>
      </c>
      <c r="T190" s="276">
        <f t="shared" si="61"/>
        <v>0</v>
      </c>
      <c r="U190" s="62">
        <f t="shared" si="54"/>
        <v>0</v>
      </c>
    </row>
    <row r="191" spans="1:21" x14ac:dyDescent="0.25">
      <c r="A191" s="93" t="s">
        <v>100</v>
      </c>
      <c r="B191" s="52">
        <f>'DAY21'!H191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+(Table124[[#This Row],[OPENING ]]+Table124[[#This Row],[RECEIPTS]]+Table124[[#This Row],[RETURNS]])-(Table124[[#This Row],[EXCHANGED]]+Table124[[#This Row],[SALES]]+Table124[[#This Row],[ISSUES]])</f>
        <v>35</v>
      </c>
      <c r="I191" s="53">
        <v>0</v>
      </c>
      <c r="J191" s="58">
        <f t="shared" si="62"/>
        <v>-35</v>
      </c>
      <c r="K191" s="53">
        <f>+'DAY21'!K191+'DAY22'!C191</f>
        <v>25</v>
      </c>
      <c r="L191" s="54">
        <f>+'DAY21'!L191+'DAY22'!D191</f>
        <v>0</v>
      </c>
      <c r="M191" s="55">
        <f>+'DAY21'!M191+'DAY22'!E191</f>
        <v>0</v>
      </c>
      <c r="N191" s="52">
        <f>+'DAY21'!N191+'DAY22'!F191</f>
        <v>0</v>
      </c>
      <c r="O191" s="276">
        <f>+'DAY21'!O191+'DAY22'!G191</f>
        <v>0</v>
      </c>
      <c r="P191" s="53">
        <f t="shared" si="57"/>
        <v>1.1363636363636365</v>
      </c>
      <c r="Q191" s="54">
        <f t="shared" si="58"/>
        <v>0</v>
      </c>
      <c r="R191" s="55">
        <f t="shared" si="59"/>
        <v>0</v>
      </c>
      <c r="S191" s="52">
        <f t="shared" si="60"/>
        <v>0</v>
      </c>
      <c r="T191" s="276">
        <f t="shared" si="61"/>
        <v>0</v>
      </c>
      <c r="U191" s="62">
        <f t="shared" si="54"/>
        <v>30.799999999999997</v>
      </c>
    </row>
    <row r="192" spans="1:21" x14ac:dyDescent="0.25">
      <c r="A192" s="81" t="s">
        <v>101</v>
      </c>
      <c r="B192" s="52">
        <f>'DAY21'!H192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+(Table124[[#This Row],[OPENING ]]+Table124[[#This Row],[RECEIPTS]]+Table124[[#This Row],[RETURNS]])-(Table124[[#This Row],[EXCHANGED]]+Table124[[#This Row],[SALES]]+Table124[[#This Row],[ISSUES]])</f>
        <v>10.199999999999999</v>
      </c>
      <c r="I192" s="53">
        <v>0</v>
      </c>
      <c r="J192" s="58">
        <f t="shared" si="62"/>
        <v>-10.199999999999999</v>
      </c>
      <c r="K192" s="53">
        <f>+'DAY21'!K192+'DAY22'!C192</f>
        <v>0</v>
      </c>
      <c r="L192" s="54">
        <f>+'DAY21'!L192+'DAY22'!D192</f>
        <v>0</v>
      </c>
      <c r="M192" s="55">
        <f>+'DAY21'!M192+'DAY22'!E192</f>
        <v>0</v>
      </c>
      <c r="N192" s="52">
        <f>+'DAY21'!N192+'DAY22'!F192</f>
        <v>0</v>
      </c>
      <c r="O192" s="276">
        <f>+'DAY21'!O192+'DAY22'!G192</f>
        <v>0</v>
      </c>
      <c r="P192" s="53">
        <f t="shared" si="57"/>
        <v>0</v>
      </c>
      <c r="Q192" s="54">
        <f t="shared" si="58"/>
        <v>0</v>
      </c>
      <c r="R192" s="55">
        <f t="shared" si="59"/>
        <v>0</v>
      </c>
      <c r="S192" s="52">
        <f t="shared" si="60"/>
        <v>0</v>
      </c>
      <c r="T192" s="276">
        <f t="shared" si="61"/>
        <v>0</v>
      </c>
      <c r="U192" s="62">
        <f t="shared" si="54"/>
        <v>0</v>
      </c>
    </row>
    <row r="193" spans="1:21" x14ac:dyDescent="0.25">
      <c r="A193" s="109" t="s">
        <v>102</v>
      </c>
      <c r="B193" s="52">
        <f>'DAY21'!H193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+(Table124[[#This Row],[OPENING ]]+Table124[[#This Row],[RECEIPTS]]+Table124[[#This Row],[RETURNS]])-(Table124[[#This Row],[EXCHANGED]]+Table124[[#This Row],[SALES]]+Table124[[#This Row],[ISSUES]])</f>
        <v>0</v>
      </c>
      <c r="I193" s="53">
        <v>0</v>
      </c>
      <c r="J193" s="58">
        <f t="shared" si="62"/>
        <v>0</v>
      </c>
      <c r="K193" s="53">
        <f>+'DAY21'!K193+'DAY22'!C193</f>
        <v>0</v>
      </c>
      <c r="L193" s="54">
        <f>+'DAY21'!L193+'DAY22'!D193</f>
        <v>0</v>
      </c>
      <c r="M193" s="55">
        <f>+'DAY21'!M193+'DAY22'!E193</f>
        <v>0</v>
      </c>
      <c r="N193" s="52">
        <f>+'DAY21'!N193+'DAY22'!F193</f>
        <v>0</v>
      </c>
      <c r="O193" s="276">
        <f>+'DAY21'!O193+'DAY22'!G193</f>
        <v>0</v>
      </c>
      <c r="P193" s="53">
        <f t="shared" si="57"/>
        <v>0</v>
      </c>
      <c r="Q193" s="54">
        <f t="shared" si="58"/>
        <v>0</v>
      </c>
      <c r="R193" s="55">
        <f t="shared" si="59"/>
        <v>0</v>
      </c>
      <c r="S193" s="52">
        <f t="shared" si="60"/>
        <v>0</v>
      </c>
      <c r="T193" s="276">
        <f t="shared" si="61"/>
        <v>0</v>
      </c>
      <c r="U193" s="62">
        <f t="shared" si="54"/>
        <v>0</v>
      </c>
    </row>
    <row r="194" spans="1:21" x14ac:dyDescent="0.25">
      <c r="A194" s="318" t="s">
        <v>103</v>
      </c>
      <c r="B194" s="52">
        <f>'DAY21'!H194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+(Table124[[#This Row],[OPENING ]]+Table124[[#This Row],[RECEIPTS]]+Table124[[#This Row],[RETURNS]])-(Table124[[#This Row],[EXCHANGED]]+Table124[[#This Row],[SALES]]+Table124[[#This Row],[ISSUES]])</f>
        <v>855.4</v>
      </c>
      <c r="I194" s="53">
        <v>0</v>
      </c>
      <c r="J194" s="58">
        <f t="shared" si="62"/>
        <v>-855.4</v>
      </c>
      <c r="K194" s="53">
        <f>+'DAY21'!K194+'DAY22'!C194</f>
        <v>0</v>
      </c>
      <c r="L194" s="54">
        <f>+'DAY21'!L194+'DAY22'!D194</f>
        <v>0</v>
      </c>
      <c r="M194" s="55">
        <f>+'DAY21'!M194+'DAY22'!E194</f>
        <v>0</v>
      </c>
      <c r="N194" s="52">
        <f>+'DAY21'!N194+'DAY22'!F194</f>
        <v>0</v>
      </c>
      <c r="O194" s="276">
        <f>+'DAY21'!O194+'DAY22'!G194</f>
        <v>0</v>
      </c>
      <c r="P194" s="53">
        <f t="shared" si="57"/>
        <v>0</v>
      </c>
      <c r="Q194" s="54">
        <f t="shared" si="58"/>
        <v>0</v>
      </c>
      <c r="R194" s="55">
        <f t="shared" si="59"/>
        <v>0</v>
      </c>
      <c r="S194" s="52">
        <f t="shared" si="60"/>
        <v>0</v>
      </c>
      <c r="T194" s="276">
        <f t="shared" si="61"/>
        <v>0</v>
      </c>
      <c r="U194" s="62">
        <f t="shared" si="54"/>
        <v>0</v>
      </c>
    </row>
    <row r="195" spans="1:21" x14ac:dyDescent="0.25">
      <c r="A195" s="87" t="s">
        <v>247</v>
      </c>
      <c r="B195" s="52">
        <f>'DAY21'!H195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+(Table124[[#This Row],[OPENING ]]+Table124[[#This Row],[RECEIPTS]]+Table124[[#This Row],[RETURNS]])-(Table124[[#This Row],[EXCHANGED]]+Table124[[#This Row],[SALES]]+Table124[[#This Row],[ISSUES]])</f>
        <v>3516.4</v>
      </c>
      <c r="I195" s="53">
        <v>0</v>
      </c>
      <c r="J195" s="58">
        <f t="shared" si="62"/>
        <v>-3516.4</v>
      </c>
      <c r="K195" s="53">
        <f>+'DAY21'!K195+'DAY22'!C195</f>
        <v>0</v>
      </c>
      <c r="L195" s="54">
        <f>+'DAY21'!L195+'DAY22'!D195</f>
        <v>9.6</v>
      </c>
      <c r="M195" s="55">
        <f>+'DAY21'!M195+'DAY22'!E195</f>
        <v>0</v>
      </c>
      <c r="N195" s="52">
        <f>+'DAY21'!N195+'DAY22'!F195</f>
        <v>0</v>
      </c>
      <c r="O195" s="276">
        <f>+'DAY21'!O195+'DAY22'!G195</f>
        <v>0</v>
      </c>
      <c r="P195" s="53">
        <f t="shared" si="57"/>
        <v>0</v>
      </c>
      <c r="Q195" s="54">
        <f t="shared" si="58"/>
        <v>0.43636363636363634</v>
      </c>
      <c r="R195" s="55">
        <f t="shared" si="59"/>
        <v>0</v>
      </c>
      <c r="S195" s="52">
        <f t="shared" si="60"/>
        <v>0</v>
      </c>
      <c r="T195" s="276">
        <f t="shared" si="61"/>
        <v>0</v>
      </c>
      <c r="U195" s="62">
        <f t="shared" si="54"/>
        <v>8058.416666666667</v>
      </c>
    </row>
    <row r="196" spans="1:21" x14ac:dyDescent="0.25">
      <c r="A196" s="87" t="s">
        <v>104</v>
      </c>
      <c r="B196" s="52">
        <f>'DAY21'!H196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+(Table124[[#This Row],[OPENING ]]+Table124[[#This Row],[RECEIPTS]]+Table124[[#This Row],[RETURNS]])-(Table124[[#This Row],[EXCHANGED]]+Table124[[#This Row],[SALES]]+Table124[[#This Row],[ISSUES]])</f>
        <v>200</v>
      </c>
      <c r="I196" s="53">
        <v>0</v>
      </c>
      <c r="J196" s="58">
        <f t="shared" si="62"/>
        <v>-200</v>
      </c>
      <c r="K196" s="53">
        <f>+'DAY21'!K196+'DAY22'!C196</f>
        <v>0</v>
      </c>
      <c r="L196" s="54">
        <f>+'DAY21'!L196+'DAY22'!D196</f>
        <v>0</v>
      </c>
      <c r="M196" s="55">
        <f>+'DAY21'!M196+'DAY22'!E196</f>
        <v>0</v>
      </c>
      <c r="N196" s="52">
        <f>+'DAY21'!N196+'DAY22'!F196</f>
        <v>0</v>
      </c>
      <c r="O196" s="276">
        <f>+'DAY21'!O196+'DAY22'!G196</f>
        <v>0</v>
      </c>
      <c r="P196" s="53">
        <f t="shared" si="57"/>
        <v>0</v>
      </c>
      <c r="Q196" s="54">
        <f t="shared" si="58"/>
        <v>0</v>
      </c>
      <c r="R196" s="55">
        <f t="shared" si="59"/>
        <v>0</v>
      </c>
      <c r="S196" s="52">
        <f t="shared" si="60"/>
        <v>0</v>
      </c>
      <c r="T196" s="276">
        <f t="shared" si="61"/>
        <v>0</v>
      </c>
      <c r="U196" s="62">
        <f t="shared" si="54"/>
        <v>0</v>
      </c>
    </row>
    <row r="197" spans="1:21" x14ac:dyDescent="0.25">
      <c r="A197" s="85" t="s">
        <v>118</v>
      </c>
      <c r="B197" s="52">
        <f>'DAY21'!H197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+(Table124[[#This Row],[OPENING ]]+Table124[[#This Row],[RECEIPTS]]+Table124[[#This Row],[RETURNS]])-(Table124[[#This Row],[EXCHANGED]]+Table124[[#This Row],[SALES]]+Table124[[#This Row],[ISSUES]])</f>
        <v>0</v>
      </c>
      <c r="I197" s="53">
        <v>0</v>
      </c>
      <c r="J197" s="58">
        <f t="shared" si="62"/>
        <v>0</v>
      </c>
      <c r="K197" s="53">
        <f>+'DAY21'!K197+'DAY22'!C197</f>
        <v>0</v>
      </c>
      <c r="L197" s="54">
        <f>+'DAY21'!L197+'DAY22'!D197</f>
        <v>0</v>
      </c>
      <c r="M197" s="55">
        <f>+'DAY21'!M197+'DAY22'!E197</f>
        <v>0</v>
      </c>
      <c r="N197" s="52">
        <f>+'DAY21'!N197+'DAY22'!F197</f>
        <v>0</v>
      </c>
      <c r="O197" s="276">
        <f>+'DAY21'!O197+'DAY22'!G197</f>
        <v>0</v>
      </c>
      <c r="P197" s="53">
        <f t="shared" si="57"/>
        <v>0</v>
      </c>
      <c r="Q197" s="54">
        <f t="shared" si="58"/>
        <v>0</v>
      </c>
      <c r="R197" s="55">
        <f t="shared" si="59"/>
        <v>0</v>
      </c>
      <c r="S197" s="52">
        <f t="shared" si="60"/>
        <v>0</v>
      </c>
      <c r="T197" s="276">
        <f t="shared" si="61"/>
        <v>0</v>
      </c>
      <c r="U197" s="62">
        <f t="shared" si="54"/>
        <v>0</v>
      </c>
    </row>
    <row r="198" spans="1:21" x14ac:dyDescent="0.25">
      <c r="A198" s="94" t="s">
        <v>119</v>
      </c>
      <c r="B198" s="52">
        <f>'DAY21'!H198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+(Table124[[#This Row],[OPENING ]]+Table124[[#This Row],[RECEIPTS]]+Table124[[#This Row],[RETURNS]])-(Table124[[#This Row],[EXCHANGED]]+Table124[[#This Row],[SALES]]+Table124[[#This Row],[ISSUES]])</f>
        <v>0</v>
      </c>
      <c r="I198" s="53">
        <v>0</v>
      </c>
      <c r="J198" s="58">
        <f t="shared" si="62"/>
        <v>0</v>
      </c>
      <c r="K198" s="53">
        <f>+'DAY21'!K198+'DAY22'!C198</f>
        <v>0</v>
      </c>
      <c r="L198" s="54">
        <f>+'DAY21'!L198+'DAY22'!D198</f>
        <v>0</v>
      </c>
      <c r="M198" s="55">
        <f>+'DAY21'!M198+'DAY22'!E198</f>
        <v>0</v>
      </c>
      <c r="N198" s="52">
        <f>+'DAY21'!N198+'DAY22'!F198</f>
        <v>0</v>
      </c>
      <c r="O198" s="276">
        <f>+'DAY21'!O198+'DAY22'!G198</f>
        <v>0</v>
      </c>
      <c r="P198" s="53">
        <f t="shared" si="57"/>
        <v>0</v>
      </c>
      <c r="Q198" s="54">
        <f t="shared" si="58"/>
        <v>0</v>
      </c>
      <c r="R198" s="55">
        <f t="shared" si="59"/>
        <v>0</v>
      </c>
      <c r="S198" s="52">
        <f t="shared" si="60"/>
        <v>0</v>
      </c>
      <c r="T198" s="276">
        <f t="shared" si="61"/>
        <v>0</v>
      </c>
      <c r="U198" s="62">
        <f t="shared" si="54"/>
        <v>0</v>
      </c>
    </row>
    <row r="199" spans="1:21" x14ac:dyDescent="0.25">
      <c r="A199" s="84" t="s">
        <v>145</v>
      </c>
      <c r="B199" s="52">
        <f>'DAY21'!H199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+(Table124[[#This Row],[OPENING ]]+Table124[[#This Row],[RECEIPTS]]+Table124[[#This Row],[RETURNS]])-(Table124[[#This Row],[EXCHANGED]]+Table124[[#This Row],[SALES]]+Table124[[#This Row],[ISSUES]])</f>
        <v>0</v>
      </c>
      <c r="I199" s="53">
        <v>0</v>
      </c>
      <c r="J199" s="58">
        <f t="shared" si="62"/>
        <v>0</v>
      </c>
      <c r="K199" s="53">
        <f>+'DAY21'!K199+'DAY22'!C199</f>
        <v>0</v>
      </c>
      <c r="L199" s="54">
        <f>+'DAY21'!L199+'DAY22'!D199</f>
        <v>0</v>
      </c>
      <c r="M199" s="55">
        <f>+'DAY21'!M199+'DAY22'!E199</f>
        <v>0</v>
      </c>
      <c r="N199" s="52">
        <f>+'DAY21'!N199+'DAY22'!F199</f>
        <v>0</v>
      </c>
      <c r="O199" s="276">
        <f>+'DAY21'!O199+'DAY22'!G199</f>
        <v>0</v>
      </c>
      <c r="P199" s="53">
        <f t="shared" si="57"/>
        <v>0</v>
      </c>
      <c r="Q199" s="54">
        <f t="shared" si="58"/>
        <v>0</v>
      </c>
      <c r="R199" s="55">
        <f t="shared" si="59"/>
        <v>0</v>
      </c>
      <c r="S199" s="52">
        <f t="shared" si="60"/>
        <v>0</v>
      </c>
      <c r="T199" s="276">
        <f t="shared" si="61"/>
        <v>0</v>
      </c>
      <c r="U199" s="62">
        <f t="shared" si="54"/>
        <v>0</v>
      </c>
    </row>
    <row r="200" spans="1:21" x14ac:dyDescent="0.25">
      <c r="A200" s="88" t="s">
        <v>218</v>
      </c>
      <c r="B200" s="52">
        <f>'DAY21'!H200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+(Table124[[#This Row],[OPENING ]]+Table124[[#This Row],[RECEIPTS]]+Table124[[#This Row],[RETURNS]])-(Table124[[#This Row],[EXCHANGED]]+Table124[[#This Row],[SALES]]+Table124[[#This Row],[ISSUES]])</f>
        <v>0</v>
      </c>
      <c r="I200" s="53">
        <v>0</v>
      </c>
      <c r="J200" s="58">
        <f t="shared" si="62"/>
        <v>0</v>
      </c>
      <c r="K200" s="53">
        <f>+'DAY21'!K200+'DAY22'!C200</f>
        <v>0</v>
      </c>
      <c r="L200" s="54">
        <f>+'DAY21'!L200+'DAY22'!D200</f>
        <v>0</v>
      </c>
      <c r="M200" s="55">
        <f>+'DAY21'!M200+'DAY22'!E200</f>
        <v>0</v>
      </c>
      <c r="N200" s="52">
        <f>+'DAY21'!N200+'DAY22'!F200</f>
        <v>0</v>
      </c>
      <c r="O200" s="276">
        <f>+'DAY21'!O200+'DAY22'!G200</f>
        <v>0</v>
      </c>
      <c r="P200" s="53">
        <f t="shared" si="57"/>
        <v>0</v>
      </c>
      <c r="Q200" s="54">
        <f t="shared" si="58"/>
        <v>0</v>
      </c>
      <c r="R200" s="55">
        <f t="shared" si="59"/>
        <v>0</v>
      </c>
      <c r="S200" s="52">
        <f t="shared" si="60"/>
        <v>0</v>
      </c>
      <c r="T200" s="276">
        <f t="shared" si="61"/>
        <v>0</v>
      </c>
      <c r="U200" s="62">
        <f t="shared" si="54"/>
        <v>0</v>
      </c>
    </row>
    <row r="201" spans="1:21" x14ac:dyDescent="0.25">
      <c r="A201" s="88" t="s">
        <v>219</v>
      </c>
      <c r="B201" s="52">
        <f>'DAY21'!H201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+(Table124[[#This Row],[OPENING ]]+Table124[[#This Row],[RECEIPTS]]+Table124[[#This Row],[RETURNS]])-(Table124[[#This Row],[EXCHANGED]]+Table124[[#This Row],[SALES]]+Table124[[#This Row],[ISSUES]])</f>
        <v>0</v>
      </c>
      <c r="I201" s="53">
        <v>0</v>
      </c>
      <c r="J201" s="58">
        <f t="shared" si="62"/>
        <v>0</v>
      </c>
      <c r="K201" s="53">
        <f>+'DAY21'!K201+'DAY22'!C201</f>
        <v>0</v>
      </c>
      <c r="L201" s="54">
        <f>+'DAY21'!L201+'DAY22'!D201</f>
        <v>0</v>
      </c>
      <c r="M201" s="55">
        <f>+'DAY21'!M201+'DAY22'!E201</f>
        <v>0</v>
      </c>
      <c r="N201" s="52">
        <f>+'DAY21'!N201+'DAY22'!F201</f>
        <v>0</v>
      </c>
      <c r="O201" s="276">
        <f>+'DAY21'!O201+'DAY22'!G201</f>
        <v>0</v>
      </c>
      <c r="P201" s="53">
        <f t="shared" si="57"/>
        <v>0</v>
      </c>
      <c r="Q201" s="54">
        <f t="shared" si="58"/>
        <v>0</v>
      </c>
      <c r="R201" s="55">
        <f t="shared" si="59"/>
        <v>0</v>
      </c>
      <c r="S201" s="52">
        <f t="shared" si="60"/>
        <v>0</v>
      </c>
      <c r="T201" s="276">
        <f t="shared" si="61"/>
        <v>0</v>
      </c>
      <c r="U201" s="62">
        <f t="shared" si="54"/>
        <v>0</v>
      </c>
    </row>
    <row r="202" spans="1:21" x14ac:dyDescent="0.25">
      <c r="A202" s="317" t="s">
        <v>234</v>
      </c>
      <c r="B202" s="52">
        <f>'DAY21'!H202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+(Table124[[#This Row],[OPENING ]]+Table124[[#This Row],[RECEIPTS]]+Table124[[#This Row],[RETURNS]])-(Table124[[#This Row],[EXCHANGED]]+Table124[[#This Row],[SALES]]+Table124[[#This Row],[ISSUES]])</f>
        <v>0.19999999999999896</v>
      </c>
      <c r="I202" s="53">
        <v>0</v>
      </c>
      <c r="J202" s="58">
        <f t="shared" si="62"/>
        <v>-0.19999999999999896</v>
      </c>
      <c r="K202" s="53">
        <f>+'DAY21'!K202+'DAY22'!C202</f>
        <v>0</v>
      </c>
      <c r="L202" s="54">
        <f>+'DAY21'!L202+'DAY22'!D202</f>
        <v>0</v>
      </c>
      <c r="M202" s="55">
        <f>+'DAY21'!M202+'DAY22'!E202</f>
        <v>0</v>
      </c>
      <c r="N202" s="52">
        <f>+'DAY21'!N202+'DAY22'!F202</f>
        <v>0</v>
      </c>
      <c r="O202" s="276">
        <f>+'DAY21'!O202+'DAY22'!G202</f>
        <v>11.08</v>
      </c>
      <c r="P202" s="53">
        <f t="shared" si="57"/>
        <v>0</v>
      </c>
      <c r="Q202" s="54">
        <f t="shared" si="58"/>
        <v>0</v>
      </c>
      <c r="R202" s="55">
        <f t="shared" si="59"/>
        <v>0</v>
      </c>
      <c r="S202" s="52">
        <f t="shared" si="60"/>
        <v>0</v>
      </c>
      <c r="T202" s="276">
        <f t="shared" si="61"/>
        <v>0.50363636363636366</v>
      </c>
      <c r="U202" s="62">
        <f t="shared" si="54"/>
        <v>0.39711191335739865</v>
      </c>
    </row>
    <row r="203" spans="1:21" x14ac:dyDescent="0.25">
      <c r="A203" s="319" t="s">
        <v>224</v>
      </c>
      <c r="B203" s="52">
        <f>'DAY21'!H203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+(Table124[[#This Row],[OPENING ]]+Table124[[#This Row],[RECEIPTS]]+Table124[[#This Row],[RETURNS]])-(Table124[[#This Row],[EXCHANGED]]+Table124[[#This Row],[SALES]]+Table124[[#This Row],[ISSUES]])</f>
        <v>3.4</v>
      </c>
      <c r="I203" s="53">
        <v>0</v>
      </c>
      <c r="J203" s="58">
        <f t="shared" si="62"/>
        <v>-3.4</v>
      </c>
      <c r="K203" s="53">
        <f>+'DAY21'!K203+'DAY22'!C203</f>
        <v>0</v>
      </c>
      <c r="L203" s="54">
        <f>+'DAY21'!L203+'DAY22'!D203</f>
        <v>0</v>
      </c>
      <c r="M203" s="55">
        <f>+'DAY21'!M203+'DAY22'!E203</f>
        <v>0</v>
      </c>
      <c r="N203" s="52">
        <f>+'DAY21'!N203+'DAY22'!F203</f>
        <v>0</v>
      </c>
      <c r="O203" s="276">
        <f>+'DAY21'!O203+'DAY22'!G203</f>
        <v>0</v>
      </c>
      <c r="P203" s="53">
        <f t="shared" si="57"/>
        <v>0</v>
      </c>
      <c r="Q203" s="54">
        <f t="shared" si="58"/>
        <v>0</v>
      </c>
      <c r="R203" s="55">
        <f t="shared" si="59"/>
        <v>0</v>
      </c>
      <c r="S203" s="52">
        <f t="shared" si="60"/>
        <v>0</v>
      </c>
      <c r="T203" s="276">
        <f t="shared" si="61"/>
        <v>0</v>
      </c>
      <c r="U203" s="62">
        <f t="shared" si="54"/>
        <v>0</v>
      </c>
    </row>
    <row r="204" spans="1:21" x14ac:dyDescent="0.25">
      <c r="A204" s="105" t="s">
        <v>237</v>
      </c>
      <c r="B204" s="52">
        <f>'DAY21'!H204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+(Table124[[#This Row],[OPENING ]]+Table124[[#This Row],[RECEIPTS]]+Table124[[#This Row],[RETURNS]])-(Table124[[#This Row],[EXCHANGED]]+Table124[[#This Row],[SALES]]+Table124[[#This Row],[ISSUES]])</f>
        <v>0</v>
      </c>
      <c r="I204" s="53">
        <v>0</v>
      </c>
      <c r="J204" s="58">
        <f t="shared" si="62"/>
        <v>0</v>
      </c>
      <c r="K204" s="53">
        <f>+'DAY21'!K204+'DAY22'!C204</f>
        <v>0</v>
      </c>
      <c r="L204" s="54">
        <f>+'DAY21'!L204+'DAY22'!D204</f>
        <v>0</v>
      </c>
      <c r="M204" s="55">
        <f>+'DAY21'!M204+'DAY22'!E204</f>
        <v>0</v>
      </c>
      <c r="N204" s="52">
        <f>+'DAY21'!N204+'DAY22'!F204</f>
        <v>0</v>
      </c>
      <c r="O204" s="276">
        <f>+'DAY21'!O204+'DAY22'!G204</f>
        <v>0</v>
      </c>
      <c r="P204" s="53">
        <f t="shared" si="57"/>
        <v>0</v>
      </c>
      <c r="Q204" s="54">
        <f t="shared" si="58"/>
        <v>0</v>
      </c>
      <c r="R204" s="55">
        <f t="shared" si="59"/>
        <v>0</v>
      </c>
      <c r="S204" s="52">
        <f t="shared" si="60"/>
        <v>0</v>
      </c>
      <c r="T204" s="276">
        <f t="shared" si="61"/>
        <v>0</v>
      </c>
      <c r="U204" s="62">
        <f t="shared" si="54"/>
        <v>0</v>
      </c>
    </row>
    <row r="205" spans="1:21" x14ac:dyDescent="0.25">
      <c r="A205" s="87" t="s">
        <v>238</v>
      </c>
      <c r="B205" s="52">
        <f>'DAY21'!H205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+(Table124[[#This Row],[OPENING ]]+Table124[[#This Row],[RECEIPTS]]+Table124[[#This Row],[RETURNS]])-(Table124[[#This Row],[EXCHANGED]]+Table124[[#This Row],[SALES]]+Table124[[#This Row],[ISSUES]])</f>
        <v>0</v>
      </c>
      <c r="I205" s="53">
        <v>0</v>
      </c>
      <c r="J205" s="58">
        <f t="shared" si="62"/>
        <v>0</v>
      </c>
      <c r="K205" s="53">
        <f>+'DAY21'!K205+'DAY22'!C205</f>
        <v>0</v>
      </c>
      <c r="L205" s="54">
        <f>+'DAY21'!L205+'DAY22'!D205</f>
        <v>0</v>
      </c>
      <c r="M205" s="55">
        <f>+'DAY21'!M205+'DAY22'!E205</f>
        <v>0</v>
      </c>
      <c r="N205" s="52">
        <f>+'DAY21'!N205+'DAY22'!F205</f>
        <v>0</v>
      </c>
      <c r="O205" s="276">
        <f>+'DAY21'!O205+'DAY22'!G205</f>
        <v>0</v>
      </c>
      <c r="P205" s="53">
        <f t="shared" si="57"/>
        <v>0</v>
      </c>
      <c r="Q205" s="54">
        <f t="shared" si="58"/>
        <v>0</v>
      </c>
      <c r="R205" s="55">
        <f t="shared" si="59"/>
        <v>0</v>
      </c>
      <c r="S205" s="52">
        <f t="shared" si="60"/>
        <v>0</v>
      </c>
      <c r="T205" s="276">
        <f t="shared" si="61"/>
        <v>0</v>
      </c>
      <c r="U205" s="62">
        <f t="shared" si="54"/>
        <v>0</v>
      </c>
    </row>
    <row r="206" spans="1:21" x14ac:dyDescent="0.25">
      <c r="A206" s="87" t="s">
        <v>239</v>
      </c>
      <c r="B206" s="52">
        <f>'DAY21'!H206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+(Table124[[#This Row],[OPENING ]]+Table124[[#This Row],[RECEIPTS]]+Table124[[#This Row],[RETURNS]])-(Table124[[#This Row],[EXCHANGED]]+Table124[[#This Row],[SALES]]+Table124[[#This Row],[ISSUES]])</f>
        <v>0</v>
      </c>
      <c r="I206" s="53">
        <v>0</v>
      </c>
      <c r="J206" s="58">
        <f t="shared" si="62"/>
        <v>0</v>
      </c>
      <c r="K206" s="53">
        <f>+'DAY21'!K206+'DAY22'!C206</f>
        <v>0</v>
      </c>
      <c r="L206" s="54">
        <f>+'DAY21'!L206+'DAY22'!D206</f>
        <v>0</v>
      </c>
      <c r="M206" s="55">
        <f>+'DAY21'!M206+'DAY22'!E206</f>
        <v>0</v>
      </c>
      <c r="N206" s="52">
        <f>+'DAY21'!N206+'DAY22'!F206</f>
        <v>0</v>
      </c>
      <c r="O206" s="276">
        <f>+'DAY21'!O206+'DAY22'!G206</f>
        <v>0</v>
      </c>
      <c r="P206" s="53">
        <f t="shared" si="57"/>
        <v>0</v>
      </c>
      <c r="Q206" s="54">
        <f t="shared" si="58"/>
        <v>0</v>
      </c>
      <c r="R206" s="55">
        <f t="shared" si="59"/>
        <v>0</v>
      </c>
      <c r="S206" s="52">
        <f t="shared" si="60"/>
        <v>0</v>
      </c>
      <c r="T206" s="276">
        <f t="shared" si="61"/>
        <v>0</v>
      </c>
      <c r="U206" s="62">
        <f t="shared" si="54"/>
        <v>0</v>
      </c>
    </row>
    <row r="207" spans="1:21" x14ac:dyDescent="0.25">
      <c r="A207" s="85" t="s">
        <v>242</v>
      </c>
      <c r="B207" s="52">
        <f>'DAY21'!H207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+(Table124[[#This Row],[OPENING ]]+Table124[[#This Row],[RECEIPTS]]+Table124[[#This Row],[RETURNS]])-(Table124[[#This Row],[EXCHANGED]]+Table124[[#This Row],[SALES]]+Table124[[#This Row],[ISSUES]])</f>
        <v>0</v>
      </c>
      <c r="I207" s="53">
        <v>0</v>
      </c>
      <c r="J207" s="58">
        <f t="shared" si="62"/>
        <v>0</v>
      </c>
      <c r="K207" s="53">
        <f>+'DAY21'!K207+'DAY22'!C207</f>
        <v>0</v>
      </c>
      <c r="L207" s="54">
        <f>+'DAY21'!L207+'DAY22'!D207</f>
        <v>0</v>
      </c>
      <c r="M207" s="55">
        <f>+'DAY21'!M207+'DAY22'!E207</f>
        <v>0</v>
      </c>
      <c r="N207" s="52">
        <f>+'DAY21'!N207+'DAY22'!F207</f>
        <v>0</v>
      </c>
      <c r="O207" s="276">
        <f>+'DAY21'!O207+'DAY22'!G207</f>
        <v>0</v>
      </c>
      <c r="P207" s="53">
        <f t="shared" si="57"/>
        <v>0</v>
      </c>
      <c r="Q207" s="54">
        <f t="shared" si="58"/>
        <v>0</v>
      </c>
      <c r="R207" s="55">
        <f t="shared" si="59"/>
        <v>0</v>
      </c>
      <c r="S207" s="52">
        <f t="shared" si="60"/>
        <v>0</v>
      </c>
      <c r="T207" s="276">
        <f t="shared" si="61"/>
        <v>0</v>
      </c>
      <c r="U207" s="62">
        <f t="shared" si="54"/>
        <v>0</v>
      </c>
    </row>
    <row r="208" spans="1:21" x14ac:dyDescent="0.25">
      <c r="A208" s="85" t="s">
        <v>250</v>
      </c>
      <c r="B208" s="52">
        <f>'DAY21'!H208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+(Table124[[#This Row],[OPENING ]]+Table124[[#This Row],[RECEIPTS]]+Table124[[#This Row],[RETURNS]])-(Table124[[#This Row],[EXCHANGED]]+Table124[[#This Row],[SALES]]+Table124[[#This Row],[ISSUES]])</f>
        <v>275</v>
      </c>
      <c r="I208" s="53">
        <v>0</v>
      </c>
      <c r="J208" s="58">
        <f t="shared" si="62"/>
        <v>-275</v>
      </c>
      <c r="K208" s="53">
        <f>+'DAY21'!K208+'DAY22'!C208</f>
        <v>500</v>
      </c>
      <c r="L208" s="54">
        <f>+'DAY21'!L208+'DAY22'!D208</f>
        <v>0</v>
      </c>
      <c r="M208" s="55">
        <f>+'DAY21'!M208+'DAY22'!E208</f>
        <v>0</v>
      </c>
      <c r="N208" s="52">
        <f>+'DAY21'!N208+'DAY22'!F208</f>
        <v>0</v>
      </c>
      <c r="O208" s="276">
        <f>+'DAY21'!O208+'DAY22'!G208</f>
        <v>525</v>
      </c>
      <c r="P208" s="53">
        <f t="shared" si="57"/>
        <v>22.727272727272727</v>
      </c>
      <c r="Q208" s="54">
        <f t="shared" si="58"/>
        <v>0</v>
      </c>
      <c r="R208" s="55">
        <f t="shared" si="59"/>
        <v>0</v>
      </c>
      <c r="S208" s="52">
        <f t="shared" si="60"/>
        <v>0</v>
      </c>
      <c r="T208" s="276">
        <f t="shared" si="61"/>
        <v>23.863636363636363</v>
      </c>
      <c r="U208" s="62">
        <f t="shared" si="54"/>
        <v>5.9024390243902438</v>
      </c>
    </row>
    <row r="209" spans="1:21" x14ac:dyDescent="0.25">
      <c r="A209" s="87" t="s">
        <v>251</v>
      </c>
      <c r="B209" s="52">
        <f>'DAY21'!H209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+(Table124[[#This Row],[OPENING ]]+Table124[[#This Row],[RECEIPTS]]+Table124[[#This Row],[RETURNS]])-(Table124[[#This Row],[EXCHANGED]]+Table124[[#This Row],[SALES]]+Table124[[#This Row],[ISSUES]])</f>
        <v>300</v>
      </c>
      <c r="I209" s="53">
        <v>0</v>
      </c>
      <c r="J209" s="58">
        <f t="shared" si="62"/>
        <v>-300</v>
      </c>
      <c r="K209" s="53">
        <f>+'DAY21'!K209+'DAY22'!C209</f>
        <v>800</v>
      </c>
      <c r="L209" s="54">
        <f>+'DAY21'!L209+'DAY22'!D209</f>
        <v>0</v>
      </c>
      <c r="M209" s="55">
        <f>+'DAY21'!M209+'DAY22'!E209</f>
        <v>0</v>
      </c>
      <c r="N209" s="52">
        <f>+'DAY21'!N209+'DAY22'!F209</f>
        <v>0</v>
      </c>
      <c r="O209" s="276">
        <f>+'DAY21'!O209+'DAY22'!G209</f>
        <v>639.20000000000005</v>
      </c>
      <c r="P209" s="53">
        <f t="shared" si="57"/>
        <v>36.363636363636367</v>
      </c>
      <c r="Q209" s="54">
        <f t="shared" si="58"/>
        <v>0</v>
      </c>
      <c r="R209" s="55">
        <f t="shared" si="59"/>
        <v>0</v>
      </c>
      <c r="S209" s="52">
        <f t="shared" si="60"/>
        <v>0</v>
      </c>
      <c r="T209" s="276">
        <f t="shared" si="61"/>
        <v>29.054545454545458</v>
      </c>
      <c r="U209" s="62">
        <f t="shared" si="54"/>
        <v>4.5858810450250136</v>
      </c>
    </row>
    <row r="210" spans="1:21" x14ac:dyDescent="0.25">
      <c r="A210" s="87"/>
      <c r="B210" s="52">
        <f>'DAY21'!H210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+(Table124[[#This Row],[OPENING ]]+Table124[[#This Row],[RECEIPTS]]+Table124[[#This Row],[RETURNS]])-(Table124[[#This Row],[EXCHANGED]]+Table124[[#This Row],[SALES]]+Table124[[#This Row],[ISSUES]])</f>
        <v>49</v>
      </c>
      <c r="I210" s="53">
        <v>0</v>
      </c>
      <c r="J210" s="58">
        <f t="shared" si="62"/>
        <v>-49</v>
      </c>
      <c r="K210" s="53">
        <f>+'DAY21'!K210+'DAY22'!C210</f>
        <v>50</v>
      </c>
      <c r="L210" s="54">
        <f>+'DAY21'!L210+'DAY22'!D210</f>
        <v>0</v>
      </c>
      <c r="M210" s="55">
        <f>+'DAY21'!M210+'DAY22'!E210</f>
        <v>0</v>
      </c>
      <c r="N210" s="52">
        <f>+'DAY21'!N210+'DAY22'!F210</f>
        <v>0</v>
      </c>
      <c r="O210" s="276">
        <f>+'DAY21'!O210+'DAY22'!G210</f>
        <v>1</v>
      </c>
      <c r="P210" s="53">
        <f t="shared" si="57"/>
        <v>2.2727272727272729</v>
      </c>
      <c r="Q210" s="54">
        <f t="shared" si="58"/>
        <v>0</v>
      </c>
      <c r="R210" s="55">
        <f t="shared" si="59"/>
        <v>0</v>
      </c>
      <c r="S210" s="52">
        <f t="shared" si="60"/>
        <v>0</v>
      </c>
      <c r="T210" s="276">
        <f t="shared" si="61"/>
        <v>4.5454545454545456E-2</v>
      </c>
      <c r="U210" s="62">
        <f t="shared" ref="U210:U240" si="63">IFERROR(+H210/(P210+Q210+R210+S210+T210),0)</f>
        <v>21.137254901960784</v>
      </c>
    </row>
    <row r="211" spans="1:21" x14ac:dyDescent="0.25">
      <c r="A211" s="87"/>
      <c r="B211" s="52">
        <f>'DAY21'!H211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+(Table124[[#This Row],[OPENING ]]+Table124[[#This Row],[RECEIPTS]]+Table124[[#This Row],[RETURNS]])-(Table124[[#This Row],[EXCHANGED]]+Table124[[#This Row],[SALES]]+Table124[[#This Row],[ISSUES]])</f>
        <v>0</v>
      </c>
      <c r="I211" s="53">
        <v>0</v>
      </c>
      <c r="J211" s="58">
        <f t="shared" si="62"/>
        <v>0</v>
      </c>
      <c r="K211" s="53">
        <f>+'DAY21'!K211+'DAY22'!C211</f>
        <v>0</v>
      </c>
      <c r="L211" s="54">
        <f>+'DAY21'!L211+'DAY22'!D211</f>
        <v>0</v>
      </c>
      <c r="M211" s="55">
        <f>+'DAY21'!M211+'DAY22'!E211</f>
        <v>0</v>
      </c>
      <c r="N211" s="52">
        <f>+'DAY21'!N211+'DAY22'!F211</f>
        <v>0</v>
      </c>
      <c r="O211" s="276">
        <f>+'DAY21'!O211+'DAY22'!G211</f>
        <v>0</v>
      </c>
      <c r="P211" s="53">
        <f t="shared" si="57"/>
        <v>0</v>
      </c>
      <c r="Q211" s="54">
        <f t="shared" si="58"/>
        <v>0</v>
      </c>
      <c r="R211" s="55">
        <f t="shared" si="59"/>
        <v>0</v>
      </c>
      <c r="S211" s="52">
        <f t="shared" si="60"/>
        <v>0</v>
      </c>
      <c r="T211" s="276">
        <f t="shared" si="61"/>
        <v>0</v>
      </c>
      <c r="U211" s="62">
        <f t="shared" si="63"/>
        <v>0</v>
      </c>
    </row>
    <row r="212" spans="1:21" x14ac:dyDescent="0.25">
      <c r="A212" s="87"/>
      <c r="B212" s="52">
        <f>'DAY21'!H212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+(Table124[[#This Row],[OPENING ]]+Table124[[#This Row],[RECEIPTS]]+Table124[[#This Row],[RETURNS]])-(Table124[[#This Row],[EXCHANGED]]+Table124[[#This Row],[SALES]]+Table124[[#This Row],[ISSUES]])</f>
        <v>0</v>
      </c>
      <c r="I212" s="53">
        <v>0</v>
      </c>
      <c r="J212" s="58">
        <f t="shared" si="62"/>
        <v>0</v>
      </c>
      <c r="K212" s="53">
        <f>+'DAY21'!K212+'DAY22'!C212</f>
        <v>0</v>
      </c>
      <c r="L212" s="54">
        <f>+'DAY21'!L212+'DAY22'!D212</f>
        <v>0</v>
      </c>
      <c r="M212" s="55">
        <f>+'DAY21'!M212+'DAY22'!E212</f>
        <v>0</v>
      </c>
      <c r="N212" s="52">
        <f>+'DAY21'!N212+'DAY22'!F212</f>
        <v>0</v>
      </c>
      <c r="O212" s="276">
        <f>+'DAY21'!O212+'DAY22'!G212</f>
        <v>0</v>
      </c>
      <c r="P212" s="53">
        <f t="shared" si="57"/>
        <v>0</v>
      </c>
      <c r="Q212" s="54">
        <f t="shared" si="58"/>
        <v>0</v>
      </c>
      <c r="R212" s="55">
        <f t="shared" si="59"/>
        <v>0</v>
      </c>
      <c r="S212" s="52">
        <f t="shared" si="60"/>
        <v>0</v>
      </c>
      <c r="T212" s="276">
        <f t="shared" si="61"/>
        <v>0</v>
      </c>
      <c r="U212" s="62">
        <f t="shared" si="63"/>
        <v>0</v>
      </c>
    </row>
    <row r="213" spans="1:21" ht="15.75" thickBot="1" x14ac:dyDescent="0.3">
      <c r="A213" s="179"/>
      <c r="B213" s="52">
        <f>'DAY21'!H213</f>
        <v>0</v>
      </c>
      <c r="C213" s="53">
        <v>0</v>
      </c>
      <c r="D213" s="54">
        <v>0</v>
      </c>
      <c r="E213" s="55">
        <v>0</v>
      </c>
      <c r="F213" s="52">
        <v>0</v>
      </c>
      <c r="G213" s="276">
        <v>0</v>
      </c>
      <c r="H213" s="54">
        <f>+(Table124[[#This Row],[OPENING ]]+Table124[[#This Row],[RECEIPTS]]+Table124[[#This Row],[RETURNS]])-(Table124[[#This Row],[EXCHANGED]]+Table124[[#This Row],[SALES]]+Table124[[#This Row],[ISSUES]])</f>
        <v>0</v>
      </c>
      <c r="I213" s="53">
        <v>0</v>
      </c>
      <c r="J213" s="148">
        <f t="shared" si="62"/>
        <v>0</v>
      </c>
      <c r="K213" s="53">
        <f>+'DAY21'!K213+'DAY22'!C213</f>
        <v>0</v>
      </c>
      <c r="L213" s="54">
        <f>+'DAY21'!L213+'DAY22'!D213</f>
        <v>0</v>
      </c>
      <c r="M213" s="55">
        <f>+'DAY21'!M213+'DAY22'!E213</f>
        <v>0</v>
      </c>
      <c r="N213" s="52">
        <f>+'DAY21'!N213+'DAY22'!F213</f>
        <v>0</v>
      </c>
      <c r="O213" s="276">
        <f>+'DAY21'!O213+'DAY22'!G213</f>
        <v>0</v>
      </c>
      <c r="P213" s="53">
        <f t="shared" si="57"/>
        <v>0</v>
      </c>
      <c r="Q213" s="54">
        <f t="shared" si="58"/>
        <v>0</v>
      </c>
      <c r="R213" s="55">
        <f t="shared" si="59"/>
        <v>0</v>
      </c>
      <c r="S213" s="52">
        <f t="shared" si="60"/>
        <v>0</v>
      </c>
      <c r="T213" s="276">
        <f t="shared" si="61"/>
        <v>0</v>
      </c>
      <c r="U213" s="167">
        <f t="shared" si="63"/>
        <v>0</v>
      </c>
    </row>
    <row r="214" spans="1:21" ht="17.25" thickBot="1" x14ac:dyDescent="0.35">
      <c r="A214" s="159" t="s">
        <v>54</v>
      </c>
      <c r="B214" s="160">
        <f t="shared" ref="B214:T214" si="64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64"/>
        <v>0</v>
      </c>
      <c r="H214" s="162">
        <f t="shared" si="64"/>
        <v>9750.84</v>
      </c>
      <c r="I214" s="161">
        <f t="shared" si="64"/>
        <v>0</v>
      </c>
      <c r="J214" s="165">
        <f>SUM(J153:J213)</f>
        <v>-9750.84</v>
      </c>
      <c r="K214" s="161">
        <f t="shared" si="64"/>
        <v>1375</v>
      </c>
      <c r="L214" s="174">
        <f t="shared" si="64"/>
        <v>9.6</v>
      </c>
      <c r="M214" s="163">
        <f t="shared" si="64"/>
        <v>0</v>
      </c>
      <c r="N214" s="160">
        <f t="shared" si="64"/>
        <v>0</v>
      </c>
      <c r="O214" s="277">
        <f t="shared" si="64"/>
        <v>1264.68</v>
      </c>
      <c r="P214" s="161">
        <f t="shared" si="64"/>
        <v>62.500000000000007</v>
      </c>
      <c r="Q214" s="162">
        <f t="shared" si="64"/>
        <v>0.43636363636363634</v>
      </c>
      <c r="R214" s="163">
        <f t="shared" si="64"/>
        <v>0</v>
      </c>
      <c r="S214" s="160">
        <f t="shared" si="64"/>
        <v>0</v>
      </c>
      <c r="T214" s="277">
        <f t="shared" si="64"/>
        <v>57.485454545454552</v>
      </c>
      <c r="U214" s="166">
        <f t="shared" si="63"/>
        <v>80.972369851431324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'DAY21'!H217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+(Table124[[#This Row],[OPENING ]]+Table124[[#This Row],[RECEIPTS]]+Table124[[#This Row],[RETURNS]])-(Table124[[#This Row],[EXCHANGED]]+Table124[[#This Row],[SALES]]+Table124[[#This Row],[ISSUES]])</f>
        <v>2150</v>
      </c>
      <c r="I217" s="53">
        <v>0</v>
      </c>
      <c r="J217" s="58">
        <f t="shared" si="62"/>
        <v>-2150</v>
      </c>
      <c r="K217" s="53">
        <f>+'DAY21'!K217+'DAY22'!C217</f>
        <v>7975</v>
      </c>
      <c r="L217" s="54">
        <f>+'DAY21'!L217+'DAY22'!D217</f>
        <v>0</v>
      </c>
      <c r="M217" s="55">
        <f>+'DAY21'!M217+'DAY22'!E217</f>
        <v>0</v>
      </c>
      <c r="N217" s="52">
        <f>+'DAY21'!N217+'DAY22'!F217</f>
        <v>0</v>
      </c>
      <c r="O217" s="276">
        <f>+'DAY21'!O217+'DAY22'!G217</f>
        <v>5825</v>
      </c>
      <c r="P217" s="53">
        <f>+K217/22</f>
        <v>362.5</v>
      </c>
      <c r="Q217" s="54">
        <f>+L217/22</f>
        <v>0</v>
      </c>
      <c r="R217" s="55">
        <f>+M217/22</f>
        <v>0</v>
      </c>
      <c r="S217" s="52">
        <f>+N217/22</f>
        <v>0</v>
      </c>
      <c r="T217" s="276">
        <f>+O217/22</f>
        <v>264.77272727272725</v>
      </c>
      <c r="U217" s="62">
        <f t="shared" si="63"/>
        <v>3.4275362318840581</v>
      </c>
    </row>
    <row r="218" spans="1:21" x14ac:dyDescent="0.25">
      <c r="A218" s="95" t="s">
        <v>240</v>
      </c>
      <c r="B218" s="52">
        <f>'DAY21'!H218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+(Table124[[#This Row],[OPENING ]]+Table124[[#This Row],[RECEIPTS]]+Table124[[#This Row],[RETURNS]])-(Table124[[#This Row],[EXCHANGED]]+Table124[[#This Row],[SALES]]+Table124[[#This Row],[ISSUES]])</f>
        <v>0</v>
      </c>
      <c r="I218" s="53">
        <v>0</v>
      </c>
      <c r="J218" s="58">
        <f t="shared" si="62"/>
        <v>0</v>
      </c>
      <c r="K218" s="53">
        <f>+'DAY21'!K218+'DAY22'!C218</f>
        <v>0</v>
      </c>
      <c r="L218" s="54">
        <f>+'DAY21'!L218+'DAY22'!D218</f>
        <v>0</v>
      </c>
      <c r="M218" s="55">
        <f>+'DAY21'!M218+'DAY22'!E218</f>
        <v>0</v>
      </c>
      <c r="N218" s="52">
        <f>+'DAY21'!N218+'DAY22'!F218</f>
        <v>0</v>
      </c>
      <c r="O218" s="276">
        <f>+'DAY21'!O218+'DAY22'!G218</f>
        <v>8675</v>
      </c>
      <c r="P218" s="53">
        <f t="shared" ref="P218:P237" si="65">+K218/22</f>
        <v>0</v>
      </c>
      <c r="Q218" s="54">
        <f t="shared" ref="Q218:Q237" si="66">+L218/22</f>
        <v>0</v>
      </c>
      <c r="R218" s="55">
        <f t="shared" ref="R218:R237" si="67">+M218/22</f>
        <v>0</v>
      </c>
      <c r="S218" s="52">
        <f t="shared" ref="S218:S237" si="68">+N218/22</f>
        <v>0</v>
      </c>
      <c r="T218" s="276">
        <f t="shared" ref="T218:T237" si="69">+O218/22</f>
        <v>394.31818181818181</v>
      </c>
      <c r="U218" s="62">
        <f t="shared" si="63"/>
        <v>0</v>
      </c>
    </row>
    <row r="219" spans="1:21" x14ac:dyDescent="0.25">
      <c r="A219" s="95" t="s">
        <v>57</v>
      </c>
      <c r="B219" s="52">
        <f>'DAY21'!H219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+(Table124[[#This Row],[OPENING ]]+Table124[[#This Row],[RECEIPTS]]+Table124[[#This Row],[RETURNS]])-(Table124[[#This Row],[EXCHANGED]]+Table124[[#This Row],[SALES]]+Table124[[#This Row],[ISSUES]])</f>
        <v>0</v>
      </c>
      <c r="I219" s="53">
        <v>0</v>
      </c>
      <c r="J219" s="58">
        <f t="shared" si="62"/>
        <v>0</v>
      </c>
      <c r="K219" s="53">
        <f>+'DAY21'!K219+'DAY22'!C219</f>
        <v>0</v>
      </c>
      <c r="L219" s="54">
        <f>+'DAY21'!L219+'DAY22'!D219</f>
        <v>0</v>
      </c>
      <c r="M219" s="55">
        <f>+'DAY21'!M219+'DAY22'!E219</f>
        <v>0</v>
      </c>
      <c r="N219" s="52">
        <f>+'DAY21'!N219+'DAY22'!F219</f>
        <v>0</v>
      </c>
      <c r="O219" s="276">
        <f>+'DAY21'!O219+'DAY22'!G219</f>
        <v>0</v>
      </c>
      <c r="P219" s="53">
        <f t="shared" si="65"/>
        <v>0</v>
      </c>
      <c r="Q219" s="54">
        <f t="shared" si="66"/>
        <v>0</v>
      </c>
      <c r="R219" s="55">
        <f t="shared" si="67"/>
        <v>0</v>
      </c>
      <c r="S219" s="52">
        <f t="shared" si="68"/>
        <v>0</v>
      </c>
      <c r="T219" s="276">
        <f t="shared" si="69"/>
        <v>0</v>
      </c>
      <c r="U219" s="62">
        <f t="shared" si="63"/>
        <v>0</v>
      </c>
    </row>
    <row r="220" spans="1:21" x14ac:dyDescent="0.25">
      <c r="A220" s="95" t="s">
        <v>58</v>
      </c>
      <c r="B220" s="52">
        <f>'DAY21'!H220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+(Table124[[#This Row],[OPENING ]]+Table124[[#This Row],[RECEIPTS]]+Table124[[#This Row],[RETURNS]])-(Table124[[#This Row],[EXCHANGED]]+Table124[[#This Row],[SALES]]+Table124[[#This Row],[ISSUES]])</f>
        <v>0</v>
      </c>
      <c r="I220" s="53">
        <v>0</v>
      </c>
      <c r="J220" s="58">
        <f t="shared" si="62"/>
        <v>0</v>
      </c>
      <c r="K220" s="53">
        <f>+'DAY21'!K220+'DAY22'!C220</f>
        <v>0</v>
      </c>
      <c r="L220" s="54">
        <f>+'DAY21'!L220+'DAY22'!D220</f>
        <v>0</v>
      </c>
      <c r="M220" s="55">
        <f>+'DAY21'!M220+'DAY22'!E220</f>
        <v>0</v>
      </c>
      <c r="N220" s="52">
        <f>+'DAY21'!N220+'DAY22'!F220</f>
        <v>0</v>
      </c>
      <c r="O220" s="276">
        <f>+'DAY21'!O220+'DAY22'!G220</f>
        <v>0</v>
      </c>
      <c r="P220" s="53">
        <f t="shared" si="65"/>
        <v>0</v>
      </c>
      <c r="Q220" s="54">
        <f t="shared" si="66"/>
        <v>0</v>
      </c>
      <c r="R220" s="55">
        <f t="shared" si="67"/>
        <v>0</v>
      </c>
      <c r="S220" s="52">
        <f t="shared" si="68"/>
        <v>0</v>
      </c>
      <c r="T220" s="276">
        <f t="shared" si="69"/>
        <v>0</v>
      </c>
      <c r="U220" s="62">
        <f t="shared" si="63"/>
        <v>0</v>
      </c>
    </row>
    <row r="221" spans="1:21" x14ac:dyDescent="0.25">
      <c r="A221" s="95" t="s">
        <v>59</v>
      </c>
      <c r="B221" s="52">
        <f>'DAY21'!H221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+(Table124[[#This Row],[OPENING ]]+Table124[[#This Row],[RECEIPTS]]+Table124[[#This Row],[RETURNS]])-(Table124[[#This Row],[EXCHANGED]]+Table124[[#This Row],[SALES]]+Table124[[#This Row],[ISSUES]])</f>
        <v>375</v>
      </c>
      <c r="I221" s="53">
        <v>0</v>
      </c>
      <c r="J221" s="58">
        <f t="shared" ref="J221:J240" si="70">+I221-H221</f>
        <v>-375</v>
      </c>
      <c r="K221" s="53">
        <f>+'DAY21'!K221+'DAY22'!C221</f>
        <v>1075</v>
      </c>
      <c r="L221" s="54">
        <f>+'DAY21'!L221+'DAY22'!D221</f>
        <v>0</v>
      </c>
      <c r="M221" s="55">
        <f>+'DAY21'!M221+'DAY22'!E221</f>
        <v>0</v>
      </c>
      <c r="N221" s="52">
        <f>+'DAY21'!N221+'DAY22'!F221</f>
        <v>0</v>
      </c>
      <c r="O221" s="276">
        <f>+'DAY21'!O221+'DAY22'!G221</f>
        <v>1225</v>
      </c>
      <c r="P221" s="53">
        <f t="shared" si="65"/>
        <v>48.863636363636367</v>
      </c>
      <c r="Q221" s="54">
        <f t="shared" si="66"/>
        <v>0</v>
      </c>
      <c r="R221" s="55">
        <f t="shared" si="67"/>
        <v>0</v>
      </c>
      <c r="S221" s="52">
        <f t="shared" si="68"/>
        <v>0</v>
      </c>
      <c r="T221" s="276">
        <f t="shared" si="69"/>
        <v>55.68181818181818</v>
      </c>
      <c r="U221" s="62">
        <f t="shared" si="63"/>
        <v>3.5869565217391304</v>
      </c>
    </row>
    <row r="222" spans="1:21" x14ac:dyDescent="0.25">
      <c r="A222" s="95" t="s">
        <v>60</v>
      </c>
      <c r="B222" s="52">
        <f>'DAY21'!H222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+(Table124[[#This Row],[OPENING ]]+Table124[[#This Row],[RECEIPTS]]+Table124[[#This Row],[RETURNS]])-(Table124[[#This Row],[EXCHANGED]]+Table124[[#This Row],[SALES]]+Table124[[#This Row],[ISSUES]])</f>
        <v>0</v>
      </c>
      <c r="I222" s="53">
        <v>0</v>
      </c>
      <c r="J222" s="58">
        <f t="shared" si="70"/>
        <v>0</v>
      </c>
      <c r="K222" s="53">
        <f>+'DAY21'!K222+'DAY22'!C222</f>
        <v>0</v>
      </c>
      <c r="L222" s="54">
        <f>+'DAY21'!L222+'DAY22'!D222</f>
        <v>0</v>
      </c>
      <c r="M222" s="55">
        <f>+'DAY21'!M222+'DAY22'!E222</f>
        <v>0</v>
      </c>
      <c r="N222" s="52">
        <f>+'DAY21'!N222+'DAY22'!F222</f>
        <v>0</v>
      </c>
      <c r="O222" s="276">
        <f>+'DAY21'!O222+'DAY22'!G222</f>
        <v>0</v>
      </c>
      <c r="P222" s="53">
        <f t="shared" si="65"/>
        <v>0</v>
      </c>
      <c r="Q222" s="54">
        <f t="shared" si="66"/>
        <v>0</v>
      </c>
      <c r="R222" s="55">
        <f t="shared" si="67"/>
        <v>0</v>
      </c>
      <c r="S222" s="52">
        <f t="shared" si="68"/>
        <v>0</v>
      </c>
      <c r="T222" s="276">
        <f t="shared" si="69"/>
        <v>0</v>
      </c>
      <c r="U222" s="62">
        <f t="shared" si="63"/>
        <v>0</v>
      </c>
    </row>
    <row r="223" spans="1:21" x14ac:dyDescent="0.25">
      <c r="A223" s="95" t="s">
        <v>61</v>
      </c>
      <c r="B223" s="52">
        <f>'DAY21'!H223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+(Table124[[#This Row],[OPENING ]]+Table124[[#This Row],[RECEIPTS]]+Table124[[#This Row],[RETURNS]])-(Table124[[#This Row],[EXCHANGED]]+Table124[[#This Row],[SALES]]+Table124[[#This Row],[ISSUES]])</f>
        <v>0</v>
      </c>
      <c r="I223" s="53">
        <v>0</v>
      </c>
      <c r="J223" s="58">
        <f t="shared" si="70"/>
        <v>0</v>
      </c>
      <c r="K223" s="53">
        <f>+'DAY21'!K223+'DAY22'!C223</f>
        <v>0</v>
      </c>
      <c r="L223" s="54">
        <f>+'DAY21'!L223+'DAY22'!D223</f>
        <v>0</v>
      </c>
      <c r="M223" s="55">
        <f>+'DAY21'!M223+'DAY22'!E223</f>
        <v>0</v>
      </c>
      <c r="N223" s="52">
        <f>+'DAY21'!N223+'DAY22'!F223</f>
        <v>0</v>
      </c>
      <c r="O223" s="276">
        <f>+'DAY21'!O223+'DAY22'!G223</f>
        <v>0</v>
      </c>
      <c r="P223" s="53">
        <f t="shared" si="65"/>
        <v>0</v>
      </c>
      <c r="Q223" s="54">
        <f t="shared" si="66"/>
        <v>0</v>
      </c>
      <c r="R223" s="55">
        <f t="shared" si="67"/>
        <v>0</v>
      </c>
      <c r="S223" s="52">
        <f t="shared" si="68"/>
        <v>0</v>
      </c>
      <c r="T223" s="276">
        <f t="shared" si="69"/>
        <v>0</v>
      </c>
      <c r="U223" s="62">
        <f t="shared" si="63"/>
        <v>0</v>
      </c>
    </row>
    <row r="224" spans="1:21" x14ac:dyDescent="0.25">
      <c r="A224" s="95" t="s">
        <v>241</v>
      </c>
      <c r="B224" s="52">
        <f>'DAY21'!H224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+(Table124[[#This Row],[OPENING ]]+Table124[[#This Row],[RECEIPTS]]+Table124[[#This Row],[RETURNS]])-(Table124[[#This Row],[EXCHANGED]]+Table124[[#This Row],[SALES]]+Table124[[#This Row],[ISSUES]])</f>
        <v>0</v>
      </c>
      <c r="I224" s="53">
        <v>0</v>
      </c>
      <c r="J224" s="58">
        <f t="shared" si="70"/>
        <v>0</v>
      </c>
      <c r="K224" s="53">
        <f>+'DAY21'!K224+'DAY22'!C224</f>
        <v>0</v>
      </c>
      <c r="L224" s="54">
        <f>+'DAY21'!L224+'DAY22'!D224</f>
        <v>0</v>
      </c>
      <c r="M224" s="55">
        <f>+'DAY21'!M224+'DAY22'!E224</f>
        <v>0</v>
      </c>
      <c r="N224" s="52">
        <f>+'DAY21'!N224+'DAY22'!F224</f>
        <v>0</v>
      </c>
      <c r="O224" s="276">
        <f>+'DAY21'!O224+'DAY22'!G224</f>
        <v>1200</v>
      </c>
      <c r="P224" s="53">
        <f t="shared" si="65"/>
        <v>0</v>
      </c>
      <c r="Q224" s="54">
        <f t="shared" si="66"/>
        <v>0</v>
      </c>
      <c r="R224" s="55">
        <f t="shared" si="67"/>
        <v>0</v>
      </c>
      <c r="S224" s="52">
        <f t="shared" si="68"/>
        <v>0</v>
      </c>
      <c r="T224" s="276">
        <f t="shared" si="69"/>
        <v>54.545454545454547</v>
      </c>
      <c r="U224" s="62">
        <f t="shared" si="63"/>
        <v>0</v>
      </c>
    </row>
    <row r="225" spans="1:21" x14ac:dyDescent="0.25">
      <c r="A225" s="95" t="s">
        <v>62</v>
      </c>
      <c r="B225" s="52">
        <f>'DAY21'!H225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+(Table124[[#This Row],[OPENING ]]+Table124[[#This Row],[RECEIPTS]]+Table124[[#This Row],[RETURNS]])-(Table124[[#This Row],[EXCHANGED]]+Table124[[#This Row],[SALES]]+Table124[[#This Row],[ISSUES]])</f>
        <v>0</v>
      </c>
      <c r="I225" s="53">
        <v>0</v>
      </c>
      <c r="J225" s="58">
        <f t="shared" si="70"/>
        <v>0</v>
      </c>
      <c r="K225" s="53">
        <f>+'DAY21'!K225+'DAY22'!C225</f>
        <v>0</v>
      </c>
      <c r="L225" s="54">
        <f>+'DAY21'!L225+'DAY22'!D225</f>
        <v>0</v>
      </c>
      <c r="M225" s="55">
        <f>+'DAY21'!M225+'DAY22'!E225</f>
        <v>0</v>
      </c>
      <c r="N225" s="52">
        <f>+'DAY21'!N225+'DAY22'!F225</f>
        <v>0</v>
      </c>
      <c r="O225" s="276">
        <f>+'DAY21'!O225+'DAY22'!G225</f>
        <v>0</v>
      </c>
      <c r="P225" s="53">
        <f t="shared" si="65"/>
        <v>0</v>
      </c>
      <c r="Q225" s="54">
        <f t="shared" si="66"/>
        <v>0</v>
      </c>
      <c r="R225" s="55">
        <f t="shared" si="67"/>
        <v>0</v>
      </c>
      <c r="S225" s="52">
        <f t="shared" si="68"/>
        <v>0</v>
      </c>
      <c r="T225" s="276">
        <f t="shared" si="69"/>
        <v>0</v>
      </c>
      <c r="U225" s="62">
        <f t="shared" si="63"/>
        <v>0</v>
      </c>
    </row>
    <row r="226" spans="1:21" x14ac:dyDescent="0.25">
      <c r="A226" s="95" t="s">
        <v>122</v>
      </c>
      <c r="B226" s="52">
        <f>'DAY21'!H226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+(Table124[[#This Row],[OPENING ]]+Table124[[#This Row],[RECEIPTS]]+Table124[[#This Row],[RETURNS]])-(Table124[[#This Row],[EXCHANGED]]+Table124[[#This Row],[SALES]]+Table124[[#This Row],[ISSUES]])</f>
        <v>0</v>
      </c>
      <c r="I226" s="53">
        <v>0</v>
      </c>
      <c r="J226" s="58">
        <f t="shared" si="70"/>
        <v>0</v>
      </c>
      <c r="K226" s="53">
        <f>+'DAY21'!K226+'DAY22'!C226</f>
        <v>0</v>
      </c>
      <c r="L226" s="54">
        <f>+'DAY21'!L226+'DAY22'!D226</f>
        <v>0</v>
      </c>
      <c r="M226" s="55">
        <f>+'DAY21'!M226+'DAY22'!E226</f>
        <v>0</v>
      </c>
      <c r="N226" s="52">
        <f>+'DAY21'!N226+'DAY22'!F226</f>
        <v>0</v>
      </c>
      <c r="O226" s="276">
        <f>+'DAY21'!O226+'DAY22'!G226</f>
        <v>0</v>
      </c>
      <c r="P226" s="53">
        <f t="shared" si="65"/>
        <v>0</v>
      </c>
      <c r="Q226" s="54">
        <f t="shared" si="66"/>
        <v>0</v>
      </c>
      <c r="R226" s="55">
        <f t="shared" si="67"/>
        <v>0</v>
      </c>
      <c r="S226" s="52">
        <f t="shared" si="68"/>
        <v>0</v>
      </c>
      <c r="T226" s="276">
        <f t="shared" si="69"/>
        <v>0</v>
      </c>
      <c r="U226" s="62">
        <f t="shared" si="63"/>
        <v>0</v>
      </c>
    </row>
    <row r="227" spans="1:21" x14ac:dyDescent="0.25">
      <c r="A227" s="95" t="s">
        <v>217</v>
      </c>
      <c r="B227" s="52">
        <f>'DAY21'!H227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+(Table124[[#This Row],[OPENING ]]+Table124[[#This Row],[RECEIPTS]]+Table124[[#This Row],[RETURNS]])-(Table124[[#This Row],[EXCHANGED]]+Table124[[#This Row],[SALES]]+Table124[[#This Row],[ISSUES]])</f>
        <v>0</v>
      </c>
      <c r="I227" s="53">
        <v>0</v>
      </c>
      <c r="J227" s="58">
        <f t="shared" si="70"/>
        <v>0</v>
      </c>
      <c r="K227" s="53">
        <f>+'DAY21'!K227+'DAY22'!C227</f>
        <v>0</v>
      </c>
      <c r="L227" s="54">
        <f>+'DAY21'!L227+'DAY22'!D227</f>
        <v>0</v>
      </c>
      <c r="M227" s="55">
        <f>+'DAY21'!M227+'DAY22'!E227</f>
        <v>0</v>
      </c>
      <c r="N227" s="52">
        <f>+'DAY21'!N227+'DAY22'!F227</f>
        <v>0</v>
      </c>
      <c r="O227" s="276">
        <f>+'DAY21'!O227+'DAY22'!G227</f>
        <v>0</v>
      </c>
      <c r="P227" s="53">
        <f t="shared" si="65"/>
        <v>0</v>
      </c>
      <c r="Q227" s="54">
        <f t="shared" si="66"/>
        <v>0</v>
      </c>
      <c r="R227" s="55">
        <f t="shared" si="67"/>
        <v>0</v>
      </c>
      <c r="S227" s="52">
        <f t="shared" si="68"/>
        <v>0</v>
      </c>
      <c r="T227" s="276">
        <f t="shared" si="69"/>
        <v>0</v>
      </c>
      <c r="U227" s="62">
        <f t="shared" si="63"/>
        <v>0</v>
      </c>
    </row>
    <row r="228" spans="1:21" x14ac:dyDescent="0.25">
      <c r="A228" s="95" t="s">
        <v>116</v>
      </c>
      <c r="B228" s="52">
        <f>'DAY21'!H228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+(Table124[[#This Row],[OPENING ]]+Table124[[#This Row],[RECEIPTS]]+Table124[[#This Row],[RETURNS]])-(Table124[[#This Row],[EXCHANGED]]+Table124[[#This Row],[SALES]]+Table124[[#This Row],[ISSUES]])</f>
        <v>0</v>
      </c>
      <c r="I228" s="53">
        <v>0</v>
      </c>
      <c r="J228" s="58">
        <f t="shared" si="70"/>
        <v>0</v>
      </c>
      <c r="K228" s="53">
        <f>+'DAY21'!K228+'DAY22'!C228</f>
        <v>0</v>
      </c>
      <c r="L228" s="54">
        <f>+'DAY21'!L228+'DAY22'!D228</f>
        <v>0</v>
      </c>
      <c r="M228" s="55">
        <f>+'DAY21'!M228+'DAY22'!E228</f>
        <v>0</v>
      </c>
      <c r="N228" s="52">
        <f>+'DAY21'!N228+'DAY22'!F228</f>
        <v>0</v>
      </c>
      <c r="O228" s="276">
        <f>+'DAY21'!O228+'DAY22'!G228</f>
        <v>0</v>
      </c>
      <c r="P228" s="53">
        <f t="shared" si="65"/>
        <v>0</v>
      </c>
      <c r="Q228" s="54">
        <f t="shared" si="66"/>
        <v>0</v>
      </c>
      <c r="R228" s="55">
        <f t="shared" si="67"/>
        <v>0</v>
      </c>
      <c r="S228" s="52">
        <f t="shared" si="68"/>
        <v>0</v>
      </c>
      <c r="T228" s="276">
        <f t="shared" si="69"/>
        <v>0</v>
      </c>
      <c r="U228" s="62">
        <f t="shared" si="63"/>
        <v>0</v>
      </c>
    </row>
    <row r="229" spans="1:21" x14ac:dyDescent="0.25">
      <c r="A229" s="95" t="s">
        <v>117</v>
      </c>
      <c r="B229" s="52">
        <f>'DAY21'!H229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+(Table124[[#This Row],[OPENING ]]+Table124[[#This Row],[RECEIPTS]]+Table124[[#This Row],[RETURNS]])-(Table124[[#This Row],[EXCHANGED]]+Table124[[#This Row],[SALES]]+Table124[[#This Row],[ISSUES]])</f>
        <v>0</v>
      </c>
      <c r="I229" s="53">
        <v>0</v>
      </c>
      <c r="J229" s="58">
        <f t="shared" si="70"/>
        <v>0</v>
      </c>
      <c r="K229" s="53">
        <f>+'DAY21'!K229+'DAY22'!C229</f>
        <v>0</v>
      </c>
      <c r="L229" s="54">
        <f>+'DAY21'!L229+'DAY22'!D229</f>
        <v>0</v>
      </c>
      <c r="M229" s="55">
        <f>+'DAY21'!M229+'DAY22'!E229</f>
        <v>0</v>
      </c>
      <c r="N229" s="52">
        <f>+'DAY21'!N229+'DAY22'!F229</f>
        <v>0</v>
      </c>
      <c r="O229" s="276">
        <f>+'DAY21'!O229+'DAY22'!G229</f>
        <v>0</v>
      </c>
      <c r="P229" s="53">
        <f t="shared" si="65"/>
        <v>0</v>
      </c>
      <c r="Q229" s="54">
        <f t="shared" si="66"/>
        <v>0</v>
      </c>
      <c r="R229" s="55">
        <f t="shared" si="67"/>
        <v>0</v>
      </c>
      <c r="S229" s="52">
        <f t="shared" si="68"/>
        <v>0</v>
      </c>
      <c r="T229" s="276">
        <f t="shared" si="69"/>
        <v>0</v>
      </c>
      <c r="U229" s="62">
        <f t="shared" si="63"/>
        <v>0</v>
      </c>
    </row>
    <row r="230" spans="1:21" x14ac:dyDescent="0.25">
      <c r="A230" s="95" t="s">
        <v>134</v>
      </c>
      <c r="B230" s="52">
        <f>'DAY21'!H230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+(Table124[[#This Row],[OPENING ]]+Table124[[#This Row],[RECEIPTS]]+Table124[[#This Row],[RETURNS]])-(Table124[[#This Row],[EXCHANGED]]+Table124[[#This Row],[SALES]]+Table124[[#This Row],[ISSUES]])</f>
        <v>0</v>
      </c>
      <c r="I230" s="53">
        <v>0</v>
      </c>
      <c r="J230" s="58">
        <f t="shared" si="70"/>
        <v>0</v>
      </c>
      <c r="K230" s="53">
        <f>+'DAY21'!K230+'DAY22'!C230</f>
        <v>0</v>
      </c>
      <c r="L230" s="54">
        <f>+'DAY21'!L230+'DAY22'!D230</f>
        <v>0</v>
      </c>
      <c r="M230" s="55">
        <f>+'DAY21'!M230+'DAY22'!E230</f>
        <v>0</v>
      </c>
      <c r="N230" s="52">
        <f>+'DAY21'!N230+'DAY22'!F230</f>
        <v>0</v>
      </c>
      <c r="O230" s="276">
        <f>+'DAY21'!O230+'DAY22'!G230</f>
        <v>0</v>
      </c>
      <c r="P230" s="53">
        <f t="shared" si="65"/>
        <v>0</v>
      </c>
      <c r="Q230" s="54">
        <f t="shared" si="66"/>
        <v>0</v>
      </c>
      <c r="R230" s="55">
        <f t="shared" si="67"/>
        <v>0</v>
      </c>
      <c r="S230" s="52">
        <f t="shared" si="68"/>
        <v>0</v>
      </c>
      <c r="T230" s="276">
        <f t="shared" si="69"/>
        <v>0</v>
      </c>
      <c r="U230" s="62">
        <f t="shared" si="63"/>
        <v>0</v>
      </c>
    </row>
    <row r="231" spans="1:21" x14ac:dyDescent="0.25">
      <c r="A231" s="95" t="s">
        <v>146</v>
      </c>
      <c r="B231" s="52">
        <f>'DAY21'!H231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+(Table124[[#This Row],[OPENING ]]+Table124[[#This Row],[RECEIPTS]]+Table124[[#This Row],[RETURNS]])-(Table124[[#This Row],[EXCHANGED]]+Table124[[#This Row],[SALES]]+Table124[[#This Row],[ISSUES]])</f>
        <v>0</v>
      </c>
      <c r="I231" s="53">
        <v>0</v>
      </c>
      <c r="J231" s="58">
        <f t="shared" si="70"/>
        <v>0</v>
      </c>
      <c r="K231" s="53">
        <f>+'DAY21'!K231+'DAY22'!C231</f>
        <v>0</v>
      </c>
      <c r="L231" s="54">
        <f>+'DAY21'!L231+'DAY22'!D231</f>
        <v>0</v>
      </c>
      <c r="M231" s="55">
        <f>+'DAY21'!M231+'DAY22'!E231</f>
        <v>0</v>
      </c>
      <c r="N231" s="52">
        <f>+'DAY21'!N231+'DAY22'!F231</f>
        <v>0</v>
      </c>
      <c r="O231" s="276">
        <f>+'DAY21'!O231+'DAY22'!G231</f>
        <v>0</v>
      </c>
      <c r="P231" s="53">
        <f t="shared" si="65"/>
        <v>0</v>
      </c>
      <c r="Q231" s="54">
        <f t="shared" si="66"/>
        <v>0</v>
      </c>
      <c r="R231" s="55">
        <f t="shared" si="67"/>
        <v>0</v>
      </c>
      <c r="S231" s="52">
        <f t="shared" si="68"/>
        <v>0</v>
      </c>
      <c r="T231" s="276">
        <f t="shared" si="69"/>
        <v>0</v>
      </c>
      <c r="U231" s="62">
        <f t="shared" si="63"/>
        <v>0</v>
      </c>
    </row>
    <row r="232" spans="1:21" x14ac:dyDescent="0.25">
      <c r="A232" s="95" t="s">
        <v>235</v>
      </c>
      <c r="B232" s="52">
        <f>'DAY21'!H232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+(Table124[[#This Row],[OPENING ]]+Table124[[#This Row],[RECEIPTS]]+Table124[[#This Row],[RETURNS]])-(Table124[[#This Row],[EXCHANGED]]+Table124[[#This Row],[SALES]]+Table124[[#This Row],[ISSUES]])</f>
        <v>8450</v>
      </c>
      <c r="I232" s="53">
        <v>0</v>
      </c>
      <c r="J232" s="58">
        <f t="shared" si="70"/>
        <v>-8450</v>
      </c>
      <c r="K232" s="53">
        <f>+'DAY21'!K232+'DAY22'!C232</f>
        <v>0</v>
      </c>
      <c r="L232" s="54">
        <f>+'DAY21'!L232+'DAY22'!D232</f>
        <v>0</v>
      </c>
      <c r="M232" s="55">
        <f>+'DAY21'!M232+'DAY22'!E232</f>
        <v>0</v>
      </c>
      <c r="N232" s="52">
        <f>+'DAY21'!N232+'DAY22'!F232</f>
        <v>0</v>
      </c>
      <c r="O232" s="276">
        <f>+'DAY21'!O232+'DAY22'!G232</f>
        <v>0</v>
      </c>
      <c r="P232" s="53">
        <f t="shared" si="65"/>
        <v>0</v>
      </c>
      <c r="Q232" s="54">
        <f t="shared" si="66"/>
        <v>0</v>
      </c>
      <c r="R232" s="55">
        <f t="shared" si="67"/>
        <v>0</v>
      </c>
      <c r="S232" s="52">
        <f t="shared" si="68"/>
        <v>0</v>
      </c>
      <c r="T232" s="276">
        <f t="shared" si="69"/>
        <v>0</v>
      </c>
      <c r="U232" s="62">
        <f t="shared" si="63"/>
        <v>0</v>
      </c>
    </row>
    <row r="233" spans="1:21" x14ac:dyDescent="0.25">
      <c r="A233" s="95" t="s">
        <v>213</v>
      </c>
      <c r="B233" s="52">
        <f>'DAY21'!H233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+(Table124[[#This Row],[OPENING ]]+Table124[[#This Row],[RECEIPTS]]+Table124[[#This Row],[RETURNS]])-(Table124[[#This Row],[EXCHANGED]]+Table124[[#This Row],[SALES]]+Table124[[#This Row],[ISSUES]])</f>
        <v>0</v>
      </c>
      <c r="I233" s="53">
        <v>0</v>
      </c>
      <c r="J233" s="58">
        <f t="shared" si="70"/>
        <v>0</v>
      </c>
      <c r="K233" s="53">
        <f>+'DAY21'!K233+'DAY22'!C233</f>
        <v>0</v>
      </c>
      <c r="L233" s="54">
        <f>+'DAY21'!L233+'DAY22'!D233</f>
        <v>0</v>
      </c>
      <c r="M233" s="55">
        <f>+'DAY21'!M233+'DAY22'!E233</f>
        <v>0</v>
      </c>
      <c r="N233" s="52">
        <f>+'DAY21'!N233+'DAY22'!F233</f>
        <v>0</v>
      </c>
      <c r="O233" s="276">
        <f>+'DAY21'!O233+'DAY22'!G233</f>
        <v>0</v>
      </c>
      <c r="P233" s="53">
        <f t="shared" si="65"/>
        <v>0</v>
      </c>
      <c r="Q233" s="54">
        <f t="shared" si="66"/>
        <v>0</v>
      </c>
      <c r="R233" s="55">
        <f t="shared" si="67"/>
        <v>0</v>
      </c>
      <c r="S233" s="52">
        <f t="shared" si="68"/>
        <v>0</v>
      </c>
      <c r="T233" s="276">
        <f t="shared" si="69"/>
        <v>0</v>
      </c>
      <c r="U233" s="62">
        <f t="shared" si="63"/>
        <v>0</v>
      </c>
    </row>
    <row r="234" spans="1:21" x14ac:dyDescent="0.25">
      <c r="A234" s="95" t="s">
        <v>248</v>
      </c>
      <c r="B234" s="52">
        <f>'DAY21'!H234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+(Table124[[#This Row],[OPENING ]]+Table124[[#This Row],[RECEIPTS]]+Table124[[#This Row],[RETURNS]])-(Table124[[#This Row],[EXCHANGED]]+Table124[[#This Row],[SALES]]+Table124[[#This Row],[ISSUES]])</f>
        <v>0</v>
      </c>
      <c r="I234" s="53">
        <v>0</v>
      </c>
      <c r="J234" s="58">
        <f t="shared" si="70"/>
        <v>0</v>
      </c>
      <c r="K234" s="53">
        <f>+'DAY21'!K234+'DAY22'!C234</f>
        <v>0</v>
      </c>
      <c r="L234" s="54">
        <f>+'DAY21'!L234+'DAY22'!D234</f>
        <v>0</v>
      </c>
      <c r="M234" s="55">
        <f>+'DAY21'!M234+'DAY22'!E234</f>
        <v>0</v>
      </c>
      <c r="N234" s="52">
        <f>+'DAY21'!N234+'DAY22'!F234</f>
        <v>0</v>
      </c>
      <c r="O234" s="276">
        <f>+'DAY21'!O234+'DAY22'!G234</f>
        <v>0</v>
      </c>
      <c r="P234" s="53">
        <f t="shared" si="65"/>
        <v>0</v>
      </c>
      <c r="Q234" s="54">
        <f t="shared" si="66"/>
        <v>0</v>
      </c>
      <c r="R234" s="55">
        <f t="shared" si="67"/>
        <v>0</v>
      </c>
      <c r="S234" s="52">
        <f t="shared" si="68"/>
        <v>0</v>
      </c>
      <c r="T234" s="276">
        <f t="shared" si="69"/>
        <v>0</v>
      </c>
      <c r="U234" s="62">
        <f t="shared" si="63"/>
        <v>0</v>
      </c>
    </row>
    <row r="235" spans="1:21" x14ac:dyDescent="0.25">
      <c r="A235" s="95" t="s">
        <v>254</v>
      </c>
      <c r="B235" s="52">
        <f>'DAY21'!H235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+(Table124[[#This Row],[OPENING ]]+Table124[[#This Row],[RECEIPTS]]+Table124[[#This Row],[RETURNS]])-(Table124[[#This Row],[EXCHANGED]]+Table124[[#This Row],[SALES]]+Table124[[#This Row],[ISSUES]])</f>
        <v>0</v>
      </c>
      <c r="I235" s="53">
        <v>0</v>
      </c>
      <c r="J235" s="58">
        <f t="shared" si="70"/>
        <v>0</v>
      </c>
      <c r="K235" s="53">
        <f>+'DAY21'!K235+'DAY22'!C235</f>
        <v>0</v>
      </c>
      <c r="L235" s="54">
        <f>+'DAY21'!L235+'DAY22'!D235</f>
        <v>0</v>
      </c>
      <c r="M235" s="55">
        <f>+'DAY21'!M235+'DAY22'!E235</f>
        <v>0</v>
      </c>
      <c r="N235" s="52">
        <f>+'DAY21'!N235+'DAY22'!F235</f>
        <v>0</v>
      </c>
      <c r="O235" s="276">
        <f>+'DAY21'!O235+'DAY22'!G235</f>
        <v>12625</v>
      </c>
      <c r="P235" s="53">
        <f t="shared" si="65"/>
        <v>0</v>
      </c>
      <c r="Q235" s="54">
        <f t="shared" si="66"/>
        <v>0</v>
      </c>
      <c r="R235" s="55">
        <f t="shared" si="67"/>
        <v>0</v>
      </c>
      <c r="S235" s="52">
        <f t="shared" si="68"/>
        <v>0</v>
      </c>
      <c r="T235" s="276">
        <f t="shared" si="69"/>
        <v>573.86363636363637</v>
      </c>
      <c r="U235" s="62">
        <f t="shared" si="63"/>
        <v>0</v>
      </c>
    </row>
    <row r="236" spans="1:21" x14ac:dyDescent="0.25">
      <c r="A236" s="95" t="s">
        <v>63</v>
      </c>
      <c r="B236" s="52">
        <f>'DAY21'!H236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+(Table124[[#This Row],[OPENING ]]+Table124[[#This Row],[RECEIPTS]]+Table124[[#This Row],[RETURNS]])-(Table124[[#This Row],[EXCHANGED]]+Table124[[#This Row],[SALES]]+Table124[[#This Row],[ISSUES]])</f>
        <v>0</v>
      </c>
      <c r="I236" s="53">
        <v>0</v>
      </c>
      <c r="J236" s="58">
        <f t="shared" si="70"/>
        <v>0</v>
      </c>
      <c r="K236" s="53">
        <f>+'DAY21'!K236+'DAY22'!C236</f>
        <v>0</v>
      </c>
      <c r="L236" s="54">
        <f>+'DAY21'!L236+'DAY22'!D236</f>
        <v>0</v>
      </c>
      <c r="M236" s="55">
        <f>+'DAY21'!M236+'DAY22'!E236</f>
        <v>0</v>
      </c>
      <c r="N236" s="52">
        <f>+'DAY21'!N236+'DAY22'!F236</f>
        <v>0</v>
      </c>
      <c r="O236" s="276">
        <f>+'DAY21'!O236+'DAY22'!G236</f>
        <v>0</v>
      </c>
      <c r="P236" s="53">
        <f t="shared" si="65"/>
        <v>0</v>
      </c>
      <c r="Q236" s="54">
        <f t="shared" si="66"/>
        <v>0</v>
      </c>
      <c r="R236" s="55">
        <f t="shared" si="67"/>
        <v>0</v>
      </c>
      <c r="S236" s="52">
        <f t="shared" si="68"/>
        <v>0</v>
      </c>
      <c r="T236" s="276">
        <f t="shared" si="69"/>
        <v>0</v>
      </c>
      <c r="U236" s="62">
        <f t="shared" si="63"/>
        <v>0</v>
      </c>
    </row>
    <row r="237" spans="1:21" ht="15.75" thickBot="1" x14ac:dyDescent="0.3">
      <c r="A237" s="188" t="s">
        <v>121</v>
      </c>
      <c r="B237" s="52">
        <f>'DAY21'!H237</f>
        <v>1459.4</v>
      </c>
      <c r="C237" s="53">
        <v>0</v>
      </c>
      <c r="D237" s="54">
        <v>0</v>
      </c>
      <c r="E237" s="55">
        <v>0</v>
      </c>
      <c r="F237" s="52">
        <v>0</v>
      </c>
      <c r="G237" s="276">
        <v>0</v>
      </c>
      <c r="H237" s="54">
        <f>+(Table124[[#This Row],[OPENING ]]+Table124[[#This Row],[RECEIPTS]]+Table124[[#This Row],[RETURNS]])-(Table124[[#This Row],[EXCHANGED]]+Table124[[#This Row],[SALES]]+Table124[[#This Row],[ISSUES]])</f>
        <v>1459.4</v>
      </c>
      <c r="I237" s="144">
        <v>0</v>
      </c>
      <c r="J237" s="148">
        <f t="shared" si="70"/>
        <v>-1459.4</v>
      </c>
      <c r="K237" s="53">
        <f>+'DAY21'!K237+'DAY22'!C237</f>
        <v>0</v>
      </c>
      <c r="L237" s="54">
        <f>+'DAY21'!L237+'DAY22'!D237</f>
        <v>0</v>
      </c>
      <c r="M237" s="55">
        <f>+'DAY21'!M237+'DAY22'!E237</f>
        <v>0</v>
      </c>
      <c r="N237" s="52">
        <f>+'DAY21'!N237+'DAY22'!F237</f>
        <v>0</v>
      </c>
      <c r="O237" s="276">
        <f>+'DAY21'!O237+'DAY22'!G237</f>
        <v>0</v>
      </c>
      <c r="P237" s="53">
        <f t="shared" si="65"/>
        <v>0</v>
      </c>
      <c r="Q237" s="54">
        <f t="shared" si="66"/>
        <v>0</v>
      </c>
      <c r="R237" s="55">
        <f t="shared" si="67"/>
        <v>0</v>
      </c>
      <c r="S237" s="52">
        <f t="shared" si="68"/>
        <v>0</v>
      </c>
      <c r="T237" s="276">
        <f t="shared" si="69"/>
        <v>0</v>
      </c>
      <c r="U237" s="167">
        <f t="shared" si="63"/>
        <v>0</v>
      </c>
    </row>
    <row r="238" spans="1:21" ht="17.25" thickBot="1" x14ac:dyDescent="0.35">
      <c r="A238" s="159" t="s">
        <v>64</v>
      </c>
      <c r="B238" s="160">
        <f t="shared" ref="B238:T238" si="71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71"/>
        <v>0</v>
      </c>
      <c r="H238" s="162">
        <f t="shared" si="71"/>
        <v>12434.4</v>
      </c>
      <c r="I238" s="161">
        <f t="shared" si="71"/>
        <v>0</v>
      </c>
      <c r="J238" s="165">
        <f t="shared" si="70"/>
        <v>-12434.4</v>
      </c>
      <c r="K238" s="161">
        <f t="shared" si="71"/>
        <v>9050</v>
      </c>
      <c r="L238" s="162">
        <f t="shared" si="71"/>
        <v>0</v>
      </c>
      <c r="M238" s="163">
        <f t="shared" si="71"/>
        <v>0</v>
      </c>
      <c r="N238" s="160">
        <f t="shared" si="71"/>
        <v>0</v>
      </c>
      <c r="O238" s="277">
        <f t="shared" si="71"/>
        <v>29550</v>
      </c>
      <c r="P238" s="161">
        <f t="shared" si="71"/>
        <v>411.36363636363637</v>
      </c>
      <c r="Q238" s="162">
        <f t="shared" si="71"/>
        <v>0</v>
      </c>
      <c r="R238" s="163">
        <f t="shared" si="71"/>
        <v>0</v>
      </c>
      <c r="S238" s="160">
        <f t="shared" si="71"/>
        <v>0</v>
      </c>
      <c r="T238" s="277">
        <f t="shared" si="71"/>
        <v>1343.181818181818</v>
      </c>
      <c r="U238" s="166">
        <f t="shared" si="63"/>
        <v>7.0869637305699484</v>
      </c>
    </row>
    <row r="239" spans="1:21" ht="15.75" thickBot="1" x14ac:dyDescent="0.3">
      <c r="A239" s="189"/>
      <c r="B239" s="196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2">
        <f t="shared" ref="B240:I240" si="72">+B238+B214+B150+B125+B114+B100+B80+B60+B40+B20</f>
        <v>126514.95999999999</v>
      </c>
      <c r="C240" s="181">
        <f t="shared" si="72"/>
        <v>0</v>
      </c>
      <c r="D240" s="183">
        <f t="shared" si="72"/>
        <v>0</v>
      </c>
      <c r="E240" s="184">
        <f t="shared" si="72"/>
        <v>0</v>
      </c>
      <c r="F240" s="182">
        <f t="shared" si="72"/>
        <v>0</v>
      </c>
      <c r="G240" s="281">
        <f t="shared" si="72"/>
        <v>0</v>
      </c>
      <c r="H240" s="183">
        <f t="shared" si="72"/>
        <v>126514.95999999999</v>
      </c>
      <c r="I240" s="181">
        <f t="shared" si="72"/>
        <v>0</v>
      </c>
      <c r="J240" s="186">
        <f t="shared" si="70"/>
        <v>-126514.95999999999</v>
      </c>
      <c r="K240" s="181">
        <f t="shared" ref="K240:T240" si="73">+K238+K214+K150+K125+K114+K100+K80+K60+K40+K20</f>
        <v>78445</v>
      </c>
      <c r="L240" s="183">
        <f t="shared" si="73"/>
        <v>325.59999999999997</v>
      </c>
      <c r="M240" s="184">
        <f t="shared" si="73"/>
        <v>0</v>
      </c>
      <c r="N240" s="182">
        <f t="shared" si="73"/>
        <v>0</v>
      </c>
      <c r="O240" s="281">
        <f t="shared" si="73"/>
        <v>70848.78</v>
      </c>
      <c r="P240" s="181">
        <f t="shared" si="73"/>
        <v>3565.681818181818</v>
      </c>
      <c r="Q240" s="183">
        <f t="shared" si="73"/>
        <v>14.8</v>
      </c>
      <c r="R240" s="182">
        <f t="shared" si="73"/>
        <v>0</v>
      </c>
      <c r="S240" s="182">
        <f t="shared" si="73"/>
        <v>0</v>
      </c>
      <c r="T240" s="281">
        <f t="shared" si="73"/>
        <v>3220.3990909090903</v>
      </c>
      <c r="U240" s="187">
        <f t="shared" si="63"/>
        <v>18.602731277191495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0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{3F48966E-111C-4043-A748-C1B3B5B986B3}</x14:id>
        </ext>
      </extLst>
    </cfRule>
  </conditionalFormatting>
  <conditionalFormatting sqref="I101:I113 I61:I99 I239 I1:I59 I241:I242 I115:I149 I152:I237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{E6C9B45D-37E2-4778-A614-FDEB274BD7C4}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{0831FC02-870C-4272-8E04-474050DFF545}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{BA7198E0-5A0C-4CD3-912F-9A052276EAA1}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{7CD38F21-2F70-4085-BACB-6B64556222AE}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{F17F71B0-395E-46B7-8557-E8C2CEB11284}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{E10F0274-4CBF-40AE-952C-747922FBCAF7}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48966E-111C-4043-A748-C1B3B5B986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E6C9B45D-37E2-4778-A614-FDEB274BD7C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I241:I242 I115:I149 I152:I237</xm:sqref>
        </x14:conditionalFormatting>
        <x14:conditionalFormatting xmlns:xm="http://schemas.microsoft.com/office/excel/2006/main">
          <x14:cfRule type="dataBar" id="{0831FC02-870C-4272-8E04-474050DFF54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BA7198E0-5A0C-4CD3-912F-9A052276EAA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7CD38F21-2F70-4085-BACB-6B64556222A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F17F71B0-395E-46B7-8557-E8C2CEB1128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E10F0274-4CBF-40AE-952C-747922FBCAF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30EE-F7AB-42E4-A01E-D968FB2E6647}">
  <dimension ref="A1:U269"/>
  <sheetViews>
    <sheetView showGridLines="0" zoomScaleNormal="100" workbookViewId="0">
      <selection activeCell="A2" sqref="A2:A237"/>
    </sheetView>
  </sheetViews>
  <sheetFormatPr defaultRowHeight="15" x14ac:dyDescent="0.25"/>
  <cols>
    <col min="1" max="1" width="47.140625" bestFit="1" customWidth="1"/>
    <col min="2" max="2" width="18.28515625" bestFit="1" customWidth="1"/>
    <col min="3" max="3" width="11.28515625" bestFit="1" customWidth="1"/>
    <col min="4" max="4" width="9.28515625" bestFit="1" customWidth="1"/>
    <col min="5" max="5" width="12.42578125" customWidth="1"/>
    <col min="6" max="6" width="8.7109375" style="5" customWidth="1"/>
    <col min="7" max="7" width="10.42578125" style="285" customWidth="1"/>
    <col min="8" max="8" width="12.140625" style="1" bestFit="1" customWidth="1"/>
    <col min="9" max="9" width="13.7109375" style="2" bestFit="1" customWidth="1"/>
    <col min="10" max="10" width="9.28515625" style="3" bestFit="1" customWidth="1"/>
    <col min="11" max="11" width="11.7109375" customWidth="1"/>
    <col min="15" max="15" width="12.7109375" style="285" bestFit="1" customWidth="1"/>
    <col min="20" max="20" width="9.140625" style="285"/>
  </cols>
  <sheetData>
    <row r="1" spans="1:21" ht="15.75" thickBot="1" x14ac:dyDescent="0.3">
      <c r="A1" s="12" t="s">
        <v>256</v>
      </c>
      <c r="B1" s="13"/>
      <c r="C1" s="14"/>
      <c r="D1" s="15"/>
      <c r="E1" s="16"/>
      <c r="F1" s="264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'DAY22'!H5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+(Table125[[#This Row],[OPENING ]]+Table125[[#This Row],[RECEIPTS]]+Table125[[#This Row],[RETURNS]])-(Table125[[#This Row],[EXCHANGED]]+Table125[[#This Row],[SALES]]+Table125[[#This Row],[ISSUES]])</f>
        <v>0</v>
      </c>
      <c r="I5" s="53">
        <v>0</v>
      </c>
      <c r="J5" s="58">
        <f t="shared" ref="J5:J76" si="0">+I5-H5</f>
        <v>0</v>
      </c>
      <c r="K5" s="53">
        <f>+'DAY22'!K5+'DAY23'!C5</f>
        <v>0</v>
      </c>
      <c r="L5" s="54">
        <f>+'DAY22'!L5+'DAY23'!D5</f>
        <v>0</v>
      </c>
      <c r="M5" s="55">
        <f>+'DAY22'!M5+'DAY23'!E5</f>
        <v>0</v>
      </c>
      <c r="N5" s="52">
        <f>+'DAY22'!N5+'DAY23'!F5</f>
        <v>0</v>
      </c>
      <c r="O5" s="276">
        <f>+'DAY22'!O5+'DAY23'!G5</f>
        <v>0</v>
      </c>
      <c r="P5" s="53">
        <f>+K5/23</f>
        <v>0</v>
      </c>
      <c r="Q5" s="54">
        <f>+L5/23</f>
        <v>0</v>
      </c>
      <c r="R5" s="55">
        <f>+M5/23</f>
        <v>0</v>
      </c>
      <c r="S5" s="52">
        <f>+N5/23</f>
        <v>0</v>
      </c>
      <c r="T5" s="276">
        <f>+O5/23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'DAY22'!H6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+(Table125[[#This Row],[OPENING ]]+Table125[[#This Row],[RECEIPTS]]+Table125[[#This Row],[RETURNS]])-(Table125[[#This Row],[EXCHANGED]]+Table125[[#This Row],[SALES]]+Table125[[#This Row],[ISSUES]])</f>
        <v>0</v>
      </c>
      <c r="I6" s="53">
        <v>0</v>
      </c>
      <c r="J6" s="58">
        <f t="shared" si="0"/>
        <v>0</v>
      </c>
      <c r="K6" s="53">
        <f>+'DAY22'!K6+'DAY23'!C6</f>
        <v>0</v>
      </c>
      <c r="L6" s="54">
        <f>+'DAY22'!L6+'DAY23'!D6</f>
        <v>0</v>
      </c>
      <c r="M6" s="55">
        <f>+'DAY22'!M6+'DAY23'!E6</f>
        <v>0</v>
      </c>
      <c r="N6" s="52">
        <f>+'DAY22'!N6+'DAY23'!F6</f>
        <v>0</v>
      </c>
      <c r="O6" s="276">
        <f>+'DAY22'!O6+'DAY23'!G6</f>
        <v>0</v>
      </c>
      <c r="P6" s="53">
        <f t="shared" ref="P6:P19" si="2">+K6/23</f>
        <v>0</v>
      </c>
      <c r="Q6" s="54">
        <f t="shared" ref="Q6:Q19" si="3">+L6/23</f>
        <v>0</v>
      </c>
      <c r="R6" s="55">
        <f t="shared" ref="R6:R19" si="4">+M6/23</f>
        <v>0</v>
      </c>
      <c r="S6" s="52">
        <f t="shared" ref="S6:S19" si="5">+N6/23</f>
        <v>0</v>
      </c>
      <c r="T6" s="276">
        <f t="shared" ref="T6:T19" si="6">+O6/23</f>
        <v>0</v>
      </c>
      <c r="U6" s="59">
        <f t="shared" si="1"/>
        <v>0</v>
      </c>
    </row>
    <row r="7" spans="1:21" x14ac:dyDescent="0.25">
      <c r="A7" s="51" t="s">
        <v>14</v>
      </c>
      <c r="B7" s="52">
        <f>'DAY22'!H7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+(Table125[[#This Row],[OPENING ]]+Table125[[#This Row],[RECEIPTS]]+Table125[[#This Row],[RETURNS]])-(Table125[[#This Row],[EXCHANGED]]+Table125[[#This Row],[SALES]]+Table125[[#This Row],[ISSUES]])</f>
        <v>0</v>
      </c>
      <c r="I7" s="53">
        <v>0</v>
      </c>
      <c r="J7" s="58">
        <f t="shared" si="0"/>
        <v>0</v>
      </c>
      <c r="K7" s="53">
        <f>+'DAY22'!K7+'DAY23'!C7</f>
        <v>0</v>
      </c>
      <c r="L7" s="54">
        <f>+'DAY22'!L7+'DAY23'!D7</f>
        <v>0</v>
      </c>
      <c r="M7" s="55">
        <f>+'DAY22'!M7+'DAY23'!E7</f>
        <v>0</v>
      </c>
      <c r="N7" s="52">
        <f>+'DAY22'!N7+'DAY23'!F7</f>
        <v>0</v>
      </c>
      <c r="O7" s="276">
        <f>+'DAY22'!O7+'DAY23'!G7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'DAY22'!H8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+(Table125[[#This Row],[OPENING ]]+Table125[[#This Row],[RECEIPTS]]+Table125[[#This Row],[RETURNS]])-(Table125[[#This Row],[EXCHANGED]]+Table125[[#This Row],[SALES]]+Table125[[#This Row],[ISSUES]])</f>
        <v>0</v>
      </c>
      <c r="I8" s="53">
        <v>0</v>
      </c>
      <c r="J8" s="58">
        <f t="shared" si="0"/>
        <v>0</v>
      </c>
      <c r="K8" s="53">
        <f>+'DAY22'!K8+'DAY23'!C8</f>
        <v>0</v>
      </c>
      <c r="L8" s="54">
        <f>+'DAY22'!L8+'DAY23'!D8</f>
        <v>0</v>
      </c>
      <c r="M8" s="55">
        <f>+'DAY22'!M8+'DAY23'!E8</f>
        <v>0</v>
      </c>
      <c r="N8" s="52">
        <f>+'DAY22'!N8+'DAY23'!F8</f>
        <v>0</v>
      </c>
      <c r="O8" s="276">
        <f>+'DAY22'!O8+'DAY23'!G8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'DAY22'!H9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+(Table125[[#This Row],[OPENING ]]+Table125[[#This Row],[RECEIPTS]]+Table125[[#This Row],[RETURNS]])-(Table125[[#This Row],[EXCHANGED]]+Table125[[#This Row],[SALES]]+Table125[[#This Row],[ISSUES]])</f>
        <v>0</v>
      </c>
      <c r="I9" s="53">
        <v>0</v>
      </c>
      <c r="J9" s="58">
        <f t="shared" si="0"/>
        <v>0</v>
      </c>
      <c r="K9" s="53">
        <f>+'DAY22'!K9+'DAY23'!C9</f>
        <v>0</v>
      </c>
      <c r="L9" s="54">
        <f>+'DAY22'!L9+'DAY23'!D9</f>
        <v>0</v>
      </c>
      <c r="M9" s="55">
        <f>+'DAY22'!M9+'DAY23'!E9</f>
        <v>0</v>
      </c>
      <c r="N9" s="52">
        <f>+'DAY22'!N9+'DAY23'!F9</f>
        <v>0</v>
      </c>
      <c r="O9" s="276">
        <f>+'DAY22'!O9+'DAY23'!G9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'DAY22'!H10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+(Table125[[#This Row],[OPENING ]]+Table125[[#This Row],[RECEIPTS]]+Table125[[#This Row],[RETURNS]])-(Table125[[#This Row],[EXCHANGED]]+Table125[[#This Row],[SALES]]+Table125[[#This Row],[ISSUES]])</f>
        <v>0</v>
      </c>
      <c r="I10" s="53">
        <v>0</v>
      </c>
      <c r="J10" s="58">
        <f t="shared" si="0"/>
        <v>0</v>
      </c>
      <c r="K10" s="53">
        <f>+'DAY22'!K10+'DAY23'!C10</f>
        <v>0</v>
      </c>
      <c r="L10" s="54">
        <f>+'DAY22'!L10+'DAY23'!D10</f>
        <v>0</v>
      </c>
      <c r="M10" s="55">
        <f>+'DAY22'!M10+'DAY23'!E10</f>
        <v>0</v>
      </c>
      <c r="N10" s="52">
        <f>+'DAY22'!N10+'DAY23'!F10</f>
        <v>0</v>
      </c>
      <c r="O10" s="276">
        <f>+'DAY22'!O10+'DAY23'!G10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'DAY22'!H11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+(Table125[[#This Row],[OPENING ]]+Table125[[#This Row],[RECEIPTS]]+Table125[[#This Row],[RETURNS]])-(Table125[[#This Row],[EXCHANGED]]+Table125[[#This Row],[SALES]]+Table125[[#This Row],[ISSUES]])</f>
        <v>0</v>
      </c>
      <c r="I11" s="53">
        <v>0</v>
      </c>
      <c r="J11" s="58">
        <f t="shared" si="0"/>
        <v>0</v>
      </c>
      <c r="K11" s="53">
        <f>+'DAY22'!K11+'DAY23'!C11</f>
        <v>0</v>
      </c>
      <c r="L11" s="54">
        <f>+'DAY22'!L11+'DAY23'!D11</f>
        <v>0</v>
      </c>
      <c r="M11" s="55">
        <f>+'DAY22'!M11+'DAY23'!E11</f>
        <v>0</v>
      </c>
      <c r="N11" s="52">
        <f>+'DAY22'!N11+'DAY23'!F11</f>
        <v>0</v>
      </c>
      <c r="O11" s="276">
        <f>+'DAY22'!O11+'DAY23'!G11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'DAY22'!H12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+(Table125[[#This Row],[OPENING ]]+Table125[[#This Row],[RECEIPTS]]+Table125[[#This Row],[RETURNS]])-(Table125[[#This Row],[EXCHANGED]]+Table125[[#This Row],[SALES]]+Table125[[#This Row],[ISSUES]])</f>
        <v>0</v>
      </c>
      <c r="I12" s="53">
        <v>0</v>
      </c>
      <c r="J12" s="58">
        <f t="shared" si="0"/>
        <v>0</v>
      </c>
      <c r="K12" s="53">
        <f>+'DAY22'!K12+'DAY23'!C12</f>
        <v>0</v>
      </c>
      <c r="L12" s="54">
        <f>+'DAY22'!L12+'DAY23'!D12</f>
        <v>0</v>
      </c>
      <c r="M12" s="55">
        <f>+'DAY22'!M12+'DAY23'!E12</f>
        <v>0</v>
      </c>
      <c r="N12" s="52">
        <f>+'DAY22'!N12+'DAY23'!F12</f>
        <v>0</v>
      </c>
      <c r="O12" s="276">
        <f>+'DAY22'!O12+'DAY23'!G12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'DAY22'!H13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+(Table125[[#This Row],[OPENING ]]+Table125[[#This Row],[RECEIPTS]]+Table125[[#This Row],[RETURNS]])-(Table125[[#This Row],[EXCHANGED]]+Table125[[#This Row],[SALES]]+Table125[[#This Row],[ISSUES]])</f>
        <v>140</v>
      </c>
      <c r="I13" s="53">
        <v>0</v>
      </c>
      <c r="J13" s="58">
        <f t="shared" si="0"/>
        <v>-140</v>
      </c>
      <c r="K13" s="53">
        <f>+'DAY22'!K13+'DAY23'!C13</f>
        <v>0</v>
      </c>
      <c r="L13" s="54">
        <f>+'DAY22'!L13+'DAY23'!D13</f>
        <v>0</v>
      </c>
      <c r="M13" s="55">
        <f>+'DAY22'!M13+'DAY23'!E13</f>
        <v>0</v>
      </c>
      <c r="N13" s="52">
        <f>+'DAY22'!N13+'DAY23'!F13</f>
        <v>0</v>
      </c>
      <c r="O13" s="276">
        <f>+'DAY22'!O13+'DAY23'!G13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'DAY22'!H14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+(Table125[[#This Row],[OPENING ]]+Table125[[#This Row],[RECEIPTS]]+Table125[[#This Row],[RETURNS]])-(Table125[[#This Row],[EXCHANGED]]+Table125[[#This Row],[SALES]]+Table125[[#This Row],[ISSUES]])</f>
        <v>0</v>
      </c>
      <c r="I14" s="53">
        <v>0</v>
      </c>
      <c r="J14" s="58">
        <f t="shared" si="0"/>
        <v>0</v>
      </c>
      <c r="K14" s="53">
        <f>+'DAY22'!K14+'DAY23'!C14</f>
        <v>0</v>
      </c>
      <c r="L14" s="54">
        <f>+'DAY22'!L14+'DAY23'!D14</f>
        <v>0</v>
      </c>
      <c r="M14" s="55">
        <f>+'DAY22'!M14+'DAY23'!E14</f>
        <v>0</v>
      </c>
      <c r="N14" s="52">
        <f>+'DAY22'!N14+'DAY23'!F14</f>
        <v>0</v>
      </c>
      <c r="O14" s="276">
        <f>+'DAY22'!O14+'DAY23'!G14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'DAY22'!H15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+(Table125[[#This Row],[OPENING ]]+Table125[[#This Row],[RECEIPTS]]+Table125[[#This Row],[RETURNS]])-(Table125[[#This Row],[EXCHANGED]]+Table125[[#This Row],[SALES]]+Table125[[#This Row],[ISSUES]])</f>
        <v>0</v>
      </c>
      <c r="I15" s="53">
        <v>0</v>
      </c>
      <c r="J15" s="58">
        <f t="shared" si="0"/>
        <v>0</v>
      </c>
      <c r="K15" s="53">
        <f>+'DAY22'!K15+'DAY23'!C15</f>
        <v>0</v>
      </c>
      <c r="L15" s="54">
        <f>+'DAY22'!L15+'DAY23'!D15</f>
        <v>0</v>
      </c>
      <c r="M15" s="55">
        <f>+'DAY22'!M15+'DAY23'!E15</f>
        <v>0</v>
      </c>
      <c r="N15" s="52">
        <f>+'DAY22'!N15+'DAY23'!F15</f>
        <v>0</v>
      </c>
      <c r="O15" s="276">
        <f>+'DAY22'!O15+'DAY23'!G15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'DAY22'!H16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+(Table125[[#This Row],[OPENING ]]+Table125[[#This Row],[RECEIPTS]]+Table125[[#This Row],[RETURNS]])-(Table125[[#This Row],[EXCHANGED]]+Table125[[#This Row],[SALES]]+Table125[[#This Row],[ISSUES]])</f>
        <v>13189.599999999999</v>
      </c>
      <c r="I16" s="53">
        <v>0</v>
      </c>
      <c r="J16" s="58">
        <f t="shared" si="0"/>
        <v>-13189.599999999999</v>
      </c>
      <c r="K16" s="53">
        <f>+'DAY22'!K16+'DAY23'!C16</f>
        <v>0</v>
      </c>
      <c r="L16" s="54">
        <f>+'DAY22'!L16+'DAY23'!D16</f>
        <v>0</v>
      </c>
      <c r="M16" s="55">
        <f>+'DAY22'!M16+'DAY23'!E16</f>
        <v>0</v>
      </c>
      <c r="N16" s="52">
        <f>+'DAY22'!N16+'DAY23'!F16</f>
        <v>0</v>
      </c>
      <c r="O16" s="276">
        <f>+'DAY22'!O16+'DAY23'!G16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263.60869565217394</v>
      </c>
      <c r="U16" s="59">
        <f t="shared" si="1"/>
        <v>50.034768266534712</v>
      </c>
    </row>
    <row r="17" spans="1:21" x14ac:dyDescent="0.25">
      <c r="A17" s="60"/>
      <c r="B17" s="52">
        <f>'DAY22'!H17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+(Table125[[#This Row],[OPENING ]]+Table125[[#This Row],[RECEIPTS]]+Table125[[#This Row],[RETURNS]])-(Table125[[#This Row],[EXCHANGED]]+Table125[[#This Row],[SALES]]+Table125[[#This Row],[ISSUES]])</f>
        <v>0</v>
      </c>
      <c r="I17" s="53">
        <v>0</v>
      </c>
      <c r="J17" s="58">
        <f t="shared" si="0"/>
        <v>0</v>
      </c>
      <c r="K17" s="53">
        <f>+'DAY22'!K17+'DAY23'!C17</f>
        <v>0</v>
      </c>
      <c r="L17" s="54">
        <f>+'DAY22'!L17+'DAY23'!D17</f>
        <v>0</v>
      </c>
      <c r="M17" s="55">
        <f>+'DAY22'!M17+'DAY23'!E17</f>
        <v>0</v>
      </c>
      <c r="N17" s="52">
        <f>+'DAY22'!N17+'DAY23'!F17</f>
        <v>0</v>
      </c>
      <c r="O17" s="276">
        <f>+'DAY22'!O17+'DAY23'!G17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'DAY22'!H18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+(Table125[[#This Row],[OPENING ]]+Table125[[#This Row],[RECEIPTS]]+Table125[[#This Row],[RETURNS]])-(Table125[[#This Row],[EXCHANGED]]+Table125[[#This Row],[SALES]]+Table125[[#This Row],[ISSUES]])</f>
        <v>0</v>
      </c>
      <c r="I18" s="53">
        <v>0</v>
      </c>
      <c r="J18" s="58">
        <f t="shared" si="0"/>
        <v>0</v>
      </c>
      <c r="K18" s="53">
        <f>+'DAY22'!K18+'DAY23'!C18</f>
        <v>0</v>
      </c>
      <c r="L18" s="54">
        <f>+'DAY22'!L18+'DAY23'!D18</f>
        <v>0</v>
      </c>
      <c r="M18" s="55">
        <f>+'DAY22'!M18+'DAY23'!E18</f>
        <v>0</v>
      </c>
      <c r="N18" s="52">
        <f>+'DAY22'!N18+'DAY23'!F18</f>
        <v>0</v>
      </c>
      <c r="O18" s="276">
        <f>+'DAY22'!O18+'DAY23'!G18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'DAY22'!H19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+(Table125[[#This Row],[OPENING ]]+Table125[[#This Row],[RECEIPTS]]+Table125[[#This Row],[RETURNS]])-(Table125[[#This Row],[EXCHANGED]]+Table125[[#This Row],[SALES]]+Table125[[#This Row],[ISSUES]])</f>
        <v>0</v>
      </c>
      <c r="I19" s="144">
        <v>0</v>
      </c>
      <c r="J19" s="148">
        <f t="shared" si="0"/>
        <v>0</v>
      </c>
      <c r="K19" s="53">
        <f>+'DAY22'!K19+'DAY23'!C19</f>
        <v>0</v>
      </c>
      <c r="L19" s="54">
        <f>+'DAY22'!L19+'DAY23'!D19</f>
        <v>0</v>
      </c>
      <c r="M19" s="55">
        <f>+'DAY22'!M19+'DAY23'!E19</f>
        <v>0</v>
      </c>
      <c r="N19" s="52">
        <f>+'DAY22'!N19+'DAY23'!F19</f>
        <v>0</v>
      </c>
      <c r="O19" s="276">
        <f>+'DAY22'!O19+'DAY23'!G19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 t="shared" si="7"/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263.60869565217394</v>
      </c>
      <c r="U20" s="166">
        <f t="shared" si="1"/>
        <v>50.565858485898062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'DAY22'!H23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+(Table125[[#This Row],[OPENING ]]+Table125[[#This Row],[RECEIPTS]]+Table125[[#This Row],[RETURNS]])-(Table125[[#This Row],[EXCHANGED]]+Table125[[#This Row],[SALES]]+Table125[[#This Row],[ISSUES]])</f>
        <v>0</v>
      </c>
      <c r="I23" s="53">
        <v>0</v>
      </c>
      <c r="J23" s="58">
        <f t="shared" si="0"/>
        <v>0</v>
      </c>
      <c r="K23" s="53">
        <f>+'DAY22'!K23+'DAY23'!C23</f>
        <v>0</v>
      </c>
      <c r="L23" s="54">
        <f>+'DAY22'!L23+'DAY23'!D23</f>
        <v>0</v>
      </c>
      <c r="M23" s="55">
        <f>+'DAY22'!M23+'DAY23'!E23</f>
        <v>0</v>
      </c>
      <c r="N23" s="52">
        <f>+'DAY22'!N23+'DAY23'!F23</f>
        <v>0</v>
      </c>
      <c r="O23" s="276">
        <f>+'DAY22'!O23+'DAY23'!G23</f>
        <v>0</v>
      </c>
      <c r="P23" s="53">
        <f>+K23/23</f>
        <v>0</v>
      </c>
      <c r="Q23" s="54">
        <f>+L23/23</f>
        <v>0</v>
      </c>
      <c r="R23" s="55">
        <f>+M23/23</f>
        <v>0</v>
      </c>
      <c r="S23" s="52">
        <f>+N23/23</f>
        <v>0</v>
      </c>
      <c r="T23" s="276">
        <f>+O23/23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'DAY22'!H24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+(Table125[[#This Row],[OPENING ]]+Table125[[#This Row],[RECEIPTS]]+Table125[[#This Row],[RETURNS]])-(Table125[[#This Row],[EXCHANGED]]+Table125[[#This Row],[SALES]]+Table125[[#This Row],[ISSUES]])</f>
        <v>247.2</v>
      </c>
      <c r="I24" s="53">
        <v>0</v>
      </c>
      <c r="J24" s="58">
        <f t="shared" si="0"/>
        <v>-247.2</v>
      </c>
      <c r="K24" s="53">
        <f>+'DAY22'!K24+'DAY23'!C24</f>
        <v>0</v>
      </c>
      <c r="L24" s="54">
        <f>+'DAY22'!L24+'DAY23'!D24</f>
        <v>110.2</v>
      </c>
      <c r="M24" s="55">
        <f>+'DAY22'!M24+'DAY23'!E24</f>
        <v>0</v>
      </c>
      <c r="N24" s="52">
        <f>+'DAY22'!N24+'DAY23'!F24</f>
        <v>0</v>
      </c>
      <c r="O24" s="276">
        <f>+'DAY22'!O24+'DAY23'!G24</f>
        <v>2367</v>
      </c>
      <c r="P24" s="53">
        <f t="shared" ref="P24:P39" si="8">+K24/23</f>
        <v>0</v>
      </c>
      <c r="Q24" s="54">
        <f t="shared" ref="Q24:Q39" si="9">+L24/23</f>
        <v>4.7913043478260873</v>
      </c>
      <c r="R24" s="55">
        <f t="shared" ref="R24:R39" si="10">+M24/23</f>
        <v>0</v>
      </c>
      <c r="S24" s="52">
        <f t="shared" ref="S24:S39" si="11">+N24/23</f>
        <v>0</v>
      </c>
      <c r="T24" s="276">
        <f t="shared" ref="T24:T39" si="12">+O24/23</f>
        <v>102.91304347826087</v>
      </c>
      <c r="U24" s="62">
        <f t="shared" si="1"/>
        <v>2.2951719683513643</v>
      </c>
    </row>
    <row r="25" spans="1:21" x14ac:dyDescent="0.25">
      <c r="A25" s="336" t="s">
        <v>22</v>
      </c>
      <c r="B25" s="52">
        <f>'DAY22'!H25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+(Table125[[#This Row],[OPENING ]]+Table125[[#This Row],[RECEIPTS]]+Table125[[#This Row],[RETURNS]])-(Table125[[#This Row],[EXCHANGED]]+Table125[[#This Row],[SALES]]+Table125[[#This Row],[ISSUES]])</f>
        <v>0</v>
      </c>
      <c r="I25" s="53">
        <v>0</v>
      </c>
      <c r="J25" s="58">
        <f t="shared" si="0"/>
        <v>0</v>
      </c>
      <c r="K25" s="53">
        <f>+'DAY22'!K25+'DAY23'!C25</f>
        <v>0</v>
      </c>
      <c r="L25" s="54">
        <f>+'DAY22'!L25+'DAY23'!D25</f>
        <v>0</v>
      </c>
      <c r="M25" s="55">
        <f>+'DAY22'!M25+'DAY23'!E25</f>
        <v>0</v>
      </c>
      <c r="N25" s="52">
        <f>+'DAY22'!N25+'DAY23'!F25</f>
        <v>0</v>
      </c>
      <c r="O25" s="276">
        <f>+'DAY22'!O25+'DAY23'!G25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276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'DAY22'!H26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+(Table125[[#This Row],[OPENING ]]+Table125[[#This Row],[RECEIPTS]]+Table125[[#This Row],[RETURNS]])-(Table125[[#This Row],[EXCHANGED]]+Table125[[#This Row],[SALES]]+Table125[[#This Row],[ISSUES]])</f>
        <v>0</v>
      </c>
      <c r="I26" s="53">
        <v>0</v>
      </c>
      <c r="J26" s="58">
        <f t="shared" si="0"/>
        <v>0</v>
      </c>
      <c r="K26" s="53">
        <f>+'DAY22'!K26+'DAY23'!C26</f>
        <v>0</v>
      </c>
      <c r="L26" s="54">
        <f>+'DAY22'!L26+'DAY23'!D26</f>
        <v>0</v>
      </c>
      <c r="M26" s="55">
        <f>+'DAY22'!M26+'DAY23'!E26</f>
        <v>0</v>
      </c>
      <c r="N26" s="52">
        <f>+'DAY22'!N26+'DAY23'!F26</f>
        <v>0</v>
      </c>
      <c r="O26" s="276">
        <f>+'DAY22'!O26+'DAY23'!G26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276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'DAY22'!H27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+(Table125[[#This Row],[OPENING ]]+Table125[[#This Row],[RECEIPTS]]+Table125[[#This Row],[RETURNS]])-(Table125[[#This Row],[EXCHANGED]]+Table125[[#This Row],[SALES]]+Table125[[#This Row],[ISSUES]])</f>
        <v>0</v>
      </c>
      <c r="I27" s="53">
        <v>0</v>
      </c>
      <c r="J27" s="58">
        <f t="shared" si="0"/>
        <v>0</v>
      </c>
      <c r="K27" s="53">
        <f>+'DAY22'!K27+'DAY23'!C27</f>
        <v>0</v>
      </c>
      <c r="L27" s="54">
        <f>+'DAY22'!L27+'DAY23'!D27</f>
        <v>0</v>
      </c>
      <c r="M27" s="55">
        <f>+'DAY22'!M27+'DAY23'!E27</f>
        <v>0</v>
      </c>
      <c r="N27" s="52">
        <f>+'DAY22'!N27+'DAY23'!F27</f>
        <v>0</v>
      </c>
      <c r="O27" s="276">
        <f>+'DAY22'!O27+'DAY23'!G27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276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'DAY22'!H28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+(Table125[[#This Row],[OPENING ]]+Table125[[#This Row],[RECEIPTS]]+Table125[[#This Row],[RETURNS]])-(Table125[[#This Row],[EXCHANGED]]+Table125[[#This Row],[SALES]]+Table125[[#This Row],[ISSUES]])</f>
        <v>0</v>
      </c>
      <c r="I28" s="53">
        <v>0</v>
      </c>
      <c r="J28" s="58">
        <f t="shared" si="0"/>
        <v>0</v>
      </c>
      <c r="K28" s="53">
        <f>+'DAY22'!K28+'DAY23'!C28</f>
        <v>0</v>
      </c>
      <c r="L28" s="54">
        <f>+'DAY22'!L28+'DAY23'!D28</f>
        <v>0</v>
      </c>
      <c r="M28" s="55">
        <f>+'DAY22'!M28+'DAY23'!E28</f>
        <v>0</v>
      </c>
      <c r="N28" s="52">
        <f>+'DAY22'!N28+'DAY23'!F28</f>
        <v>0</v>
      </c>
      <c r="O28" s="276">
        <f>+'DAY22'!O28+'DAY23'!G28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276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'DAY22'!H29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+(Table125[[#This Row],[OPENING ]]+Table125[[#This Row],[RECEIPTS]]+Table125[[#This Row],[RETURNS]])-(Table125[[#This Row],[EXCHANGED]]+Table125[[#This Row],[SALES]]+Table125[[#This Row],[ISSUES]])</f>
        <v>0</v>
      </c>
      <c r="I29" s="53">
        <v>0</v>
      </c>
      <c r="J29" s="58">
        <f t="shared" si="0"/>
        <v>0</v>
      </c>
      <c r="K29" s="53">
        <f>+'DAY22'!K29+'DAY23'!C29</f>
        <v>0</v>
      </c>
      <c r="L29" s="54">
        <f>+'DAY22'!L29+'DAY23'!D29</f>
        <v>0</v>
      </c>
      <c r="M29" s="55">
        <f>+'DAY22'!M29+'DAY23'!E29</f>
        <v>0</v>
      </c>
      <c r="N29" s="52">
        <f>+'DAY22'!N29+'DAY23'!F29</f>
        <v>0</v>
      </c>
      <c r="O29" s="276">
        <f>+'DAY22'!O29+'DAY23'!G29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276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'DAY22'!H30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+(Table125[[#This Row],[OPENING ]]+Table125[[#This Row],[RECEIPTS]]+Table125[[#This Row],[RETURNS]])-(Table125[[#This Row],[EXCHANGED]]+Table125[[#This Row],[SALES]]+Table125[[#This Row],[ISSUES]])</f>
        <v>0</v>
      </c>
      <c r="I30" s="53">
        <v>0</v>
      </c>
      <c r="J30" s="58">
        <f t="shared" si="0"/>
        <v>0</v>
      </c>
      <c r="K30" s="53">
        <f>+'DAY22'!K30+'DAY23'!C30</f>
        <v>0</v>
      </c>
      <c r="L30" s="54">
        <f>+'DAY22'!L30+'DAY23'!D30</f>
        <v>0</v>
      </c>
      <c r="M30" s="55">
        <f>+'DAY22'!M30+'DAY23'!E30</f>
        <v>0</v>
      </c>
      <c r="N30" s="52">
        <f>+'DAY22'!N30+'DAY23'!F30</f>
        <v>0</v>
      </c>
      <c r="O30" s="276">
        <f>+'DAY22'!O30+'DAY23'!G30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276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'DAY22'!H31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+(Table125[[#This Row],[OPENING ]]+Table125[[#This Row],[RECEIPTS]]+Table125[[#This Row],[RETURNS]])-(Table125[[#This Row],[EXCHANGED]]+Table125[[#This Row],[SALES]]+Table125[[#This Row],[ISSUES]])</f>
        <v>0</v>
      </c>
      <c r="I31" s="53">
        <v>0</v>
      </c>
      <c r="J31" s="58">
        <f t="shared" si="0"/>
        <v>0</v>
      </c>
      <c r="K31" s="53">
        <f>+'DAY22'!K31+'DAY23'!C31</f>
        <v>0</v>
      </c>
      <c r="L31" s="54">
        <f>+'DAY22'!L31+'DAY23'!D31</f>
        <v>0</v>
      </c>
      <c r="M31" s="55">
        <f>+'DAY22'!M31+'DAY23'!E31</f>
        <v>0</v>
      </c>
      <c r="N31" s="52">
        <f>+'DAY22'!N31+'DAY23'!F31</f>
        <v>0</v>
      </c>
      <c r="O31" s="276">
        <f>+'DAY22'!O31+'DAY23'!G31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276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'DAY22'!H32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+(Table125[[#This Row],[OPENING ]]+Table125[[#This Row],[RECEIPTS]]+Table125[[#This Row],[RETURNS]])-(Table125[[#This Row],[EXCHANGED]]+Table125[[#This Row],[SALES]]+Table125[[#This Row],[ISSUES]])</f>
        <v>0</v>
      </c>
      <c r="I32" s="53">
        <v>0</v>
      </c>
      <c r="J32" s="58">
        <f t="shared" si="0"/>
        <v>0</v>
      </c>
      <c r="K32" s="53">
        <f>+'DAY22'!K32+'DAY23'!C32</f>
        <v>0</v>
      </c>
      <c r="L32" s="54">
        <f>+'DAY22'!L32+'DAY23'!D32</f>
        <v>0</v>
      </c>
      <c r="M32" s="55">
        <f>+'DAY22'!M32+'DAY23'!E32</f>
        <v>0</v>
      </c>
      <c r="N32" s="52">
        <f>+'DAY22'!N32+'DAY23'!F32</f>
        <v>0</v>
      </c>
      <c r="O32" s="276">
        <f>+'DAY22'!O32+'DAY23'!G32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276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'DAY22'!H33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+(Table125[[#This Row],[OPENING ]]+Table125[[#This Row],[RECEIPTS]]+Table125[[#This Row],[RETURNS]])-(Table125[[#This Row],[EXCHANGED]]+Table125[[#This Row],[SALES]]+Table125[[#This Row],[ISSUES]])</f>
        <v>0</v>
      </c>
      <c r="I33" s="53">
        <v>0</v>
      </c>
      <c r="J33" s="58">
        <f t="shared" si="0"/>
        <v>0</v>
      </c>
      <c r="K33" s="53">
        <f>+'DAY22'!K33+'DAY23'!C33</f>
        <v>0</v>
      </c>
      <c r="L33" s="54">
        <f>+'DAY22'!L33+'DAY23'!D33</f>
        <v>0</v>
      </c>
      <c r="M33" s="55">
        <f>+'DAY22'!M33+'DAY23'!E33</f>
        <v>0</v>
      </c>
      <c r="N33" s="52">
        <f>+'DAY22'!N33+'DAY23'!F33</f>
        <v>0</v>
      </c>
      <c r="O33" s="276">
        <f>+'DAY22'!O33+'DAY23'!G33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276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'DAY22'!H34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+(Table125[[#This Row],[OPENING ]]+Table125[[#This Row],[RECEIPTS]]+Table125[[#This Row],[RETURNS]])-(Table125[[#This Row],[EXCHANGED]]+Table125[[#This Row],[SALES]]+Table125[[#This Row],[ISSUES]])</f>
        <v>44279.9</v>
      </c>
      <c r="I34" s="53">
        <v>0</v>
      </c>
      <c r="J34" s="58">
        <f t="shared" si="0"/>
        <v>-44279.9</v>
      </c>
      <c r="K34" s="53">
        <f>+'DAY22'!K34+'DAY23'!C34</f>
        <v>29625</v>
      </c>
      <c r="L34" s="54">
        <f>+'DAY22'!L34+'DAY23'!D34</f>
        <v>18</v>
      </c>
      <c r="M34" s="55">
        <f>+'DAY22'!M34+'DAY23'!E34</f>
        <v>0</v>
      </c>
      <c r="N34" s="52">
        <f>+'DAY22'!N34+'DAY23'!F34</f>
        <v>0</v>
      </c>
      <c r="O34" s="276">
        <f>+'DAY22'!O34+'DAY23'!G34</f>
        <v>9691.5</v>
      </c>
      <c r="P34" s="53">
        <f t="shared" si="8"/>
        <v>1288.0434782608695</v>
      </c>
      <c r="Q34" s="54">
        <f t="shared" si="9"/>
        <v>0.78260869565217395</v>
      </c>
      <c r="R34" s="55">
        <f t="shared" si="10"/>
        <v>0</v>
      </c>
      <c r="S34" s="52">
        <f t="shared" si="11"/>
        <v>0</v>
      </c>
      <c r="T34" s="276">
        <f t="shared" si="12"/>
        <v>421.36956521739131</v>
      </c>
      <c r="U34" s="62">
        <f t="shared" si="1"/>
        <v>25.891715923680231</v>
      </c>
    </row>
    <row r="35" spans="1:21" x14ac:dyDescent="0.25">
      <c r="A35" s="336"/>
      <c r="B35" s="52">
        <f>'DAY22'!H35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+(Table125[[#This Row],[OPENING ]]+Table125[[#This Row],[RECEIPTS]]+Table125[[#This Row],[RETURNS]])-(Table125[[#This Row],[EXCHANGED]]+Table125[[#This Row],[SALES]]+Table125[[#This Row],[ISSUES]])</f>
        <v>5000</v>
      </c>
      <c r="I35" s="53">
        <v>0</v>
      </c>
      <c r="J35" s="58">
        <f>+I35-H35</f>
        <v>-5000</v>
      </c>
      <c r="K35" s="53">
        <f>+'DAY22'!K35+'DAY23'!C35</f>
        <v>5000</v>
      </c>
      <c r="L35" s="54">
        <f>+'DAY22'!L35+'DAY23'!D35</f>
        <v>0</v>
      </c>
      <c r="M35" s="55">
        <f>+'DAY22'!M35+'DAY23'!E35</f>
        <v>0</v>
      </c>
      <c r="N35" s="52">
        <f>+'DAY22'!N35+'DAY23'!F35</f>
        <v>0</v>
      </c>
      <c r="O35" s="276">
        <f>+'DAY22'!O35+'DAY23'!G35</f>
        <v>0</v>
      </c>
      <c r="P35" s="53">
        <f t="shared" si="8"/>
        <v>217.39130434782609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276">
        <f t="shared" si="12"/>
        <v>0</v>
      </c>
      <c r="U35" s="62">
        <f t="shared" si="1"/>
        <v>23</v>
      </c>
    </row>
    <row r="36" spans="1:21" x14ac:dyDescent="0.25">
      <c r="A36" s="336"/>
      <c r="B36" s="52">
        <f>'DAY22'!H36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+(Table125[[#This Row],[OPENING ]]+Table125[[#This Row],[RECEIPTS]]+Table125[[#This Row],[RETURNS]])-(Table125[[#This Row],[EXCHANGED]]+Table125[[#This Row],[SALES]]+Table125[[#This Row],[ISSUES]])</f>
        <v>0</v>
      </c>
      <c r="I36" s="53">
        <v>0</v>
      </c>
      <c r="J36" s="58">
        <f>+I36-H36</f>
        <v>0</v>
      </c>
      <c r="K36" s="53">
        <f>+'DAY22'!K36+'DAY23'!C36</f>
        <v>0</v>
      </c>
      <c r="L36" s="54">
        <f>+'DAY22'!L36+'DAY23'!D36</f>
        <v>0</v>
      </c>
      <c r="M36" s="55">
        <f>+'DAY22'!M36+'DAY23'!E36</f>
        <v>0</v>
      </c>
      <c r="N36" s="52">
        <f>+'DAY22'!N36+'DAY23'!F36</f>
        <v>0</v>
      </c>
      <c r="O36" s="276">
        <f>+'DAY22'!O36+'DAY23'!G36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276">
        <f t="shared" si="12"/>
        <v>0</v>
      </c>
      <c r="U36" s="62">
        <f t="shared" si="1"/>
        <v>0</v>
      </c>
    </row>
    <row r="37" spans="1:21" x14ac:dyDescent="0.25">
      <c r="A37" s="336"/>
      <c r="B37" s="52">
        <f>'DAY22'!H37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+(Table125[[#This Row],[OPENING ]]+Table125[[#This Row],[RECEIPTS]]+Table125[[#This Row],[RETURNS]])-(Table125[[#This Row],[EXCHANGED]]+Table125[[#This Row],[SALES]]+Table125[[#This Row],[ISSUES]])</f>
        <v>0</v>
      </c>
      <c r="I37" s="53">
        <v>0</v>
      </c>
      <c r="J37" s="58">
        <f>+I37-H37</f>
        <v>0</v>
      </c>
      <c r="K37" s="53">
        <f>+'DAY22'!K37+'DAY23'!C37</f>
        <v>0</v>
      </c>
      <c r="L37" s="54">
        <f>+'DAY22'!L37+'DAY23'!D37</f>
        <v>0</v>
      </c>
      <c r="M37" s="55">
        <f>+'DAY22'!M37+'DAY23'!E37</f>
        <v>0</v>
      </c>
      <c r="N37" s="52">
        <f>+'DAY22'!N37+'DAY23'!F37</f>
        <v>0</v>
      </c>
      <c r="O37" s="276">
        <f>+'DAY22'!O37+'DAY23'!G37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276">
        <f t="shared" si="12"/>
        <v>0</v>
      </c>
      <c r="U37" s="62">
        <f t="shared" si="1"/>
        <v>0</v>
      </c>
    </row>
    <row r="38" spans="1:21" x14ac:dyDescent="0.25">
      <c r="A38" s="336"/>
      <c r="B38" s="52">
        <f>'DAY22'!H38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+(Table125[[#This Row],[OPENING ]]+Table125[[#This Row],[RECEIPTS]]+Table125[[#This Row],[RETURNS]])-(Table125[[#This Row],[EXCHANGED]]+Table125[[#This Row],[SALES]]+Table125[[#This Row],[ISSUES]])</f>
        <v>0</v>
      </c>
      <c r="I38" s="53">
        <v>0</v>
      </c>
      <c r="J38" s="58">
        <f>+I38-H38</f>
        <v>0</v>
      </c>
      <c r="K38" s="53">
        <f>+'DAY22'!K38+'DAY23'!C38</f>
        <v>0</v>
      </c>
      <c r="L38" s="54">
        <f>+'DAY22'!L38+'DAY23'!D38</f>
        <v>0</v>
      </c>
      <c r="M38" s="55">
        <f>+'DAY22'!M38+'DAY23'!E38</f>
        <v>0</v>
      </c>
      <c r="N38" s="52">
        <f>+'DAY22'!N38+'DAY23'!F38</f>
        <v>0</v>
      </c>
      <c r="O38" s="276">
        <f>+'DAY22'!O38+'DAY23'!G38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276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'DAY22'!H39</f>
        <v>0</v>
      </c>
      <c r="C39" s="53">
        <v>0</v>
      </c>
      <c r="D39" s="54">
        <v>0</v>
      </c>
      <c r="E39" s="55">
        <v>0</v>
      </c>
      <c r="F39" s="52">
        <v>0</v>
      </c>
      <c r="G39" s="276">
        <v>0</v>
      </c>
      <c r="H39" s="54">
        <f>+(Table125[[#This Row],[OPENING ]]+Table125[[#This Row],[RECEIPTS]]+Table125[[#This Row],[RETURNS]])-(Table125[[#This Row],[EXCHANGED]]+Table125[[#This Row],[SALES]]+Table125[[#This Row],[ISSUES]])</f>
        <v>0</v>
      </c>
      <c r="I39" s="144">
        <v>0</v>
      </c>
      <c r="J39" s="148">
        <f t="shared" si="0"/>
        <v>0</v>
      </c>
      <c r="K39" s="53">
        <f>+'DAY22'!K39+'DAY23'!C39</f>
        <v>0</v>
      </c>
      <c r="L39" s="54">
        <f>+'DAY22'!L39+'DAY23'!D39</f>
        <v>0</v>
      </c>
      <c r="M39" s="55">
        <f>+'DAY22'!M39+'DAY23'!E39</f>
        <v>0</v>
      </c>
      <c r="N39" s="52">
        <f>+'DAY22'!N39+'DAY23'!F39</f>
        <v>0</v>
      </c>
      <c r="O39" s="276">
        <f>+'DAY22'!O39+'DAY23'!G39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276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0</v>
      </c>
      <c r="H40" s="162">
        <f t="shared" si="13"/>
        <v>49527.1</v>
      </c>
      <c r="I40" s="161">
        <f t="shared" si="13"/>
        <v>0</v>
      </c>
      <c r="J40" s="165">
        <f>SUM(J23:J39)</f>
        <v>-49527.1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12058.5</v>
      </c>
      <c r="P40" s="161">
        <f t="shared" si="13"/>
        <v>1505.4347826086955</v>
      </c>
      <c r="Q40" s="162">
        <f t="shared" si="13"/>
        <v>5.5739130434782611</v>
      </c>
      <c r="R40" s="163">
        <f t="shared" si="13"/>
        <v>0</v>
      </c>
      <c r="S40" s="160">
        <f t="shared" si="13"/>
        <v>0</v>
      </c>
      <c r="T40" s="277">
        <f t="shared" si="13"/>
        <v>524.28260869565224</v>
      </c>
      <c r="U40" s="166">
        <f t="shared" si="1"/>
        <v>24.334157913513074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'DAY22'!H43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+(Table125[[#This Row],[OPENING ]]+Table125[[#This Row],[RECEIPTS]]+Table125[[#This Row],[RETURNS]])-(Table125[[#This Row],[EXCHANGED]]+Table125[[#This Row],[SALES]]+Table125[[#This Row],[ISSUES]])</f>
        <v>0</v>
      </c>
      <c r="I43" s="53">
        <v>0</v>
      </c>
      <c r="J43" s="58">
        <f t="shared" si="0"/>
        <v>0</v>
      </c>
      <c r="K43" s="53">
        <f>+'DAY22'!K43+'DAY23'!C43</f>
        <v>0</v>
      </c>
      <c r="L43" s="54">
        <f>+'DAY22'!L43+'DAY23'!D43</f>
        <v>0</v>
      </c>
      <c r="M43" s="55">
        <f>+'DAY22'!M43+'DAY23'!E43</f>
        <v>0</v>
      </c>
      <c r="N43" s="52">
        <f>+'DAY22'!N43+'DAY23'!F43</f>
        <v>0</v>
      </c>
      <c r="O43" s="276">
        <f>+'DAY22'!O43+'DAY23'!G43</f>
        <v>46</v>
      </c>
      <c r="P43" s="53">
        <f>+K43/23</f>
        <v>0</v>
      </c>
      <c r="Q43" s="54">
        <f>+L43/23</f>
        <v>0</v>
      </c>
      <c r="R43" s="55">
        <f>+M43/23</f>
        <v>0</v>
      </c>
      <c r="S43" s="52">
        <f>+N43/23</f>
        <v>0</v>
      </c>
      <c r="T43" s="276">
        <f>+O43/23</f>
        <v>2</v>
      </c>
      <c r="U43" s="62">
        <f t="shared" si="1"/>
        <v>0</v>
      </c>
    </row>
    <row r="44" spans="1:21" x14ac:dyDescent="0.25">
      <c r="A44" s="71" t="s">
        <v>28</v>
      </c>
      <c r="B44" s="52">
        <f>'DAY22'!H44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+(Table125[[#This Row],[OPENING ]]+Table125[[#This Row],[RECEIPTS]]+Table125[[#This Row],[RETURNS]])-(Table125[[#This Row],[EXCHANGED]]+Table125[[#This Row],[SALES]]+Table125[[#This Row],[ISSUES]])</f>
        <v>0</v>
      </c>
      <c r="I44" s="53">
        <v>0</v>
      </c>
      <c r="J44" s="58">
        <f t="shared" si="0"/>
        <v>0</v>
      </c>
      <c r="K44" s="53">
        <f>+'DAY22'!K44+'DAY23'!C44</f>
        <v>0</v>
      </c>
      <c r="L44" s="54">
        <f>+'DAY22'!L44+'DAY23'!D44</f>
        <v>0</v>
      </c>
      <c r="M44" s="55">
        <f>+'DAY22'!M44+'DAY23'!E44</f>
        <v>0</v>
      </c>
      <c r="N44" s="52">
        <f>+'DAY22'!N44+'DAY23'!F44</f>
        <v>0</v>
      </c>
      <c r="O44" s="276">
        <f>+'DAY22'!O44+'DAY23'!G44</f>
        <v>0</v>
      </c>
      <c r="P44" s="53">
        <f t="shared" ref="P44:P59" si="14">+K44/23</f>
        <v>0</v>
      </c>
      <c r="Q44" s="54">
        <f t="shared" ref="Q44:Q59" si="15">+L44/23</f>
        <v>0</v>
      </c>
      <c r="R44" s="55">
        <f t="shared" ref="R44:R59" si="16">+M44/23</f>
        <v>0</v>
      </c>
      <c r="S44" s="52">
        <f t="shared" ref="S44:S59" si="17">+N44/23</f>
        <v>0</v>
      </c>
      <c r="T44" s="276">
        <f t="shared" ref="T44:T59" si="18">+O44/23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'DAY22'!H45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+(Table125[[#This Row],[OPENING ]]+Table125[[#This Row],[RECEIPTS]]+Table125[[#This Row],[RETURNS]])-(Table125[[#This Row],[EXCHANGED]]+Table125[[#This Row],[SALES]]+Table125[[#This Row],[ISSUES]])</f>
        <v>0</v>
      </c>
      <c r="I45" s="53">
        <v>0</v>
      </c>
      <c r="J45" s="58">
        <f t="shared" si="0"/>
        <v>0</v>
      </c>
      <c r="K45" s="53">
        <f>+'DAY22'!K45+'DAY23'!C45</f>
        <v>0</v>
      </c>
      <c r="L45" s="54">
        <f>+'DAY22'!L45+'DAY23'!D45</f>
        <v>0</v>
      </c>
      <c r="M45" s="55">
        <f>+'DAY22'!M45+'DAY23'!E45</f>
        <v>0</v>
      </c>
      <c r="N45" s="52">
        <f>+'DAY22'!N45+'DAY23'!F45</f>
        <v>0</v>
      </c>
      <c r="O45" s="276">
        <f>+'DAY22'!O45+'DAY23'!G45</f>
        <v>0</v>
      </c>
      <c r="P45" s="53">
        <f t="shared" si="14"/>
        <v>0</v>
      </c>
      <c r="Q45" s="54">
        <f t="shared" si="15"/>
        <v>0</v>
      </c>
      <c r="R45" s="55">
        <f t="shared" si="16"/>
        <v>0</v>
      </c>
      <c r="S45" s="52">
        <f t="shared" si="17"/>
        <v>0</v>
      </c>
      <c r="T45" s="276">
        <f t="shared" si="1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'DAY22'!H46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+(Table125[[#This Row],[OPENING ]]+Table125[[#This Row],[RECEIPTS]]+Table125[[#This Row],[RETURNS]])-(Table125[[#This Row],[EXCHANGED]]+Table125[[#This Row],[SALES]]+Table125[[#This Row],[ISSUES]])</f>
        <v>0</v>
      </c>
      <c r="I46" s="53">
        <v>0</v>
      </c>
      <c r="J46" s="58">
        <f t="shared" si="0"/>
        <v>0</v>
      </c>
      <c r="K46" s="53">
        <f>+'DAY22'!K46+'DAY23'!C46</f>
        <v>0</v>
      </c>
      <c r="L46" s="54">
        <f>+'DAY22'!L46+'DAY23'!D46</f>
        <v>0</v>
      </c>
      <c r="M46" s="55">
        <f>+'DAY22'!M46+'DAY23'!E46</f>
        <v>0</v>
      </c>
      <c r="N46" s="52">
        <f>+'DAY22'!N46+'DAY23'!F46</f>
        <v>0</v>
      </c>
      <c r="O46" s="276">
        <f>+'DAY22'!O46+'DAY23'!G46</f>
        <v>0</v>
      </c>
      <c r="P46" s="53">
        <f t="shared" si="14"/>
        <v>0</v>
      </c>
      <c r="Q46" s="54">
        <f t="shared" si="15"/>
        <v>0</v>
      </c>
      <c r="R46" s="55">
        <f t="shared" si="16"/>
        <v>0</v>
      </c>
      <c r="S46" s="52">
        <f t="shared" si="17"/>
        <v>0</v>
      </c>
      <c r="T46" s="276">
        <f t="shared" si="1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'DAY22'!H47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+(Table125[[#This Row],[OPENING ]]+Table125[[#This Row],[RECEIPTS]]+Table125[[#This Row],[RETURNS]])-(Table125[[#This Row],[EXCHANGED]]+Table125[[#This Row],[SALES]]+Table125[[#This Row],[ISSUES]])</f>
        <v>0</v>
      </c>
      <c r="I47" s="53">
        <v>0</v>
      </c>
      <c r="J47" s="58">
        <f t="shared" si="0"/>
        <v>0</v>
      </c>
      <c r="K47" s="53">
        <f>+'DAY22'!K47+'DAY23'!C47</f>
        <v>0</v>
      </c>
      <c r="L47" s="54">
        <f>+'DAY22'!L47+'DAY23'!D47</f>
        <v>0</v>
      </c>
      <c r="M47" s="55">
        <f>+'DAY22'!M47+'DAY23'!E47</f>
        <v>0</v>
      </c>
      <c r="N47" s="52">
        <f>+'DAY22'!N47+'DAY23'!F47</f>
        <v>0</v>
      </c>
      <c r="O47" s="276">
        <f>+'DAY22'!O47+'DAY23'!G47</f>
        <v>0</v>
      </c>
      <c r="P47" s="53">
        <f t="shared" si="14"/>
        <v>0</v>
      </c>
      <c r="Q47" s="54">
        <f t="shared" si="15"/>
        <v>0</v>
      </c>
      <c r="R47" s="55">
        <f t="shared" si="16"/>
        <v>0</v>
      </c>
      <c r="S47" s="52">
        <f t="shared" si="17"/>
        <v>0</v>
      </c>
      <c r="T47" s="276">
        <f t="shared" si="1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'DAY22'!H48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+(Table125[[#This Row],[OPENING ]]+Table125[[#This Row],[RECEIPTS]]+Table125[[#This Row],[RETURNS]])-(Table125[[#This Row],[EXCHANGED]]+Table125[[#This Row],[SALES]]+Table125[[#This Row],[ISSUES]])</f>
        <v>0</v>
      </c>
      <c r="I48" s="53">
        <v>0</v>
      </c>
      <c r="J48" s="58">
        <f t="shared" si="0"/>
        <v>0</v>
      </c>
      <c r="K48" s="53">
        <f>+'DAY22'!K48+'DAY23'!C48</f>
        <v>0</v>
      </c>
      <c r="L48" s="54">
        <f>+'DAY22'!L48+'DAY23'!D48</f>
        <v>0</v>
      </c>
      <c r="M48" s="55">
        <f>+'DAY22'!M48+'DAY23'!E48</f>
        <v>0</v>
      </c>
      <c r="N48" s="52">
        <f>+'DAY22'!N48+'DAY23'!F48</f>
        <v>0</v>
      </c>
      <c r="O48" s="276">
        <f>+'DAY22'!O48+'DAY23'!G48</f>
        <v>0</v>
      </c>
      <c r="P48" s="53">
        <f t="shared" si="14"/>
        <v>0</v>
      </c>
      <c r="Q48" s="54">
        <f t="shared" si="15"/>
        <v>0</v>
      </c>
      <c r="R48" s="55">
        <f t="shared" si="16"/>
        <v>0</v>
      </c>
      <c r="S48" s="52">
        <f t="shared" si="17"/>
        <v>0</v>
      </c>
      <c r="T48" s="276">
        <f t="shared" si="1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'DAY22'!H49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+(Table125[[#This Row],[OPENING ]]+Table125[[#This Row],[RECEIPTS]]+Table125[[#This Row],[RETURNS]])-(Table125[[#This Row],[EXCHANGED]]+Table125[[#This Row],[SALES]]+Table125[[#This Row],[ISSUES]])</f>
        <v>0</v>
      </c>
      <c r="I49" s="53">
        <v>0</v>
      </c>
      <c r="J49" s="58">
        <f t="shared" si="0"/>
        <v>0</v>
      </c>
      <c r="K49" s="53">
        <f>+'DAY22'!K49+'DAY23'!C49</f>
        <v>0</v>
      </c>
      <c r="L49" s="54">
        <f>+'DAY22'!L49+'DAY23'!D49</f>
        <v>0</v>
      </c>
      <c r="M49" s="55">
        <f>+'DAY22'!M49+'DAY23'!E49</f>
        <v>0</v>
      </c>
      <c r="N49" s="52">
        <f>+'DAY22'!N49+'DAY23'!F49</f>
        <v>0</v>
      </c>
      <c r="O49" s="276">
        <f>+'DAY22'!O49+'DAY23'!G49</f>
        <v>0</v>
      </c>
      <c r="P49" s="53">
        <f t="shared" si="14"/>
        <v>0</v>
      </c>
      <c r="Q49" s="54">
        <f t="shared" si="15"/>
        <v>0</v>
      </c>
      <c r="R49" s="55">
        <f t="shared" si="16"/>
        <v>0</v>
      </c>
      <c r="S49" s="52">
        <f t="shared" si="17"/>
        <v>0</v>
      </c>
      <c r="T49" s="276">
        <f t="shared" si="1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'DAY22'!H50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+(Table125[[#This Row],[OPENING ]]+Table125[[#This Row],[RECEIPTS]]+Table125[[#This Row],[RETURNS]])-(Table125[[#This Row],[EXCHANGED]]+Table125[[#This Row],[SALES]]+Table125[[#This Row],[ISSUES]])</f>
        <v>0</v>
      </c>
      <c r="I50" s="53">
        <v>0</v>
      </c>
      <c r="J50" s="58">
        <f t="shared" si="0"/>
        <v>0</v>
      </c>
      <c r="K50" s="53">
        <f>+'DAY22'!K50+'DAY23'!C50</f>
        <v>0</v>
      </c>
      <c r="L50" s="54">
        <f>+'DAY22'!L50+'DAY23'!D50</f>
        <v>0</v>
      </c>
      <c r="M50" s="55">
        <f>+'DAY22'!M50+'DAY23'!E50</f>
        <v>0</v>
      </c>
      <c r="N50" s="52">
        <f>+'DAY22'!N50+'DAY23'!F50</f>
        <v>0</v>
      </c>
      <c r="O50" s="276">
        <f>+'DAY22'!O50+'DAY23'!G50</f>
        <v>0</v>
      </c>
      <c r="P50" s="53">
        <f t="shared" si="14"/>
        <v>0</v>
      </c>
      <c r="Q50" s="54">
        <f t="shared" si="15"/>
        <v>0</v>
      </c>
      <c r="R50" s="55">
        <f t="shared" si="16"/>
        <v>0</v>
      </c>
      <c r="S50" s="52">
        <f t="shared" si="17"/>
        <v>0</v>
      </c>
      <c r="T50" s="276">
        <f t="shared" si="1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'DAY22'!H51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+(Table125[[#This Row],[OPENING ]]+Table125[[#This Row],[RECEIPTS]]+Table125[[#This Row],[RETURNS]])-(Table125[[#This Row],[EXCHANGED]]+Table125[[#This Row],[SALES]]+Table125[[#This Row],[ISSUES]])</f>
        <v>0</v>
      </c>
      <c r="I51" s="53">
        <v>0</v>
      </c>
      <c r="J51" s="58">
        <f t="shared" si="0"/>
        <v>0</v>
      </c>
      <c r="K51" s="53">
        <f>+'DAY22'!K51+'DAY23'!C51</f>
        <v>0</v>
      </c>
      <c r="L51" s="54">
        <f>+'DAY22'!L51+'DAY23'!D51</f>
        <v>0</v>
      </c>
      <c r="M51" s="55">
        <f>+'DAY22'!M51+'DAY23'!E51</f>
        <v>0</v>
      </c>
      <c r="N51" s="52">
        <f>+'DAY22'!N51+'DAY23'!F51</f>
        <v>0</v>
      </c>
      <c r="O51" s="276">
        <f>+'DAY22'!O51+'DAY23'!G51</f>
        <v>0</v>
      </c>
      <c r="P51" s="53">
        <f t="shared" si="14"/>
        <v>0</v>
      </c>
      <c r="Q51" s="54">
        <f t="shared" si="15"/>
        <v>0</v>
      </c>
      <c r="R51" s="55">
        <f t="shared" si="16"/>
        <v>0</v>
      </c>
      <c r="S51" s="52">
        <f t="shared" si="17"/>
        <v>0</v>
      </c>
      <c r="T51" s="276">
        <f t="shared" si="1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'DAY22'!H52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+(Table125[[#This Row],[OPENING ]]+Table125[[#This Row],[RECEIPTS]]+Table125[[#This Row],[RETURNS]])-(Table125[[#This Row],[EXCHANGED]]+Table125[[#This Row],[SALES]]+Table125[[#This Row],[ISSUES]])</f>
        <v>0</v>
      </c>
      <c r="I52" s="53">
        <v>0</v>
      </c>
      <c r="J52" s="58">
        <f t="shared" si="0"/>
        <v>0</v>
      </c>
      <c r="K52" s="53">
        <f>+'DAY22'!K52+'DAY23'!C52</f>
        <v>0</v>
      </c>
      <c r="L52" s="54">
        <f>+'DAY22'!L52+'DAY23'!D52</f>
        <v>0</v>
      </c>
      <c r="M52" s="55">
        <f>+'DAY22'!M52+'DAY23'!E52</f>
        <v>0</v>
      </c>
      <c r="N52" s="52">
        <f>+'DAY22'!N52+'DAY23'!F52</f>
        <v>0</v>
      </c>
      <c r="O52" s="276">
        <f>+'DAY22'!O52+'DAY23'!G52</f>
        <v>0</v>
      </c>
      <c r="P52" s="53">
        <f t="shared" si="14"/>
        <v>0</v>
      </c>
      <c r="Q52" s="54">
        <f t="shared" si="15"/>
        <v>0</v>
      </c>
      <c r="R52" s="55">
        <f t="shared" si="16"/>
        <v>0</v>
      </c>
      <c r="S52" s="52">
        <f t="shared" si="17"/>
        <v>0</v>
      </c>
      <c r="T52" s="276">
        <f t="shared" si="1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'DAY22'!H53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+(Table125[[#This Row],[OPENING ]]+Table125[[#This Row],[RECEIPTS]]+Table125[[#This Row],[RETURNS]])-(Table125[[#This Row],[EXCHANGED]]+Table125[[#This Row],[SALES]]+Table125[[#This Row],[ISSUES]])</f>
        <v>0</v>
      </c>
      <c r="I53" s="53">
        <v>0</v>
      </c>
      <c r="J53" s="58">
        <f t="shared" si="0"/>
        <v>0</v>
      </c>
      <c r="K53" s="53">
        <f>+'DAY22'!K53+'DAY23'!C53</f>
        <v>0</v>
      </c>
      <c r="L53" s="54">
        <f>+'DAY22'!L53+'DAY23'!D53</f>
        <v>0</v>
      </c>
      <c r="M53" s="55">
        <f>+'DAY22'!M53+'DAY23'!E53</f>
        <v>0</v>
      </c>
      <c r="N53" s="52">
        <f>+'DAY22'!N53+'DAY23'!F53</f>
        <v>0</v>
      </c>
      <c r="O53" s="276">
        <f>+'DAY22'!O53+'DAY23'!G53</f>
        <v>0</v>
      </c>
      <c r="P53" s="53">
        <f t="shared" si="14"/>
        <v>0</v>
      </c>
      <c r="Q53" s="54">
        <f t="shared" si="15"/>
        <v>0</v>
      </c>
      <c r="R53" s="55">
        <f t="shared" si="16"/>
        <v>0</v>
      </c>
      <c r="S53" s="52">
        <f t="shared" si="17"/>
        <v>0</v>
      </c>
      <c r="T53" s="276">
        <f t="shared" si="1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'DAY22'!H54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+(Table125[[#This Row],[OPENING ]]+Table125[[#This Row],[RECEIPTS]]+Table125[[#This Row],[RETURNS]])-(Table125[[#This Row],[EXCHANGED]]+Table125[[#This Row],[SALES]]+Table125[[#This Row],[ISSUES]])</f>
        <v>0</v>
      </c>
      <c r="I54" s="53">
        <v>0</v>
      </c>
      <c r="J54" s="58">
        <f t="shared" si="0"/>
        <v>0</v>
      </c>
      <c r="K54" s="53">
        <f>+'DAY22'!K54+'DAY23'!C54</f>
        <v>0</v>
      </c>
      <c r="L54" s="54">
        <f>+'DAY22'!L54+'DAY23'!D54</f>
        <v>0</v>
      </c>
      <c r="M54" s="55">
        <f>+'DAY22'!M54+'DAY23'!E54</f>
        <v>0</v>
      </c>
      <c r="N54" s="52">
        <f>+'DAY22'!N54+'DAY23'!F54</f>
        <v>0</v>
      </c>
      <c r="O54" s="276">
        <f>+'DAY22'!O54+'DAY23'!G54</f>
        <v>0</v>
      </c>
      <c r="P54" s="53">
        <f t="shared" si="14"/>
        <v>0</v>
      </c>
      <c r="Q54" s="54">
        <f t="shared" si="15"/>
        <v>0</v>
      </c>
      <c r="R54" s="55">
        <f t="shared" si="16"/>
        <v>0</v>
      </c>
      <c r="S54" s="52">
        <f t="shared" si="17"/>
        <v>0</v>
      </c>
      <c r="T54" s="276">
        <f t="shared" si="1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'DAY22'!H55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+(Table125[[#This Row],[OPENING ]]+Table125[[#This Row],[RECEIPTS]]+Table125[[#This Row],[RETURNS]])-(Table125[[#This Row],[EXCHANGED]]+Table125[[#This Row],[SALES]]+Table125[[#This Row],[ISSUES]])</f>
        <v>9994.3200000000015</v>
      </c>
      <c r="I55" s="53">
        <v>0</v>
      </c>
      <c r="J55" s="58">
        <f t="shared" si="0"/>
        <v>-9994.3200000000015</v>
      </c>
      <c r="K55" s="53">
        <f>+'DAY22'!K55+'DAY23'!C55</f>
        <v>18250</v>
      </c>
      <c r="L55" s="54">
        <f>+'DAY22'!L55+'DAY23'!D55</f>
        <v>72.599999999999994</v>
      </c>
      <c r="M55" s="55">
        <f>+'DAY22'!M55+'DAY23'!E55</f>
        <v>0</v>
      </c>
      <c r="N55" s="52">
        <f>+'DAY22'!N55+'DAY23'!F55</f>
        <v>0</v>
      </c>
      <c r="O55" s="276">
        <f>+'DAY22'!O55+'DAY23'!G55</f>
        <v>8337.7999999999993</v>
      </c>
      <c r="P55" s="53">
        <f t="shared" si="14"/>
        <v>793.47826086956525</v>
      </c>
      <c r="Q55" s="54">
        <f t="shared" si="15"/>
        <v>3.1565217391304343</v>
      </c>
      <c r="R55" s="55">
        <f t="shared" si="16"/>
        <v>0</v>
      </c>
      <c r="S55" s="52">
        <f t="shared" si="17"/>
        <v>0</v>
      </c>
      <c r="T55" s="276">
        <f t="shared" si="18"/>
        <v>362.51304347826084</v>
      </c>
      <c r="U55" s="62">
        <f t="shared" si="1"/>
        <v>8.6221271998919757</v>
      </c>
    </row>
    <row r="56" spans="1:21" x14ac:dyDescent="0.25">
      <c r="A56" s="71" t="s">
        <v>227</v>
      </c>
      <c r="B56" s="52">
        <f>'DAY22'!H56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+(Table125[[#This Row],[OPENING ]]+Table125[[#This Row],[RECEIPTS]]+Table125[[#This Row],[RETURNS]])-(Table125[[#This Row],[EXCHANGED]]+Table125[[#This Row],[SALES]]+Table125[[#This Row],[ISSUES]])</f>
        <v>29.2</v>
      </c>
      <c r="I56" s="53">
        <v>0</v>
      </c>
      <c r="J56" s="58">
        <f t="shared" si="0"/>
        <v>-29.2</v>
      </c>
      <c r="K56" s="53">
        <f>+'DAY22'!K56+'DAY23'!C56</f>
        <v>0</v>
      </c>
      <c r="L56" s="54">
        <f>+'DAY22'!L56+'DAY23'!D56</f>
        <v>0</v>
      </c>
      <c r="M56" s="55">
        <f>+'DAY22'!M56+'DAY23'!E56</f>
        <v>0</v>
      </c>
      <c r="N56" s="52">
        <f>+'DAY22'!N56+'DAY23'!F56</f>
        <v>0</v>
      </c>
      <c r="O56" s="276">
        <f>+'DAY22'!O56+'DAY23'!G56</f>
        <v>0</v>
      </c>
      <c r="P56" s="53">
        <f t="shared" si="14"/>
        <v>0</v>
      </c>
      <c r="Q56" s="54">
        <f t="shared" si="15"/>
        <v>0</v>
      </c>
      <c r="R56" s="55">
        <f t="shared" si="16"/>
        <v>0</v>
      </c>
      <c r="S56" s="52">
        <f t="shared" si="17"/>
        <v>0</v>
      </c>
      <c r="T56" s="276">
        <f t="shared" si="18"/>
        <v>0</v>
      </c>
      <c r="U56" s="62">
        <f t="shared" si="1"/>
        <v>0</v>
      </c>
    </row>
    <row r="57" spans="1:21" x14ac:dyDescent="0.25">
      <c r="A57" s="71"/>
      <c r="B57" s="52">
        <f>'DAY22'!H57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+(Table125[[#This Row],[OPENING ]]+Table125[[#This Row],[RECEIPTS]]+Table125[[#This Row],[RETURNS]])-(Table125[[#This Row],[EXCHANGED]]+Table125[[#This Row],[SALES]]+Table125[[#This Row],[ISSUES]])</f>
        <v>0</v>
      </c>
      <c r="I57" s="53">
        <v>0</v>
      </c>
      <c r="J57" s="58">
        <f t="shared" si="0"/>
        <v>0</v>
      </c>
      <c r="K57" s="53">
        <f>+'DAY22'!K57+'DAY23'!C57</f>
        <v>0</v>
      </c>
      <c r="L57" s="54">
        <f>+'DAY22'!L57+'DAY23'!D57</f>
        <v>0</v>
      </c>
      <c r="M57" s="55">
        <f>+'DAY22'!M57+'DAY23'!E57</f>
        <v>0</v>
      </c>
      <c r="N57" s="52">
        <f>+'DAY22'!N57+'DAY23'!F57</f>
        <v>0</v>
      </c>
      <c r="O57" s="276">
        <f>+'DAY22'!O57+'DAY23'!G57</f>
        <v>0</v>
      </c>
      <c r="P57" s="53">
        <f t="shared" si="14"/>
        <v>0</v>
      </c>
      <c r="Q57" s="54">
        <f t="shared" si="15"/>
        <v>0</v>
      </c>
      <c r="R57" s="55">
        <f t="shared" si="16"/>
        <v>0</v>
      </c>
      <c r="S57" s="52">
        <f t="shared" si="17"/>
        <v>0</v>
      </c>
      <c r="T57" s="276">
        <f t="shared" si="18"/>
        <v>0</v>
      </c>
      <c r="U57" s="62">
        <f t="shared" si="1"/>
        <v>0</v>
      </c>
    </row>
    <row r="58" spans="1:21" x14ac:dyDescent="0.25">
      <c r="A58" s="71"/>
      <c r="B58" s="52">
        <f>'DAY22'!H58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+(Table125[[#This Row],[OPENING ]]+Table125[[#This Row],[RECEIPTS]]+Table125[[#This Row],[RETURNS]])-(Table125[[#This Row],[EXCHANGED]]+Table125[[#This Row],[SALES]]+Table125[[#This Row],[ISSUES]])</f>
        <v>0</v>
      </c>
      <c r="I58" s="53">
        <v>0</v>
      </c>
      <c r="J58" s="58">
        <f t="shared" si="0"/>
        <v>0</v>
      </c>
      <c r="K58" s="53">
        <f>+'DAY22'!K58+'DAY23'!C58</f>
        <v>0</v>
      </c>
      <c r="L58" s="54">
        <f>+'DAY22'!L58+'DAY23'!D58</f>
        <v>0</v>
      </c>
      <c r="M58" s="55">
        <f>+'DAY22'!M58+'DAY23'!E58</f>
        <v>0</v>
      </c>
      <c r="N58" s="52">
        <f>+'DAY22'!N58+'DAY23'!F58</f>
        <v>0</v>
      </c>
      <c r="O58" s="276">
        <f>+'DAY22'!O58+'DAY23'!G58</f>
        <v>0</v>
      </c>
      <c r="P58" s="53">
        <f t="shared" si="14"/>
        <v>0</v>
      </c>
      <c r="Q58" s="54">
        <f t="shared" si="15"/>
        <v>0</v>
      </c>
      <c r="R58" s="55">
        <f t="shared" si="16"/>
        <v>0</v>
      </c>
      <c r="S58" s="52">
        <f t="shared" si="17"/>
        <v>0</v>
      </c>
      <c r="T58" s="276">
        <f t="shared" si="18"/>
        <v>0</v>
      </c>
      <c r="U58" s="62">
        <f t="shared" si="1"/>
        <v>0</v>
      </c>
    </row>
    <row r="59" spans="1:21" ht="15.75" thickBot="1" x14ac:dyDescent="0.3">
      <c r="A59" s="172"/>
      <c r="B59" s="52">
        <f>'DAY22'!H59</f>
        <v>0</v>
      </c>
      <c r="C59" s="53">
        <v>0</v>
      </c>
      <c r="D59" s="54">
        <v>0</v>
      </c>
      <c r="E59" s="55">
        <v>0</v>
      </c>
      <c r="F59" s="52">
        <v>0</v>
      </c>
      <c r="G59" s="276">
        <v>0</v>
      </c>
      <c r="H59" s="54">
        <f>+(Table125[[#This Row],[OPENING ]]+Table125[[#This Row],[RECEIPTS]]+Table125[[#This Row],[RETURNS]])-(Table125[[#This Row],[EXCHANGED]]+Table125[[#This Row],[SALES]]+Table125[[#This Row],[ISSUES]])</f>
        <v>0</v>
      </c>
      <c r="I59" s="144">
        <v>0</v>
      </c>
      <c r="J59" s="148">
        <f t="shared" si="0"/>
        <v>0</v>
      </c>
      <c r="K59" s="53">
        <f>+'DAY22'!K59+'DAY23'!C59</f>
        <v>0</v>
      </c>
      <c r="L59" s="54">
        <f>+'DAY22'!L59+'DAY23'!D59</f>
        <v>0</v>
      </c>
      <c r="M59" s="55">
        <f>+'DAY22'!M59+'DAY23'!E59</f>
        <v>0</v>
      </c>
      <c r="N59" s="52">
        <f>+'DAY22'!N59+'DAY23'!F59</f>
        <v>0</v>
      </c>
      <c r="O59" s="276">
        <f>+'DAY22'!O59+'DAY23'!G59</f>
        <v>0</v>
      </c>
      <c r="P59" s="53">
        <f t="shared" si="14"/>
        <v>0</v>
      </c>
      <c r="Q59" s="54">
        <f t="shared" si="15"/>
        <v>0</v>
      </c>
      <c r="R59" s="55">
        <f t="shared" si="16"/>
        <v>0</v>
      </c>
      <c r="S59" s="52">
        <f t="shared" si="17"/>
        <v>0</v>
      </c>
      <c r="T59" s="276">
        <f t="shared" si="1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19">SUM(B43:B59)</f>
        <v>10023.520000000002</v>
      </c>
      <c r="C60" s="161">
        <f t="shared" si="19"/>
        <v>0</v>
      </c>
      <c r="D60" s="162">
        <f t="shared" si="19"/>
        <v>0</v>
      </c>
      <c r="E60" s="163">
        <f t="shared" si="19"/>
        <v>0</v>
      </c>
      <c r="F60" s="160">
        <f t="shared" si="19"/>
        <v>0</v>
      </c>
      <c r="G60" s="277">
        <f t="shared" si="19"/>
        <v>0</v>
      </c>
      <c r="H60" s="162">
        <f t="shared" si="19"/>
        <v>10023.520000000002</v>
      </c>
      <c r="I60" s="161">
        <f t="shared" si="19"/>
        <v>0</v>
      </c>
      <c r="J60" s="165">
        <f t="shared" si="19"/>
        <v>-10023.520000000002</v>
      </c>
      <c r="K60" s="161">
        <f t="shared" si="19"/>
        <v>18250</v>
      </c>
      <c r="L60" s="162">
        <f t="shared" si="19"/>
        <v>72.599999999999994</v>
      </c>
      <c r="M60" s="163">
        <f t="shared" si="19"/>
        <v>0</v>
      </c>
      <c r="N60" s="160">
        <f t="shared" si="19"/>
        <v>0</v>
      </c>
      <c r="O60" s="277">
        <f t="shared" si="19"/>
        <v>8383.7999999999993</v>
      </c>
      <c r="P60" s="161">
        <f t="shared" si="19"/>
        <v>793.47826086956525</v>
      </c>
      <c r="Q60" s="162">
        <f t="shared" si="19"/>
        <v>3.1565217391304343</v>
      </c>
      <c r="R60" s="163">
        <f t="shared" si="19"/>
        <v>0</v>
      </c>
      <c r="S60" s="160">
        <f t="shared" si="19"/>
        <v>0</v>
      </c>
      <c r="T60" s="277">
        <f t="shared" si="19"/>
        <v>364.51304347826084</v>
      </c>
      <c r="U60" s="166">
        <f t="shared" si="1"/>
        <v>8.6324236887038346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'DAY22'!H63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+(Table125[[#This Row],[OPENING ]]+Table125[[#This Row],[RECEIPTS]]+Table125[[#This Row],[RETURNS]])-(Table125[[#This Row],[EXCHANGED]]+Table125[[#This Row],[SALES]]+Table125[[#This Row],[ISSUES]])</f>
        <v>0</v>
      </c>
      <c r="I63" s="53">
        <v>0</v>
      </c>
      <c r="J63" s="58">
        <f t="shared" si="0"/>
        <v>0</v>
      </c>
      <c r="K63" s="53">
        <f>+'DAY22'!K63+'DAY23'!C63</f>
        <v>0</v>
      </c>
      <c r="L63" s="54">
        <f>+'DAY22'!L63+'DAY23'!D63</f>
        <v>0</v>
      </c>
      <c r="M63" s="55">
        <f>+'DAY22'!M63+'DAY23'!E63</f>
        <v>0</v>
      </c>
      <c r="N63" s="52">
        <f>+'DAY22'!N63+'DAY23'!F63</f>
        <v>0</v>
      </c>
      <c r="O63" s="276">
        <f>+'DAY22'!O63+'DAY23'!G63</f>
        <v>0</v>
      </c>
      <c r="P63" s="53">
        <f>+K63/23</f>
        <v>0</v>
      </c>
      <c r="Q63" s="54">
        <f>+L63/23</f>
        <v>0</v>
      </c>
      <c r="R63" s="55">
        <f>+M63/23</f>
        <v>0</v>
      </c>
      <c r="S63" s="52">
        <f>+N63/23</f>
        <v>0</v>
      </c>
      <c r="T63" s="276">
        <f>+O63/23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'DAY22'!H64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+(Table125[[#This Row],[OPENING ]]+Table125[[#This Row],[RECEIPTS]]+Table125[[#This Row],[RETURNS]])-(Table125[[#This Row],[EXCHANGED]]+Table125[[#This Row],[SALES]]+Table125[[#This Row],[ISSUES]])</f>
        <v>0</v>
      </c>
      <c r="I64" s="53">
        <v>0</v>
      </c>
      <c r="J64" s="58">
        <f t="shared" si="0"/>
        <v>0</v>
      </c>
      <c r="K64" s="53">
        <f>+'DAY22'!K64+'DAY23'!C64</f>
        <v>0</v>
      </c>
      <c r="L64" s="54">
        <f>+'DAY22'!L64+'DAY23'!D64</f>
        <v>0</v>
      </c>
      <c r="M64" s="55">
        <f>+'DAY22'!M64+'DAY23'!E64</f>
        <v>0</v>
      </c>
      <c r="N64" s="52">
        <f>+'DAY22'!N64+'DAY23'!F64</f>
        <v>0</v>
      </c>
      <c r="O64" s="276">
        <f>+'DAY22'!O64+'DAY23'!G64</f>
        <v>0</v>
      </c>
      <c r="P64" s="53">
        <f t="shared" ref="P64:P79" si="20">+K64/23</f>
        <v>0</v>
      </c>
      <c r="Q64" s="54">
        <f t="shared" ref="Q64:Q79" si="21">+L64/23</f>
        <v>0</v>
      </c>
      <c r="R64" s="55">
        <f t="shared" ref="R64:R79" si="22">+M64/23</f>
        <v>0</v>
      </c>
      <c r="S64" s="52">
        <f t="shared" ref="S64:S79" si="23">+N64/23</f>
        <v>0</v>
      </c>
      <c r="T64" s="276">
        <f t="shared" ref="T64:T79" si="24">+O64/23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'DAY22'!H65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+(Table125[[#This Row],[OPENING ]]+Table125[[#This Row],[RECEIPTS]]+Table125[[#This Row],[RETURNS]])-(Table125[[#This Row],[EXCHANGED]]+Table125[[#This Row],[SALES]]+Table125[[#This Row],[ISSUES]])</f>
        <v>0</v>
      </c>
      <c r="I65" s="53">
        <v>0</v>
      </c>
      <c r="J65" s="58">
        <f t="shared" si="0"/>
        <v>0</v>
      </c>
      <c r="K65" s="53">
        <f>+'DAY22'!K65+'DAY23'!C65</f>
        <v>0</v>
      </c>
      <c r="L65" s="54">
        <f>+'DAY22'!L65+'DAY23'!D65</f>
        <v>0</v>
      </c>
      <c r="M65" s="55">
        <f>+'DAY22'!M65+'DAY23'!E65</f>
        <v>0</v>
      </c>
      <c r="N65" s="52">
        <f>+'DAY22'!N65+'DAY23'!F65</f>
        <v>0</v>
      </c>
      <c r="O65" s="276">
        <f>+'DAY22'!O65+'DAY23'!G65</f>
        <v>0</v>
      </c>
      <c r="P65" s="53">
        <f t="shared" si="20"/>
        <v>0</v>
      </c>
      <c r="Q65" s="54">
        <f t="shared" si="21"/>
        <v>0</v>
      </c>
      <c r="R65" s="55">
        <f t="shared" si="22"/>
        <v>0</v>
      </c>
      <c r="S65" s="52">
        <f t="shared" si="23"/>
        <v>0</v>
      </c>
      <c r="T65" s="276">
        <f t="shared" si="24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'DAY22'!H66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+(Table125[[#This Row],[OPENING ]]+Table125[[#This Row],[RECEIPTS]]+Table125[[#This Row],[RETURNS]])-(Table125[[#This Row],[EXCHANGED]]+Table125[[#This Row],[SALES]]+Table125[[#This Row],[ISSUES]])</f>
        <v>0</v>
      </c>
      <c r="I66" s="53">
        <v>0</v>
      </c>
      <c r="J66" s="58">
        <f t="shared" si="0"/>
        <v>0</v>
      </c>
      <c r="K66" s="53">
        <f>+'DAY22'!K66+'DAY23'!C66</f>
        <v>0</v>
      </c>
      <c r="L66" s="54">
        <f>+'DAY22'!L66+'DAY23'!D66</f>
        <v>0</v>
      </c>
      <c r="M66" s="55">
        <f>+'DAY22'!M66+'DAY23'!E66</f>
        <v>0</v>
      </c>
      <c r="N66" s="52">
        <f>+'DAY22'!N66+'DAY23'!F66</f>
        <v>0</v>
      </c>
      <c r="O66" s="276">
        <f>+'DAY22'!O66+'DAY23'!G66</f>
        <v>0</v>
      </c>
      <c r="P66" s="53">
        <f t="shared" si="20"/>
        <v>0</v>
      </c>
      <c r="Q66" s="54">
        <f t="shared" si="21"/>
        <v>0</v>
      </c>
      <c r="R66" s="55">
        <f t="shared" si="22"/>
        <v>0</v>
      </c>
      <c r="S66" s="52">
        <f t="shared" si="23"/>
        <v>0</v>
      </c>
      <c r="T66" s="276">
        <f t="shared" si="24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'DAY22'!H67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+(Table125[[#This Row],[OPENING ]]+Table125[[#This Row],[RECEIPTS]]+Table125[[#This Row],[RETURNS]])-(Table125[[#This Row],[EXCHANGED]]+Table125[[#This Row],[SALES]]+Table125[[#This Row],[ISSUES]])</f>
        <v>0</v>
      </c>
      <c r="I67" s="53">
        <v>0</v>
      </c>
      <c r="J67" s="58">
        <f t="shared" si="0"/>
        <v>0</v>
      </c>
      <c r="K67" s="53">
        <f>+'DAY22'!K67+'DAY23'!C67</f>
        <v>0</v>
      </c>
      <c r="L67" s="54">
        <f>+'DAY22'!L67+'DAY23'!D67</f>
        <v>0</v>
      </c>
      <c r="M67" s="55">
        <f>+'DAY22'!M67+'DAY23'!E67</f>
        <v>0</v>
      </c>
      <c r="N67" s="52">
        <f>+'DAY22'!N67+'DAY23'!F67</f>
        <v>0</v>
      </c>
      <c r="O67" s="276">
        <f>+'DAY22'!O67+'DAY23'!G67</f>
        <v>0</v>
      </c>
      <c r="P67" s="53">
        <f t="shared" si="20"/>
        <v>0</v>
      </c>
      <c r="Q67" s="54">
        <f t="shared" si="21"/>
        <v>0</v>
      </c>
      <c r="R67" s="55">
        <f t="shared" si="22"/>
        <v>0</v>
      </c>
      <c r="S67" s="52">
        <f t="shared" si="23"/>
        <v>0</v>
      </c>
      <c r="T67" s="276">
        <f t="shared" si="24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'DAY22'!H68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+(Table125[[#This Row],[OPENING ]]+Table125[[#This Row],[RECEIPTS]]+Table125[[#This Row],[RETURNS]])-(Table125[[#This Row],[EXCHANGED]]+Table125[[#This Row],[SALES]]+Table125[[#This Row],[ISSUES]])</f>
        <v>3388.4</v>
      </c>
      <c r="I68" s="53">
        <v>0</v>
      </c>
      <c r="J68" s="58">
        <f t="shared" si="0"/>
        <v>-3388.4</v>
      </c>
      <c r="K68" s="53">
        <f>+'DAY22'!K68+'DAY23'!C68</f>
        <v>800</v>
      </c>
      <c r="L68" s="54">
        <f>+'DAY22'!L68+'DAY23'!D68</f>
        <v>18.600000000000001</v>
      </c>
      <c r="M68" s="55">
        <f>+'DAY22'!M68+'DAY23'!E68</f>
        <v>0</v>
      </c>
      <c r="N68" s="52">
        <f>+'DAY22'!N68+'DAY23'!F68</f>
        <v>0</v>
      </c>
      <c r="O68" s="276">
        <f>+'DAY22'!O68+'DAY23'!G68</f>
        <v>590</v>
      </c>
      <c r="P68" s="53">
        <f t="shared" si="20"/>
        <v>34.782608695652172</v>
      </c>
      <c r="Q68" s="54">
        <f t="shared" si="21"/>
        <v>0.80869565217391315</v>
      </c>
      <c r="R68" s="55">
        <f t="shared" si="22"/>
        <v>0</v>
      </c>
      <c r="S68" s="52">
        <f t="shared" si="23"/>
        <v>0</v>
      </c>
      <c r="T68" s="276">
        <f t="shared" si="24"/>
        <v>25.652173913043477</v>
      </c>
      <c r="U68" s="62">
        <f t="shared" si="1"/>
        <v>55.326707369018891</v>
      </c>
    </row>
    <row r="69" spans="1:21" x14ac:dyDescent="0.25">
      <c r="A69" s="72" t="s">
        <v>41</v>
      </c>
      <c r="B69" s="52">
        <f>'DAY22'!H69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+(Table125[[#This Row],[OPENING ]]+Table125[[#This Row],[RECEIPTS]]+Table125[[#This Row],[RETURNS]])-(Table125[[#This Row],[EXCHANGED]]+Table125[[#This Row],[SALES]]+Table125[[#This Row],[ISSUES]])</f>
        <v>0</v>
      </c>
      <c r="I69" s="53">
        <v>0</v>
      </c>
      <c r="J69" s="58">
        <f t="shared" si="0"/>
        <v>0</v>
      </c>
      <c r="K69" s="53">
        <f>+'DAY22'!K69+'DAY23'!C69</f>
        <v>0</v>
      </c>
      <c r="L69" s="54">
        <f>+'DAY22'!L69+'DAY23'!D69</f>
        <v>0</v>
      </c>
      <c r="M69" s="55">
        <f>+'DAY22'!M69+'DAY23'!E69</f>
        <v>0</v>
      </c>
      <c r="N69" s="52">
        <f>+'DAY22'!N69+'DAY23'!F69</f>
        <v>0</v>
      </c>
      <c r="O69" s="276">
        <f>+'DAY22'!O69+'DAY23'!G69</f>
        <v>0</v>
      </c>
      <c r="P69" s="53">
        <f t="shared" si="20"/>
        <v>0</v>
      </c>
      <c r="Q69" s="54">
        <f t="shared" si="21"/>
        <v>0</v>
      </c>
      <c r="R69" s="55">
        <f t="shared" si="22"/>
        <v>0</v>
      </c>
      <c r="S69" s="52">
        <f t="shared" si="23"/>
        <v>0</v>
      </c>
      <c r="T69" s="276">
        <f t="shared" si="24"/>
        <v>0</v>
      </c>
      <c r="U69" s="62">
        <f t="shared" ref="U69:U132" si="25">IFERROR(+H69/(P69+Q69+R69+S69+T69),0)</f>
        <v>0</v>
      </c>
    </row>
    <row r="70" spans="1:21" x14ac:dyDescent="0.25">
      <c r="A70" s="72" t="s">
        <v>144</v>
      </c>
      <c r="B70" s="52">
        <f>'DAY22'!H70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+(Table125[[#This Row],[OPENING ]]+Table125[[#This Row],[RECEIPTS]]+Table125[[#This Row],[RETURNS]])-(Table125[[#This Row],[EXCHANGED]]+Table125[[#This Row],[SALES]]+Table125[[#This Row],[ISSUES]])</f>
        <v>0</v>
      </c>
      <c r="I70" s="53">
        <v>0</v>
      </c>
      <c r="J70" s="58">
        <f t="shared" si="0"/>
        <v>0</v>
      </c>
      <c r="K70" s="53">
        <f>+'DAY22'!K70+'DAY23'!C70</f>
        <v>0</v>
      </c>
      <c r="L70" s="54">
        <f>+'DAY22'!L70+'DAY23'!D70</f>
        <v>0</v>
      </c>
      <c r="M70" s="55">
        <f>+'DAY22'!M70+'DAY23'!E70</f>
        <v>0</v>
      </c>
      <c r="N70" s="52">
        <f>+'DAY22'!N70+'DAY23'!F70</f>
        <v>0</v>
      </c>
      <c r="O70" s="276">
        <f>+'DAY22'!O70+'DAY23'!G70</f>
        <v>0</v>
      </c>
      <c r="P70" s="53">
        <f t="shared" si="20"/>
        <v>0</v>
      </c>
      <c r="Q70" s="54">
        <f t="shared" si="21"/>
        <v>0</v>
      </c>
      <c r="R70" s="55">
        <f t="shared" si="22"/>
        <v>0</v>
      </c>
      <c r="S70" s="52">
        <f t="shared" si="23"/>
        <v>0</v>
      </c>
      <c r="T70" s="276">
        <f t="shared" si="24"/>
        <v>0</v>
      </c>
      <c r="U70" s="62">
        <f t="shared" si="25"/>
        <v>0</v>
      </c>
    </row>
    <row r="71" spans="1:21" x14ac:dyDescent="0.25">
      <c r="A71" s="72" t="s">
        <v>204</v>
      </c>
      <c r="B71" s="52">
        <f>'DAY22'!H71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+(Table125[[#This Row],[OPENING ]]+Table125[[#This Row],[RECEIPTS]]+Table125[[#This Row],[RETURNS]])-(Table125[[#This Row],[EXCHANGED]]+Table125[[#This Row],[SALES]]+Table125[[#This Row],[ISSUES]])</f>
        <v>0</v>
      </c>
      <c r="I71" s="53">
        <v>0</v>
      </c>
      <c r="J71" s="58">
        <f t="shared" si="0"/>
        <v>0</v>
      </c>
      <c r="K71" s="53">
        <f>+'DAY22'!K71+'DAY23'!C71</f>
        <v>0</v>
      </c>
      <c r="L71" s="54">
        <f>+'DAY22'!L71+'DAY23'!D71</f>
        <v>0</v>
      </c>
      <c r="M71" s="55">
        <f>+'DAY22'!M71+'DAY23'!E71</f>
        <v>0</v>
      </c>
      <c r="N71" s="52">
        <f>+'DAY22'!N71+'DAY23'!F71</f>
        <v>0</v>
      </c>
      <c r="O71" s="276">
        <f>+'DAY22'!O71+'DAY23'!G71</f>
        <v>0</v>
      </c>
      <c r="P71" s="53">
        <f t="shared" si="20"/>
        <v>0</v>
      </c>
      <c r="Q71" s="54">
        <f t="shared" si="21"/>
        <v>0</v>
      </c>
      <c r="R71" s="55">
        <f t="shared" si="22"/>
        <v>0</v>
      </c>
      <c r="S71" s="52">
        <f t="shared" si="23"/>
        <v>0</v>
      </c>
      <c r="T71" s="276">
        <f t="shared" si="24"/>
        <v>0</v>
      </c>
      <c r="U71" s="62">
        <f t="shared" si="25"/>
        <v>0</v>
      </c>
    </row>
    <row r="72" spans="1:21" x14ac:dyDescent="0.25">
      <c r="A72" s="72" t="s">
        <v>207</v>
      </c>
      <c r="B72" s="52">
        <f>'DAY22'!H72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+(Table125[[#This Row],[OPENING ]]+Table125[[#This Row],[RECEIPTS]]+Table125[[#This Row],[RETURNS]])-(Table125[[#This Row],[EXCHANGED]]+Table125[[#This Row],[SALES]]+Table125[[#This Row],[ISSUES]])</f>
        <v>0</v>
      </c>
      <c r="I72" s="53">
        <v>0</v>
      </c>
      <c r="J72" s="58">
        <f t="shared" si="0"/>
        <v>0</v>
      </c>
      <c r="K72" s="53">
        <f>+'DAY22'!K72+'DAY23'!C72</f>
        <v>0</v>
      </c>
      <c r="L72" s="54">
        <f>+'DAY22'!L72+'DAY23'!D72</f>
        <v>0</v>
      </c>
      <c r="M72" s="55">
        <f>+'DAY22'!M72+'DAY23'!E72</f>
        <v>0</v>
      </c>
      <c r="N72" s="52">
        <f>+'DAY22'!N72+'DAY23'!F72</f>
        <v>0</v>
      </c>
      <c r="O72" s="276">
        <f>+'DAY22'!O72+'DAY23'!G72</f>
        <v>0</v>
      </c>
      <c r="P72" s="53">
        <f t="shared" si="20"/>
        <v>0</v>
      </c>
      <c r="Q72" s="54">
        <f t="shared" si="21"/>
        <v>0</v>
      </c>
      <c r="R72" s="55">
        <f t="shared" si="22"/>
        <v>0</v>
      </c>
      <c r="S72" s="52">
        <f t="shared" si="23"/>
        <v>0</v>
      </c>
      <c r="T72" s="276">
        <f t="shared" si="24"/>
        <v>0</v>
      </c>
      <c r="U72" s="62">
        <f t="shared" si="25"/>
        <v>0</v>
      </c>
    </row>
    <row r="73" spans="1:21" x14ac:dyDescent="0.25">
      <c r="A73" s="72" t="s">
        <v>208</v>
      </c>
      <c r="B73" s="52">
        <f>'DAY22'!H73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+(Table125[[#This Row],[OPENING ]]+Table125[[#This Row],[RECEIPTS]]+Table125[[#This Row],[RETURNS]])-(Table125[[#This Row],[EXCHANGED]]+Table125[[#This Row],[SALES]]+Table125[[#This Row],[ISSUES]])</f>
        <v>0</v>
      </c>
      <c r="I73" s="53">
        <v>0</v>
      </c>
      <c r="J73" s="58">
        <f t="shared" si="0"/>
        <v>0</v>
      </c>
      <c r="K73" s="53">
        <f>+'DAY22'!K73+'DAY23'!C73</f>
        <v>0</v>
      </c>
      <c r="L73" s="54">
        <f>+'DAY22'!L73+'DAY23'!D73</f>
        <v>0</v>
      </c>
      <c r="M73" s="55">
        <f>+'DAY22'!M73+'DAY23'!E73</f>
        <v>0</v>
      </c>
      <c r="N73" s="52">
        <f>+'DAY22'!N73+'DAY23'!F73</f>
        <v>0</v>
      </c>
      <c r="O73" s="276">
        <f>+'DAY22'!O73+'DAY23'!G73</f>
        <v>0</v>
      </c>
      <c r="P73" s="53">
        <f t="shared" si="20"/>
        <v>0</v>
      </c>
      <c r="Q73" s="54">
        <f t="shared" si="21"/>
        <v>0</v>
      </c>
      <c r="R73" s="55">
        <f t="shared" si="22"/>
        <v>0</v>
      </c>
      <c r="S73" s="52">
        <f t="shared" si="23"/>
        <v>0</v>
      </c>
      <c r="T73" s="276">
        <f t="shared" si="24"/>
        <v>0</v>
      </c>
      <c r="U73" s="62">
        <f t="shared" si="25"/>
        <v>0</v>
      </c>
    </row>
    <row r="74" spans="1:21" x14ac:dyDescent="0.25">
      <c r="A74" s="72" t="s">
        <v>216</v>
      </c>
      <c r="B74" s="52">
        <f>'DAY22'!H74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+(Table125[[#This Row],[OPENING ]]+Table125[[#This Row],[RECEIPTS]]+Table125[[#This Row],[RETURNS]])-(Table125[[#This Row],[EXCHANGED]]+Table125[[#This Row],[SALES]]+Table125[[#This Row],[ISSUES]])</f>
        <v>0</v>
      </c>
      <c r="I74" s="53">
        <v>0</v>
      </c>
      <c r="J74" s="58">
        <f t="shared" si="0"/>
        <v>0</v>
      </c>
      <c r="K74" s="53">
        <f>+'DAY22'!K74+'DAY23'!C74</f>
        <v>0</v>
      </c>
      <c r="L74" s="54">
        <f>+'DAY22'!L74+'DAY23'!D74</f>
        <v>0</v>
      </c>
      <c r="M74" s="55">
        <f>+'DAY22'!M74+'DAY23'!E74</f>
        <v>0</v>
      </c>
      <c r="N74" s="52">
        <f>+'DAY22'!N74+'DAY23'!F74</f>
        <v>0</v>
      </c>
      <c r="O74" s="276">
        <f>+'DAY22'!O74+'DAY23'!G74</f>
        <v>0</v>
      </c>
      <c r="P74" s="53">
        <f t="shared" si="20"/>
        <v>0</v>
      </c>
      <c r="Q74" s="54">
        <f t="shared" si="21"/>
        <v>0</v>
      </c>
      <c r="R74" s="55">
        <f t="shared" si="22"/>
        <v>0</v>
      </c>
      <c r="S74" s="52">
        <f t="shared" si="23"/>
        <v>0</v>
      </c>
      <c r="T74" s="276">
        <f t="shared" si="24"/>
        <v>0</v>
      </c>
      <c r="U74" s="62">
        <f t="shared" si="25"/>
        <v>0</v>
      </c>
    </row>
    <row r="75" spans="1:21" x14ac:dyDescent="0.25">
      <c r="A75" s="72" t="s">
        <v>209</v>
      </c>
      <c r="B75" s="52">
        <f>'DAY22'!H75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+(Table125[[#This Row],[OPENING ]]+Table125[[#This Row],[RECEIPTS]]+Table125[[#This Row],[RETURNS]])-(Table125[[#This Row],[EXCHANGED]]+Table125[[#This Row],[SALES]]+Table125[[#This Row],[ISSUES]])</f>
        <v>0</v>
      </c>
      <c r="I75" s="53">
        <v>0</v>
      </c>
      <c r="J75" s="58">
        <f t="shared" si="0"/>
        <v>0</v>
      </c>
      <c r="K75" s="53">
        <f>+'DAY22'!K75+'DAY23'!C75</f>
        <v>0</v>
      </c>
      <c r="L75" s="54">
        <f>+'DAY22'!L75+'DAY23'!D75</f>
        <v>0</v>
      </c>
      <c r="M75" s="55">
        <f>+'DAY22'!M75+'DAY23'!E75</f>
        <v>0</v>
      </c>
      <c r="N75" s="52">
        <f>+'DAY22'!N75+'DAY23'!F75</f>
        <v>0</v>
      </c>
      <c r="O75" s="276">
        <f>+'DAY22'!O75+'DAY23'!G75</f>
        <v>0</v>
      </c>
      <c r="P75" s="53">
        <f t="shared" si="20"/>
        <v>0</v>
      </c>
      <c r="Q75" s="54">
        <f t="shared" si="21"/>
        <v>0</v>
      </c>
      <c r="R75" s="55">
        <f t="shared" si="22"/>
        <v>0</v>
      </c>
      <c r="S75" s="52">
        <f t="shared" si="23"/>
        <v>0</v>
      </c>
      <c r="T75" s="276">
        <f t="shared" si="24"/>
        <v>0</v>
      </c>
      <c r="U75" s="62">
        <f t="shared" si="25"/>
        <v>0</v>
      </c>
    </row>
    <row r="76" spans="1:21" x14ac:dyDescent="0.25">
      <c r="A76" s="72" t="s">
        <v>228</v>
      </c>
      <c r="B76" s="52">
        <f>'DAY22'!H76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+(Table125[[#This Row],[OPENING ]]+Table125[[#This Row],[RECEIPTS]]+Table125[[#This Row],[RETURNS]])-(Table125[[#This Row],[EXCHANGED]]+Table125[[#This Row],[SALES]]+Table125[[#This Row],[ISSUES]])</f>
        <v>0</v>
      </c>
      <c r="I76" s="53">
        <v>0</v>
      </c>
      <c r="J76" s="58">
        <f t="shared" si="0"/>
        <v>0</v>
      </c>
      <c r="K76" s="53">
        <f>+'DAY22'!K76+'DAY23'!C76</f>
        <v>0</v>
      </c>
      <c r="L76" s="54">
        <f>+'DAY22'!L76+'DAY23'!D76</f>
        <v>0</v>
      </c>
      <c r="M76" s="55">
        <f>+'DAY22'!M76+'DAY23'!E76</f>
        <v>0</v>
      </c>
      <c r="N76" s="52">
        <f>+'DAY22'!N76+'DAY23'!F76</f>
        <v>0</v>
      </c>
      <c r="O76" s="276">
        <f>+'DAY22'!O76+'DAY23'!G76</f>
        <v>0</v>
      </c>
      <c r="P76" s="53">
        <f t="shared" si="20"/>
        <v>0</v>
      </c>
      <c r="Q76" s="54">
        <f t="shared" si="21"/>
        <v>0</v>
      </c>
      <c r="R76" s="55">
        <f t="shared" si="22"/>
        <v>0</v>
      </c>
      <c r="S76" s="52">
        <f t="shared" si="23"/>
        <v>0</v>
      </c>
      <c r="T76" s="276">
        <f t="shared" si="24"/>
        <v>0</v>
      </c>
      <c r="U76" s="62">
        <f t="shared" si="25"/>
        <v>0</v>
      </c>
    </row>
    <row r="77" spans="1:21" x14ac:dyDescent="0.25">
      <c r="A77" s="72"/>
      <c r="B77" s="52">
        <f>'DAY22'!H77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+(Table125[[#This Row],[OPENING ]]+Table125[[#This Row],[RECEIPTS]]+Table125[[#This Row],[RETURNS]])-(Table125[[#This Row],[EXCHANGED]]+Table125[[#This Row],[SALES]]+Table125[[#This Row],[ISSUES]])</f>
        <v>0</v>
      </c>
      <c r="I77" s="53">
        <v>0</v>
      </c>
      <c r="J77" s="58">
        <f t="shared" ref="J77:J156" si="26">+I77-H77</f>
        <v>0</v>
      </c>
      <c r="K77" s="53">
        <f>+'DAY22'!K77+'DAY23'!C77</f>
        <v>0</v>
      </c>
      <c r="L77" s="54">
        <f>+'DAY22'!L77+'DAY23'!D77</f>
        <v>0</v>
      </c>
      <c r="M77" s="55">
        <f>+'DAY22'!M77+'DAY23'!E77</f>
        <v>0</v>
      </c>
      <c r="N77" s="52">
        <f>+'DAY22'!N77+'DAY23'!F77</f>
        <v>0</v>
      </c>
      <c r="O77" s="276">
        <f>+'DAY22'!O77+'DAY23'!G77</f>
        <v>0</v>
      </c>
      <c r="P77" s="53">
        <f t="shared" si="20"/>
        <v>0</v>
      </c>
      <c r="Q77" s="54">
        <f t="shared" si="21"/>
        <v>0</v>
      </c>
      <c r="R77" s="55">
        <f t="shared" si="22"/>
        <v>0</v>
      </c>
      <c r="S77" s="52">
        <f t="shared" si="23"/>
        <v>0</v>
      </c>
      <c r="T77" s="276">
        <f t="shared" si="24"/>
        <v>0</v>
      </c>
      <c r="U77" s="62">
        <f t="shared" si="25"/>
        <v>0</v>
      </c>
    </row>
    <row r="78" spans="1:21" x14ac:dyDescent="0.25">
      <c r="A78" s="60"/>
      <c r="B78" s="52">
        <f>'DAY22'!H78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+(Table125[[#This Row],[OPENING ]]+Table125[[#This Row],[RECEIPTS]]+Table125[[#This Row],[RETURNS]])-(Table125[[#This Row],[EXCHANGED]]+Table125[[#This Row],[SALES]]+Table125[[#This Row],[ISSUES]])</f>
        <v>0</v>
      </c>
      <c r="I78" s="53">
        <v>0</v>
      </c>
      <c r="J78" s="58">
        <f>+I78-H78</f>
        <v>0</v>
      </c>
      <c r="K78" s="53">
        <f>+'DAY22'!K78+'DAY23'!C78</f>
        <v>0</v>
      </c>
      <c r="L78" s="54">
        <f>+'DAY22'!L78+'DAY23'!D78</f>
        <v>0</v>
      </c>
      <c r="M78" s="55">
        <f>+'DAY22'!M78+'DAY23'!E78</f>
        <v>0</v>
      </c>
      <c r="N78" s="52">
        <f>+'DAY22'!N78+'DAY23'!F78</f>
        <v>0</v>
      </c>
      <c r="O78" s="276">
        <f>+'DAY22'!O78+'DAY23'!G78</f>
        <v>0</v>
      </c>
      <c r="P78" s="53">
        <f t="shared" si="20"/>
        <v>0</v>
      </c>
      <c r="Q78" s="54">
        <f t="shared" si="21"/>
        <v>0</v>
      </c>
      <c r="R78" s="55">
        <f t="shared" si="22"/>
        <v>0</v>
      </c>
      <c r="S78" s="52">
        <f t="shared" si="23"/>
        <v>0</v>
      </c>
      <c r="T78" s="276">
        <f t="shared" si="24"/>
        <v>0</v>
      </c>
      <c r="U78" s="62">
        <f t="shared" si="25"/>
        <v>0</v>
      </c>
    </row>
    <row r="79" spans="1:21" ht="15.75" thickBot="1" x14ac:dyDescent="0.3">
      <c r="A79" s="173"/>
      <c r="B79" s="52">
        <f>'DAY22'!H79</f>
        <v>0</v>
      </c>
      <c r="C79" s="53">
        <v>0</v>
      </c>
      <c r="D79" s="54">
        <v>0</v>
      </c>
      <c r="E79" s="55">
        <v>0</v>
      </c>
      <c r="F79" s="52">
        <v>0</v>
      </c>
      <c r="G79" s="276">
        <v>0</v>
      </c>
      <c r="H79" s="54">
        <f>+(Table125[[#This Row],[OPENING ]]+Table125[[#This Row],[RECEIPTS]]+Table125[[#This Row],[RETURNS]])-(Table125[[#This Row],[EXCHANGED]]+Table125[[#This Row],[SALES]]+Table125[[#This Row],[ISSUES]])</f>
        <v>0</v>
      </c>
      <c r="I79" s="144">
        <v>0</v>
      </c>
      <c r="J79" s="148">
        <f t="shared" si="26"/>
        <v>0</v>
      </c>
      <c r="K79" s="53">
        <f>+'DAY22'!K79+'DAY23'!C79</f>
        <v>0</v>
      </c>
      <c r="L79" s="54">
        <f>+'DAY22'!L79+'DAY23'!D79</f>
        <v>0</v>
      </c>
      <c r="M79" s="55">
        <f>+'DAY22'!M79+'DAY23'!E79</f>
        <v>0</v>
      </c>
      <c r="N79" s="52">
        <f>+'DAY22'!N79+'DAY23'!F79</f>
        <v>0</v>
      </c>
      <c r="O79" s="276">
        <f>+'DAY22'!O79+'DAY23'!G79</f>
        <v>0</v>
      </c>
      <c r="P79" s="53">
        <f t="shared" si="20"/>
        <v>0</v>
      </c>
      <c r="Q79" s="54">
        <f t="shared" si="21"/>
        <v>0</v>
      </c>
      <c r="R79" s="55">
        <f t="shared" si="22"/>
        <v>0</v>
      </c>
      <c r="S79" s="52">
        <f t="shared" si="23"/>
        <v>0</v>
      </c>
      <c r="T79" s="276">
        <f t="shared" si="24"/>
        <v>0</v>
      </c>
      <c r="U79" s="167">
        <f t="shared" si="25"/>
        <v>0</v>
      </c>
    </row>
    <row r="80" spans="1:21" ht="17.25" thickBot="1" x14ac:dyDescent="0.35">
      <c r="A80" s="159" t="s">
        <v>198</v>
      </c>
      <c r="B80" s="160">
        <f t="shared" ref="B80:T80" si="27">SUM(B63:B79)</f>
        <v>3388.4</v>
      </c>
      <c r="C80" s="161">
        <f t="shared" si="27"/>
        <v>0</v>
      </c>
      <c r="D80" s="162">
        <f t="shared" si="27"/>
        <v>0</v>
      </c>
      <c r="E80" s="163">
        <f t="shared" si="27"/>
        <v>0</v>
      </c>
      <c r="F80" s="160">
        <f t="shared" si="27"/>
        <v>0</v>
      </c>
      <c r="G80" s="277">
        <f t="shared" si="27"/>
        <v>0</v>
      </c>
      <c r="H80" s="162">
        <f t="shared" si="27"/>
        <v>3388.4</v>
      </c>
      <c r="I80" s="161">
        <f t="shared" si="27"/>
        <v>0</v>
      </c>
      <c r="J80" s="165">
        <f>SUM(J63:J79)</f>
        <v>-3388.4</v>
      </c>
      <c r="K80" s="161">
        <f t="shared" si="27"/>
        <v>800</v>
      </c>
      <c r="L80" s="174">
        <f t="shared" si="27"/>
        <v>18.600000000000001</v>
      </c>
      <c r="M80" s="163">
        <f t="shared" si="27"/>
        <v>0</v>
      </c>
      <c r="N80" s="160">
        <f t="shared" si="27"/>
        <v>0</v>
      </c>
      <c r="O80" s="277">
        <f t="shared" si="27"/>
        <v>590</v>
      </c>
      <c r="P80" s="161">
        <f t="shared" si="27"/>
        <v>34.782608695652172</v>
      </c>
      <c r="Q80" s="162">
        <f t="shared" si="27"/>
        <v>0.80869565217391315</v>
      </c>
      <c r="R80" s="163">
        <f t="shared" si="27"/>
        <v>0</v>
      </c>
      <c r="S80" s="160">
        <f t="shared" si="27"/>
        <v>0</v>
      </c>
      <c r="T80" s="277">
        <f t="shared" si="27"/>
        <v>25.652173913043477</v>
      </c>
      <c r="U80" s="166">
        <f t="shared" si="25"/>
        <v>55.326707369018891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'DAY22'!H83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+(Table125[[#This Row],[OPENING ]]+Table125[[#This Row],[RECEIPTS]]+Table125[[#This Row],[RETURNS]])-(Table125[[#This Row],[EXCHANGED]]+Table125[[#This Row],[SALES]]+Table125[[#This Row],[ISSUES]])</f>
        <v>0</v>
      </c>
      <c r="I83" s="53"/>
      <c r="J83" s="58">
        <f t="shared" si="26"/>
        <v>0</v>
      </c>
      <c r="K83" s="53">
        <f>+'DAY22'!K83+'DAY23'!C83</f>
        <v>0</v>
      </c>
      <c r="L83" s="54">
        <f>+'DAY22'!L83+'DAY23'!D83</f>
        <v>0</v>
      </c>
      <c r="M83" s="55">
        <f>+'DAY22'!M83+'DAY23'!E83</f>
        <v>0</v>
      </c>
      <c r="N83" s="52">
        <f>+'DAY22'!N83+'DAY23'!F83</f>
        <v>0</v>
      </c>
      <c r="O83" s="276">
        <f>+'DAY22'!O83+'DAY23'!G83</f>
        <v>0</v>
      </c>
      <c r="P83" s="53">
        <f>+K83/23</f>
        <v>0</v>
      </c>
      <c r="Q83" s="54">
        <f>+L83/23</f>
        <v>0</v>
      </c>
      <c r="R83" s="55">
        <f>+M83/23</f>
        <v>0</v>
      </c>
      <c r="S83" s="52">
        <f>+N83/23</f>
        <v>0</v>
      </c>
      <c r="T83" s="276">
        <f>+O83/23</f>
        <v>0</v>
      </c>
      <c r="U83" s="62">
        <f t="shared" si="25"/>
        <v>0</v>
      </c>
    </row>
    <row r="84" spans="1:21" x14ac:dyDescent="0.25">
      <c r="A84" s="338" t="s">
        <v>170</v>
      </c>
      <c r="B84" s="52">
        <f>'DAY22'!H84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+(Table125[[#This Row],[OPENING ]]+Table125[[#This Row],[RECEIPTS]]+Table125[[#This Row],[RETURNS]])-(Table125[[#This Row],[EXCHANGED]]+Table125[[#This Row],[SALES]]+Table125[[#This Row],[ISSUES]])</f>
        <v>3504.6000000000004</v>
      </c>
      <c r="I84" s="53">
        <v>0</v>
      </c>
      <c r="J84" s="58">
        <f t="shared" si="26"/>
        <v>-3504.6000000000004</v>
      </c>
      <c r="K84" s="53">
        <f>+'DAY22'!K84+'DAY23'!C84</f>
        <v>8250</v>
      </c>
      <c r="L84" s="54">
        <f>+'DAY22'!L84+'DAY23'!D84</f>
        <v>96.6</v>
      </c>
      <c r="M84" s="55">
        <f>+'DAY22'!M84+'DAY23'!E84</f>
        <v>0</v>
      </c>
      <c r="N84" s="52">
        <f>+'DAY22'!N84+'DAY23'!F84</f>
        <v>0</v>
      </c>
      <c r="O84" s="276">
        <f>+'DAY22'!O84+'DAY23'!G84</f>
        <v>6877</v>
      </c>
      <c r="P84" s="53">
        <f t="shared" ref="P84:P99" si="28">+K84/23</f>
        <v>358.69565217391306</v>
      </c>
      <c r="Q84" s="54">
        <f t="shared" ref="Q84:Q99" si="29">+L84/23</f>
        <v>4.2</v>
      </c>
      <c r="R84" s="55">
        <f t="shared" ref="R84:R99" si="30">+M84/23</f>
        <v>0</v>
      </c>
      <c r="S84" s="52">
        <f t="shared" ref="S84:S99" si="31">+N84/23</f>
        <v>0</v>
      </c>
      <c r="T84" s="276">
        <f t="shared" ref="T84:T99" si="32">+O84/23</f>
        <v>299</v>
      </c>
      <c r="U84" s="62">
        <f t="shared" si="25"/>
        <v>5.2947922961717335</v>
      </c>
    </row>
    <row r="85" spans="1:21" x14ac:dyDescent="0.25">
      <c r="A85" s="338" t="s">
        <v>162</v>
      </c>
      <c r="B85" s="52">
        <f>'DAY22'!H85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+(Table125[[#This Row],[OPENING ]]+Table125[[#This Row],[RECEIPTS]]+Table125[[#This Row],[RETURNS]])-(Table125[[#This Row],[EXCHANGED]]+Table125[[#This Row],[SALES]]+Table125[[#This Row],[ISSUES]])</f>
        <v>0</v>
      </c>
      <c r="I85" s="53">
        <v>0</v>
      </c>
      <c r="J85" s="58">
        <f t="shared" si="26"/>
        <v>0</v>
      </c>
      <c r="K85" s="53">
        <f>+'DAY22'!K85+'DAY23'!C85</f>
        <v>0</v>
      </c>
      <c r="L85" s="54">
        <f>+'DAY22'!L85+'DAY23'!D85</f>
        <v>0</v>
      </c>
      <c r="M85" s="55">
        <f>+'DAY22'!M85+'DAY23'!E85</f>
        <v>0</v>
      </c>
      <c r="N85" s="52">
        <f>+'DAY22'!N85+'DAY23'!F85</f>
        <v>0</v>
      </c>
      <c r="O85" s="276">
        <f>+'DAY22'!O85+'DAY23'!G85</f>
        <v>0</v>
      </c>
      <c r="P85" s="53">
        <f t="shared" si="28"/>
        <v>0</v>
      </c>
      <c r="Q85" s="54">
        <f t="shared" si="29"/>
        <v>0</v>
      </c>
      <c r="R85" s="55">
        <f t="shared" si="30"/>
        <v>0</v>
      </c>
      <c r="S85" s="52">
        <f t="shared" si="31"/>
        <v>0</v>
      </c>
      <c r="T85" s="276">
        <f t="shared" si="32"/>
        <v>0</v>
      </c>
      <c r="U85" s="62">
        <f t="shared" si="25"/>
        <v>0</v>
      </c>
    </row>
    <row r="86" spans="1:21" x14ac:dyDescent="0.25">
      <c r="A86" s="338" t="s">
        <v>135</v>
      </c>
      <c r="B86" s="52">
        <f>'DAY22'!H86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+(Table125[[#This Row],[OPENING ]]+Table125[[#This Row],[RECEIPTS]]+Table125[[#This Row],[RETURNS]])-(Table125[[#This Row],[EXCHANGED]]+Table125[[#This Row],[SALES]]+Table125[[#This Row],[ISSUES]])</f>
        <v>0</v>
      </c>
      <c r="I86" s="53">
        <v>0</v>
      </c>
      <c r="J86" s="58">
        <f t="shared" si="26"/>
        <v>0</v>
      </c>
      <c r="K86" s="53">
        <f>+'DAY22'!K86+'DAY23'!C86</f>
        <v>0</v>
      </c>
      <c r="L86" s="54">
        <f>+'DAY22'!L86+'DAY23'!D86</f>
        <v>0</v>
      </c>
      <c r="M86" s="55">
        <f>+'DAY22'!M86+'DAY23'!E86</f>
        <v>0</v>
      </c>
      <c r="N86" s="52">
        <f>+'DAY22'!N86+'DAY23'!F86</f>
        <v>0</v>
      </c>
      <c r="O86" s="276">
        <f>+'DAY22'!O86+'DAY23'!G86</f>
        <v>0</v>
      </c>
      <c r="P86" s="53">
        <f t="shared" si="28"/>
        <v>0</v>
      </c>
      <c r="Q86" s="54">
        <f t="shared" si="29"/>
        <v>0</v>
      </c>
      <c r="R86" s="55">
        <f t="shared" si="30"/>
        <v>0</v>
      </c>
      <c r="S86" s="52">
        <f t="shared" si="31"/>
        <v>0</v>
      </c>
      <c r="T86" s="276">
        <f t="shared" si="32"/>
        <v>0</v>
      </c>
      <c r="U86" s="62">
        <f t="shared" si="25"/>
        <v>0</v>
      </c>
    </row>
    <row r="87" spans="1:21" x14ac:dyDescent="0.25">
      <c r="A87" s="338" t="s">
        <v>136</v>
      </c>
      <c r="B87" s="52">
        <f>'DAY22'!H87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+(Table125[[#This Row],[OPENING ]]+Table125[[#This Row],[RECEIPTS]]+Table125[[#This Row],[RETURNS]])-(Table125[[#This Row],[EXCHANGED]]+Table125[[#This Row],[SALES]]+Table125[[#This Row],[ISSUES]])</f>
        <v>0</v>
      </c>
      <c r="I87" s="53">
        <v>0</v>
      </c>
      <c r="J87" s="58">
        <f t="shared" si="26"/>
        <v>0</v>
      </c>
      <c r="K87" s="53">
        <f>+'DAY22'!K87+'DAY23'!C87</f>
        <v>0</v>
      </c>
      <c r="L87" s="54">
        <f>+'DAY22'!L87+'DAY23'!D87</f>
        <v>0</v>
      </c>
      <c r="M87" s="55">
        <f>+'DAY22'!M87+'DAY23'!E87</f>
        <v>0</v>
      </c>
      <c r="N87" s="52">
        <f>+'DAY22'!N87+'DAY23'!F87</f>
        <v>0</v>
      </c>
      <c r="O87" s="276">
        <f>+'DAY22'!O87+'DAY23'!G87</f>
        <v>0</v>
      </c>
      <c r="P87" s="53">
        <f t="shared" si="28"/>
        <v>0</v>
      </c>
      <c r="Q87" s="54">
        <f t="shared" si="29"/>
        <v>0</v>
      </c>
      <c r="R87" s="55">
        <f t="shared" si="30"/>
        <v>0</v>
      </c>
      <c r="S87" s="52">
        <f t="shared" si="31"/>
        <v>0</v>
      </c>
      <c r="T87" s="276">
        <f t="shared" si="32"/>
        <v>0</v>
      </c>
      <c r="U87" s="62">
        <f t="shared" si="25"/>
        <v>0</v>
      </c>
    </row>
    <row r="88" spans="1:21" x14ac:dyDescent="0.25">
      <c r="A88" s="338" t="s">
        <v>120</v>
      </c>
      <c r="B88" s="52">
        <f>'DAY22'!H88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+(Table125[[#This Row],[OPENING ]]+Table125[[#This Row],[RECEIPTS]]+Table125[[#This Row],[RETURNS]])-(Table125[[#This Row],[EXCHANGED]]+Table125[[#This Row],[SALES]]+Table125[[#This Row],[ISSUES]])</f>
        <v>5</v>
      </c>
      <c r="I88" s="53">
        <v>0</v>
      </c>
      <c r="J88" s="58">
        <f t="shared" si="26"/>
        <v>-5</v>
      </c>
      <c r="K88" s="53">
        <f>+'DAY22'!K88+'DAY23'!C88</f>
        <v>0</v>
      </c>
      <c r="L88" s="54">
        <f>+'DAY22'!L88+'DAY23'!D88</f>
        <v>0</v>
      </c>
      <c r="M88" s="55">
        <f>+'DAY22'!M88+'DAY23'!E88</f>
        <v>0</v>
      </c>
      <c r="N88" s="52">
        <f>+'DAY22'!N88+'DAY23'!F88</f>
        <v>0</v>
      </c>
      <c r="O88" s="276">
        <f>+'DAY22'!O88+'DAY23'!G88</f>
        <v>0</v>
      </c>
      <c r="P88" s="53">
        <f t="shared" si="28"/>
        <v>0</v>
      </c>
      <c r="Q88" s="54">
        <f t="shared" si="29"/>
        <v>0</v>
      </c>
      <c r="R88" s="55">
        <f t="shared" si="30"/>
        <v>0</v>
      </c>
      <c r="S88" s="52">
        <f t="shared" si="31"/>
        <v>0</v>
      </c>
      <c r="T88" s="276">
        <f t="shared" si="32"/>
        <v>0</v>
      </c>
      <c r="U88" s="62">
        <f t="shared" si="25"/>
        <v>0</v>
      </c>
    </row>
    <row r="89" spans="1:21" x14ac:dyDescent="0.25">
      <c r="A89" s="338" t="s">
        <v>43</v>
      </c>
      <c r="B89" s="52">
        <f>'DAY22'!H89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+(Table125[[#This Row],[OPENING ]]+Table125[[#This Row],[RECEIPTS]]+Table125[[#This Row],[RETURNS]])-(Table125[[#This Row],[EXCHANGED]]+Table125[[#This Row],[SALES]]+Table125[[#This Row],[ISSUES]])</f>
        <v>0</v>
      </c>
      <c r="I89" s="53">
        <v>0</v>
      </c>
      <c r="J89" s="58">
        <f t="shared" si="26"/>
        <v>0</v>
      </c>
      <c r="K89" s="53">
        <f>+'DAY22'!K89+'DAY23'!C89</f>
        <v>0</v>
      </c>
      <c r="L89" s="54">
        <f>+'DAY22'!L89+'DAY23'!D89</f>
        <v>0</v>
      </c>
      <c r="M89" s="55">
        <f>+'DAY22'!M89+'DAY23'!E89</f>
        <v>0</v>
      </c>
      <c r="N89" s="52">
        <f>+'DAY22'!N89+'DAY23'!F89</f>
        <v>0</v>
      </c>
      <c r="O89" s="276">
        <f>+'DAY22'!O89+'DAY23'!G89</f>
        <v>0</v>
      </c>
      <c r="P89" s="53">
        <f t="shared" si="28"/>
        <v>0</v>
      </c>
      <c r="Q89" s="54">
        <f t="shared" si="29"/>
        <v>0</v>
      </c>
      <c r="R89" s="55">
        <f t="shared" si="30"/>
        <v>0</v>
      </c>
      <c r="S89" s="52">
        <f t="shared" si="31"/>
        <v>0</v>
      </c>
      <c r="T89" s="276">
        <f t="shared" si="32"/>
        <v>0</v>
      </c>
      <c r="U89" s="62">
        <f t="shared" si="25"/>
        <v>0</v>
      </c>
    </row>
    <row r="90" spans="1:21" x14ac:dyDescent="0.25">
      <c r="A90" s="338" t="s">
        <v>44</v>
      </c>
      <c r="B90" s="52">
        <f>'DAY22'!H90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+(Table125[[#This Row],[OPENING ]]+Table125[[#This Row],[RECEIPTS]]+Table125[[#This Row],[RETURNS]])-(Table125[[#This Row],[EXCHANGED]]+Table125[[#This Row],[SALES]]+Table125[[#This Row],[ISSUES]])</f>
        <v>0</v>
      </c>
      <c r="I90" s="53">
        <v>0</v>
      </c>
      <c r="J90" s="58">
        <f t="shared" si="26"/>
        <v>0</v>
      </c>
      <c r="K90" s="53">
        <f>+'DAY22'!K90+'DAY23'!C90</f>
        <v>0</v>
      </c>
      <c r="L90" s="54">
        <f>+'DAY22'!L90+'DAY23'!D90</f>
        <v>0</v>
      </c>
      <c r="M90" s="55">
        <f>+'DAY22'!M90+'DAY23'!E90</f>
        <v>0</v>
      </c>
      <c r="N90" s="52">
        <f>+'DAY22'!N90+'DAY23'!F90</f>
        <v>0</v>
      </c>
      <c r="O90" s="276">
        <f>+'DAY22'!O90+'DAY23'!G90</f>
        <v>0</v>
      </c>
      <c r="P90" s="53">
        <f t="shared" si="28"/>
        <v>0</v>
      </c>
      <c r="Q90" s="54">
        <f t="shared" si="29"/>
        <v>0</v>
      </c>
      <c r="R90" s="55">
        <f t="shared" si="30"/>
        <v>0</v>
      </c>
      <c r="S90" s="52">
        <f t="shared" si="31"/>
        <v>0</v>
      </c>
      <c r="T90" s="276">
        <f t="shared" si="32"/>
        <v>0</v>
      </c>
      <c r="U90" s="62">
        <f t="shared" si="25"/>
        <v>0</v>
      </c>
    </row>
    <row r="91" spans="1:21" x14ac:dyDescent="0.25">
      <c r="A91" s="338" t="s">
        <v>45</v>
      </c>
      <c r="B91" s="52">
        <f>'DAY22'!H91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+(Table125[[#This Row],[OPENING ]]+Table125[[#This Row],[RECEIPTS]]+Table125[[#This Row],[RETURNS]])-(Table125[[#This Row],[EXCHANGED]]+Table125[[#This Row],[SALES]]+Table125[[#This Row],[ISSUES]])</f>
        <v>0</v>
      </c>
      <c r="I91" s="53">
        <v>0</v>
      </c>
      <c r="J91" s="58">
        <f t="shared" si="26"/>
        <v>0</v>
      </c>
      <c r="K91" s="53">
        <f>+'DAY22'!K91+'DAY23'!C91</f>
        <v>0</v>
      </c>
      <c r="L91" s="54">
        <f>+'DAY22'!L91+'DAY23'!D91</f>
        <v>0</v>
      </c>
      <c r="M91" s="55">
        <f>+'DAY22'!M91+'DAY23'!E91</f>
        <v>0</v>
      </c>
      <c r="N91" s="52">
        <f>+'DAY22'!N91+'DAY23'!F91</f>
        <v>0</v>
      </c>
      <c r="O91" s="276">
        <f>+'DAY22'!O91+'DAY23'!G91</f>
        <v>0</v>
      </c>
      <c r="P91" s="53">
        <f t="shared" si="28"/>
        <v>0</v>
      </c>
      <c r="Q91" s="54">
        <f t="shared" si="29"/>
        <v>0</v>
      </c>
      <c r="R91" s="55">
        <f t="shared" si="30"/>
        <v>0</v>
      </c>
      <c r="S91" s="52">
        <f t="shared" si="31"/>
        <v>0</v>
      </c>
      <c r="T91" s="276">
        <f t="shared" si="32"/>
        <v>0</v>
      </c>
      <c r="U91" s="62">
        <f t="shared" si="25"/>
        <v>0</v>
      </c>
    </row>
    <row r="92" spans="1:21" x14ac:dyDescent="0.25">
      <c r="A92" s="338" t="s">
        <v>174</v>
      </c>
      <c r="B92" s="52">
        <f>'DAY22'!H92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+(Table125[[#This Row],[OPENING ]]+Table125[[#This Row],[RECEIPTS]]+Table125[[#This Row],[RETURNS]])-(Table125[[#This Row],[EXCHANGED]]+Table125[[#This Row],[SALES]]+Table125[[#This Row],[ISSUES]])</f>
        <v>0</v>
      </c>
      <c r="I92" s="53">
        <v>0</v>
      </c>
      <c r="J92" s="58">
        <f t="shared" si="26"/>
        <v>0</v>
      </c>
      <c r="K92" s="53">
        <f>+'DAY22'!K92+'DAY23'!C92</f>
        <v>0</v>
      </c>
      <c r="L92" s="54">
        <f>+'DAY22'!L92+'DAY23'!D92</f>
        <v>0</v>
      </c>
      <c r="M92" s="55">
        <f>+'DAY22'!M92+'DAY23'!E92</f>
        <v>0</v>
      </c>
      <c r="N92" s="52">
        <f>+'DAY22'!N92+'DAY23'!F92</f>
        <v>0</v>
      </c>
      <c r="O92" s="276">
        <f>+'DAY22'!O92+'DAY23'!G92</f>
        <v>0</v>
      </c>
      <c r="P92" s="53">
        <f t="shared" si="28"/>
        <v>0</v>
      </c>
      <c r="Q92" s="54">
        <f t="shared" si="29"/>
        <v>0</v>
      </c>
      <c r="R92" s="55">
        <f t="shared" si="30"/>
        <v>0</v>
      </c>
      <c r="S92" s="52">
        <f t="shared" si="31"/>
        <v>0</v>
      </c>
      <c r="T92" s="276">
        <f t="shared" si="32"/>
        <v>0</v>
      </c>
      <c r="U92" s="62">
        <f t="shared" si="25"/>
        <v>0</v>
      </c>
    </row>
    <row r="93" spans="1:21" x14ac:dyDescent="0.25">
      <c r="A93" s="338" t="s">
        <v>229</v>
      </c>
      <c r="B93" s="52">
        <f>'DAY22'!H93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+(Table125[[#This Row],[OPENING ]]+Table125[[#This Row],[RECEIPTS]]+Table125[[#This Row],[RETURNS]])-(Table125[[#This Row],[EXCHANGED]]+Table125[[#This Row],[SALES]]+Table125[[#This Row],[ISSUES]])</f>
        <v>0</v>
      </c>
      <c r="I93" s="53">
        <v>0</v>
      </c>
      <c r="J93" s="58">
        <f t="shared" si="26"/>
        <v>0</v>
      </c>
      <c r="K93" s="53">
        <f>+'DAY22'!K93+'DAY23'!C93</f>
        <v>0</v>
      </c>
      <c r="L93" s="54">
        <f>+'DAY22'!L93+'DAY23'!D93</f>
        <v>0</v>
      </c>
      <c r="M93" s="55">
        <f>+'DAY22'!M93+'DAY23'!E93</f>
        <v>0</v>
      </c>
      <c r="N93" s="52">
        <f>+'DAY22'!N93+'DAY23'!F93</f>
        <v>0</v>
      </c>
      <c r="O93" s="276">
        <f>+'DAY22'!O93+'DAY23'!G93</f>
        <v>0</v>
      </c>
      <c r="P93" s="53">
        <f t="shared" si="28"/>
        <v>0</v>
      </c>
      <c r="Q93" s="54">
        <f t="shared" si="29"/>
        <v>0</v>
      </c>
      <c r="R93" s="55">
        <f t="shared" si="30"/>
        <v>0</v>
      </c>
      <c r="S93" s="52">
        <f t="shared" si="31"/>
        <v>0</v>
      </c>
      <c r="T93" s="276">
        <f t="shared" si="32"/>
        <v>0</v>
      </c>
      <c r="U93" s="62">
        <f t="shared" si="25"/>
        <v>0</v>
      </c>
    </row>
    <row r="94" spans="1:21" x14ac:dyDescent="0.25">
      <c r="A94" s="338" t="s">
        <v>175</v>
      </c>
      <c r="B94" s="52">
        <f>'DAY22'!H94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+(Table125[[#This Row],[OPENING ]]+Table125[[#This Row],[RECEIPTS]]+Table125[[#This Row],[RETURNS]])-(Table125[[#This Row],[EXCHANGED]]+Table125[[#This Row],[SALES]]+Table125[[#This Row],[ISSUES]])</f>
        <v>0</v>
      </c>
      <c r="I94" s="53">
        <v>0</v>
      </c>
      <c r="J94" s="58">
        <f t="shared" si="26"/>
        <v>0</v>
      </c>
      <c r="K94" s="53">
        <f>+'DAY22'!K94+'DAY23'!C94</f>
        <v>0</v>
      </c>
      <c r="L94" s="54">
        <f>+'DAY22'!L94+'DAY23'!D94</f>
        <v>0</v>
      </c>
      <c r="M94" s="55">
        <f>+'DAY22'!M94+'DAY23'!E94</f>
        <v>0</v>
      </c>
      <c r="N94" s="52">
        <f>+'DAY22'!N94+'DAY23'!F94</f>
        <v>0</v>
      </c>
      <c r="O94" s="276">
        <f>+'DAY22'!O94+'DAY23'!G94</f>
        <v>0</v>
      </c>
      <c r="P94" s="53">
        <f t="shared" si="28"/>
        <v>0</v>
      </c>
      <c r="Q94" s="54">
        <f t="shared" si="29"/>
        <v>0</v>
      </c>
      <c r="R94" s="55">
        <f t="shared" si="30"/>
        <v>0</v>
      </c>
      <c r="S94" s="52">
        <f t="shared" si="31"/>
        <v>0</v>
      </c>
      <c r="T94" s="276">
        <f t="shared" si="32"/>
        <v>0</v>
      </c>
      <c r="U94" s="62">
        <f t="shared" si="25"/>
        <v>0</v>
      </c>
    </row>
    <row r="95" spans="1:21" x14ac:dyDescent="0.25">
      <c r="A95" s="338" t="s">
        <v>260</v>
      </c>
      <c r="B95" s="52">
        <f>'DAY22'!H95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+(Table125[[#This Row],[OPENING ]]+Table125[[#This Row],[RECEIPTS]]+Table125[[#This Row],[RETURNS]])-(Table125[[#This Row],[EXCHANGED]]+Table125[[#This Row],[SALES]]+Table125[[#This Row],[ISSUES]])</f>
        <v>25</v>
      </c>
      <c r="I95" s="53">
        <v>0</v>
      </c>
      <c r="J95" s="58">
        <f t="shared" si="26"/>
        <v>-25</v>
      </c>
      <c r="K95" s="53">
        <f>+'DAY22'!K95+'DAY23'!C95</f>
        <v>0</v>
      </c>
      <c r="L95" s="54">
        <f>+'DAY22'!L95+'DAY23'!D95</f>
        <v>0</v>
      </c>
      <c r="M95" s="55">
        <f>+'DAY22'!M95+'DAY23'!E95</f>
        <v>0</v>
      </c>
      <c r="N95" s="52">
        <f>+'DAY22'!N95+'DAY23'!F95</f>
        <v>0</v>
      </c>
      <c r="O95" s="276">
        <f>+'DAY22'!O95+'DAY23'!G95</f>
        <v>0</v>
      </c>
      <c r="P95" s="53">
        <f t="shared" si="28"/>
        <v>0</v>
      </c>
      <c r="Q95" s="54">
        <f t="shared" si="29"/>
        <v>0</v>
      </c>
      <c r="R95" s="55">
        <f t="shared" si="30"/>
        <v>0</v>
      </c>
      <c r="S95" s="52">
        <f t="shared" si="31"/>
        <v>0</v>
      </c>
      <c r="T95" s="276">
        <f t="shared" si="32"/>
        <v>0</v>
      </c>
      <c r="U95" s="62">
        <f t="shared" si="25"/>
        <v>0</v>
      </c>
    </row>
    <row r="96" spans="1:21" x14ac:dyDescent="0.25">
      <c r="A96" s="338" t="s">
        <v>244</v>
      </c>
      <c r="B96" s="52">
        <f>'DAY22'!H96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+(Table125[[#This Row],[OPENING ]]+Table125[[#This Row],[RECEIPTS]]+Table125[[#This Row],[RETURNS]])-(Table125[[#This Row],[EXCHANGED]]+Table125[[#This Row],[SALES]]+Table125[[#This Row],[ISSUES]])</f>
        <v>0</v>
      </c>
      <c r="I96" s="53">
        <v>0</v>
      </c>
      <c r="J96" s="58">
        <f t="shared" si="26"/>
        <v>0</v>
      </c>
      <c r="K96" s="53">
        <f>+'DAY22'!K96+'DAY23'!C96</f>
        <v>0</v>
      </c>
      <c r="L96" s="54">
        <f>+'DAY22'!L96+'DAY23'!D96</f>
        <v>0</v>
      </c>
      <c r="M96" s="55">
        <f>+'DAY22'!M96+'DAY23'!E96</f>
        <v>0</v>
      </c>
      <c r="N96" s="52">
        <f>+'DAY22'!N96+'DAY23'!F96</f>
        <v>0</v>
      </c>
      <c r="O96" s="276">
        <f>+'DAY22'!O96+'DAY23'!G96</f>
        <v>0</v>
      </c>
      <c r="P96" s="53">
        <f t="shared" si="28"/>
        <v>0</v>
      </c>
      <c r="Q96" s="54">
        <f t="shared" si="29"/>
        <v>0</v>
      </c>
      <c r="R96" s="55">
        <f t="shared" si="30"/>
        <v>0</v>
      </c>
      <c r="S96" s="52">
        <f t="shared" si="31"/>
        <v>0</v>
      </c>
      <c r="T96" s="276">
        <f t="shared" si="32"/>
        <v>0</v>
      </c>
      <c r="U96" s="62">
        <f t="shared" si="25"/>
        <v>0</v>
      </c>
    </row>
    <row r="97" spans="1:21" x14ac:dyDescent="0.25">
      <c r="A97" s="338" t="s">
        <v>245</v>
      </c>
      <c r="B97" s="52">
        <f>'DAY22'!H97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+(Table125[[#This Row],[OPENING ]]+Table125[[#This Row],[RECEIPTS]]+Table125[[#This Row],[RETURNS]])-(Table125[[#This Row],[EXCHANGED]]+Table125[[#This Row],[SALES]]+Table125[[#This Row],[ISSUES]])</f>
        <v>30.400000000000006</v>
      </c>
      <c r="I97" s="53">
        <v>0</v>
      </c>
      <c r="J97" s="58">
        <f t="shared" si="26"/>
        <v>-30.400000000000006</v>
      </c>
      <c r="K97" s="53">
        <f>+'DAY22'!K97+'DAY23'!C97</f>
        <v>0</v>
      </c>
      <c r="L97" s="54">
        <f>+'DAY22'!L97+'DAY23'!D97</f>
        <v>0</v>
      </c>
      <c r="M97" s="55">
        <f>+'DAY22'!M97+'DAY23'!E97</f>
        <v>0</v>
      </c>
      <c r="N97" s="52">
        <f>+'DAY22'!N97+'DAY23'!F97</f>
        <v>0</v>
      </c>
      <c r="O97" s="276">
        <f>+'DAY22'!O97+'DAY23'!G97</f>
        <v>155</v>
      </c>
      <c r="P97" s="53">
        <f t="shared" si="28"/>
        <v>0</v>
      </c>
      <c r="Q97" s="54">
        <f t="shared" si="29"/>
        <v>0</v>
      </c>
      <c r="R97" s="55">
        <f t="shared" si="30"/>
        <v>0</v>
      </c>
      <c r="S97" s="52">
        <f t="shared" si="31"/>
        <v>0</v>
      </c>
      <c r="T97" s="276">
        <f t="shared" si="32"/>
        <v>6.7391304347826084</v>
      </c>
      <c r="U97" s="62">
        <f t="shared" si="25"/>
        <v>4.5109677419354846</v>
      </c>
    </row>
    <row r="98" spans="1:21" x14ac:dyDescent="0.25">
      <c r="A98" s="338"/>
      <c r="B98" s="52">
        <f>'DAY22'!H98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+(Table125[[#This Row],[OPENING ]]+Table125[[#This Row],[RECEIPTS]]+Table125[[#This Row],[RETURNS]])-(Table125[[#This Row],[EXCHANGED]]+Table125[[#This Row],[SALES]]+Table125[[#This Row],[ISSUES]])</f>
        <v>0</v>
      </c>
      <c r="I98" s="53">
        <v>0</v>
      </c>
      <c r="J98" s="58">
        <f t="shared" si="26"/>
        <v>0</v>
      </c>
      <c r="K98" s="53">
        <f>+'DAY22'!K98+'DAY23'!C98</f>
        <v>0</v>
      </c>
      <c r="L98" s="54">
        <f>+'DAY22'!L98+'DAY23'!D98</f>
        <v>0</v>
      </c>
      <c r="M98" s="55">
        <f>+'DAY22'!M98+'DAY23'!E98</f>
        <v>0</v>
      </c>
      <c r="N98" s="52">
        <f>+'DAY22'!N98+'DAY23'!F98</f>
        <v>0</v>
      </c>
      <c r="O98" s="276">
        <f>+'DAY22'!O98+'DAY23'!G98</f>
        <v>0</v>
      </c>
      <c r="P98" s="53">
        <f t="shared" si="28"/>
        <v>0</v>
      </c>
      <c r="Q98" s="54">
        <f t="shared" si="29"/>
        <v>0</v>
      </c>
      <c r="R98" s="55">
        <f t="shared" si="30"/>
        <v>0</v>
      </c>
      <c r="S98" s="52">
        <f t="shared" si="31"/>
        <v>0</v>
      </c>
      <c r="T98" s="276">
        <f t="shared" si="32"/>
        <v>0</v>
      </c>
      <c r="U98" s="62">
        <f t="shared" si="25"/>
        <v>0</v>
      </c>
    </row>
    <row r="99" spans="1:21" ht="15.75" thickBot="1" x14ac:dyDescent="0.3">
      <c r="A99" s="339"/>
      <c r="B99" s="52">
        <f>'DAY22'!H99</f>
        <v>0</v>
      </c>
      <c r="C99" s="53">
        <v>0</v>
      </c>
      <c r="D99" s="54">
        <v>0</v>
      </c>
      <c r="E99" s="55">
        <v>0</v>
      </c>
      <c r="F99" s="52">
        <v>0</v>
      </c>
      <c r="G99" s="276">
        <v>0</v>
      </c>
      <c r="H99" s="54">
        <f>+(Table125[[#This Row],[OPENING ]]+Table125[[#This Row],[RECEIPTS]]+Table125[[#This Row],[RETURNS]])-(Table125[[#This Row],[EXCHANGED]]+Table125[[#This Row],[SALES]]+Table125[[#This Row],[ISSUES]])</f>
        <v>0</v>
      </c>
      <c r="I99" s="144">
        <v>0</v>
      </c>
      <c r="J99" s="148">
        <f>+I99-H99</f>
        <v>0</v>
      </c>
      <c r="K99" s="53">
        <f>+'DAY22'!K99+'DAY23'!C99</f>
        <v>0</v>
      </c>
      <c r="L99" s="54">
        <f>+'DAY22'!L99+'DAY23'!D99</f>
        <v>0</v>
      </c>
      <c r="M99" s="55">
        <f>+'DAY22'!M99+'DAY23'!E99</f>
        <v>0</v>
      </c>
      <c r="N99" s="52">
        <f>+'DAY22'!N99+'DAY23'!F99</f>
        <v>0</v>
      </c>
      <c r="O99" s="276">
        <f>+'DAY22'!O99+'DAY23'!G99</f>
        <v>0</v>
      </c>
      <c r="P99" s="53">
        <f t="shared" si="28"/>
        <v>0</v>
      </c>
      <c r="Q99" s="54">
        <f t="shared" si="29"/>
        <v>0</v>
      </c>
      <c r="R99" s="55">
        <f t="shared" si="30"/>
        <v>0</v>
      </c>
      <c r="S99" s="52">
        <f t="shared" si="31"/>
        <v>0</v>
      </c>
      <c r="T99" s="276">
        <f t="shared" si="3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3">SUM(B83:B99)</f>
        <v>3565.0000000000005</v>
      </c>
      <c r="C100" s="161">
        <f t="shared" si="33"/>
        <v>0</v>
      </c>
      <c r="D100" s="162">
        <f t="shared" si="33"/>
        <v>0</v>
      </c>
      <c r="E100" s="163">
        <f t="shared" si="33"/>
        <v>0</v>
      </c>
      <c r="F100" s="160">
        <f t="shared" si="33"/>
        <v>0</v>
      </c>
      <c r="G100" s="277">
        <f t="shared" si="33"/>
        <v>0</v>
      </c>
      <c r="H100" s="162">
        <f t="shared" si="33"/>
        <v>3565.0000000000005</v>
      </c>
      <c r="I100" s="161">
        <f t="shared" si="33"/>
        <v>0</v>
      </c>
      <c r="J100" s="161">
        <f t="shared" ref="J100:T100" si="34">SUM(J83:J99)</f>
        <v>-3565.0000000000005</v>
      </c>
      <c r="K100" s="161">
        <f t="shared" si="34"/>
        <v>8250</v>
      </c>
      <c r="L100" s="161">
        <f t="shared" si="34"/>
        <v>96.6</v>
      </c>
      <c r="M100" s="163">
        <f t="shared" si="34"/>
        <v>0</v>
      </c>
      <c r="N100" s="160">
        <f t="shared" si="34"/>
        <v>0</v>
      </c>
      <c r="O100" s="277">
        <f t="shared" si="34"/>
        <v>7032</v>
      </c>
      <c r="P100" s="161">
        <f t="shared" si="34"/>
        <v>358.69565217391306</v>
      </c>
      <c r="Q100" s="162">
        <f t="shared" si="34"/>
        <v>4.2</v>
      </c>
      <c r="R100" s="163">
        <f t="shared" si="34"/>
        <v>0</v>
      </c>
      <c r="S100" s="160">
        <f t="shared" si="34"/>
        <v>0</v>
      </c>
      <c r="T100" s="277">
        <f t="shared" si="34"/>
        <v>305.73913043478262</v>
      </c>
      <c r="U100" s="166">
        <f t="shared" si="25"/>
        <v>5.3317597180497582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'DAY22'!H102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 t="shared" ref="H102" si="35">+(B102+C102+D102)-(G102+E102+F102)</f>
        <v>0</v>
      </c>
      <c r="I102" s="53">
        <v>0</v>
      </c>
      <c r="J102" s="58">
        <f t="shared" si="26"/>
        <v>0</v>
      </c>
      <c r="K102" s="53">
        <f>+'DAY22'!K102+'DAY23'!C102</f>
        <v>0</v>
      </c>
      <c r="L102" s="54">
        <f>+'DAY22'!L102+'DAY23'!D102</f>
        <v>0</v>
      </c>
      <c r="M102" s="55">
        <f>+'DAY22'!M102+'DAY23'!E102</f>
        <v>0</v>
      </c>
      <c r="N102" s="52">
        <f>+'DAY22'!N102+'DAY23'!F102</f>
        <v>0</v>
      </c>
      <c r="O102" s="276">
        <f>+'DAY22'!O102+'DAY23'!G102</f>
        <v>0</v>
      </c>
      <c r="P102" s="53">
        <f>+K102/23</f>
        <v>0</v>
      </c>
      <c r="Q102" s="54">
        <f>+L102/23</f>
        <v>0</v>
      </c>
      <c r="R102" s="55">
        <f>+M102/23</f>
        <v>0</v>
      </c>
      <c r="S102" s="52">
        <f>+N102/23</f>
        <v>0</v>
      </c>
      <c r="T102" s="276">
        <f>+O102/23</f>
        <v>0</v>
      </c>
      <c r="U102" s="62">
        <f t="shared" si="25"/>
        <v>0</v>
      </c>
    </row>
    <row r="103" spans="1:21" x14ac:dyDescent="0.25">
      <c r="A103" s="340" t="s">
        <v>164</v>
      </c>
      <c r="B103" s="52">
        <f>'DAY22'!H103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 t="shared" ref="H103:H113" si="36">+(B103+C103+D103)-(G103+E103+F103)</f>
        <v>0</v>
      </c>
      <c r="I103" s="53">
        <v>0</v>
      </c>
      <c r="J103" s="58">
        <f t="shared" si="26"/>
        <v>0</v>
      </c>
      <c r="K103" s="53">
        <f>+'DAY22'!K103+'DAY23'!C103</f>
        <v>0</v>
      </c>
      <c r="L103" s="54">
        <f>+'DAY22'!L103+'DAY23'!D103</f>
        <v>0</v>
      </c>
      <c r="M103" s="55">
        <f>+'DAY22'!M103+'DAY23'!E103</f>
        <v>0</v>
      </c>
      <c r="N103" s="52">
        <f>+'DAY22'!N103+'DAY23'!F103</f>
        <v>0</v>
      </c>
      <c r="O103" s="276">
        <f>+'DAY22'!O103+'DAY23'!G103</f>
        <v>0</v>
      </c>
      <c r="P103" s="53">
        <f t="shared" ref="P103:P113" si="37">+K103/23</f>
        <v>0</v>
      </c>
      <c r="Q103" s="54">
        <f t="shared" ref="Q103:Q113" si="38">+L103/23</f>
        <v>0</v>
      </c>
      <c r="R103" s="55">
        <f t="shared" ref="R103:R113" si="39">+M103/23</f>
        <v>0</v>
      </c>
      <c r="S103" s="52">
        <f t="shared" ref="S103:S113" si="40">+N103/23</f>
        <v>0</v>
      </c>
      <c r="T103" s="276">
        <f t="shared" ref="T103:T113" si="41">+O103/23</f>
        <v>0</v>
      </c>
      <c r="U103" s="62">
        <f t="shared" si="25"/>
        <v>0</v>
      </c>
    </row>
    <row r="104" spans="1:21" x14ac:dyDescent="0.25">
      <c r="A104" s="340" t="s">
        <v>114</v>
      </c>
      <c r="B104" s="52">
        <f>'DAY22'!H104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 t="shared" si="36"/>
        <v>0</v>
      </c>
      <c r="I104" s="53">
        <v>0</v>
      </c>
      <c r="J104" s="58">
        <f t="shared" si="26"/>
        <v>0</v>
      </c>
      <c r="K104" s="53">
        <f>+'DAY22'!K104+'DAY23'!C104</f>
        <v>0</v>
      </c>
      <c r="L104" s="54">
        <f>+'DAY22'!L104+'DAY23'!D104</f>
        <v>0</v>
      </c>
      <c r="M104" s="55">
        <f>+'DAY22'!M104+'DAY23'!E104</f>
        <v>0</v>
      </c>
      <c r="N104" s="52">
        <f>+'DAY22'!N104+'DAY23'!F104</f>
        <v>0</v>
      </c>
      <c r="O104" s="276">
        <f>+'DAY22'!O104+'DAY23'!G104</f>
        <v>0</v>
      </c>
      <c r="P104" s="53">
        <f t="shared" si="37"/>
        <v>0</v>
      </c>
      <c r="Q104" s="54">
        <f t="shared" si="38"/>
        <v>0</v>
      </c>
      <c r="R104" s="55">
        <f t="shared" si="39"/>
        <v>0</v>
      </c>
      <c r="S104" s="52">
        <f t="shared" si="40"/>
        <v>0</v>
      </c>
      <c r="T104" s="276">
        <f t="shared" si="41"/>
        <v>0</v>
      </c>
      <c r="U104" s="62">
        <f t="shared" si="25"/>
        <v>0</v>
      </c>
    </row>
    <row r="105" spans="1:21" x14ac:dyDescent="0.25">
      <c r="A105" s="340" t="s">
        <v>113</v>
      </c>
      <c r="B105" s="52">
        <f>'DAY22'!H105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 t="shared" si="36"/>
        <v>0</v>
      </c>
      <c r="I105" s="53">
        <v>0</v>
      </c>
      <c r="J105" s="58">
        <f t="shared" si="26"/>
        <v>0</v>
      </c>
      <c r="K105" s="53">
        <f>+'DAY22'!K105+'DAY23'!C105</f>
        <v>0</v>
      </c>
      <c r="L105" s="54">
        <f>+'DAY22'!L105+'DAY23'!D105</f>
        <v>0</v>
      </c>
      <c r="M105" s="55">
        <f>+'DAY22'!M105+'DAY23'!E105</f>
        <v>0</v>
      </c>
      <c r="N105" s="52">
        <f>+'DAY22'!N105+'DAY23'!F105</f>
        <v>0</v>
      </c>
      <c r="O105" s="276">
        <f>+'DAY22'!O105+'DAY23'!G105</f>
        <v>0</v>
      </c>
      <c r="P105" s="53">
        <f t="shared" si="37"/>
        <v>0</v>
      </c>
      <c r="Q105" s="54">
        <f t="shared" si="38"/>
        <v>0</v>
      </c>
      <c r="R105" s="55">
        <f t="shared" si="39"/>
        <v>0</v>
      </c>
      <c r="S105" s="52">
        <f t="shared" si="40"/>
        <v>0</v>
      </c>
      <c r="T105" s="276">
        <f t="shared" si="41"/>
        <v>0</v>
      </c>
      <c r="U105" s="62">
        <f t="shared" si="25"/>
        <v>0</v>
      </c>
    </row>
    <row r="106" spans="1:21" x14ac:dyDescent="0.25">
      <c r="A106" s="341" t="s">
        <v>171</v>
      </c>
      <c r="B106" s="52">
        <f>'DAY22'!H106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 t="shared" si="36"/>
        <v>0</v>
      </c>
      <c r="I106" s="53">
        <v>0</v>
      </c>
      <c r="J106" s="58">
        <f t="shared" si="26"/>
        <v>0</v>
      </c>
      <c r="K106" s="53">
        <f>+'DAY22'!K106+'DAY23'!C106</f>
        <v>0</v>
      </c>
      <c r="L106" s="54">
        <f>+'DAY22'!L106+'DAY23'!D106</f>
        <v>0</v>
      </c>
      <c r="M106" s="55">
        <f>+'DAY22'!M106+'DAY23'!E106</f>
        <v>0</v>
      </c>
      <c r="N106" s="52">
        <f>+'DAY22'!N106+'DAY23'!F106</f>
        <v>0</v>
      </c>
      <c r="O106" s="276">
        <f>+'DAY22'!O106+'DAY23'!G106</f>
        <v>0</v>
      </c>
      <c r="P106" s="53">
        <f t="shared" si="37"/>
        <v>0</v>
      </c>
      <c r="Q106" s="54">
        <f t="shared" si="38"/>
        <v>0</v>
      </c>
      <c r="R106" s="55">
        <f t="shared" si="39"/>
        <v>0</v>
      </c>
      <c r="S106" s="52">
        <f t="shared" si="40"/>
        <v>0</v>
      </c>
      <c r="T106" s="276">
        <f t="shared" si="41"/>
        <v>0</v>
      </c>
      <c r="U106" s="62">
        <f t="shared" si="25"/>
        <v>0</v>
      </c>
    </row>
    <row r="107" spans="1:21" x14ac:dyDescent="0.25">
      <c r="A107" s="340" t="s">
        <v>261</v>
      </c>
      <c r="B107" s="52">
        <f>'DAY22'!H107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 t="shared" si="36"/>
        <v>258.60000000000002</v>
      </c>
      <c r="I107" s="53">
        <v>0</v>
      </c>
      <c r="J107" s="58">
        <f t="shared" si="26"/>
        <v>-258.60000000000002</v>
      </c>
      <c r="K107" s="53">
        <f>+'DAY22'!K107+'DAY23'!C107</f>
        <v>0</v>
      </c>
      <c r="L107" s="54">
        <f>+'DAY22'!L107+'DAY23'!D107</f>
        <v>0</v>
      </c>
      <c r="M107" s="55">
        <f>+'DAY22'!M107+'DAY23'!E107</f>
        <v>0</v>
      </c>
      <c r="N107" s="52">
        <f>+'DAY22'!N107+'DAY23'!F107</f>
        <v>0</v>
      </c>
      <c r="O107" s="276">
        <f>+'DAY22'!O107+'DAY23'!G107</f>
        <v>0</v>
      </c>
      <c r="P107" s="53">
        <f t="shared" si="37"/>
        <v>0</v>
      </c>
      <c r="Q107" s="54">
        <f t="shared" si="38"/>
        <v>0</v>
      </c>
      <c r="R107" s="55">
        <f t="shared" si="39"/>
        <v>0</v>
      </c>
      <c r="S107" s="52">
        <f t="shared" si="40"/>
        <v>0</v>
      </c>
      <c r="T107" s="276">
        <f t="shared" si="41"/>
        <v>0</v>
      </c>
      <c r="U107" s="62">
        <f t="shared" si="25"/>
        <v>0</v>
      </c>
    </row>
    <row r="108" spans="1:21" x14ac:dyDescent="0.25">
      <c r="A108" s="342" t="s">
        <v>220</v>
      </c>
      <c r="B108" s="52">
        <f>'DAY22'!H108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 t="shared" si="36"/>
        <v>9803.4</v>
      </c>
      <c r="I108" s="53">
        <v>0</v>
      </c>
      <c r="J108" s="58">
        <f t="shared" si="26"/>
        <v>-9803.4</v>
      </c>
      <c r="K108" s="53">
        <f>+'DAY22'!K108+'DAY23'!C108</f>
        <v>6075</v>
      </c>
      <c r="L108" s="54">
        <f>+'DAY22'!L108+'DAY23'!D108</f>
        <v>0</v>
      </c>
      <c r="M108" s="55">
        <f>+'DAY22'!M108+'DAY23'!E108</f>
        <v>0</v>
      </c>
      <c r="N108" s="52">
        <f>+'DAY22'!N108+'DAY23'!F108</f>
        <v>0</v>
      </c>
      <c r="O108" s="276">
        <f>+'DAY22'!O108+'DAY23'!G108</f>
        <v>3900</v>
      </c>
      <c r="P108" s="53">
        <f t="shared" si="37"/>
        <v>264.13043478260869</v>
      </c>
      <c r="Q108" s="54">
        <f t="shared" si="38"/>
        <v>0</v>
      </c>
      <c r="R108" s="55">
        <f t="shared" si="39"/>
        <v>0</v>
      </c>
      <c r="S108" s="52">
        <f t="shared" si="40"/>
        <v>0</v>
      </c>
      <c r="T108" s="276">
        <f t="shared" si="41"/>
        <v>169.56521739130434</v>
      </c>
      <c r="U108" s="62">
        <f t="shared" si="25"/>
        <v>22.60433082706767</v>
      </c>
    </row>
    <row r="109" spans="1:21" x14ac:dyDescent="0.25">
      <c r="A109" s="340"/>
      <c r="B109" s="52">
        <f>'DAY22'!H109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 t="shared" si="36"/>
        <v>0</v>
      </c>
      <c r="I109" s="53">
        <v>0</v>
      </c>
      <c r="J109" s="58">
        <f t="shared" si="26"/>
        <v>0</v>
      </c>
      <c r="K109" s="53">
        <f>+'DAY22'!K109+'DAY23'!C109</f>
        <v>0</v>
      </c>
      <c r="L109" s="54">
        <f>+'DAY22'!L109+'DAY23'!D109</f>
        <v>0</v>
      </c>
      <c r="M109" s="55">
        <f>+'DAY22'!M109+'DAY23'!E109</f>
        <v>0</v>
      </c>
      <c r="N109" s="52">
        <f>+'DAY22'!N109+'DAY23'!F109</f>
        <v>0</v>
      </c>
      <c r="O109" s="276">
        <f>+'DAY22'!O109+'DAY23'!G109</f>
        <v>0</v>
      </c>
      <c r="P109" s="53">
        <f t="shared" si="37"/>
        <v>0</v>
      </c>
      <c r="Q109" s="54">
        <f t="shared" si="38"/>
        <v>0</v>
      </c>
      <c r="R109" s="55">
        <f t="shared" si="39"/>
        <v>0</v>
      </c>
      <c r="S109" s="52">
        <f t="shared" si="40"/>
        <v>0</v>
      </c>
      <c r="T109" s="276">
        <f t="shared" si="41"/>
        <v>0</v>
      </c>
      <c r="U109" s="62">
        <f t="shared" si="25"/>
        <v>0</v>
      </c>
    </row>
    <row r="110" spans="1:21" x14ac:dyDescent="0.25">
      <c r="A110" s="340"/>
      <c r="B110" s="52">
        <f>'DAY22'!H110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 t="shared" si="36"/>
        <v>0</v>
      </c>
      <c r="I110" s="53">
        <v>0</v>
      </c>
      <c r="J110" s="58">
        <f t="shared" si="26"/>
        <v>0</v>
      </c>
      <c r="K110" s="53">
        <f>+'DAY22'!K110+'DAY23'!C110</f>
        <v>0</v>
      </c>
      <c r="L110" s="54">
        <f>+'DAY22'!L110+'DAY23'!D110</f>
        <v>0</v>
      </c>
      <c r="M110" s="55">
        <f>+'DAY22'!M110+'DAY23'!E110</f>
        <v>0</v>
      </c>
      <c r="N110" s="52">
        <f>+'DAY22'!N110+'DAY23'!F110</f>
        <v>0</v>
      </c>
      <c r="O110" s="276">
        <f>+'DAY22'!O110+'DAY23'!G110</f>
        <v>0</v>
      </c>
      <c r="P110" s="53">
        <f t="shared" si="37"/>
        <v>0</v>
      </c>
      <c r="Q110" s="54">
        <f t="shared" si="38"/>
        <v>0</v>
      </c>
      <c r="R110" s="55">
        <f t="shared" si="39"/>
        <v>0</v>
      </c>
      <c r="S110" s="52">
        <f t="shared" si="40"/>
        <v>0</v>
      </c>
      <c r="T110" s="276">
        <f t="shared" si="41"/>
        <v>0</v>
      </c>
      <c r="U110" s="62">
        <f t="shared" si="25"/>
        <v>0</v>
      </c>
    </row>
    <row r="111" spans="1:21" x14ac:dyDescent="0.25">
      <c r="A111" s="340"/>
      <c r="B111" s="52">
        <f>'DAY22'!H111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 t="shared" si="36"/>
        <v>0</v>
      </c>
      <c r="I111" s="53">
        <v>0</v>
      </c>
      <c r="J111" s="58">
        <f t="shared" si="26"/>
        <v>0</v>
      </c>
      <c r="K111" s="53">
        <f>+'DAY22'!K111+'DAY23'!C111</f>
        <v>0</v>
      </c>
      <c r="L111" s="54">
        <f>+'DAY22'!L111+'DAY23'!D111</f>
        <v>0</v>
      </c>
      <c r="M111" s="55">
        <f>+'DAY22'!M111+'DAY23'!E111</f>
        <v>0</v>
      </c>
      <c r="N111" s="52">
        <f>+'DAY22'!N111+'DAY23'!F111</f>
        <v>0</v>
      </c>
      <c r="O111" s="276">
        <f>+'DAY22'!O111+'DAY23'!G111</f>
        <v>0</v>
      </c>
      <c r="P111" s="53">
        <f t="shared" si="37"/>
        <v>0</v>
      </c>
      <c r="Q111" s="54">
        <f t="shared" si="38"/>
        <v>0</v>
      </c>
      <c r="R111" s="55">
        <f t="shared" si="39"/>
        <v>0</v>
      </c>
      <c r="S111" s="52">
        <f t="shared" si="40"/>
        <v>0</v>
      </c>
      <c r="T111" s="276">
        <f t="shared" si="41"/>
        <v>0</v>
      </c>
      <c r="U111" s="62">
        <f t="shared" si="25"/>
        <v>0</v>
      </c>
    </row>
    <row r="112" spans="1:21" x14ac:dyDescent="0.25">
      <c r="A112" s="340"/>
      <c r="B112" s="52">
        <f>'DAY22'!H112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 t="shared" si="36"/>
        <v>0</v>
      </c>
      <c r="I112" s="53">
        <v>0</v>
      </c>
      <c r="J112" s="58">
        <f t="shared" si="26"/>
        <v>0</v>
      </c>
      <c r="K112" s="53">
        <f>+'DAY22'!K112+'DAY23'!C112</f>
        <v>0</v>
      </c>
      <c r="L112" s="54">
        <f>+'DAY22'!L112+'DAY23'!D112</f>
        <v>0</v>
      </c>
      <c r="M112" s="55">
        <f>+'DAY22'!M112+'DAY23'!E112</f>
        <v>0</v>
      </c>
      <c r="N112" s="52">
        <f>+'DAY22'!N112+'DAY23'!F112</f>
        <v>0</v>
      </c>
      <c r="O112" s="276">
        <f>+'DAY22'!O112+'DAY23'!G112</f>
        <v>0</v>
      </c>
      <c r="P112" s="53">
        <f t="shared" si="37"/>
        <v>0</v>
      </c>
      <c r="Q112" s="54">
        <f t="shared" si="38"/>
        <v>0</v>
      </c>
      <c r="R112" s="55">
        <f t="shared" si="39"/>
        <v>0</v>
      </c>
      <c r="S112" s="52">
        <f t="shared" si="40"/>
        <v>0</v>
      </c>
      <c r="T112" s="276">
        <f t="shared" si="41"/>
        <v>0</v>
      </c>
      <c r="U112" s="62">
        <f t="shared" si="25"/>
        <v>0</v>
      </c>
    </row>
    <row r="113" spans="1:21" ht="15.75" thickBot="1" x14ac:dyDescent="0.3">
      <c r="A113" s="342" t="s">
        <v>126</v>
      </c>
      <c r="B113" s="52">
        <f>'DAY22'!H113</f>
        <v>0</v>
      </c>
      <c r="C113" s="53">
        <v>0</v>
      </c>
      <c r="D113" s="54">
        <v>0</v>
      </c>
      <c r="E113" s="55">
        <v>0</v>
      </c>
      <c r="F113" s="52">
        <v>0</v>
      </c>
      <c r="G113" s="276">
        <v>0</v>
      </c>
      <c r="H113" s="54">
        <f t="shared" si="36"/>
        <v>0</v>
      </c>
      <c r="I113" s="144">
        <v>0</v>
      </c>
      <c r="J113" s="148">
        <f t="shared" si="26"/>
        <v>0</v>
      </c>
      <c r="K113" s="53">
        <f>+'DAY22'!K113+'DAY23'!C113</f>
        <v>0</v>
      </c>
      <c r="L113" s="54">
        <f>+'DAY22'!L113+'DAY23'!D113</f>
        <v>0</v>
      </c>
      <c r="M113" s="55">
        <f>+'DAY22'!M113+'DAY23'!E113</f>
        <v>0</v>
      </c>
      <c r="N113" s="52">
        <f>+'DAY22'!N113+'DAY23'!F113</f>
        <v>0</v>
      </c>
      <c r="O113" s="276">
        <f>+'DAY22'!O113+'DAY23'!G113</f>
        <v>0</v>
      </c>
      <c r="P113" s="53">
        <f t="shared" si="37"/>
        <v>0</v>
      </c>
      <c r="Q113" s="54">
        <f t="shared" si="38"/>
        <v>0</v>
      </c>
      <c r="R113" s="55">
        <f t="shared" si="39"/>
        <v>0</v>
      </c>
      <c r="S113" s="52">
        <f t="shared" si="40"/>
        <v>0</v>
      </c>
      <c r="T113" s="276">
        <f t="shared" si="41"/>
        <v>0</v>
      </c>
      <c r="U113" s="167">
        <f t="shared" si="25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42">SUM(C102:C113)</f>
        <v>0</v>
      </c>
      <c r="D114" s="162">
        <f t="shared" si="42"/>
        <v>0</v>
      </c>
      <c r="E114" s="163">
        <f t="shared" si="42"/>
        <v>0</v>
      </c>
      <c r="F114" s="160">
        <f t="shared" si="42"/>
        <v>0</v>
      </c>
      <c r="G114" s="277">
        <f t="shared" ref="G114:T114" si="43">SUM(G102:G113)</f>
        <v>0</v>
      </c>
      <c r="H114" s="162">
        <f t="shared" si="43"/>
        <v>10062</v>
      </c>
      <c r="I114" s="161">
        <f t="shared" si="43"/>
        <v>0</v>
      </c>
      <c r="J114" s="165">
        <f>SUM(J102:J113)</f>
        <v>-10062</v>
      </c>
      <c r="K114" s="161">
        <f t="shared" si="43"/>
        <v>6075</v>
      </c>
      <c r="L114" s="162">
        <f t="shared" si="43"/>
        <v>0</v>
      </c>
      <c r="M114" s="163">
        <f t="shared" si="43"/>
        <v>0</v>
      </c>
      <c r="N114" s="160">
        <f t="shared" si="43"/>
        <v>0</v>
      </c>
      <c r="O114" s="277">
        <f t="shared" si="43"/>
        <v>3900</v>
      </c>
      <c r="P114" s="161">
        <f t="shared" si="43"/>
        <v>264.13043478260869</v>
      </c>
      <c r="Q114" s="162">
        <f t="shared" si="43"/>
        <v>0</v>
      </c>
      <c r="R114" s="163">
        <f t="shared" si="43"/>
        <v>0</v>
      </c>
      <c r="S114" s="160">
        <f t="shared" si="43"/>
        <v>0</v>
      </c>
      <c r="T114" s="277">
        <f t="shared" si="43"/>
        <v>169.56521739130434</v>
      </c>
      <c r="U114" s="166">
        <f t="shared" si="25"/>
        <v>23.200601503759401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'DAY22'!H117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+(Table125[[#This Row],[OPENING ]]+Table125[[#This Row],[RECEIPTS]]+Table125[[#This Row],[RETURNS]])-(Table125[[#This Row],[EXCHANGED]]+Table125[[#This Row],[SALES]]+Table125[[#This Row],[ISSUES]])</f>
        <v>0</v>
      </c>
      <c r="I117" s="53">
        <v>0</v>
      </c>
      <c r="J117" s="58">
        <f t="shared" si="26"/>
        <v>0</v>
      </c>
      <c r="K117" s="53">
        <f>+'DAY22'!K117+'DAY23'!C117</f>
        <v>0</v>
      </c>
      <c r="L117" s="54">
        <f>+'DAY22'!L117+'DAY23'!D117</f>
        <v>0</v>
      </c>
      <c r="M117" s="55">
        <f>+'DAY22'!M117+'DAY23'!E117</f>
        <v>0</v>
      </c>
      <c r="N117" s="52">
        <f>+'DAY22'!N117+'DAY23'!F117</f>
        <v>0</v>
      </c>
      <c r="O117" s="276">
        <f>+'DAY22'!O117+'DAY23'!G117</f>
        <v>0</v>
      </c>
      <c r="P117" s="53">
        <f>+K117/23</f>
        <v>0</v>
      </c>
      <c r="Q117" s="54">
        <f>+L117/23</f>
        <v>0</v>
      </c>
      <c r="R117" s="55">
        <f>+M117/23</f>
        <v>0</v>
      </c>
      <c r="S117" s="52">
        <f>+N117/23</f>
        <v>0</v>
      </c>
      <c r="T117" s="276">
        <f>+O117/23</f>
        <v>0</v>
      </c>
      <c r="U117" s="62">
        <f t="shared" si="25"/>
        <v>0</v>
      </c>
    </row>
    <row r="118" spans="1:21" x14ac:dyDescent="0.25">
      <c r="A118" s="78" t="s">
        <v>46</v>
      </c>
      <c r="B118" s="52">
        <f>'DAY22'!H118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+(Table125[[#This Row],[OPENING ]]+Table125[[#This Row],[RECEIPTS]]+Table125[[#This Row],[RETURNS]])-(Table125[[#This Row],[EXCHANGED]]+Table125[[#This Row],[SALES]]+Table125[[#This Row],[ISSUES]])</f>
        <v>0</v>
      </c>
      <c r="I118" s="53">
        <v>0</v>
      </c>
      <c r="J118" s="58">
        <f t="shared" si="26"/>
        <v>0</v>
      </c>
      <c r="K118" s="53">
        <f>+'DAY22'!K118+'DAY23'!C118</f>
        <v>0</v>
      </c>
      <c r="L118" s="54">
        <f>+'DAY22'!L118+'DAY23'!D118</f>
        <v>0</v>
      </c>
      <c r="M118" s="55">
        <f>+'DAY22'!M118+'DAY23'!E118</f>
        <v>0</v>
      </c>
      <c r="N118" s="52">
        <f>+'DAY22'!N118+'DAY23'!F118</f>
        <v>0</v>
      </c>
      <c r="O118" s="276">
        <f>+'DAY22'!O118+'DAY23'!G118</f>
        <v>0</v>
      </c>
      <c r="P118" s="53">
        <f t="shared" ref="P118:P124" si="44">+K118/23</f>
        <v>0</v>
      </c>
      <c r="Q118" s="54">
        <f t="shared" ref="Q118:Q124" si="45">+L118/23</f>
        <v>0</v>
      </c>
      <c r="R118" s="55">
        <f t="shared" ref="R118:R124" si="46">+M118/23</f>
        <v>0</v>
      </c>
      <c r="S118" s="52">
        <f t="shared" ref="S118:S124" si="47">+N118/23</f>
        <v>0</v>
      </c>
      <c r="T118" s="276">
        <f t="shared" ref="T118:T124" si="48">+O118/23</f>
        <v>0</v>
      </c>
      <c r="U118" s="62">
        <f t="shared" si="25"/>
        <v>0</v>
      </c>
    </row>
    <row r="119" spans="1:21" x14ac:dyDescent="0.25">
      <c r="A119" s="78"/>
      <c r="B119" s="52">
        <f>'DAY22'!H119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+(Table125[[#This Row],[OPENING ]]+Table125[[#This Row],[RECEIPTS]]+Table125[[#This Row],[RETURNS]])-(Table125[[#This Row],[EXCHANGED]]+Table125[[#This Row],[SALES]]+Table125[[#This Row],[ISSUES]])</f>
        <v>0</v>
      </c>
      <c r="I119" s="53">
        <v>0</v>
      </c>
      <c r="J119" s="58">
        <f t="shared" si="26"/>
        <v>0</v>
      </c>
      <c r="K119" s="53">
        <f>+'DAY22'!K119+'DAY23'!C119</f>
        <v>0</v>
      </c>
      <c r="L119" s="54">
        <f>+'DAY22'!L119+'DAY23'!D119</f>
        <v>0</v>
      </c>
      <c r="M119" s="55">
        <f>+'DAY22'!M119+'DAY23'!E119</f>
        <v>0</v>
      </c>
      <c r="N119" s="52">
        <f>+'DAY22'!N119+'DAY23'!F119</f>
        <v>0</v>
      </c>
      <c r="O119" s="276">
        <f>+'DAY22'!O119+'DAY23'!G119</f>
        <v>0</v>
      </c>
      <c r="P119" s="53">
        <f t="shared" si="44"/>
        <v>0</v>
      </c>
      <c r="Q119" s="54">
        <f t="shared" si="45"/>
        <v>0</v>
      </c>
      <c r="R119" s="55">
        <f t="shared" si="46"/>
        <v>0</v>
      </c>
      <c r="S119" s="52">
        <f t="shared" si="47"/>
        <v>0</v>
      </c>
      <c r="T119" s="276">
        <f t="shared" si="48"/>
        <v>0</v>
      </c>
      <c r="U119" s="62">
        <f t="shared" si="25"/>
        <v>0</v>
      </c>
    </row>
    <row r="120" spans="1:21" x14ac:dyDescent="0.25">
      <c r="A120" s="78" t="s">
        <v>230</v>
      </c>
      <c r="B120" s="52">
        <f>'DAY22'!H120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+(Table125[[#This Row],[OPENING ]]+Table125[[#This Row],[RECEIPTS]]+Table125[[#This Row],[RETURNS]])-(Table125[[#This Row],[EXCHANGED]]+Table125[[#This Row],[SALES]]+Table125[[#This Row],[ISSUES]])</f>
        <v>0</v>
      </c>
      <c r="I120" s="53">
        <v>0</v>
      </c>
      <c r="J120" s="58">
        <f t="shared" si="26"/>
        <v>0</v>
      </c>
      <c r="K120" s="53">
        <f>+'DAY22'!K120+'DAY23'!C120</f>
        <v>0</v>
      </c>
      <c r="L120" s="54">
        <f>+'DAY22'!L120+'DAY23'!D120</f>
        <v>0</v>
      </c>
      <c r="M120" s="55">
        <f>+'DAY22'!M120+'DAY23'!E120</f>
        <v>0</v>
      </c>
      <c r="N120" s="52">
        <f>+'DAY22'!N120+'DAY23'!F120</f>
        <v>0</v>
      </c>
      <c r="O120" s="276">
        <f>+'DAY22'!O120+'DAY23'!G120</f>
        <v>0</v>
      </c>
      <c r="P120" s="53">
        <f t="shared" si="44"/>
        <v>0</v>
      </c>
      <c r="Q120" s="54">
        <f t="shared" si="45"/>
        <v>0</v>
      </c>
      <c r="R120" s="55">
        <f t="shared" si="46"/>
        <v>0</v>
      </c>
      <c r="S120" s="52">
        <f t="shared" si="47"/>
        <v>0</v>
      </c>
      <c r="T120" s="276">
        <f t="shared" si="48"/>
        <v>0</v>
      </c>
      <c r="U120" s="62">
        <f t="shared" si="25"/>
        <v>0</v>
      </c>
    </row>
    <row r="121" spans="1:21" x14ac:dyDescent="0.25">
      <c r="A121" s="78" t="s">
        <v>231</v>
      </c>
      <c r="B121" s="52">
        <f>'DAY22'!H121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+(Table125[[#This Row],[OPENING ]]+Table125[[#This Row],[RECEIPTS]]+Table125[[#This Row],[RETURNS]])-(Table125[[#This Row],[EXCHANGED]]+Table125[[#This Row],[SALES]]+Table125[[#This Row],[ISSUES]])</f>
        <v>8486.7999999999993</v>
      </c>
      <c r="I121" s="53">
        <v>0</v>
      </c>
      <c r="J121" s="58">
        <f t="shared" si="26"/>
        <v>-8486.7999999999993</v>
      </c>
      <c r="K121" s="53">
        <f>+'DAY22'!K121+'DAY23'!C121</f>
        <v>0</v>
      </c>
      <c r="L121" s="54">
        <f>+'DAY22'!L121+'DAY23'!D121</f>
        <v>0</v>
      </c>
      <c r="M121" s="55">
        <f>+'DAY22'!M121+'DAY23'!E121</f>
        <v>0</v>
      </c>
      <c r="N121" s="52">
        <f>+'DAY22'!N121+'DAY23'!F121</f>
        <v>0</v>
      </c>
      <c r="O121" s="276">
        <f>+'DAY22'!O121+'DAY23'!G121</f>
        <v>0</v>
      </c>
      <c r="P121" s="53">
        <f t="shared" si="44"/>
        <v>0</v>
      </c>
      <c r="Q121" s="54">
        <f t="shared" si="45"/>
        <v>0</v>
      </c>
      <c r="R121" s="55">
        <f t="shared" si="46"/>
        <v>0</v>
      </c>
      <c r="S121" s="52">
        <f t="shared" si="47"/>
        <v>0</v>
      </c>
      <c r="T121" s="276">
        <f t="shared" si="48"/>
        <v>0</v>
      </c>
      <c r="U121" s="62">
        <f t="shared" si="25"/>
        <v>0</v>
      </c>
    </row>
    <row r="122" spans="1:21" x14ac:dyDescent="0.25">
      <c r="A122" s="78" t="s">
        <v>232</v>
      </c>
      <c r="B122" s="52">
        <f>'DAY22'!H122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+(Table125[[#This Row],[OPENING ]]+Table125[[#This Row],[RECEIPTS]]+Table125[[#This Row],[RETURNS]])-(Table125[[#This Row],[EXCHANGED]]+Table125[[#This Row],[SALES]]+Table125[[#This Row],[ISSUES]])</f>
        <v>0</v>
      </c>
      <c r="I122" s="53">
        <v>0</v>
      </c>
      <c r="J122" s="58">
        <f t="shared" si="26"/>
        <v>0</v>
      </c>
      <c r="K122" s="53">
        <f>+'DAY22'!K122+'DAY23'!C122</f>
        <v>0</v>
      </c>
      <c r="L122" s="54">
        <f>+'DAY22'!L122+'DAY23'!D122</f>
        <v>0</v>
      </c>
      <c r="M122" s="55">
        <f>+'DAY22'!M122+'DAY23'!E122</f>
        <v>0</v>
      </c>
      <c r="N122" s="52">
        <f>+'DAY22'!N122+'DAY23'!F122</f>
        <v>0</v>
      </c>
      <c r="O122" s="276">
        <f>+'DAY22'!O122+'DAY23'!G122</f>
        <v>0</v>
      </c>
      <c r="P122" s="53">
        <f t="shared" si="44"/>
        <v>0</v>
      </c>
      <c r="Q122" s="54">
        <f t="shared" si="45"/>
        <v>0</v>
      </c>
      <c r="R122" s="55">
        <f t="shared" si="46"/>
        <v>0</v>
      </c>
      <c r="S122" s="52">
        <f t="shared" si="47"/>
        <v>0</v>
      </c>
      <c r="T122" s="276">
        <f t="shared" si="48"/>
        <v>0</v>
      </c>
      <c r="U122" s="62">
        <f t="shared" si="25"/>
        <v>0</v>
      </c>
    </row>
    <row r="123" spans="1:21" x14ac:dyDescent="0.25">
      <c r="A123" s="320" t="s">
        <v>246</v>
      </c>
      <c r="B123" s="52">
        <f>'DAY22'!H123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+(Table125[[#This Row],[OPENING ]]+Table125[[#This Row],[RECEIPTS]]+Table125[[#This Row],[RETURNS]])-(Table125[[#This Row],[EXCHANGED]]+Table125[[#This Row],[SALES]]+Table125[[#This Row],[ISSUES]])</f>
        <v>100</v>
      </c>
      <c r="I123" s="53">
        <v>0</v>
      </c>
      <c r="J123" s="58">
        <f t="shared" si="26"/>
        <v>-100</v>
      </c>
      <c r="K123" s="53">
        <f>+'DAY22'!K123+'DAY23'!C123</f>
        <v>0</v>
      </c>
      <c r="L123" s="54">
        <f>+'DAY22'!L123+'DAY23'!D123</f>
        <v>0</v>
      </c>
      <c r="M123" s="55">
        <f>+'DAY22'!M123+'DAY23'!E123</f>
        <v>0</v>
      </c>
      <c r="N123" s="52">
        <f>+'DAY22'!N123+'DAY23'!F123</f>
        <v>0</v>
      </c>
      <c r="O123" s="276">
        <f>+'DAY22'!O123+'DAY23'!G123</f>
        <v>0</v>
      </c>
      <c r="P123" s="53">
        <f t="shared" si="44"/>
        <v>0</v>
      </c>
      <c r="Q123" s="54">
        <f t="shared" si="45"/>
        <v>0</v>
      </c>
      <c r="R123" s="55">
        <f t="shared" si="46"/>
        <v>0</v>
      </c>
      <c r="S123" s="52">
        <f t="shared" si="47"/>
        <v>0</v>
      </c>
      <c r="T123" s="276">
        <f t="shared" si="48"/>
        <v>0</v>
      </c>
      <c r="U123" s="62">
        <f t="shared" si="25"/>
        <v>0</v>
      </c>
    </row>
    <row r="124" spans="1:21" ht="15.75" thickBot="1" x14ac:dyDescent="0.3">
      <c r="A124" s="177"/>
      <c r="B124" s="52">
        <f>'DAY22'!H124</f>
        <v>0</v>
      </c>
      <c r="C124" s="53">
        <v>0</v>
      </c>
      <c r="D124" s="54">
        <v>0</v>
      </c>
      <c r="E124" s="55">
        <v>0</v>
      </c>
      <c r="F124" s="52">
        <v>0</v>
      </c>
      <c r="G124" s="276">
        <v>0</v>
      </c>
      <c r="H124" s="54">
        <f>+(Table125[[#This Row],[OPENING ]]+Table125[[#This Row],[RECEIPTS]]+Table125[[#This Row],[RETURNS]])-(Table125[[#This Row],[EXCHANGED]]+Table125[[#This Row],[SALES]]+Table125[[#This Row],[ISSUES]])</f>
        <v>0</v>
      </c>
      <c r="I124" s="144">
        <v>0</v>
      </c>
      <c r="J124" s="148">
        <f t="shared" si="26"/>
        <v>0</v>
      </c>
      <c r="K124" s="53">
        <f>+'DAY22'!K124+'DAY23'!C124</f>
        <v>0</v>
      </c>
      <c r="L124" s="54">
        <f>+'DAY22'!L124+'DAY23'!D124</f>
        <v>0</v>
      </c>
      <c r="M124" s="55">
        <f>+'DAY22'!M124+'DAY23'!E124</f>
        <v>0</v>
      </c>
      <c r="N124" s="52">
        <f>+'DAY22'!N124+'DAY23'!F124</f>
        <v>0</v>
      </c>
      <c r="O124" s="276">
        <f>+'DAY22'!O124+'DAY23'!G124</f>
        <v>0</v>
      </c>
      <c r="P124" s="53">
        <f t="shared" si="44"/>
        <v>0</v>
      </c>
      <c r="Q124" s="54">
        <f t="shared" si="45"/>
        <v>0</v>
      </c>
      <c r="R124" s="55">
        <f t="shared" si="46"/>
        <v>0</v>
      </c>
      <c r="S124" s="52">
        <f t="shared" si="47"/>
        <v>0</v>
      </c>
      <c r="T124" s="276">
        <f t="shared" si="48"/>
        <v>0</v>
      </c>
      <c r="U124" s="167">
        <f t="shared" si="25"/>
        <v>0</v>
      </c>
    </row>
    <row r="125" spans="1:21" ht="17.25" thickBot="1" x14ac:dyDescent="0.35">
      <c r="A125" s="159" t="s">
        <v>196</v>
      </c>
      <c r="B125" s="160">
        <f t="shared" ref="B125:T125" si="49">SUM(B117:B124)</f>
        <v>8586.7999999999993</v>
      </c>
      <c r="C125" s="161">
        <f t="shared" si="49"/>
        <v>0</v>
      </c>
      <c r="D125" s="162">
        <f t="shared" si="49"/>
        <v>0</v>
      </c>
      <c r="E125" s="163">
        <f t="shared" si="49"/>
        <v>0</v>
      </c>
      <c r="F125" s="160">
        <f>SUM(F104:F124)</f>
        <v>0</v>
      </c>
      <c r="G125" s="277">
        <f t="shared" si="49"/>
        <v>0</v>
      </c>
      <c r="H125" s="162">
        <f t="shared" si="49"/>
        <v>8586.7999999999993</v>
      </c>
      <c r="I125" s="161">
        <f t="shared" si="49"/>
        <v>0</v>
      </c>
      <c r="J125" s="165">
        <f>SUM(J117:J124)</f>
        <v>-8586.7999999999993</v>
      </c>
      <c r="K125" s="161">
        <f t="shared" si="49"/>
        <v>0</v>
      </c>
      <c r="L125" s="162">
        <f t="shared" si="49"/>
        <v>0</v>
      </c>
      <c r="M125" s="163">
        <f t="shared" si="49"/>
        <v>0</v>
      </c>
      <c r="N125" s="160">
        <f t="shared" si="49"/>
        <v>0</v>
      </c>
      <c r="O125" s="277">
        <f t="shared" si="49"/>
        <v>0</v>
      </c>
      <c r="P125" s="161">
        <f t="shared" si="49"/>
        <v>0</v>
      </c>
      <c r="Q125" s="162">
        <f t="shared" si="49"/>
        <v>0</v>
      </c>
      <c r="R125" s="163">
        <f t="shared" si="49"/>
        <v>0</v>
      </c>
      <c r="S125" s="160">
        <f t="shared" si="49"/>
        <v>0</v>
      </c>
      <c r="T125" s="277">
        <f t="shared" si="49"/>
        <v>0</v>
      </c>
      <c r="U125" s="166">
        <f t="shared" si="25"/>
        <v>0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'DAY22'!H128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+(Table125[[#This Row],[OPENING ]]+Table125[[#This Row],[RECEIPTS]]+Table125[[#This Row],[RETURNS]])-(Table125[[#This Row],[EXCHANGED]]+Table125[[#This Row],[SALES]]+Table125[[#This Row],[ISSUES]])</f>
        <v>0</v>
      </c>
      <c r="I128" s="53">
        <v>0</v>
      </c>
      <c r="J128" s="58">
        <f t="shared" si="26"/>
        <v>0</v>
      </c>
      <c r="K128" s="53">
        <f>+'DAY22'!K128+'DAY23'!C128</f>
        <v>0</v>
      </c>
      <c r="L128" s="54">
        <f>+'DAY22'!L128+'DAY23'!D128</f>
        <v>0</v>
      </c>
      <c r="M128" s="55">
        <f>+'DAY22'!M128+'DAY23'!E128</f>
        <v>0</v>
      </c>
      <c r="N128" s="52">
        <f>+'DAY22'!N128+'DAY23'!F128</f>
        <v>0</v>
      </c>
      <c r="O128" s="276">
        <f>+'DAY22'!O128+'DAY23'!G128</f>
        <v>1017</v>
      </c>
      <c r="P128" s="53">
        <f>+K128/23</f>
        <v>0</v>
      </c>
      <c r="Q128" s="54">
        <f>+L128/23</f>
        <v>0</v>
      </c>
      <c r="R128" s="55">
        <f>+M128/23</f>
        <v>0</v>
      </c>
      <c r="S128" s="52">
        <f>+N128/23</f>
        <v>0</v>
      </c>
      <c r="T128" s="276">
        <f>+O128/23</f>
        <v>44.217391304347828</v>
      </c>
      <c r="U128" s="62">
        <f t="shared" si="25"/>
        <v>0</v>
      </c>
    </row>
    <row r="129" spans="1:21" x14ac:dyDescent="0.25">
      <c r="A129" s="80" t="s">
        <v>48</v>
      </c>
      <c r="B129" s="52">
        <f>'DAY22'!H129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+(Table125[[#This Row],[OPENING ]]+Table125[[#This Row],[RECEIPTS]]+Table125[[#This Row],[RETURNS]])-(Table125[[#This Row],[EXCHANGED]]+Table125[[#This Row],[SALES]]+Table125[[#This Row],[ISSUES]])</f>
        <v>28</v>
      </c>
      <c r="I129" s="53">
        <v>0</v>
      </c>
      <c r="J129" s="58">
        <f t="shared" si="26"/>
        <v>-28</v>
      </c>
      <c r="K129" s="53">
        <f>+'DAY22'!K129+'DAY23'!C129</f>
        <v>0</v>
      </c>
      <c r="L129" s="54">
        <f>+'DAY22'!L129+'DAY23'!D129</f>
        <v>0</v>
      </c>
      <c r="M129" s="55">
        <f>+'DAY22'!M129+'DAY23'!E129</f>
        <v>0</v>
      </c>
      <c r="N129" s="52">
        <f>+'DAY22'!N129+'DAY23'!F129</f>
        <v>0</v>
      </c>
      <c r="O129" s="276">
        <f>+'DAY22'!O129+'DAY23'!G129</f>
        <v>0</v>
      </c>
      <c r="P129" s="53">
        <f t="shared" ref="P129:P149" si="50">+K129/23</f>
        <v>0</v>
      </c>
      <c r="Q129" s="54">
        <f t="shared" ref="Q129:Q149" si="51">+L129/23</f>
        <v>0</v>
      </c>
      <c r="R129" s="55">
        <f t="shared" ref="R129:R149" si="52">+M129/23</f>
        <v>0</v>
      </c>
      <c r="S129" s="52">
        <f t="shared" ref="S129:S149" si="53">+N129/23</f>
        <v>0</v>
      </c>
      <c r="T129" s="276">
        <f t="shared" ref="T129:T149" si="54">+O129/23</f>
        <v>0</v>
      </c>
      <c r="U129" s="62">
        <f t="shared" si="25"/>
        <v>0</v>
      </c>
    </row>
    <row r="130" spans="1:21" x14ac:dyDescent="0.25">
      <c r="A130" s="80" t="s">
        <v>49</v>
      </c>
      <c r="B130" s="52">
        <f>'DAY22'!H130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+(Table125[[#This Row],[OPENING ]]+Table125[[#This Row],[RECEIPTS]]+Table125[[#This Row],[RETURNS]])-(Table125[[#This Row],[EXCHANGED]]+Table125[[#This Row],[SALES]]+Table125[[#This Row],[ISSUES]])</f>
        <v>0</v>
      </c>
      <c r="I130" s="53">
        <v>0</v>
      </c>
      <c r="J130" s="58">
        <f t="shared" si="26"/>
        <v>0</v>
      </c>
      <c r="K130" s="53">
        <f>+'DAY22'!K130+'DAY23'!C130</f>
        <v>20</v>
      </c>
      <c r="L130" s="54">
        <f>+'DAY22'!L130+'DAY23'!D130</f>
        <v>0</v>
      </c>
      <c r="M130" s="55">
        <f>+'DAY22'!M130+'DAY23'!E130</f>
        <v>0</v>
      </c>
      <c r="N130" s="52">
        <f>+'DAY22'!N130+'DAY23'!F130</f>
        <v>0</v>
      </c>
      <c r="O130" s="276">
        <f>+'DAY22'!O130+'DAY23'!G130</f>
        <v>220</v>
      </c>
      <c r="P130" s="53">
        <f t="shared" si="50"/>
        <v>0.86956521739130432</v>
      </c>
      <c r="Q130" s="54">
        <f t="shared" si="51"/>
        <v>0</v>
      </c>
      <c r="R130" s="55">
        <f t="shared" si="52"/>
        <v>0</v>
      </c>
      <c r="S130" s="52">
        <f t="shared" si="53"/>
        <v>0</v>
      </c>
      <c r="T130" s="276">
        <f t="shared" si="54"/>
        <v>9.5652173913043477</v>
      </c>
      <c r="U130" s="62">
        <f t="shared" si="25"/>
        <v>0</v>
      </c>
    </row>
    <row r="131" spans="1:21" x14ac:dyDescent="0.25">
      <c r="A131" s="80" t="s">
        <v>50</v>
      </c>
      <c r="B131" s="52">
        <f>'DAY22'!H131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+(Table125[[#This Row],[OPENING ]]+Table125[[#This Row],[RECEIPTS]]+Table125[[#This Row],[RETURNS]])-(Table125[[#This Row],[EXCHANGED]]+Table125[[#This Row],[SALES]]+Table125[[#This Row],[ISSUES]])</f>
        <v>43.900000000000006</v>
      </c>
      <c r="I131" s="53">
        <v>0</v>
      </c>
      <c r="J131" s="58">
        <f t="shared" si="26"/>
        <v>-43.900000000000006</v>
      </c>
      <c r="K131" s="53">
        <f>+'DAY22'!K131+'DAY23'!C131</f>
        <v>0</v>
      </c>
      <c r="L131" s="54">
        <f>+'DAY22'!L131+'DAY23'!D131</f>
        <v>0</v>
      </c>
      <c r="M131" s="55">
        <f>+'DAY22'!M131+'DAY23'!E131</f>
        <v>0</v>
      </c>
      <c r="N131" s="52">
        <f>+'DAY22'!N131+'DAY23'!F131</f>
        <v>0</v>
      </c>
      <c r="O131" s="276">
        <f>+'DAY22'!O131+'DAY23'!G131</f>
        <v>15.8</v>
      </c>
      <c r="P131" s="53">
        <f t="shared" si="50"/>
        <v>0</v>
      </c>
      <c r="Q131" s="54">
        <f t="shared" si="51"/>
        <v>0</v>
      </c>
      <c r="R131" s="55">
        <f t="shared" si="52"/>
        <v>0</v>
      </c>
      <c r="S131" s="52">
        <f t="shared" si="53"/>
        <v>0</v>
      </c>
      <c r="T131" s="276">
        <f t="shared" si="54"/>
        <v>0.68695652173913047</v>
      </c>
      <c r="U131" s="62">
        <f t="shared" si="25"/>
        <v>63.905063291139243</v>
      </c>
    </row>
    <row r="132" spans="1:21" x14ac:dyDescent="0.25">
      <c r="A132" s="80" t="s">
        <v>107</v>
      </c>
      <c r="B132" s="52">
        <f>'DAY22'!H132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+(Table125[[#This Row],[OPENING ]]+Table125[[#This Row],[RECEIPTS]]+Table125[[#This Row],[RETURNS]])-(Table125[[#This Row],[EXCHANGED]]+Table125[[#This Row],[SALES]]+Table125[[#This Row],[ISSUES]])</f>
        <v>0</v>
      </c>
      <c r="I132" s="53">
        <v>0</v>
      </c>
      <c r="J132" s="58">
        <f t="shared" si="26"/>
        <v>0</v>
      </c>
      <c r="K132" s="53">
        <f>+'DAY22'!K132+'DAY23'!C132</f>
        <v>0</v>
      </c>
      <c r="L132" s="54">
        <f>+'DAY22'!L132+'DAY23'!D132</f>
        <v>0</v>
      </c>
      <c r="M132" s="55">
        <f>+'DAY22'!M132+'DAY23'!E132</f>
        <v>0</v>
      </c>
      <c r="N132" s="52">
        <f>+'DAY22'!N132+'DAY23'!F132</f>
        <v>0</v>
      </c>
      <c r="O132" s="276">
        <f>+'DAY22'!O132+'DAY23'!G132</f>
        <v>0</v>
      </c>
      <c r="P132" s="53">
        <f t="shared" si="50"/>
        <v>0</v>
      </c>
      <c r="Q132" s="54">
        <f t="shared" si="51"/>
        <v>0</v>
      </c>
      <c r="R132" s="55">
        <f t="shared" si="52"/>
        <v>0</v>
      </c>
      <c r="S132" s="52">
        <f t="shared" si="53"/>
        <v>0</v>
      </c>
      <c r="T132" s="276">
        <f t="shared" si="54"/>
        <v>0</v>
      </c>
      <c r="U132" s="62">
        <f t="shared" si="25"/>
        <v>0</v>
      </c>
    </row>
    <row r="133" spans="1:21" x14ac:dyDescent="0.25">
      <c r="A133" s="80" t="s">
        <v>108</v>
      </c>
      <c r="B133" s="52">
        <f>'DAY22'!H133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+(Table125[[#This Row],[OPENING ]]+Table125[[#This Row],[RECEIPTS]]+Table125[[#This Row],[RETURNS]])-(Table125[[#This Row],[EXCHANGED]]+Table125[[#This Row],[SALES]]+Table125[[#This Row],[ISSUES]])</f>
        <v>5775.4</v>
      </c>
      <c r="I133" s="53">
        <v>0</v>
      </c>
      <c r="J133" s="58">
        <f t="shared" si="26"/>
        <v>-5775.4</v>
      </c>
      <c r="K133" s="53">
        <f>+'DAY22'!K133+'DAY23'!C133</f>
        <v>0</v>
      </c>
      <c r="L133" s="54">
        <f>+'DAY22'!L133+'DAY23'!D133</f>
        <v>0</v>
      </c>
      <c r="M133" s="55">
        <f>+'DAY22'!M133+'DAY23'!E133</f>
        <v>0</v>
      </c>
      <c r="N133" s="52">
        <f>+'DAY22'!N133+'DAY23'!F133</f>
        <v>0</v>
      </c>
      <c r="O133" s="276">
        <f>+'DAY22'!O133+'DAY23'!G133</f>
        <v>0</v>
      </c>
      <c r="P133" s="53">
        <f t="shared" si="50"/>
        <v>0</v>
      </c>
      <c r="Q133" s="54">
        <f t="shared" si="51"/>
        <v>0</v>
      </c>
      <c r="R133" s="55">
        <f t="shared" si="52"/>
        <v>0</v>
      </c>
      <c r="S133" s="52">
        <f t="shared" si="53"/>
        <v>0</v>
      </c>
      <c r="T133" s="276">
        <f t="shared" si="54"/>
        <v>0</v>
      </c>
      <c r="U133" s="62">
        <f t="shared" ref="U133:U209" si="55">IFERROR(+H133/(P133+Q133+R133+S133+T133),0)</f>
        <v>0</v>
      </c>
    </row>
    <row r="134" spans="1:21" x14ac:dyDescent="0.25">
      <c r="A134" s="85" t="s">
        <v>115</v>
      </c>
      <c r="B134" s="52">
        <f>'DAY22'!H134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+(Table125[[#This Row],[OPENING ]]+Table125[[#This Row],[RECEIPTS]]+Table125[[#This Row],[RETURNS]])-(Table125[[#This Row],[EXCHANGED]]+Table125[[#This Row],[SALES]]+Table125[[#This Row],[ISSUES]])</f>
        <v>0</v>
      </c>
      <c r="I134" s="53">
        <v>0</v>
      </c>
      <c r="J134" s="58">
        <f t="shared" si="26"/>
        <v>0</v>
      </c>
      <c r="K134" s="53">
        <f>+'DAY22'!K134+'DAY23'!C134</f>
        <v>0</v>
      </c>
      <c r="L134" s="54">
        <f>+'DAY22'!L134+'DAY23'!D134</f>
        <v>0</v>
      </c>
      <c r="M134" s="55">
        <f>+'DAY22'!M134+'DAY23'!E134</f>
        <v>0</v>
      </c>
      <c r="N134" s="52">
        <f>+'DAY22'!N134+'DAY23'!F134</f>
        <v>0</v>
      </c>
      <c r="O134" s="276">
        <f>+'DAY22'!O134+'DAY23'!G134</f>
        <v>0</v>
      </c>
      <c r="P134" s="53">
        <f t="shared" si="50"/>
        <v>0</v>
      </c>
      <c r="Q134" s="54">
        <f t="shared" si="51"/>
        <v>0</v>
      </c>
      <c r="R134" s="55">
        <f t="shared" si="52"/>
        <v>0</v>
      </c>
      <c r="S134" s="52">
        <f t="shared" si="53"/>
        <v>0</v>
      </c>
      <c r="T134" s="276">
        <f t="shared" si="54"/>
        <v>0</v>
      </c>
      <c r="U134" s="62">
        <f t="shared" si="55"/>
        <v>0</v>
      </c>
    </row>
    <row r="135" spans="1:21" x14ac:dyDescent="0.25">
      <c r="A135" s="80" t="s">
        <v>253</v>
      </c>
      <c r="B135" s="52">
        <f>'DAY22'!H135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+(Table125[[#This Row],[OPENING ]]+Table125[[#This Row],[RECEIPTS]]+Table125[[#This Row],[RETURNS]])-(Table125[[#This Row],[EXCHANGED]]+Table125[[#This Row],[SALES]]+Table125[[#This Row],[ISSUES]])</f>
        <v>0</v>
      </c>
      <c r="I135" s="53">
        <v>0</v>
      </c>
      <c r="J135" s="58">
        <f t="shared" si="26"/>
        <v>0</v>
      </c>
      <c r="K135" s="53">
        <f>+'DAY22'!K135+'DAY23'!C135</f>
        <v>0</v>
      </c>
      <c r="L135" s="54">
        <f>+'DAY22'!L135+'DAY23'!D135</f>
        <v>0</v>
      </c>
      <c r="M135" s="55">
        <f>+'DAY22'!M135+'DAY23'!E135</f>
        <v>0</v>
      </c>
      <c r="N135" s="52">
        <f>+'DAY22'!N135+'DAY23'!F135</f>
        <v>0</v>
      </c>
      <c r="O135" s="276">
        <f>+'DAY22'!O135+'DAY23'!G135</f>
        <v>754</v>
      </c>
      <c r="P135" s="53">
        <f t="shared" si="50"/>
        <v>0</v>
      </c>
      <c r="Q135" s="54">
        <f t="shared" si="51"/>
        <v>0</v>
      </c>
      <c r="R135" s="55">
        <f t="shared" si="52"/>
        <v>0</v>
      </c>
      <c r="S135" s="52">
        <f t="shared" si="53"/>
        <v>0</v>
      </c>
      <c r="T135" s="276">
        <f t="shared" si="54"/>
        <v>32.782608695652172</v>
      </c>
      <c r="U135" s="62">
        <f t="shared" si="55"/>
        <v>0</v>
      </c>
    </row>
    <row r="136" spans="1:21" x14ac:dyDescent="0.25">
      <c r="A136" s="80" t="s">
        <v>123</v>
      </c>
      <c r="B136" s="52">
        <f>'DAY22'!H136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+(Table125[[#This Row],[OPENING ]]+Table125[[#This Row],[RECEIPTS]]+Table125[[#This Row],[RETURNS]])-(Table125[[#This Row],[EXCHANGED]]+Table125[[#This Row],[SALES]]+Table125[[#This Row],[ISSUES]])</f>
        <v>0</v>
      </c>
      <c r="I136" s="53">
        <v>0</v>
      </c>
      <c r="J136" s="58">
        <f t="shared" si="26"/>
        <v>0</v>
      </c>
      <c r="K136" s="53">
        <f>+'DAY22'!K136+'DAY23'!C136</f>
        <v>0</v>
      </c>
      <c r="L136" s="54">
        <f>+'DAY22'!L136+'DAY23'!D136</f>
        <v>0</v>
      </c>
      <c r="M136" s="55">
        <f>+'DAY22'!M136+'DAY23'!E136</f>
        <v>0</v>
      </c>
      <c r="N136" s="52">
        <f>+'DAY22'!N136+'DAY23'!F136</f>
        <v>0</v>
      </c>
      <c r="O136" s="276">
        <f>+'DAY22'!O136+'DAY23'!G136</f>
        <v>0</v>
      </c>
      <c r="P136" s="53">
        <f t="shared" si="50"/>
        <v>0</v>
      </c>
      <c r="Q136" s="54">
        <f t="shared" si="51"/>
        <v>0</v>
      </c>
      <c r="R136" s="55">
        <f t="shared" si="52"/>
        <v>0</v>
      </c>
      <c r="S136" s="52">
        <f t="shared" si="53"/>
        <v>0</v>
      </c>
      <c r="T136" s="276">
        <f t="shared" si="54"/>
        <v>0</v>
      </c>
      <c r="U136" s="62">
        <f t="shared" si="55"/>
        <v>0</v>
      </c>
    </row>
    <row r="137" spans="1:21" x14ac:dyDescent="0.25">
      <c r="A137" s="80" t="s">
        <v>124</v>
      </c>
      <c r="B137" s="52">
        <f>'DAY22'!H137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+(Table125[[#This Row],[OPENING ]]+Table125[[#This Row],[RECEIPTS]]+Table125[[#This Row],[RETURNS]])-(Table125[[#This Row],[EXCHANGED]]+Table125[[#This Row],[SALES]]+Table125[[#This Row],[ISSUES]])</f>
        <v>0</v>
      </c>
      <c r="I137" s="53">
        <v>0</v>
      </c>
      <c r="J137" s="58">
        <f t="shared" si="26"/>
        <v>0</v>
      </c>
      <c r="K137" s="53">
        <f>+'DAY22'!K137+'DAY23'!C137</f>
        <v>0</v>
      </c>
      <c r="L137" s="54">
        <f>+'DAY22'!L137+'DAY23'!D137</f>
        <v>0</v>
      </c>
      <c r="M137" s="55">
        <f>+'DAY22'!M137+'DAY23'!E137</f>
        <v>0</v>
      </c>
      <c r="N137" s="52">
        <f>+'DAY22'!N137+'DAY23'!F137</f>
        <v>0</v>
      </c>
      <c r="O137" s="276">
        <f>+'DAY22'!O137+'DAY23'!G137</f>
        <v>0</v>
      </c>
      <c r="P137" s="53">
        <f t="shared" si="50"/>
        <v>0</v>
      </c>
      <c r="Q137" s="54">
        <f t="shared" si="51"/>
        <v>0</v>
      </c>
      <c r="R137" s="55">
        <f t="shared" si="52"/>
        <v>0</v>
      </c>
      <c r="S137" s="52">
        <f t="shared" si="53"/>
        <v>0</v>
      </c>
      <c r="T137" s="276">
        <f t="shared" si="54"/>
        <v>0</v>
      </c>
      <c r="U137" s="62">
        <f t="shared" si="55"/>
        <v>0</v>
      </c>
    </row>
    <row r="138" spans="1:21" x14ac:dyDescent="0.25">
      <c r="A138" s="80" t="s">
        <v>125</v>
      </c>
      <c r="B138" s="52">
        <f>'DAY22'!H138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+(Table125[[#This Row],[OPENING ]]+Table125[[#This Row],[RECEIPTS]]+Table125[[#This Row],[RETURNS]])-(Table125[[#This Row],[EXCHANGED]]+Table125[[#This Row],[SALES]]+Table125[[#This Row],[ISSUES]])</f>
        <v>0</v>
      </c>
      <c r="I138" s="53">
        <v>0</v>
      </c>
      <c r="J138" s="58">
        <f t="shared" si="26"/>
        <v>0</v>
      </c>
      <c r="K138" s="53">
        <f>+'DAY22'!K138+'DAY23'!C138</f>
        <v>0</v>
      </c>
      <c r="L138" s="54">
        <f>+'DAY22'!L138+'DAY23'!D138</f>
        <v>0</v>
      </c>
      <c r="M138" s="55">
        <f>+'DAY22'!M138+'DAY23'!E138</f>
        <v>0</v>
      </c>
      <c r="N138" s="52">
        <f>+'DAY22'!N138+'DAY23'!F138</f>
        <v>0</v>
      </c>
      <c r="O138" s="276">
        <f>+'DAY22'!O138+'DAY23'!G138</f>
        <v>0</v>
      </c>
      <c r="P138" s="53">
        <f t="shared" si="50"/>
        <v>0</v>
      </c>
      <c r="Q138" s="54">
        <f t="shared" si="51"/>
        <v>0</v>
      </c>
      <c r="R138" s="55">
        <f t="shared" si="52"/>
        <v>0</v>
      </c>
      <c r="S138" s="52">
        <f t="shared" si="53"/>
        <v>0</v>
      </c>
      <c r="T138" s="276">
        <f t="shared" si="54"/>
        <v>0</v>
      </c>
      <c r="U138" s="62">
        <f t="shared" si="55"/>
        <v>0</v>
      </c>
    </row>
    <row r="139" spans="1:21" x14ac:dyDescent="0.25">
      <c r="A139" s="80" t="s">
        <v>172</v>
      </c>
      <c r="B139" s="52">
        <f>'DAY22'!H139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+(Table125[[#This Row],[OPENING ]]+Table125[[#This Row],[RECEIPTS]]+Table125[[#This Row],[RETURNS]])-(Table125[[#This Row],[EXCHANGED]]+Table125[[#This Row],[SALES]]+Table125[[#This Row],[ISSUES]])</f>
        <v>0</v>
      </c>
      <c r="I139" s="53">
        <v>0</v>
      </c>
      <c r="J139" s="58">
        <f t="shared" si="26"/>
        <v>0</v>
      </c>
      <c r="K139" s="53">
        <f>+'DAY22'!K139+'DAY23'!C139</f>
        <v>0</v>
      </c>
      <c r="L139" s="54">
        <f>+'DAY22'!L139+'DAY23'!D139</f>
        <v>0</v>
      </c>
      <c r="M139" s="55">
        <f>+'DAY22'!M139+'DAY23'!E139</f>
        <v>0</v>
      </c>
      <c r="N139" s="52">
        <f>+'DAY22'!N139+'DAY23'!F139</f>
        <v>0</v>
      </c>
      <c r="O139" s="276">
        <f>+'DAY22'!O139+'DAY23'!G139</f>
        <v>0</v>
      </c>
      <c r="P139" s="53">
        <f t="shared" si="50"/>
        <v>0</v>
      </c>
      <c r="Q139" s="54">
        <f t="shared" si="51"/>
        <v>0</v>
      </c>
      <c r="R139" s="55">
        <f t="shared" si="52"/>
        <v>0</v>
      </c>
      <c r="S139" s="52">
        <f t="shared" si="53"/>
        <v>0</v>
      </c>
      <c r="T139" s="276">
        <f t="shared" si="54"/>
        <v>0</v>
      </c>
      <c r="U139" s="62">
        <f t="shared" si="55"/>
        <v>0</v>
      </c>
    </row>
    <row r="140" spans="1:21" x14ac:dyDescent="0.25">
      <c r="A140" s="80" t="s">
        <v>173</v>
      </c>
      <c r="B140" s="52">
        <f>'DAY22'!H140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+(Table125[[#This Row],[OPENING ]]+Table125[[#This Row],[RECEIPTS]]+Table125[[#This Row],[RETURNS]])-(Table125[[#This Row],[EXCHANGED]]+Table125[[#This Row],[SALES]]+Table125[[#This Row],[ISSUES]])</f>
        <v>0</v>
      </c>
      <c r="I140" s="53">
        <v>0</v>
      </c>
      <c r="J140" s="58">
        <f t="shared" si="26"/>
        <v>0</v>
      </c>
      <c r="K140" s="53">
        <f>+'DAY22'!K140+'DAY23'!C140</f>
        <v>0</v>
      </c>
      <c r="L140" s="54">
        <f>+'DAY22'!L140+'DAY23'!D140</f>
        <v>0</v>
      </c>
      <c r="M140" s="55">
        <f>+'DAY22'!M140+'DAY23'!E140</f>
        <v>0</v>
      </c>
      <c r="N140" s="52">
        <f>+'DAY22'!N140+'DAY23'!F140</f>
        <v>0</v>
      </c>
      <c r="O140" s="276">
        <f>+'DAY22'!O140+'DAY23'!G140</f>
        <v>0</v>
      </c>
      <c r="P140" s="53">
        <f t="shared" si="50"/>
        <v>0</v>
      </c>
      <c r="Q140" s="54">
        <f t="shared" si="51"/>
        <v>0</v>
      </c>
      <c r="R140" s="55">
        <f t="shared" si="52"/>
        <v>0</v>
      </c>
      <c r="S140" s="52">
        <f t="shared" si="53"/>
        <v>0</v>
      </c>
      <c r="T140" s="276">
        <f t="shared" si="54"/>
        <v>0</v>
      </c>
      <c r="U140" s="62">
        <f t="shared" si="55"/>
        <v>0</v>
      </c>
    </row>
    <row r="141" spans="1:21" x14ac:dyDescent="0.25">
      <c r="A141" s="80" t="s">
        <v>177</v>
      </c>
      <c r="B141" s="52">
        <f>'DAY22'!H141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+(Table125[[#This Row],[OPENING ]]+Table125[[#This Row],[RECEIPTS]]+Table125[[#This Row],[RETURNS]])-(Table125[[#This Row],[EXCHANGED]]+Table125[[#This Row],[SALES]]+Table125[[#This Row],[ISSUES]])</f>
        <v>0</v>
      </c>
      <c r="I141" s="53">
        <v>0</v>
      </c>
      <c r="J141" s="58">
        <f t="shared" si="26"/>
        <v>0</v>
      </c>
      <c r="K141" s="53">
        <f>+'DAY22'!K141+'DAY23'!C141</f>
        <v>0</v>
      </c>
      <c r="L141" s="54">
        <f>+'DAY22'!L141+'DAY23'!D141</f>
        <v>0</v>
      </c>
      <c r="M141" s="55">
        <f>+'DAY22'!M141+'DAY23'!E141</f>
        <v>0</v>
      </c>
      <c r="N141" s="52">
        <f>+'DAY22'!N141+'DAY23'!F141</f>
        <v>0</v>
      </c>
      <c r="O141" s="276">
        <f>+'DAY22'!O141+'DAY23'!G141</f>
        <v>0</v>
      </c>
      <c r="P141" s="53">
        <f t="shared" si="50"/>
        <v>0</v>
      </c>
      <c r="Q141" s="54">
        <f t="shared" si="51"/>
        <v>0</v>
      </c>
      <c r="R141" s="55">
        <f t="shared" si="52"/>
        <v>0</v>
      </c>
      <c r="S141" s="52">
        <f t="shared" si="53"/>
        <v>0</v>
      </c>
      <c r="T141" s="276">
        <f t="shared" si="54"/>
        <v>0</v>
      </c>
      <c r="U141" s="62">
        <f t="shared" si="55"/>
        <v>0</v>
      </c>
    </row>
    <row r="142" spans="1:21" x14ac:dyDescent="0.25">
      <c r="A142" s="80" t="s">
        <v>176</v>
      </c>
      <c r="B142" s="52">
        <f>'DAY22'!H142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+(Table125[[#This Row],[OPENING ]]+Table125[[#This Row],[RECEIPTS]]+Table125[[#This Row],[RETURNS]])-(Table125[[#This Row],[EXCHANGED]]+Table125[[#This Row],[SALES]]+Table125[[#This Row],[ISSUES]])</f>
        <v>0</v>
      </c>
      <c r="I142" s="53">
        <v>0</v>
      </c>
      <c r="J142" s="58">
        <f t="shared" si="26"/>
        <v>0</v>
      </c>
      <c r="K142" s="53">
        <f>+'DAY22'!K142+'DAY23'!C142</f>
        <v>0</v>
      </c>
      <c r="L142" s="54">
        <f>+'DAY22'!L142+'DAY23'!D142</f>
        <v>0</v>
      </c>
      <c r="M142" s="55">
        <f>+'DAY22'!M142+'DAY23'!E142</f>
        <v>0</v>
      </c>
      <c r="N142" s="52">
        <f>+'DAY22'!N142+'DAY23'!F142</f>
        <v>0</v>
      </c>
      <c r="O142" s="276">
        <f>+'DAY22'!O142+'DAY23'!G142</f>
        <v>0</v>
      </c>
      <c r="P142" s="53">
        <f t="shared" si="50"/>
        <v>0</v>
      </c>
      <c r="Q142" s="54">
        <f t="shared" si="51"/>
        <v>0</v>
      </c>
      <c r="R142" s="55">
        <f t="shared" si="52"/>
        <v>0</v>
      </c>
      <c r="S142" s="52">
        <f t="shared" si="53"/>
        <v>0</v>
      </c>
      <c r="T142" s="276">
        <f t="shared" si="54"/>
        <v>0</v>
      </c>
      <c r="U142" s="62">
        <f t="shared" si="55"/>
        <v>0</v>
      </c>
    </row>
    <row r="143" spans="1:21" x14ac:dyDescent="0.25">
      <c r="A143" s="80" t="s">
        <v>210</v>
      </c>
      <c r="B143" s="52">
        <f>'DAY22'!H143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+(Table125[[#This Row],[OPENING ]]+Table125[[#This Row],[RECEIPTS]]+Table125[[#This Row],[RETURNS]])-(Table125[[#This Row],[EXCHANGED]]+Table125[[#This Row],[SALES]]+Table125[[#This Row],[ISSUES]])</f>
        <v>0</v>
      </c>
      <c r="I143" s="53">
        <v>0</v>
      </c>
      <c r="J143" s="58">
        <f t="shared" si="26"/>
        <v>0</v>
      </c>
      <c r="K143" s="53">
        <f>+'DAY22'!K143+'DAY23'!C143</f>
        <v>0</v>
      </c>
      <c r="L143" s="54">
        <f>+'DAY22'!L143+'DAY23'!D143</f>
        <v>0</v>
      </c>
      <c r="M143" s="55">
        <f>+'DAY22'!M143+'DAY23'!E143</f>
        <v>0</v>
      </c>
      <c r="N143" s="52">
        <f>+'DAY22'!N143+'DAY23'!F143</f>
        <v>0</v>
      </c>
      <c r="O143" s="276">
        <f>+'DAY22'!O143+'DAY23'!G143</f>
        <v>0</v>
      </c>
      <c r="P143" s="53">
        <f t="shared" si="50"/>
        <v>0</v>
      </c>
      <c r="Q143" s="54">
        <f t="shared" si="51"/>
        <v>0</v>
      </c>
      <c r="R143" s="55">
        <f t="shared" si="52"/>
        <v>0</v>
      </c>
      <c r="S143" s="52">
        <f t="shared" si="53"/>
        <v>0</v>
      </c>
      <c r="T143" s="276">
        <f t="shared" si="54"/>
        <v>0</v>
      </c>
      <c r="U143" s="62">
        <f t="shared" si="55"/>
        <v>0</v>
      </c>
    </row>
    <row r="144" spans="1:21" x14ac:dyDescent="0.25">
      <c r="A144" s="80" t="s">
        <v>211</v>
      </c>
      <c r="B144" s="52">
        <f>'DAY22'!H144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+(Table125[[#This Row],[OPENING ]]+Table125[[#This Row],[RECEIPTS]]+Table125[[#This Row],[RETURNS]])-(Table125[[#This Row],[EXCHANGED]]+Table125[[#This Row],[SALES]]+Table125[[#This Row],[ISSUES]])</f>
        <v>0</v>
      </c>
      <c r="I144" s="53">
        <v>0</v>
      </c>
      <c r="J144" s="58">
        <f t="shared" si="26"/>
        <v>0</v>
      </c>
      <c r="K144" s="53">
        <f>+'DAY22'!K144+'DAY23'!C144</f>
        <v>0</v>
      </c>
      <c r="L144" s="54">
        <f>+'DAY22'!L144+'DAY23'!D144</f>
        <v>0</v>
      </c>
      <c r="M144" s="55">
        <f>+'DAY22'!M144+'DAY23'!E144</f>
        <v>0</v>
      </c>
      <c r="N144" s="52">
        <f>+'DAY22'!N144+'DAY23'!F144</f>
        <v>0</v>
      </c>
      <c r="O144" s="276">
        <f>+'DAY22'!O144+'DAY23'!G144</f>
        <v>0</v>
      </c>
      <c r="P144" s="53">
        <f t="shared" si="50"/>
        <v>0</v>
      </c>
      <c r="Q144" s="54">
        <f t="shared" si="51"/>
        <v>0</v>
      </c>
      <c r="R144" s="55">
        <f t="shared" si="52"/>
        <v>0</v>
      </c>
      <c r="S144" s="52">
        <f t="shared" si="53"/>
        <v>0</v>
      </c>
      <c r="T144" s="276">
        <f t="shared" si="54"/>
        <v>0</v>
      </c>
      <c r="U144" s="62">
        <f t="shared" si="55"/>
        <v>0</v>
      </c>
    </row>
    <row r="145" spans="1:21" x14ac:dyDescent="0.25">
      <c r="A145" s="80" t="s">
        <v>214</v>
      </c>
      <c r="B145" s="52">
        <f>'DAY22'!H145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+(Table125[[#This Row],[OPENING ]]+Table125[[#This Row],[RECEIPTS]]+Table125[[#This Row],[RETURNS]])-(Table125[[#This Row],[EXCHANGED]]+Table125[[#This Row],[SALES]]+Table125[[#This Row],[ISSUES]])</f>
        <v>0</v>
      </c>
      <c r="I145" s="53">
        <v>0</v>
      </c>
      <c r="J145" s="58">
        <f t="shared" si="26"/>
        <v>0</v>
      </c>
      <c r="K145" s="53">
        <f>+'DAY22'!K145+'DAY23'!C145</f>
        <v>0</v>
      </c>
      <c r="L145" s="54">
        <f>+'DAY22'!L145+'DAY23'!D145</f>
        <v>0</v>
      </c>
      <c r="M145" s="55">
        <f>+'DAY22'!M145+'DAY23'!E145</f>
        <v>0</v>
      </c>
      <c r="N145" s="52">
        <f>+'DAY22'!N145+'DAY23'!F145</f>
        <v>0</v>
      </c>
      <c r="O145" s="276">
        <f>+'DAY22'!O145+'DAY23'!G145</f>
        <v>0</v>
      </c>
      <c r="P145" s="53">
        <f t="shared" si="50"/>
        <v>0</v>
      </c>
      <c r="Q145" s="54">
        <f t="shared" si="51"/>
        <v>0</v>
      </c>
      <c r="R145" s="55">
        <f t="shared" si="52"/>
        <v>0</v>
      </c>
      <c r="S145" s="52">
        <f t="shared" si="53"/>
        <v>0</v>
      </c>
      <c r="T145" s="276">
        <f t="shared" si="54"/>
        <v>0</v>
      </c>
      <c r="U145" s="62">
        <f t="shared" si="55"/>
        <v>0</v>
      </c>
    </row>
    <row r="146" spans="1:21" x14ac:dyDescent="0.25">
      <c r="A146" s="80" t="s">
        <v>215</v>
      </c>
      <c r="B146" s="52">
        <f>'DAY22'!H146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+(Table125[[#This Row],[OPENING ]]+Table125[[#This Row],[RECEIPTS]]+Table125[[#This Row],[RETURNS]])-(Table125[[#This Row],[EXCHANGED]]+Table125[[#This Row],[SALES]]+Table125[[#This Row],[ISSUES]])</f>
        <v>0</v>
      </c>
      <c r="I146" s="53">
        <v>0</v>
      </c>
      <c r="J146" s="58">
        <f t="shared" si="26"/>
        <v>0</v>
      </c>
      <c r="K146" s="53">
        <f>+'DAY22'!K146+'DAY23'!C146</f>
        <v>0</v>
      </c>
      <c r="L146" s="54">
        <f>+'DAY22'!L146+'DAY23'!D146</f>
        <v>0</v>
      </c>
      <c r="M146" s="55">
        <f>+'DAY22'!M146+'DAY23'!E146</f>
        <v>0</v>
      </c>
      <c r="N146" s="52">
        <f>+'DAY22'!N146+'DAY23'!F146</f>
        <v>0</v>
      </c>
      <c r="O146" s="276">
        <f>+'DAY22'!O146+'DAY23'!G146</f>
        <v>0</v>
      </c>
      <c r="P146" s="53">
        <f t="shared" si="50"/>
        <v>0</v>
      </c>
      <c r="Q146" s="54">
        <f t="shared" si="51"/>
        <v>0</v>
      </c>
      <c r="R146" s="55">
        <f t="shared" si="52"/>
        <v>0</v>
      </c>
      <c r="S146" s="52">
        <f t="shared" si="53"/>
        <v>0</v>
      </c>
      <c r="T146" s="276">
        <f t="shared" si="54"/>
        <v>0</v>
      </c>
      <c r="U146" s="62">
        <f t="shared" si="55"/>
        <v>0</v>
      </c>
    </row>
    <row r="147" spans="1:21" x14ac:dyDescent="0.25">
      <c r="A147" s="80" t="s">
        <v>233</v>
      </c>
      <c r="B147" s="52">
        <f>'DAY22'!H147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+(Table125[[#This Row],[OPENING ]]+Table125[[#This Row],[RECEIPTS]]+Table125[[#This Row],[RETURNS]])-(Table125[[#This Row],[EXCHANGED]]+Table125[[#This Row],[SALES]]+Table125[[#This Row],[ISSUES]])</f>
        <v>0</v>
      </c>
      <c r="I147" s="53">
        <v>0</v>
      </c>
      <c r="J147" s="58">
        <f t="shared" si="26"/>
        <v>0</v>
      </c>
      <c r="K147" s="53">
        <f>+'DAY22'!K147+'DAY23'!C147</f>
        <v>0</v>
      </c>
      <c r="L147" s="54">
        <f>+'DAY22'!L147+'DAY23'!D147</f>
        <v>0</v>
      </c>
      <c r="M147" s="55">
        <f>+'DAY22'!M147+'DAY23'!E147</f>
        <v>0</v>
      </c>
      <c r="N147" s="52">
        <f>+'DAY22'!N147+'DAY23'!F147</f>
        <v>0</v>
      </c>
      <c r="O147" s="276">
        <f>+'DAY22'!O147+'DAY23'!G147</f>
        <v>0</v>
      </c>
      <c r="P147" s="53">
        <f t="shared" si="50"/>
        <v>0</v>
      </c>
      <c r="Q147" s="54">
        <f t="shared" si="51"/>
        <v>0</v>
      </c>
      <c r="R147" s="55">
        <f t="shared" si="52"/>
        <v>0</v>
      </c>
      <c r="S147" s="52">
        <f t="shared" si="53"/>
        <v>0</v>
      </c>
      <c r="T147" s="276">
        <f t="shared" si="54"/>
        <v>0</v>
      </c>
      <c r="U147" s="62">
        <f t="shared" si="55"/>
        <v>0</v>
      </c>
    </row>
    <row r="148" spans="1:21" x14ac:dyDescent="0.25">
      <c r="A148" s="80" t="s">
        <v>236</v>
      </c>
      <c r="B148" s="52">
        <f>'DAY22'!H148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+(Table125[[#This Row],[OPENING ]]+Table125[[#This Row],[RECEIPTS]]+Table125[[#This Row],[RETURNS]])-(Table125[[#This Row],[EXCHANGED]]+Table125[[#This Row],[SALES]]+Table125[[#This Row],[ISSUES]])</f>
        <v>0</v>
      </c>
      <c r="I148" s="53">
        <v>0</v>
      </c>
      <c r="J148" s="58">
        <f t="shared" si="26"/>
        <v>0</v>
      </c>
      <c r="K148" s="53">
        <f>+'DAY22'!K148+'DAY23'!C148</f>
        <v>0</v>
      </c>
      <c r="L148" s="54">
        <f>+'DAY22'!L148+'DAY23'!D148</f>
        <v>0</v>
      </c>
      <c r="M148" s="55">
        <f>+'DAY22'!M148+'DAY23'!E148</f>
        <v>0</v>
      </c>
      <c r="N148" s="52">
        <f>+'DAY22'!N148+'DAY23'!F148</f>
        <v>0</v>
      </c>
      <c r="O148" s="276">
        <f>+'DAY22'!O148+'DAY23'!G148</f>
        <v>0</v>
      </c>
      <c r="P148" s="53">
        <f t="shared" si="50"/>
        <v>0</v>
      </c>
      <c r="Q148" s="54">
        <f t="shared" si="51"/>
        <v>0</v>
      </c>
      <c r="R148" s="55">
        <f t="shared" si="52"/>
        <v>0</v>
      </c>
      <c r="S148" s="52">
        <f t="shared" si="53"/>
        <v>0</v>
      </c>
      <c r="T148" s="276">
        <f t="shared" si="54"/>
        <v>0</v>
      </c>
      <c r="U148" s="62">
        <f t="shared" si="55"/>
        <v>0</v>
      </c>
    </row>
    <row r="149" spans="1:21" ht="15.75" thickBot="1" x14ac:dyDescent="0.3">
      <c r="A149" s="142"/>
      <c r="B149" s="52">
        <f>'DAY22'!H149</f>
        <v>0</v>
      </c>
      <c r="C149" s="53">
        <v>0</v>
      </c>
      <c r="D149" s="54">
        <v>0</v>
      </c>
      <c r="E149" s="55">
        <v>0</v>
      </c>
      <c r="F149" s="52">
        <v>0</v>
      </c>
      <c r="G149" s="276">
        <v>0</v>
      </c>
      <c r="H149" s="54">
        <f>+(Table125[[#This Row],[OPENING ]]+Table125[[#This Row],[RECEIPTS]]+Table125[[#This Row],[RETURNS]])-(Table125[[#This Row],[EXCHANGED]]+Table125[[#This Row],[SALES]]+Table125[[#This Row],[ISSUES]])</f>
        <v>0</v>
      </c>
      <c r="I149" s="144">
        <v>0</v>
      </c>
      <c r="J149" s="148">
        <f t="shared" si="26"/>
        <v>0</v>
      </c>
      <c r="K149" s="53">
        <f>+'DAY22'!K149+'DAY23'!C149</f>
        <v>0</v>
      </c>
      <c r="L149" s="54">
        <f>+'DAY22'!L149+'DAY23'!D149</f>
        <v>0</v>
      </c>
      <c r="M149" s="55">
        <f>+'DAY22'!M149+'DAY23'!E149</f>
        <v>0</v>
      </c>
      <c r="N149" s="52">
        <f>+'DAY22'!N149+'DAY23'!F149</f>
        <v>0</v>
      </c>
      <c r="O149" s="276">
        <f>+'DAY22'!O149+'DAY23'!G149</f>
        <v>0</v>
      </c>
      <c r="P149" s="53">
        <f t="shared" si="50"/>
        <v>0</v>
      </c>
      <c r="Q149" s="54">
        <f t="shared" si="51"/>
        <v>0</v>
      </c>
      <c r="R149" s="55">
        <f t="shared" si="52"/>
        <v>0</v>
      </c>
      <c r="S149" s="52">
        <f t="shared" si="53"/>
        <v>0</v>
      </c>
      <c r="T149" s="276">
        <f t="shared" si="54"/>
        <v>0</v>
      </c>
      <c r="U149" s="167">
        <f t="shared" si="55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56">SUM(C128:C149)</f>
        <v>0</v>
      </c>
      <c r="D150" s="162">
        <f t="shared" si="56"/>
        <v>0</v>
      </c>
      <c r="E150" s="163">
        <f t="shared" si="56"/>
        <v>0</v>
      </c>
      <c r="F150" s="160">
        <f t="shared" si="56"/>
        <v>0</v>
      </c>
      <c r="G150" s="277">
        <f t="shared" ref="G150:T150" si="57">SUM(G128:G149)</f>
        <v>0</v>
      </c>
      <c r="H150" s="162">
        <f t="shared" si="57"/>
        <v>5847.2999999999993</v>
      </c>
      <c r="I150" s="161">
        <f t="shared" si="57"/>
        <v>0</v>
      </c>
      <c r="J150" s="165">
        <f t="shared" si="57"/>
        <v>-5847.2999999999993</v>
      </c>
      <c r="K150" s="161">
        <f t="shared" si="57"/>
        <v>20</v>
      </c>
      <c r="L150" s="174">
        <f t="shared" si="57"/>
        <v>0</v>
      </c>
      <c r="M150" s="163">
        <f t="shared" si="57"/>
        <v>0</v>
      </c>
      <c r="N150" s="160">
        <f t="shared" si="57"/>
        <v>0</v>
      </c>
      <c r="O150" s="277">
        <f t="shared" si="57"/>
        <v>2006.8</v>
      </c>
      <c r="P150" s="161">
        <f t="shared" si="57"/>
        <v>0.86956521739130432</v>
      </c>
      <c r="Q150" s="162">
        <f t="shared" si="57"/>
        <v>0</v>
      </c>
      <c r="R150" s="163">
        <f t="shared" si="57"/>
        <v>0</v>
      </c>
      <c r="S150" s="160">
        <f t="shared" si="57"/>
        <v>0</v>
      </c>
      <c r="T150" s="277">
        <f t="shared" si="57"/>
        <v>87.252173913043478</v>
      </c>
      <c r="U150" s="166">
        <f t="shared" si="55"/>
        <v>66.354795737122558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'DAY22'!H153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+(Table125[[#This Row],[OPENING ]]+Table125[[#This Row],[RECEIPTS]]+Table125[[#This Row],[RETURNS]])-(Table125[[#This Row],[EXCHANGED]]+Table125[[#This Row],[SALES]]+Table125[[#This Row],[ISSUES]])</f>
        <v>0</v>
      </c>
      <c r="I153" s="53">
        <v>0</v>
      </c>
      <c r="J153" s="58">
        <f t="shared" si="26"/>
        <v>0</v>
      </c>
      <c r="K153" s="53">
        <f>+'DAY22'!K153+'DAY23'!C153</f>
        <v>0</v>
      </c>
      <c r="L153" s="54">
        <f>+'DAY22'!L153+'DAY23'!D153</f>
        <v>0</v>
      </c>
      <c r="M153" s="55">
        <f>+'DAY22'!M153+'DAY23'!E153</f>
        <v>0</v>
      </c>
      <c r="N153" s="52">
        <f>+'DAY22'!N153+'DAY23'!F153</f>
        <v>0</v>
      </c>
      <c r="O153" s="276">
        <f>+'DAY22'!O153+'DAY23'!G153</f>
        <v>0</v>
      </c>
      <c r="P153" s="53">
        <f>+K153/23</f>
        <v>0</v>
      </c>
      <c r="Q153" s="54">
        <f>+L153/23</f>
        <v>0</v>
      </c>
      <c r="R153" s="55">
        <f>+M153/23</f>
        <v>0</v>
      </c>
      <c r="S153" s="52">
        <f>+N153/23</f>
        <v>0</v>
      </c>
      <c r="T153" s="276">
        <f>+O153/23</f>
        <v>0</v>
      </c>
      <c r="U153" s="62">
        <f t="shared" si="55"/>
        <v>0</v>
      </c>
    </row>
    <row r="154" spans="1:21" x14ac:dyDescent="0.25">
      <c r="A154" s="318" t="s">
        <v>67</v>
      </c>
      <c r="B154" s="52">
        <f>'DAY22'!H154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+(Table125[[#This Row],[OPENING ]]+Table125[[#This Row],[RECEIPTS]]+Table125[[#This Row],[RETURNS]])-(Table125[[#This Row],[EXCHANGED]]+Table125[[#This Row],[SALES]]+Table125[[#This Row],[ISSUES]])</f>
        <v>7.6</v>
      </c>
      <c r="I154" s="53">
        <v>0</v>
      </c>
      <c r="J154" s="58">
        <f t="shared" si="26"/>
        <v>-7.6</v>
      </c>
      <c r="K154" s="53">
        <f>+'DAY22'!K154+'DAY23'!C154</f>
        <v>0</v>
      </c>
      <c r="L154" s="54">
        <f>+'DAY22'!L154+'DAY23'!D154</f>
        <v>0</v>
      </c>
      <c r="M154" s="55">
        <f>+'DAY22'!M154+'DAY23'!E154</f>
        <v>0</v>
      </c>
      <c r="N154" s="52">
        <f>+'DAY22'!N154+'DAY23'!F154</f>
        <v>0</v>
      </c>
      <c r="O154" s="276">
        <f>+'DAY22'!O154+'DAY23'!G154</f>
        <v>0</v>
      </c>
      <c r="P154" s="53">
        <f t="shared" ref="P154:P213" si="58">+K154/23</f>
        <v>0</v>
      </c>
      <c r="Q154" s="54">
        <f t="shared" ref="Q154:Q213" si="59">+L154/23</f>
        <v>0</v>
      </c>
      <c r="R154" s="55">
        <f t="shared" ref="R154:R213" si="60">+M154/23</f>
        <v>0</v>
      </c>
      <c r="S154" s="52">
        <f t="shared" ref="S154:S213" si="61">+N154/23</f>
        <v>0</v>
      </c>
      <c r="T154" s="276">
        <f t="shared" ref="T154:T213" si="62">+O154/23</f>
        <v>0</v>
      </c>
      <c r="U154" s="62">
        <f t="shared" si="55"/>
        <v>0</v>
      </c>
    </row>
    <row r="155" spans="1:21" x14ac:dyDescent="0.25">
      <c r="A155" s="318" t="s">
        <v>68</v>
      </c>
      <c r="B155" s="52">
        <f>'DAY22'!H155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+(Table125[[#This Row],[OPENING ]]+Table125[[#This Row],[RECEIPTS]]+Table125[[#This Row],[RETURNS]])-(Table125[[#This Row],[EXCHANGED]]+Table125[[#This Row],[SALES]]+Table125[[#This Row],[ISSUES]])</f>
        <v>0</v>
      </c>
      <c r="I155" s="53">
        <v>0</v>
      </c>
      <c r="J155" s="58">
        <f t="shared" si="26"/>
        <v>0</v>
      </c>
      <c r="K155" s="53">
        <f>+'DAY22'!K155+'DAY23'!C155</f>
        <v>0</v>
      </c>
      <c r="L155" s="54">
        <f>+'DAY22'!L155+'DAY23'!D155</f>
        <v>0</v>
      </c>
      <c r="M155" s="55">
        <f>+'DAY22'!M155+'DAY23'!E155</f>
        <v>0</v>
      </c>
      <c r="N155" s="52">
        <f>+'DAY22'!N155+'DAY23'!F155</f>
        <v>0</v>
      </c>
      <c r="O155" s="276">
        <f>+'DAY22'!O155+'DAY23'!G155</f>
        <v>0</v>
      </c>
      <c r="P155" s="53">
        <f t="shared" si="58"/>
        <v>0</v>
      </c>
      <c r="Q155" s="54">
        <f t="shared" si="59"/>
        <v>0</v>
      </c>
      <c r="R155" s="55">
        <f t="shared" si="60"/>
        <v>0</v>
      </c>
      <c r="S155" s="52">
        <f t="shared" si="61"/>
        <v>0</v>
      </c>
      <c r="T155" s="276">
        <f t="shared" si="62"/>
        <v>0</v>
      </c>
      <c r="U155" s="62">
        <f t="shared" si="55"/>
        <v>0</v>
      </c>
    </row>
    <row r="156" spans="1:21" x14ac:dyDescent="0.25">
      <c r="A156" s="85" t="s">
        <v>69</v>
      </c>
      <c r="B156" s="52">
        <f>'DAY22'!H156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+(Table125[[#This Row],[OPENING ]]+Table125[[#This Row],[RECEIPTS]]+Table125[[#This Row],[RETURNS]])-(Table125[[#This Row],[EXCHANGED]]+Table125[[#This Row],[SALES]]+Table125[[#This Row],[ISSUES]])</f>
        <v>0</v>
      </c>
      <c r="I156" s="53">
        <v>0</v>
      </c>
      <c r="J156" s="58">
        <f t="shared" si="26"/>
        <v>0</v>
      </c>
      <c r="K156" s="53">
        <f>+'DAY22'!K156+'DAY23'!C156</f>
        <v>0</v>
      </c>
      <c r="L156" s="54">
        <f>+'DAY22'!L156+'DAY23'!D156</f>
        <v>0</v>
      </c>
      <c r="M156" s="55">
        <f>+'DAY22'!M156+'DAY23'!E156</f>
        <v>0</v>
      </c>
      <c r="N156" s="52">
        <f>+'DAY22'!N156+'DAY23'!F156</f>
        <v>0</v>
      </c>
      <c r="O156" s="276">
        <f>+'DAY22'!O156+'DAY23'!G156</f>
        <v>0</v>
      </c>
      <c r="P156" s="53">
        <f t="shared" si="58"/>
        <v>0</v>
      </c>
      <c r="Q156" s="54">
        <f t="shared" si="59"/>
        <v>0</v>
      </c>
      <c r="R156" s="55">
        <f t="shared" si="60"/>
        <v>0</v>
      </c>
      <c r="S156" s="52">
        <f t="shared" si="61"/>
        <v>0</v>
      </c>
      <c r="T156" s="276">
        <f t="shared" si="62"/>
        <v>0</v>
      </c>
      <c r="U156" s="62">
        <f t="shared" si="55"/>
        <v>0</v>
      </c>
    </row>
    <row r="157" spans="1:21" x14ac:dyDescent="0.25">
      <c r="A157" s="85" t="s">
        <v>70</v>
      </c>
      <c r="B157" s="52">
        <f>'DAY22'!H157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+(Table125[[#This Row],[OPENING ]]+Table125[[#This Row],[RECEIPTS]]+Table125[[#This Row],[RETURNS]])-(Table125[[#This Row],[EXCHANGED]]+Table125[[#This Row],[SALES]]+Table125[[#This Row],[ISSUES]])</f>
        <v>0</v>
      </c>
      <c r="I157" s="53">
        <v>0</v>
      </c>
      <c r="J157" s="58">
        <f t="shared" ref="J157:J220" si="63">+I157-H157</f>
        <v>0</v>
      </c>
      <c r="K157" s="53">
        <f>+'DAY22'!K157+'DAY23'!C157</f>
        <v>0</v>
      </c>
      <c r="L157" s="54">
        <f>+'DAY22'!L157+'DAY23'!D157</f>
        <v>0</v>
      </c>
      <c r="M157" s="55">
        <f>+'DAY22'!M157+'DAY23'!E157</f>
        <v>0</v>
      </c>
      <c r="N157" s="52">
        <f>+'DAY22'!N157+'DAY23'!F157</f>
        <v>0</v>
      </c>
      <c r="O157" s="276">
        <f>+'DAY22'!O157+'DAY23'!G157</f>
        <v>0</v>
      </c>
      <c r="P157" s="53">
        <f t="shared" si="58"/>
        <v>0</v>
      </c>
      <c r="Q157" s="54">
        <f t="shared" si="59"/>
        <v>0</v>
      </c>
      <c r="R157" s="55">
        <f t="shared" si="60"/>
        <v>0</v>
      </c>
      <c r="S157" s="52">
        <f t="shared" si="61"/>
        <v>0</v>
      </c>
      <c r="T157" s="276">
        <f t="shared" si="62"/>
        <v>0</v>
      </c>
      <c r="U157" s="62">
        <f t="shared" si="55"/>
        <v>0</v>
      </c>
    </row>
    <row r="158" spans="1:21" x14ac:dyDescent="0.25">
      <c r="A158" s="85" t="s">
        <v>71</v>
      </c>
      <c r="B158" s="52">
        <f>'DAY22'!H158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+(Table125[[#This Row],[OPENING ]]+Table125[[#This Row],[RECEIPTS]]+Table125[[#This Row],[RETURNS]])-(Table125[[#This Row],[EXCHANGED]]+Table125[[#This Row],[SALES]]+Table125[[#This Row],[ISSUES]])</f>
        <v>0</v>
      </c>
      <c r="I158" s="53">
        <v>0</v>
      </c>
      <c r="J158" s="58">
        <f t="shared" si="63"/>
        <v>0</v>
      </c>
      <c r="K158" s="53">
        <f>+'DAY22'!K158+'DAY23'!C158</f>
        <v>0</v>
      </c>
      <c r="L158" s="54">
        <f>+'DAY22'!L158+'DAY23'!D158</f>
        <v>0</v>
      </c>
      <c r="M158" s="55">
        <f>+'DAY22'!M158+'DAY23'!E158</f>
        <v>0</v>
      </c>
      <c r="N158" s="52">
        <f>+'DAY22'!N158+'DAY23'!F158</f>
        <v>0</v>
      </c>
      <c r="O158" s="276">
        <f>+'DAY22'!O158+'DAY23'!G158</f>
        <v>0</v>
      </c>
      <c r="P158" s="53">
        <f t="shared" si="58"/>
        <v>0</v>
      </c>
      <c r="Q158" s="54">
        <f t="shared" si="59"/>
        <v>0</v>
      </c>
      <c r="R158" s="55">
        <f t="shared" si="60"/>
        <v>0</v>
      </c>
      <c r="S158" s="52">
        <f t="shared" si="61"/>
        <v>0</v>
      </c>
      <c r="T158" s="276">
        <f t="shared" si="62"/>
        <v>0</v>
      </c>
      <c r="U158" s="62">
        <f t="shared" si="55"/>
        <v>0</v>
      </c>
    </row>
    <row r="159" spans="1:21" x14ac:dyDescent="0.25">
      <c r="A159" s="86" t="s">
        <v>72</v>
      </c>
      <c r="B159" s="52">
        <f>'DAY22'!H159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+(Table125[[#This Row],[OPENING ]]+Table125[[#This Row],[RECEIPTS]]+Table125[[#This Row],[RETURNS]])-(Table125[[#This Row],[EXCHANGED]]+Table125[[#This Row],[SALES]]+Table125[[#This Row],[ISSUES]])</f>
        <v>0</v>
      </c>
      <c r="I159" s="53">
        <v>0</v>
      </c>
      <c r="J159" s="58">
        <f t="shared" si="63"/>
        <v>0</v>
      </c>
      <c r="K159" s="53">
        <f>+'DAY22'!K159+'DAY23'!C159</f>
        <v>0</v>
      </c>
      <c r="L159" s="54">
        <f>+'DAY22'!L159+'DAY23'!D159</f>
        <v>0</v>
      </c>
      <c r="M159" s="55">
        <f>+'DAY22'!M159+'DAY23'!E159</f>
        <v>0</v>
      </c>
      <c r="N159" s="52">
        <f>+'DAY22'!N159+'DAY23'!F159</f>
        <v>0</v>
      </c>
      <c r="O159" s="276">
        <f>+'DAY22'!O159+'DAY23'!G159</f>
        <v>0</v>
      </c>
      <c r="P159" s="53">
        <f t="shared" si="58"/>
        <v>0</v>
      </c>
      <c r="Q159" s="54">
        <f t="shared" si="59"/>
        <v>0</v>
      </c>
      <c r="R159" s="55">
        <f t="shared" si="60"/>
        <v>0</v>
      </c>
      <c r="S159" s="52">
        <f t="shared" si="61"/>
        <v>0</v>
      </c>
      <c r="T159" s="276">
        <f t="shared" si="62"/>
        <v>0</v>
      </c>
      <c r="U159" s="62">
        <f t="shared" si="55"/>
        <v>0</v>
      </c>
    </row>
    <row r="160" spans="1:21" x14ac:dyDescent="0.25">
      <c r="A160" s="86" t="s">
        <v>73</v>
      </c>
      <c r="B160" s="52">
        <f>'DAY22'!H160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+(Table125[[#This Row],[OPENING ]]+Table125[[#This Row],[RECEIPTS]]+Table125[[#This Row],[RETURNS]])-(Table125[[#This Row],[EXCHANGED]]+Table125[[#This Row],[SALES]]+Table125[[#This Row],[ISSUES]])</f>
        <v>0</v>
      </c>
      <c r="I160" s="53">
        <v>0</v>
      </c>
      <c r="J160" s="58">
        <f t="shared" si="63"/>
        <v>0</v>
      </c>
      <c r="K160" s="53">
        <f>+'DAY22'!K160+'DAY23'!C160</f>
        <v>0</v>
      </c>
      <c r="L160" s="54">
        <f>+'DAY22'!L160+'DAY23'!D160</f>
        <v>0</v>
      </c>
      <c r="M160" s="55">
        <f>+'DAY22'!M160+'DAY23'!E160</f>
        <v>0</v>
      </c>
      <c r="N160" s="52">
        <f>+'DAY22'!N160+'DAY23'!F160</f>
        <v>0</v>
      </c>
      <c r="O160" s="276">
        <f>+'DAY22'!O160+'DAY23'!G160</f>
        <v>0</v>
      </c>
      <c r="P160" s="53">
        <f t="shared" si="58"/>
        <v>0</v>
      </c>
      <c r="Q160" s="54">
        <f t="shared" si="59"/>
        <v>0</v>
      </c>
      <c r="R160" s="55">
        <f t="shared" si="60"/>
        <v>0</v>
      </c>
      <c r="S160" s="52">
        <f t="shared" si="61"/>
        <v>0</v>
      </c>
      <c r="T160" s="276">
        <f t="shared" si="62"/>
        <v>0</v>
      </c>
      <c r="U160" s="62">
        <f t="shared" si="55"/>
        <v>0</v>
      </c>
    </row>
    <row r="161" spans="1:21" x14ac:dyDescent="0.25">
      <c r="A161" s="87" t="s">
        <v>74</v>
      </c>
      <c r="B161" s="52">
        <f>'DAY22'!H161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+(Table125[[#This Row],[OPENING ]]+Table125[[#This Row],[RECEIPTS]]+Table125[[#This Row],[RETURNS]])-(Table125[[#This Row],[EXCHANGED]]+Table125[[#This Row],[SALES]]+Table125[[#This Row],[ISSUES]])</f>
        <v>562</v>
      </c>
      <c r="I161" s="53">
        <v>0</v>
      </c>
      <c r="J161" s="58">
        <f>+I161-H161</f>
        <v>-562</v>
      </c>
      <c r="K161" s="53">
        <f>+'DAY22'!K161+'DAY23'!C161</f>
        <v>0</v>
      </c>
      <c r="L161" s="54">
        <f>+'DAY22'!L161+'DAY23'!D161</f>
        <v>0</v>
      </c>
      <c r="M161" s="55">
        <f>+'DAY22'!M161+'DAY23'!E161</f>
        <v>0</v>
      </c>
      <c r="N161" s="52">
        <f>+'DAY22'!N161+'DAY23'!F161</f>
        <v>0</v>
      </c>
      <c r="O161" s="276">
        <f>+'DAY22'!O161+'DAY23'!G161</f>
        <v>0</v>
      </c>
      <c r="P161" s="53">
        <f t="shared" si="58"/>
        <v>0</v>
      </c>
      <c r="Q161" s="54">
        <f t="shared" si="59"/>
        <v>0</v>
      </c>
      <c r="R161" s="55">
        <f t="shared" si="60"/>
        <v>0</v>
      </c>
      <c r="S161" s="52">
        <f t="shared" si="61"/>
        <v>0</v>
      </c>
      <c r="T161" s="276">
        <f t="shared" si="62"/>
        <v>0</v>
      </c>
      <c r="U161" s="62">
        <f t="shared" si="55"/>
        <v>0</v>
      </c>
    </row>
    <row r="162" spans="1:21" x14ac:dyDescent="0.25">
      <c r="A162" s="88" t="s">
        <v>75</v>
      </c>
      <c r="B162" s="52">
        <f>'DAY22'!H162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+(Table125[[#This Row],[OPENING ]]+Table125[[#This Row],[RECEIPTS]]+Table125[[#This Row],[RETURNS]])-(Table125[[#This Row],[EXCHANGED]]+Table125[[#This Row],[SALES]]+Table125[[#This Row],[ISSUES]])</f>
        <v>0</v>
      </c>
      <c r="I162" s="53">
        <v>0</v>
      </c>
      <c r="J162" s="58">
        <f t="shared" si="63"/>
        <v>0</v>
      </c>
      <c r="K162" s="53">
        <f>+'DAY22'!K162+'DAY23'!C162</f>
        <v>0</v>
      </c>
      <c r="L162" s="54">
        <f>+'DAY22'!L162+'DAY23'!D162</f>
        <v>0</v>
      </c>
      <c r="M162" s="55">
        <f>+'DAY22'!M162+'DAY23'!E162</f>
        <v>0</v>
      </c>
      <c r="N162" s="52">
        <f>+'DAY22'!N162+'DAY23'!F162</f>
        <v>0</v>
      </c>
      <c r="O162" s="276">
        <f>+'DAY22'!O162+'DAY23'!G162</f>
        <v>0</v>
      </c>
      <c r="P162" s="53">
        <f t="shared" si="58"/>
        <v>0</v>
      </c>
      <c r="Q162" s="54">
        <f t="shared" si="59"/>
        <v>0</v>
      </c>
      <c r="R162" s="55">
        <f t="shared" si="60"/>
        <v>0</v>
      </c>
      <c r="S162" s="52">
        <f t="shared" si="61"/>
        <v>0</v>
      </c>
      <c r="T162" s="276">
        <f t="shared" si="62"/>
        <v>0</v>
      </c>
      <c r="U162" s="62">
        <f t="shared" si="55"/>
        <v>0</v>
      </c>
    </row>
    <row r="163" spans="1:21" x14ac:dyDescent="0.25">
      <c r="A163" s="88" t="s">
        <v>76</v>
      </c>
      <c r="B163" s="52">
        <f>'DAY22'!H163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+(Table125[[#This Row],[OPENING ]]+Table125[[#This Row],[RECEIPTS]]+Table125[[#This Row],[RETURNS]])-(Table125[[#This Row],[EXCHANGED]]+Table125[[#This Row],[SALES]]+Table125[[#This Row],[ISSUES]])</f>
        <v>0</v>
      </c>
      <c r="I163" s="53">
        <v>0</v>
      </c>
      <c r="J163" s="58">
        <f t="shared" si="63"/>
        <v>0</v>
      </c>
      <c r="K163" s="53">
        <f>+'DAY22'!K163+'DAY23'!C163</f>
        <v>0</v>
      </c>
      <c r="L163" s="54">
        <f>+'DAY22'!L163+'DAY23'!D163</f>
        <v>0</v>
      </c>
      <c r="M163" s="55">
        <f>+'DAY22'!M163+'DAY23'!E163</f>
        <v>0</v>
      </c>
      <c r="N163" s="52">
        <f>+'DAY22'!N163+'DAY23'!F163</f>
        <v>0</v>
      </c>
      <c r="O163" s="276">
        <f>+'DAY22'!O163+'DAY23'!G163</f>
        <v>0</v>
      </c>
      <c r="P163" s="53">
        <f t="shared" si="58"/>
        <v>0</v>
      </c>
      <c r="Q163" s="54">
        <f t="shared" si="59"/>
        <v>0</v>
      </c>
      <c r="R163" s="55">
        <f t="shared" si="60"/>
        <v>0</v>
      </c>
      <c r="S163" s="52">
        <f t="shared" si="61"/>
        <v>0</v>
      </c>
      <c r="T163" s="276">
        <f t="shared" si="62"/>
        <v>0</v>
      </c>
      <c r="U163" s="62">
        <f t="shared" si="55"/>
        <v>0</v>
      </c>
    </row>
    <row r="164" spans="1:21" x14ac:dyDescent="0.25">
      <c r="A164" s="87" t="s">
        <v>77</v>
      </c>
      <c r="B164" s="52">
        <f>'DAY22'!H164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+(Table125[[#This Row],[OPENING ]]+Table125[[#This Row],[RECEIPTS]]+Table125[[#This Row],[RETURNS]])-(Table125[[#This Row],[EXCHANGED]]+Table125[[#This Row],[SALES]]+Table125[[#This Row],[ISSUES]])</f>
        <v>4</v>
      </c>
      <c r="I164" s="53">
        <v>0</v>
      </c>
      <c r="J164" s="58">
        <f t="shared" si="63"/>
        <v>-4</v>
      </c>
      <c r="K164" s="53">
        <f>+'DAY22'!K164+'DAY23'!C164</f>
        <v>0</v>
      </c>
      <c r="L164" s="54">
        <f>+'DAY22'!L164+'DAY23'!D164</f>
        <v>0</v>
      </c>
      <c r="M164" s="55">
        <f>+'DAY22'!M164+'DAY23'!E164</f>
        <v>0</v>
      </c>
      <c r="N164" s="52">
        <f>+'DAY22'!N164+'DAY23'!F164</f>
        <v>0</v>
      </c>
      <c r="O164" s="276">
        <f>+'DAY22'!O164+'DAY23'!G164</f>
        <v>0</v>
      </c>
      <c r="P164" s="53">
        <f t="shared" si="58"/>
        <v>0</v>
      </c>
      <c r="Q164" s="54">
        <f t="shared" si="59"/>
        <v>0</v>
      </c>
      <c r="R164" s="55">
        <f t="shared" si="60"/>
        <v>0</v>
      </c>
      <c r="S164" s="52">
        <f t="shared" si="61"/>
        <v>0</v>
      </c>
      <c r="T164" s="276">
        <f t="shared" si="62"/>
        <v>0</v>
      </c>
      <c r="U164" s="62">
        <f t="shared" si="55"/>
        <v>0</v>
      </c>
    </row>
    <row r="165" spans="1:21" x14ac:dyDescent="0.25">
      <c r="A165" s="109" t="s">
        <v>78</v>
      </c>
      <c r="B165" s="52">
        <f>'DAY22'!H165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+(Table125[[#This Row],[OPENING ]]+Table125[[#This Row],[RECEIPTS]]+Table125[[#This Row],[RETURNS]])-(Table125[[#This Row],[EXCHANGED]]+Table125[[#This Row],[SALES]]+Table125[[#This Row],[ISSUES]])</f>
        <v>0</v>
      </c>
      <c r="I165" s="53">
        <v>0</v>
      </c>
      <c r="J165" s="58">
        <f t="shared" si="63"/>
        <v>0</v>
      </c>
      <c r="K165" s="53">
        <f>+'DAY22'!K165+'DAY23'!C165</f>
        <v>0</v>
      </c>
      <c r="L165" s="54">
        <f>+'DAY22'!L165+'DAY23'!D165</f>
        <v>0</v>
      </c>
      <c r="M165" s="55">
        <f>+'DAY22'!M165+'DAY23'!E165</f>
        <v>0</v>
      </c>
      <c r="N165" s="52">
        <f>+'DAY22'!N165+'DAY23'!F165</f>
        <v>0</v>
      </c>
      <c r="O165" s="276">
        <f>+'DAY22'!O165+'DAY23'!G165</f>
        <v>0</v>
      </c>
      <c r="P165" s="53">
        <f t="shared" si="58"/>
        <v>0</v>
      </c>
      <c r="Q165" s="54">
        <f t="shared" si="59"/>
        <v>0</v>
      </c>
      <c r="R165" s="55">
        <f t="shared" si="60"/>
        <v>0</v>
      </c>
      <c r="S165" s="52">
        <f t="shared" si="61"/>
        <v>0</v>
      </c>
      <c r="T165" s="276">
        <f t="shared" si="62"/>
        <v>0</v>
      </c>
      <c r="U165" s="62">
        <f t="shared" si="55"/>
        <v>0</v>
      </c>
    </row>
    <row r="166" spans="1:21" x14ac:dyDescent="0.25">
      <c r="A166" s="109" t="s">
        <v>79</v>
      </c>
      <c r="B166" s="52">
        <f>'DAY22'!H166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+(Table125[[#This Row],[OPENING ]]+Table125[[#This Row],[RECEIPTS]]+Table125[[#This Row],[RETURNS]])-(Table125[[#This Row],[EXCHANGED]]+Table125[[#This Row],[SALES]]+Table125[[#This Row],[ISSUES]])</f>
        <v>0</v>
      </c>
      <c r="I166" s="53">
        <v>0</v>
      </c>
      <c r="J166" s="58">
        <f t="shared" si="63"/>
        <v>0</v>
      </c>
      <c r="K166" s="53">
        <f>+'DAY22'!K166+'DAY23'!C166</f>
        <v>0</v>
      </c>
      <c r="L166" s="54">
        <f>+'DAY22'!L166+'DAY23'!D166</f>
        <v>0</v>
      </c>
      <c r="M166" s="55">
        <f>+'DAY22'!M166+'DAY23'!E166</f>
        <v>0</v>
      </c>
      <c r="N166" s="52">
        <f>+'DAY22'!N166+'DAY23'!F166</f>
        <v>0</v>
      </c>
      <c r="O166" s="276">
        <f>+'DAY22'!O166+'DAY23'!G166</f>
        <v>0</v>
      </c>
      <c r="P166" s="53">
        <f t="shared" si="58"/>
        <v>0</v>
      </c>
      <c r="Q166" s="54">
        <f t="shared" si="59"/>
        <v>0</v>
      </c>
      <c r="R166" s="55">
        <f t="shared" si="60"/>
        <v>0</v>
      </c>
      <c r="S166" s="52">
        <f t="shared" si="61"/>
        <v>0</v>
      </c>
      <c r="T166" s="276">
        <f t="shared" si="62"/>
        <v>0</v>
      </c>
      <c r="U166" s="62">
        <f t="shared" si="55"/>
        <v>0</v>
      </c>
    </row>
    <row r="167" spans="1:21" x14ac:dyDescent="0.25">
      <c r="A167" s="109" t="s">
        <v>109</v>
      </c>
      <c r="B167" s="52">
        <f>'DAY22'!H167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+(Table125[[#This Row],[OPENING ]]+Table125[[#This Row],[RECEIPTS]]+Table125[[#This Row],[RETURNS]])-(Table125[[#This Row],[EXCHANGED]]+Table125[[#This Row],[SALES]]+Table125[[#This Row],[ISSUES]])</f>
        <v>317.2</v>
      </c>
      <c r="I167" s="53">
        <v>0</v>
      </c>
      <c r="J167" s="58">
        <f t="shared" si="63"/>
        <v>-317.2</v>
      </c>
      <c r="K167" s="53">
        <f>+'DAY22'!K167+'DAY23'!C167</f>
        <v>0</v>
      </c>
      <c r="L167" s="54">
        <f>+'DAY22'!L167+'DAY23'!D167</f>
        <v>0</v>
      </c>
      <c r="M167" s="55">
        <f>+'DAY22'!M167+'DAY23'!E167</f>
        <v>0</v>
      </c>
      <c r="N167" s="52">
        <f>+'DAY22'!N167+'DAY23'!F167</f>
        <v>0</v>
      </c>
      <c r="O167" s="276">
        <f>+'DAY22'!O167+'DAY23'!G167</f>
        <v>0</v>
      </c>
      <c r="P167" s="53">
        <f t="shared" si="58"/>
        <v>0</v>
      </c>
      <c r="Q167" s="54">
        <f t="shared" si="59"/>
        <v>0</v>
      </c>
      <c r="R167" s="55">
        <f t="shared" si="60"/>
        <v>0</v>
      </c>
      <c r="S167" s="52">
        <f t="shared" si="61"/>
        <v>0</v>
      </c>
      <c r="T167" s="276">
        <f t="shared" si="62"/>
        <v>0</v>
      </c>
      <c r="U167" s="62">
        <f t="shared" si="55"/>
        <v>0</v>
      </c>
    </row>
    <row r="168" spans="1:21" x14ac:dyDescent="0.25">
      <c r="A168" s="109" t="s">
        <v>110</v>
      </c>
      <c r="B168" s="52">
        <f>'DAY22'!H168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+(Table125[[#This Row],[OPENING ]]+Table125[[#This Row],[RECEIPTS]]+Table125[[#This Row],[RETURNS]])-(Table125[[#This Row],[EXCHANGED]]+Table125[[#This Row],[SALES]]+Table125[[#This Row],[ISSUES]])</f>
        <v>1254.2</v>
      </c>
      <c r="I168" s="53">
        <v>0</v>
      </c>
      <c r="J168" s="58">
        <f t="shared" si="63"/>
        <v>-1254.2</v>
      </c>
      <c r="K168" s="53">
        <f>+'DAY22'!K168+'DAY23'!C168</f>
        <v>0</v>
      </c>
      <c r="L168" s="54">
        <f>+'DAY22'!L168+'DAY23'!D168</f>
        <v>0</v>
      </c>
      <c r="M168" s="55">
        <f>+'DAY22'!M168+'DAY23'!E168</f>
        <v>0</v>
      </c>
      <c r="N168" s="52">
        <f>+'DAY22'!N168+'DAY23'!F168</f>
        <v>0</v>
      </c>
      <c r="O168" s="276">
        <f>+'DAY22'!O168+'DAY23'!G168</f>
        <v>0</v>
      </c>
      <c r="P168" s="53">
        <f t="shared" si="58"/>
        <v>0</v>
      </c>
      <c r="Q168" s="54">
        <f t="shared" si="59"/>
        <v>0</v>
      </c>
      <c r="R168" s="55">
        <f t="shared" si="60"/>
        <v>0</v>
      </c>
      <c r="S168" s="52">
        <f t="shared" si="61"/>
        <v>0</v>
      </c>
      <c r="T168" s="276">
        <f t="shared" si="62"/>
        <v>0</v>
      </c>
      <c r="U168" s="62">
        <f t="shared" si="55"/>
        <v>0</v>
      </c>
    </row>
    <row r="169" spans="1:21" x14ac:dyDescent="0.25">
      <c r="A169" s="109" t="s">
        <v>80</v>
      </c>
      <c r="B169" s="52">
        <f>'DAY22'!H169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+(Table125[[#This Row],[OPENING ]]+Table125[[#This Row],[RECEIPTS]]+Table125[[#This Row],[RETURNS]])-(Table125[[#This Row],[EXCHANGED]]+Table125[[#This Row],[SALES]]+Table125[[#This Row],[ISSUES]])</f>
        <v>0</v>
      </c>
      <c r="I169" s="53">
        <v>0</v>
      </c>
      <c r="J169" s="58">
        <f t="shared" si="63"/>
        <v>0</v>
      </c>
      <c r="K169" s="53">
        <f>+'DAY22'!K169+'DAY23'!C169</f>
        <v>0</v>
      </c>
      <c r="L169" s="54">
        <f>+'DAY22'!L169+'DAY23'!D169</f>
        <v>0</v>
      </c>
      <c r="M169" s="55">
        <f>+'DAY22'!M169+'DAY23'!E169</f>
        <v>0</v>
      </c>
      <c r="N169" s="52">
        <f>+'DAY22'!N169+'DAY23'!F169</f>
        <v>0</v>
      </c>
      <c r="O169" s="276">
        <f>+'DAY22'!O169+'DAY23'!G169</f>
        <v>0</v>
      </c>
      <c r="P169" s="53">
        <f t="shared" si="58"/>
        <v>0</v>
      </c>
      <c r="Q169" s="54">
        <f t="shared" si="59"/>
        <v>0</v>
      </c>
      <c r="R169" s="55">
        <f t="shared" si="60"/>
        <v>0</v>
      </c>
      <c r="S169" s="52">
        <f t="shared" si="61"/>
        <v>0</v>
      </c>
      <c r="T169" s="276">
        <f t="shared" si="62"/>
        <v>0</v>
      </c>
      <c r="U169" s="62">
        <f t="shared" si="55"/>
        <v>0</v>
      </c>
    </row>
    <row r="170" spans="1:21" x14ac:dyDescent="0.25">
      <c r="A170" s="109" t="s">
        <v>81</v>
      </c>
      <c r="B170" s="52">
        <f>'DAY22'!H170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+(Table125[[#This Row],[OPENING ]]+Table125[[#This Row],[RECEIPTS]]+Table125[[#This Row],[RETURNS]])-(Table125[[#This Row],[EXCHANGED]]+Table125[[#This Row],[SALES]]+Table125[[#This Row],[ISSUES]])</f>
        <v>0</v>
      </c>
      <c r="I170" s="53">
        <v>0</v>
      </c>
      <c r="J170" s="58">
        <f t="shared" si="63"/>
        <v>0</v>
      </c>
      <c r="K170" s="53">
        <f>+'DAY22'!K170+'DAY23'!C170</f>
        <v>0</v>
      </c>
      <c r="L170" s="54">
        <f>+'DAY22'!L170+'DAY23'!D170</f>
        <v>0</v>
      </c>
      <c r="M170" s="55">
        <f>+'DAY22'!M170+'DAY23'!E170</f>
        <v>0</v>
      </c>
      <c r="N170" s="52">
        <f>+'DAY22'!N170+'DAY23'!F170</f>
        <v>0</v>
      </c>
      <c r="O170" s="276">
        <f>+'DAY22'!O170+'DAY23'!G170</f>
        <v>0</v>
      </c>
      <c r="P170" s="53">
        <f t="shared" si="58"/>
        <v>0</v>
      </c>
      <c r="Q170" s="54">
        <f t="shared" si="59"/>
        <v>0</v>
      </c>
      <c r="R170" s="55">
        <f t="shared" si="60"/>
        <v>0</v>
      </c>
      <c r="S170" s="52">
        <f t="shared" si="61"/>
        <v>0</v>
      </c>
      <c r="T170" s="276">
        <f t="shared" si="62"/>
        <v>0</v>
      </c>
      <c r="U170" s="62">
        <f t="shared" si="55"/>
        <v>0</v>
      </c>
    </row>
    <row r="171" spans="1:21" x14ac:dyDescent="0.25">
      <c r="A171" s="89" t="s">
        <v>82</v>
      </c>
      <c r="B171" s="52">
        <f>'DAY22'!H171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+(Table125[[#This Row],[OPENING ]]+Table125[[#This Row],[RECEIPTS]]+Table125[[#This Row],[RETURNS]])-(Table125[[#This Row],[EXCHANGED]]+Table125[[#This Row],[SALES]]+Table125[[#This Row],[ISSUES]])</f>
        <v>0</v>
      </c>
      <c r="I171" s="53">
        <v>0</v>
      </c>
      <c r="J171" s="58">
        <f t="shared" si="63"/>
        <v>0</v>
      </c>
      <c r="K171" s="53">
        <f>+'DAY22'!K171+'DAY23'!C171</f>
        <v>0</v>
      </c>
      <c r="L171" s="54">
        <f>+'DAY22'!L171+'DAY23'!D171</f>
        <v>0</v>
      </c>
      <c r="M171" s="55">
        <f>+'DAY22'!M171+'DAY23'!E171</f>
        <v>0</v>
      </c>
      <c r="N171" s="52">
        <f>+'DAY22'!N171+'DAY23'!F171</f>
        <v>0</v>
      </c>
      <c r="O171" s="276">
        <f>+'DAY22'!O171+'DAY23'!G171</f>
        <v>0</v>
      </c>
      <c r="P171" s="53">
        <f t="shared" si="58"/>
        <v>0</v>
      </c>
      <c r="Q171" s="54">
        <f t="shared" si="59"/>
        <v>0</v>
      </c>
      <c r="R171" s="55">
        <f t="shared" si="60"/>
        <v>0</v>
      </c>
      <c r="S171" s="52">
        <f t="shared" si="61"/>
        <v>0</v>
      </c>
      <c r="T171" s="276">
        <f t="shared" si="62"/>
        <v>0</v>
      </c>
      <c r="U171" s="62">
        <f t="shared" si="55"/>
        <v>0</v>
      </c>
    </row>
    <row r="172" spans="1:21" x14ac:dyDescent="0.25">
      <c r="A172" s="90" t="s">
        <v>83</v>
      </c>
      <c r="B172" s="52">
        <f>'DAY22'!H172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+(Table125[[#This Row],[OPENING ]]+Table125[[#This Row],[RECEIPTS]]+Table125[[#This Row],[RETURNS]])-(Table125[[#This Row],[EXCHANGED]]+Table125[[#This Row],[SALES]]+Table125[[#This Row],[ISSUES]])</f>
        <v>504.2</v>
      </c>
      <c r="I172" s="53">
        <v>0</v>
      </c>
      <c r="J172" s="58">
        <f t="shared" si="63"/>
        <v>-504.2</v>
      </c>
      <c r="K172" s="53">
        <f>+'DAY22'!K172+'DAY23'!C172</f>
        <v>0</v>
      </c>
      <c r="L172" s="54">
        <f>+'DAY22'!L172+'DAY23'!D172</f>
        <v>0</v>
      </c>
      <c r="M172" s="55">
        <f>+'DAY22'!M172+'DAY23'!E172</f>
        <v>0</v>
      </c>
      <c r="N172" s="52">
        <f>+'DAY22'!N172+'DAY23'!F172</f>
        <v>0</v>
      </c>
      <c r="O172" s="276">
        <f>+'DAY22'!O172+'DAY23'!G172</f>
        <v>0</v>
      </c>
      <c r="P172" s="53">
        <f t="shared" si="58"/>
        <v>0</v>
      </c>
      <c r="Q172" s="54">
        <f t="shared" si="59"/>
        <v>0</v>
      </c>
      <c r="R172" s="55">
        <f t="shared" si="60"/>
        <v>0</v>
      </c>
      <c r="S172" s="52">
        <f t="shared" si="61"/>
        <v>0</v>
      </c>
      <c r="T172" s="276">
        <f t="shared" si="62"/>
        <v>0</v>
      </c>
      <c r="U172" s="62">
        <f t="shared" si="55"/>
        <v>0</v>
      </c>
    </row>
    <row r="173" spans="1:21" x14ac:dyDescent="0.25">
      <c r="A173" s="90" t="s">
        <v>86</v>
      </c>
      <c r="B173" s="52">
        <f>'DAY22'!H173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+(Table125[[#This Row],[OPENING ]]+Table125[[#This Row],[RECEIPTS]]+Table125[[#This Row],[RETURNS]])-(Table125[[#This Row],[EXCHANGED]]+Table125[[#This Row],[SALES]]+Table125[[#This Row],[ISSUES]])</f>
        <v>4.8</v>
      </c>
      <c r="I173" s="53">
        <v>0</v>
      </c>
      <c r="J173" s="58">
        <f t="shared" si="63"/>
        <v>-4.8</v>
      </c>
      <c r="K173" s="53">
        <f>+'DAY22'!K173+'DAY23'!C173</f>
        <v>0</v>
      </c>
      <c r="L173" s="54">
        <f>+'DAY22'!L173+'DAY23'!D173</f>
        <v>0</v>
      </c>
      <c r="M173" s="55">
        <f>+'DAY22'!M173+'DAY23'!E173</f>
        <v>0</v>
      </c>
      <c r="N173" s="52">
        <f>+'DAY22'!N173+'DAY23'!F173</f>
        <v>0</v>
      </c>
      <c r="O173" s="276">
        <f>+'DAY22'!O173+'DAY23'!G173</f>
        <v>0</v>
      </c>
      <c r="P173" s="53">
        <f t="shared" si="58"/>
        <v>0</v>
      </c>
      <c r="Q173" s="54">
        <f t="shared" si="59"/>
        <v>0</v>
      </c>
      <c r="R173" s="55">
        <f t="shared" si="60"/>
        <v>0</v>
      </c>
      <c r="S173" s="52">
        <f t="shared" si="61"/>
        <v>0</v>
      </c>
      <c r="T173" s="276">
        <f t="shared" si="62"/>
        <v>0</v>
      </c>
      <c r="U173" s="62">
        <f t="shared" si="55"/>
        <v>0</v>
      </c>
    </row>
    <row r="174" spans="1:21" x14ac:dyDescent="0.25">
      <c r="A174" s="94" t="s">
        <v>85</v>
      </c>
      <c r="B174" s="52">
        <f>'DAY22'!H174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+(Table125[[#This Row],[OPENING ]]+Table125[[#This Row],[RECEIPTS]]+Table125[[#This Row],[RETURNS]])-(Table125[[#This Row],[EXCHANGED]]+Table125[[#This Row],[SALES]]+Table125[[#This Row],[ISSUES]])</f>
        <v>800.8</v>
      </c>
      <c r="I174" s="53">
        <v>0</v>
      </c>
      <c r="J174" s="58">
        <f t="shared" si="63"/>
        <v>-800.8</v>
      </c>
      <c r="K174" s="53">
        <f>+'DAY22'!K174+'DAY23'!C174</f>
        <v>0</v>
      </c>
      <c r="L174" s="54">
        <f>+'DAY22'!L174+'DAY23'!D174</f>
        <v>0</v>
      </c>
      <c r="M174" s="55">
        <f>+'DAY22'!M174+'DAY23'!E174</f>
        <v>0</v>
      </c>
      <c r="N174" s="52">
        <f>+'DAY22'!N174+'DAY23'!F174</f>
        <v>0</v>
      </c>
      <c r="O174" s="276">
        <f>+'DAY22'!O174+'DAY23'!G174</f>
        <v>1.2</v>
      </c>
      <c r="P174" s="53">
        <f t="shared" si="58"/>
        <v>0</v>
      </c>
      <c r="Q174" s="54">
        <f t="shared" si="59"/>
        <v>0</v>
      </c>
      <c r="R174" s="55">
        <f t="shared" si="60"/>
        <v>0</v>
      </c>
      <c r="S174" s="52">
        <f t="shared" si="61"/>
        <v>0</v>
      </c>
      <c r="T174" s="276">
        <f t="shared" si="62"/>
        <v>5.2173913043478258E-2</v>
      </c>
      <c r="U174" s="62">
        <f t="shared" si="55"/>
        <v>15348.666666666666</v>
      </c>
    </row>
    <row r="175" spans="1:21" x14ac:dyDescent="0.25">
      <c r="A175" s="90" t="s">
        <v>84</v>
      </c>
      <c r="B175" s="52">
        <f>'DAY22'!H175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+(Table125[[#This Row],[OPENING ]]+Table125[[#This Row],[RECEIPTS]]+Table125[[#This Row],[RETURNS]])-(Table125[[#This Row],[EXCHANGED]]+Table125[[#This Row],[SALES]]+Table125[[#This Row],[ISSUES]])</f>
        <v>0</v>
      </c>
      <c r="I175" s="53">
        <v>0</v>
      </c>
      <c r="J175" s="58">
        <f t="shared" si="63"/>
        <v>0</v>
      </c>
      <c r="K175" s="53">
        <f>+'DAY22'!K175+'DAY23'!C175</f>
        <v>0</v>
      </c>
      <c r="L175" s="54">
        <f>+'DAY22'!L175+'DAY23'!D175</f>
        <v>0</v>
      </c>
      <c r="M175" s="55">
        <f>+'DAY22'!M175+'DAY23'!E175</f>
        <v>0</v>
      </c>
      <c r="N175" s="52">
        <f>+'DAY22'!N175+'DAY23'!F175</f>
        <v>0</v>
      </c>
      <c r="O175" s="276">
        <f>+'DAY22'!O175+'DAY23'!G175</f>
        <v>0</v>
      </c>
      <c r="P175" s="53">
        <f t="shared" si="58"/>
        <v>0</v>
      </c>
      <c r="Q175" s="54">
        <f t="shared" si="59"/>
        <v>0</v>
      </c>
      <c r="R175" s="55">
        <f t="shared" si="60"/>
        <v>0</v>
      </c>
      <c r="S175" s="52">
        <f t="shared" si="61"/>
        <v>0</v>
      </c>
      <c r="T175" s="276">
        <f t="shared" si="62"/>
        <v>0</v>
      </c>
      <c r="U175" s="62">
        <f t="shared" si="55"/>
        <v>0</v>
      </c>
    </row>
    <row r="176" spans="1:21" x14ac:dyDescent="0.25">
      <c r="A176" s="318" t="s">
        <v>87</v>
      </c>
      <c r="B176" s="52">
        <f>'DAY22'!H176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+(Table125[[#This Row],[OPENING ]]+Table125[[#This Row],[RECEIPTS]]+Table125[[#This Row],[RETURNS]])-(Table125[[#This Row],[EXCHANGED]]+Table125[[#This Row],[SALES]]+Table125[[#This Row],[ISSUES]])</f>
        <v>0</v>
      </c>
      <c r="I176" s="53">
        <v>0</v>
      </c>
      <c r="J176" s="58">
        <f t="shared" si="63"/>
        <v>0</v>
      </c>
      <c r="K176" s="53">
        <f>+'DAY22'!K176+'DAY23'!C176</f>
        <v>0</v>
      </c>
      <c r="L176" s="54">
        <f>+'DAY22'!L176+'DAY23'!D176</f>
        <v>0</v>
      </c>
      <c r="M176" s="55">
        <f>+'DAY22'!M176+'DAY23'!E176</f>
        <v>0</v>
      </c>
      <c r="N176" s="52">
        <f>+'DAY22'!N176+'DAY23'!F176</f>
        <v>0</v>
      </c>
      <c r="O176" s="276">
        <f>+'DAY22'!O176+'DAY23'!G176</f>
        <v>0</v>
      </c>
      <c r="P176" s="53">
        <f t="shared" si="58"/>
        <v>0</v>
      </c>
      <c r="Q176" s="54">
        <f t="shared" si="59"/>
        <v>0</v>
      </c>
      <c r="R176" s="55">
        <f t="shared" si="60"/>
        <v>0</v>
      </c>
      <c r="S176" s="52">
        <f t="shared" si="61"/>
        <v>0</v>
      </c>
      <c r="T176" s="276">
        <f t="shared" si="62"/>
        <v>0</v>
      </c>
      <c r="U176" s="62">
        <f t="shared" si="55"/>
        <v>0</v>
      </c>
    </row>
    <row r="177" spans="1:21" x14ac:dyDescent="0.25">
      <c r="A177" s="318" t="s">
        <v>89</v>
      </c>
      <c r="B177" s="52">
        <f>'DAY22'!H177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+(Table125[[#This Row],[OPENING ]]+Table125[[#This Row],[RECEIPTS]]+Table125[[#This Row],[RETURNS]])-(Table125[[#This Row],[EXCHANGED]]+Table125[[#This Row],[SALES]]+Table125[[#This Row],[ISSUES]])</f>
        <v>17.8</v>
      </c>
      <c r="I177" s="53">
        <v>0</v>
      </c>
      <c r="J177" s="58">
        <f t="shared" si="63"/>
        <v>-17.8</v>
      </c>
      <c r="K177" s="53">
        <f>+'DAY22'!K177+'DAY23'!C177</f>
        <v>0</v>
      </c>
      <c r="L177" s="54">
        <f>+'DAY22'!L177+'DAY23'!D177</f>
        <v>0</v>
      </c>
      <c r="M177" s="55">
        <f>+'DAY22'!M177+'DAY23'!E177</f>
        <v>0</v>
      </c>
      <c r="N177" s="52">
        <f>+'DAY22'!N177+'DAY23'!F177</f>
        <v>0</v>
      </c>
      <c r="O177" s="276">
        <f>+'DAY22'!O177+'DAY23'!G177</f>
        <v>0</v>
      </c>
      <c r="P177" s="53">
        <f t="shared" si="58"/>
        <v>0</v>
      </c>
      <c r="Q177" s="54">
        <f t="shared" si="59"/>
        <v>0</v>
      </c>
      <c r="R177" s="55">
        <f t="shared" si="60"/>
        <v>0</v>
      </c>
      <c r="S177" s="52">
        <f t="shared" si="61"/>
        <v>0</v>
      </c>
      <c r="T177" s="276">
        <f t="shared" si="62"/>
        <v>0</v>
      </c>
      <c r="U177" s="62">
        <f t="shared" si="55"/>
        <v>0</v>
      </c>
    </row>
    <row r="178" spans="1:21" x14ac:dyDescent="0.25">
      <c r="A178" s="318" t="s">
        <v>88</v>
      </c>
      <c r="B178" s="52">
        <f>'DAY22'!H178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+(Table125[[#This Row],[OPENING ]]+Table125[[#This Row],[RECEIPTS]]+Table125[[#This Row],[RETURNS]])-(Table125[[#This Row],[EXCHANGED]]+Table125[[#This Row],[SALES]]+Table125[[#This Row],[ISSUES]])</f>
        <v>0</v>
      </c>
      <c r="I178" s="53">
        <v>0</v>
      </c>
      <c r="J178" s="58">
        <f t="shared" si="63"/>
        <v>0</v>
      </c>
      <c r="K178" s="53">
        <f>+'DAY22'!K178+'DAY23'!C178</f>
        <v>0</v>
      </c>
      <c r="L178" s="54">
        <f>+'DAY22'!L178+'DAY23'!D178</f>
        <v>0</v>
      </c>
      <c r="M178" s="55">
        <f>+'DAY22'!M178+'DAY23'!E178</f>
        <v>0</v>
      </c>
      <c r="N178" s="52">
        <f>+'DAY22'!N178+'DAY23'!F178</f>
        <v>0</v>
      </c>
      <c r="O178" s="276">
        <f>+'DAY22'!O178+'DAY23'!G178</f>
        <v>0</v>
      </c>
      <c r="P178" s="53">
        <f t="shared" si="58"/>
        <v>0</v>
      </c>
      <c r="Q178" s="54">
        <f t="shared" si="59"/>
        <v>0</v>
      </c>
      <c r="R178" s="55">
        <f t="shared" si="60"/>
        <v>0</v>
      </c>
      <c r="S178" s="52">
        <f t="shared" si="61"/>
        <v>0</v>
      </c>
      <c r="T178" s="276">
        <f t="shared" si="62"/>
        <v>0</v>
      </c>
      <c r="U178" s="62">
        <f t="shared" si="55"/>
        <v>0</v>
      </c>
    </row>
    <row r="179" spans="1:21" x14ac:dyDescent="0.25">
      <c r="A179" s="88" t="s">
        <v>90</v>
      </c>
      <c r="B179" s="52">
        <f>'DAY22'!H179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+(Table125[[#This Row],[OPENING ]]+Table125[[#This Row],[RECEIPTS]]+Table125[[#This Row],[RETURNS]])-(Table125[[#This Row],[EXCHANGED]]+Table125[[#This Row],[SALES]]+Table125[[#This Row],[ISSUES]])</f>
        <v>0</v>
      </c>
      <c r="I179" s="53">
        <v>0</v>
      </c>
      <c r="J179" s="58">
        <f t="shared" si="63"/>
        <v>0</v>
      </c>
      <c r="K179" s="53">
        <f>+'DAY22'!K179+'DAY23'!C179</f>
        <v>0</v>
      </c>
      <c r="L179" s="54">
        <f>+'DAY22'!L179+'DAY23'!D179</f>
        <v>0</v>
      </c>
      <c r="M179" s="55">
        <f>+'DAY22'!M179+'DAY23'!E179</f>
        <v>0</v>
      </c>
      <c r="N179" s="52">
        <f>+'DAY22'!N179+'DAY23'!F179</f>
        <v>0</v>
      </c>
      <c r="O179" s="276">
        <f>+'DAY22'!O179+'DAY23'!G179</f>
        <v>0</v>
      </c>
      <c r="P179" s="53">
        <f t="shared" si="58"/>
        <v>0</v>
      </c>
      <c r="Q179" s="54">
        <f t="shared" si="59"/>
        <v>0</v>
      </c>
      <c r="R179" s="55">
        <f t="shared" si="60"/>
        <v>0</v>
      </c>
      <c r="S179" s="52">
        <f t="shared" si="61"/>
        <v>0</v>
      </c>
      <c r="T179" s="276">
        <f t="shared" si="62"/>
        <v>0</v>
      </c>
      <c r="U179" s="62">
        <f t="shared" si="55"/>
        <v>0</v>
      </c>
    </row>
    <row r="180" spans="1:21" x14ac:dyDescent="0.25">
      <c r="A180" s="88" t="s">
        <v>91</v>
      </c>
      <c r="B180" s="52">
        <f>'DAY22'!H180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+(Table125[[#This Row],[OPENING ]]+Table125[[#This Row],[RECEIPTS]]+Table125[[#This Row],[RETURNS]])-(Table125[[#This Row],[EXCHANGED]]+Table125[[#This Row],[SALES]]+Table125[[#This Row],[ISSUES]])</f>
        <v>368.44</v>
      </c>
      <c r="I180" s="53">
        <v>0</v>
      </c>
      <c r="J180" s="58">
        <f t="shared" si="63"/>
        <v>-368.44</v>
      </c>
      <c r="K180" s="53">
        <f>+'DAY22'!K180+'DAY23'!C180</f>
        <v>0</v>
      </c>
      <c r="L180" s="54">
        <f>+'DAY22'!L180+'DAY23'!D180</f>
        <v>0</v>
      </c>
      <c r="M180" s="55">
        <f>+'DAY22'!M180+'DAY23'!E180</f>
        <v>0</v>
      </c>
      <c r="N180" s="52">
        <f>+'DAY22'!N180+'DAY23'!F180</f>
        <v>0</v>
      </c>
      <c r="O180" s="276">
        <f>+'DAY22'!O180+'DAY23'!G180</f>
        <v>87.2</v>
      </c>
      <c r="P180" s="53">
        <f t="shared" si="58"/>
        <v>0</v>
      </c>
      <c r="Q180" s="54">
        <f t="shared" si="59"/>
        <v>0</v>
      </c>
      <c r="R180" s="55">
        <f t="shared" si="60"/>
        <v>0</v>
      </c>
      <c r="S180" s="52">
        <f t="shared" si="61"/>
        <v>0</v>
      </c>
      <c r="T180" s="276">
        <f t="shared" si="62"/>
        <v>3.7913043478260873</v>
      </c>
      <c r="U180" s="62">
        <f t="shared" si="55"/>
        <v>97.18027522935779</v>
      </c>
    </row>
    <row r="181" spans="1:21" x14ac:dyDescent="0.25">
      <c r="A181" s="88" t="s">
        <v>92</v>
      </c>
      <c r="B181" s="52">
        <f>'DAY22'!H181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+(Table125[[#This Row],[OPENING ]]+Table125[[#This Row],[RECEIPTS]]+Table125[[#This Row],[RETURNS]])-(Table125[[#This Row],[EXCHANGED]]+Table125[[#This Row],[SALES]]+Table125[[#This Row],[ISSUES]])</f>
        <v>0</v>
      </c>
      <c r="I181" s="53">
        <v>0</v>
      </c>
      <c r="J181" s="58">
        <f t="shared" si="63"/>
        <v>0</v>
      </c>
      <c r="K181" s="53">
        <f>+'DAY22'!K181+'DAY23'!C181</f>
        <v>0</v>
      </c>
      <c r="L181" s="54">
        <f>+'DAY22'!L181+'DAY23'!D181</f>
        <v>0</v>
      </c>
      <c r="M181" s="55">
        <f>+'DAY22'!M181+'DAY23'!E181</f>
        <v>0</v>
      </c>
      <c r="N181" s="52">
        <f>+'DAY22'!N181+'DAY23'!F181</f>
        <v>0</v>
      </c>
      <c r="O181" s="276">
        <f>+'DAY22'!O181+'DAY23'!G181</f>
        <v>0</v>
      </c>
      <c r="P181" s="53">
        <f t="shared" si="58"/>
        <v>0</v>
      </c>
      <c r="Q181" s="54">
        <f t="shared" si="59"/>
        <v>0</v>
      </c>
      <c r="R181" s="55">
        <f t="shared" si="60"/>
        <v>0</v>
      </c>
      <c r="S181" s="52">
        <f t="shared" si="61"/>
        <v>0</v>
      </c>
      <c r="T181" s="276">
        <f t="shared" si="62"/>
        <v>0</v>
      </c>
      <c r="U181" s="62">
        <f t="shared" si="55"/>
        <v>0</v>
      </c>
    </row>
    <row r="182" spans="1:21" x14ac:dyDescent="0.25">
      <c r="A182" s="88" t="s">
        <v>111</v>
      </c>
      <c r="B182" s="52">
        <f>'DAY22'!H182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+(Table125[[#This Row],[OPENING ]]+Table125[[#This Row],[RECEIPTS]]+Table125[[#This Row],[RETURNS]])-(Table125[[#This Row],[EXCHANGED]]+Table125[[#This Row],[SALES]]+Table125[[#This Row],[ISSUES]])</f>
        <v>0</v>
      </c>
      <c r="I182" s="53">
        <v>0</v>
      </c>
      <c r="J182" s="58">
        <f t="shared" si="63"/>
        <v>0</v>
      </c>
      <c r="K182" s="53">
        <f>+'DAY22'!K182+'DAY23'!C182</f>
        <v>0</v>
      </c>
      <c r="L182" s="54">
        <f>+'DAY22'!L182+'DAY23'!D182</f>
        <v>0</v>
      </c>
      <c r="M182" s="55">
        <f>+'DAY22'!M182+'DAY23'!E182</f>
        <v>0</v>
      </c>
      <c r="N182" s="52">
        <f>+'DAY22'!N182+'DAY23'!F182</f>
        <v>0</v>
      </c>
      <c r="O182" s="276">
        <f>+'DAY22'!O182+'DAY23'!G182</f>
        <v>0</v>
      </c>
      <c r="P182" s="53">
        <f t="shared" si="58"/>
        <v>0</v>
      </c>
      <c r="Q182" s="54">
        <f t="shared" si="59"/>
        <v>0</v>
      </c>
      <c r="R182" s="55">
        <f t="shared" si="60"/>
        <v>0</v>
      </c>
      <c r="S182" s="52">
        <f t="shared" si="61"/>
        <v>0</v>
      </c>
      <c r="T182" s="276">
        <f t="shared" si="62"/>
        <v>0</v>
      </c>
      <c r="U182" s="62">
        <f t="shared" si="55"/>
        <v>0</v>
      </c>
    </row>
    <row r="183" spans="1:21" x14ac:dyDescent="0.25">
      <c r="A183" s="87" t="s">
        <v>53</v>
      </c>
      <c r="B183" s="52">
        <f>'DAY22'!H183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+(Table125[[#This Row],[OPENING ]]+Table125[[#This Row],[RECEIPTS]]+Table125[[#This Row],[RETURNS]])-(Table125[[#This Row],[EXCHANGED]]+Table125[[#This Row],[SALES]]+Table125[[#This Row],[ISSUES]])</f>
        <v>0</v>
      </c>
      <c r="I183" s="53">
        <v>0</v>
      </c>
      <c r="J183" s="58">
        <f t="shared" si="63"/>
        <v>0</v>
      </c>
      <c r="K183" s="53">
        <f>+'DAY22'!K183+'DAY23'!C183</f>
        <v>0</v>
      </c>
      <c r="L183" s="54">
        <f>+'DAY22'!L183+'DAY23'!D183</f>
        <v>0</v>
      </c>
      <c r="M183" s="55">
        <f>+'DAY22'!M183+'DAY23'!E183</f>
        <v>0</v>
      </c>
      <c r="N183" s="52">
        <f>+'DAY22'!N183+'DAY23'!F183</f>
        <v>0</v>
      </c>
      <c r="O183" s="276">
        <f>+'DAY22'!O183+'DAY23'!G183</f>
        <v>0</v>
      </c>
      <c r="P183" s="53">
        <f t="shared" si="58"/>
        <v>0</v>
      </c>
      <c r="Q183" s="54">
        <f t="shared" si="59"/>
        <v>0</v>
      </c>
      <c r="R183" s="55">
        <f t="shared" si="60"/>
        <v>0</v>
      </c>
      <c r="S183" s="52">
        <f t="shared" si="61"/>
        <v>0</v>
      </c>
      <c r="T183" s="276">
        <f t="shared" si="62"/>
        <v>0</v>
      </c>
      <c r="U183" s="62">
        <f t="shared" si="55"/>
        <v>0</v>
      </c>
    </row>
    <row r="184" spans="1:21" x14ac:dyDescent="0.25">
      <c r="A184" s="321" t="s">
        <v>93</v>
      </c>
      <c r="B184" s="52">
        <f>'DAY22'!H184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+(Table125[[#This Row],[OPENING ]]+Table125[[#This Row],[RECEIPTS]]+Table125[[#This Row],[RETURNS]])-(Table125[[#This Row],[EXCHANGED]]+Table125[[#This Row],[SALES]]+Table125[[#This Row],[ISSUES]])</f>
        <v>0</v>
      </c>
      <c r="I184" s="53">
        <v>0</v>
      </c>
      <c r="J184" s="58">
        <f t="shared" si="63"/>
        <v>0</v>
      </c>
      <c r="K184" s="53">
        <f>+'DAY22'!K184+'DAY23'!C184</f>
        <v>0</v>
      </c>
      <c r="L184" s="54">
        <f>+'DAY22'!L184+'DAY23'!D184</f>
        <v>0</v>
      </c>
      <c r="M184" s="55">
        <f>+'DAY22'!M184+'DAY23'!E184</f>
        <v>0</v>
      </c>
      <c r="N184" s="52">
        <f>+'DAY22'!N184+'DAY23'!F184</f>
        <v>0</v>
      </c>
      <c r="O184" s="276">
        <f>+'DAY22'!O184+'DAY23'!G184</f>
        <v>0</v>
      </c>
      <c r="P184" s="53">
        <f t="shared" si="58"/>
        <v>0</v>
      </c>
      <c r="Q184" s="54">
        <f t="shared" si="59"/>
        <v>0</v>
      </c>
      <c r="R184" s="55">
        <f t="shared" si="60"/>
        <v>0</v>
      </c>
      <c r="S184" s="52">
        <f t="shared" si="61"/>
        <v>0</v>
      </c>
      <c r="T184" s="276">
        <f t="shared" si="62"/>
        <v>0</v>
      </c>
      <c r="U184" s="62">
        <f t="shared" si="55"/>
        <v>0</v>
      </c>
    </row>
    <row r="185" spans="1:21" x14ac:dyDescent="0.25">
      <c r="A185" s="321" t="s">
        <v>94</v>
      </c>
      <c r="B185" s="52">
        <f>'DAY22'!H185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+(Table125[[#This Row],[OPENING ]]+Table125[[#This Row],[RECEIPTS]]+Table125[[#This Row],[RETURNS]])-(Table125[[#This Row],[EXCHANGED]]+Table125[[#This Row],[SALES]]+Table125[[#This Row],[ISSUES]])</f>
        <v>0</v>
      </c>
      <c r="I185" s="53">
        <v>0</v>
      </c>
      <c r="J185" s="58">
        <f t="shared" si="63"/>
        <v>0</v>
      </c>
      <c r="K185" s="53">
        <f>+'DAY22'!K185+'DAY23'!C185</f>
        <v>0</v>
      </c>
      <c r="L185" s="54">
        <f>+'DAY22'!L185+'DAY23'!D185</f>
        <v>0</v>
      </c>
      <c r="M185" s="55">
        <f>+'DAY22'!M185+'DAY23'!E185</f>
        <v>0</v>
      </c>
      <c r="N185" s="52">
        <f>+'DAY22'!N185+'DAY23'!F185</f>
        <v>0</v>
      </c>
      <c r="O185" s="276">
        <f>+'DAY22'!O185+'DAY23'!G185</f>
        <v>0</v>
      </c>
      <c r="P185" s="53">
        <f t="shared" si="58"/>
        <v>0</v>
      </c>
      <c r="Q185" s="54">
        <f t="shared" si="59"/>
        <v>0</v>
      </c>
      <c r="R185" s="55">
        <f t="shared" si="60"/>
        <v>0</v>
      </c>
      <c r="S185" s="52">
        <f t="shared" si="61"/>
        <v>0</v>
      </c>
      <c r="T185" s="276">
        <f t="shared" si="62"/>
        <v>0</v>
      </c>
      <c r="U185" s="62">
        <f t="shared" si="55"/>
        <v>0</v>
      </c>
    </row>
    <row r="186" spans="1:21" x14ac:dyDescent="0.25">
      <c r="A186" s="84" t="s">
        <v>97</v>
      </c>
      <c r="B186" s="52">
        <f>'DAY22'!H186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+(Table125[[#This Row],[OPENING ]]+Table125[[#This Row],[RECEIPTS]]+Table125[[#This Row],[RETURNS]])-(Table125[[#This Row],[EXCHANGED]]+Table125[[#This Row],[SALES]]+Table125[[#This Row],[ISSUES]])</f>
        <v>655.4</v>
      </c>
      <c r="I186" s="53">
        <v>0</v>
      </c>
      <c r="J186" s="58">
        <f t="shared" si="63"/>
        <v>-655.4</v>
      </c>
      <c r="K186" s="53">
        <f>+'DAY22'!K186+'DAY23'!C186</f>
        <v>0</v>
      </c>
      <c r="L186" s="54">
        <f>+'DAY22'!L186+'DAY23'!D186</f>
        <v>0</v>
      </c>
      <c r="M186" s="55">
        <f>+'DAY22'!M186+'DAY23'!E186</f>
        <v>0</v>
      </c>
      <c r="N186" s="52">
        <f>+'DAY22'!N186+'DAY23'!F186</f>
        <v>0</v>
      </c>
      <c r="O186" s="276">
        <f>+'DAY22'!O186+'DAY23'!G186</f>
        <v>0</v>
      </c>
      <c r="P186" s="53">
        <f t="shared" si="58"/>
        <v>0</v>
      </c>
      <c r="Q186" s="54">
        <f t="shared" si="59"/>
        <v>0</v>
      </c>
      <c r="R186" s="55">
        <f t="shared" si="60"/>
        <v>0</v>
      </c>
      <c r="S186" s="52">
        <f t="shared" si="61"/>
        <v>0</v>
      </c>
      <c r="T186" s="276">
        <f t="shared" si="62"/>
        <v>0</v>
      </c>
      <c r="U186" s="62">
        <f t="shared" si="55"/>
        <v>0</v>
      </c>
    </row>
    <row r="187" spans="1:21" x14ac:dyDescent="0.25">
      <c r="A187" s="84" t="s">
        <v>96</v>
      </c>
      <c r="B187" s="52">
        <f>'DAY22'!H187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+(Table125[[#This Row],[OPENING ]]+Table125[[#This Row],[RECEIPTS]]+Table125[[#This Row],[RETURNS]])-(Table125[[#This Row],[EXCHANGED]]+Table125[[#This Row],[SALES]]+Table125[[#This Row],[ISSUES]])</f>
        <v>0</v>
      </c>
      <c r="I187" s="53">
        <v>0</v>
      </c>
      <c r="J187" s="58">
        <f t="shared" si="63"/>
        <v>0</v>
      </c>
      <c r="K187" s="53">
        <f>+'DAY22'!K187+'DAY23'!C187</f>
        <v>0</v>
      </c>
      <c r="L187" s="54">
        <f>+'DAY22'!L187+'DAY23'!D187</f>
        <v>0</v>
      </c>
      <c r="M187" s="55">
        <f>+'DAY22'!M187+'DAY23'!E187</f>
        <v>0</v>
      </c>
      <c r="N187" s="52">
        <f>+'DAY22'!N187+'DAY23'!F187</f>
        <v>0</v>
      </c>
      <c r="O187" s="276">
        <f>+'DAY22'!O187+'DAY23'!G187</f>
        <v>0</v>
      </c>
      <c r="P187" s="53">
        <f t="shared" si="58"/>
        <v>0</v>
      </c>
      <c r="Q187" s="54">
        <f t="shared" si="59"/>
        <v>0</v>
      </c>
      <c r="R187" s="55">
        <f t="shared" si="60"/>
        <v>0</v>
      </c>
      <c r="S187" s="52">
        <f t="shared" si="61"/>
        <v>0</v>
      </c>
      <c r="T187" s="276">
        <f t="shared" si="62"/>
        <v>0</v>
      </c>
      <c r="U187" s="62">
        <f t="shared" si="55"/>
        <v>0</v>
      </c>
    </row>
    <row r="188" spans="1:21" x14ac:dyDescent="0.25">
      <c r="A188" s="84" t="s">
        <v>95</v>
      </c>
      <c r="B188" s="52">
        <f>'DAY22'!H188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+(Table125[[#This Row],[OPENING ]]+Table125[[#This Row],[RECEIPTS]]+Table125[[#This Row],[RETURNS]])-(Table125[[#This Row],[EXCHANGED]]+Table125[[#This Row],[SALES]]+Table125[[#This Row],[ISSUES]])</f>
        <v>9.8000000000000007</v>
      </c>
      <c r="I188" s="53">
        <v>0</v>
      </c>
      <c r="J188" s="58">
        <f t="shared" si="63"/>
        <v>-9.8000000000000007</v>
      </c>
      <c r="K188" s="53">
        <f>+'DAY22'!K188+'DAY23'!C188</f>
        <v>0</v>
      </c>
      <c r="L188" s="54">
        <f>+'DAY22'!L188+'DAY23'!D188</f>
        <v>0</v>
      </c>
      <c r="M188" s="55">
        <f>+'DAY22'!M188+'DAY23'!E188</f>
        <v>0</v>
      </c>
      <c r="N188" s="52">
        <f>+'DAY22'!N188+'DAY23'!F188</f>
        <v>0</v>
      </c>
      <c r="O188" s="276">
        <f>+'DAY22'!O188+'DAY23'!G188</f>
        <v>0</v>
      </c>
      <c r="P188" s="53">
        <f t="shared" si="58"/>
        <v>0</v>
      </c>
      <c r="Q188" s="54">
        <f t="shared" si="59"/>
        <v>0</v>
      </c>
      <c r="R188" s="55">
        <f t="shared" si="60"/>
        <v>0</v>
      </c>
      <c r="S188" s="52">
        <f t="shared" si="61"/>
        <v>0</v>
      </c>
      <c r="T188" s="276">
        <f t="shared" si="62"/>
        <v>0</v>
      </c>
      <c r="U188" s="62">
        <f t="shared" si="55"/>
        <v>0</v>
      </c>
    </row>
    <row r="189" spans="1:21" x14ac:dyDescent="0.25">
      <c r="A189" s="92" t="s">
        <v>98</v>
      </c>
      <c r="B189" s="52">
        <f>'DAY22'!H189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+(Table125[[#This Row],[OPENING ]]+Table125[[#This Row],[RECEIPTS]]+Table125[[#This Row],[RETURNS]])-(Table125[[#This Row],[EXCHANGED]]+Table125[[#This Row],[SALES]]+Table125[[#This Row],[ISSUES]])</f>
        <v>0</v>
      </c>
      <c r="I189" s="53">
        <v>0</v>
      </c>
      <c r="J189" s="58">
        <f t="shared" si="63"/>
        <v>0</v>
      </c>
      <c r="K189" s="53">
        <f>+'DAY22'!K189+'DAY23'!C189</f>
        <v>0</v>
      </c>
      <c r="L189" s="54">
        <f>+'DAY22'!L189+'DAY23'!D189</f>
        <v>0</v>
      </c>
      <c r="M189" s="55">
        <f>+'DAY22'!M189+'DAY23'!E189</f>
        <v>0</v>
      </c>
      <c r="N189" s="52">
        <f>+'DAY22'!N189+'DAY23'!F189</f>
        <v>0</v>
      </c>
      <c r="O189" s="276">
        <f>+'DAY22'!O189+'DAY23'!G189</f>
        <v>0</v>
      </c>
      <c r="P189" s="53">
        <f t="shared" si="58"/>
        <v>0</v>
      </c>
      <c r="Q189" s="54">
        <f t="shared" si="59"/>
        <v>0</v>
      </c>
      <c r="R189" s="55">
        <f t="shared" si="60"/>
        <v>0</v>
      </c>
      <c r="S189" s="52">
        <f t="shared" si="61"/>
        <v>0</v>
      </c>
      <c r="T189" s="276">
        <f t="shared" si="62"/>
        <v>0</v>
      </c>
      <c r="U189" s="62">
        <f t="shared" si="55"/>
        <v>0</v>
      </c>
    </row>
    <row r="190" spans="1:21" x14ac:dyDescent="0.25">
      <c r="A190" s="92" t="s">
        <v>99</v>
      </c>
      <c r="B190" s="52">
        <f>'DAY22'!H190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+(Table125[[#This Row],[OPENING ]]+Table125[[#This Row],[RECEIPTS]]+Table125[[#This Row],[RETURNS]])-(Table125[[#This Row],[EXCHANGED]]+Table125[[#This Row],[SALES]]+Table125[[#This Row],[ISSUES]])</f>
        <v>0</v>
      </c>
      <c r="I190" s="53">
        <v>0</v>
      </c>
      <c r="J190" s="58">
        <f t="shared" si="63"/>
        <v>0</v>
      </c>
      <c r="K190" s="53">
        <f>+'DAY22'!K190+'DAY23'!C190</f>
        <v>0</v>
      </c>
      <c r="L190" s="54">
        <f>+'DAY22'!L190+'DAY23'!D190</f>
        <v>0</v>
      </c>
      <c r="M190" s="55">
        <f>+'DAY22'!M190+'DAY23'!E190</f>
        <v>0</v>
      </c>
      <c r="N190" s="52">
        <f>+'DAY22'!N190+'DAY23'!F190</f>
        <v>0</v>
      </c>
      <c r="O190" s="276">
        <f>+'DAY22'!O190+'DAY23'!G190</f>
        <v>0</v>
      </c>
      <c r="P190" s="53">
        <f t="shared" si="58"/>
        <v>0</v>
      </c>
      <c r="Q190" s="54">
        <f t="shared" si="59"/>
        <v>0</v>
      </c>
      <c r="R190" s="55">
        <f t="shared" si="60"/>
        <v>0</v>
      </c>
      <c r="S190" s="52">
        <f t="shared" si="61"/>
        <v>0</v>
      </c>
      <c r="T190" s="276">
        <f t="shared" si="62"/>
        <v>0</v>
      </c>
      <c r="U190" s="62">
        <f t="shared" si="55"/>
        <v>0</v>
      </c>
    </row>
    <row r="191" spans="1:21" x14ac:dyDescent="0.25">
      <c r="A191" s="93" t="s">
        <v>100</v>
      </c>
      <c r="B191" s="52">
        <f>'DAY22'!H191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+(Table125[[#This Row],[OPENING ]]+Table125[[#This Row],[RECEIPTS]]+Table125[[#This Row],[RETURNS]])-(Table125[[#This Row],[EXCHANGED]]+Table125[[#This Row],[SALES]]+Table125[[#This Row],[ISSUES]])</f>
        <v>35</v>
      </c>
      <c r="I191" s="53">
        <v>0</v>
      </c>
      <c r="J191" s="58">
        <f t="shared" si="63"/>
        <v>-35</v>
      </c>
      <c r="K191" s="53">
        <f>+'DAY22'!K191+'DAY23'!C191</f>
        <v>25</v>
      </c>
      <c r="L191" s="54">
        <f>+'DAY22'!L191+'DAY23'!D191</f>
        <v>0</v>
      </c>
      <c r="M191" s="55">
        <f>+'DAY22'!M191+'DAY23'!E191</f>
        <v>0</v>
      </c>
      <c r="N191" s="52">
        <f>+'DAY22'!N191+'DAY23'!F191</f>
        <v>0</v>
      </c>
      <c r="O191" s="276">
        <f>+'DAY22'!O191+'DAY23'!G191</f>
        <v>0</v>
      </c>
      <c r="P191" s="53">
        <f t="shared" si="58"/>
        <v>1.0869565217391304</v>
      </c>
      <c r="Q191" s="54">
        <f t="shared" si="59"/>
        <v>0</v>
      </c>
      <c r="R191" s="55">
        <f t="shared" si="60"/>
        <v>0</v>
      </c>
      <c r="S191" s="52">
        <f t="shared" si="61"/>
        <v>0</v>
      </c>
      <c r="T191" s="276">
        <f t="shared" si="62"/>
        <v>0</v>
      </c>
      <c r="U191" s="62">
        <f t="shared" si="55"/>
        <v>32.200000000000003</v>
      </c>
    </row>
    <row r="192" spans="1:21" x14ac:dyDescent="0.25">
      <c r="A192" s="81" t="s">
        <v>101</v>
      </c>
      <c r="B192" s="52">
        <f>'DAY22'!H192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+(Table125[[#This Row],[OPENING ]]+Table125[[#This Row],[RECEIPTS]]+Table125[[#This Row],[RETURNS]])-(Table125[[#This Row],[EXCHANGED]]+Table125[[#This Row],[SALES]]+Table125[[#This Row],[ISSUES]])</f>
        <v>10.199999999999999</v>
      </c>
      <c r="I192" s="53">
        <v>0</v>
      </c>
      <c r="J192" s="58">
        <f t="shared" si="63"/>
        <v>-10.199999999999999</v>
      </c>
      <c r="K192" s="53">
        <f>+'DAY22'!K192+'DAY23'!C192</f>
        <v>0</v>
      </c>
      <c r="L192" s="54">
        <f>+'DAY22'!L192+'DAY23'!D192</f>
        <v>0</v>
      </c>
      <c r="M192" s="55">
        <f>+'DAY22'!M192+'DAY23'!E192</f>
        <v>0</v>
      </c>
      <c r="N192" s="52">
        <f>+'DAY22'!N192+'DAY23'!F192</f>
        <v>0</v>
      </c>
      <c r="O192" s="276">
        <f>+'DAY22'!O192+'DAY23'!G192</f>
        <v>0</v>
      </c>
      <c r="P192" s="53">
        <f t="shared" si="58"/>
        <v>0</v>
      </c>
      <c r="Q192" s="54">
        <f t="shared" si="59"/>
        <v>0</v>
      </c>
      <c r="R192" s="55">
        <f t="shared" si="60"/>
        <v>0</v>
      </c>
      <c r="S192" s="52">
        <f t="shared" si="61"/>
        <v>0</v>
      </c>
      <c r="T192" s="276">
        <f t="shared" si="62"/>
        <v>0</v>
      </c>
      <c r="U192" s="62">
        <f t="shared" si="55"/>
        <v>0</v>
      </c>
    </row>
    <row r="193" spans="1:21" x14ac:dyDescent="0.25">
      <c r="A193" s="109" t="s">
        <v>102</v>
      </c>
      <c r="B193" s="52">
        <f>'DAY22'!H193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+(Table125[[#This Row],[OPENING ]]+Table125[[#This Row],[RECEIPTS]]+Table125[[#This Row],[RETURNS]])-(Table125[[#This Row],[EXCHANGED]]+Table125[[#This Row],[SALES]]+Table125[[#This Row],[ISSUES]])</f>
        <v>0</v>
      </c>
      <c r="I193" s="53">
        <v>0</v>
      </c>
      <c r="J193" s="58">
        <f t="shared" si="63"/>
        <v>0</v>
      </c>
      <c r="K193" s="53">
        <f>+'DAY22'!K193+'DAY23'!C193</f>
        <v>0</v>
      </c>
      <c r="L193" s="54">
        <f>+'DAY22'!L193+'DAY23'!D193</f>
        <v>0</v>
      </c>
      <c r="M193" s="55">
        <f>+'DAY22'!M193+'DAY23'!E193</f>
        <v>0</v>
      </c>
      <c r="N193" s="52">
        <f>+'DAY22'!N193+'DAY23'!F193</f>
        <v>0</v>
      </c>
      <c r="O193" s="276">
        <f>+'DAY22'!O193+'DAY23'!G193</f>
        <v>0</v>
      </c>
      <c r="P193" s="53">
        <f t="shared" si="58"/>
        <v>0</v>
      </c>
      <c r="Q193" s="54">
        <f t="shared" si="59"/>
        <v>0</v>
      </c>
      <c r="R193" s="55">
        <f t="shared" si="60"/>
        <v>0</v>
      </c>
      <c r="S193" s="52">
        <f t="shared" si="61"/>
        <v>0</v>
      </c>
      <c r="T193" s="276">
        <f t="shared" si="62"/>
        <v>0</v>
      </c>
      <c r="U193" s="62">
        <f t="shared" si="55"/>
        <v>0</v>
      </c>
    </row>
    <row r="194" spans="1:21" x14ac:dyDescent="0.25">
      <c r="A194" s="318" t="s">
        <v>103</v>
      </c>
      <c r="B194" s="52">
        <f>'DAY22'!H194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+(Table125[[#This Row],[OPENING ]]+Table125[[#This Row],[RECEIPTS]]+Table125[[#This Row],[RETURNS]])-(Table125[[#This Row],[EXCHANGED]]+Table125[[#This Row],[SALES]]+Table125[[#This Row],[ISSUES]])</f>
        <v>855.4</v>
      </c>
      <c r="I194" s="53">
        <v>0</v>
      </c>
      <c r="J194" s="58">
        <f t="shared" si="63"/>
        <v>-855.4</v>
      </c>
      <c r="K194" s="53">
        <f>+'DAY22'!K194+'DAY23'!C194</f>
        <v>0</v>
      </c>
      <c r="L194" s="54">
        <f>+'DAY22'!L194+'DAY23'!D194</f>
        <v>0</v>
      </c>
      <c r="M194" s="55">
        <f>+'DAY22'!M194+'DAY23'!E194</f>
        <v>0</v>
      </c>
      <c r="N194" s="52">
        <f>+'DAY22'!N194+'DAY23'!F194</f>
        <v>0</v>
      </c>
      <c r="O194" s="276">
        <f>+'DAY22'!O194+'DAY23'!G194</f>
        <v>0</v>
      </c>
      <c r="P194" s="53">
        <f t="shared" si="58"/>
        <v>0</v>
      </c>
      <c r="Q194" s="54">
        <f t="shared" si="59"/>
        <v>0</v>
      </c>
      <c r="R194" s="55">
        <f t="shared" si="60"/>
        <v>0</v>
      </c>
      <c r="S194" s="52">
        <f t="shared" si="61"/>
        <v>0</v>
      </c>
      <c r="T194" s="276">
        <f t="shared" si="62"/>
        <v>0</v>
      </c>
      <c r="U194" s="62">
        <f t="shared" si="55"/>
        <v>0</v>
      </c>
    </row>
    <row r="195" spans="1:21" x14ac:dyDescent="0.25">
      <c r="A195" s="87" t="s">
        <v>247</v>
      </c>
      <c r="B195" s="52">
        <f>'DAY22'!H195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+(Table125[[#This Row],[OPENING ]]+Table125[[#This Row],[RECEIPTS]]+Table125[[#This Row],[RETURNS]])-(Table125[[#This Row],[EXCHANGED]]+Table125[[#This Row],[SALES]]+Table125[[#This Row],[ISSUES]])</f>
        <v>3516.4</v>
      </c>
      <c r="I195" s="53">
        <v>0</v>
      </c>
      <c r="J195" s="58">
        <f t="shared" si="63"/>
        <v>-3516.4</v>
      </c>
      <c r="K195" s="53">
        <f>+'DAY22'!K195+'DAY23'!C195</f>
        <v>0</v>
      </c>
      <c r="L195" s="54">
        <f>+'DAY22'!L195+'DAY23'!D195</f>
        <v>9.6</v>
      </c>
      <c r="M195" s="55">
        <f>+'DAY22'!M195+'DAY23'!E195</f>
        <v>0</v>
      </c>
      <c r="N195" s="52">
        <f>+'DAY22'!N195+'DAY23'!F195</f>
        <v>0</v>
      </c>
      <c r="O195" s="276">
        <f>+'DAY22'!O195+'DAY23'!G195</f>
        <v>0</v>
      </c>
      <c r="P195" s="53">
        <f t="shared" si="58"/>
        <v>0</v>
      </c>
      <c r="Q195" s="54">
        <f t="shared" si="59"/>
        <v>0.41739130434782606</v>
      </c>
      <c r="R195" s="55">
        <f t="shared" si="60"/>
        <v>0</v>
      </c>
      <c r="S195" s="52">
        <f t="shared" si="61"/>
        <v>0</v>
      </c>
      <c r="T195" s="276">
        <f t="shared" si="62"/>
        <v>0</v>
      </c>
      <c r="U195" s="62">
        <f t="shared" si="55"/>
        <v>8424.7083333333339</v>
      </c>
    </row>
    <row r="196" spans="1:21" x14ac:dyDescent="0.25">
      <c r="A196" s="87" t="s">
        <v>104</v>
      </c>
      <c r="B196" s="52">
        <f>'DAY22'!H196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+(Table125[[#This Row],[OPENING ]]+Table125[[#This Row],[RECEIPTS]]+Table125[[#This Row],[RETURNS]])-(Table125[[#This Row],[EXCHANGED]]+Table125[[#This Row],[SALES]]+Table125[[#This Row],[ISSUES]])</f>
        <v>200</v>
      </c>
      <c r="I196" s="53">
        <v>0</v>
      </c>
      <c r="J196" s="58">
        <f t="shared" si="63"/>
        <v>-200</v>
      </c>
      <c r="K196" s="53">
        <f>+'DAY22'!K196+'DAY23'!C196</f>
        <v>0</v>
      </c>
      <c r="L196" s="54">
        <f>+'DAY22'!L196+'DAY23'!D196</f>
        <v>0</v>
      </c>
      <c r="M196" s="55">
        <f>+'DAY22'!M196+'DAY23'!E196</f>
        <v>0</v>
      </c>
      <c r="N196" s="52">
        <f>+'DAY22'!N196+'DAY23'!F196</f>
        <v>0</v>
      </c>
      <c r="O196" s="276">
        <f>+'DAY22'!O196+'DAY23'!G196</f>
        <v>0</v>
      </c>
      <c r="P196" s="53">
        <f t="shared" si="58"/>
        <v>0</v>
      </c>
      <c r="Q196" s="54">
        <f t="shared" si="59"/>
        <v>0</v>
      </c>
      <c r="R196" s="55">
        <f t="shared" si="60"/>
        <v>0</v>
      </c>
      <c r="S196" s="52">
        <f t="shared" si="61"/>
        <v>0</v>
      </c>
      <c r="T196" s="276">
        <f t="shared" si="62"/>
        <v>0</v>
      </c>
      <c r="U196" s="62">
        <f t="shared" si="55"/>
        <v>0</v>
      </c>
    </row>
    <row r="197" spans="1:21" x14ac:dyDescent="0.25">
      <c r="A197" s="85" t="s">
        <v>118</v>
      </c>
      <c r="B197" s="52">
        <f>'DAY22'!H197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+(Table125[[#This Row],[OPENING ]]+Table125[[#This Row],[RECEIPTS]]+Table125[[#This Row],[RETURNS]])-(Table125[[#This Row],[EXCHANGED]]+Table125[[#This Row],[SALES]]+Table125[[#This Row],[ISSUES]])</f>
        <v>0</v>
      </c>
      <c r="I197" s="53">
        <v>0</v>
      </c>
      <c r="J197" s="58">
        <f t="shared" si="63"/>
        <v>0</v>
      </c>
      <c r="K197" s="53">
        <f>+'DAY22'!K197+'DAY23'!C197</f>
        <v>0</v>
      </c>
      <c r="L197" s="54">
        <f>+'DAY22'!L197+'DAY23'!D197</f>
        <v>0</v>
      </c>
      <c r="M197" s="55">
        <f>+'DAY22'!M197+'DAY23'!E197</f>
        <v>0</v>
      </c>
      <c r="N197" s="52">
        <f>+'DAY22'!N197+'DAY23'!F197</f>
        <v>0</v>
      </c>
      <c r="O197" s="276">
        <f>+'DAY22'!O197+'DAY23'!G197</f>
        <v>0</v>
      </c>
      <c r="P197" s="53">
        <f t="shared" si="58"/>
        <v>0</v>
      </c>
      <c r="Q197" s="54">
        <f t="shared" si="59"/>
        <v>0</v>
      </c>
      <c r="R197" s="55">
        <f t="shared" si="60"/>
        <v>0</v>
      </c>
      <c r="S197" s="52">
        <f t="shared" si="61"/>
        <v>0</v>
      </c>
      <c r="T197" s="276">
        <f t="shared" si="62"/>
        <v>0</v>
      </c>
      <c r="U197" s="62">
        <f t="shared" si="55"/>
        <v>0</v>
      </c>
    </row>
    <row r="198" spans="1:21" x14ac:dyDescent="0.25">
      <c r="A198" s="94" t="s">
        <v>119</v>
      </c>
      <c r="B198" s="52">
        <f>'DAY22'!H198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+(Table125[[#This Row],[OPENING ]]+Table125[[#This Row],[RECEIPTS]]+Table125[[#This Row],[RETURNS]])-(Table125[[#This Row],[EXCHANGED]]+Table125[[#This Row],[SALES]]+Table125[[#This Row],[ISSUES]])</f>
        <v>0</v>
      </c>
      <c r="I198" s="53">
        <v>0</v>
      </c>
      <c r="J198" s="58">
        <f t="shared" si="63"/>
        <v>0</v>
      </c>
      <c r="K198" s="53">
        <f>+'DAY22'!K198+'DAY23'!C198</f>
        <v>0</v>
      </c>
      <c r="L198" s="54">
        <f>+'DAY22'!L198+'DAY23'!D198</f>
        <v>0</v>
      </c>
      <c r="M198" s="55">
        <f>+'DAY22'!M198+'DAY23'!E198</f>
        <v>0</v>
      </c>
      <c r="N198" s="52">
        <f>+'DAY22'!N198+'DAY23'!F198</f>
        <v>0</v>
      </c>
      <c r="O198" s="276">
        <f>+'DAY22'!O198+'DAY23'!G198</f>
        <v>0</v>
      </c>
      <c r="P198" s="53">
        <f t="shared" si="58"/>
        <v>0</v>
      </c>
      <c r="Q198" s="54">
        <f t="shared" si="59"/>
        <v>0</v>
      </c>
      <c r="R198" s="55">
        <f t="shared" si="60"/>
        <v>0</v>
      </c>
      <c r="S198" s="52">
        <f t="shared" si="61"/>
        <v>0</v>
      </c>
      <c r="T198" s="276">
        <f t="shared" si="62"/>
        <v>0</v>
      </c>
      <c r="U198" s="62">
        <f t="shared" si="55"/>
        <v>0</v>
      </c>
    </row>
    <row r="199" spans="1:21" x14ac:dyDescent="0.25">
      <c r="A199" s="84" t="s">
        <v>145</v>
      </c>
      <c r="B199" s="52">
        <f>'DAY22'!H199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+(Table125[[#This Row],[OPENING ]]+Table125[[#This Row],[RECEIPTS]]+Table125[[#This Row],[RETURNS]])-(Table125[[#This Row],[EXCHANGED]]+Table125[[#This Row],[SALES]]+Table125[[#This Row],[ISSUES]])</f>
        <v>0</v>
      </c>
      <c r="I199" s="53">
        <v>0</v>
      </c>
      <c r="J199" s="58">
        <f t="shared" si="63"/>
        <v>0</v>
      </c>
      <c r="K199" s="53">
        <f>+'DAY22'!K199+'DAY23'!C199</f>
        <v>0</v>
      </c>
      <c r="L199" s="54">
        <f>+'DAY22'!L199+'DAY23'!D199</f>
        <v>0</v>
      </c>
      <c r="M199" s="55">
        <f>+'DAY22'!M199+'DAY23'!E199</f>
        <v>0</v>
      </c>
      <c r="N199" s="52">
        <f>+'DAY22'!N199+'DAY23'!F199</f>
        <v>0</v>
      </c>
      <c r="O199" s="276">
        <f>+'DAY22'!O199+'DAY23'!G199</f>
        <v>0</v>
      </c>
      <c r="P199" s="53">
        <f t="shared" si="58"/>
        <v>0</v>
      </c>
      <c r="Q199" s="54">
        <f t="shared" si="59"/>
        <v>0</v>
      </c>
      <c r="R199" s="55">
        <f t="shared" si="60"/>
        <v>0</v>
      </c>
      <c r="S199" s="52">
        <f t="shared" si="61"/>
        <v>0</v>
      </c>
      <c r="T199" s="276">
        <f t="shared" si="62"/>
        <v>0</v>
      </c>
      <c r="U199" s="62">
        <f t="shared" si="55"/>
        <v>0</v>
      </c>
    </row>
    <row r="200" spans="1:21" x14ac:dyDescent="0.25">
      <c r="A200" s="88" t="s">
        <v>218</v>
      </c>
      <c r="B200" s="52">
        <f>'DAY22'!H200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+(Table125[[#This Row],[OPENING ]]+Table125[[#This Row],[RECEIPTS]]+Table125[[#This Row],[RETURNS]])-(Table125[[#This Row],[EXCHANGED]]+Table125[[#This Row],[SALES]]+Table125[[#This Row],[ISSUES]])</f>
        <v>0</v>
      </c>
      <c r="I200" s="53">
        <v>0</v>
      </c>
      <c r="J200" s="58">
        <f t="shared" si="63"/>
        <v>0</v>
      </c>
      <c r="K200" s="53">
        <f>+'DAY22'!K200+'DAY23'!C200</f>
        <v>0</v>
      </c>
      <c r="L200" s="54">
        <f>+'DAY22'!L200+'DAY23'!D200</f>
        <v>0</v>
      </c>
      <c r="M200" s="55">
        <f>+'DAY22'!M200+'DAY23'!E200</f>
        <v>0</v>
      </c>
      <c r="N200" s="52">
        <f>+'DAY22'!N200+'DAY23'!F200</f>
        <v>0</v>
      </c>
      <c r="O200" s="276">
        <f>+'DAY22'!O200+'DAY23'!G200</f>
        <v>0</v>
      </c>
      <c r="P200" s="53">
        <f t="shared" si="58"/>
        <v>0</v>
      </c>
      <c r="Q200" s="54">
        <f t="shared" si="59"/>
        <v>0</v>
      </c>
      <c r="R200" s="55">
        <f t="shared" si="60"/>
        <v>0</v>
      </c>
      <c r="S200" s="52">
        <f t="shared" si="61"/>
        <v>0</v>
      </c>
      <c r="T200" s="276">
        <f t="shared" si="62"/>
        <v>0</v>
      </c>
      <c r="U200" s="62">
        <f t="shared" si="55"/>
        <v>0</v>
      </c>
    </row>
    <row r="201" spans="1:21" x14ac:dyDescent="0.25">
      <c r="A201" s="88" t="s">
        <v>219</v>
      </c>
      <c r="B201" s="52">
        <f>'DAY22'!H201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+(Table125[[#This Row],[OPENING ]]+Table125[[#This Row],[RECEIPTS]]+Table125[[#This Row],[RETURNS]])-(Table125[[#This Row],[EXCHANGED]]+Table125[[#This Row],[SALES]]+Table125[[#This Row],[ISSUES]])</f>
        <v>0</v>
      </c>
      <c r="I201" s="53">
        <v>0</v>
      </c>
      <c r="J201" s="58">
        <f t="shared" si="63"/>
        <v>0</v>
      </c>
      <c r="K201" s="53">
        <f>+'DAY22'!K201+'DAY23'!C201</f>
        <v>0</v>
      </c>
      <c r="L201" s="54">
        <f>+'DAY22'!L201+'DAY23'!D201</f>
        <v>0</v>
      </c>
      <c r="M201" s="55">
        <f>+'DAY22'!M201+'DAY23'!E201</f>
        <v>0</v>
      </c>
      <c r="N201" s="52">
        <f>+'DAY22'!N201+'DAY23'!F201</f>
        <v>0</v>
      </c>
      <c r="O201" s="276">
        <f>+'DAY22'!O201+'DAY23'!G201</f>
        <v>0</v>
      </c>
      <c r="P201" s="53">
        <f t="shared" si="58"/>
        <v>0</v>
      </c>
      <c r="Q201" s="54">
        <f t="shared" si="59"/>
        <v>0</v>
      </c>
      <c r="R201" s="55">
        <f t="shared" si="60"/>
        <v>0</v>
      </c>
      <c r="S201" s="52">
        <f t="shared" si="61"/>
        <v>0</v>
      </c>
      <c r="T201" s="276">
        <f t="shared" si="62"/>
        <v>0</v>
      </c>
      <c r="U201" s="62">
        <f t="shared" si="55"/>
        <v>0</v>
      </c>
    </row>
    <row r="202" spans="1:21" x14ac:dyDescent="0.25">
      <c r="A202" s="317" t="s">
        <v>234</v>
      </c>
      <c r="B202" s="52">
        <f>'DAY22'!H202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+(Table125[[#This Row],[OPENING ]]+Table125[[#This Row],[RECEIPTS]]+Table125[[#This Row],[RETURNS]])-(Table125[[#This Row],[EXCHANGED]]+Table125[[#This Row],[SALES]]+Table125[[#This Row],[ISSUES]])</f>
        <v>0.19999999999999896</v>
      </c>
      <c r="I202" s="53">
        <v>0</v>
      </c>
      <c r="J202" s="58">
        <f t="shared" si="63"/>
        <v>-0.19999999999999896</v>
      </c>
      <c r="K202" s="53">
        <f>+'DAY22'!K202+'DAY23'!C202</f>
        <v>0</v>
      </c>
      <c r="L202" s="54">
        <f>+'DAY22'!L202+'DAY23'!D202</f>
        <v>0</v>
      </c>
      <c r="M202" s="55">
        <f>+'DAY22'!M202+'DAY23'!E202</f>
        <v>0</v>
      </c>
      <c r="N202" s="52">
        <f>+'DAY22'!N202+'DAY23'!F202</f>
        <v>0</v>
      </c>
      <c r="O202" s="276">
        <f>+'DAY22'!O202+'DAY23'!G202</f>
        <v>11.08</v>
      </c>
      <c r="P202" s="53">
        <f t="shared" si="58"/>
        <v>0</v>
      </c>
      <c r="Q202" s="54">
        <f t="shared" si="59"/>
        <v>0</v>
      </c>
      <c r="R202" s="55">
        <f t="shared" si="60"/>
        <v>0</v>
      </c>
      <c r="S202" s="52">
        <f t="shared" si="61"/>
        <v>0</v>
      </c>
      <c r="T202" s="276">
        <f t="shared" si="62"/>
        <v>0.48173913043478261</v>
      </c>
      <c r="U202" s="62">
        <f t="shared" si="55"/>
        <v>0.41516245487364406</v>
      </c>
    </row>
    <row r="203" spans="1:21" x14ac:dyDescent="0.25">
      <c r="A203" s="319" t="s">
        <v>224</v>
      </c>
      <c r="B203" s="52">
        <f>'DAY22'!H203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+(Table125[[#This Row],[OPENING ]]+Table125[[#This Row],[RECEIPTS]]+Table125[[#This Row],[RETURNS]])-(Table125[[#This Row],[EXCHANGED]]+Table125[[#This Row],[SALES]]+Table125[[#This Row],[ISSUES]])</f>
        <v>3.4</v>
      </c>
      <c r="I203" s="53">
        <v>0</v>
      </c>
      <c r="J203" s="58">
        <f t="shared" si="63"/>
        <v>-3.4</v>
      </c>
      <c r="K203" s="53">
        <f>+'DAY22'!K203+'DAY23'!C203</f>
        <v>0</v>
      </c>
      <c r="L203" s="54">
        <f>+'DAY22'!L203+'DAY23'!D203</f>
        <v>0</v>
      </c>
      <c r="M203" s="55">
        <f>+'DAY22'!M203+'DAY23'!E203</f>
        <v>0</v>
      </c>
      <c r="N203" s="52">
        <f>+'DAY22'!N203+'DAY23'!F203</f>
        <v>0</v>
      </c>
      <c r="O203" s="276">
        <f>+'DAY22'!O203+'DAY23'!G203</f>
        <v>0</v>
      </c>
      <c r="P203" s="53">
        <f t="shared" si="58"/>
        <v>0</v>
      </c>
      <c r="Q203" s="54">
        <f t="shared" si="59"/>
        <v>0</v>
      </c>
      <c r="R203" s="55">
        <f t="shared" si="60"/>
        <v>0</v>
      </c>
      <c r="S203" s="52">
        <f t="shared" si="61"/>
        <v>0</v>
      </c>
      <c r="T203" s="276">
        <f t="shared" si="62"/>
        <v>0</v>
      </c>
      <c r="U203" s="62">
        <f t="shared" si="55"/>
        <v>0</v>
      </c>
    </row>
    <row r="204" spans="1:21" x14ac:dyDescent="0.25">
      <c r="A204" s="105" t="s">
        <v>237</v>
      </c>
      <c r="B204" s="52">
        <f>'DAY22'!H204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+(Table125[[#This Row],[OPENING ]]+Table125[[#This Row],[RECEIPTS]]+Table125[[#This Row],[RETURNS]])-(Table125[[#This Row],[EXCHANGED]]+Table125[[#This Row],[SALES]]+Table125[[#This Row],[ISSUES]])</f>
        <v>0</v>
      </c>
      <c r="I204" s="53">
        <v>0</v>
      </c>
      <c r="J204" s="58">
        <f t="shared" si="63"/>
        <v>0</v>
      </c>
      <c r="K204" s="53">
        <f>+'DAY22'!K204+'DAY23'!C204</f>
        <v>0</v>
      </c>
      <c r="L204" s="54">
        <f>+'DAY22'!L204+'DAY23'!D204</f>
        <v>0</v>
      </c>
      <c r="M204" s="55">
        <f>+'DAY22'!M204+'DAY23'!E204</f>
        <v>0</v>
      </c>
      <c r="N204" s="52">
        <f>+'DAY22'!N204+'DAY23'!F204</f>
        <v>0</v>
      </c>
      <c r="O204" s="276">
        <f>+'DAY22'!O204+'DAY23'!G204</f>
        <v>0</v>
      </c>
      <c r="P204" s="53">
        <f t="shared" si="58"/>
        <v>0</v>
      </c>
      <c r="Q204" s="54">
        <f t="shared" si="59"/>
        <v>0</v>
      </c>
      <c r="R204" s="55">
        <f t="shared" si="60"/>
        <v>0</v>
      </c>
      <c r="S204" s="52">
        <f t="shared" si="61"/>
        <v>0</v>
      </c>
      <c r="T204" s="276">
        <f t="shared" si="62"/>
        <v>0</v>
      </c>
      <c r="U204" s="62">
        <f t="shared" si="55"/>
        <v>0</v>
      </c>
    </row>
    <row r="205" spans="1:21" x14ac:dyDescent="0.25">
      <c r="A205" s="87" t="s">
        <v>238</v>
      </c>
      <c r="B205" s="52">
        <f>'DAY22'!H205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+(Table125[[#This Row],[OPENING ]]+Table125[[#This Row],[RECEIPTS]]+Table125[[#This Row],[RETURNS]])-(Table125[[#This Row],[EXCHANGED]]+Table125[[#This Row],[SALES]]+Table125[[#This Row],[ISSUES]])</f>
        <v>0</v>
      </c>
      <c r="I205" s="53">
        <v>0</v>
      </c>
      <c r="J205" s="58">
        <f t="shared" si="63"/>
        <v>0</v>
      </c>
      <c r="K205" s="53">
        <f>+'DAY22'!K205+'DAY23'!C205</f>
        <v>0</v>
      </c>
      <c r="L205" s="54">
        <f>+'DAY22'!L205+'DAY23'!D205</f>
        <v>0</v>
      </c>
      <c r="M205" s="55">
        <f>+'DAY22'!M205+'DAY23'!E205</f>
        <v>0</v>
      </c>
      <c r="N205" s="52">
        <f>+'DAY22'!N205+'DAY23'!F205</f>
        <v>0</v>
      </c>
      <c r="O205" s="276">
        <f>+'DAY22'!O205+'DAY23'!G205</f>
        <v>0</v>
      </c>
      <c r="P205" s="53">
        <f t="shared" si="58"/>
        <v>0</v>
      </c>
      <c r="Q205" s="54">
        <f t="shared" si="59"/>
        <v>0</v>
      </c>
      <c r="R205" s="55">
        <f t="shared" si="60"/>
        <v>0</v>
      </c>
      <c r="S205" s="52">
        <f t="shared" si="61"/>
        <v>0</v>
      </c>
      <c r="T205" s="276">
        <f t="shared" si="62"/>
        <v>0</v>
      </c>
      <c r="U205" s="62">
        <f t="shared" si="55"/>
        <v>0</v>
      </c>
    </row>
    <row r="206" spans="1:21" x14ac:dyDescent="0.25">
      <c r="A206" s="87" t="s">
        <v>239</v>
      </c>
      <c r="B206" s="52">
        <f>'DAY22'!H206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+(Table125[[#This Row],[OPENING ]]+Table125[[#This Row],[RECEIPTS]]+Table125[[#This Row],[RETURNS]])-(Table125[[#This Row],[EXCHANGED]]+Table125[[#This Row],[SALES]]+Table125[[#This Row],[ISSUES]])</f>
        <v>0</v>
      </c>
      <c r="I206" s="53">
        <v>0</v>
      </c>
      <c r="J206" s="58">
        <f t="shared" si="63"/>
        <v>0</v>
      </c>
      <c r="K206" s="53">
        <f>+'DAY22'!K206+'DAY23'!C206</f>
        <v>0</v>
      </c>
      <c r="L206" s="54">
        <f>+'DAY22'!L206+'DAY23'!D206</f>
        <v>0</v>
      </c>
      <c r="M206" s="55">
        <f>+'DAY22'!M206+'DAY23'!E206</f>
        <v>0</v>
      </c>
      <c r="N206" s="52">
        <f>+'DAY22'!N206+'DAY23'!F206</f>
        <v>0</v>
      </c>
      <c r="O206" s="276">
        <f>+'DAY22'!O206+'DAY23'!G206</f>
        <v>0</v>
      </c>
      <c r="P206" s="53">
        <f t="shared" si="58"/>
        <v>0</v>
      </c>
      <c r="Q206" s="54">
        <f t="shared" si="59"/>
        <v>0</v>
      </c>
      <c r="R206" s="55">
        <f t="shared" si="60"/>
        <v>0</v>
      </c>
      <c r="S206" s="52">
        <f t="shared" si="61"/>
        <v>0</v>
      </c>
      <c r="T206" s="276">
        <f t="shared" si="62"/>
        <v>0</v>
      </c>
      <c r="U206" s="62">
        <f t="shared" si="55"/>
        <v>0</v>
      </c>
    </row>
    <row r="207" spans="1:21" x14ac:dyDescent="0.25">
      <c r="A207" s="85" t="s">
        <v>242</v>
      </c>
      <c r="B207" s="52">
        <f>'DAY22'!H207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+(Table125[[#This Row],[OPENING ]]+Table125[[#This Row],[RECEIPTS]]+Table125[[#This Row],[RETURNS]])-(Table125[[#This Row],[EXCHANGED]]+Table125[[#This Row],[SALES]]+Table125[[#This Row],[ISSUES]])</f>
        <v>0</v>
      </c>
      <c r="I207" s="53">
        <v>0</v>
      </c>
      <c r="J207" s="58">
        <f t="shared" si="63"/>
        <v>0</v>
      </c>
      <c r="K207" s="53">
        <f>+'DAY22'!K207+'DAY23'!C207</f>
        <v>0</v>
      </c>
      <c r="L207" s="54">
        <f>+'DAY22'!L207+'DAY23'!D207</f>
        <v>0</v>
      </c>
      <c r="M207" s="55">
        <f>+'DAY22'!M207+'DAY23'!E207</f>
        <v>0</v>
      </c>
      <c r="N207" s="52">
        <f>+'DAY22'!N207+'DAY23'!F207</f>
        <v>0</v>
      </c>
      <c r="O207" s="276">
        <f>+'DAY22'!O207+'DAY23'!G207</f>
        <v>0</v>
      </c>
      <c r="P207" s="53">
        <f t="shared" si="58"/>
        <v>0</v>
      </c>
      <c r="Q207" s="54">
        <f t="shared" si="59"/>
        <v>0</v>
      </c>
      <c r="R207" s="55">
        <f t="shared" si="60"/>
        <v>0</v>
      </c>
      <c r="S207" s="52">
        <f t="shared" si="61"/>
        <v>0</v>
      </c>
      <c r="T207" s="276">
        <f t="shared" si="62"/>
        <v>0</v>
      </c>
      <c r="U207" s="62">
        <f t="shared" si="55"/>
        <v>0</v>
      </c>
    </row>
    <row r="208" spans="1:21" x14ac:dyDescent="0.25">
      <c r="A208" s="85" t="s">
        <v>250</v>
      </c>
      <c r="B208" s="52">
        <f>'DAY22'!H208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+(Table125[[#This Row],[OPENING ]]+Table125[[#This Row],[RECEIPTS]]+Table125[[#This Row],[RETURNS]])-(Table125[[#This Row],[EXCHANGED]]+Table125[[#This Row],[SALES]]+Table125[[#This Row],[ISSUES]])</f>
        <v>275</v>
      </c>
      <c r="I208" s="53">
        <v>0</v>
      </c>
      <c r="J208" s="58">
        <f t="shared" si="63"/>
        <v>-275</v>
      </c>
      <c r="K208" s="53">
        <f>+'DAY22'!K208+'DAY23'!C208</f>
        <v>500</v>
      </c>
      <c r="L208" s="54">
        <f>+'DAY22'!L208+'DAY23'!D208</f>
        <v>0</v>
      </c>
      <c r="M208" s="55">
        <f>+'DAY22'!M208+'DAY23'!E208</f>
        <v>0</v>
      </c>
      <c r="N208" s="52">
        <f>+'DAY22'!N208+'DAY23'!F208</f>
        <v>0</v>
      </c>
      <c r="O208" s="276">
        <f>+'DAY22'!O208+'DAY23'!G208</f>
        <v>525</v>
      </c>
      <c r="P208" s="53">
        <f t="shared" si="58"/>
        <v>21.739130434782609</v>
      </c>
      <c r="Q208" s="54">
        <f t="shared" si="59"/>
        <v>0</v>
      </c>
      <c r="R208" s="55">
        <f t="shared" si="60"/>
        <v>0</v>
      </c>
      <c r="S208" s="52">
        <f t="shared" si="61"/>
        <v>0</v>
      </c>
      <c r="T208" s="276">
        <f t="shared" si="62"/>
        <v>22.826086956521738</v>
      </c>
      <c r="U208" s="62">
        <f t="shared" si="55"/>
        <v>6.1707317073170733</v>
      </c>
    </row>
    <row r="209" spans="1:21" x14ac:dyDescent="0.25">
      <c r="A209" s="87" t="s">
        <v>251</v>
      </c>
      <c r="B209" s="52">
        <f>'DAY22'!H209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+(Table125[[#This Row],[OPENING ]]+Table125[[#This Row],[RECEIPTS]]+Table125[[#This Row],[RETURNS]])-(Table125[[#This Row],[EXCHANGED]]+Table125[[#This Row],[SALES]]+Table125[[#This Row],[ISSUES]])</f>
        <v>300</v>
      </c>
      <c r="I209" s="53">
        <v>0</v>
      </c>
      <c r="J209" s="58">
        <f t="shared" si="63"/>
        <v>-300</v>
      </c>
      <c r="K209" s="53">
        <f>+'DAY22'!K209+'DAY23'!C209</f>
        <v>800</v>
      </c>
      <c r="L209" s="54">
        <f>+'DAY22'!L209+'DAY23'!D209</f>
        <v>0</v>
      </c>
      <c r="M209" s="55">
        <f>+'DAY22'!M209+'DAY23'!E209</f>
        <v>0</v>
      </c>
      <c r="N209" s="52">
        <f>+'DAY22'!N209+'DAY23'!F209</f>
        <v>0</v>
      </c>
      <c r="O209" s="276">
        <f>+'DAY22'!O209+'DAY23'!G209</f>
        <v>639.20000000000005</v>
      </c>
      <c r="P209" s="53">
        <f t="shared" si="58"/>
        <v>34.782608695652172</v>
      </c>
      <c r="Q209" s="54">
        <f t="shared" si="59"/>
        <v>0</v>
      </c>
      <c r="R209" s="55">
        <f t="shared" si="60"/>
        <v>0</v>
      </c>
      <c r="S209" s="52">
        <f t="shared" si="61"/>
        <v>0</v>
      </c>
      <c r="T209" s="276">
        <f t="shared" si="62"/>
        <v>27.791304347826088</v>
      </c>
      <c r="U209" s="62">
        <f t="shared" si="55"/>
        <v>4.7943301834352425</v>
      </c>
    </row>
    <row r="210" spans="1:21" x14ac:dyDescent="0.25">
      <c r="A210" s="87"/>
      <c r="B210" s="52">
        <f>'DAY22'!H210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+(Table125[[#This Row],[OPENING ]]+Table125[[#This Row],[RECEIPTS]]+Table125[[#This Row],[RETURNS]])-(Table125[[#This Row],[EXCHANGED]]+Table125[[#This Row],[SALES]]+Table125[[#This Row],[ISSUES]])</f>
        <v>49</v>
      </c>
      <c r="I210" s="53">
        <v>0</v>
      </c>
      <c r="J210" s="58">
        <f t="shared" si="63"/>
        <v>-49</v>
      </c>
      <c r="K210" s="53">
        <f>+'DAY22'!K210+'DAY23'!C210</f>
        <v>50</v>
      </c>
      <c r="L210" s="54">
        <f>+'DAY22'!L210+'DAY23'!D210</f>
        <v>0</v>
      </c>
      <c r="M210" s="55">
        <f>+'DAY22'!M210+'DAY23'!E210</f>
        <v>0</v>
      </c>
      <c r="N210" s="52">
        <f>+'DAY22'!N210+'DAY23'!F210</f>
        <v>0</v>
      </c>
      <c r="O210" s="276">
        <f>+'DAY22'!O210+'DAY23'!G210</f>
        <v>1</v>
      </c>
      <c r="P210" s="53">
        <f t="shared" si="58"/>
        <v>2.1739130434782608</v>
      </c>
      <c r="Q210" s="54">
        <f t="shared" si="59"/>
        <v>0</v>
      </c>
      <c r="R210" s="55">
        <f t="shared" si="60"/>
        <v>0</v>
      </c>
      <c r="S210" s="52">
        <f t="shared" si="61"/>
        <v>0</v>
      </c>
      <c r="T210" s="276">
        <f t="shared" si="62"/>
        <v>4.3478260869565216E-2</v>
      </c>
      <c r="U210" s="62">
        <f t="shared" ref="U210:U240" si="64">IFERROR(+H210/(P210+Q210+R210+S210+T210),0)</f>
        <v>22.098039215686274</v>
      </c>
    </row>
    <row r="211" spans="1:21" x14ac:dyDescent="0.25">
      <c r="A211" s="87"/>
      <c r="B211" s="52">
        <f>'DAY22'!H211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+(Table125[[#This Row],[OPENING ]]+Table125[[#This Row],[RECEIPTS]]+Table125[[#This Row],[RETURNS]])-(Table125[[#This Row],[EXCHANGED]]+Table125[[#This Row],[SALES]]+Table125[[#This Row],[ISSUES]])</f>
        <v>0</v>
      </c>
      <c r="I211" s="53">
        <v>0</v>
      </c>
      <c r="J211" s="58">
        <f t="shared" si="63"/>
        <v>0</v>
      </c>
      <c r="K211" s="53">
        <f>+'DAY22'!K211+'DAY23'!C211</f>
        <v>0</v>
      </c>
      <c r="L211" s="54">
        <f>+'DAY22'!L211+'DAY23'!D211</f>
        <v>0</v>
      </c>
      <c r="M211" s="55">
        <f>+'DAY22'!M211+'DAY23'!E211</f>
        <v>0</v>
      </c>
      <c r="N211" s="52">
        <f>+'DAY22'!N211+'DAY23'!F211</f>
        <v>0</v>
      </c>
      <c r="O211" s="276">
        <f>+'DAY22'!O211+'DAY23'!G211</f>
        <v>0</v>
      </c>
      <c r="P211" s="53">
        <f t="shared" si="58"/>
        <v>0</v>
      </c>
      <c r="Q211" s="54">
        <f t="shared" si="59"/>
        <v>0</v>
      </c>
      <c r="R211" s="55">
        <f t="shared" si="60"/>
        <v>0</v>
      </c>
      <c r="S211" s="52">
        <f t="shared" si="61"/>
        <v>0</v>
      </c>
      <c r="T211" s="276">
        <f t="shared" si="62"/>
        <v>0</v>
      </c>
      <c r="U211" s="62">
        <f t="shared" si="64"/>
        <v>0</v>
      </c>
    </row>
    <row r="212" spans="1:21" x14ac:dyDescent="0.25">
      <c r="A212" s="87"/>
      <c r="B212" s="52">
        <f>'DAY22'!H212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+(Table125[[#This Row],[OPENING ]]+Table125[[#This Row],[RECEIPTS]]+Table125[[#This Row],[RETURNS]])-(Table125[[#This Row],[EXCHANGED]]+Table125[[#This Row],[SALES]]+Table125[[#This Row],[ISSUES]])</f>
        <v>0</v>
      </c>
      <c r="I212" s="53">
        <v>0</v>
      </c>
      <c r="J212" s="58">
        <f t="shared" si="63"/>
        <v>0</v>
      </c>
      <c r="K212" s="53">
        <f>+'DAY22'!K212+'DAY23'!C212</f>
        <v>0</v>
      </c>
      <c r="L212" s="54">
        <f>+'DAY22'!L212+'DAY23'!D212</f>
        <v>0</v>
      </c>
      <c r="M212" s="55">
        <f>+'DAY22'!M212+'DAY23'!E212</f>
        <v>0</v>
      </c>
      <c r="N212" s="52">
        <f>+'DAY22'!N212+'DAY23'!F212</f>
        <v>0</v>
      </c>
      <c r="O212" s="276">
        <f>+'DAY22'!O212+'DAY23'!G212</f>
        <v>0</v>
      </c>
      <c r="P212" s="53">
        <f t="shared" si="58"/>
        <v>0</v>
      </c>
      <c r="Q212" s="54">
        <f t="shared" si="59"/>
        <v>0</v>
      </c>
      <c r="R212" s="55">
        <f t="shared" si="60"/>
        <v>0</v>
      </c>
      <c r="S212" s="52">
        <f t="shared" si="61"/>
        <v>0</v>
      </c>
      <c r="T212" s="276">
        <f t="shared" si="62"/>
        <v>0</v>
      </c>
      <c r="U212" s="62">
        <f t="shared" si="64"/>
        <v>0</v>
      </c>
    </row>
    <row r="213" spans="1:21" ht="15.75" thickBot="1" x14ac:dyDescent="0.3">
      <c r="A213" s="179"/>
      <c r="B213" s="52">
        <f>'DAY22'!H213</f>
        <v>0</v>
      </c>
      <c r="C213" s="53">
        <v>0</v>
      </c>
      <c r="D213" s="54">
        <v>0</v>
      </c>
      <c r="E213" s="55">
        <v>0</v>
      </c>
      <c r="F213" s="52">
        <v>0</v>
      </c>
      <c r="G213" s="276">
        <v>0</v>
      </c>
      <c r="H213" s="54">
        <f>+(Table125[[#This Row],[OPENING ]]+Table125[[#This Row],[RECEIPTS]]+Table125[[#This Row],[RETURNS]])-(Table125[[#This Row],[EXCHANGED]]+Table125[[#This Row],[SALES]]+Table125[[#This Row],[ISSUES]])</f>
        <v>0</v>
      </c>
      <c r="I213" s="144">
        <v>0</v>
      </c>
      <c r="J213" s="148">
        <f t="shared" si="63"/>
        <v>0</v>
      </c>
      <c r="K213" s="53">
        <f>+'DAY22'!K213+'DAY23'!C213</f>
        <v>0</v>
      </c>
      <c r="L213" s="54">
        <f>+'DAY22'!L213+'DAY23'!D213</f>
        <v>0</v>
      </c>
      <c r="M213" s="55">
        <f>+'DAY22'!M213+'DAY23'!E213</f>
        <v>0</v>
      </c>
      <c r="N213" s="52">
        <f>+'DAY22'!N213+'DAY23'!F213</f>
        <v>0</v>
      </c>
      <c r="O213" s="276">
        <f>+'DAY22'!O213+'DAY23'!G213</f>
        <v>0</v>
      </c>
      <c r="P213" s="53">
        <f t="shared" si="58"/>
        <v>0</v>
      </c>
      <c r="Q213" s="54">
        <f t="shared" si="59"/>
        <v>0</v>
      </c>
      <c r="R213" s="55">
        <f t="shared" si="60"/>
        <v>0</v>
      </c>
      <c r="S213" s="52">
        <f t="shared" si="61"/>
        <v>0</v>
      </c>
      <c r="T213" s="276">
        <f t="shared" si="62"/>
        <v>0</v>
      </c>
      <c r="U213" s="167">
        <f t="shared" si="64"/>
        <v>0</v>
      </c>
    </row>
    <row r="214" spans="1:21" ht="17.25" thickBot="1" x14ac:dyDescent="0.35">
      <c r="A214" s="159" t="s">
        <v>54</v>
      </c>
      <c r="B214" s="160">
        <f t="shared" ref="B214:T214" si="65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65"/>
        <v>0</v>
      </c>
      <c r="H214" s="162">
        <f t="shared" si="65"/>
        <v>9750.84</v>
      </c>
      <c r="I214" s="161">
        <f t="shared" si="65"/>
        <v>0</v>
      </c>
      <c r="J214" s="165">
        <f>SUM(J153:J213)</f>
        <v>-9750.84</v>
      </c>
      <c r="K214" s="161">
        <f t="shared" si="65"/>
        <v>1375</v>
      </c>
      <c r="L214" s="174">
        <f t="shared" si="65"/>
        <v>9.6</v>
      </c>
      <c r="M214" s="163">
        <f t="shared" si="65"/>
        <v>0</v>
      </c>
      <c r="N214" s="160">
        <f t="shared" si="65"/>
        <v>0</v>
      </c>
      <c r="O214" s="277">
        <f t="shared" si="65"/>
        <v>1264.68</v>
      </c>
      <c r="P214" s="161">
        <f t="shared" si="65"/>
        <v>59.782608695652165</v>
      </c>
      <c r="Q214" s="162">
        <f t="shared" si="65"/>
        <v>0.41739130434782606</v>
      </c>
      <c r="R214" s="163">
        <f t="shared" si="65"/>
        <v>0</v>
      </c>
      <c r="S214" s="160">
        <f t="shared" si="65"/>
        <v>0</v>
      </c>
      <c r="T214" s="277">
        <f t="shared" si="65"/>
        <v>54.986086956521739</v>
      </c>
      <c r="U214" s="166">
        <f t="shared" si="64"/>
        <v>84.652932117405484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'DAY22'!H217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+(Table125[[#This Row],[OPENING ]]+Table125[[#This Row],[RECEIPTS]]+Table125[[#This Row],[RETURNS]])-(Table125[[#This Row],[EXCHANGED]]+Table125[[#This Row],[SALES]]+Table125[[#This Row],[ISSUES]])</f>
        <v>2150</v>
      </c>
      <c r="I217" s="53">
        <v>0</v>
      </c>
      <c r="J217" s="58">
        <f t="shared" si="63"/>
        <v>-2150</v>
      </c>
      <c r="K217" s="53">
        <f>+'DAY22'!K217+'DAY23'!C217</f>
        <v>7975</v>
      </c>
      <c r="L217" s="54">
        <f>+'DAY22'!L217+'DAY23'!D217</f>
        <v>0</v>
      </c>
      <c r="M217" s="55">
        <f>+'DAY22'!M217+'DAY23'!E217</f>
        <v>0</v>
      </c>
      <c r="N217" s="52">
        <f>+'DAY22'!N217+'DAY23'!F217</f>
        <v>0</v>
      </c>
      <c r="O217" s="276">
        <f>+'DAY22'!O217+'DAY23'!G217</f>
        <v>5825</v>
      </c>
      <c r="P217" s="53">
        <f>+K217/23</f>
        <v>346.73913043478262</v>
      </c>
      <c r="Q217" s="54">
        <f>+L217/23</f>
        <v>0</v>
      </c>
      <c r="R217" s="55">
        <f>+M217/23</f>
        <v>0</v>
      </c>
      <c r="S217" s="52">
        <f>+N217/23</f>
        <v>0</v>
      </c>
      <c r="T217" s="276">
        <f>+O217/23</f>
        <v>253.2608695652174</v>
      </c>
      <c r="U217" s="62">
        <f t="shared" si="64"/>
        <v>3.5833333333333335</v>
      </c>
    </row>
    <row r="218" spans="1:21" x14ac:dyDescent="0.25">
      <c r="A218" s="95" t="s">
        <v>240</v>
      </c>
      <c r="B218" s="52">
        <f>'DAY22'!H218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+(Table125[[#This Row],[OPENING ]]+Table125[[#This Row],[RECEIPTS]]+Table125[[#This Row],[RETURNS]])-(Table125[[#This Row],[EXCHANGED]]+Table125[[#This Row],[SALES]]+Table125[[#This Row],[ISSUES]])</f>
        <v>0</v>
      </c>
      <c r="I218" s="53">
        <v>0</v>
      </c>
      <c r="J218" s="58">
        <f t="shared" si="63"/>
        <v>0</v>
      </c>
      <c r="K218" s="53">
        <f>+'DAY22'!K218+'DAY23'!C218</f>
        <v>0</v>
      </c>
      <c r="L218" s="54">
        <f>+'DAY22'!L218+'DAY23'!D218</f>
        <v>0</v>
      </c>
      <c r="M218" s="55">
        <f>+'DAY22'!M218+'DAY23'!E218</f>
        <v>0</v>
      </c>
      <c r="N218" s="52">
        <f>+'DAY22'!N218+'DAY23'!F218</f>
        <v>0</v>
      </c>
      <c r="O218" s="276">
        <f>+'DAY22'!O218+'DAY23'!G218</f>
        <v>8675</v>
      </c>
      <c r="P218" s="53">
        <f t="shared" ref="P218:P237" si="66">+K218/23</f>
        <v>0</v>
      </c>
      <c r="Q218" s="54">
        <f t="shared" ref="Q218:Q237" si="67">+L218/23</f>
        <v>0</v>
      </c>
      <c r="R218" s="55">
        <f t="shared" ref="R218:R237" si="68">+M218/23</f>
        <v>0</v>
      </c>
      <c r="S218" s="52">
        <f t="shared" ref="S218:S237" si="69">+N218/23</f>
        <v>0</v>
      </c>
      <c r="T218" s="276">
        <f t="shared" ref="T218:T237" si="70">+O218/23</f>
        <v>377.17391304347825</v>
      </c>
      <c r="U218" s="62">
        <f t="shared" si="64"/>
        <v>0</v>
      </c>
    </row>
    <row r="219" spans="1:21" x14ac:dyDescent="0.25">
      <c r="A219" s="95" t="s">
        <v>57</v>
      </c>
      <c r="B219" s="52">
        <f>'DAY22'!H219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+(Table125[[#This Row],[OPENING ]]+Table125[[#This Row],[RECEIPTS]]+Table125[[#This Row],[RETURNS]])-(Table125[[#This Row],[EXCHANGED]]+Table125[[#This Row],[SALES]]+Table125[[#This Row],[ISSUES]])</f>
        <v>0</v>
      </c>
      <c r="I219" s="53">
        <v>0</v>
      </c>
      <c r="J219" s="58">
        <f t="shared" si="63"/>
        <v>0</v>
      </c>
      <c r="K219" s="53">
        <f>+'DAY22'!K219+'DAY23'!C219</f>
        <v>0</v>
      </c>
      <c r="L219" s="54">
        <f>+'DAY22'!L219+'DAY23'!D219</f>
        <v>0</v>
      </c>
      <c r="M219" s="55">
        <f>+'DAY22'!M219+'DAY23'!E219</f>
        <v>0</v>
      </c>
      <c r="N219" s="52">
        <f>+'DAY22'!N219+'DAY23'!F219</f>
        <v>0</v>
      </c>
      <c r="O219" s="276">
        <f>+'DAY22'!O219+'DAY23'!G219</f>
        <v>0</v>
      </c>
      <c r="P219" s="53">
        <f t="shared" si="66"/>
        <v>0</v>
      </c>
      <c r="Q219" s="54">
        <f t="shared" si="67"/>
        <v>0</v>
      </c>
      <c r="R219" s="55">
        <f t="shared" si="68"/>
        <v>0</v>
      </c>
      <c r="S219" s="52">
        <f t="shared" si="69"/>
        <v>0</v>
      </c>
      <c r="T219" s="276">
        <f t="shared" si="70"/>
        <v>0</v>
      </c>
      <c r="U219" s="62">
        <f t="shared" si="64"/>
        <v>0</v>
      </c>
    </row>
    <row r="220" spans="1:21" x14ac:dyDescent="0.25">
      <c r="A220" s="95" t="s">
        <v>58</v>
      </c>
      <c r="B220" s="52">
        <f>'DAY22'!H220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+(Table125[[#This Row],[OPENING ]]+Table125[[#This Row],[RECEIPTS]]+Table125[[#This Row],[RETURNS]])-(Table125[[#This Row],[EXCHANGED]]+Table125[[#This Row],[SALES]]+Table125[[#This Row],[ISSUES]])</f>
        <v>0</v>
      </c>
      <c r="I220" s="53">
        <v>0</v>
      </c>
      <c r="J220" s="58">
        <f t="shared" si="63"/>
        <v>0</v>
      </c>
      <c r="K220" s="53">
        <f>+'DAY22'!K220+'DAY23'!C220</f>
        <v>0</v>
      </c>
      <c r="L220" s="54">
        <f>+'DAY22'!L220+'DAY23'!D220</f>
        <v>0</v>
      </c>
      <c r="M220" s="55">
        <f>+'DAY22'!M220+'DAY23'!E220</f>
        <v>0</v>
      </c>
      <c r="N220" s="52">
        <f>+'DAY22'!N220+'DAY23'!F220</f>
        <v>0</v>
      </c>
      <c r="O220" s="276">
        <f>+'DAY22'!O220+'DAY23'!G220</f>
        <v>0</v>
      </c>
      <c r="P220" s="53">
        <f t="shared" si="66"/>
        <v>0</v>
      </c>
      <c r="Q220" s="54">
        <f t="shared" si="67"/>
        <v>0</v>
      </c>
      <c r="R220" s="55">
        <f t="shared" si="68"/>
        <v>0</v>
      </c>
      <c r="S220" s="52">
        <f t="shared" si="69"/>
        <v>0</v>
      </c>
      <c r="T220" s="276">
        <f t="shared" si="70"/>
        <v>0</v>
      </c>
      <c r="U220" s="62">
        <f t="shared" si="64"/>
        <v>0</v>
      </c>
    </row>
    <row r="221" spans="1:21" x14ac:dyDescent="0.25">
      <c r="A221" s="95" t="s">
        <v>59</v>
      </c>
      <c r="B221" s="52">
        <f>'DAY22'!H221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+(Table125[[#This Row],[OPENING ]]+Table125[[#This Row],[RECEIPTS]]+Table125[[#This Row],[RETURNS]])-(Table125[[#This Row],[EXCHANGED]]+Table125[[#This Row],[SALES]]+Table125[[#This Row],[ISSUES]])</f>
        <v>375</v>
      </c>
      <c r="I221" s="53">
        <v>0</v>
      </c>
      <c r="J221" s="58">
        <f>+I221-H221</f>
        <v>-375</v>
      </c>
      <c r="K221" s="53">
        <f>+'DAY22'!K221+'DAY23'!C221</f>
        <v>1075</v>
      </c>
      <c r="L221" s="54">
        <f>+'DAY22'!L221+'DAY23'!D221</f>
        <v>0</v>
      </c>
      <c r="M221" s="55">
        <f>+'DAY22'!M221+'DAY23'!E221</f>
        <v>0</v>
      </c>
      <c r="N221" s="52">
        <f>+'DAY22'!N221+'DAY23'!F221</f>
        <v>0</v>
      </c>
      <c r="O221" s="276">
        <f>+'DAY22'!O221+'DAY23'!G221</f>
        <v>1225</v>
      </c>
      <c r="P221" s="53">
        <f t="shared" si="66"/>
        <v>46.739130434782609</v>
      </c>
      <c r="Q221" s="54">
        <f t="shared" si="67"/>
        <v>0</v>
      </c>
      <c r="R221" s="55">
        <f t="shared" si="68"/>
        <v>0</v>
      </c>
      <c r="S221" s="52">
        <f t="shared" si="69"/>
        <v>0</v>
      </c>
      <c r="T221" s="276">
        <f t="shared" si="70"/>
        <v>53.260869565217391</v>
      </c>
      <c r="U221" s="62">
        <f t="shared" si="64"/>
        <v>3.75</v>
      </c>
    </row>
    <row r="222" spans="1:21" x14ac:dyDescent="0.25">
      <c r="A222" s="95" t="s">
        <v>60</v>
      </c>
      <c r="B222" s="52">
        <f>'DAY22'!H222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+(Table125[[#This Row],[OPENING ]]+Table125[[#This Row],[RECEIPTS]]+Table125[[#This Row],[RETURNS]])-(Table125[[#This Row],[EXCHANGED]]+Table125[[#This Row],[SALES]]+Table125[[#This Row],[ISSUES]])</f>
        <v>0</v>
      </c>
      <c r="I222" s="53">
        <v>0</v>
      </c>
      <c r="J222" s="58">
        <f t="shared" ref="J222:J240" si="71">+I222-H222</f>
        <v>0</v>
      </c>
      <c r="K222" s="53">
        <f>+'DAY22'!K222+'DAY23'!C222</f>
        <v>0</v>
      </c>
      <c r="L222" s="54">
        <f>+'DAY22'!L222+'DAY23'!D222</f>
        <v>0</v>
      </c>
      <c r="M222" s="55">
        <f>+'DAY22'!M222+'DAY23'!E222</f>
        <v>0</v>
      </c>
      <c r="N222" s="52">
        <f>+'DAY22'!N222+'DAY23'!F222</f>
        <v>0</v>
      </c>
      <c r="O222" s="276">
        <f>+'DAY22'!O222+'DAY23'!G222</f>
        <v>0</v>
      </c>
      <c r="P222" s="53">
        <f t="shared" si="66"/>
        <v>0</v>
      </c>
      <c r="Q222" s="54">
        <f t="shared" si="67"/>
        <v>0</v>
      </c>
      <c r="R222" s="55">
        <f t="shared" si="68"/>
        <v>0</v>
      </c>
      <c r="S222" s="52">
        <f t="shared" si="69"/>
        <v>0</v>
      </c>
      <c r="T222" s="276">
        <f t="shared" si="70"/>
        <v>0</v>
      </c>
      <c r="U222" s="62">
        <f t="shared" si="64"/>
        <v>0</v>
      </c>
    </row>
    <row r="223" spans="1:21" x14ac:dyDescent="0.25">
      <c r="A223" s="95" t="s">
        <v>61</v>
      </c>
      <c r="B223" s="52">
        <f>'DAY22'!H223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+(Table125[[#This Row],[OPENING ]]+Table125[[#This Row],[RECEIPTS]]+Table125[[#This Row],[RETURNS]])-(Table125[[#This Row],[EXCHANGED]]+Table125[[#This Row],[SALES]]+Table125[[#This Row],[ISSUES]])</f>
        <v>0</v>
      </c>
      <c r="I223" s="53">
        <v>0</v>
      </c>
      <c r="J223" s="58">
        <f t="shared" si="71"/>
        <v>0</v>
      </c>
      <c r="K223" s="53">
        <f>+'DAY22'!K223+'DAY23'!C223</f>
        <v>0</v>
      </c>
      <c r="L223" s="54">
        <f>+'DAY22'!L223+'DAY23'!D223</f>
        <v>0</v>
      </c>
      <c r="M223" s="55">
        <f>+'DAY22'!M223+'DAY23'!E223</f>
        <v>0</v>
      </c>
      <c r="N223" s="52">
        <f>+'DAY22'!N223+'DAY23'!F223</f>
        <v>0</v>
      </c>
      <c r="O223" s="276">
        <f>+'DAY22'!O223+'DAY23'!G223</f>
        <v>0</v>
      </c>
      <c r="P223" s="53">
        <f t="shared" si="66"/>
        <v>0</v>
      </c>
      <c r="Q223" s="54">
        <f t="shared" si="67"/>
        <v>0</v>
      </c>
      <c r="R223" s="55">
        <f t="shared" si="68"/>
        <v>0</v>
      </c>
      <c r="S223" s="52">
        <f t="shared" si="69"/>
        <v>0</v>
      </c>
      <c r="T223" s="276">
        <f t="shared" si="70"/>
        <v>0</v>
      </c>
      <c r="U223" s="62">
        <f t="shared" si="64"/>
        <v>0</v>
      </c>
    </row>
    <row r="224" spans="1:21" x14ac:dyDescent="0.25">
      <c r="A224" s="95" t="s">
        <v>241</v>
      </c>
      <c r="B224" s="52">
        <f>'DAY22'!H224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+(Table125[[#This Row],[OPENING ]]+Table125[[#This Row],[RECEIPTS]]+Table125[[#This Row],[RETURNS]])-(Table125[[#This Row],[EXCHANGED]]+Table125[[#This Row],[SALES]]+Table125[[#This Row],[ISSUES]])</f>
        <v>0</v>
      </c>
      <c r="I224" s="53">
        <v>0</v>
      </c>
      <c r="J224" s="58">
        <f t="shared" si="71"/>
        <v>0</v>
      </c>
      <c r="K224" s="53">
        <f>+'DAY22'!K224+'DAY23'!C224</f>
        <v>0</v>
      </c>
      <c r="L224" s="54">
        <f>+'DAY22'!L224+'DAY23'!D224</f>
        <v>0</v>
      </c>
      <c r="M224" s="55">
        <f>+'DAY22'!M224+'DAY23'!E224</f>
        <v>0</v>
      </c>
      <c r="N224" s="52">
        <f>+'DAY22'!N224+'DAY23'!F224</f>
        <v>0</v>
      </c>
      <c r="O224" s="276">
        <f>+'DAY22'!O224+'DAY23'!G224</f>
        <v>1200</v>
      </c>
      <c r="P224" s="53">
        <f t="shared" si="66"/>
        <v>0</v>
      </c>
      <c r="Q224" s="54">
        <f t="shared" si="67"/>
        <v>0</v>
      </c>
      <c r="R224" s="55">
        <f t="shared" si="68"/>
        <v>0</v>
      </c>
      <c r="S224" s="52">
        <f t="shared" si="69"/>
        <v>0</v>
      </c>
      <c r="T224" s="276">
        <f t="shared" si="70"/>
        <v>52.173913043478258</v>
      </c>
      <c r="U224" s="62">
        <f t="shared" si="64"/>
        <v>0</v>
      </c>
    </row>
    <row r="225" spans="1:21" x14ac:dyDescent="0.25">
      <c r="A225" s="95" t="s">
        <v>62</v>
      </c>
      <c r="B225" s="52">
        <f>'DAY22'!H225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+(Table125[[#This Row],[OPENING ]]+Table125[[#This Row],[RECEIPTS]]+Table125[[#This Row],[RETURNS]])-(Table125[[#This Row],[EXCHANGED]]+Table125[[#This Row],[SALES]]+Table125[[#This Row],[ISSUES]])</f>
        <v>0</v>
      </c>
      <c r="I225" s="53">
        <v>0</v>
      </c>
      <c r="J225" s="58">
        <f t="shared" si="71"/>
        <v>0</v>
      </c>
      <c r="K225" s="53">
        <f>+'DAY22'!K225+'DAY23'!C225</f>
        <v>0</v>
      </c>
      <c r="L225" s="54">
        <f>+'DAY22'!L225+'DAY23'!D225</f>
        <v>0</v>
      </c>
      <c r="M225" s="55">
        <f>+'DAY22'!M225+'DAY23'!E225</f>
        <v>0</v>
      </c>
      <c r="N225" s="52">
        <f>+'DAY22'!N225+'DAY23'!F225</f>
        <v>0</v>
      </c>
      <c r="O225" s="276">
        <f>+'DAY22'!O225+'DAY23'!G225</f>
        <v>0</v>
      </c>
      <c r="P225" s="53">
        <f t="shared" si="66"/>
        <v>0</v>
      </c>
      <c r="Q225" s="54">
        <f t="shared" si="67"/>
        <v>0</v>
      </c>
      <c r="R225" s="55">
        <f t="shared" si="68"/>
        <v>0</v>
      </c>
      <c r="S225" s="52">
        <f t="shared" si="69"/>
        <v>0</v>
      </c>
      <c r="T225" s="276">
        <f t="shared" si="70"/>
        <v>0</v>
      </c>
      <c r="U225" s="62">
        <f t="shared" si="64"/>
        <v>0</v>
      </c>
    </row>
    <row r="226" spans="1:21" x14ac:dyDescent="0.25">
      <c r="A226" s="95" t="s">
        <v>122</v>
      </c>
      <c r="B226" s="52">
        <f>'DAY22'!H226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+(Table125[[#This Row],[OPENING ]]+Table125[[#This Row],[RECEIPTS]]+Table125[[#This Row],[RETURNS]])-(Table125[[#This Row],[EXCHANGED]]+Table125[[#This Row],[SALES]]+Table125[[#This Row],[ISSUES]])</f>
        <v>0</v>
      </c>
      <c r="I226" s="53">
        <v>0</v>
      </c>
      <c r="J226" s="58">
        <f t="shared" si="71"/>
        <v>0</v>
      </c>
      <c r="K226" s="53">
        <f>+'DAY22'!K226+'DAY23'!C226</f>
        <v>0</v>
      </c>
      <c r="L226" s="54">
        <f>+'DAY22'!L226+'DAY23'!D226</f>
        <v>0</v>
      </c>
      <c r="M226" s="55">
        <f>+'DAY22'!M226+'DAY23'!E226</f>
        <v>0</v>
      </c>
      <c r="N226" s="52">
        <f>+'DAY22'!N226+'DAY23'!F226</f>
        <v>0</v>
      </c>
      <c r="O226" s="276">
        <f>+'DAY22'!O226+'DAY23'!G226</f>
        <v>0</v>
      </c>
      <c r="P226" s="53">
        <f t="shared" si="66"/>
        <v>0</v>
      </c>
      <c r="Q226" s="54">
        <f t="shared" si="67"/>
        <v>0</v>
      </c>
      <c r="R226" s="55">
        <f t="shared" si="68"/>
        <v>0</v>
      </c>
      <c r="S226" s="52">
        <f t="shared" si="69"/>
        <v>0</v>
      </c>
      <c r="T226" s="276">
        <f t="shared" si="70"/>
        <v>0</v>
      </c>
      <c r="U226" s="62">
        <f t="shared" si="64"/>
        <v>0</v>
      </c>
    </row>
    <row r="227" spans="1:21" x14ac:dyDescent="0.25">
      <c r="A227" s="95" t="s">
        <v>217</v>
      </c>
      <c r="B227" s="52">
        <f>'DAY22'!H227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+(Table125[[#This Row],[OPENING ]]+Table125[[#This Row],[RECEIPTS]]+Table125[[#This Row],[RETURNS]])-(Table125[[#This Row],[EXCHANGED]]+Table125[[#This Row],[SALES]]+Table125[[#This Row],[ISSUES]])</f>
        <v>0</v>
      </c>
      <c r="I227" s="53">
        <v>0</v>
      </c>
      <c r="J227" s="58">
        <f t="shared" si="71"/>
        <v>0</v>
      </c>
      <c r="K227" s="53">
        <f>+'DAY22'!K227+'DAY23'!C227</f>
        <v>0</v>
      </c>
      <c r="L227" s="54">
        <f>+'DAY22'!L227+'DAY23'!D227</f>
        <v>0</v>
      </c>
      <c r="M227" s="55">
        <f>+'DAY22'!M227+'DAY23'!E227</f>
        <v>0</v>
      </c>
      <c r="N227" s="52">
        <f>+'DAY22'!N227+'DAY23'!F227</f>
        <v>0</v>
      </c>
      <c r="O227" s="276">
        <f>+'DAY22'!O227+'DAY23'!G227</f>
        <v>0</v>
      </c>
      <c r="P227" s="53">
        <f t="shared" si="66"/>
        <v>0</v>
      </c>
      <c r="Q227" s="54">
        <f t="shared" si="67"/>
        <v>0</v>
      </c>
      <c r="R227" s="55">
        <f t="shared" si="68"/>
        <v>0</v>
      </c>
      <c r="S227" s="52">
        <f t="shared" si="69"/>
        <v>0</v>
      </c>
      <c r="T227" s="276">
        <f t="shared" si="70"/>
        <v>0</v>
      </c>
      <c r="U227" s="62">
        <f t="shared" si="64"/>
        <v>0</v>
      </c>
    </row>
    <row r="228" spans="1:21" x14ac:dyDescent="0.25">
      <c r="A228" s="95" t="s">
        <v>116</v>
      </c>
      <c r="B228" s="52">
        <f>'DAY22'!H228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+(Table125[[#This Row],[OPENING ]]+Table125[[#This Row],[RECEIPTS]]+Table125[[#This Row],[RETURNS]])-(Table125[[#This Row],[EXCHANGED]]+Table125[[#This Row],[SALES]]+Table125[[#This Row],[ISSUES]])</f>
        <v>0</v>
      </c>
      <c r="I228" s="53">
        <v>0</v>
      </c>
      <c r="J228" s="58">
        <f t="shared" si="71"/>
        <v>0</v>
      </c>
      <c r="K228" s="53">
        <f>+'DAY22'!K228+'DAY23'!C228</f>
        <v>0</v>
      </c>
      <c r="L228" s="54">
        <f>+'DAY22'!L228+'DAY23'!D228</f>
        <v>0</v>
      </c>
      <c r="M228" s="55">
        <f>+'DAY22'!M228+'DAY23'!E228</f>
        <v>0</v>
      </c>
      <c r="N228" s="52">
        <f>+'DAY22'!N228+'DAY23'!F228</f>
        <v>0</v>
      </c>
      <c r="O228" s="276">
        <f>+'DAY22'!O228+'DAY23'!G228</f>
        <v>0</v>
      </c>
      <c r="P228" s="53">
        <f t="shared" si="66"/>
        <v>0</v>
      </c>
      <c r="Q228" s="54">
        <f t="shared" si="67"/>
        <v>0</v>
      </c>
      <c r="R228" s="55">
        <f t="shared" si="68"/>
        <v>0</v>
      </c>
      <c r="S228" s="52">
        <f t="shared" si="69"/>
        <v>0</v>
      </c>
      <c r="T228" s="276">
        <f t="shared" si="70"/>
        <v>0</v>
      </c>
      <c r="U228" s="62">
        <f t="shared" si="64"/>
        <v>0</v>
      </c>
    </row>
    <row r="229" spans="1:21" x14ac:dyDescent="0.25">
      <c r="A229" s="95" t="s">
        <v>117</v>
      </c>
      <c r="B229" s="52">
        <f>'DAY22'!H229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+(Table125[[#This Row],[OPENING ]]+Table125[[#This Row],[RECEIPTS]]+Table125[[#This Row],[RETURNS]])-(Table125[[#This Row],[EXCHANGED]]+Table125[[#This Row],[SALES]]+Table125[[#This Row],[ISSUES]])</f>
        <v>0</v>
      </c>
      <c r="I229" s="53">
        <v>0</v>
      </c>
      <c r="J229" s="58">
        <f t="shared" si="71"/>
        <v>0</v>
      </c>
      <c r="K229" s="53">
        <f>+'DAY22'!K229+'DAY23'!C229</f>
        <v>0</v>
      </c>
      <c r="L229" s="54">
        <f>+'DAY22'!L229+'DAY23'!D229</f>
        <v>0</v>
      </c>
      <c r="M229" s="55">
        <f>+'DAY22'!M229+'DAY23'!E229</f>
        <v>0</v>
      </c>
      <c r="N229" s="52">
        <f>+'DAY22'!N229+'DAY23'!F229</f>
        <v>0</v>
      </c>
      <c r="O229" s="276">
        <f>+'DAY22'!O229+'DAY23'!G229</f>
        <v>0</v>
      </c>
      <c r="P229" s="53">
        <f t="shared" si="66"/>
        <v>0</v>
      </c>
      <c r="Q229" s="54">
        <f t="shared" si="67"/>
        <v>0</v>
      </c>
      <c r="R229" s="55">
        <f t="shared" si="68"/>
        <v>0</v>
      </c>
      <c r="S229" s="52">
        <f t="shared" si="69"/>
        <v>0</v>
      </c>
      <c r="T229" s="276">
        <f t="shared" si="70"/>
        <v>0</v>
      </c>
      <c r="U229" s="62">
        <f t="shared" si="64"/>
        <v>0</v>
      </c>
    </row>
    <row r="230" spans="1:21" x14ac:dyDescent="0.25">
      <c r="A230" s="95" t="s">
        <v>134</v>
      </c>
      <c r="B230" s="52">
        <f>'DAY22'!H230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+(Table125[[#This Row],[OPENING ]]+Table125[[#This Row],[RECEIPTS]]+Table125[[#This Row],[RETURNS]])-(Table125[[#This Row],[EXCHANGED]]+Table125[[#This Row],[SALES]]+Table125[[#This Row],[ISSUES]])</f>
        <v>0</v>
      </c>
      <c r="I230" s="53">
        <v>0</v>
      </c>
      <c r="J230" s="58">
        <f t="shared" si="71"/>
        <v>0</v>
      </c>
      <c r="K230" s="53">
        <f>+'DAY22'!K230+'DAY23'!C230</f>
        <v>0</v>
      </c>
      <c r="L230" s="54">
        <f>+'DAY22'!L230+'DAY23'!D230</f>
        <v>0</v>
      </c>
      <c r="M230" s="55">
        <f>+'DAY22'!M230+'DAY23'!E230</f>
        <v>0</v>
      </c>
      <c r="N230" s="52">
        <f>+'DAY22'!N230+'DAY23'!F230</f>
        <v>0</v>
      </c>
      <c r="O230" s="276">
        <f>+'DAY22'!O230+'DAY23'!G230</f>
        <v>0</v>
      </c>
      <c r="P230" s="53">
        <f t="shared" si="66"/>
        <v>0</v>
      </c>
      <c r="Q230" s="54">
        <f t="shared" si="67"/>
        <v>0</v>
      </c>
      <c r="R230" s="55">
        <f t="shared" si="68"/>
        <v>0</v>
      </c>
      <c r="S230" s="52">
        <f t="shared" si="69"/>
        <v>0</v>
      </c>
      <c r="T230" s="276">
        <f t="shared" si="70"/>
        <v>0</v>
      </c>
      <c r="U230" s="62">
        <f t="shared" si="64"/>
        <v>0</v>
      </c>
    </row>
    <row r="231" spans="1:21" x14ac:dyDescent="0.25">
      <c r="A231" s="95" t="s">
        <v>146</v>
      </c>
      <c r="B231" s="52">
        <f>'DAY22'!H231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+(Table125[[#This Row],[OPENING ]]+Table125[[#This Row],[RECEIPTS]]+Table125[[#This Row],[RETURNS]])-(Table125[[#This Row],[EXCHANGED]]+Table125[[#This Row],[SALES]]+Table125[[#This Row],[ISSUES]])</f>
        <v>0</v>
      </c>
      <c r="I231" s="53">
        <v>0</v>
      </c>
      <c r="J231" s="58">
        <f t="shared" si="71"/>
        <v>0</v>
      </c>
      <c r="K231" s="53">
        <f>+'DAY22'!K231+'DAY23'!C231</f>
        <v>0</v>
      </c>
      <c r="L231" s="54">
        <f>+'DAY22'!L231+'DAY23'!D231</f>
        <v>0</v>
      </c>
      <c r="M231" s="55">
        <f>+'DAY22'!M231+'DAY23'!E231</f>
        <v>0</v>
      </c>
      <c r="N231" s="52">
        <f>+'DAY22'!N231+'DAY23'!F231</f>
        <v>0</v>
      </c>
      <c r="O231" s="276">
        <f>+'DAY22'!O231+'DAY23'!G231</f>
        <v>0</v>
      </c>
      <c r="P231" s="53">
        <f t="shared" si="66"/>
        <v>0</v>
      </c>
      <c r="Q231" s="54">
        <f t="shared" si="67"/>
        <v>0</v>
      </c>
      <c r="R231" s="55">
        <f t="shared" si="68"/>
        <v>0</v>
      </c>
      <c r="S231" s="52">
        <f t="shared" si="69"/>
        <v>0</v>
      </c>
      <c r="T231" s="276">
        <f t="shared" si="70"/>
        <v>0</v>
      </c>
      <c r="U231" s="62">
        <f t="shared" si="64"/>
        <v>0</v>
      </c>
    </row>
    <row r="232" spans="1:21" x14ac:dyDescent="0.25">
      <c r="A232" s="95" t="s">
        <v>235</v>
      </c>
      <c r="B232" s="52">
        <f>'DAY22'!H232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+(Table125[[#This Row],[OPENING ]]+Table125[[#This Row],[RECEIPTS]]+Table125[[#This Row],[RETURNS]])-(Table125[[#This Row],[EXCHANGED]]+Table125[[#This Row],[SALES]]+Table125[[#This Row],[ISSUES]])</f>
        <v>8450</v>
      </c>
      <c r="I232" s="53">
        <v>0</v>
      </c>
      <c r="J232" s="58">
        <f t="shared" si="71"/>
        <v>-8450</v>
      </c>
      <c r="K232" s="53">
        <f>+'DAY22'!K232+'DAY23'!C232</f>
        <v>0</v>
      </c>
      <c r="L232" s="54">
        <f>+'DAY22'!L232+'DAY23'!D232</f>
        <v>0</v>
      </c>
      <c r="M232" s="55">
        <f>+'DAY22'!M232+'DAY23'!E232</f>
        <v>0</v>
      </c>
      <c r="N232" s="52">
        <f>+'DAY22'!N232+'DAY23'!F232</f>
        <v>0</v>
      </c>
      <c r="O232" s="276">
        <f>+'DAY22'!O232+'DAY23'!G232</f>
        <v>0</v>
      </c>
      <c r="P232" s="53">
        <f t="shared" si="66"/>
        <v>0</v>
      </c>
      <c r="Q232" s="54">
        <f t="shared" si="67"/>
        <v>0</v>
      </c>
      <c r="R232" s="55">
        <f t="shared" si="68"/>
        <v>0</v>
      </c>
      <c r="S232" s="52">
        <f t="shared" si="69"/>
        <v>0</v>
      </c>
      <c r="T232" s="276">
        <f t="shared" si="70"/>
        <v>0</v>
      </c>
      <c r="U232" s="62">
        <f t="shared" si="64"/>
        <v>0</v>
      </c>
    </row>
    <row r="233" spans="1:21" x14ac:dyDescent="0.25">
      <c r="A233" s="95" t="s">
        <v>213</v>
      </c>
      <c r="B233" s="52">
        <f>'DAY22'!H233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+(Table125[[#This Row],[OPENING ]]+Table125[[#This Row],[RECEIPTS]]+Table125[[#This Row],[RETURNS]])-(Table125[[#This Row],[EXCHANGED]]+Table125[[#This Row],[SALES]]+Table125[[#This Row],[ISSUES]])</f>
        <v>0</v>
      </c>
      <c r="I233" s="53">
        <v>0</v>
      </c>
      <c r="J233" s="58">
        <f t="shared" si="71"/>
        <v>0</v>
      </c>
      <c r="K233" s="53">
        <f>+'DAY22'!K233+'DAY23'!C233</f>
        <v>0</v>
      </c>
      <c r="L233" s="54">
        <f>+'DAY22'!L233+'DAY23'!D233</f>
        <v>0</v>
      </c>
      <c r="M233" s="55">
        <f>+'DAY22'!M233+'DAY23'!E233</f>
        <v>0</v>
      </c>
      <c r="N233" s="52">
        <f>+'DAY22'!N233+'DAY23'!F233</f>
        <v>0</v>
      </c>
      <c r="O233" s="276">
        <f>+'DAY22'!O233+'DAY23'!G233</f>
        <v>0</v>
      </c>
      <c r="P233" s="53">
        <f t="shared" si="66"/>
        <v>0</v>
      </c>
      <c r="Q233" s="54">
        <f t="shared" si="67"/>
        <v>0</v>
      </c>
      <c r="R233" s="55">
        <f t="shared" si="68"/>
        <v>0</v>
      </c>
      <c r="S233" s="52">
        <f t="shared" si="69"/>
        <v>0</v>
      </c>
      <c r="T233" s="276">
        <f t="shared" si="70"/>
        <v>0</v>
      </c>
      <c r="U233" s="62">
        <f t="shared" si="64"/>
        <v>0</v>
      </c>
    </row>
    <row r="234" spans="1:21" x14ac:dyDescent="0.25">
      <c r="A234" s="95" t="s">
        <v>248</v>
      </c>
      <c r="B234" s="52">
        <f>'DAY22'!H234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+(Table125[[#This Row],[OPENING ]]+Table125[[#This Row],[RECEIPTS]]+Table125[[#This Row],[RETURNS]])-(Table125[[#This Row],[EXCHANGED]]+Table125[[#This Row],[SALES]]+Table125[[#This Row],[ISSUES]])</f>
        <v>0</v>
      </c>
      <c r="I234" s="53">
        <v>0</v>
      </c>
      <c r="J234" s="58">
        <f t="shared" si="71"/>
        <v>0</v>
      </c>
      <c r="K234" s="53">
        <f>+'DAY22'!K234+'DAY23'!C234</f>
        <v>0</v>
      </c>
      <c r="L234" s="54">
        <f>+'DAY22'!L234+'DAY23'!D234</f>
        <v>0</v>
      </c>
      <c r="M234" s="55">
        <f>+'DAY22'!M234+'DAY23'!E234</f>
        <v>0</v>
      </c>
      <c r="N234" s="52">
        <f>+'DAY22'!N234+'DAY23'!F234</f>
        <v>0</v>
      </c>
      <c r="O234" s="276">
        <f>+'DAY22'!O234+'DAY23'!G234</f>
        <v>0</v>
      </c>
      <c r="P234" s="53">
        <f t="shared" si="66"/>
        <v>0</v>
      </c>
      <c r="Q234" s="54">
        <f t="shared" si="67"/>
        <v>0</v>
      </c>
      <c r="R234" s="55">
        <f t="shared" si="68"/>
        <v>0</v>
      </c>
      <c r="S234" s="52">
        <f t="shared" si="69"/>
        <v>0</v>
      </c>
      <c r="T234" s="276">
        <f t="shared" si="70"/>
        <v>0</v>
      </c>
      <c r="U234" s="62">
        <f t="shared" si="64"/>
        <v>0</v>
      </c>
    </row>
    <row r="235" spans="1:21" x14ac:dyDescent="0.25">
      <c r="A235" s="95" t="s">
        <v>254</v>
      </c>
      <c r="B235" s="52">
        <f>'DAY22'!H235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+(Table125[[#This Row],[OPENING ]]+Table125[[#This Row],[RECEIPTS]]+Table125[[#This Row],[RETURNS]])-(Table125[[#This Row],[EXCHANGED]]+Table125[[#This Row],[SALES]]+Table125[[#This Row],[ISSUES]])</f>
        <v>0</v>
      </c>
      <c r="I235" s="53">
        <v>0</v>
      </c>
      <c r="J235" s="58">
        <f t="shared" si="71"/>
        <v>0</v>
      </c>
      <c r="K235" s="53">
        <f>+'DAY22'!K235+'DAY23'!C235</f>
        <v>0</v>
      </c>
      <c r="L235" s="54">
        <f>+'DAY22'!L235+'DAY23'!D235</f>
        <v>0</v>
      </c>
      <c r="M235" s="55">
        <f>+'DAY22'!M235+'DAY23'!E235</f>
        <v>0</v>
      </c>
      <c r="N235" s="52">
        <f>+'DAY22'!N235+'DAY23'!F235</f>
        <v>0</v>
      </c>
      <c r="O235" s="276">
        <f>+'DAY22'!O235+'DAY23'!G235</f>
        <v>12625</v>
      </c>
      <c r="P235" s="53">
        <f t="shared" si="66"/>
        <v>0</v>
      </c>
      <c r="Q235" s="54">
        <f t="shared" si="67"/>
        <v>0</v>
      </c>
      <c r="R235" s="55">
        <f t="shared" si="68"/>
        <v>0</v>
      </c>
      <c r="S235" s="52">
        <f t="shared" si="69"/>
        <v>0</v>
      </c>
      <c r="T235" s="276">
        <f t="shared" si="70"/>
        <v>548.91304347826087</v>
      </c>
      <c r="U235" s="62">
        <f t="shared" si="64"/>
        <v>0</v>
      </c>
    </row>
    <row r="236" spans="1:21" x14ac:dyDescent="0.25">
      <c r="A236" s="95" t="s">
        <v>63</v>
      </c>
      <c r="B236" s="52">
        <f>'DAY22'!H236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+(Table125[[#This Row],[OPENING ]]+Table125[[#This Row],[RECEIPTS]]+Table125[[#This Row],[RETURNS]])-(Table125[[#This Row],[EXCHANGED]]+Table125[[#This Row],[SALES]]+Table125[[#This Row],[ISSUES]])</f>
        <v>0</v>
      </c>
      <c r="I236" s="53">
        <v>0</v>
      </c>
      <c r="J236" s="58">
        <f t="shared" si="71"/>
        <v>0</v>
      </c>
      <c r="K236" s="53">
        <f>+'DAY22'!K236+'DAY23'!C236</f>
        <v>0</v>
      </c>
      <c r="L236" s="54">
        <f>+'DAY22'!L236+'DAY23'!D236</f>
        <v>0</v>
      </c>
      <c r="M236" s="55">
        <f>+'DAY22'!M236+'DAY23'!E236</f>
        <v>0</v>
      </c>
      <c r="N236" s="52">
        <f>+'DAY22'!N236+'DAY23'!F236</f>
        <v>0</v>
      </c>
      <c r="O236" s="276">
        <f>+'DAY22'!O236+'DAY23'!G236</f>
        <v>0</v>
      </c>
      <c r="P236" s="53">
        <f t="shared" si="66"/>
        <v>0</v>
      </c>
      <c r="Q236" s="54">
        <f t="shared" si="67"/>
        <v>0</v>
      </c>
      <c r="R236" s="55">
        <f t="shared" si="68"/>
        <v>0</v>
      </c>
      <c r="S236" s="52">
        <f t="shared" si="69"/>
        <v>0</v>
      </c>
      <c r="T236" s="276">
        <f t="shared" si="70"/>
        <v>0</v>
      </c>
      <c r="U236" s="62">
        <f t="shared" si="64"/>
        <v>0</v>
      </c>
    </row>
    <row r="237" spans="1:21" ht="15.75" thickBot="1" x14ac:dyDescent="0.3">
      <c r="A237" s="188" t="s">
        <v>121</v>
      </c>
      <c r="B237" s="52">
        <f>'DAY22'!H237</f>
        <v>1459.4</v>
      </c>
      <c r="C237" s="53">
        <v>0</v>
      </c>
      <c r="D237" s="54">
        <v>0</v>
      </c>
      <c r="E237" s="55">
        <v>0</v>
      </c>
      <c r="F237" s="52">
        <v>0</v>
      </c>
      <c r="G237" s="276">
        <v>0</v>
      </c>
      <c r="H237" s="54">
        <f>+(Table125[[#This Row],[OPENING ]]+Table125[[#This Row],[RECEIPTS]]+Table125[[#This Row],[RETURNS]])-(Table125[[#This Row],[EXCHANGED]]+Table125[[#This Row],[SALES]]+Table125[[#This Row],[ISSUES]])</f>
        <v>1459.4</v>
      </c>
      <c r="I237" s="144">
        <v>0</v>
      </c>
      <c r="J237" s="148">
        <f t="shared" si="71"/>
        <v>-1459.4</v>
      </c>
      <c r="K237" s="53">
        <f>+'DAY22'!K237+'DAY23'!C237</f>
        <v>0</v>
      </c>
      <c r="L237" s="54">
        <f>+'DAY22'!L237+'DAY23'!D237</f>
        <v>0</v>
      </c>
      <c r="M237" s="55">
        <f>+'DAY22'!M237+'DAY23'!E237</f>
        <v>0</v>
      </c>
      <c r="N237" s="52">
        <f>+'DAY22'!N237+'DAY23'!F237</f>
        <v>0</v>
      </c>
      <c r="O237" s="276">
        <f>+'DAY22'!O237+'DAY23'!G237</f>
        <v>0</v>
      </c>
      <c r="P237" s="53">
        <f t="shared" si="66"/>
        <v>0</v>
      </c>
      <c r="Q237" s="54">
        <f t="shared" si="67"/>
        <v>0</v>
      </c>
      <c r="R237" s="55">
        <f t="shared" si="68"/>
        <v>0</v>
      </c>
      <c r="S237" s="52">
        <f t="shared" si="69"/>
        <v>0</v>
      </c>
      <c r="T237" s="276">
        <f t="shared" si="70"/>
        <v>0</v>
      </c>
      <c r="U237" s="167">
        <f t="shared" si="64"/>
        <v>0</v>
      </c>
    </row>
    <row r="238" spans="1:21" ht="17.25" thickBot="1" x14ac:dyDescent="0.35">
      <c r="A238" s="159" t="s">
        <v>64</v>
      </c>
      <c r="B238" s="161">
        <f t="shared" ref="B238:T238" si="72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72"/>
        <v>0</v>
      </c>
      <c r="H238" s="162">
        <f t="shared" si="72"/>
        <v>12434.4</v>
      </c>
      <c r="I238" s="161">
        <f t="shared" si="72"/>
        <v>0</v>
      </c>
      <c r="J238" s="165">
        <f t="shared" si="71"/>
        <v>-12434.4</v>
      </c>
      <c r="K238" s="161">
        <f t="shared" si="72"/>
        <v>9050</v>
      </c>
      <c r="L238" s="162">
        <f t="shared" si="72"/>
        <v>0</v>
      </c>
      <c r="M238" s="163">
        <f t="shared" si="72"/>
        <v>0</v>
      </c>
      <c r="N238" s="160">
        <f t="shared" si="72"/>
        <v>0</v>
      </c>
      <c r="O238" s="277">
        <f t="shared" si="72"/>
        <v>29550</v>
      </c>
      <c r="P238" s="161">
        <f t="shared" si="72"/>
        <v>393.47826086956525</v>
      </c>
      <c r="Q238" s="162">
        <f t="shared" si="72"/>
        <v>0</v>
      </c>
      <c r="R238" s="163">
        <f t="shared" si="72"/>
        <v>0</v>
      </c>
      <c r="S238" s="160">
        <f t="shared" si="72"/>
        <v>0</v>
      </c>
      <c r="T238" s="277">
        <f t="shared" si="72"/>
        <v>1284.782608695652</v>
      </c>
      <c r="U238" s="166">
        <f t="shared" si="64"/>
        <v>7.4090984455958555</v>
      </c>
    </row>
    <row r="239" spans="1:21" ht="15.75" thickBot="1" x14ac:dyDescent="0.3">
      <c r="A239" s="189"/>
      <c r="B239" s="190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1">
        <f t="shared" ref="B240:I240" si="73">+B238+B214+B150+B125+B114+B100+B80+B60+B40+B20</f>
        <v>126514.95999999999</v>
      </c>
      <c r="C240" s="182">
        <f t="shared" si="73"/>
        <v>0</v>
      </c>
      <c r="D240" s="183">
        <f t="shared" si="73"/>
        <v>0</v>
      </c>
      <c r="E240" s="184">
        <f t="shared" si="73"/>
        <v>0</v>
      </c>
      <c r="F240" s="182">
        <f t="shared" si="73"/>
        <v>0</v>
      </c>
      <c r="G240" s="281">
        <f t="shared" si="73"/>
        <v>0</v>
      </c>
      <c r="H240" s="183">
        <f t="shared" si="73"/>
        <v>126514.95999999999</v>
      </c>
      <c r="I240" s="181">
        <f t="shared" si="73"/>
        <v>0</v>
      </c>
      <c r="J240" s="186">
        <f t="shared" si="71"/>
        <v>-126514.95999999999</v>
      </c>
      <c r="K240" s="181">
        <f t="shared" ref="K240:T240" si="74">+K238+K214+K150+K125+K114+K100+K80+K60+K40+K20</f>
        <v>78445</v>
      </c>
      <c r="L240" s="183">
        <f t="shared" si="74"/>
        <v>325.59999999999997</v>
      </c>
      <c r="M240" s="184">
        <f t="shared" si="74"/>
        <v>0</v>
      </c>
      <c r="N240" s="182">
        <f t="shared" si="74"/>
        <v>0</v>
      </c>
      <c r="O240" s="281">
        <f t="shared" si="74"/>
        <v>70848.78</v>
      </c>
      <c r="P240" s="181">
        <f t="shared" si="74"/>
        <v>3410.6521739130435</v>
      </c>
      <c r="Q240" s="183">
        <f t="shared" si="74"/>
        <v>14.156521739130437</v>
      </c>
      <c r="R240" s="182">
        <f t="shared" si="74"/>
        <v>0</v>
      </c>
      <c r="S240" s="182">
        <f t="shared" si="74"/>
        <v>0</v>
      </c>
      <c r="T240" s="281">
        <f t="shared" si="74"/>
        <v>3080.3817391304347</v>
      </c>
      <c r="U240" s="187">
        <f t="shared" si="64"/>
        <v>19.448309971609291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0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{1FF4FCC8-A4C6-4534-993C-B1F3CC3DCB96}</x14:id>
        </ext>
      </extLst>
    </cfRule>
  </conditionalFormatting>
  <conditionalFormatting sqref="I101:I113 I61:I99 I239 I1:I59 I152:I237 I241:I242 I115:I149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{8161152B-2E20-41F6-A851-30183C7C04DC}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{B94E4389-E7A0-4561-8FCD-20C786A8421B}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{72CE2B64-E4D0-4787-9C5E-D36CB6691C15}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{9AF15FFA-AB5A-4686-B03E-A51830F2CF0E}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{B66895BE-DC95-4855-B48D-25C661138AA2}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{9DB7B979-54FB-4973-9426-41A323A000C3}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F4FCC8-A4C6-4534-993C-B1F3CC3DCB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8161152B-2E20-41F6-A851-30183C7C04D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I152:I237 I241:I242 I115:I149</xm:sqref>
        </x14:conditionalFormatting>
        <x14:conditionalFormatting xmlns:xm="http://schemas.microsoft.com/office/excel/2006/main">
          <x14:cfRule type="dataBar" id="{B94E4389-E7A0-4561-8FCD-20C786A8421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72CE2B64-E4D0-4787-9C5E-D36CB6691C1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9AF15FFA-AB5A-4686-B03E-A51830F2CF0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B66895BE-DC95-4855-B48D-25C661138AA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9DB7B979-54FB-4973-9426-41A323A000C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B188-C669-4E37-9313-342C0AABE062}">
  <dimension ref="A1:U269"/>
  <sheetViews>
    <sheetView showGridLines="0" workbookViewId="0">
      <selection activeCell="A2" sqref="A2:A237"/>
    </sheetView>
  </sheetViews>
  <sheetFormatPr defaultRowHeight="15" x14ac:dyDescent="0.25"/>
  <cols>
    <col min="1" max="1" width="47.140625" bestFit="1" customWidth="1"/>
    <col min="2" max="2" width="18.28515625" bestFit="1" customWidth="1"/>
    <col min="3" max="3" width="11.28515625" bestFit="1" customWidth="1"/>
    <col min="4" max="4" width="9.28515625" bestFit="1" customWidth="1"/>
    <col min="5" max="5" width="13.5703125" customWidth="1"/>
    <col min="6" max="6" width="13.140625" customWidth="1"/>
    <col min="7" max="7" width="14.5703125" style="285" customWidth="1"/>
    <col min="8" max="8" width="15.28515625" style="1" customWidth="1"/>
    <col min="9" max="9" width="15.5703125" style="2" customWidth="1"/>
    <col min="10" max="10" width="9.28515625" style="3" bestFit="1" customWidth="1"/>
    <col min="11" max="11" width="14.140625" customWidth="1"/>
    <col min="15" max="15" width="12.7109375" style="285" bestFit="1" customWidth="1"/>
    <col min="20" max="20" width="9.140625" style="285"/>
  </cols>
  <sheetData>
    <row r="1" spans="1:21" ht="15.75" thickBot="1" x14ac:dyDescent="0.3">
      <c r="A1" s="12" t="s">
        <v>256</v>
      </c>
      <c r="B1" s="13"/>
      <c r="C1" s="14"/>
      <c r="D1" s="15"/>
      <c r="E1" s="16"/>
      <c r="F1" s="17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'DAY23'!H5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+(Table126[[#This Row],[OPENING ]]+Table126[[#This Row],[RECEIPTS]]+Table126[[#This Row],[RETURNS]])-(Table126[[#This Row],[EXCHANGED]]+Table126[[#This Row],[SALES]]+Table126[[#This Row],[ISSUES]])</f>
        <v>0</v>
      </c>
      <c r="I5" s="53">
        <v>0</v>
      </c>
      <c r="J5" s="58">
        <f t="shared" ref="J5:J76" si="0">+I5-H5</f>
        <v>0</v>
      </c>
      <c r="K5" s="53">
        <f>+'DAY23'!K5+'DAY24'!C5</f>
        <v>0</v>
      </c>
      <c r="L5" s="54">
        <f>+'DAY23'!L5+'DAY24'!D5</f>
        <v>0</v>
      </c>
      <c r="M5" s="55">
        <f>+'DAY23'!M5+'DAY24'!E5</f>
        <v>0</v>
      </c>
      <c r="N5" s="52">
        <f>+'DAY23'!N5+'DAY24'!F5</f>
        <v>0</v>
      </c>
      <c r="O5" s="276">
        <f>+'DAY23'!O5+'DAY24'!G5</f>
        <v>0</v>
      </c>
      <c r="P5" s="53">
        <f>+K5/24</f>
        <v>0</v>
      </c>
      <c r="Q5" s="54">
        <f>+L5/24</f>
        <v>0</v>
      </c>
      <c r="R5" s="55">
        <f>+M5/24</f>
        <v>0</v>
      </c>
      <c r="S5" s="52">
        <f>+N5/24</f>
        <v>0</v>
      </c>
      <c r="T5" s="276">
        <f>+O5/24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'DAY23'!H6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+(Table126[[#This Row],[OPENING ]]+Table126[[#This Row],[RECEIPTS]]+Table126[[#This Row],[RETURNS]])-(Table126[[#This Row],[EXCHANGED]]+Table126[[#This Row],[SALES]]+Table126[[#This Row],[ISSUES]])</f>
        <v>0</v>
      </c>
      <c r="I6" s="53">
        <v>0</v>
      </c>
      <c r="J6" s="58">
        <f t="shared" si="0"/>
        <v>0</v>
      </c>
      <c r="K6" s="53">
        <f>+'DAY23'!K6+'DAY24'!C6</f>
        <v>0</v>
      </c>
      <c r="L6" s="54">
        <f>+'DAY23'!L6+'DAY24'!D6</f>
        <v>0</v>
      </c>
      <c r="M6" s="55">
        <f>+'DAY23'!M6+'DAY24'!E6</f>
        <v>0</v>
      </c>
      <c r="N6" s="52">
        <f>+'DAY23'!N6+'DAY24'!F6</f>
        <v>0</v>
      </c>
      <c r="O6" s="276">
        <f>+'DAY23'!O6+'DAY24'!G6</f>
        <v>0</v>
      </c>
      <c r="P6" s="53">
        <f t="shared" ref="P6:P19" si="2">+K6/24</f>
        <v>0</v>
      </c>
      <c r="Q6" s="54">
        <f t="shared" ref="Q6:Q19" si="3">+L6/24</f>
        <v>0</v>
      </c>
      <c r="R6" s="55">
        <f t="shared" ref="R6:R19" si="4">+M6/24</f>
        <v>0</v>
      </c>
      <c r="S6" s="52">
        <f t="shared" ref="S6:S19" si="5">+N6/24</f>
        <v>0</v>
      </c>
      <c r="T6" s="276">
        <f t="shared" ref="T6:T19" si="6">+O6/24</f>
        <v>0</v>
      </c>
      <c r="U6" s="59">
        <f t="shared" si="1"/>
        <v>0</v>
      </c>
    </row>
    <row r="7" spans="1:21" x14ac:dyDescent="0.25">
      <c r="A7" s="51" t="s">
        <v>14</v>
      </c>
      <c r="B7" s="52">
        <f>'DAY23'!H7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+(Table126[[#This Row],[OPENING ]]+Table126[[#This Row],[RECEIPTS]]+Table126[[#This Row],[RETURNS]])-(Table126[[#This Row],[EXCHANGED]]+Table126[[#This Row],[SALES]]+Table126[[#This Row],[ISSUES]])</f>
        <v>0</v>
      </c>
      <c r="I7" s="53">
        <v>0</v>
      </c>
      <c r="J7" s="58">
        <f t="shared" si="0"/>
        <v>0</v>
      </c>
      <c r="K7" s="53">
        <f>+'DAY23'!K7+'DAY24'!C7</f>
        <v>0</v>
      </c>
      <c r="L7" s="54">
        <f>+'DAY23'!L7+'DAY24'!D7</f>
        <v>0</v>
      </c>
      <c r="M7" s="55">
        <f>+'DAY23'!M7+'DAY24'!E7</f>
        <v>0</v>
      </c>
      <c r="N7" s="52">
        <f>+'DAY23'!N7+'DAY24'!F7</f>
        <v>0</v>
      </c>
      <c r="O7" s="276">
        <f>+'DAY23'!O7+'DAY24'!G7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'DAY23'!H8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+(Table126[[#This Row],[OPENING ]]+Table126[[#This Row],[RECEIPTS]]+Table126[[#This Row],[RETURNS]])-(Table126[[#This Row],[EXCHANGED]]+Table126[[#This Row],[SALES]]+Table126[[#This Row],[ISSUES]])</f>
        <v>0</v>
      </c>
      <c r="I8" s="53">
        <v>0</v>
      </c>
      <c r="J8" s="58">
        <f t="shared" si="0"/>
        <v>0</v>
      </c>
      <c r="K8" s="53">
        <f>+'DAY23'!K8+'DAY24'!C8</f>
        <v>0</v>
      </c>
      <c r="L8" s="54">
        <f>+'DAY23'!L8+'DAY24'!D8</f>
        <v>0</v>
      </c>
      <c r="M8" s="55">
        <f>+'DAY23'!M8+'DAY24'!E8</f>
        <v>0</v>
      </c>
      <c r="N8" s="52">
        <f>+'DAY23'!N8+'DAY24'!F8</f>
        <v>0</v>
      </c>
      <c r="O8" s="276">
        <f>+'DAY23'!O8+'DAY24'!G8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'DAY23'!H9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+(Table126[[#This Row],[OPENING ]]+Table126[[#This Row],[RECEIPTS]]+Table126[[#This Row],[RETURNS]])-(Table126[[#This Row],[EXCHANGED]]+Table126[[#This Row],[SALES]]+Table126[[#This Row],[ISSUES]])</f>
        <v>0</v>
      </c>
      <c r="I9" s="53">
        <v>0</v>
      </c>
      <c r="J9" s="58">
        <f t="shared" si="0"/>
        <v>0</v>
      </c>
      <c r="K9" s="53">
        <f>+'DAY23'!K9+'DAY24'!C9</f>
        <v>0</v>
      </c>
      <c r="L9" s="54">
        <f>+'DAY23'!L9+'DAY24'!D9</f>
        <v>0</v>
      </c>
      <c r="M9" s="55">
        <f>+'DAY23'!M9+'DAY24'!E9</f>
        <v>0</v>
      </c>
      <c r="N9" s="52">
        <f>+'DAY23'!N9+'DAY24'!F9</f>
        <v>0</v>
      </c>
      <c r="O9" s="276">
        <f>+'DAY23'!O9+'DAY24'!G9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'DAY23'!H10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+(Table126[[#This Row],[OPENING ]]+Table126[[#This Row],[RECEIPTS]]+Table126[[#This Row],[RETURNS]])-(Table126[[#This Row],[EXCHANGED]]+Table126[[#This Row],[SALES]]+Table126[[#This Row],[ISSUES]])</f>
        <v>0</v>
      </c>
      <c r="I10" s="53">
        <v>0</v>
      </c>
      <c r="J10" s="58">
        <f t="shared" si="0"/>
        <v>0</v>
      </c>
      <c r="K10" s="53">
        <f>+'DAY23'!K10+'DAY24'!C10</f>
        <v>0</v>
      </c>
      <c r="L10" s="54">
        <f>+'DAY23'!L10+'DAY24'!D10</f>
        <v>0</v>
      </c>
      <c r="M10" s="55">
        <f>+'DAY23'!M10+'DAY24'!E10</f>
        <v>0</v>
      </c>
      <c r="N10" s="52">
        <f>+'DAY23'!N10+'DAY24'!F10</f>
        <v>0</v>
      </c>
      <c r="O10" s="276">
        <f>+'DAY23'!O10+'DAY24'!G10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'DAY23'!H11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+(Table126[[#This Row],[OPENING ]]+Table126[[#This Row],[RECEIPTS]]+Table126[[#This Row],[RETURNS]])-(Table126[[#This Row],[EXCHANGED]]+Table126[[#This Row],[SALES]]+Table126[[#This Row],[ISSUES]])</f>
        <v>0</v>
      </c>
      <c r="I11" s="53">
        <v>0</v>
      </c>
      <c r="J11" s="58">
        <f t="shared" si="0"/>
        <v>0</v>
      </c>
      <c r="K11" s="53">
        <f>+'DAY23'!K11+'DAY24'!C11</f>
        <v>0</v>
      </c>
      <c r="L11" s="54">
        <f>+'DAY23'!L11+'DAY24'!D11</f>
        <v>0</v>
      </c>
      <c r="M11" s="55">
        <f>+'DAY23'!M11+'DAY24'!E11</f>
        <v>0</v>
      </c>
      <c r="N11" s="52">
        <f>+'DAY23'!N11+'DAY24'!F11</f>
        <v>0</v>
      </c>
      <c r="O11" s="276">
        <f>+'DAY23'!O11+'DAY24'!G11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'DAY23'!H12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+(Table126[[#This Row],[OPENING ]]+Table126[[#This Row],[RECEIPTS]]+Table126[[#This Row],[RETURNS]])-(Table126[[#This Row],[EXCHANGED]]+Table126[[#This Row],[SALES]]+Table126[[#This Row],[ISSUES]])</f>
        <v>0</v>
      </c>
      <c r="I12" s="53">
        <v>0</v>
      </c>
      <c r="J12" s="58">
        <f t="shared" si="0"/>
        <v>0</v>
      </c>
      <c r="K12" s="53">
        <f>+'DAY23'!K12+'DAY24'!C12</f>
        <v>0</v>
      </c>
      <c r="L12" s="54">
        <f>+'DAY23'!L12+'DAY24'!D12</f>
        <v>0</v>
      </c>
      <c r="M12" s="55">
        <f>+'DAY23'!M12+'DAY24'!E12</f>
        <v>0</v>
      </c>
      <c r="N12" s="52">
        <f>+'DAY23'!N12+'DAY24'!F12</f>
        <v>0</v>
      </c>
      <c r="O12" s="276">
        <f>+'DAY23'!O12+'DAY24'!G12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'DAY23'!H13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+(Table126[[#This Row],[OPENING ]]+Table126[[#This Row],[RECEIPTS]]+Table126[[#This Row],[RETURNS]])-(Table126[[#This Row],[EXCHANGED]]+Table126[[#This Row],[SALES]]+Table126[[#This Row],[ISSUES]])</f>
        <v>140</v>
      </c>
      <c r="I13" s="53">
        <v>0</v>
      </c>
      <c r="J13" s="58">
        <f t="shared" si="0"/>
        <v>-140</v>
      </c>
      <c r="K13" s="53">
        <f>+'DAY23'!K13+'DAY24'!C13</f>
        <v>0</v>
      </c>
      <c r="L13" s="54">
        <f>+'DAY23'!L13+'DAY24'!D13</f>
        <v>0</v>
      </c>
      <c r="M13" s="55">
        <f>+'DAY23'!M13+'DAY24'!E13</f>
        <v>0</v>
      </c>
      <c r="N13" s="52">
        <f>+'DAY23'!N13+'DAY24'!F13</f>
        <v>0</v>
      </c>
      <c r="O13" s="276">
        <f>+'DAY23'!O13+'DAY24'!G13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'DAY23'!H14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+(Table126[[#This Row],[OPENING ]]+Table126[[#This Row],[RECEIPTS]]+Table126[[#This Row],[RETURNS]])-(Table126[[#This Row],[EXCHANGED]]+Table126[[#This Row],[SALES]]+Table126[[#This Row],[ISSUES]])</f>
        <v>0</v>
      </c>
      <c r="I14" s="53">
        <v>0</v>
      </c>
      <c r="J14" s="58">
        <f t="shared" si="0"/>
        <v>0</v>
      </c>
      <c r="K14" s="53">
        <f>+'DAY23'!K14+'DAY24'!C14</f>
        <v>0</v>
      </c>
      <c r="L14" s="54">
        <f>+'DAY23'!L14+'DAY24'!D14</f>
        <v>0</v>
      </c>
      <c r="M14" s="55">
        <f>+'DAY23'!M14+'DAY24'!E14</f>
        <v>0</v>
      </c>
      <c r="N14" s="52">
        <f>+'DAY23'!N14+'DAY24'!F14</f>
        <v>0</v>
      </c>
      <c r="O14" s="276">
        <f>+'DAY23'!O14+'DAY24'!G14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'DAY23'!H15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+(Table126[[#This Row],[OPENING ]]+Table126[[#This Row],[RECEIPTS]]+Table126[[#This Row],[RETURNS]])-(Table126[[#This Row],[EXCHANGED]]+Table126[[#This Row],[SALES]]+Table126[[#This Row],[ISSUES]])</f>
        <v>0</v>
      </c>
      <c r="I15" s="53">
        <v>0</v>
      </c>
      <c r="J15" s="58">
        <f t="shared" si="0"/>
        <v>0</v>
      </c>
      <c r="K15" s="53">
        <f>+'DAY23'!K15+'DAY24'!C15</f>
        <v>0</v>
      </c>
      <c r="L15" s="54">
        <f>+'DAY23'!L15+'DAY24'!D15</f>
        <v>0</v>
      </c>
      <c r="M15" s="55">
        <f>+'DAY23'!M15+'DAY24'!E15</f>
        <v>0</v>
      </c>
      <c r="N15" s="52">
        <f>+'DAY23'!N15+'DAY24'!F15</f>
        <v>0</v>
      </c>
      <c r="O15" s="276">
        <f>+'DAY23'!O15+'DAY24'!G15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'DAY23'!H16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+(Table126[[#This Row],[OPENING ]]+Table126[[#This Row],[RECEIPTS]]+Table126[[#This Row],[RETURNS]])-(Table126[[#This Row],[EXCHANGED]]+Table126[[#This Row],[SALES]]+Table126[[#This Row],[ISSUES]])</f>
        <v>13189.599999999999</v>
      </c>
      <c r="I16" s="53">
        <v>0</v>
      </c>
      <c r="J16" s="58">
        <f t="shared" si="0"/>
        <v>-13189.599999999999</v>
      </c>
      <c r="K16" s="53">
        <f>+'DAY23'!K16+'DAY24'!C16</f>
        <v>0</v>
      </c>
      <c r="L16" s="54">
        <f>+'DAY23'!L16+'DAY24'!D16</f>
        <v>0</v>
      </c>
      <c r="M16" s="55">
        <f>+'DAY23'!M16+'DAY24'!E16</f>
        <v>0</v>
      </c>
      <c r="N16" s="52">
        <f>+'DAY23'!N16+'DAY24'!F16</f>
        <v>0</v>
      </c>
      <c r="O16" s="276">
        <f>+'DAY23'!O16+'DAY24'!G16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252.625</v>
      </c>
      <c r="U16" s="59">
        <f t="shared" si="1"/>
        <v>52.210192973775357</v>
      </c>
    </row>
    <row r="17" spans="1:21" x14ac:dyDescent="0.25">
      <c r="A17" s="60"/>
      <c r="B17" s="52">
        <f>'DAY23'!H17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+(Table126[[#This Row],[OPENING ]]+Table126[[#This Row],[RECEIPTS]]+Table126[[#This Row],[RETURNS]])-(Table126[[#This Row],[EXCHANGED]]+Table126[[#This Row],[SALES]]+Table126[[#This Row],[ISSUES]])</f>
        <v>0</v>
      </c>
      <c r="I17" s="53">
        <v>0</v>
      </c>
      <c r="J17" s="58">
        <f t="shared" si="0"/>
        <v>0</v>
      </c>
      <c r="K17" s="53">
        <f>+'DAY23'!K17+'DAY24'!C17</f>
        <v>0</v>
      </c>
      <c r="L17" s="54">
        <f>+'DAY23'!L17+'DAY24'!D17</f>
        <v>0</v>
      </c>
      <c r="M17" s="55">
        <f>+'DAY23'!M17+'DAY24'!E17</f>
        <v>0</v>
      </c>
      <c r="N17" s="52">
        <f>+'DAY23'!N17+'DAY24'!F17</f>
        <v>0</v>
      </c>
      <c r="O17" s="276">
        <f>+'DAY23'!O17+'DAY24'!G17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'DAY23'!H18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+(Table126[[#This Row],[OPENING ]]+Table126[[#This Row],[RECEIPTS]]+Table126[[#This Row],[RETURNS]])-(Table126[[#This Row],[EXCHANGED]]+Table126[[#This Row],[SALES]]+Table126[[#This Row],[ISSUES]])</f>
        <v>0</v>
      </c>
      <c r="I18" s="53">
        <v>0</v>
      </c>
      <c r="J18" s="58">
        <f t="shared" si="0"/>
        <v>0</v>
      </c>
      <c r="K18" s="53">
        <f>+'DAY23'!K18+'DAY24'!C18</f>
        <v>0</v>
      </c>
      <c r="L18" s="54">
        <f>+'DAY23'!L18+'DAY24'!D18</f>
        <v>0</v>
      </c>
      <c r="M18" s="55">
        <f>+'DAY23'!M18+'DAY24'!E18</f>
        <v>0</v>
      </c>
      <c r="N18" s="52">
        <f>+'DAY23'!N18+'DAY24'!F18</f>
        <v>0</v>
      </c>
      <c r="O18" s="276">
        <f>+'DAY23'!O18+'DAY24'!G18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'DAY23'!H19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+(Table126[[#This Row],[OPENING ]]+Table126[[#This Row],[RECEIPTS]]+Table126[[#This Row],[RETURNS]])-(Table126[[#This Row],[EXCHANGED]]+Table126[[#This Row],[SALES]]+Table126[[#This Row],[ISSUES]])</f>
        <v>0</v>
      </c>
      <c r="I19" s="144">
        <v>0</v>
      </c>
      <c r="J19" s="148">
        <f t="shared" si="0"/>
        <v>0</v>
      </c>
      <c r="K19" s="53">
        <f>+'DAY23'!K19+'DAY24'!C19</f>
        <v>0</v>
      </c>
      <c r="L19" s="54">
        <f>+'DAY23'!L19+'DAY24'!D19</f>
        <v>0</v>
      </c>
      <c r="M19" s="55">
        <f>+'DAY23'!M19+'DAY24'!E19</f>
        <v>0</v>
      </c>
      <c r="N19" s="52">
        <f>+'DAY23'!N19+'DAY24'!F19</f>
        <v>0</v>
      </c>
      <c r="O19" s="276">
        <f>+'DAY23'!O19+'DAY24'!G19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 t="shared" si="7"/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252.625</v>
      </c>
      <c r="U20" s="166">
        <f t="shared" si="1"/>
        <v>52.764374072241459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'DAY23'!H23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+(Table126[[#This Row],[OPENING ]]+Table126[[#This Row],[RECEIPTS]]+Table126[[#This Row],[RETURNS]])-(Table126[[#This Row],[EXCHANGED]]+Table126[[#This Row],[SALES]]+Table126[[#This Row],[ISSUES]])</f>
        <v>0</v>
      </c>
      <c r="I23" s="53">
        <v>0</v>
      </c>
      <c r="J23" s="58">
        <f t="shared" si="0"/>
        <v>0</v>
      </c>
      <c r="K23" s="53">
        <f>+'DAY23'!K23+'DAY24'!C23</f>
        <v>0</v>
      </c>
      <c r="L23" s="54">
        <f>+'DAY23'!L23+'DAY24'!D23</f>
        <v>0</v>
      </c>
      <c r="M23" s="55">
        <f>+'DAY23'!M23+'DAY24'!E23</f>
        <v>0</v>
      </c>
      <c r="N23" s="52">
        <f>+'DAY23'!N23+'DAY24'!F23</f>
        <v>0</v>
      </c>
      <c r="O23" s="276">
        <f>+'DAY23'!O23+'DAY24'!G23</f>
        <v>0</v>
      </c>
      <c r="P23" s="53">
        <f>+K23/24</f>
        <v>0</v>
      </c>
      <c r="Q23" s="54">
        <f>+L23/24</f>
        <v>0</v>
      </c>
      <c r="R23" s="55">
        <f>+M23/24</f>
        <v>0</v>
      </c>
      <c r="S23" s="52">
        <f>+N23/24</f>
        <v>0</v>
      </c>
      <c r="T23" s="276">
        <f>+O23/24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'DAY23'!H24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+(Table126[[#This Row],[OPENING ]]+Table126[[#This Row],[RECEIPTS]]+Table126[[#This Row],[RETURNS]])-(Table126[[#This Row],[EXCHANGED]]+Table126[[#This Row],[SALES]]+Table126[[#This Row],[ISSUES]])</f>
        <v>247.2</v>
      </c>
      <c r="I24" s="53">
        <v>0</v>
      </c>
      <c r="J24" s="58">
        <f t="shared" si="0"/>
        <v>-247.2</v>
      </c>
      <c r="K24" s="53">
        <f>+'DAY23'!K24+'DAY24'!C24</f>
        <v>0</v>
      </c>
      <c r="L24" s="54">
        <f>+'DAY23'!L24+'DAY24'!D24</f>
        <v>110.2</v>
      </c>
      <c r="M24" s="55">
        <f>+'DAY23'!M24+'DAY24'!E24</f>
        <v>0</v>
      </c>
      <c r="N24" s="52">
        <f>+'DAY23'!N24+'DAY24'!F24</f>
        <v>0</v>
      </c>
      <c r="O24" s="276">
        <f>+'DAY23'!O24+'DAY24'!G24</f>
        <v>2367</v>
      </c>
      <c r="P24" s="53">
        <f t="shared" ref="P24:P39" si="8">+K24/24</f>
        <v>0</v>
      </c>
      <c r="Q24" s="54">
        <f t="shared" ref="Q24:Q39" si="9">+L24/24</f>
        <v>4.5916666666666668</v>
      </c>
      <c r="R24" s="55">
        <f t="shared" ref="R24:R39" si="10">+M24/24</f>
        <v>0</v>
      </c>
      <c r="S24" s="52">
        <f t="shared" ref="S24:S39" si="11">+N24/24</f>
        <v>0</v>
      </c>
      <c r="T24" s="276">
        <f t="shared" ref="T24:T39" si="12">+O24/24</f>
        <v>98.625</v>
      </c>
      <c r="U24" s="62">
        <f t="shared" si="1"/>
        <v>2.3949620539318586</v>
      </c>
    </row>
    <row r="25" spans="1:21" x14ac:dyDescent="0.25">
      <c r="A25" s="336" t="s">
        <v>22</v>
      </c>
      <c r="B25" s="52">
        <f>'DAY23'!H25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+(Table126[[#This Row],[OPENING ]]+Table126[[#This Row],[RECEIPTS]]+Table126[[#This Row],[RETURNS]])-(Table126[[#This Row],[EXCHANGED]]+Table126[[#This Row],[SALES]]+Table126[[#This Row],[ISSUES]])</f>
        <v>0</v>
      </c>
      <c r="I25" s="53">
        <v>0</v>
      </c>
      <c r="J25" s="58">
        <f t="shared" si="0"/>
        <v>0</v>
      </c>
      <c r="K25" s="53">
        <f>+'DAY23'!K25+'DAY24'!C25</f>
        <v>0</v>
      </c>
      <c r="L25" s="54">
        <f>+'DAY23'!L25+'DAY24'!D25</f>
        <v>0</v>
      </c>
      <c r="M25" s="55">
        <f>+'DAY23'!M25+'DAY24'!E25</f>
        <v>0</v>
      </c>
      <c r="N25" s="52">
        <f>+'DAY23'!N25+'DAY24'!F25</f>
        <v>0</v>
      </c>
      <c r="O25" s="276">
        <f>+'DAY23'!O25+'DAY24'!G25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276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'DAY23'!H26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+(Table126[[#This Row],[OPENING ]]+Table126[[#This Row],[RECEIPTS]]+Table126[[#This Row],[RETURNS]])-(Table126[[#This Row],[EXCHANGED]]+Table126[[#This Row],[SALES]]+Table126[[#This Row],[ISSUES]])</f>
        <v>0</v>
      </c>
      <c r="I26" s="53">
        <v>0</v>
      </c>
      <c r="J26" s="58">
        <f t="shared" si="0"/>
        <v>0</v>
      </c>
      <c r="K26" s="53">
        <f>+'DAY23'!K26+'DAY24'!C26</f>
        <v>0</v>
      </c>
      <c r="L26" s="54">
        <f>+'DAY23'!L26+'DAY24'!D26</f>
        <v>0</v>
      </c>
      <c r="M26" s="55">
        <f>+'DAY23'!M26+'DAY24'!E26</f>
        <v>0</v>
      </c>
      <c r="N26" s="52">
        <f>+'DAY23'!N26+'DAY24'!F26</f>
        <v>0</v>
      </c>
      <c r="O26" s="276">
        <f>+'DAY23'!O26+'DAY24'!G26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276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'DAY23'!H27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+(Table126[[#This Row],[OPENING ]]+Table126[[#This Row],[RECEIPTS]]+Table126[[#This Row],[RETURNS]])-(Table126[[#This Row],[EXCHANGED]]+Table126[[#This Row],[SALES]]+Table126[[#This Row],[ISSUES]])</f>
        <v>0</v>
      </c>
      <c r="I27" s="53">
        <v>0</v>
      </c>
      <c r="J27" s="58">
        <f t="shared" si="0"/>
        <v>0</v>
      </c>
      <c r="K27" s="53">
        <f>+'DAY23'!K27+'DAY24'!C27</f>
        <v>0</v>
      </c>
      <c r="L27" s="54">
        <f>+'DAY23'!L27+'DAY24'!D27</f>
        <v>0</v>
      </c>
      <c r="M27" s="55">
        <f>+'DAY23'!M27+'DAY24'!E27</f>
        <v>0</v>
      </c>
      <c r="N27" s="52">
        <f>+'DAY23'!N27+'DAY24'!F27</f>
        <v>0</v>
      </c>
      <c r="O27" s="276">
        <f>+'DAY23'!O27+'DAY24'!G27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276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'DAY23'!H28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+(Table126[[#This Row],[OPENING ]]+Table126[[#This Row],[RECEIPTS]]+Table126[[#This Row],[RETURNS]])-(Table126[[#This Row],[EXCHANGED]]+Table126[[#This Row],[SALES]]+Table126[[#This Row],[ISSUES]])</f>
        <v>0</v>
      </c>
      <c r="I28" s="53">
        <v>0</v>
      </c>
      <c r="J28" s="58">
        <f t="shared" si="0"/>
        <v>0</v>
      </c>
      <c r="K28" s="53">
        <f>+'DAY23'!K28+'DAY24'!C28</f>
        <v>0</v>
      </c>
      <c r="L28" s="54">
        <f>+'DAY23'!L28+'DAY24'!D28</f>
        <v>0</v>
      </c>
      <c r="M28" s="55">
        <f>+'DAY23'!M28+'DAY24'!E28</f>
        <v>0</v>
      </c>
      <c r="N28" s="52">
        <f>+'DAY23'!N28+'DAY24'!F28</f>
        <v>0</v>
      </c>
      <c r="O28" s="276">
        <f>+'DAY23'!O28+'DAY24'!G28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276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'DAY23'!H29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+(Table126[[#This Row],[OPENING ]]+Table126[[#This Row],[RECEIPTS]]+Table126[[#This Row],[RETURNS]])-(Table126[[#This Row],[EXCHANGED]]+Table126[[#This Row],[SALES]]+Table126[[#This Row],[ISSUES]])</f>
        <v>0</v>
      </c>
      <c r="I29" s="53">
        <v>0</v>
      </c>
      <c r="J29" s="58">
        <f t="shared" si="0"/>
        <v>0</v>
      </c>
      <c r="K29" s="53">
        <f>+'DAY23'!K29+'DAY24'!C29</f>
        <v>0</v>
      </c>
      <c r="L29" s="54">
        <f>+'DAY23'!L29+'DAY24'!D29</f>
        <v>0</v>
      </c>
      <c r="M29" s="55">
        <f>+'DAY23'!M29+'DAY24'!E29</f>
        <v>0</v>
      </c>
      <c r="N29" s="52">
        <f>+'DAY23'!N29+'DAY24'!F29</f>
        <v>0</v>
      </c>
      <c r="O29" s="276">
        <f>+'DAY23'!O29+'DAY24'!G29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276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'DAY23'!H30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+(Table126[[#This Row],[OPENING ]]+Table126[[#This Row],[RECEIPTS]]+Table126[[#This Row],[RETURNS]])-(Table126[[#This Row],[EXCHANGED]]+Table126[[#This Row],[SALES]]+Table126[[#This Row],[ISSUES]])</f>
        <v>0</v>
      </c>
      <c r="I30" s="53">
        <v>0</v>
      </c>
      <c r="J30" s="58">
        <f t="shared" si="0"/>
        <v>0</v>
      </c>
      <c r="K30" s="53">
        <f>+'DAY23'!K30+'DAY24'!C30</f>
        <v>0</v>
      </c>
      <c r="L30" s="54">
        <f>+'DAY23'!L30+'DAY24'!D30</f>
        <v>0</v>
      </c>
      <c r="M30" s="55">
        <f>+'DAY23'!M30+'DAY24'!E30</f>
        <v>0</v>
      </c>
      <c r="N30" s="52">
        <f>+'DAY23'!N30+'DAY24'!F30</f>
        <v>0</v>
      </c>
      <c r="O30" s="276">
        <f>+'DAY23'!O30+'DAY24'!G30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276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'DAY23'!H31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+(Table126[[#This Row],[OPENING ]]+Table126[[#This Row],[RECEIPTS]]+Table126[[#This Row],[RETURNS]])-(Table126[[#This Row],[EXCHANGED]]+Table126[[#This Row],[SALES]]+Table126[[#This Row],[ISSUES]])</f>
        <v>0</v>
      </c>
      <c r="I31" s="53">
        <v>0</v>
      </c>
      <c r="J31" s="58">
        <f t="shared" si="0"/>
        <v>0</v>
      </c>
      <c r="K31" s="53">
        <f>+'DAY23'!K31+'DAY24'!C31</f>
        <v>0</v>
      </c>
      <c r="L31" s="54">
        <f>+'DAY23'!L31+'DAY24'!D31</f>
        <v>0</v>
      </c>
      <c r="M31" s="55">
        <f>+'DAY23'!M31+'DAY24'!E31</f>
        <v>0</v>
      </c>
      <c r="N31" s="52">
        <f>+'DAY23'!N31+'DAY24'!F31</f>
        <v>0</v>
      </c>
      <c r="O31" s="276">
        <f>+'DAY23'!O31+'DAY24'!G31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276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'DAY23'!H32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+(Table126[[#This Row],[OPENING ]]+Table126[[#This Row],[RECEIPTS]]+Table126[[#This Row],[RETURNS]])-(Table126[[#This Row],[EXCHANGED]]+Table126[[#This Row],[SALES]]+Table126[[#This Row],[ISSUES]])</f>
        <v>0</v>
      </c>
      <c r="I32" s="53">
        <v>0</v>
      </c>
      <c r="J32" s="58">
        <f t="shared" si="0"/>
        <v>0</v>
      </c>
      <c r="K32" s="53">
        <f>+'DAY23'!K32+'DAY24'!C32</f>
        <v>0</v>
      </c>
      <c r="L32" s="54">
        <f>+'DAY23'!L32+'DAY24'!D32</f>
        <v>0</v>
      </c>
      <c r="M32" s="55">
        <f>+'DAY23'!M32+'DAY24'!E32</f>
        <v>0</v>
      </c>
      <c r="N32" s="52">
        <f>+'DAY23'!N32+'DAY24'!F32</f>
        <v>0</v>
      </c>
      <c r="O32" s="276">
        <f>+'DAY23'!O32+'DAY24'!G32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276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'DAY23'!H33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+(Table126[[#This Row],[OPENING ]]+Table126[[#This Row],[RECEIPTS]]+Table126[[#This Row],[RETURNS]])-(Table126[[#This Row],[EXCHANGED]]+Table126[[#This Row],[SALES]]+Table126[[#This Row],[ISSUES]])</f>
        <v>0</v>
      </c>
      <c r="I33" s="53">
        <v>0</v>
      </c>
      <c r="J33" s="58">
        <f t="shared" si="0"/>
        <v>0</v>
      </c>
      <c r="K33" s="53">
        <f>+'DAY23'!K33+'DAY24'!C33</f>
        <v>0</v>
      </c>
      <c r="L33" s="54">
        <f>+'DAY23'!L33+'DAY24'!D33</f>
        <v>0</v>
      </c>
      <c r="M33" s="55">
        <f>+'DAY23'!M33+'DAY24'!E33</f>
        <v>0</v>
      </c>
      <c r="N33" s="52">
        <f>+'DAY23'!N33+'DAY24'!F33</f>
        <v>0</v>
      </c>
      <c r="O33" s="276">
        <f>+'DAY23'!O33+'DAY24'!G33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276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'DAY23'!H34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+(Table126[[#This Row],[OPENING ]]+Table126[[#This Row],[RECEIPTS]]+Table126[[#This Row],[RETURNS]])-(Table126[[#This Row],[EXCHANGED]]+Table126[[#This Row],[SALES]]+Table126[[#This Row],[ISSUES]])</f>
        <v>44279.9</v>
      </c>
      <c r="I34" s="53">
        <v>0</v>
      </c>
      <c r="J34" s="58">
        <f t="shared" si="0"/>
        <v>-44279.9</v>
      </c>
      <c r="K34" s="53">
        <f>+'DAY23'!K34+'DAY24'!C34</f>
        <v>29625</v>
      </c>
      <c r="L34" s="54">
        <f>+'DAY23'!L34+'DAY24'!D34</f>
        <v>18</v>
      </c>
      <c r="M34" s="55">
        <f>+'DAY23'!M34+'DAY24'!E34</f>
        <v>0</v>
      </c>
      <c r="N34" s="52">
        <f>+'DAY23'!N34+'DAY24'!F34</f>
        <v>0</v>
      </c>
      <c r="O34" s="276">
        <f>+'DAY23'!O34+'DAY24'!G34</f>
        <v>9691.5</v>
      </c>
      <c r="P34" s="53">
        <f t="shared" si="8"/>
        <v>1234.375</v>
      </c>
      <c r="Q34" s="54">
        <f t="shared" si="9"/>
        <v>0.75</v>
      </c>
      <c r="R34" s="55">
        <f t="shared" si="10"/>
        <v>0</v>
      </c>
      <c r="S34" s="52">
        <f t="shared" si="11"/>
        <v>0</v>
      </c>
      <c r="T34" s="276">
        <f t="shared" si="12"/>
        <v>403.8125</v>
      </c>
      <c r="U34" s="62">
        <f t="shared" si="1"/>
        <v>27.017442702970676</v>
      </c>
    </row>
    <row r="35" spans="1:21" x14ac:dyDescent="0.25">
      <c r="A35" s="336"/>
      <c r="B35" s="52">
        <f>'DAY23'!H35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+(Table126[[#This Row],[OPENING ]]+Table126[[#This Row],[RECEIPTS]]+Table126[[#This Row],[RETURNS]])-(Table126[[#This Row],[EXCHANGED]]+Table126[[#This Row],[SALES]]+Table126[[#This Row],[ISSUES]])</f>
        <v>5000</v>
      </c>
      <c r="I35" s="53">
        <v>0</v>
      </c>
      <c r="J35" s="58">
        <f>+I35-H35</f>
        <v>-5000</v>
      </c>
      <c r="K35" s="53">
        <f>+'DAY23'!K35+'DAY24'!C35</f>
        <v>5000</v>
      </c>
      <c r="L35" s="54">
        <f>+'DAY23'!L35+'DAY24'!D35</f>
        <v>0</v>
      </c>
      <c r="M35" s="55">
        <f>+'DAY23'!M35+'DAY24'!E35</f>
        <v>0</v>
      </c>
      <c r="N35" s="52">
        <f>+'DAY23'!N35+'DAY24'!F35</f>
        <v>0</v>
      </c>
      <c r="O35" s="276">
        <f>+'DAY23'!O35+'DAY24'!G35</f>
        <v>0</v>
      </c>
      <c r="P35" s="53">
        <f t="shared" si="8"/>
        <v>208.33333333333334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276">
        <f t="shared" si="12"/>
        <v>0</v>
      </c>
      <c r="U35" s="62">
        <f t="shared" si="1"/>
        <v>24</v>
      </c>
    </row>
    <row r="36" spans="1:21" x14ac:dyDescent="0.25">
      <c r="A36" s="336"/>
      <c r="B36" s="52">
        <f>'DAY23'!H36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+(Table126[[#This Row],[OPENING ]]+Table126[[#This Row],[RECEIPTS]]+Table126[[#This Row],[RETURNS]])-(Table126[[#This Row],[EXCHANGED]]+Table126[[#This Row],[SALES]]+Table126[[#This Row],[ISSUES]])</f>
        <v>0</v>
      </c>
      <c r="I36" s="53">
        <v>0</v>
      </c>
      <c r="J36" s="58">
        <f>+I36-H36</f>
        <v>0</v>
      </c>
      <c r="K36" s="53">
        <f>+'DAY23'!K36+'DAY24'!C36</f>
        <v>0</v>
      </c>
      <c r="L36" s="54">
        <f>+'DAY23'!L36+'DAY24'!D36</f>
        <v>0</v>
      </c>
      <c r="M36" s="55">
        <f>+'DAY23'!M36+'DAY24'!E36</f>
        <v>0</v>
      </c>
      <c r="N36" s="52">
        <f>+'DAY23'!N36+'DAY24'!F36</f>
        <v>0</v>
      </c>
      <c r="O36" s="276">
        <f>+'DAY23'!O36+'DAY24'!G36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276">
        <f t="shared" si="12"/>
        <v>0</v>
      </c>
      <c r="U36" s="62">
        <f t="shared" si="1"/>
        <v>0</v>
      </c>
    </row>
    <row r="37" spans="1:21" x14ac:dyDescent="0.25">
      <c r="A37" s="336"/>
      <c r="B37" s="52">
        <f>'DAY23'!H37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+(Table126[[#This Row],[OPENING ]]+Table126[[#This Row],[RECEIPTS]]+Table126[[#This Row],[RETURNS]])-(Table126[[#This Row],[EXCHANGED]]+Table126[[#This Row],[SALES]]+Table126[[#This Row],[ISSUES]])</f>
        <v>0</v>
      </c>
      <c r="I37" s="53">
        <v>0</v>
      </c>
      <c r="J37" s="58">
        <f>+I37-H37</f>
        <v>0</v>
      </c>
      <c r="K37" s="53">
        <f>+'DAY23'!K37+'DAY24'!C37</f>
        <v>0</v>
      </c>
      <c r="L37" s="54">
        <f>+'DAY23'!L37+'DAY24'!D37</f>
        <v>0</v>
      </c>
      <c r="M37" s="55">
        <f>+'DAY23'!M37+'DAY24'!E37</f>
        <v>0</v>
      </c>
      <c r="N37" s="52">
        <f>+'DAY23'!N37+'DAY24'!F37</f>
        <v>0</v>
      </c>
      <c r="O37" s="276">
        <f>+'DAY23'!O37+'DAY24'!G37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276">
        <f t="shared" si="12"/>
        <v>0</v>
      </c>
      <c r="U37" s="62">
        <f t="shared" si="1"/>
        <v>0</v>
      </c>
    </row>
    <row r="38" spans="1:21" x14ac:dyDescent="0.25">
      <c r="A38" s="336"/>
      <c r="B38" s="52">
        <f>'DAY23'!H38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+(Table126[[#This Row],[OPENING ]]+Table126[[#This Row],[RECEIPTS]]+Table126[[#This Row],[RETURNS]])-(Table126[[#This Row],[EXCHANGED]]+Table126[[#This Row],[SALES]]+Table126[[#This Row],[ISSUES]])</f>
        <v>0</v>
      </c>
      <c r="I38" s="53">
        <v>0</v>
      </c>
      <c r="J38" s="58">
        <f>+I38-H38</f>
        <v>0</v>
      </c>
      <c r="K38" s="53">
        <f>+'DAY23'!K38+'DAY24'!C38</f>
        <v>0</v>
      </c>
      <c r="L38" s="54">
        <f>+'DAY23'!L38+'DAY24'!D38</f>
        <v>0</v>
      </c>
      <c r="M38" s="55">
        <f>+'DAY23'!M38+'DAY24'!E38</f>
        <v>0</v>
      </c>
      <c r="N38" s="52">
        <f>+'DAY23'!N38+'DAY24'!F38</f>
        <v>0</v>
      </c>
      <c r="O38" s="276">
        <f>+'DAY23'!O38+'DAY24'!G38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276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'DAY23'!H39</f>
        <v>0</v>
      </c>
      <c r="C39" s="53">
        <v>0</v>
      </c>
      <c r="D39" s="54">
        <v>0</v>
      </c>
      <c r="E39" s="55">
        <v>0</v>
      </c>
      <c r="F39" s="52">
        <v>0</v>
      </c>
      <c r="G39" s="276">
        <v>0</v>
      </c>
      <c r="H39" s="54">
        <f>+(Table126[[#This Row],[OPENING ]]+Table126[[#This Row],[RECEIPTS]]+Table126[[#This Row],[RETURNS]])-(Table126[[#This Row],[EXCHANGED]]+Table126[[#This Row],[SALES]]+Table126[[#This Row],[ISSUES]])</f>
        <v>0</v>
      </c>
      <c r="I39" s="144">
        <v>0</v>
      </c>
      <c r="J39" s="148">
        <f t="shared" si="0"/>
        <v>0</v>
      </c>
      <c r="K39" s="53">
        <f>+'DAY23'!K39+'DAY24'!C39</f>
        <v>0</v>
      </c>
      <c r="L39" s="54">
        <f>+'DAY23'!L39+'DAY24'!D39</f>
        <v>0</v>
      </c>
      <c r="M39" s="55">
        <f>+'DAY23'!M39+'DAY24'!E39</f>
        <v>0</v>
      </c>
      <c r="N39" s="52">
        <f>+'DAY23'!N39+'DAY24'!F39</f>
        <v>0</v>
      </c>
      <c r="O39" s="276">
        <f>+'DAY23'!O39+'DAY24'!G39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276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0</v>
      </c>
      <c r="H40" s="162">
        <f t="shared" si="13"/>
        <v>49527.1</v>
      </c>
      <c r="I40" s="161">
        <f t="shared" si="13"/>
        <v>0</v>
      </c>
      <c r="J40" s="165">
        <f>SUM(J23:J39)</f>
        <v>-49527.1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12058.5</v>
      </c>
      <c r="P40" s="161">
        <f t="shared" si="13"/>
        <v>1442.7083333333333</v>
      </c>
      <c r="Q40" s="162">
        <f t="shared" si="13"/>
        <v>5.3416666666666668</v>
      </c>
      <c r="R40" s="163">
        <f t="shared" si="13"/>
        <v>0</v>
      </c>
      <c r="S40" s="160">
        <f t="shared" si="13"/>
        <v>0</v>
      </c>
      <c r="T40" s="277">
        <f t="shared" si="13"/>
        <v>502.4375</v>
      </c>
      <c r="U40" s="166">
        <f t="shared" si="1"/>
        <v>25.392164779317991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'DAY23'!H43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+(Table126[[#This Row],[OPENING ]]+Table126[[#This Row],[RECEIPTS]]+Table126[[#This Row],[RETURNS]])-(Table126[[#This Row],[EXCHANGED]]+Table126[[#This Row],[SALES]]+Table126[[#This Row],[ISSUES]])</f>
        <v>0</v>
      </c>
      <c r="I43" s="53">
        <v>0</v>
      </c>
      <c r="J43" s="58">
        <f t="shared" si="0"/>
        <v>0</v>
      </c>
      <c r="K43" s="53">
        <f>+'DAY23'!K43+'DAY24'!C43</f>
        <v>0</v>
      </c>
      <c r="L43" s="54">
        <f>+'DAY23'!L43+'DAY24'!D43</f>
        <v>0</v>
      </c>
      <c r="M43" s="55">
        <f>+'DAY23'!M43+'DAY24'!E43</f>
        <v>0</v>
      </c>
      <c r="N43" s="52">
        <f>+'DAY23'!N43+'DAY24'!F43</f>
        <v>0</v>
      </c>
      <c r="O43" s="276">
        <f>+'DAY23'!O43+'DAY24'!G43</f>
        <v>46</v>
      </c>
      <c r="P43" s="53">
        <f>+K43/24</f>
        <v>0</v>
      </c>
      <c r="Q43" s="54">
        <f>+L43/24</f>
        <v>0</v>
      </c>
      <c r="R43" s="55">
        <f>+M43/24</f>
        <v>0</v>
      </c>
      <c r="S43" s="52">
        <f>+N43/24</f>
        <v>0</v>
      </c>
      <c r="T43" s="276">
        <f>+O43/24</f>
        <v>1.9166666666666667</v>
      </c>
      <c r="U43" s="62">
        <f t="shared" si="1"/>
        <v>0</v>
      </c>
    </row>
    <row r="44" spans="1:21" x14ac:dyDescent="0.25">
      <c r="A44" s="71" t="s">
        <v>28</v>
      </c>
      <c r="B44" s="52">
        <f>'DAY23'!H44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+(Table126[[#This Row],[OPENING ]]+Table126[[#This Row],[RECEIPTS]]+Table126[[#This Row],[RETURNS]])-(Table126[[#This Row],[EXCHANGED]]+Table126[[#This Row],[SALES]]+Table126[[#This Row],[ISSUES]])</f>
        <v>0</v>
      </c>
      <c r="I44" s="53">
        <v>0</v>
      </c>
      <c r="J44" s="58">
        <f t="shared" si="0"/>
        <v>0</v>
      </c>
      <c r="K44" s="53">
        <f>+'DAY23'!K44+'DAY24'!C44</f>
        <v>0</v>
      </c>
      <c r="L44" s="54">
        <f>+'DAY23'!L44+'DAY24'!D44</f>
        <v>0</v>
      </c>
      <c r="M44" s="55">
        <f>+'DAY23'!M44+'DAY24'!E44</f>
        <v>0</v>
      </c>
      <c r="N44" s="52">
        <f>+'DAY23'!N44+'DAY24'!F44</f>
        <v>0</v>
      </c>
      <c r="O44" s="276">
        <f>+'DAY23'!O44+'DAY24'!G44</f>
        <v>0</v>
      </c>
      <c r="P44" s="53">
        <f t="shared" ref="P44:P59" si="14">+K44/24</f>
        <v>0</v>
      </c>
      <c r="Q44" s="54">
        <f t="shared" ref="Q44:Q59" si="15">+L44/24</f>
        <v>0</v>
      </c>
      <c r="R44" s="55">
        <f t="shared" ref="R44:R59" si="16">+M44/24</f>
        <v>0</v>
      </c>
      <c r="S44" s="52">
        <f t="shared" ref="S44:S59" si="17">+N44/24</f>
        <v>0</v>
      </c>
      <c r="T44" s="276">
        <f t="shared" ref="T44:T59" si="18">+O44/24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'DAY23'!H45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+(Table126[[#This Row],[OPENING ]]+Table126[[#This Row],[RECEIPTS]]+Table126[[#This Row],[RETURNS]])-(Table126[[#This Row],[EXCHANGED]]+Table126[[#This Row],[SALES]]+Table126[[#This Row],[ISSUES]])</f>
        <v>0</v>
      </c>
      <c r="I45" s="53">
        <v>0</v>
      </c>
      <c r="J45" s="58">
        <f t="shared" si="0"/>
        <v>0</v>
      </c>
      <c r="K45" s="53">
        <f>+'DAY23'!K45+'DAY24'!C45</f>
        <v>0</v>
      </c>
      <c r="L45" s="54">
        <f>+'DAY23'!L45+'DAY24'!D45</f>
        <v>0</v>
      </c>
      <c r="M45" s="55">
        <f>+'DAY23'!M45+'DAY24'!E45</f>
        <v>0</v>
      </c>
      <c r="N45" s="52">
        <f>+'DAY23'!N45+'DAY24'!F45</f>
        <v>0</v>
      </c>
      <c r="O45" s="276">
        <f>+'DAY23'!O45+'DAY24'!G45</f>
        <v>0</v>
      </c>
      <c r="P45" s="53">
        <f t="shared" si="14"/>
        <v>0</v>
      </c>
      <c r="Q45" s="54">
        <f t="shared" si="15"/>
        <v>0</v>
      </c>
      <c r="R45" s="55">
        <f t="shared" si="16"/>
        <v>0</v>
      </c>
      <c r="S45" s="52">
        <f t="shared" si="17"/>
        <v>0</v>
      </c>
      <c r="T45" s="276">
        <f t="shared" si="1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'DAY23'!H46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+(Table126[[#This Row],[OPENING ]]+Table126[[#This Row],[RECEIPTS]]+Table126[[#This Row],[RETURNS]])-(Table126[[#This Row],[EXCHANGED]]+Table126[[#This Row],[SALES]]+Table126[[#This Row],[ISSUES]])</f>
        <v>0</v>
      </c>
      <c r="I46" s="53">
        <v>0</v>
      </c>
      <c r="J46" s="58">
        <f t="shared" si="0"/>
        <v>0</v>
      </c>
      <c r="K46" s="53">
        <f>+'DAY23'!K46+'DAY24'!C46</f>
        <v>0</v>
      </c>
      <c r="L46" s="54">
        <f>+'DAY23'!L46+'DAY24'!D46</f>
        <v>0</v>
      </c>
      <c r="M46" s="55">
        <f>+'DAY23'!M46+'DAY24'!E46</f>
        <v>0</v>
      </c>
      <c r="N46" s="52">
        <f>+'DAY23'!N46+'DAY24'!F46</f>
        <v>0</v>
      </c>
      <c r="O46" s="276">
        <f>+'DAY23'!O46+'DAY24'!G46</f>
        <v>0</v>
      </c>
      <c r="P46" s="53">
        <f t="shared" si="14"/>
        <v>0</v>
      </c>
      <c r="Q46" s="54">
        <f t="shared" si="15"/>
        <v>0</v>
      </c>
      <c r="R46" s="55">
        <f t="shared" si="16"/>
        <v>0</v>
      </c>
      <c r="S46" s="52">
        <f t="shared" si="17"/>
        <v>0</v>
      </c>
      <c r="T46" s="276">
        <f t="shared" si="1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'DAY23'!H47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+(Table126[[#This Row],[OPENING ]]+Table126[[#This Row],[RECEIPTS]]+Table126[[#This Row],[RETURNS]])-(Table126[[#This Row],[EXCHANGED]]+Table126[[#This Row],[SALES]]+Table126[[#This Row],[ISSUES]])</f>
        <v>0</v>
      </c>
      <c r="I47" s="53">
        <v>0</v>
      </c>
      <c r="J47" s="58">
        <f t="shared" si="0"/>
        <v>0</v>
      </c>
      <c r="K47" s="53">
        <f>+'DAY23'!K47+'DAY24'!C47</f>
        <v>0</v>
      </c>
      <c r="L47" s="54">
        <f>+'DAY23'!L47+'DAY24'!D47</f>
        <v>0</v>
      </c>
      <c r="M47" s="55">
        <f>+'DAY23'!M47+'DAY24'!E47</f>
        <v>0</v>
      </c>
      <c r="N47" s="52">
        <f>+'DAY23'!N47+'DAY24'!F47</f>
        <v>0</v>
      </c>
      <c r="O47" s="276">
        <f>+'DAY23'!O47+'DAY24'!G47</f>
        <v>0</v>
      </c>
      <c r="P47" s="53">
        <f t="shared" si="14"/>
        <v>0</v>
      </c>
      <c r="Q47" s="54">
        <f t="shared" si="15"/>
        <v>0</v>
      </c>
      <c r="R47" s="55">
        <f t="shared" si="16"/>
        <v>0</v>
      </c>
      <c r="S47" s="52">
        <f t="shared" si="17"/>
        <v>0</v>
      </c>
      <c r="T47" s="276">
        <f t="shared" si="1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'DAY23'!H48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+(Table126[[#This Row],[OPENING ]]+Table126[[#This Row],[RECEIPTS]]+Table126[[#This Row],[RETURNS]])-(Table126[[#This Row],[EXCHANGED]]+Table126[[#This Row],[SALES]]+Table126[[#This Row],[ISSUES]])</f>
        <v>0</v>
      </c>
      <c r="I48" s="53">
        <v>0</v>
      </c>
      <c r="J48" s="58">
        <f t="shared" si="0"/>
        <v>0</v>
      </c>
      <c r="K48" s="53">
        <f>+'DAY23'!K48+'DAY24'!C48</f>
        <v>0</v>
      </c>
      <c r="L48" s="54">
        <f>+'DAY23'!L48+'DAY24'!D48</f>
        <v>0</v>
      </c>
      <c r="M48" s="55">
        <f>+'DAY23'!M48+'DAY24'!E48</f>
        <v>0</v>
      </c>
      <c r="N48" s="52">
        <f>+'DAY23'!N48+'DAY24'!F48</f>
        <v>0</v>
      </c>
      <c r="O48" s="276">
        <f>+'DAY23'!O48+'DAY24'!G48</f>
        <v>0</v>
      </c>
      <c r="P48" s="53">
        <f t="shared" si="14"/>
        <v>0</v>
      </c>
      <c r="Q48" s="54">
        <f t="shared" si="15"/>
        <v>0</v>
      </c>
      <c r="R48" s="55">
        <f t="shared" si="16"/>
        <v>0</v>
      </c>
      <c r="S48" s="52">
        <f t="shared" si="17"/>
        <v>0</v>
      </c>
      <c r="T48" s="276">
        <f t="shared" si="1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'DAY23'!H49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+(Table126[[#This Row],[OPENING ]]+Table126[[#This Row],[RECEIPTS]]+Table126[[#This Row],[RETURNS]])-(Table126[[#This Row],[EXCHANGED]]+Table126[[#This Row],[SALES]]+Table126[[#This Row],[ISSUES]])</f>
        <v>0</v>
      </c>
      <c r="I49" s="53">
        <v>0</v>
      </c>
      <c r="J49" s="58">
        <f t="shared" si="0"/>
        <v>0</v>
      </c>
      <c r="K49" s="53">
        <f>+'DAY23'!K49+'DAY24'!C49</f>
        <v>0</v>
      </c>
      <c r="L49" s="54">
        <f>+'DAY23'!L49+'DAY24'!D49</f>
        <v>0</v>
      </c>
      <c r="M49" s="55">
        <f>+'DAY23'!M49+'DAY24'!E49</f>
        <v>0</v>
      </c>
      <c r="N49" s="52">
        <f>+'DAY23'!N49+'DAY24'!F49</f>
        <v>0</v>
      </c>
      <c r="O49" s="276">
        <f>+'DAY23'!O49+'DAY24'!G49</f>
        <v>0</v>
      </c>
      <c r="P49" s="53">
        <f t="shared" si="14"/>
        <v>0</v>
      </c>
      <c r="Q49" s="54">
        <f t="shared" si="15"/>
        <v>0</v>
      </c>
      <c r="R49" s="55">
        <f t="shared" si="16"/>
        <v>0</v>
      </c>
      <c r="S49" s="52">
        <f t="shared" si="17"/>
        <v>0</v>
      </c>
      <c r="T49" s="276">
        <f t="shared" si="1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'DAY23'!H50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+(Table126[[#This Row],[OPENING ]]+Table126[[#This Row],[RECEIPTS]]+Table126[[#This Row],[RETURNS]])-(Table126[[#This Row],[EXCHANGED]]+Table126[[#This Row],[SALES]]+Table126[[#This Row],[ISSUES]])</f>
        <v>0</v>
      </c>
      <c r="I50" s="53">
        <v>0</v>
      </c>
      <c r="J50" s="58">
        <f t="shared" si="0"/>
        <v>0</v>
      </c>
      <c r="K50" s="53">
        <f>+'DAY23'!K50+'DAY24'!C50</f>
        <v>0</v>
      </c>
      <c r="L50" s="54">
        <f>+'DAY23'!L50+'DAY24'!D50</f>
        <v>0</v>
      </c>
      <c r="M50" s="55">
        <f>+'DAY23'!M50+'DAY24'!E50</f>
        <v>0</v>
      </c>
      <c r="N50" s="52">
        <f>+'DAY23'!N50+'DAY24'!F50</f>
        <v>0</v>
      </c>
      <c r="O50" s="276">
        <f>+'DAY23'!O50+'DAY24'!G50</f>
        <v>0</v>
      </c>
      <c r="P50" s="53">
        <f t="shared" si="14"/>
        <v>0</v>
      </c>
      <c r="Q50" s="54">
        <f t="shared" si="15"/>
        <v>0</v>
      </c>
      <c r="R50" s="55">
        <f t="shared" si="16"/>
        <v>0</v>
      </c>
      <c r="S50" s="52">
        <f t="shared" si="17"/>
        <v>0</v>
      </c>
      <c r="T50" s="276">
        <f t="shared" si="1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'DAY23'!H51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+(Table126[[#This Row],[OPENING ]]+Table126[[#This Row],[RECEIPTS]]+Table126[[#This Row],[RETURNS]])-(Table126[[#This Row],[EXCHANGED]]+Table126[[#This Row],[SALES]]+Table126[[#This Row],[ISSUES]])</f>
        <v>0</v>
      </c>
      <c r="I51" s="53">
        <v>0</v>
      </c>
      <c r="J51" s="58">
        <f t="shared" si="0"/>
        <v>0</v>
      </c>
      <c r="K51" s="53">
        <f>+'DAY23'!K51+'DAY24'!C51</f>
        <v>0</v>
      </c>
      <c r="L51" s="54">
        <f>+'DAY23'!L51+'DAY24'!D51</f>
        <v>0</v>
      </c>
      <c r="M51" s="55">
        <f>+'DAY23'!M51+'DAY24'!E51</f>
        <v>0</v>
      </c>
      <c r="N51" s="52">
        <f>+'DAY23'!N51+'DAY24'!F51</f>
        <v>0</v>
      </c>
      <c r="O51" s="276">
        <f>+'DAY23'!O51+'DAY24'!G51</f>
        <v>0</v>
      </c>
      <c r="P51" s="53">
        <f t="shared" si="14"/>
        <v>0</v>
      </c>
      <c r="Q51" s="54">
        <f t="shared" si="15"/>
        <v>0</v>
      </c>
      <c r="R51" s="55">
        <f t="shared" si="16"/>
        <v>0</v>
      </c>
      <c r="S51" s="52">
        <f t="shared" si="17"/>
        <v>0</v>
      </c>
      <c r="T51" s="276">
        <f t="shared" si="1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'DAY23'!H52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+(Table126[[#This Row],[OPENING ]]+Table126[[#This Row],[RECEIPTS]]+Table126[[#This Row],[RETURNS]])-(Table126[[#This Row],[EXCHANGED]]+Table126[[#This Row],[SALES]]+Table126[[#This Row],[ISSUES]])</f>
        <v>0</v>
      </c>
      <c r="I52" s="53">
        <v>0</v>
      </c>
      <c r="J52" s="58">
        <f t="shared" si="0"/>
        <v>0</v>
      </c>
      <c r="K52" s="53">
        <f>+'DAY23'!K52+'DAY24'!C52</f>
        <v>0</v>
      </c>
      <c r="L52" s="54">
        <f>+'DAY23'!L52+'DAY24'!D52</f>
        <v>0</v>
      </c>
      <c r="M52" s="55">
        <f>+'DAY23'!M52+'DAY24'!E52</f>
        <v>0</v>
      </c>
      <c r="N52" s="52">
        <f>+'DAY23'!N52+'DAY24'!F52</f>
        <v>0</v>
      </c>
      <c r="O52" s="276">
        <f>+'DAY23'!O52+'DAY24'!G52</f>
        <v>0</v>
      </c>
      <c r="P52" s="53">
        <f t="shared" si="14"/>
        <v>0</v>
      </c>
      <c r="Q52" s="54">
        <f t="shared" si="15"/>
        <v>0</v>
      </c>
      <c r="R52" s="55">
        <f t="shared" si="16"/>
        <v>0</v>
      </c>
      <c r="S52" s="52">
        <f t="shared" si="17"/>
        <v>0</v>
      </c>
      <c r="T52" s="276">
        <f t="shared" si="1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'DAY23'!H53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+(Table126[[#This Row],[OPENING ]]+Table126[[#This Row],[RECEIPTS]]+Table126[[#This Row],[RETURNS]])-(Table126[[#This Row],[EXCHANGED]]+Table126[[#This Row],[SALES]]+Table126[[#This Row],[ISSUES]])</f>
        <v>0</v>
      </c>
      <c r="I53" s="53">
        <v>0</v>
      </c>
      <c r="J53" s="58">
        <f t="shared" si="0"/>
        <v>0</v>
      </c>
      <c r="K53" s="53">
        <f>+'DAY23'!K53+'DAY24'!C53</f>
        <v>0</v>
      </c>
      <c r="L53" s="54">
        <f>+'DAY23'!L53+'DAY24'!D53</f>
        <v>0</v>
      </c>
      <c r="M53" s="55">
        <f>+'DAY23'!M53+'DAY24'!E53</f>
        <v>0</v>
      </c>
      <c r="N53" s="52">
        <f>+'DAY23'!N53+'DAY24'!F53</f>
        <v>0</v>
      </c>
      <c r="O53" s="276">
        <f>+'DAY23'!O53+'DAY24'!G53</f>
        <v>0</v>
      </c>
      <c r="P53" s="53">
        <f t="shared" si="14"/>
        <v>0</v>
      </c>
      <c r="Q53" s="54">
        <f t="shared" si="15"/>
        <v>0</v>
      </c>
      <c r="R53" s="55">
        <f t="shared" si="16"/>
        <v>0</v>
      </c>
      <c r="S53" s="52">
        <f t="shared" si="17"/>
        <v>0</v>
      </c>
      <c r="T53" s="276">
        <f t="shared" si="1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'DAY23'!H54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+(Table126[[#This Row],[OPENING ]]+Table126[[#This Row],[RECEIPTS]]+Table126[[#This Row],[RETURNS]])-(Table126[[#This Row],[EXCHANGED]]+Table126[[#This Row],[SALES]]+Table126[[#This Row],[ISSUES]])</f>
        <v>0</v>
      </c>
      <c r="I54" s="53">
        <v>0</v>
      </c>
      <c r="J54" s="58">
        <f t="shared" si="0"/>
        <v>0</v>
      </c>
      <c r="K54" s="53">
        <f>+'DAY23'!K54+'DAY24'!C54</f>
        <v>0</v>
      </c>
      <c r="L54" s="54">
        <f>+'DAY23'!L54+'DAY24'!D54</f>
        <v>0</v>
      </c>
      <c r="M54" s="55">
        <f>+'DAY23'!M54+'DAY24'!E54</f>
        <v>0</v>
      </c>
      <c r="N54" s="52">
        <f>+'DAY23'!N54+'DAY24'!F54</f>
        <v>0</v>
      </c>
      <c r="O54" s="276">
        <f>+'DAY23'!O54+'DAY24'!G54</f>
        <v>0</v>
      </c>
      <c r="P54" s="53">
        <f t="shared" si="14"/>
        <v>0</v>
      </c>
      <c r="Q54" s="54">
        <f t="shared" si="15"/>
        <v>0</v>
      </c>
      <c r="R54" s="55">
        <f t="shared" si="16"/>
        <v>0</v>
      </c>
      <c r="S54" s="52">
        <f t="shared" si="17"/>
        <v>0</v>
      </c>
      <c r="T54" s="276">
        <f t="shared" si="1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'DAY23'!H55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+(Table126[[#This Row],[OPENING ]]+Table126[[#This Row],[RECEIPTS]]+Table126[[#This Row],[RETURNS]])-(Table126[[#This Row],[EXCHANGED]]+Table126[[#This Row],[SALES]]+Table126[[#This Row],[ISSUES]])</f>
        <v>9994.3200000000015</v>
      </c>
      <c r="I55" s="53">
        <v>0</v>
      </c>
      <c r="J55" s="58">
        <f t="shared" si="0"/>
        <v>-9994.3200000000015</v>
      </c>
      <c r="K55" s="53">
        <f>+'DAY23'!K55+'DAY24'!C55</f>
        <v>18250</v>
      </c>
      <c r="L55" s="54">
        <f>+'DAY23'!L55+'DAY24'!D55</f>
        <v>72.599999999999994</v>
      </c>
      <c r="M55" s="55">
        <f>+'DAY23'!M55+'DAY24'!E55</f>
        <v>0</v>
      </c>
      <c r="N55" s="52">
        <f>+'DAY23'!N55+'DAY24'!F55</f>
        <v>0</v>
      </c>
      <c r="O55" s="276">
        <f>+'DAY23'!O55+'DAY24'!G55</f>
        <v>8337.7999999999993</v>
      </c>
      <c r="P55" s="53">
        <f t="shared" si="14"/>
        <v>760.41666666666663</v>
      </c>
      <c r="Q55" s="54">
        <f t="shared" si="15"/>
        <v>3.0249999999999999</v>
      </c>
      <c r="R55" s="55">
        <f t="shared" si="16"/>
        <v>0</v>
      </c>
      <c r="S55" s="52">
        <f t="shared" si="17"/>
        <v>0</v>
      </c>
      <c r="T55" s="276">
        <f t="shared" si="18"/>
        <v>347.4083333333333</v>
      </c>
      <c r="U55" s="62">
        <f t="shared" si="1"/>
        <v>8.9970022955394544</v>
      </c>
    </row>
    <row r="56" spans="1:21" x14ac:dyDescent="0.25">
      <c r="A56" s="71" t="s">
        <v>227</v>
      </c>
      <c r="B56" s="52">
        <f>'DAY23'!H56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+(Table126[[#This Row],[OPENING ]]+Table126[[#This Row],[RECEIPTS]]+Table126[[#This Row],[RETURNS]])-(Table126[[#This Row],[EXCHANGED]]+Table126[[#This Row],[SALES]]+Table126[[#This Row],[ISSUES]])</f>
        <v>29.2</v>
      </c>
      <c r="I56" s="53">
        <v>0</v>
      </c>
      <c r="J56" s="58">
        <f t="shared" si="0"/>
        <v>-29.2</v>
      </c>
      <c r="K56" s="53">
        <f>+'DAY23'!K56+'DAY24'!C56</f>
        <v>0</v>
      </c>
      <c r="L56" s="54">
        <f>+'DAY23'!L56+'DAY24'!D56</f>
        <v>0</v>
      </c>
      <c r="M56" s="55">
        <f>+'DAY23'!M56+'DAY24'!E56</f>
        <v>0</v>
      </c>
      <c r="N56" s="52">
        <f>+'DAY23'!N56+'DAY24'!F56</f>
        <v>0</v>
      </c>
      <c r="O56" s="276">
        <f>+'DAY23'!O56+'DAY24'!G56</f>
        <v>0</v>
      </c>
      <c r="P56" s="53">
        <f t="shared" si="14"/>
        <v>0</v>
      </c>
      <c r="Q56" s="54">
        <f t="shared" si="15"/>
        <v>0</v>
      </c>
      <c r="R56" s="55">
        <f t="shared" si="16"/>
        <v>0</v>
      </c>
      <c r="S56" s="52">
        <f t="shared" si="17"/>
        <v>0</v>
      </c>
      <c r="T56" s="276">
        <f t="shared" si="18"/>
        <v>0</v>
      </c>
      <c r="U56" s="62">
        <f t="shared" si="1"/>
        <v>0</v>
      </c>
    </row>
    <row r="57" spans="1:21" x14ac:dyDescent="0.25">
      <c r="A57" s="71"/>
      <c r="B57" s="52">
        <f>'DAY23'!H57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+(Table126[[#This Row],[OPENING ]]+Table126[[#This Row],[RECEIPTS]]+Table126[[#This Row],[RETURNS]])-(Table126[[#This Row],[EXCHANGED]]+Table126[[#This Row],[SALES]]+Table126[[#This Row],[ISSUES]])</f>
        <v>0</v>
      </c>
      <c r="I57" s="53">
        <v>0</v>
      </c>
      <c r="J57" s="58">
        <f t="shared" si="0"/>
        <v>0</v>
      </c>
      <c r="K57" s="53">
        <f>+'DAY23'!K57+'DAY24'!C57</f>
        <v>0</v>
      </c>
      <c r="L57" s="54">
        <f>+'DAY23'!L57+'DAY24'!D57</f>
        <v>0</v>
      </c>
      <c r="M57" s="55">
        <f>+'DAY23'!M57+'DAY24'!E57</f>
        <v>0</v>
      </c>
      <c r="N57" s="52">
        <f>+'DAY23'!N57+'DAY24'!F57</f>
        <v>0</v>
      </c>
      <c r="O57" s="276">
        <f>+'DAY23'!O57+'DAY24'!G57</f>
        <v>0</v>
      </c>
      <c r="P57" s="53">
        <f t="shared" si="14"/>
        <v>0</v>
      </c>
      <c r="Q57" s="54">
        <f t="shared" si="15"/>
        <v>0</v>
      </c>
      <c r="R57" s="55">
        <f t="shared" si="16"/>
        <v>0</v>
      </c>
      <c r="S57" s="52">
        <f t="shared" si="17"/>
        <v>0</v>
      </c>
      <c r="T57" s="276">
        <f t="shared" si="18"/>
        <v>0</v>
      </c>
      <c r="U57" s="62">
        <f t="shared" si="1"/>
        <v>0</v>
      </c>
    </row>
    <row r="58" spans="1:21" x14ac:dyDescent="0.25">
      <c r="A58" s="71"/>
      <c r="B58" s="52">
        <f>'DAY23'!H58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+(Table126[[#This Row],[OPENING ]]+Table126[[#This Row],[RECEIPTS]]+Table126[[#This Row],[RETURNS]])-(Table126[[#This Row],[EXCHANGED]]+Table126[[#This Row],[SALES]]+Table126[[#This Row],[ISSUES]])</f>
        <v>0</v>
      </c>
      <c r="I58" s="53">
        <v>0</v>
      </c>
      <c r="J58" s="58">
        <f t="shared" si="0"/>
        <v>0</v>
      </c>
      <c r="K58" s="53">
        <f>+'DAY23'!K58+'DAY24'!C58</f>
        <v>0</v>
      </c>
      <c r="L58" s="54">
        <f>+'DAY23'!L58+'DAY24'!D58</f>
        <v>0</v>
      </c>
      <c r="M58" s="55">
        <f>+'DAY23'!M58+'DAY24'!E58</f>
        <v>0</v>
      </c>
      <c r="N58" s="52">
        <f>+'DAY23'!N58+'DAY24'!F58</f>
        <v>0</v>
      </c>
      <c r="O58" s="276">
        <f>+'DAY23'!O58+'DAY24'!G58</f>
        <v>0</v>
      </c>
      <c r="P58" s="53">
        <f t="shared" si="14"/>
        <v>0</v>
      </c>
      <c r="Q58" s="54">
        <f t="shared" si="15"/>
        <v>0</v>
      </c>
      <c r="R58" s="55">
        <f t="shared" si="16"/>
        <v>0</v>
      </c>
      <c r="S58" s="52">
        <f t="shared" si="17"/>
        <v>0</v>
      </c>
      <c r="T58" s="276">
        <f t="shared" si="18"/>
        <v>0</v>
      </c>
      <c r="U58" s="62">
        <f t="shared" si="1"/>
        <v>0</v>
      </c>
    </row>
    <row r="59" spans="1:21" ht="15.75" thickBot="1" x14ac:dyDescent="0.3">
      <c r="A59" s="172"/>
      <c r="B59" s="52">
        <f>'DAY23'!H59</f>
        <v>0</v>
      </c>
      <c r="C59" s="53">
        <v>0</v>
      </c>
      <c r="D59" s="54">
        <v>0</v>
      </c>
      <c r="E59" s="55">
        <v>0</v>
      </c>
      <c r="F59" s="52">
        <v>0</v>
      </c>
      <c r="G59" s="276">
        <v>0</v>
      </c>
      <c r="H59" s="54">
        <f>+(Table126[[#This Row],[OPENING ]]+Table126[[#This Row],[RECEIPTS]]+Table126[[#This Row],[RETURNS]])-(Table126[[#This Row],[EXCHANGED]]+Table126[[#This Row],[SALES]]+Table126[[#This Row],[ISSUES]])</f>
        <v>0</v>
      </c>
      <c r="I59" s="144">
        <v>0</v>
      </c>
      <c r="J59" s="148">
        <f t="shared" si="0"/>
        <v>0</v>
      </c>
      <c r="K59" s="53">
        <f>+'DAY23'!K59+'DAY24'!C59</f>
        <v>0</v>
      </c>
      <c r="L59" s="54">
        <f>+'DAY23'!L59+'DAY24'!D59</f>
        <v>0</v>
      </c>
      <c r="M59" s="55">
        <f>+'DAY23'!M59+'DAY24'!E59</f>
        <v>0</v>
      </c>
      <c r="N59" s="52">
        <f>+'DAY23'!N59+'DAY24'!F59</f>
        <v>0</v>
      </c>
      <c r="O59" s="276">
        <f>+'DAY23'!O59+'DAY24'!G59</f>
        <v>0</v>
      </c>
      <c r="P59" s="53">
        <f t="shared" si="14"/>
        <v>0</v>
      </c>
      <c r="Q59" s="54">
        <f t="shared" si="15"/>
        <v>0</v>
      </c>
      <c r="R59" s="55">
        <f t="shared" si="16"/>
        <v>0</v>
      </c>
      <c r="S59" s="52">
        <f t="shared" si="17"/>
        <v>0</v>
      </c>
      <c r="T59" s="276">
        <f t="shared" si="1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19">SUM(B43:B59)</f>
        <v>10023.520000000002</v>
      </c>
      <c r="C60" s="161">
        <f t="shared" si="19"/>
        <v>0</v>
      </c>
      <c r="D60" s="162">
        <f t="shared" si="19"/>
        <v>0</v>
      </c>
      <c r="E60" s="163">
        <f t="shared" si="19"/>
        <v>0</v>
      </c>
      <c r="F60" s="160">
        <f t="shared" si="19"/>
        <v>0</v>
      </c>
      <c r="G60" s="277">
        <f t="shared" si="19"/>
        <v>0</v>
      </c>
      <c r="H60" s="162">
        <f t="shared" si="19"/>
        <v>10023.520000000002</v>
      </c>
      <c r="I60" s="161">
        <f t="shared" si="19"/>
        <v>0</v>
      </c>
      <c r="J60" s="165">
        <f t="shared" si="19"/>
        <v>-10023.520000000002</v>
      </c>
      <c r="K60" s="161">
        <f t="shared" si="19"/>
        <v>18250</v>
      </c>
      <c r="L60" s="162">
        <f t="shared" si="19"/>
        <v>72.599999999999994</v>
      </c>
      <c r="M60" s="163">
        <f t="shared" si="19"/>
        <v>0</v>
      </c>
      <c r="N60" s="160">
        <f t="shared" si="19"/>
        <v>0</v>
      </c>
      <c r="O60" s="277">
        <f t="shared" si="19"/>
        <v>8383.7999999999993</v>
      </c>
      <c r="P60" s="161">
        <f t="shared" si="19"/>
        <v>760.41666666666663</v>
      </c>
      <c r="Q60" s="162">
        <f t="shared" si="19"/>
        <v>3.0249999999999999</v>
      </c>
      <c r="R60" s="163">
        <f t="shared" si="19"/>
        <v>0</v>
      </c>
      <c r="S60" s="160">
        <f t="shared" si="19"/>
        <v>0</v>
      </c>
      <c r="T60" s="277">
        <f t="shared" si="19"/>
        <v>349.32499999999999</v>
      </c>
      <c r="U60" s="166">
        <f t="shared" si="1"/>
        <v>9.0077464577779125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'DAY23'!H63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+(Table126[[#This Row],[OPENING ]]+Table126[[#This Row],[RECEIPTS]]+Table126[[#This Row],[RETURNS]])-(Table126[[#This Row],[EXCHANGED]]+Table126[[#This Row],[SALES]]+Table126[[#This Row],[ISSUES]])</f>
        <v>0</v>
      </c>
      <c r="I63" s="53">
        <v>0</v>
      </c>
      <c r="J63" s="58">
        <f t="shared" si="0"/>
        <v>0</v>
      </c>
      <c r="K63" s="53">
        <f>+'DAY23'!K63+'DAY24'!C63</f>
        <v>0</v>
      </c>
      <c r="L63" s="54">
        <f>+'DAY23'!L63+'DAY24'!D63</f>
        <v>0</v>
      </c>
      <c r="M63" s="55">
        <f>+'DAY23'!M63+'DAY24'!E63</f>
        <v>0</v>
      </c>
      <c r="N63" s="52">
        <f>+'DAY23'!N63+'DAY24'!F63</f>
        <v>0</v>
      </c>
      <c r="O63" s="276">
        <f>+'DAY23'!O63+'DAY24'!G63</f>
        <v>0</v>
      </c>
      <c r="P63" s="53">
        <f>+K63/24</f>
        <v>0</v>
      </c>
      <c r="Q63" s="54">
        <f>+L63/24</f>
        <v>0</v>
      </c>
      <c r="R63" s="55">
        <f>+M63/24</f>
        <v>0</v>
      </c>
      <c r="S63" s="52">
        <f>+N63/24</f>
        <v>0</v>
      </c>
      <c r="T63" s="276">
        <f>+O63/24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'DAY23'!H64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+(Table126[[#This Row],[OPENING ]]+Table126[[#This Row],[RECEIPTS]]+Table126[[#This Row],[RETURNS]])-(Table126[[#This Row],[EXCHANGED]]+Table126[[#This Row],[SALES]]+Table126[[#This Row],[ISSUES]])</f>
        <v>0</v>
      </c>
      <c r="I64" s="53">
        <v>0</v>
      </c>
      <c r="J64" s="58">
        <f t="shared" si="0"/>
        <v>0</v>
      </c>
      <c r="K64" s="53">
        <f>+'DAY23'!K64+'DAY24'!C64</f>
        <v>0</v>
      </c>
      <c r="L64" s="54">
        <f>+'DAY23'!L64+'DAY24'!D64</f>
        <v>0</v>
      </c>
      <c r="M64" s="55">
        <f>+'DAY23'!M64+'DAY24'!E64</f>
        <v>0</v>
      </c>
      <c r="N64" s="52">
        <f>+'DAY23'!N64+'DAY24'!F64</f>
        <v>0</v>
      </c>
      <c r="O64" s="276">
        <f>+'DAY23'!O64+'DAY24'!G64</f>
        <v>0</v>
      </c>
      <c r="P64" s="53">
        <f t="shared" ref="P64:P79" si="20">+K64/24</f>
        <v>0</v>
      </c>
      <c r="Q64" s="54">
        <f t="shared" ref="Q64:Q79" si="21">+L64/24</f>
        <v>0</v>
      </c>
      <c r="R64" s="55">
        <f t="shared" ref="R64:R79" si="22">+M64/24</f>
        <v>0</v>
      </c>
      <c r="S64" s="52">
        <f t="shared" ref="S64:S79" si="23">+N64/24</f>
        <v>0</v>
      </c>
      <c r="T64" s="276">
        <f t="shared" ref="T64:T79" si="24">+O64/24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'DAY23'!H65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+(Table126[[#This Row],[OPENING ]]+Table126[[#This Row],[RECEIPTS]]+Table126[[#This Row],[RETURNS]])-(Table126[[#This Row],[EXCHANGED]]+Table126[[#This Row],[SALES]]+Table126[[#This Row],[ISSUES]])</f>
        <v>0</v>
      </c>
      <c r="I65" s="53">
        <v>0</v>
      </c>
      <c r="J65" s="58">
        <f t="shared" si="0"/>
        <v>0</v>
      </c>
      <c r="K65" s="53">
        <f>+'DAY23'!K65+'DAY24'!C65</f>
        <v>0</v>
      </c>
      <c r="L65" s="54">
        <f>+'DAY23'!L65+'DAY24'!D65</f>
        <v>0</v>
      </c>
      <c r="M65" s="55">
        <f>+'DAY23'!M65+'DAY24'!E65</f>
        <v>0</v>
      </c>
      <c r="N65" s="52">
        <f>+'DAY23'!N65+'DAY24'!F65</f>
        <v>0</v>
      </c>
      <c r="O65" s="276">
        <f>+'DAY23'!O65+'DAY24'!G65</f>
        <v>0</v>
      </c>
      <c r="P65" s="53">
        <f t="shared" si="20"/>
        <v>0</v>
      </c>
      <c r="Q65" s="54">
        <f t="shared" si="21"/>
        <v>0</v>
      </c>
      <c r="R65" s="55">
        <f t="shared" si="22"/>
        <v>0</v>
      </c>
      <c r="S65" s="52">
        <f t="shared" si="23"/>
        <v>0</v>
      </c>
      <c r="T65" s="276">
        <f t="shared" si="24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'DAY23'!H66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+(Table126[[#This Row],[OPENING ]]+Table126[[#This Row],[RECEIPTS]]+Table126[[#This Row],[RETURNS]])-(Table126[[#This Row],[EXCHANGED]]+Table126[[#This Row],[SALES]]+Table126[[#This Row],[ISSUES]])</f>
        <v>0</v>
      </c>
      <c r="I66" s="53">
        <v>0</v>
      </c>
      <c r="J66" s="58">
        <f t="shared" si="0"/>
        <v>0</v>
      </c>
      <c r="K66" s="53">
        <f>+'DAY23'!K66+'DAY24'!C66</f>
        <v>0</v>
      </c>
      <c r="L66" s="54">
        <f>+'DAY23'!L66+'DAY24'!D66</f>
        <v>0</v>
      </c>
      <c r="M66" s="55">
        <f>+'DAY23'!M66+'DAY24'!E66</f>
        <v>0</v>
      </c>
      <c r="N66" s="52">
        <f>+'DAY23'!N66+'DAY24'!F66</f>
        <v>0</v>
      </c>
      <c r="O66" s="276">
        <f>+'DAY23'!O66+'DAY24'!G66</f>
        <v>0</v>
      </c>
      <c r="P66" s="53">
        <f t="shared" si="20"/>
        <v>0</v>
      </c>
      <c r="Q66" s="54">
        <f t="shared" si="21"/>
        <v>0</v>
      </c>
      <c r="R66" s="55">
        <f t="shared" si="22"/>
        <v>0</v>
      </c>
      <c r="S66" s="52">
        <f t="shared" si="23"/>
        <v>0</v>
      </c>
      <c r="T66" s="276">
        <f t="shared" si="24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'DAY23'!H67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+(Table126[[#This Row],[OPENING ]]+Table126[[#This Row],[RECEIPTS]]+Table126[[#This Row],[RETURNS]])-(Table126[[#This Row],[EXCHANGED]]+Table126[[#This Row],[SALES]]+Table126[[#This Row],[ISSUES]])</f>
        <v>0</v>
      </c>
      <c r="I67" s="53">
        <v>0</v>
      </c>
      <c r="J67" s="58">
        <f t="shared" si="0"/>
        <v>0</v>
      </c>
      <c r="K67" s="53">
        <f>+'DAY23'!K67+'DAY24'!C67</f>
        <v>0</v>
      </c>
      <c r="L67" s="54">
        <f>+'DAY23'!L67+'DAY24'!D67</f>
        <v>0</v>
      </c>
      <c r="M67" s="55">
        <f>+'DAY23'!M67+'DAY24'!E67</f>
        <v>0</v>
      </c>
      <c r="N67" s="52">
        <f>+'DAY23'!N67+'DAY24'!F67</f>
        <v>0</v>
      </c>
      <c r="O67" s="276">
        <f>+'DAY23'!O67+'DAY24'!G67</f>
        <v>0</v>
      </c>
      <c r="P67" s="53">
        <f t="shared" si="20"/>
        <v>0</v>
      </c>
      <c r="Q67" s="54">
        <f t="shared" si="21"/>
        <v>0</v>
      </c>
      <c r="R67" s="55">
        <f t="shared" si="22"/>
        <v>0</v>
      </c>
      <c r="S67" s="52">
        <f t="shared" si="23"/>
        <v>0</v>
      </c>
      <c r="T67" s="276">
        <f t="shared" si="24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'DAY23'!H68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+(Table126[[#This Row],[OPENING ]]+Table126[[#This Row],[RECEIPTS]]+Table126[[#This Row],[RETURNS]])-(Table126[[#This Row],[EXCHANGED]]+Table126[[#This Row],[SALES]]+Table126[[#This Row],[ISSUES]])</f>
        <v>3388.4</v>
      </c>
      <c r="I68" s="53">
        <v>0</v>
      </c>
      <c r="J68" s="58">
        <f t="shared" si="0"/>
        <v>-3388.4</v>
      </c>
      <c r="K68" s="53">
        <f>+'DAY23'!K68+'DAY24'!C68</f>
        <v>800</v>
      </c>
      <c r="L68" s="54">
        <f>+'DAY23'!L68+'DAY24'!D68</f>
        <v>18.600000000000001</v>
      </c>
      <c r="M68" s="55">
        <f>+'DAY23'!M68+'DAY24'!E68</f>
        <v>0</v>
      </c>
      <c r="N68" s="52">
        <f>+'DAY23'!N68+'DAY24'!F68</f>
        <v>0</v>
      </c>
      <c r="O68" s="276">
        <f>+'DAY23'!O68+'DAY24'!G68</f>
        <v>590</v>
      </c>
      <c r="P68" s="53">
        <f t="shared" si="20"/>
        <v>33.333333333333336</v>
      </c>
      <c r="Q68" s="54">
        <f t="shared" si="21"/>
        <v>0.77500000000000002</v>
      </c>
      <c r="R68" s="55">
        <f t="shared" si="22"/>
        <v>0</v>
      </c>
      <c r="S68" s="52">
        <f t="shared" si="23"/>
        <v>0</v>
      </c>
      <c r="T68" s="276">
        <f t="shared" si="24"/>
        <v>24.583333333333332</v>
      </c>
      <c r="U68" s="62">
        <f t="shared" si="1"/>
        <v>57.73221638506319</v>
      </c>
    </row>
    <row r="69" spans="1:21" x14ac:dyDescent="0.25">
      <c r="A69" s="72" t="s">
        <v>41</v>
      </c>
      <c r="B69" s="52">
        <f>'DAY23'!H69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+(Table126[[#This Row],[OPENING ]]+Table126[[#This Row],[RECEIPTS]]+Table126[[#This Row],[RETURNS]])-(Table126[[#This Row],[EXCHANGED]]+Table126[[#This Row],[SALES]]+Table126[[#This Row],[ISSUES]])</f>
        <v>0</v>
      </c>
      <c r="I69" s="53">
        <v>0</v>
      </c>
      <c r="J69" s="58">
        <f t="shared" si="0"/>
        <v>0</v>
      </c>
      <c r="K69" s="53">
        <f>+'DAY23'!K69+'DAY24'!C69</f>
        <v>0</v>
      </c>
      <c r="L69" s="54">
        <f>+'DAY23'!L69+'DAY24'!D69</f>
        <v>0</v>
      </c>
      <c r="M69" s="55">
        <f>+'DAY23'!M69+'DAY24'!E69</f>
        <v>0</v>
      </c>
      <c r="N69" s="52">
        <f>+'DAY23'!N69+'DAY24'!F69</f>
        <v>0</v>
      </c>
      <c r="O69" s="276">
        <f>+'DAY23'!O69+'DAY24'!G69</f>
        <v>0</v>
      </c>
      <c r="P69" s="53">
        <f t="shared" si="20"/>
        <v>0</v>
      </c>
      <c r="Q69" s="54">
        <f t="shared" si="21"/>
        <v>0</v>
      </c>
      <c r="R69" s="55">
        <f t="shared" si="22"/>
        <v>0</v>
      </c>
      <c r="S69" s="52">
        <f t="shared" si="23"/>
        <v>0</v>
      </c>
      <c r="T69" s="276">
        <f t="shared" si="24"/>
        <v>0</v>
      </c>
      <c r="U69" s="62">
        <f t="shared" ref="U69:U132" si="25">IFERROR(+H69/(P69+Q69+R69+S69+T69),0)</f>
        <v>0</v>
      </c>
    </row>
    <row r="70" spans="1:21" x14ac:dyDescent="0.25">
      <c r="A70" s="72" t="s">
        <v>144</v>
      </c>
      <c r="B70" s="52">
        <f>'DAY23'!H70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+(Table126[[#This Row],[OPENING ]]+Table126[[#This Row],[RECEIPTS]]+Table126[[#This Row],[RETURNS]])-(Table126[[#This Row],[EXCHANGED]]+Table126[[#This Row],[SALES]]+Table126[[#This Row],[ISSUES]])</f>
        <v>0</v>
      </c>
      <c r="I70" s="53">
        <v>0</v>
      </c>
      <c r="J70" s="58">
        <f t="shared" si="0"/>
        <v>0</v>
      </c>
      <c r="K70" s="53">
        <f>+'DAY23'!K70+'DAY24'!C70</f>
        <v>0</v>
      </c>
      <c r="L70" s="54">
        <f>+'DAY23'!L70+'DAY24'!D70</f>
        <v>0</v>
      </c>
      <c r="M70" s="55">
        <f>+'DAY23'!M70+'DAY24'!E70</f>
        <v>0</v>
      </c>
      <c r="N70" s="52">
        <f>+'DAY23'!N70+'DAY24'!F70</f>
        <v>0</v>
      </c>
      <c r="O70" s="276">
        <f>+'DAY23'!O70+'DAY24'!G70</f>
        <v>0</v>
      </c>
      <c r="P70" s="53">
        <f t="shared" si="20"/>
        <v>0</v>
      </c>
      <c r="Q70" s="54">
        <f t="shared" si="21"/>
        <v>0</v>
      </c>
      <c r="R70" s="55">
        <f t="shared" si="22"/>
        <v>0</v>
      </c>
      <c r="S70" s="52">
        <f t="shared" si="23"/>
        <v>0</v>
      </c>
      <c r="T70" s="276">
        <f t="shared" si="24"/>
        <v>0</v>
      </c>
      <c r="U70" s="62">
        <f t="shared" si="25"/>
        <v>0</v>
      </c>
    </row>
    <row r="71" spans="1:21" x14ac:dyDescent="0.25">
      <c r="A71" s="72" t="s">
        <v>204</v>
      </c>
      <c r="B71" s="52">
        <f>'DAY23'!H71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+(Table126[[#This Row],[OPENING ]]+Table126[[#This Row],[RECEIPTS]]+Table126[[#This Row],[RETURNS]])-(Table126[[#This Row],[EXCHANGED]]+Table126[[#This Row],[SALES]]+Table126[[#This Row],[ISSUES]])</f>
        <v>0</v>
      </c>
      <c r="I71" s="53">
        <v>0</v>
      </c>
      <c r="J71" s="58">
        <f t="shared" si="0"/>
        <v>0</v>
      </c>
      <c r="K71" s="53">
        <f>+'DAY23'!K71+'DAY24'!C71</f>
        <v>0</v>
      </c>
      <c r="L71" s="54">
        <f>+'DAY23'!L71+'DAY24'!D71</f>
        <v>0</v>
      </c>
      <c r="M71" s="55">
        <f>+'DAY23'!M71+'DAY24'!E71</f>
        <v>0</v>
      </c>
      <c r="N71" s="52">
        <f>+'DAY23'!N71+'DAY24'!F71</f>
        <v>0</v>
      </c>
      <c r="O71" s="276">
        <f>+'DAY23'!O71+'DAY24'!G71</f>
        <v>0</v>
      </c>
      <c r="P71" s="53">
        <f t="shared" si="20"/>
        <v>0</v>
      </c>
      <c r="Q71" s="54">
        <f t="shared" si="21"/>
        <v>0</v>
      </c>
      <c r="R71" s="55">
        <f t="shared" si="22"/>
        <v>0</v>
      </c>
      <c r="S71" s="52">
        <f t="shared" si="23"/>
        <v>0</v>
      </c>
      <c r="T71" s="276">
        <f t="shared" si="24"/>
        <v>0</v>
      </c>
      <c r="U71" s="62">
        <f t="shared" si="25"/>
        <v>0</v>
      </c>
    </row>
    <row r="72" spans="1:21" x14ac:dyDescent="0.25">
      <c r="A72" s="72" t="s">
        <v>207</v>
      </c>
      <c r="B72" s="52">
        <f>'DAY23'!H72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+(Table126[[#This Row],[OPENING ]]+Table126[[#This Row],[RECEIPTS]]+Table126[[#This Row],[RETURNS]])-(Table126[[#This Row],[EXCHANGED]]+Table126[[#This Row],[SALES]]+Table126[[#This Row],[ISSUES]])</f>
        <v>0</v>
      </c>
      <c r="I72" s="53">
        <v>0</v>
      </c>
      <c r="J72" s="58">
        <f t="shared" si="0"/>
        <v>0</v>
      </c>
      <c r="K72" s="53">
        <f>+'DAY23'!K72+'DAY24'!C72</f>
        <v>0</v>
      </c>
      <c r="L72" s="54">
        <f>+'DAY23'!L72+'DAY24'!D72</f>
        <v>0</v>
      </c>
      <c r="M72" s="55">
        <f>+'DAY23'!M72+'DAY24'!E72</f>
        <v>0</v>
      </c>
      <c r="N72" s="52">
        <f>+'DAY23'!N72+'DAY24'!F72</f>
        <v>0</v>
      </c>
      <c r="O72" s="276">
        <f>+'DAY23'!O72+'DAY24'!G72</f>
        <v>0</v>
      </c>
      <c r="P72" s="53">
        <f t="shared" si="20"/>
        <v>0</v>
      </c>
      <c r="Q72" s="54">
        <f t="shared" si="21"/>
        <v>0</v>
      </c>
      <c r="R72" s="55">
        <f t="shared" si="22"/>
        <v>0</v>
      </c>
      <c r="S72" s="52">
        <f t="shared" si="23"/>
        <v>0</v>
      </c>
      <c r="T72" s="276">
        <f t="shared" si="24"/>
        <v>0</v>
      </c>
      <c r="U72" s="62">
        <f t="shared" si="25"/>
        <v>0</v>
      </c>
    </row>
    <row r="73" spans="1:21" x14ac:dyDescent="0.25">
      <c r="A73" s="72" t="s">
        <v>208</v>
      </c>
      <c r="B73" s="52">
        <f>'DAY23'!H73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+(Table126[[#This Row],[OPENING ]]+Table126[[#This Row],[RECEIPTS]]+Table126[[#This Row],[RETURNS]])-(Table126[[#This Row],[EXCHANGED]]+Table126[[#This Row],[SALES]]+Table126[[#This Row],[ISSUES]])</f>
        <v>0</v>
      </c>
      <c r="I73" s="53">
        <v>0</v>
      </c>
      <c r="J73" s="58">
        <f t="shared" si="0"/>
        <v>0</v>
      </c>
      <c r="K73" s="53">
        <f>+'DAY23'!K73+'DAY24'!C73</f>
        <v>0</v>
      </c>
      <c r="L73" s="54">
        <f>+'DAY23'!L73+'DAY24'!D73</f>
        <v>0</v>
      </c>
      <c r="M73" s="55">
        <f>+'DAY23'!M73+'DAY24'!E73</f>
        <v>0</v>
      </c>
      <c r="N73" s="52">
        <f>+'DAY23'!N73+'DAY24'!F73</f>
        <v>0</v>
      </c>
      <c r="O73" s="276">
        <f>+'DAY23'!O73+'DAY24'!G73</f>
        <v>0</v>
      </c>
      <c r="P73" s="53">
        <f t="shared" si="20"/>
        <v>0</v>
      </c>
      <c r="Q73" s="54">
        <f t="shared" si="21"/>
        <v>0</v>
      </c>
      <c r="R73" s="55">
        <f t="shared" si="22"/>
        <v>0</v>
      </c>
      <c r="S73" s="52">
        <f t="shared" si="23"/>
        <v>0</v>
      </c>
      <c r="T73" s="276">
        <f t="shared" si="24"/>
        <v>0</v>
      </c>
      <c r="U73" s="62">
        <f t="shared" si="25"/>
        <v>0</v>
      </c>
    </row>
    <row r="74" spans="1:21" x14ac:dyDescent="0.25">
      <c r="A74" s="72" t="s">
        <v>216</v>
      </c>
      <c r="B74" s="52">
        <f>'DAY23'!H74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+(Table126[[#This Row],[OPENING ]]+Table126[[#This Row],[RECEIPTS]]+Table126[[#This Row],[RETURNS]])-(Table126[[#This Row],[EXCHANGED]]+Table126[[#This Row],[SALES]]+Table126[[#This Row],[ISSUES]])</f>
        <v>0</v>
      </c>
      <c r="I74" s="53">
        <v>0</v>
      </c>
      <c r="J74" s="58">
        <f t="shared" si="0"/>
        <v>0</v>
      </c>
      <c r="K74" s="53">
        <f>+'DAY23'!K74+'DAY24'!C74</f>
        <v>0</v>
      </c>
      <c r="L74" s="54">
        <f>+'DAY23'!L74+'DAY24'!D74</f>
        <v>0</v>
      </c>
      <c r="M74" s="55">
        <f>+'DAY23'!M74+'DAY24'!E74</f>
        <v>0</v>
      </c>
      <c r="N74" s="52">
        <f>+'DAY23'!N74+'DAY24'!F74</f>
        <v>0</v>
      </c>
      <c r="O74" s="276">
        <f>+'DAY23'!O74+'DAY24'!G74</f>
        <v>0</v>
      </c>
      <c r="P74" s="53">
        <f t="shared" si="20"/>
        <v>0</v>
      </c>
      <c r="Q74" s="54">
        <f t="shared" si="21"/>
        <v>0</v>
      </c>
      <c r="R74" s="55">
        <f t="shared" si="22"/>
        <v>0</v>
      </c>
      <c r="S74" s="52">
        <f t="shared" si="23"/>
        <v>0</v>
      </c>
      <c r="T74" s="276">
        <f t="shared" si="24"/>
        <v>0</v>
      </c>
      <c r="U74" s="62">
        <f t="shared" si="25"/>
        <v>0</v>
      </c>
    </row>
    <row r="75" spans="1:21" x14ac:dyDescent="0.25">
      <c r="A75" s="72" t="s">
        <v>209</v>
      </c>
      <c r="B75" s="52">
        <f>'DAY23'!H75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+(Table126[[#This Row],[OPENING ]]+Table126[[#This Row],[RECEIPTS]]+Table126[[#This Row],[RETURNS]])-(Table126[[#This Row],[EXCHANGED]]+Table126[[#This Row],[SALES]]+Table126[[#This Row],[ISSUES]])</f>
        <v>0</v>
      </c>
      <c r="I75" s="53">
        <v>0</v>
      </c>
      <c r="J75" s="58">
        <f t="shared" si="0"/>
        <v>0</v>
      </c>
      <c r="K75" s="53">
        <f>+'DAY23'!K75+'DAY24'!C75</f>
        <v>0</v>
      </c>
      <c r="L75" s="54">
        <f>+'DAY23'!L75+'DAY24'!D75</f>
        <v>0</v>
      </c>
      <c r="M75" s="55">
        <f>+'DAY23'!M75+'DAY24'!E75</f>
        <v>0</v>
      </c>
      <c r="N75" s="52">
        <f>+'DAY23'!N75+'DAY24'!F75</f>
        <v>0</v>
      </c>
      <c r="O75" s="276">
        <f>+'DAY23'!O75+'DAY24'!G75</f>
        <v>0</v>
      </c>
      <c r="P75" s="53">
        <f t="shared" si="20"/>
        <v>0</v>
      </c>
      <c r="Q75" s="54">
        <f t="shared" si="21"/>
        <v>0</v>
      </c>
      <c r="R75" s="55">
        <f t="shared" si="22"/>
        <v>0</v>
      </c>
      <c r="S75" s="52">
        <f t="shared" si="23"/>
        <v>0</v>
      </c>
      <c r="T75" s="276">
        <f t="shared" si="24"/>
        <v>0</v>
      </c>
      <c r="U75" s="62">
        <f t="shared" si="25"/>
        <v>0</v>
      </c>
    </row>
    <row r="76" spans="1:21" x14ac:dyDescent="0.25">
      <c r="A76" s="72" t="s">
        <v>228</v>
      </c>
      <c r="B76" s="52">
        <f>'DAY23'!H76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+(Table126[[#This Row],[OPENING ]]+Table126[[#This Row],[RECEIPTS]]+Table126[[#This Row],[RETURNS]])-(Table126[[#This Row],[EXCHANGED]]+Table126[[#This Row],[SALES]]+Table126[[#This Row],[ISSUES]])</f>
        <v>0</v>
      </c>
      <c r="I76" s="53">
        <v>0</v>
      </c>
      <c r="J76" s="58">
        <f t="shared" si="0"/>
        <v>0</v>
      </c>
      <c r="K76" s="53">
        <f>+'DAY23'!K76+'DAY24'!C76</f>
        <v>0</v>
      </c>
      <c r="L76" s="54">
        <f>+'DAY23'!L76+'DAY24'!D76</f>
        <v>0</v>
      </c>
      <c r="M76" s="55">
        <f>+'DAY23'!M76+'DAY24'!E76</f>
        <v>0</v>
      </c>
      <c r="N76" s="52">
        <f>+'DAY23'!N76+'DAY24'!F76</f>
        <v>0</v>
      </c>
      <c r="O76" s="276">
        <f>+'DAY23'!O76+'DAY24'!G76</f>
        <v>0</v>
      </c>
      <c r="P76" s="53">
        <f t="shared" si="20"/>
        <v>0</v>
      </c>
      <c r="Q76" s="54">
        <f t="shared" si="21"/>
        <v>0</v>
      </c>
      <c r="R76" s="55">
        <f t="shared" si="22"/>
        <v>0</v>
      </c>
      <c r="S76" s="52">
        <f t="shared" si="23"/>
        <v>0</v>
      </c>
      <c r="T76" s="276">
        <f t="shared" si="24"/>
        <v>0</v>
      </c>
      <c r="U76" s="62">
        <f t="shared" si="25"/>
        <v>0</v>
      </c>
    </row>
    <row r="77" spans="1:21" x14ac:dyDescent="0.25">
      <c r="A77" s="72"/>
      <c r="B77" s="52">
        <f>'DAY23'!H77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+(Table126[[#This Row],[OPENING ]]+Table126[[#This Row],[RECEIPTS]]+Table126[[#This Row],[RETURNS]])-(Table126[[#This Row],[EXCHANGED]]+Table126[[#This Row],[SALES]]+Table126[[#This Row],[ISSUES]])</f>
        <v>0</v>
      </c>
      <c r="I77" s="53">
        <v>0</v>
      </c>
      <c r="J77" s="58">
        <f t="shared" ref="J77:J156" si="26">+I77-H77</f>
        <v>0</v>
      </c>
      <c r="K77" s="53">
        <f>+'DAY23'!K77+'DAY24'!C77</f>
        <v>0</v>
      </c>
      <c r="L77" s="54">
        <f>+'DAY23'!L77+'DAY24'!D77</f>
        <v>0</v>
      </c>
      <c r="M77" s="55">
        <f>+'DAY23'!M77+'DAY24'!E77</f>
        <v>0</v>
      </c>
      <c r="N77" s="52">
        <f>+'DAY23'!N77+'DAY24'!F77</f>
        <v>0</v>
      </c>
      <c r="O77" s="276">
        <f>+'DAY23'!O77+'DAY24'!G77</f>
        <v>0</v>
      </c>
      <c r="P77" s="53">
        <f t="shared" si="20"/>
        <v>0</v>
      </c>
      <c r="Q77" s="54">
        <f t="shared" si="21"/>
        <v>0</v>
      </c>
      <c r="R77" s="55">
        <f t="shared" si="22"/>
        <v>0</v>
      </c>
      <c r="S77" s="52">
        <f t="shared" si="23"/>
        <v>0</v>
      </c>
      <c r="T77" s="276">
        <f t="shared" si="24"/>
        <v>0</v>
      </c>
      <c r="U77" s="62">
        <f t="shared" si="25"/>
        <v>0</v>
      </c>
    </row>
    <row r="78" spans="1:21" x14ac:dyDescent="0.25">
      <c r="A78" s="60"/>
      <c r="B78" s="52">
        <f>'DAY23'!H78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+(Table126[[#This Row],[OPENING ]]+Table126[[#This Row],[RECEIPTS]]+Table126[[#This Row],[RETURNS]])-(Table126[[#This Row],[EXCHANGED]]+Table126[[#This Row],[SALES]]+Table126[[#This Row],[ISSUES]])</f>
        <v>0</v>
      </c>
      <c r="I78" s="53">
        <v>0</v>
      </c>
      <c r="J78" s="58">
        <f>+I78-H78</f>
        <v>0</v>
      </c>
      <c r="K78" s="53">
        <f>+'DAY23'!K78+'DAY24'!C78</f>
        <v>0</v>
      </c>
      <c r="L78" s="54">
        <f>+'DAY23'!L78+'DAY24'!D78</f>
        <v>0</v>
      </c>
      <c r="M78" s="55">
        <f>+'DAY23'!M78+'DAY24'!E78</f>
        <v>0</v>
      </c>
      <c r="N78" s="52">
        <f>+'DAY23'!N78+'DAY24'!F78</f>
        <v>0</v>
      </c>
      <c r="O78" s="276">
        <f>+'DAY23'!O78+'DAY24'!G78</f>
        <v>0</v>
      </c>
      <c r="P78" s="53">
        <f t="shared" si="20"/>
        <v>0</v>
      </c>
      <c r="Q78" s="54">
        <f t="shared" si="21"/>
        <v>0</v>
      </c>
      <c r="R78" s="55">
        <f t="shared" si="22"/>
        <v>0</v>
      </c>
      <c r="S78" s="52">
        <f t="shared" si="23"/>
        <v>0</v>
      </c>
      <c r="T78" s="276">
        <f t="shared" si="24"/>
        <v>0</v>
      </c>
      <c r="U78" s="62">
        <f t="shared" si="25"/>
        <v>0</v>
      </c>
    </row>
    <row r="79" spans="1:21" ht="15.75" thickBot="1" x14ac:dyDescent="0.3">
      <c r="A79" s="173"/>
      <c r="B79" s="52">
        <f>'DAY23'!H79</f>
        <v>0</v>
      </c>
      <c r="C79" s="53">
        <v>0</v>
      </c>
      <c r="D79" s="54">
        <v>0</v>
      </c>
      <c r="E79" s="55">
        <v>0</v>
      </c>
      <c r="F79" s="52">
        <v>0</v>
      </c>
      <c r="G79" s="276">
        <v>0</v>
      </c>
      <c r="H79" s="54">
        <f>+(Table126[[#This Row],[OPENING ]]+Table126[[#This Row],[RECEIPTS]]+Table126[[#This Row],[RETURNS]])-(Table126[[#This Row],[EXCHANGED]]+Table126[[#This Row],[SALES]]+Table126[[#This Row],[ISSUES]])</f>
        <v>0</v>
      </c>
      <c r="I79" s="144">
        <v>0</v>
      </c>
      <c r="J79" s="148">
        <f t="shared" si="26"/>
        <v>0</v>
      </c>
      <c r="K79" s="53">
        <f>+'DAY23'!K79+'DAY24'!C79</f>
        <v>0</v>
      </c>
      <c r="L79" s="54">
        <f>+'DAY23'!L79+'DAY24'!D79</f>
        <v>0</v>
      </c>
      <c r="M79" s="55">
        <f>+'DAY23'!M79+'DAY24'!E79</f>
        <v>0</v>
      </c>
      <c r="N79" s="52">
        <f>+'DAY23'!N79+'DAY24'!F79</f>
        <v>0</v>
      </c>
      <c r="O79" s="276">
        <f>+'DAY23'!O79+'DAY24'!G79</f>
        <v>0</v>
      </c>
      <c r="P79" s="53">
        <f t="shared" si="20"/>
        <v>0</v>
      </c>
      <c r="Q79" s="54">
        <f t="shared" si="21"/>
        <v>0</v>
      </c>
      <c r="R79" s="55">
        <f t="shared" si="22"/>
        <v>0</v>
      </c>
      <c r="S79" s="52">
        <f t="shared" si="23"/>
        <v>0</v>
      </c>
      <c r="T79" s="276">
        <f t="shared" si="24"/>
        <v>0</v>
      </c>
      <c r="U79" s="167">
        <f t="shared" si="25"/>
        <v>0</v>
      </c>
    </row>
    <row r="80" spans="1:21" ht="17.25" thickBot="1" x14ac:dyDescent="0.35">
      <c r="A80" s="159" t="s">
        <v>198</v>
      </c>
      <c r="B80" s="160">
        <f t="shared" ref="B80:T80" si="27">SUM(B63:B79)</f>
        <v>3388.4</v>
      </c>
      <c r="C80" s="161">
        <f t="shared" si="27"/>
        <v>0</v>
      </c>
      <c r="D80" s="162">
        <f t="shared" si="27"/>
        <v>0</v>
      </c>
      <c r="E80" s="163">
        <f t="shared" si="27"/>
        <v>0</v>
      </c>
      <c r="F80" s="160">
        <f t="shared" si="27"/>
        <v>0</v>
      </c>
      <c r="G80" s="277">
        <f t="shared" si="27"/>
        <v>0</v>
      </c>
      <c r="H80" s="162">
        <f t="shared" si="27"/>
        <v>3388.4</v>
      </c>
      <c r="I80" s="161">
        <f t="shared" si="27"/>
        <v>0</v>
      </c>
      <c r="J80" s="165">
        <f>SUM(J63:J79)</f>
        <v>-3388.4</v>
      </c>
      <c r="K80" s="161">
        <f t="shared" si="27"/>
        <v>800</v>
      </c>
      <c r="L80" s="174">
        <f t="shared" si="27"/>
        <v>18.600000000000001</v>
      </c>
      <c r="M80" s="163">
        <f t="shared" si="27"/>
        <v>0</v>
      </c>
      <c r="N80" s="160">
        <f t="shared" si="27"/>
        <v>0</v>
      </c>
      <c r="O80" s="277">
        <f t="shared" si="27"/>
        <v>590</v>
      </c>
      <c r="P80" s="161">
        <f t="shared" si="27"/>
        <v>33.333333333333336</v>
      </c>
      <c r="Q80" s="162">
        <f t="shared" si="27"/>
        <v>0.77500000000000002</v>
      </c>
      <c r="R80" s="163">
        <f t="shared" si="27"/>
        <v>0</v>
      </c>
      <c r="S80" s="160">
        <f t="shared" si="27"/>
        <v>0</v>
      </c>
      <c r="T80" s="277">
        <f t="shared" si="27"/>
        <v>24.583333333333332</v>
      </c>
      <c r="U80" s="166">
        <f t="shared" si="25"/>
        <v>57.73221638506319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'DAY23'!H83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+(Table126[[#This Row],[OPENING ]]+Table126[[#This Row],[RECEIPTS]]+Table126[[#This Row],[RETURNS]])-(Table126[[#This Row],[EXCHANGED]]+Table126[[#This Row],[SALES]]+Table126[[#This Row],[ISSUES]])</f>
        <v>0</v>
      </c>
      <c r="I83" s="53"/>
      <c r="J83" s="58">
        <f t="shared" si="26"/>
        <v>0</v>
      </c>
      <c r="K83" s="53">
        <f>+'DAY23'!K83+'DAY24'!C83</f>
        <v>0</v>
      </c>
      <c r="L83" s="54">
        <f>+'DAY23'!L83+'DAY24'!D83</f>
        <v>0</v>
      </c>
      <c r="M83" s="55">
        <f>+'DAY23'!M83+'DAY24'!E83</f>
        <v>0</v>
      </c>
      <c r="N83" s="52">
        <f>+'DAY23'!N83+'DAY24'!F83</f>
        <v>0</v>
      </c>
      <c r="O83" s="276">
        <f>+'DAY23'!O83+'DAY24'!G83</f>
        <v>0</v>
      </c>
      <c r="P83" s="53">
        <f t="shared" ref="P83" si="28">+K83/24</f>
        <v>0</v>
      </c>
      <c r="Q83" s="54">
        <f t="shared" ref="Q83" si="29">+L83/24</f>
        <v>0</v>
      </c>
      <c r="R83" s="55">
        <f t="shared" ref="R83" si="30">+M83/24</f>
        <v>0</v>
      </c>
      <c r="S83" s="52">
        <f t="shared" ref="S83" si="31">+N83/24</f>
        <v>0</v>
      </c>
      <c r="T83" s="276">
        <f t="shared" ref="T83" si="32">+O83/24</f>
        <v>0</v>
      </c>
      <c r="U83" s="62">
        <f t="shared" si="25"/>
        <v>0</v>
      </c>
    </row>
    <row r="84" spans="1:21" x14ac:dyDescent="0.25">
      <c r="A84" s="338" t="s">
        <v>170</v>
      </c>
      <c r="B84" s="52">
        <f>'DAY23'!H84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+(Table126[[#This Row],[OPENING ]]+Table126[[#This Row],[RECEIPTS]]+Table126[[#This Row],[RETURNS]])-(Table126[[#This Row],[EXCHANGED]]+Table126[[#This Row],[SALES]]+Table126[[#This Row],[ISSUES]])</f>
        <v>3504.6000000000004</v>
      </c>
      <c r="I84" s="53">
        <v>0</v>
      </c>
      <c r="J84" s="58">
        <f t="shared" si="26"/>
        <v>-3504.6000000000004</v>
      </c>
      <c r="K84" s="53">
        <f>+'DAY23'!K84+'DAY24'!C84</f>
        <v>8250</v>
      </c>
      <c r="L84" s="54">
        <f>+'DAY23'!L84+'DAY24'!D84</f>
        <v>96.6</v>
      </c>
      <c r="M84" s="55">
        <f>+'DAY23'!M84+'DAY24'!E84</f>
        <v>0</v>
      </c>
      <c r="N84" s="52">
        <f>+'DAY23'!N84+'DAY24'!F84</f>
        <v>0</v>
      </c>
      <c r="O84" s="276">
        <f>+'DAY23'!O84+'DAY24'!G84</f>
        <v>6877</v>
      </c>
      <c r="P84" s="53">
        <f t="shared" ref="P84:P99" si="33">+K84/24</f>
        <v>343.75</v>
      </c>
      <c r="Q84" s="54">
        <f t="shared" ref="Q84:Q99" si="34">+L84/24</f>
        <v>4.0249999999999995</v>
      </c>
      <c r="R84" s="55">
        <f t="shared" ref="R84:R99" si="35">+M84/24</f>
        <v>0</v>
      </c>
      <c r="S84" s="52">
        <f t="shared" ref="S84:S99" si="36">+N84/24</f>
        <v>0</v>
      </c>
      <c r="T84" s="276">
        <f t="shared" ref="T84:T99" si="37">+O84/24</f>
        <v>286.54166666666669</v>
      </c>
      <c r="U84" s="62">
        <f t="shared" si="25"/>
        <v>5.5250006568748535</v>
      </c>
    </row>
    <row r="85" spans="1:21" x14ac:dyDescent="0.25">
      <c r="A85" s="338" t="s">
        <v>162</v>
      </c>
      <c r="B85" s="52">
        <f>'DAY23'!H85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+(Table126[[#This Row],[OPENING ]]+Table126[[#This Row],[RECEIPTS]]+Table126[[#This Row],[RETURNS]])-(Table126[[#This Row],[EXCHANGED]]+Table126[[#This Row],[SALES]]+Table126[[#This Row],[ISSUES]])</f>
        <v>0</v>
      </c>
      <c r="I85" s="53">
        <v>0</v>
      </c>
      <c r="J85" s="58">
        <f t="shared" si="26"/>
        <v>0</v>
      </c>
      <c r="K85" s="53">
        <f>+'DAY23'!K85+'DAY24'!C85</f>
        <v>0</v>
      </c>
      <c r="L85" s="54">
        <f>+'DAY23'!L85+'DAY24'!D85</f>
        <v>0</v>
      </c>
      <c r="M85" s="55">
        <f>+'DAY23'!M85+'DAY24'!E85</f>
        <v>0</v>
      </c>
      <c r="N85" s="52">
        <f>+'DAY23'!N85+'DAY24'!F85</f>
        <v>0</v>
      </c>
      <c r="O85" s="276">
        <f>+'DAY23'!O85+'DAY24'!G85</f>
        <v>0</v>
      </c>
      <c r="P85" s="53">
        <f t="shared" si="33"/>
        <v>0</v>
      </c>
      <c r="Q85" s="54">
        <f t="shared" si="34"/>
        <v>0</v>
      </c>
      <c r="R85" s="55">
        <f t="shared" si="35"/>
        <v>0</v>
      </c>
      <c r="S85" s="52">
        <f t="shared" si="36"/>
        <v>0</v>
      </c>
      <c r="T85" s="276">
        <f t="shared" si="37"/>
        <v>0</v>
      </c>
      <c r="U85" s="62">
        <f t="shared" si="25"/>
        <v>0</v>
      </c>
    </row>
    <row r="86" spans="1:21" x14ac:dyDescent="0.25">
      <c r="A86" s="338" t="s">
        <v>135</v>
      </c>
      <c r="B86" s="52">
        <f>'DAY23'!H86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+(Table126[[#This Row],[OPENING ]]+Table126[[#This Row],[RECEIPTS]]+Table126[[#This Row],[RETURNS]])-(Table126[[#This Row],[EXCHANGED]]+Table126[[#This Row],[SALES]]+Table126[[#This Row],[ISSUES]])</f>
        <v>0</v>
      </c>
      <c r="I86" s="53">
        <v>0</v>
      </c>
      <c r="J86" s="58">
        <f t="shared" si="26"/>
        <v>0</v>
      </c>
      <c r="K86" s="53">
        <f>+'DAY23'!K86+'DAY24'!C86</f>
        <v>0</v>
      </c>
      <c r="L86" s="54">
        <f>+'DAY23'!L86+'DAY24'!D86</f>
        <v>0</v>
      </c>
      <c r="M86" s="55">
        <f>+'DAY23'!M86+'DAY24'!E86</f>
        <v>0</v>
      </c>
      <c r="N86" s="52">
        <f>+'DAY23'!N86+'DAY24'!F86</f>
        <v>0</v>
      </c>
      <c r="O86" s="276">
        <f>+'DAY23'!O86+'DAY24'!G86</f>
        <v>0</v>
      </c>
      <c r="P86" s="53">
        <f t="shared" si="33"/>
        <v>0</v>
      </c>
      <c r="Q86" s="54">
        <f t="shared" si="34"/>
        <v>0</v>
      </c>
      <c r="R86" s="55">
        <f t="shared" si="35"/>
        <v>0</v>
      </c>
      <c r="S86" s="52">
        <f t="shared" si="36"/>
        <v>0</v>
      </c>
      <c r="T86" s="276">
        <f t="shared" si="37"/>
        <v>0</v>
      </c>
      <c r="U86" s="62">
        <f t="shared" si="25"/>
        <v>0</v>
      </c>
    </row>
    <row r="87" spans="1:21" x14ac:dyDescent="0.25">
      <c r="A87" s="338" t="s">
        <v>136</v>
      </c>
      <c r="B87" s="52">
        <f>'DAY23'!H87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+(Table126[[#This Row],[OPENING ]]+Table126[[#This Row],[RECEIPTS]]+Table126[[#This Row],[RETURNS]])-(Table126[[#This Row],[EXCHANGED]]+Table126[[#This Row],[SALES]]+Table126[[#This Row],[ISSUES]])</f>
        <v>0</v>
      </c>
      <c r="I87" s="53">
        <v>0</v>
      </c>
      <c r="J87" s="58">
        <f t="shared" si="26"/>
        <v>0</v>
      </c>
      <c r="K87" s="53">
        <f>+'DAY23'!K87+'DAY24'!C87</f>
        <v>0</v>
      </c>
      <c r="L87" s="54">
        <f>+'DAY23'!L87+'DAY24'!D87</f>
        <v>0</v>
      </c>
      <c r="M87" s="55">
        <f>+'DAY23'!M87+'DAY24'!E87</f>
        <v>0</v>
      </c>
      <c r="N87" s="52">
        <f>+'DAY23'!N87+'DAY24'!F87</f>
        <v>0</v>
      </c>
      <c r="O87" s="276">
        <f>+'DAY23'!O87+'DAY24'!G87</f>
        <v>0</v>
      </c>
      <c r="P87" s="53">
        <f t="shared" si="33"/>
        <v>0</v>
      </c>
      <c r="Q87" s="54">
        <f t="shared" si="34"/>
        <v>0</v>
      </c>
      <c r="R87" s="55">
        <f t="shared" si="35"/>
        <v>0</v>
      </c>
      <c r="S87" s="52">
        <f t="shared" si="36"/>
        <v>0</v>
      </c>
      <c r="T87" s="276">
        <f t="shared" si="37"/>
        <v>0</v>
      </c>
      <c r="U87" s="62">
        <f t="shared" si="25"/>
        <v>0</v>
      </c>
    </row>
    <row r="88" spans="1:21" x14ac:dyDescent="0.25">
      <c r="A88" s="338" t="s">
        <v>120</v>
      </c>
      <c r="B88" s="52">
        <f>'DAY23'!H88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+(Table126[[#This Row],[OPENING ]]+Table126[[#This Row],[RECEIPTS]]+Table126[[#This Row],[RETURNS]])-(Table126[[#This Row],[EXCHANGED]]+Table126[[#This Row],[SALES]]+Table126[[#This Row],[ISSUES]])</f>
        <v>5</v>
      </c>
      <c r="I88" s="53">
        <v>0</v>
      </c>
      <c r="J88" s="58">
        <f t="shared" si="26"/>
        <v>-5</v>
      </c>
      <c r="K88" s="53">
        <f>+'DAY23'!K88+'DAY24'!C88</f>
        <v>0</v>
      </c>
      <c r="L88" s="54">
        <f>+'DAY23'!L88+'DAY24'!D88</f>
        <v>0</v>
      </c>
      <c r="M88" s="55">
        <f>+'DAY23'!M88+'DAY24'!E88</f>
        <v>0</v>
      </c>
      <c r="N88" s="52">
        <f>+'DAY23'!N88+'DAY24'!F88</f>
        <v>0</v>
      </c>
      <c r="O88" s="276">
        <f>+'DAY23'!O88+'DAY24'!G88</f>
        <v>0</v>
      </c>
      <c r="P88" s="53">
        <f t="shared" si="33"/>
        <v>0</v>
      </c>
      <c r="Q88" s="54">
        <f t="shared" si="34"/>
        <v>0</v>
      </c>
      <c r="R88" s="55">
        <f t="shared" si="35"/>
        <v>0</v>
      </c>
      <c r="S88" s="52">
        <f t="shared" si="36"/>
        <v>0</v>
      </c>
      <c r="T88" s="276">
        <f t="shared" si="37"/>
        <v>0</v>
      </c>
      <c r="U88" s="62">
        <f t="shared" si="25"/>
        <v>0</v>
      </c>
    </row>
    <row r="89" spans="1:21" x14ac:dyDescent="0.25">
      <c r="A89" s="338" t="s">
        <v>43</v>
      </c>
      <c r="B89" s="52">
        <f>'DAY23'!H89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+(Table126[[#This Row],[OPENING ]]+Table126[[#This Row],[RECEIPTS]]+Table126[[#This Row],[RETURNS]])-(Table126[[#This Row],[EXCHANGED]]+Table126[[#This Row],[SALES]]+Table126[[#This Row],[ISSUES]])</f>
        <v>0</v>
      </c>
      <c r="I89" s="53">
        <v>0</v>
      </c>
      <c r="J89" s="58">
        <f t="shared" si="26"/>
        <v>0</v>
      </c>
      <c r="K89" s="53">
        <f>+'DAY23'!K89+'DAY24'!C89</f>
        <v>0</v>
      </c>
      <c r="L89" s="54">
        <f>+'DAY23'!L89+'DAY24'!D89</f>
        <v>0</v>
      </c>
      <c r="M89" s="55">
        <f>+'DAY23'!M89+'DAY24'!E89</f>
        <v>0</v>
      </c>
      <c r="N89" s="52">
        <f>+'DAY23'!N89+'DAY24'!F89</f>
        <v>0</v>
      </c>
      <c r="O89" s="276">
        <f>+'DAY23'!O89+'DAY24'!G89</f>
        <v>0</v>
      </c>
      <c r="P89" s="53">
        <f t="shared" si="33"/>
        <v>0</v>
      </c>
      <c r="Q89" s="54">
        <f t="shared" si="34"/>
        <v>0</v>
      </c>
      <c r="R89" s="55">
        <f t="shared" si="35"/>
        <v>0</v>
      </c>
      <c r="S89" s="52">
        <f t="shared" si="36"/>
        <v>0</v>
      </c>
      <c r="T89" s="276">
        <f t="shared" si="37"/>
        <v>0</v>
      </c>
      <c r="U89" s="62">
        <f t="shared" si="25"/>
        <v>0</v>
      </c>
    </row>
    <row r="90" spans="1:21" x14ac:dyDescent="0.25">
      <c r="A90" s="338" t="s">
        <v>44</v>
      </c>
      <c r="B90" s="52">
        <f>'DAY23'!H90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+(Table126[[#This Row],[OPENING ]]+Table126[[#This Row],[RECEIPTS]]+Table126[[#This Row],[RETURNS]])-(Table126[[#This Row],[EXCHANGED]]+Table126[[#This Row],[SALES]]+Table126[[#This Row],[ISSUES]])</f>
        <v>0</v>
      </c>
      <c r="I90" s="53">
        <v>0</v>
      </c>
      <c r="J90" s="58">
        <f t="shared" si="26"/>
        <v>0</v>
      </c>
      <c r="K90" s="53">
        <f>+'DAY23'!K90+'DAY24'!C90</f>
        <v>0</v>
      </c>
      <c r="L90" s="54">
        <f>+'DAY23'!L90+'DAY24'!D90</f>
        <v>0</v>
      </c>
      <c r="M90" s="55">
        <f>+'DAY23'!M90+'DAY24'!E90</f>
        <v>0</v>
      </c>
      <c r="N90" s="52">
        <f>+'DAY23'!N90+'DAY24'!F90</f>
        <v>0</v>
      </c>
      <c r="O90" s="276">
        <f>+'DAY23'!O90+'DAY24'!G90</f>
        <v>0</v>
      </c>
      <c r="P90" s="53">
        <f t="shared" si="33"/>
        <v>0</v>
      </c>
      <c r="Q90" s="54">
        <f t="shared" si="34"/>
        <v>0</v>
      </c>
      <c r="R90" s="55">
        <f t="shared" si="35"/>
        <v>0</v>
      </c>
      <c r="S90" s="52">
        <f t="shared" si="36"/>
        <v>0</v>
      </c>
      <c r="T90" s="276">
        <f t="shared" si="37"/>
        <v>0</v>
      </c>
      <c r="U90" s="62">
        <f t="shared" si="25"/>
        <v>0</v>
      </c>
    </row>
    <row r="91" spans="1:21" x14ac:dyDescent="0.25">
      <c r="A91" s="338" t="s">
        <v>45</v>
      </c>
      <c r="B91" s="52">
        <f>'DAY23'!H91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+(Table126[[#This Row],[OPENING ]]+Table126[[#This Row],[RECEIPTS]]+Table126[[#This Row],[RETURNS]])-(Table126[[#This Row],[EXCHANGED]]+Table126[[#This Row],[SALES]]+Table126[[#This Row],[ISSUES]])</f>
        <v>0</v>
      </c>
      <c r="I91" s="53">
        <v>0</v>
      </c>
      <c r="J91" s="58">
        <f t="shared" si="26"/>
        <v>0</v>
      </c>
      <c r="K91" s="53">
        <f>+'DAY23'!K91+'DAY24'!C91</f>
        <v>0</v>
      </c>
      <c r="L91" s="54">
        <f>+'DAY23'!L91+'DAY24'!D91</f>
        <v>0</v>
      </c>
      <c r="M91" s="55">
        <f>+'DAY23'!M91+'DAY24'!E91</f>
        <v>0</v>
      </c>
      <c r="N91" s="52">
        <f>+'DAY23'!N91+'DAY24'!F91</f>
        <v>0</v>
      </c>
      <c r="O91" s="276">
        <f>+'DAY23'!O91+'DAY24'!G91</f>
        <v>0</v>
      </c>
      <c r="P91" s="53">
        <f t="shared" si="33"/>
        <v>0</v>
      </c>
      <c r="Q91" s="54">
        <f t="shared" si="34"/>
        <v>0</v>
      </c>
      <c r="R91" s="55">
        <f t="shared" si="35"/>
        <v>0</v>
      </c>
      <c r="S91" s="52">
        <f t="shared" si="36"/>
        <v>0</v>
      </c>
      <c r="T91" s="276">
        <f t="shared" si="37"/>
        <v>0</v>
      </c>
      <c r="U91" s="62">
        <f t="shared" si="25"/>
        <v>0</v>
      </c>
    </row>
    <row r="92" spans="1:21" x14ac:dyDescent="0.25">
      <c r="A92" s="338" t="s">
        <v>174</v>
      </c>
      <c r="B92" s="52">
        <f>'DAY23'!H92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+(Table126[[#This Row],[OPENING ]]+Table126[[#This Row],[RECEIPTS]]+Table126[[#This Row],[RETURNS]])-(Table126[[#This Row],[EXCHANGED]]+Table126[[#This Row],[SALES]]+Table126[[#This Row],[ISSUES]])</f>
        <v>0</v>
      </c>
      <c r="I92" s="53">
        <v>0</v>
      </c>
      <c r="J92" s="58">
        <f t="shared" si="26"/>
        <v>0</v>
      </c>
      <c r="K92" s="53">
        <f>+'DAY23'!K92+'DAY24'!C92</f>
        <v>0</v>
      </c>
      <c r="L92" s="54">
        <f>+'DAY23'!L92+'DAY24'!D92</f>
        <v>0</v>
      </c>
      <c r="M92" s="55">
        <f>+'DAY23'!M92+'DAY24'!E92</f>
        <v>0</v>
      </c>
      <c r="N92" s="52">
        <f>+'DAY23'!N92+'DAY24'!F92</f>
        <v>0</v>
      </c>
      <c r="O92" s="276">
        <f>+'DAY23'!O92+'DAY24'!G92</f>
        <v>0</v>
      </c>
      <c r="P92" s="53">
        <f t="shared" si="33"/>
        <v>0</v>
      </c>
      <c r="Q92" s="54">
        <f t="shared" si="34"/>
        <v>0</v>
      </c>
      <c r="R92" s="55">
        <f t="shared" si="35"/>
        <v>0</v>
      </c>
      <c r="S92" s="52">
        <f t="shared" si="36"/>
        <v>0</v>
      </c>
      <c r="T92" s="276">
        <f t="shared" si="37"/>
        <v>0</v>
      </c>
      <c r="U92" s="62">
        <f t="shared" si="25"/>
        <v>0</v>
      </c>
    </row>
    <row r="93" spans="1:21" x14ac:dyDescent="0.25">
      <c r="A93" s="338" t="s">
        <v>229</v>
      </c>
      <c r="B93" s="52">
        <f>'DAY23'!H93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+(Table126[[#This Row],[OPENING ]]+Table126[[#This Row],[RECEIPTS]]+Table126[[#This Row],[RETURNS]])-(Table126[[#This Row],[EXCHANGED]]+Table126[[#This Row],[SALES]]+Table126[[#This Row],[ISSUES]])</f>
        <v>0</v>
      </c>
      <c r="I93" s="53">
        <v>0</v>
      </c>
      <c r="J93" s="58">
        <f t="shared" si="26"/>
        <v>0</v>
      </c>
      <c r="K93" s="53">
        <f>+'DAY23'!K93+'DAY24'!C93</f>
        <v>0</v>
      </c>
      <c r="L93" s="54">
        <f>+'DAY23'!L93+'DAY24'!D93</f>
        <v>0</v>
      </c>
      <c r="M93" s="55">
        <f>+'DAY23'!M93+'DAY24'!E93</f>
        <v>0</v>
      </c>
      <c r="N93" s="52">
        <f>+'DAY23'!N93+'DAY24'!F93</f>
        <v>0</v>
      </c>
      <c r="O93" s="276">
        <f>+'DAY23'!O93+'DAY24'!G93</f>
        <v>0</v>
      </c>
      <c r="P93" s="53">
        <f t="shared" si="33"/>
        <v>0</v>
      </c>
      <c r="Q93" s="54">
        <f t="shared" si="34"/>
        <v>0</v>
      </c>
      <c r="R93" s="55">
        <f t="shared" si="35"/>
        <v>0</v>
      </c>
      <c r="S93" s="52">
        <f t="shared" si="36"/>
        <v>0</v>
      </c>
      <c r="T93" s="276">
        <f t="shared" si="37"/>
        <v>0</v>
      </c>
      <c r="U93" s="62">
        <f t="shared" si="25"/>
        <v>0</v>
      </c>
    </row>
    <row r="94" spans="1:21" x14ac:dyDescent="0.25">
      <c r="A94" s="338" t="s">
        <v>175</v>
      </c>
      <c r="B94" s="52">
        <f>'DAY23'!H94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+(Table126[[#This Row],[OPENING ]]+Table126[[#This Row],[RECEIPTS]]+Table126[[#This Row],[RETURNS]])-(Table126[[#This Row],[EXCHANGED]]+Table126[[#This Row],[SALES]]+Table126[[#This Row],[ISSUES]])</f>
        <v>0</v>
      </c>
      <c r="I94" s="53">
        <v>0</v>
      </c>
      <c r="J94" s="58">
        <f t="shared" si="26"/>
        <v>0</v>
      </c>
      <c r="K94" s="53">
        <f>+'DAY23'!K94+'DAY24'!C94</f>
        <v>0</v>
      </c>
      <c r="L94" s="54">
        <f>+'DAY23'!L94+'DAY24'!D94</f>
        <v>0</v>
      </c>
      <c r="M94" s="55">
        <f>+'DAY23'!M94+'DAY24'!E94</f>
        <v>0</v>
      </c>
      <c r="N94" s="52">
        <f>+'DAY23'!N94+'DAY24'!F94</f>
        <v>0</v>
      </c>
      <c r="O94" s="276">
        <f>+'DAY23'!O94+'DAY24'!G94</f>
        <v>0</v>
      </c>
      <c r="P94" s="53">
        <f t="shared" si="33"/>
        <v>0</v>
      </c>
      <c r="Q94" s="54">
        <f t="shared" si="34"/>
        <v>0</v>
      </c>
      <c r="R94" s="55">
        <f t="shared" si="35"/>
        <v>0</v>
      </c>
      <c r="S94" s="52">
        <f t="shared" si="36"/>
        <v>0</v>
      </c>
      <c r="T94" s="276">
        <f t="shared" si="37"/>
        <v>0</v>
      </c>
      <c r="U94" s="62">
        <f t="shared" si="25"/>
        <v>0</v>
      </c>
    </row>
    <row r="95" spans="1:21" x14ac:dyDescent="0.25">
      <c r="A95" s="338" t="s">
        <v>260</v>
      </c>
      <c r="B95" s="52">
        <f>'DAY23'!H95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+(Table126[[#This Row],[OPENING ]]+Table126[[#This Row],[RECEIPTS]]+Table126[[#This Row],[RETURNS]])-(Table126[[#This Row],[EXCHANGED]]+Table126[[#This Row],[SALES]]+Table126[[#This Row],[ISSUES]])</f>
        <v>25</v>
      </c>
      <c r="I95" s="53">
        <v>0</v>
      </c>
      <c r="J95" s="58">
        <f t="shared" si="26"/>
        <v>-25</v>
      </c>
      <c r="K95" s="53">
        <f>+'DAY23'!K95+'DAY24'!C95</f>
        <v>0</v>
      </c>
      <c r="L95" s="54">
        <f>+'DAY23'!L95+'DAY24'!D95</f>
        <v>0</v>
      </c>
      <c r="M95" s="55">
        <f>+'DAY23'!M95+'DAY24'!E95</f>
        <v>0</v>
      </c>
      <c r="N95" s="52">
        <f>+'DAY23'!N95+'DAY24'!F95</f>
        <v>0</v>
      </c>
      <c r="O95" s="276">
        <f>+'DAY23'!O95+'DAY24'!G95</f>
        <v>0</v>
      </c>
      <c r="P95" s="53">
        <f t="shared" si="33"/>
        <v>0</v>
      </c>
      <c r="Q95" s="54">
        <f t="shared" si="34"/>
        <v>0</v>
      </c>
      <c r="R95" s="55">
        <f t="shared" si="35"/>
        <v>0</v>
      </c>
      <c r="S95" s="52">
        <f t="shared" si="36"/>
        <v>0</v>
      </c>
      <c r="T95" s="276">
        <f t="shared" si="37"/>
        <v>0</v>
      </c>
      <c r="U95" s="62">
        <f t="shared" si="25"/>
        <v>0</v>
      </c>
    </row>
    <row r="96" spans="1:21" x14ac:dyDescent="0.25">
      <c r="A96" s="338" t="s">
        <v>244</v>
      </c>
      <c r="B96" s="52">
        <f>'DAY23'!H96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+(Table126[[#This Row],[OPENING ]]+Table126[[#This Row],[RECEIPTS]]+Table126[[#This Row],[RETURNS]])-(Table126[[#This Row],[EXCHANGED]]+Table126[[#This Row],[SALES]]+Table126[[#This Row],[ISSUES]])</f>
        <v>0</v>
      </c>
      <c r="I96" s="53">
        <v>0</v>
      </c>
      <c r="J96" s="58">
        <f t="shared" si="26"/>
        <v>0</v>
      </c>
      <c r="K96" s="53">
        <f>+'DAY23'!K96+'DAY24'!C96</f>
        <v>0</v>
      </c>
      <c r="L96" s="54">
        <f>+'DAY23'!L96+'DAY24'!D96</f>
        <v>0</v>
      </c>
      <c r="M96" s="55">
        <f>+'DAY23'!M96+'DAY24'!E96</f>
        <v>0</v>
      </c>
      <c r="N96" s="52">
        <f>+'DAY23'!N96+'DAY24'!F96</f>
        <v>0</v>
      </c>
      <c r="O96" s="276">
        <f>+'DAY23'!O96+'DAY24'!G96</f>
        <v>0</v>
      </c>
      <c r="P96" s="53">
        <f t="shared" si="33"/>
        <v>0</v>
      </c>
      <c r="Q96" s="54">
        <f t="shared" si="34"/>
        <v>0</v>
      </c>
      <c r="R96" s="55">
        <f t="shared" si="35"/>
        <v>0</v>
      </c>
      <c r="S96" s="52">
        <f t="shared" si="36"/>
        <v>0</v>
      </c>
      <c r="T96" s="276">
        <f t="shared" si="37"/>
        <v>0</v>
      </c>
      <c r="U96" s="62">
        <f t="shared" si="25"/>
        <v>0</v>
      </c>
    </row>
    <row r="97" spans="1:21" x14ac:dyDescent="0.25">
      <c r="A97" s="338" t="s">
        <v>245</v>
      </c>
      <c r="B97" s="52">
        <f>'DAY23'!H97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+(Table126[[#This Row],[OPENING ]]+Table126[[#This Row],[RECEIPTS]]+Table126[[#This Row],[RETURNS]])-(Table126[[#This Row],[EXCHANGED]]+Table126[[#This Row],[SALES]]+Table126[[#This Row],[ISSUES]])</f>
        <v>30.400000000000006</v>
      </c>
      <c r="I97" s="53">
        <v>0</v>
      </c>
      <c r="J97" s="58">
        <f t="shared" si="26"/>
        <v>-30.400000000000006</v>
      </c>
      <c r="K97" s="53">
        <f>+'DAY23'!K97+'DAY24'!C97</f>
        <v>0</v>
      </c>
      <c r="L97" s="54">
        <f>+'DAY23'!L97+'DAY24'!D97</f>
        <v>0</v>
      </c>
      <c r="M97" s="55">
        <f>+'DAY23'!M97+'DAY24'!E97</f>
        <v>0</v>
      </c>
      <c r="N97" s="52">
        <f>+'DAY23'!N97+'DAY24'!F97</f>
        <v>0</v>
      </c>
      <c r="O97" s="276">
        <f>+'DAY23'!O97+'DAY24'!G97</f>
        <v>155</v>
      </c>
      <c r="P97" s="53">
        <f t="shared" si="33"/>
        <v>0</v>
      </c>
      <c r="Q97" s="54">
        <f t="shared" si="34"/>
        <v>0</v>
      </c>
      <c r="R97" s="55">
        <f t="shared" si="35"/>
        <v>0</v>
      </c>
      <c r="S97" s="52">
        <f t="shared" si="36"/>
        <v>0</v>
      </c>
      <c r="T97" s="276">
        <f t="shared" si="37"/>
        <v>6.458333333333333</v>
      </c>
      <c r="U97" s="62">
        <f t="shared" si="25"/>
        <v>4.7070967741935492</v>
      </c>
    </row>
    <row r="98" spans="1:21" x14ac:dyDescent="0.25">
      <c r="A98" s="338"/>
      <c r="B98" s="52">
        <f>'DAY23'!H98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+(Table126[[#This Row],[OPENING ]]+Table126[[#This Row],[RECEIPTS]]+Table126[[#This Row],[RETURNS]])-(Table126[[#This Row],[EXCHANGED]]+Table126[[#This Row],[SALES]]+Table126[[#This Row],[ISSUES]])</f>
        <v>0</v>
      </c>
      <c r="I98" s="53">
        <v>0</v>
      </c>
      <c r="J98" s="58">
        <f t="shared" si="26"/>
        <v>0</v>
      </c>
      <c r="K98" s="53">
        <f>+'DAY23'!K98+'DAY24'!C98</f>
        <v>0</v>
      </c>
      <c r="L98" s="54">
        <f>+'DAY23'!L98+'DAY24'!D98</f>
        <v>0</v>
      </c>
      <c r="M98" s="55">
        <f>+'DAY23'!M98+'DAY24'!E98</f>
        <v>0</v>
      </c>
      <c r="N98" s="52">
        <f>+'DAY23'!N98+'DAY24'!F98</f>
        <v>0</v>
      </c>
      <c r="O98" s="276">
        <f>+'DAY23'!O98+'DAY24'!G98</f>
        <v>0</v>
      </c>
      <c r="P98" s="53">
        <f t="shared" si="33"/>
        <v>0</v>
      </c>
      <c r="Q98" s="54">
        <f t="shared" si="34"/>
        <v>0</v>
      </c>
      <c r="R98" s="55">
        <f t="shared" si="35"/>
        <v>0</v>
      </c>
      <c r="S98" s="52">
        <f t="shared" si="36"/>
        <v>0</v>
      </c>
      <c r="T98" s="276">
        <f t="shared" si="37"/>
        <v>0</v>
      </c>
      <c r="U98" s="62">
        <f t="shared" si="25"/>
        <v>0</v>
      </c>
    </row>
    <row r="99" spans="1:21" ht="15.75" thickBot="1" x14ac:dyDescent="0.3">
      <c r="A99" s="339"/>
      <c r="B99" s="52">
        <f>'DAY23'!H99</f>
        <v>0</v>
      </c>
      <c r="C99" s="53">
        <v>0</v>
      </c>
      <c r="D99" s="54">
        <v>0</v>
      </c>
      <c r="E99" s="55">
        <v>0</v>
      </c>
      <c r="F99" s="52">
        <v>0</v>
      </c>
      <c r="G99" s="276">
        <v>0</v>
      </c>
      <c r="H99" s="54">
        <f>+(Table126[[#This Row],[OPENING ]]+Table126[[#This Row],[RECEIPTS]]+Table126[[#This Row],[RETURNS]])-(Table126[[#This Row],[EXCHANGED]]+Table126[[#This Row],[SALES]]+Table126[[#This Row],[ISSUES]])</f>
        <v>0</v>
      </c>
      <c r="I99" s="144">
        <v>0</v>
      </c>
      <c r="J99" s="148">
        <f>+I99-H99</f>
        <v>0</v>
      </c>
      <c r="K99" s="53">
        <f>+'DAY23'!K99+'DAY24'!C99</f>
        <v>0</v>
      </c>
      <c r="L99" s="54">
        <f>+'DAY23'!L99+'DAY24'!D99</f>
        <v>0</v>
      </c>
      <c r="M99" s="55">
        <f>+'DAY23'!M99+'DAY24'!E99</f>
        <v>0</v>
      </c>
      <c r="N99" s="52">
        <f>+'DAY23'!N99+'DAY24'!F99</f>
        <v>0</v>
      </c>
      <c r="O99" s="276">
        <f>+'DAY23'!O99+'DAY24'!G99</f>
        <v>0</v>
      </c>
      <c r="P99" s="53">
        <f t="shared" si="33"/>
        <v>0</v>
      </c>
      <c r="Q99" s="54">
        <f t="shared" si="34"/>
        <v>0</v>
      </c>
      <c r="R99" s="55">
        <f t="shared" si="35"/>
        <v>0</v>
      </c>
      <c r="S99" s="52">
        <f t="shared" si="36"/>
        <v>0</v>
      </c>
      <c r="T99" s="276">
        <f t="shared" si="37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8">SUM(B83:B99)</f>
        <v>3565.0000000000005</v>
      </c>
      <c r="C100" s="161">
        <f t="shared" si="38"/>
        <v>0</v>
      </c>
      <c r="D100" s="162">
        <f t="shared" si="38"/>
        <v>0</v>
      </c>
      <c r="E100" s="163">
        <f t="shared" si="38"/>
        <v>0</v>
      </c>
      <c r="F100" s="160">
        <f t="shared" si="38"/>
        <v>0</v>
      </c>
      <c r="G100" s="277">
        <f t="shared" si="38"/>
        <v>0</v>
      </c>
      <c r="H100" s="162">
        <f t="shared" si="38"/>
        <v>3565.0000000000005</v>
      </c>
      <c r="I100" s="161">
        <f t="shared" si="38"/>
        <v>0</v>
      </c>
      <c r="J100" s="161">
        <f t="shared" ref="J100:T100" si="39">SUM(J83:J99)</f>
        <v>-3565.0000000000005</v>
      </c>
      <c r="K100" s="161">
        <f t="shared" si="39"/>
        <v>8250</v>
      </c>
      <c r="L100" s="161">
        <f t="shared" si="39"/>
        <v>96.6</v>
      </c>
      <c r="M100" s="163">
        <f t="shared" si="39"/>
        <v>0</v>
      </c>
      <c r="N100" s="160">
        <f t="shared" si="39"/>
        <v>0</v>
      </c>
      <c r="O100" s="277">
        <f t="shared" si="39"/>
        <v>7032</v>
      </c>
      <c r="P100" s="161">
        <f t="shared" si="39"/>
        <v>343.75</v>
      </c>
      <c r="Q100" s="162">
        <f t="shared" si="39"/>
        <v>4.0249999999999995</v>
      </c>
      <c r="R100" s="163">
        <f t="shared" si="39"/>
        <v>0</v>
      </c>
      <c r="S100" s="160">
        <f t="shared" si="39"/>
        <v>0</v>
      </c>
      <c r="T100" s="277">
        <f t="shared" si="39"/>
        <v>293</v>
      </c>
      <c r="U100" s="166">
        <f t="shared" si="25"/>
        <v>5.5635753579649654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'DAY23'!H102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+(Table126[[#This Row],[OPENING ]]+Table126[[#This Row],[RECEIPTS]]+Table126[[#This Row],[RETURNS]])-(Table126[[#This Row],[EXCHANGED]]+Table126[[#This Row],[SALES]]+Table126[[#This Row],[ISSUES]])</f>
        <v>0</v>
      </c>
      <c r="I102" s="53">
        <v>0</v>
      </c>
      <c r="J102" s="58">
        <f t="shared" si="26"/>
        <v>0</v>
      </c>
      <c r="K102" s="53">
        <f>+'DAY23'!K102+'DAY24'!C102</f>
        <v>0</v>
      </c>
      <c r="L102" s="54">
        <f>+'DAY23'!L102+'DAY24'!D102</f>
        <v>0</v>
      </c>
      <c r="M102" s="55">
        <f>+'DAY23'!M102+'DAY24'!E102</f>
        <v>0</v>
      </c>
      <c r="N102" s="52">
        <f>+'DAY23'!N102+'DAY24'!F102</f>
        <v>0</v>
      </c>
      <c r="O102" s="276">
        <f>+'DAY23'!O102+'DAY24'!G102</f>
        <v>0</v>
      </c>
      <c r="P102" s="53">
        <f t="shared" ref="P102" si="40">+K102/24</f>
        <v>0</v>
      </c>
      <c r="Q102" s="54">
        <f t="shared" ref="Q102" si="41">+L102/24</f>
        <v>0</v>
      </c>
      <c r="R102" s="55">
        <f t="shared" ref="R102" si="42">+M102/24</f>
        <v>0</v>
      </c>
      <c r="S102" s="52">
        <f t="shared" ref="S102" si="43">+N102/24</f>
        <v>0</v>
      </c>
      <c r="T102" s="276">
        <f t="shared" ref="T102" si="44">+O102/24</f>
        <v>0</v>
      </c>
      <c r="U102" s="62">
        <f t="shared" si="25"/>
        <v>0</v>
      </c>
    </row>
    <row r="103" spans="1:21" x14ac:dyDescent="0.25">
      <c r="A103" s="340" t="s">
        <v>164</v>
      </c>
      <c r="B103" s="52">
        <f>'DAY23'!H103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+(Table126[[#This Row],[OPENING ]]+Table126[[#This Row],[RECEIPTS]]+Table126[[#This Row],[RETURNS]])-(Table126[[#This Row],[EXCHANGED]]+Table126[[#This Row],[SALES]]+Table126[[#This Row],[ISSUES]])</f>
        <v>0</v>
      </c>
      <c r="I103" s="53">
        <v>0</v>
      </c>
      <c r="J103" s="58">
        <f t="shared" si="26"/>
        <v>0</v>
      </c>
      <c r="K103" s="53">
        <f>+'DAY23'!K103+'DAY24'!C103</f>
        <v>0</v>
      </c>
      <c r="L103" s="54">
        <f>+'DAY23'!L103+'DAY24'!D103</f>
        <v>0</v>
      </c>
      <c r="M103" s="55">
        <f>+'DAY23'!M103+'DAY24'!E103</f>
        <v>0</v>
      </c>
      <c r="N103" s="52">
        <f>+'DAY23'!N103+'DAY24'!F103</f>
        <v>0</v>
      </c>
      <c r="O103" s="276">
        <f>+'DAY23'!O103+'DAY24'!G103</f>
        <v>0</v>
      </c>
      <c r="P103" s="53">
        <f t="shared" ref="P103:P113" si="45">+K103/24</f>
        <v>0</v>
      </c>
      <c r="Q103" s="54">
        <f t="shared" ref="Q103:Q113" si="46">+L103/24</f>
        <v>0</v>
      </c>
      <c r="R103" s="55">
        <f t="shared" ref="R103:R113" si="47">+M103/24</f>
        <v>0</v>
      </c>
      <c r="S103" s="52">
        <f t="shared" ref="S103:S113" si="48">+N103/24</f>
        <v>0</v>
      </c>
      <c r="T103" s="276">
        <f t="shared" ref="T103:T113" si="49">+O103/24</f>
        <v>0</v>
      </c>
      <c r="U103" s="62">
        <f t="shared" si="25"/>
        <v>0</v>
      </c>
    </row>
    <row r="104" spans="1:21" x14ac:dyDescent="0.25">
      <c r="A104" s="340" t="s">
        <v>114</v>
      </c>
      <c r="B104" s="52">
        <f>'DAY23'!H104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+(Table126[[#This Row],[OPENING ]]+Table126[[#This Row],[RECEIPTS]]+Table126[[#This Row],[RETURNS]])-(Table126[[#This Row],[EXCHANGED]]+Table126[[#This Row],[SALES]]+Table126[[#This Row],[ISSUES]])</f>
        <v>0</v>
      </c>
      <c r="I104" s="53">
        <v>0</v>
      </c>
      <c r="J104" s="58">
        <f t="shared" si="26"/>
        <v>0</v>
      </c>
      <c r="K104" s="53">
        <f>+'DAY23'!K104+'DAY24'!C104</f>
        <v>0</v>
      </c>
      <c r="L104" s="54">
        <f>+'DAY23'!L104+'DAY24'!D104</f>
        <v>0</v>
      </c>
      <c r="M104" s="55">
        <f>+'DAY23'!M104+'DAY24'!E104</f>
        <v>0</v>
      </c>
      <c r="N104" s="52">
        <f>+'DAY23'!N104+'DAY24'!F104</f>
        <v>0</v>
      </c>
      <c r="O104" s="276">
        <f>+'DAY23'!O104+'DAY24'!G104</f>
        <v>0</v>
      </c>
      <c r="P104" s="53">
        <f t="shared" si="45"/>
        <v>0</v>
      </c>
      <c r="Q104" s="54">
        <f t="shared" si="46"/>
        <v>0</v>
      </c>
      <c r="R104" s="55">
        <f t="shared" si="47"/>
        <v>0</v>
      </c>
      <c r="S104" s="52">
        <f t="shared" si="48"/>
        <v>0</v>
      </c>
      <c r="T104" s="276">
        <f t="shared" si="49"/>
        <v>0</v>
      </c>
      <c r="U104" s="62">
        <f t="shared" si="25"/>
        <v>0</v>
      </c>
    </row>
    <row r="105" spans="1:21" x14ac:dyDescent="0.25">
      <c r="A105" s="340" t="s">
        <v>113</v>
      </c>
      <c r="B105" s="52">
        <f>'DAY23'!H105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+(Table126[[#This Row],[OPENING ]]+Table126[[#This Row],[RECEIPTS]]+Table126[[#This Row],[RETURNS]])-(Table126[[#This Row],[EXCHANGED]]+Table126[[#This Row],[SALES]]+Table126[[#This Row],[ISSUES]])</f>
        <v>0</v>
      </c>
      <c r="I105" s="53">
        <v>0</v>
      </c>
      <c r="J105" s="58">
        <f t="shared" si="26"/>
        <v>0</v>
      </c>
      <c r="K105" s="53">
        <f>+'DAY23'!K105+'DAY24'!C105</f>
        <v>0</v>
      </c>
      <c r="L105" s="54">
        <f>+'DAY23'!L105+'DAY24'!D105</f>
        <v>0</v>
      </c>
      <c r="M105" s="55">
        <f>+'DAY23'!M105+'DAY24'!E105</f>
        <v>0</v>
      </c>
      <c r="N105" s="52">
        <f>+'DAY23'!N105+'DAY24'!F105</f>
        <v>0</v>
      </c>
      <c r="O105" s="276">
        <f>+'DAY23'!O105+'DAY24'!G105</f>
        <v>0</v>
      </c>
      <c r="P105" s="53">
        <f t="shared" si="45"/>
        <v>0</v>
      </c>
      <c r="Q105" s="54">
        <f t="shared" si="46"/>
        <v>0</v>
      </c>
      <c r="R105" s="55">
        <f t="shared" si="47"/>
        <v>0</v>
      </c>
      <c r="S105" s="52">
        <f t="shared" si="48"/>
        <v>0</v>
      </c>
      <c r="T105" s="276">
        <f t="shared" si="49"/>
        <v>0</v>
      </c>
      <c r="U105" s="62">
        <f t="shared" si="25"/>
        <v>0</v>
      </c>
    </row>
    <row r="106" spans="1:21" x14ac:dyDescent="0.25">
      <c r="A106" s="341" t="s">
        <v>171</v>
      </c>
      <c r="B106" s="52">
        <f>'DAY23'!H106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+(Table126[[#This Row],[OPENING ]]+Table126[[#This Row],[RECEIPTS]]+Table126[[#This Row],[RETURNS]])-(Table126[[#This Row],[EXCHANGED]]+Table126[[#This Row],[SALES]]+Table126[[#This Row],[ISSUES]])</f>
        <v>0</v>
      </c>
      <c r="I106" s="53">
        <v>0</v>
      </c>
      <c r="J106" s="58">
        <f t="shared" si="26"/>
        <v>0</v>
      </c>
      <c r="K106" s="53">
        <f>+'DAY23'!K106+'DAY24'!C106</f>
        <v>0</v>
      </c>
      <c r="L106" s="54">
        <f>+'DAY23'!L106+'DAY24'!D106</f>
        <v>0</v>
      </c>
      <c r="M106" s="55">
        <f>+'DAY23'!M106+'DAY24'!E106</f>
        <v>0</v>
      </c>
      <c r="N106" s="52">
        <f>+'DAY23'!N106+'DAY24'!F106</f>
        <v>0</v>
      </c>
      <c r="O106" s="276">
        <f>+'DAY23'!O106+'DAY24'!G106</f>
        <v>0</v>
      </c>
      <c r="P106" s="53">
        <f t="shared" si="45"/>
        <v>0</v>
      </c>
      <c r="Q106" s="54">
        <f t="shared" si="46"/>
        <v>0</v>
      </c>
      <c r="R106" s="55">
        <f t="shared" si="47"/>
        <v>0</v>
      </c>
      <c r="S106" s="52">
        <f t="shared" si="48"/>
        <v>0</v>
      </c>
      <c r="T106" s="276">
        <f t="shared" si="49"/>
        <v>0</v>
      </c>
      <c r="U106" s="62">
        <f t="shared" si="25"/>
        <v>0</v>
      </c>
    </row>
    <row r="107" spans="1:21" x14ac:dyDescent="0.25">
      <c r="A107" s="340" t="s">
        <v>261</v>
      </c>
      <c r="B107" s="52">
        <f>'DAY23'!H107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+(Table126[[#This Row],[OPENING ]]+Table126[[#This Row],[RECEIPTS]]+Table126[[#This Row],[RETURNS]])-(Table126[[#This Row],[EXCHANGED]]+Table126[[#This Row],[SALES]]+Table126[[#This Row],[ISSUES]])</f>
        <v>258.60000000000002</v>
      </c>
      <c r="I107" s="53">
        <v>0</v>
      </c>
      <c r="J107" s="58">
        <f t="shared" si="26"/>
        <v>-258.60000000000002</v>
      </c>
      <c r="K107" s="53">
        <f>+'DAY23'!K107+'DAY24'!C107</f>
        <v>0</v>
      </c>
      <c r="L107" s="54">
        <f>+'DAY23'!L107+'DAY24'!D107</f>
        <v>0</v>
      </c>
      <c r="M107" s="55">
        <f>+'DAY23'!M107+'DAY24'!E107</f>
        <v>0</v>
      </c>
      <c r="N107" s="52">
        <f>+'DAY23'!N107+'DAY24'!F107</f>
        <v>0</v>
      </c>
      <c r="O107" s="276">
        <f>+'DAY23'!O107+'DAY24'!G107</f>
        <v>0</v>
      </c>
      <c r="P107" s="53">
        <f t="shared" si="45"/>
        <v>0</v>
      </c>
      <c r="Q107" s="54">
        <f t="shared" si="46"/>
        <v>0</v>
      </c>
      <c r="R107" s="55">
        <f t="shared" si="47"/>
        <v>0</v>
      </c>
      <c r="S107" s="52">
        <f t="shared" si="48"/>
        <v>0</v>
      </c>
      <c r="T107" s="276">
        <f t="shared" si="49"/>
        <v>0</v>
      </c>
      <c r="U107" s="62">
        <f t="shared" si="25"/>
        <v>0</v>
      </c>
    </row>
    <row r="108" spans="1:21" x14ac:dyDescent="0.25">
      <c r="A108" s="342" t="s">
        <v>220</v>
      </c>
      <c r="B108" s="52">
        <f>'DAY23'!H108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+(Table126[[#This Row],[OPENING ]]+Table126[[#This Row],[RECEIPTS]]+Table126[[#This Row],[RETURNS]])-(Table126[[#This Row],[EXCHANGED]]+Table126[[#This Row],[SALES]]+Table126[[#This Row],[ISSUES]])</f>
        <v>9803.4</v>
      </c>
      <c r="I108" s="53">
        <v>0</v>
      </c>
      <c r="J108" s="58">
        <f t="shared" si="26"/>
        <v>-9803.4</v>
      </c>
      <c r="K108" s="53">
        <f>+'DAY23'!K108+'DAY24'!C108</f>
        <v>6075</v>
      </c>
      <c r="L108" s="54">
        <f>+'DAY23'!L108+'DAY24'!D108</f>
        <v>0</v>
      </c>
      <c r="M108" s="55">
        <f>+'DAY23'!M108+'DAY24'!E108</f>
        <v>0</v>
      </c>
      <c r="N108" s="52">
        <f>+'DAY23'!N108+'DAY24'!F108</f>
        <v>0</v>
      </c>
      <c r="O108" s="276">
        <f>+'DAY23'!O108+'DAY24'!G108</f>
        <v>3900</v>
      </c>
      <c r="P108" s="53">
        <f t="shared" si="45"/>
        <v>253.125</v>
      </c>
      <c r="Q108" s="54">
        <f t="shared" si="46"/>
        <v>0</v>
      </c>
      <c r="R108" s="55">
        <f t="shared" si="47"/>
        <v>0</v>
      </c>
      <c r="S108" s="52">
        <f t="shared" si="48"/>
        <v>0</v>
      </c>
      <c r="T108" s="276">
        <f t="shared" si="49"/>
        <v>162.5</v>
      </c>
      <c r="U108" s="62">
        <f t="shared" si="25"/>
        <v>23.587127819548872</v>
      </c>
    </row>
    <row r="109" spans="1:21" x14ac:dyDescent="0.25">
      <c r="A109" s="340"/>
      <c r="B109" s="52">
        <f>'DAY23'!H109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+(Table126[[#This Row],[OPENING ]]+Table126[[#This Row],[RECEIPTS]]+Table126[[#This Row],[RETURNS]])-(Table126[[#This Row],[EXCHANGED]]+Table126[[#This Row],[SALES]]+Table126[[#This Row],[ISSUES]])</f>
        <v>0</v>
      </c>
      <c r="I109" s="53">
        <v>0</v>
      </c>
      <c r="J109" s="58">
        <f t="shared" si="26"/>
        <v>0</v>
      </c>
      <c r="K109" s="53">
        <f>+'DAY23'!K109+'DAY24'!C109</f>
        <v>0</v>
      </c>
      <c r="L109" s="54">
        <f>+'DAY23'!L109+'DAY24'!D109</f>
        <v>0</v>
      </c>
      <c r="M109" s="55">
        <f>+'DAY23'!M109+'DAY24'!E109</f>
        <v>0</v>
      </c>
      <c r="N109" s="52">
        <f>+'DAY23'!N109+'DAY24'!F109</f>
        <v>0</v>
      </c>
      <c r="O109" s="276">
        <f>+'DAY23'!O109+'DAY24'!G109</f>
        <v>0</v>
      </c>
      <c r="P109" s="53">
        <f t="shared" si="45"/>
        <v>0</v>
      </c>
      <c r="Q109" s="54">
        <f t="shared" si="46"/>
        <v>0</v>
      </c>
      <c r="R109" s="55">
        <f t="shared" si="47"/>
        <v>0</v>
      </c>
      <c r="S109" s="52">
        <f t="shared" si="48"/>
        <v>0</v>
      </c>
      <c r="T109" s="276">
        <f t="shared" si="49"/>
        <v>0</v>
      </c>
      <c r="U109" s="62">
        <f t="shared" si="25"/>
        <v>0</v>
      </c>
    </row>
    <row r="110" spans="1:21" x14ac:dyDescent="0.25">
      <c r="A110" s="340"/>
      <c r="B110" s="52">
        <f>'DAY23'!H110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+(Table126[[#This Row],[OPENING ]]+Table126[[#This Row],[RECEIPTS]]+Table126[[#This Row],[RETURNS]])-(Table126[[#This Row],[EXCHANGED]]+Table126[[#This Row],[SALES]]+Table126[[#This Row],[ISSUES]])</f>
        <v>0</v>
      </c>
      <c r="I110" s="53">
        <v>0</v>
      </c>
      <c r="J110" s="58">
        <f t="shared" si="26"/>
        <v>0</v>
      </c>
      <c r="K110" s="53">
        <f>+'DAY23'!K110+'DAY24'!C110</f>
        <v>0</v>
      </c>
      <c r="L110" s="54">
        <f>+'DAY23'!L110+'DAY24'!D110</f>
        <v>0</v>
      </c>
      <c r="M110" s="55">
        <f>+'DAY23'!M110+'DAY24'!E110</f>
        <v>0</v>
      </c>
      <c r="N110" s="52">
        <f>+'DAY23'!N110+'DAY24'!F110</f>
        <v>0</v>
      </c>
      <c r="O110" s="276">
        <f>+'DAY23'!O110+'DAY24'!G110</f>
        <v>0</v>
      </c>
      <c r="P110" s="53">
        <f t="shared" si="45"/>
        <v>0</v>
      </c>
      <c r="Q110" s="54">
        <f t="shared" si="46"/>
        <v>0</v>
      </c>
      <c r="R110" s="55">
        <f t="shared" si="47"/>
        <v>0</v>
      </c>
      <c r="S110" s="52">
        <f t="shared" si="48"/>
        <v>0</v>
      </c>
      <c r="T110" s="276">
        <f t="shared" si="49"/>
        <v>0</v>
      </c>
      <c r="U110" s="62">
        <f t="shared" si="25"/>
        <v>0</v>
      </c>
    </row>
    <row r="111" spans="1:21" x14ac:dyDescent="0.25">
      <c r="A111" s="340"/>
      <c r="B111" s="52">
        <f>'DAY23'!H111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+(Table126[[#This Row],[OPENING ]]+Table126[[#This Row],[RECEIPTS]]+Table126[[#This Row],[RETURNS]])-(Table126[[#This Row],[EXCHANGED]]+Table126[[#This Row],[SALES]]+Table126[[#This Row],[ISSUES]])</f>
        <v>0</v>
      </c>
      <c r="I111" s="53">
        <v>0</v>
      </c>
      <c r="J111" s="58">
        <f t="shared" si="26"/>
        <v>0</v>
      </c>
      <c r="K111" s="53">
        <f>+'DAY23'!K111+'DAY24'!C111</f>
        <v>0</v>
      </c>
      <c r="L111" s="54">
        <f>+'DAY23'!L111+'DAY24'!D111</f>
        <v>0</v>
      </c>
      <c r="M111" s="55">
        <f>+'DAY23'!M111+'DAY24'!E111</f>
        <v>0</v>
      </c>
      <c r="N111" s="52">
        <f>+'DAY23'!N111+'DAY24'!F111</f>
        <v>0</v>
      </c>
      <c r="O111" s="276">
        <f>+'DAY23'!O111+'DAY24'!G111</f>
        <v>0</v>
      </c>
      <c r="P111" s="53">
        <f t="shared" si="45"/>
        <v>0</v>
      </c>
      <c r="Q111" s="54">
        <f t="shared" si="46"/>
        <v>0</v>
      </c>
      <c r="R111" s="55">
        <f t="shared" si="47"/>
        <v>0</v>
      </c>
      <c r="S111" s="52">
        <f t="shared" si="48"/>
        <v>0</v>
      </c>
      <c r="T111" s="276">
        <f t="shared" si="49"/>
        <v>0</v>
      </c>
      <c r="U111" s="62">
        <f t="shared" si="25"/>
        <v>0</v>
      </c>
    </row>
    <row r="112" spans="1:21" x14ac:dyDescent="0.25">
      <c r="A112" s="340"/>
      <c r="B112" s="52">
        <f>'DAY23'!H112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+(Table126[[#This Row],[OPENING ]]+Table126[[#This Row],[RECEIPTS]]+Table126[[#This Row],[RETURNS]])-(Table126[[#This Row],[EXCHANGED]]+Table126[[#This Row],[SALES]]+Table126[[#This Row],[ISSUES]])</f>
        <v>0</v>
      </c>
      <c r="I112" s="53">
        <v>0</v>
      </c>
      <c r="J112" s="58">
        <f t="shared" si="26"/>
        <v>0</v>
      </c>
      <c r="K112" s="53">
        <f>+'DAY23'!K112+'DAY24'!C112</f>
        <v>0</v>
      </c>
      <c r="L112" s="54">
        <f>+'DAY23'!L112+'DAY24'!D112</f>
        <v>0</v>
      </c>
      <c r="M112" s="55">
        <f>+'DAY23'!M112+'DAY24'!E112</f>
        <v>0</v>
      </c>
      <c r="N112" s="52">
        <f>+'DAY23'!N112+'DAY24'!F112</f>
        <v>0</v>
      </c>
      <c r="O112" s="276">
        <f>+'DAY23'!O112+'DAY24'!G112</f>
        <v>0</v>
      </c>
      <c r="P112" s="53">
        <f t="shared" si="45"/>
        <v>0</v>
      </c>
      <c r="Q112" s="54">
        <f t="shared" si="46"/>
        <v>0</v>
      </c>
      <c r="R112" s="55">
        <f t="shared" si="47"/>
        <v>0</v>
      </c>
      <c r="S112" s="52">
        <f t="shared" si="48"/>
        <v>0</v>
      </c>
      <c r="T112" s="276">
        <f t="shared" si="49"/>
        <v>0</v>
      </c>
      <c r="U112" s="62">
        <f t="shared" si="25"/>
        <v>0</v>
      </c>
    </row>
    <row r="113" spans="1:21" ht="15.75" thickBot="1" x14ac:dyDescent="0.3">
      <c r="A113" s="342" t="s">
        <v>126</v>
      </c>
      <c r="B113" s="52">
        <f>'DAY23'!H113</f>
        <v>0</v>
      </c>
      <c r="C113" s="53">
        <v>0</v>
      </c>
      <c r="D113" s="54">
        <v>0</v>
      </c>
      <c r="E113" s="55">
        <v>0</v>
      </c>
      <c r="F113" s="52">
        <v>0</v>
      </c>
      <c r="G113" s="276">
        <v>0</v>
      </c>
      <c r="H113" s="54">
        <f>+(Table126[[#This Row],[OPENING ]]+Table126[[#This Row],[RECEIPTS]]+Table126[[#This Row],[RETURNS]])-(Table126[[#This Row],[EXCHANGED]]+Table126[[#This Row],[SALES]]+Table126[[#This Row],[ISSUES]])</f>
        <v>0</v>
      </c>
      <c r="I113" s="144">
        <v>0</v>
      </c>
      <c r="J113" s="148">
        <f t="shared" si="26"/>
        <v>0</v>
      </c>
      <c r="K113" s="53">
        <f>+'DAY23'!K113+'DAY24'!C113</f>
        <v>0</v>
      </c>
      <c r="L113" s="54">
        <f>+'DAY23'!L113+'DAY24'!D113</f>
        <v>0</v>
      </c>
      <c r="M113" s="55">
        <f>+'DAY23'!M113+'DAY24'!E113</f>
        <v>0</v>
      </c>
      <c r="N113" s="52">
        <f>+'DAY23'!N113+'DAY24'!F113</f>
        <v>0</v>
      </c>
      <c r="O113" s="276">
        <f>+'DAY23'!O113+'DAY24'!G113</f>
        <v>0</v>
      </c>
      <c r="P113" s="53">
        <f t="shared" si="45"/>
        <v>0</v>
      </c>
      <c r="Q113" s="54">
        <f t="shared" si="46"/>
        <v>0</v>
      </c>
      <c r="R113" s="55">
        <f t="shared" si="47"/>
        <v>0</v>
      </c>
      <c r="S113" s="52">
        <f t="shared" si="48"/>
        <v>0</v>
      </c>
      <c r="T113" s="276">
        <f t="shared" si="49"/>
        <v>0</v>
      </c>
      <c r="U113" s="167">
        <f t="shared" si="25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50">SUM(C102:C113)</f>
        <v>0</v>
      </c>
      <c r="D114" s="162">
        <f t="shared" si="50"/>
        <v>0</v>
      </c>
      <c r="E114" s="163">
        <f t="shared" si="50"/>
        <v>0</v>
      </c>
      <c r="F114" s="160">
        <f t="shared" si="50"/>
        <v>0</v>
      </c>
      <c r="G114" s="277">
        <f t="shared" ref="G114:T114" si="51">SUM(G102:G113)</f>
        <v>0</v>
      </c>
      <c r="H114" s="162">
        <f t="shared" si="51"/>
        <v>10062</v>
      </c>
      <c r="I114" s="161">
        <f t="shared" si="51"/>
        <v>0</v>
      </c>
      <c r="J114" s="165">
        <f>SUM(J102:J113)</f>
        <v>-10062</v>
      </c>
      <c r="K114" s="161">
        <f t="shared" si="51"/>
        <v>6075</v>
      </c>
      <c r="L114" s="162">
        <f t="shared" si="51"/>
        <v>0</v>
      </c>
      <c r="M114" s="163">
        <f t="shared" si="51"/>
        <v>0</v>
      </c>
      <c r="N114" s="160">
        <f t="shared" si="51"/>
        <v>0</v>
      </c>
      <c r="O114" s="277">
        <f t="shared" si="51"/>
        <v>3900</v>
      </c>
      <c r="P114" s="161">
        <f t="shared" si="51"/>
        <v>253.125</v>
      </c>
      <c r="Q114" s="162">
        <f t="shared" si="51"/>
        <v>0</v>
      </c>
      <c r="R114" s="163">
        <f t="shared" si="51"/>
        <v>0</v>
      </c>
      <c r="S114" s="160">
        <f t="shared" si="51"/>
        <v>0</v>
      </c>
      <c r="T114" s="277">
        <f t="shared" si="51"/>
        <v>162.5</v>
      </c>
      <c r="U114" s="166">
        <f t="shared" si="25"/>
        <v>24.209323308270676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'DAY23'!H117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+(Table126[[#This Row],[OPENING ]]+Table126[[#This Row],[RECEIPTS]]+Table126[[#This Row],[RETURNS]])-(Table126[[#This Row],[EXCHANGED]]+Table126[[#This Row],[SALES]]+Table126[[#This Row],[ISSUES]])</f>
        <v>0</v>
      </c>
      <c r="I117" s="53">
        <v>0</v>
      </c>
      <c r="J117" s="58">
        <f t="shared" si="26"/>
        <v>0</v>
      </c>
      <c r="K117" s="53">
        <f>+'DAY23'!K117+'DAY24'!C117</f>
        <v>0</v>
      </c>
      <c r="L117" s="54">
        <f>+'DAY23'!L117+'DAY24'!D117</f>
        <v>0</v>
      </c>
      <c r="M117" s="55">
        <f>+'DAY23'!M117+'DAY24'!E117</f>
        <v>0</v>
      </c>
      <c r="N117" s="52">
        <f>+'DAY23'!N117+'DAY24'!F117</f>
        <v>0</v>
      </c>
      <c r="O117" s="276">
        <f>+'DAY23'!O117+'DAY24'!G117</f>
        <v>0</v>
      </c>
      <c r="P117" s="53">
        <f t="shared" ref="P117" si="52">+K117/24</f>
        <v>0</v>
      </c>
      <c r="Q117" s="54">
        <f t="shared" ref="Q117" si="53">+L117/24</f>
        <v>0</v>
      </c>
      <c r="R117" s="55">
        <f t="shared" ref="R117" si="54">+M117/24</f>
        <v>0</v>
      </c>
      <c r="S117" s="52">
        <f t="shared" ref="S117" si="55">+N117/24</f>
        <v>0</v>
      </c>
      <c r="T117" s="276">
        <f t="shared" ref="T117" si="56">+O117/24</f>
        <v>0</v>
      </c>
      <c r="U117" s="62">
        <f t="shared" si="25"/>
        <v>0</v>
      </c>
    </row>
    <row r="118" spans="1:21" x14ac:dyDescent="0.25">
      <c r="A118" s="78" t="s">
        <v>46</v>
      </c>
      <c r="B118" s="52">
        <f>'DAY23'!H118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+(Table126[[#This Row],[OPENING ]]+Table126[[#This Row],[RECEIPTS]]+Table126[[#This Row],[RETURNS]])-(Table126[[#This Row],[EXCHANGED]]+Table126[[#This Row],[SALES]]+Table126[[#This Row],[ISSUES]])</f>
        <v>0</v>
      </c>
      <c r="I118" s="53">
        <v>0</v>
      </c>
      <c r="J118" s="58">
        <f t="shared" si="26"/>
        <v>0</v>
      </c>
      <c r="K118" s="53">
        <f>+'DAY23'!K118+'DAY24'!C118</f>
        <v>0</v>
      </c>
      <c r="L118" s="54">
        <f>+'DAY23'!L118+'DAY24'!D118</f>
        <v>0</v>
      </c>
      <c r="M118" s="55">
        <f>+'DAY23'!M118+'DAY24'!E118</f>
        <v>0</v>
      </c>
      <c r="N118" s="52">
        <f>+'DAY23'!N118+'DAY24'!F118</f>
        <v>0</v>
      </c>
      <c r="O118" s="276">
        <f>+'DAY23'!O118+'DAY24'!G118</f>
        <v>0</v>
      </c>
      <c r="P118" s="53">
        <f t="shared" ref="P118:P124" si="57">+K118/24</f>
        <v>0</v>
      </c>
      <c r="Q118" s="54">
        <f t="shared" ref="Q118:Q124" si="58">+L118/24</f>
        <v>0</v>
      </c>
      <c r="R118" s="55">
        <f t="shared" ref="R118:R124" si="59">+M118/24</f>
        <v>0</v>
      </c>
      <c r="S118" s="52">
        <f t="shared" ref="S118:S124" si="60">+N118/24</f>
        <v>0</v>
      </c>
      <c r="T118" s="276">
        <f t="shared" ref="T118:T124" si="61">+O118/24</f>
        <v>0</v>
      </c>
      <c r="U118" s="62">
        <f t="shared" si="25"/>
        <v>0</v>
      </c>
    </row>
    <row r="119" spans="1:21" x14ac:dyDescent="0.25">
      <c r="A119" s="78"/>
      <c r="B119" s="52">
        <f>'DAY23'!H119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+(Table126[[#This Row],[OPENING ]]+Table126[[#This Row],[RECEIPTS]]+Table126[[#This Row],[RETURNS]])-(Table126[[#This Row],[EXCHANGED]]+Table126[[#This Row],[SALES]]+Table126[[#This Row],[ISSUES]])</f>
        <v>0</v>
      </c>
      <c r="I119" s="53">
        <v>0</v>
      </c>
      <c r="J119" s="58">
        <f t="shared" si="26"/>
        <v>0</v>
      </c>
      <c r="K119" s="53">
        <f>+'DAY23'!K119+'DAY24'!C119</f>
        <v>0</v>
      </c>
      <c r="L119" s="54">
        <f>+'DAY23'!L119+'DAY24'!D119</f>
        <v>0</v>
      </c>
      <c r="M119" s="55">
        <f>+'DAY23'!M119+'DAY24'!E119</f>
        <v>0</v>
      </c>
      <c r="N119" s="52">
        <f>+'DAY23'!N119+'DAY24'!F119</f>
        <v>0</v>
      </c>
      <c r="O119" s="276">
        <f>+'DAY23'!O119+'DAY24'!G119</f>
        <v>0</v>
      </c>
      <c r="P119" s="53">
        <f t="shared" si="57"/>
        <v>0</v>
      </c>
      <c r="Q119" s="54">
        <f t="shared" si="58"/>
        <v>0</v>
      </c>
      <c r="R119" s="55">
        <f t="shared" si="59"/>
        <v>0</v>
      </c>
      <c r="S119" s="52">
        <f t="shared" si="60"/>
        <v>0</v>
      </c>
      <c r="T119" s="276">
        <f t="shared" si="61"/>
        <v>0</v>
      </c>
      <c r="U119" s="62">
        <f t="shared" si="25"/>
        <v>0</v>
      </c>
    </row>
    <row r="120" spans="1:21" x14ac:dyDescent="0.25">
      <c r="A120" s="78" t="s">
        <v>230</v>
      </c>
      <c r="B120" s="52">
        <f>'DAY23'!H120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+(Table126[[#This Row],[OPENING ]]+Table126[[#This Row],[RECEIPTS]]+Table126[[#This Row],[RETURNS]])-(Table126[[#This Row],[EXCHANGED]]+Table126[[#This Row],[SALES]]+Table126[[#This Row],[ISSUES]])</f>
        <v>0</v>
      </c>
      <c r="I120" s="53">
        <v>0</v>
      </c>
      <c r="J120" s="58">
        <f t="shared" si="26"/>
        <v>0</v>
      </c>
      <c r="K120" s="53">
        <f>+'DAY23'!K120+'DAY24'!C120</f>
        <v>0</v>
      </c>
      <c r="L120" s="54">
        <f>+'DAY23'!L120+'DAY24'!D120</f>
        <v>0</v>
      </c>
      <c r="M120" s="55">
        <f>+'DAY23'!M120+'DAY24'!E120</f>
        <v>0</v>
      </c>
      <c r="N120" s="52">
        <f>+'DAY23'!N120+'DAY24'!F120</f>
        <v>0</v>
      </c>
      <c r="O120" s="276">
        <f>+'DAY23'!O120+'DAY24'!G120</f>
        <v>0</v>
      </c>
      <c r="P120" s="53">
        <f t="shared" si="57"/>
        <v>0</v>
      </c>
      <c r="Q120" s="54">
        <f t="shared" si="58"/>
        <v>0</v>
      </c>
      <c r="R120" s="55">
        <f t="shared" si="59"/>
        <v>0</v>
      </c>
      <c r="S120" s="52">
        <f t="shared" si="60"/>
        <v>0</v>
      </c>
      <c r="T120" s="276">
        <f t="shared" si="61"/>
        <v>0</v>
      </c>
      <c r="U120" s="62">
        <f t="shared" si="25"/>
        <v>0</v>
      </c>
    </row>
    <row r="121" spans="1:21" x14ac:dyDescent="0.25">
      <c r="A121" s="78" t="s">
        <v>231</v>
      </c>
      <c r="B121" s="52">
        <f>'DAY23'!H121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+(Table126[[#This Row],[OPENING ]]+Table126[[#This Row],[RECEIPTS]]+Table126[[#This Row],[RETURNS]])-(Table126[[#This Row],[EXCHANGED]]+Table126[[#This Row],[SALES]]+Table126[[#This Row],[ISSUES]])</f>
        <v>8486.7999999999993</v>
      </c>
      <c r="I121" s="53">
        <v>0</v>
      </c>
      <c r="J121" s="58">
        <f t="shared" si="26"/>
        <v>-8486.7999999999993</v>
      </c>
      <c r="K121" s="53">
        <f>+'DAY23'!K121+'DAY24'!C121</f>
        <v>0</v>
      </c>
      <c r="L121" s="54">
        <f>+'DAY23'!L121+'DAY24'!D121</f>
        <v>0</v>
      </c>
      <c r="M121" s="55">
        <f>+'DAY23'!M121+'DAY24'!E121</f>
        <v>0</v>
      </c>
      <c r="N121" s="52">
        <f>+'DAY23'!N121+'DAY24'!F121</f>
        <v>0</v>
      </c>
      <c r="O121" s="276">
        <f>+'DAY23'!O121+'DAY24'!G121</f>
        <v>0</v>
      </c>
      <c r="P121" s="53">
        <f t="shared" si="57"/>
        <v>0</v>
      </c>
      <c r="Q121" s="54">
        <f t="shared" si="58"/>
        <v>0</v>
      </c>
      <c r="R121" s="55">
        <f t="shared" si="59"/>
        <v>0</v>
      </c>
      <c r="S121" s="52">
        <f t="shared" si="60"/>
        <v>0</v>
      </c>
      <c r="T121" s="276">
        <f t="shared" si="61"/>
        <v>0</v>
      </c>
      <c r="U121" s="62">
        <f t="shared" si="25"/>
        <v>0</v>
      </c>
    </row>
    <row r="122" spans="1:21" x14ac:dyDescent="0.25">
      <c r="A122" s="78" t="s">
        <v>232</v>
      </c>
      <c r="B122" s="52">
        <f>'DAY23'!H122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+(Table126[[#This Row],[OPENING ]]+Table126[[#This Row],[RECEIPTS]]+Table126[[#This Row],[RETURNS]])-(Table126[[#This Row],[EXCHANGED]]+Table126[[#This Row],[SALES]]+Table126[[#This Row],[ISSUES]])</f>
        <v>0</v>
      </c>
      <c r="I122" s="53">
        <v>0</v>
      </c>
      <c r="J122" s="58">
        <f t="shared" si="26"/>
        <v>0</v>
      </c>
      <c r="K122" s="53">
        <f>+'DAY23'!K122+'DAY24'!C122</f>
        <v>0</v>
      </c>
      <c r="L122" s="54">
        <f>+'DAY23'!L122+'DAY24'!D122</f>
        <v>0</v>
      </c>
      <c r="M122" s="55">
        <f>+'DAY23'!M122+'DAY24'!E122</f>
        <v>0</v>
      </c>
      <c r="N122" s="52">
        <f>+'DAY23'!N122+'DAY24'!F122</f>
        <v>0</v>
      </c>
      <c r="O122" s="276">
        <f>+'DAY23'!O122+'DAY24'!G122</f>
        <v>0</v>
      </c>
      <c r="P122" s="53">
        <f t="shared" si="57"/>
        <v>0</v>
      </c>
      <c r="Q122" s="54">
        <f t="shared" si="58"/>
        <v>0</v>
      </c>
      <c r="R122" s="55">
        <f t="shared" si="59"/>
        <v>0</v>
      </c>
      <c r="S122" s="52">
        <f t="shared" si="60"/>
        <v>0</v>
      </c>
      <c r="T122" s="276">
        <f t="shared" si="61"/>
        <v>0</v>
      </c>
      <c r="U122" s="62">
        <f t="shared" si="25"/>
        <v>0</v>
      </c>
    </row>
    <row r="123" spans="1:21" x14ac:dyDescent="0.25">
      <c r="A123" s="320" t="s">
        <v>246</v>
      </c>
      <c r="B123" s="52">
        <f>'DAY23'!H123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+(Table126[[#This Row],[OPENING ]]+Table126[[#This Row],[RECEIPTS]]+Table126[[#This Row],[RETURNS]])-(Table126[[#This Row],[EXCHANGED]]+Table126[[#This Row],[SALES]]+Table126[[#This Row],[ISSUES]])</f>
        <v>100</v>
      </c>
      <c r="I123" s="53">
        <v>0</v>
      </c>
      <c r="J123" s="58">
        <f t="shared" si="26"/>
        <v>-100</v>
      </c>
      <c r="K123" s="53">
        <f>+'DAY23'!K123+'DAY24'!C123</f>
        <v>0</v>
      </c>
      <c r="L123" s="54">
        <f>+'DAY23'!L123+'DAY24'!D123</f>
        <v>0</v>
      </c>
      <c r="M123" s="55">
        <f>+'DAY23'!M123+'DAY24'!E123</f>
        <v>0</v>
      </c>
      <c r="N123" s="52">
        <f>+'DAY23'!N123+'DAY24'!F123</f>
        <v>0</v>
      </c>
      <c r="O123" s="276">
        <f>+'DAY23'!O123+'DAY24'!G123</f>
        <v>0</v>
      </c>
      <c r="P123" s="53">
        <f t="shared" si="57"/>
        <v>0</v>
      </c>
      <c r="Q123" s="54">
        <f t="shared" si="58"/>
        <v>0</v>
      </c>
      <c r="R123" s="55">
        <f t="shared" si="59"/>
        <v>0</v>
      </c>
      <c r="S123" s="52">
        <f t="shared" si="60"/>
        <v>0</v>
      </c>
      <c r="T123" s="276">
        <f t="shared" si="61"/>
        <v>0</v>
      </c>
      <c r="U123" s="62">
        <f t="shared" si="25"/>
        <v>0</v>
      </c>
    </row>
    <row r="124" spans="1:21" ht="15.75" thickBot="1" x14ac:dyDescent="0.3">
      <c r="A124" s="177"/>
      <c r="B124" s="52">
        <f>'DAY23'!H124</f>
        <v>0</v>
      </c>
      <c r="C124" s="53">
        <v>0</v>
      </c>
      <c r="D124" s="54">
        <v>0</v>
      </c>
      <c r="E124" s="55">
        <v>0</v>
      </c>
      <c r="F124" s="52">
        <v>0</v>
      </c>
      <c r="G124" s="276">
        <v>0</v>
      </c>
      <c r="H124" s="54">
        <f>+(Table126[[#This Row],[OPENING ]]+Table126[[#This Row],[RECEIPTS]]+Table126[[#This Row],[RETURNS]])-(Table126[[#This Row],[EXCHANGED]]+Table126[[#This Row],[SALES]]+Table126[[#This Row],[ISSUES]])</f>
        <v>0</v>
      </c>
      <c r="I124" s="144">
        <v>0</v>
      </c>
      <c r="J124" s="148">
        <f t="shared" si="26"/>
        <v>0</v>
      </c>
      <c r="K124" s="53">
        <f>+'DAY23'!K124+'DAY24'!C124</f>
        <v>0</v>
      </c>
      <c r="L124" s="54">
        <f>+'DAY23'!L124+'DAY24'!D124</f>
        <v>0</v>
      </c>
      <c r="M124" s="55">
        <f>+'DAY23'!M124+'DAY24'!E124</f>
        <v>0</v>
      </c>
      <c r="N124" s="52">
        <f>+'DAY23'!N124+'DAY24'!F124</f>
        <v>0</v>
      </c>
      <c r="O124" s="276">
        <f>+'DAY23'!O124+'DAY24'!G124</f>
        <v>0</v>
      </c>
      <c r="P124" s="53">
        <f t="shared" si="57"/>
        <v>0</v>
      </c>
      <c r="Q124" s="54">
        <f t="shared" si="58"/>
        <v>0</v>
      </c>
      <c r="R124" s="55">
        <f t="shared" si="59"/>
        <v>0</v>
      </c>
      <c r="S124" s="52">
        <f t="shared" si="60"/>
        <v>0</v>
      </c>
      <c r="T124" s="276">
        <f t="shared" si="61"/>
        <v>0</v>
      </c>
      <c r="U124" s="167">
        <f t="shared" si="25"/>
        <v>0</v>
      </c>
    </row>
    <row r="125" spans="1:21" ht="17.25" thickBot="1" x14ac:dyDescent="0.35">
      <c r="A125" s="159" t="s">
        <v>196</v>
      </c>
      <c r="B125" s="160">
        <f t="shared" ref="B125:T125" si="62">SUM(B117:B124)</f>
        <v>8586.7999999999993</v>
      </c>
      <c r="C125" s="161">
        <f t="shared" si="62"/>
        <v>0</v>
      </c>
      <c r="D125" s="162">
        <f t="shared" si="62"/>
        <v>0</v>
      </c>
      <c r="E125" s="163">
        <f t="shared" si="62"/>
        <v>0</v>
      </c>
      <c r="F125" s="160">
        <f t="shared" si="62"/>
        <v>0</v>
      </c>
      <c r="G125" s="277">
        <f t="shared" si="62"/>
        <v>0</v>
      </c>
      <c r="H125" s="162">
        <f t="shared" si="62"/>
        <v>8586.7999999999993</v>
      </c>
      <c r="I125" s="161">
        <f t="shared" si="62"/>
        <v>0</v>
      </c>
      <c r="J125" s="165">
        <f>SUM(J117:J124)</f>
        <v>-8586.7999999999993</v>
      </c>
      <c r="K125" s="161">
        <f t="shared" si="62"/>
        <v>0</v>
      </c>
      <c r="L125" s="162">
        <f t="shared" si="62"/>
        <v>0</v>
      </c>
      <c r="M125" s="163">
        <f t="shared" si="62"/>
        <v>0</v>
      </c>
      <c r="N125" s="160">
        <f t="shared" si="62"/>
        <v>0</v>
      </c>
      <c r="O125" s="277">
        <f t="shared" si="62"/>
        <v>0</v>
      </c>
      <c r="P125" s="161">
        <f t="shared" si="62"/>
        <v>0</v>
      </c>
      <c r="Q125" s="162">
        <f t="shared" si="62"/>
        <v>0</v>
      </c>
      <c r="R125" s="163">
        <f t="shared" si="62"/>
        <v>0</v>
      </c>
      <c r="S125" s="160">
        <f t="shared" si="62"/>
        <v>0</v>
      </c>
      <c r="T125" s="277">
        <f t="shared" si="62"/>
        <v>0</v>
      </c>
      <c r="U125" s="166">
        <f t="shared" si="25"/>
        <v>0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'DAY23'!H128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+(Table126[[#This Row],[OPENING ]]+Table126[[#This Row],[RECEIPTS]]+Table126[[#This Row],[RETURNS]])-(Table126[[#This Row],[EXCHANGED]]+Table126[[#This Row],[SALES]]+Table126[[#This Row],[ISSUES]])</f>
        <v>0</v>
      </c>
      <c r="I128" s="53">
        <v>0</v>
      </c>
      <c r="J128" s="58">
        <f t="shared" si="26"/>
        <v>0</v>
      </c>
      <c r="K128" s="53">
        <f>+'DAY23'!K128+'DAY24'!C128</f>
        <v>0</v>
      </c>
      <c r="L128" s="54">
        <f>+'DAY23'!L128+'DAY24'!D128</f>
        <v>0</v>
      </c>
      <c r="M128" s="55">
        <f>+'DAY23'!M128+'DAY24'!E128</f>
        <v>0</v>
      </c>
      <c r="N128" s="52">
        <f>+'DAY23'!N128+'DAY24'!F128</f>
        <v>0</v>
      </c>
      <c r="O128" s="276">
        <f>+'DAY23'!O128+'DAY24'!G128</f>
        <v>1017</v>
      </c>
      <c r="P128" s="53">
        <f t="shared" ref="P128" si="63">+K128/24</f>
        <v>0</v>
      </c>
      <c r="Q128" s="54">
        <f t="shared" ref="Q128" si="64">+L128/24</f>
        <v>0</v>
      </c>
      <c r="R128" s="55">
        <f t="shared" ref="R128" si="65">+M128/24</f>
        <v>0</v>
      </c>
      <c r="S128" s="52">
        <f t="shared" ref="S128" si="66">+N128/24</f>
        <v>0</v>
      </c>
      <c r="T128" s="276">
        <f t="shared" ref="T128" si="67">+O128/24</f>
        <v>42.375</v>
      </c>
      <c r="U128" s="62">
        <f t="shared" si="25"/>
        <v>0</v>
      </c>
    </row>
    <row r="129" spans="1:21" x14ac:dyDescent="0.25">
      <c r="A129" s="80" t="s">
        <v>48</v>
      </c>
      <c r="B129" s="52">
        <f>'DAY23'!H129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+(Table126[[#This Row],[OPENING ]]+Table126[[#This Row],[RECEIPTS]]+Table126[[#This Row],[RETURNS]])-(Table126[[#This Row],[EXCHANGED]]+Table126[[#This Row],[SALES]]+Table126[[#This Row],[ISSUES]])</f>
        <v>28</v>
      </c>
      <c r="I129" s="53">
        <v>0</v>
      </c>
      <c r="J129" s="58">
        <f t="shared" si="26"/>
        <v>-28</v>
      </c>
      <c r="K129" s="53">
        <f>+'DAY23'!K129+'DAY24'!C129</f>
        <v>0</v>
      </c>
      <c r="L129" s="54">
        <f>+'DAY23'!L129+'DAY24'!D129</f>
        <v>0</v>
      </c>
      <c r="M129" s="55">
        <f>+'DAY23'!M129+'DAY24'!E129</f>
        <v>0</v>
      </c>
      <c r="N129" s="52">
        <f>+'DAY23'!N129+'DAY24'!F129</f>
        <v>0</v>
      </c>
      <c r="O129" s="276">
        <f>+'DAY23'!O129+'DAY24'!G129</f>
        <v>0</v>
      </c>
      <c r="P129" s="53">
        <f t="shared" ref="P129:P149" si="68">+K129/24</f>
        <v>0</v>
      </c>
      <c r="Q129" s="54">
        <f t="shared" ref="Q129:Q149" si="69">+L129/24</f>
        <v>0</v>
      </c>
      <c r="R129" s="55">
        <f t="shared" ref="R129:R149" si="70">+M129/24</f>
        <v>0</v>
      </c>
      <c r="S129" s="52">
        <f t="shared" ref="S129:S149" si="71">+N129/24</f>
        <v>0</v>
      </c>
      <c r="T129" s="276">
        <f t="shared" ref="T129:T149" si="72">+O129/24</f>
        <v>0</v>
      </c>
      <c r="U129" s="62">
        <f t="shared" si="25"/>
        <v>0</v>
      </c>
    </row>
    <row r="130" spans="1:21" x14ac:dyDescent="0.25">
      <c r="A130" s="80" t="s">
        <v>49</v>
      </c>
      <c r="B130" s="52">
        <f>'DAY23'!H130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+(Table126[[#This Row],[OPENING ]]+Table126[[#This Row],[RECEIPTS]]+Table126[[#This Row],[RETURNS]])-(Table126[[#This Row],[EXCHANGED]]+Table126[[#This Row],[SALES]]+Table126[[#This Row],[ISSUES]])</f>
        <v>0</v>
      </c>
      <c r="I130" s="53">
        <v>0</v>
      </c>
      <c r="J130" s="58">
        <f t="shared" si="26"/>
        <v>0</v>
      </c>
      <c r="K130" s="53">
        <f>+'DAY23'!K130+'DAY24'!C130</f>
        <v>20</v>
      </c>
      <c r="L130" s="54">
        <f>+'DAY23'!L130+'DAY24'!D130</f>
        <v>0</v>
      </c>
      <c r="M130" s="55">
        <f>+'DAY23'!M130+'DAY24'!E130</f>
        <v>0</v>
      </c>
      <c r="N130" s="52">
        <f>+'DAY23'!N130+'DAY24'!F130</f>
        <v>0</v>
      </c>
      <c r="O130" s="276">
        <f>+'DAY23'!O130+'DAY24'!G130</f>
        <v>220</v>
      </c>
      <c r="P130" s="53">
        <f t="shared" si="68"/>
        <v>0.83333333333333337</v>
      </c>
      <c r="Q130" s="54">
        <f t="shared" si="69"/>
        <v>0</v>
      </c>
      <c r="R130" s="55">
        <f t="shared" si="70"/>
        <v>0</v>
      </c>
      <c r="S130" s="52">
        <f t="shared" si="71"/>
        <v>0</v>
      </c>
      <c r="T130" s="276">
        <f t="shared" si="72"/>
        <v>9.1666666666666661</v>
      </c>
      <c r="U130" s="62">
        <f t="shared" si="25"/>
        <v>0</v>
      </c>
    </row>
    <row r="131" spans="1:21" x14ac:dyDescent="0.25">
      <c r="A131" s="80" t="s">
        <v>50</v>
      </c>
      <c r="B131" s="52">
        <f>'DAY23'!H131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+(Table126[[#This Row],[OPENING ]]+Table126[[#This Row],[RECEIPTS]]+Table126[[#This Row],[RETURNS]])-(Table126[[#This Row],[EXCHANGED]]+Table126[[#This Row],[SALES]]+Table126[[#This Row],[ISSUES]])</f>
        <v>43.900000000000006</v>
      </c>
      <c r="I131" s="53">
        <v>0</v>
      </c>
      <c r="J131" s="58">
        <f t="shared" si="26"/>
        <v>-43.900000000000006</v>
      </c>
      <c r="K131" s="53">
        <f>+'DAY23'!K131+'DAY24'!C131</f>
        <v>0</v>
      </c>
      <c r="L131" s="54">
        <f>+'DAY23'!L131+'DAY24'!D131</f>
        <v>0</v>
      </c>
      <c r="M131" s="55">
        <f>+'DAY23'!M131+'DAY24'!E131</f>
        <v>0</v>
      </c>
      <c r="N131" s="52">
        <f>+'DAY23'!N131+'DAY24'!F131</f>
        <v>0</v>
      </c>
      <c r="O131" s="276">
        <f>+'DAY23'!O131+'DAY24'!G131</f>
        <v>15.8</v>
      </c>
      <c r="P131" s="53">
        <f t="shared" si="68"/>
        <v>0</v>
      </c>
      <c r="Q131" s="54">
        <f t="shared" si="69"/>
        <v>0</v>
      </c>
      <c r="R131" s="55">
        <f t="shared" si="70"/>
        <v>0</v>
      </c>
      <c r="S131" s="52">
        <f t="shared" si="71"/>
        <v>0</v>
      </c>
      <c r="T131" s="276">
        <f t="shared" si="72"/>
        <v>0.65833333333333333</v>
      </c>
      <c r="U131" s="62">
        <f t="shared" si="25"/>
        <v>66.683544303797476</v>
      </c>
    </row>
    <row r="132" spans="1:21" x14ac:dyDescent="0.25">
      <c r="A132" s="80" t="s">
        <v>107</v>
      </c>
      <c r="B132" s="52">
        <f>'DAY23'!H132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+(Table126[[#This Row],[OPENING ]]+Table126[[#This Row],[RECEIPTS]]+Table126[[#This Row],[RETURNS]])-(Table126[[#This Row],[EXCHANGED]]+Table126[[#This Row],[SALES]]+Table126[[#This Row],[ISSUES]])</f>
        <v>0</v>
      </c>
      <c r="I132" s="53">
        <v>0</v>
      </c>
      <c r="J132" s="58">
        <f t="shared" si="26"/>
        <v>0</v>
      </c>
      <c r="K132" s="53">
        <f>+'DAY23'!K132+'DAY24'!C132</f>
        <v>0</v>
      </c>
      <c r="L132" s="54">
        <f>+'DAY23'!L132+'DAY24'!D132</f>
        <v>0</v>
      </c>
      <c r="M132" s="55">
        <f>+'DAY23'!M132+'DAY24'!E132</f>
        <v>0</v>
      </c>
      <c r="N132" s="52">
        <f>+'DAY23'!N132+'DAY24'!F132</f>
        <v>0</v>
      </c>
      <c r="O132" s="276">
        <f>+'DAY23'!O132+'DAY24'!G132</f>
        <v>0</v>
      </c>
      <c r="P132" s="53">
        <f t="shared" si="68"/>
        <v>0</v>
      </c>
      <c r="Q132" s="54">
        <f t="shared" si="69"/>
        <v>0</v>
      </c>
      <c r="R132" s="55">
        <f t="shared" si="70"/>
        <v>0</v>
      </c>
      <c r="S132" s="52">
        <f t="shared" si="71"/>
        <v>0</v>
      </c>
      <c r="T132" s="276">
        <f t="shared" si="72"/>
        <v>0</v>
      </c>
      <c r="U132" s="62">
        <f t="shared" si="25"/>
        <v>0</v>
      </c>
    </row>
    <row r="133" spans="1:21" x14ac:dyDescent="0.25">
      <c r="A133" s="80" t="s">
        <v>108</v>
      </c>
      <c r="B133" s="52">
        <f>'DAY23'!H133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+(Table126[[#This Row],[OPENING ]]+Table126[[#This Row],[RECEIPTS]]+Table126[[#This Row],[RETURNS]])-(Table126[[#This Row],[EXCHANGED]]+Table126[[#This Row],[SALES]]+Table126[[#This Row],[ISSUES]])</f>
        <v>5775.4</v>
      </c>
      <c r="I133" s="53">
        <v>0</v>
      </c>
      <c r="J133" s="58">
        <f t="shared" si="26"/>
        <v>-5775.4</v>
      </c>
      <c r="K133" s="53">
        <f>+'DAY23'!K133+'DAY24'!C133</f>
        <v>0</v>
      </c>
      <c r="L133" s="54">
        <f>+'DAY23'!L133+'DAY24'!D133</f>
        <v>0</v>
      </c>
      <c r="M133" s="55">
        <f>+'DAY23'!M133+'DAY24'!E133</f>
        <v>0</v>
      </c>
      <c r="N133" s="52">
        <f>+'DAY23'!N133+'DAY24'!F133</f>
        <v>0</v>
      </c>
      <c r="O133" s="276">
        <f>+'DAY23'!O133+'DAY24'!G133</f>
        <v>0</v>
      </c>
      <c r="P133" s="53">
        <f t="shared" si="68"/>
        <v>0</v>
      </c>
      <c r="Q133" s="54">
        <f t="shared" si="69"/>
        <v>0</v>
      </c>
      <c r="R133" s="55">
        <f t="shared" si="70"/>
        <v>0</v>
      </c>
      <c r="S133" s="52">
        <f t="shared" si="71"/>
        <v>0</v>
      </c>
      <c r="T133" s="276">
        <f t="shared" si="72"/>
        <v>0</v>
      </c>
      <c r="U133" s="62">
        <f t="shared" ref="U133:U209" si="73">IFERROR(+H133/(P133+Q133+R133+S133+T133),0)</f>
        <v>0</v>
      </c>
    </row>
    <row r="134" spans="1:21" x14ac:dyDescent="0.25">
      <c r="A134" s="85" t="s">
        <v>115</v>
      </c>
      <c r="B134" s="52">
        <f>'DAY23'!H134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+(Table126[[#This Row],[OPENING ]]+Table126[[#This Row],[RECEIPTS]]+Table126[[#This Row],[RETURNS]])-(Table126[[#This Row],[EXCHANGED]]+Table126[[#This Row],[SALES]]+Table126[[#This Row],[ISSUES]])</f>
        <v>0</v>
      </c>
      <c r="I134" s="53">
        <v>0</v>
      </c>
      <c r="J134" s="58">
        <f t="shared" si="26"/>
        <v>0</v>
      </c>
      <c r="K134" s="53">
        <f>+'DAY23'!K134+'DAY24'!C134</f>
        <v>0</v>
      </c>
      <c r="L134" s="54">
        <f>+'DAY23'!L134+'DAY24'!D134</f>
        <v>0</v>
      </c>
      <c r="M134" s="55">
        <f>+'DAY23'!M134+'DAY24'!E134</f>
        <v>0</v>
      </c>
      <c r="N134" s="52">
        <f>+'DAY23'!N134+'DAY24'!F134</f>
        <v>0</v>
      </c>
      <c r="O134" s="276">
        <f>+'DAY23'!O134+'DAY24'!G134</f>
        <v>0</v>
      </c>
      <c r="P134" s="53">
        <f t="shared" si="68"/>
        <v>0</v>
      </c>
      <c r="Q134" s="54">
        <f t="shared" si="69"/>
        <v>0</v>
      </c>
      <c r="R134" s="55">
        <f t="shared" si="70"/>
        <v>0</v>
      </c>
      <c r="S134" s="52">
        <f t="shared" si="71"/>
        <v>0</v>
      </c>
      <c r="T134" s="276">
        <f t="shared" si="72"/>
        <v>0</v>
      </c>
      <c r="U134" s="62">
        <f t="shared" si="73"/>
        <v>0</v>
      </c>
    </row>
    <row r="135" spans="1:21" x14ac:dyDescent="0.25">
      <c r="A135" s="80" t="s">
        <v>253</v>
      </c>
      <c r="B135" s="52">
        <f>'DAY23'!H135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+(Table126[[#This Row],[OPENING ]]+Table126[[#This Row],[RECEIPTS]]+Table126[[#This Row],[RETURNS]])-(Table126[[#This Row],[EXCHANGED]]+Table126[[#This Row],[SALES]]+Table126[[#This Row],[ISSUES]])</f>
        <v>0</v>
      </c>
      <c r="I135" s="53">
        <v>0</v>
      </c>
      <c r="J135" s="58">
        <f t="shared" si="26"/>
        <v>0</v>
      </c>
      <c r="K135" s="53">
        <f>+'DAY23'!K135+'DAY24'!C135</f>
        <v>0</v>
      </c>
      <c r="L135" s="54">
        <f>+'DAY23'!L135+'DAY24'!D135</f>
        <v>0</v>
      </c>
      <c r="M135" s="55">
        <f>+'DAY23'!M135+'DAY24'!E135</f>
        <v>0</v>
      </c>
      <c r="N135" s="52">
        <f>+'DAY23'!N135+'DAY24'!F135</f>
        <v>0</v>
      </c>
      <c r="O135" s="276">
        <f>+'DAY23'!O135+'DAY24'!G135</f>
        <v>754</v>
      </c>
      <c r="P135" s="53">
        <f t="shared" si="68"/>
        <v>0</v>
      </c>
      <c r="Q135" s="54">
        <f t="shared" si="69"/>
        <v>0</v>
      </c>
      <c r="R135" s="55">
        <f t="shared" si="70"/>
        <v>0</v>
      </c>
      <c r="S135" s="52">
        <f t="shared" si="71"/>
        <v>0</v>
      </c>
      <c r="T135" s="276">
        <f t="shared" si="72"/>
        <v>31.416666666666668</v>
      </c>
      <c r="U135" s="62">
        <f t="shared" si="73"/>
        <v>0</v>
      </c>
    </row>
    <row r="136" spans="1:21" x14ac:dyDescent="0.25">
      <c r="A136" s="80" t="s">
        <v>123</v>
      </c>
      <c r="B136" s="52">
        <f>'DAY23'!H136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+(Table126[[#This Row],[OPENING ]]+Table126[[#This Row],[RECEIPTS]]+Table126[[#This Row],[RETURNS]])-(Table126[[#This Row],[EXCHANGED]]+Table126[[#This Row],[SALES]]+Table126[[#This Row],[ISSUES]])</f>
        <v>0</v>
      </c>
      <c r="I136" s="53">
        <v>0</v>
      </c>
      <c r="J136" s="58">
        <f t="shared" si="26"/>
        <v>0</v>
      </c>
      <c r="K136" s="53">
        <f>+'DAY23'!K136+'DAY24'!C136</f>
        <v>0</v>
      </c>
      <c r="L136" s="54">
        <f>+'DAY23'!L136+'DAY24'!D136</f>
        <v>0</v>
      </c>
      <c r="M136" s="55">
        <f>+'DAY23'!M136+'DAY24'!E136</f>
        <v>0</v>
      </c>
      <c r="N136" s="52">
        <f>+'DAY23'!N136+'DAY24'!F136</f>
        <v>0</v>
      </c>
      <c r="O136" s="276">
        <f>+'DAY23'!O136+'DAY24'!G136</f>
        <v>0</v>
      </c>
      <c r="P136" s="53">
        <f t="shared" si="68"/>
        <v>0</v>
      </c>
      <c r="Q136" s="54">
        <f t="shared" si="69"/>
        <v>0</v>
      </c>
      <c r="R136" s="55">
        <f t="shared" si="70"/>
        <v>0</v>
      </c>
      <c r="S136" s="52">
        <f t="shared" si="71"/>
        <v>0</v>
      </c>
      <c r="T136" s="276">
        <f t="shared" si="72"/>
        <v>0</v>
      </c>
      <c r="U136" s="62">
        <f t="shared" si="73"/>
        <v>0</v>
      </c>
    </row>
    <row r="137" spans="1:21" x14ac:dyDescent="0.25">
      <c r="A137" s="80" t="s">
        <v>124</v>
      </c>
      <c r="B137" s="52">
        <f>'DAY23'!H137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+(Table126[[#This Row],[OPENING ]]+Table126[[#This Row],[RECEIPTS]]+Table126[[#This Row],[RETURNS]])-(Table126[[#This Row],[EXCHANGED]]+Table126[[#This Row],[SALES]]+Table126[[#This Row],[ISSUES]])</f>
        <v>0</v>
      </c>
      <c r="I137" s="53">
        <v>0</v>
      </c>
      <c r="J137" s="58">
        <f t="shared" si="26"/>
        <v>0</v>
      </c>
      <c r="K137" s="53">
        <f>+'DAY23'!K137+'DAY24'!C137</f>
        <v>0</v>
      </c>
      <c r="L137" s="54">
        <f>+'DAY23'!L137+'DAY24'!D137</f>
        <v>0</v>
      </c>
      <c r="M137" s="55">
        <f>+'DAY23'!M137+'DAY24'!E137</f>
        <v>0</v>
      </c>
      <c r="N137" s="52">
        <f>+'DAY23'!N137+'DAY24'!F137</f>
        <v>0</v>
      </c>
      <c r="O137" s="276">
        <f>+'DAY23'!O137+'DAY24'!G137</f>
        <v>0</v>
      </c>
      <c r="P137" s="53">
        <f t="shared" si="68"/>
        <v>0</v>
      </c>
      <c r="Q137" s="54">
        <f t="shared" si="69"/>
        <v>0</v>
      </c>
      <c r="R137" s="55">
        <f t="shared" si="70"/>
        <v>0</v>
      </c>
      <c r="S137" s="52">
        <f t="shared" si="71"/>
        <v>0</v>
      </c>
      <c r="T137" s="276">
        <f t="shared" si="72"/>
        <v>0</v>
      </c>
      <c r="U137" s="62">
        <f t="shared" si="73"/>
        <v>0</v>
      </c>
    </row>
    <row r="138" spans="1:21" x14ac:dyDescent="0.25">
      <c r="A138" s="80" t="s">
        <v>125</v>
      </c>
      <c r="B138" s="52">
        <f>'DAY23'!H138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+(Table126[[#This Row],[OPENING ]]+Table126[[#This Row],[RECEIPTS]]+Table126[[#This Row],[RETURNS]])-(Table126[[#This Row],[EXCHANGED]]+Table126[[#This Row],[SALES]]+Table126[[#This Row],[ISSUES]])</f>
        <v>0</v>
      </c>
      <c r="I138" s="53">
        <v>0</v>
      </c>
      <c r="J138" s="58">
        <f t="shared" si="26"/>
        <v>0</v>
      </c>
      <c r="K138" s="53">
        <f>+'DAY23'!K138+'DAY24'!C138</f>
        <v>0</v>
      </c>
      <c r="L138" s="54">
        <f>+'DAY23'!L138+'DAY24'!D138</f>
        <v>0</v>
      </c>
      <c r="M138" s="55">
        <f>+'DAY23'!M138+'DAY24'!E138</f>
        <v>0</v>
      </c>
      <c r="N138" s="52">
        <f>+'DAY23'!N138+'DAY24'!F138</f>
        <v>0</v>
      </c>
      <c r="O138" s="276">
        <f>+'DAY23'!O138+'DAY24'!G138</f>
        <v>0</v>
      </c>
      <c r="P138" s="53">
        <f t="shared" si="68"/>
        <v>0</v>
      </c>
      <c r="Q138" s="54">
        <f t="shared" si="69"/>
        <v>0</v>
      </c>
      <c r="R138" s="55">
        <f t="shared" si="70"/>
        <v>0</v>
      </c>
      <c r="S138" s="52">
        <f t="shared" si="71"/>
        <v>0</v>
      </c>
      <c r="T138" s="276">
        <f t="shared" si="72"/>
        <v>0</v>
      </c>
      <c r="U138" s="62">
        <f t="shared" si="73"/>
        <v>0</v>
      </c>
    </row>
    <row r="139" spans="1:21" x14ac:dyDescent="0.25">
      <c r="A139" s="80" t="s">
        <v>172</v>
      </c>
      <c r="B139" s="52">
        <f>'DAY23'!H139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+(Table126[[#This Row],[OPENING ]]+Table126[[#This Row],[RECEIPTS]]+Table126[[#This Row],[RETURNS]])-(Table126[[#This Row],[EXCHANGED]]+Table126[[#This Row],[SALES]]+Table126[[#This Row],[ISSUES]])</f>
        <v>0</v>
      </c>
      <c r="I139" s="53">
        <v>0</v>
      </c>
      <c r="J139" s="58">
        <f t="shared" si="26"/>
        <v>0</v>
      </c>
      <c r="K139" s="53">
        <f>+'DAY23'!K139+'DAY24'!C139</f>
        <v>0</v>
      </c>
      <c r="L139" s="54">
        <f>+'DAY23'!L139+'DAY24'!D139</f>
        <v>0</v>
      </c>
      <c r="M139" s="55">
        <f>+'DAY23'!M139+'DAY24'!E139</f>
        <v>0</v>
      </c>
      <c r="N139" s="52">
        <f>+'DAY23'!N139+'DAY24'!F139</f>
        <v>0</v>
      </c>
      <c r="O139" s="276">
        <f>+'DAY23'!O139+'DAY24'!G139</f>
        <v>0</v>
      </c>
      <c r="P139" s="53">
        <f t="shared" si="68"/>
        <v>0</v>
      </c>
      <c r="Q139" s="54">
        <f t="shared" si="69"/>
        <v>0</v>
      </c>
      <c r="R139" s="55">
        <f t="shared" si="70"/>
        <v>0</v>
      </c>
      <c r="S139" s="52">
        <f t="shared" si="71"/>
        <v>0</v>
      </c>
      <c r="T139" s="276">
        <f t="shared" si="72"/>
        <v>0</v>
      </c>
      <c r="U139" s="62">
        <f t="shared" si="73"/>
        <v>0</v>
      </c>
    </row>
    <row r="140" spans="1:21" x14ac:dyDescent="0.25">
      <c r="A140" s="80" t="s">
        <v>173</v>
      </c>
      <c r="B140" s="52">
        <f>'DAY23'!H140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+(Table126[[#This Row],[OPENING ]]+Table126[[#This Row],[RECEIPTS]]+Table126[[#This Row],[RETURNS]])-(Table126[[#This Row],[EXCHANGED]]+Table126[[#This Row],[SALES]]+Table126[[#This Row],[ISSUES]])</f>
        <v>0</v>
      </c>
      <c r="I140" s="53">
        <v>0</v>
      </c>
      <c r="J140" s="58">
        <f t="shared" si="26"/>
        <v>0</v>
      </c>
      <c r="K140" s="53">
        <f>+'DAY23'!K140+'DAY24'!C140</f>
        <v>0</v>
      </c>
      <c r="L140" s="54">
        <f>+'DAY23'!L140+'DAY24'!D140</f>
        <v>0</v>
      </c>
      <c r="M140" s="55">
        <f>+'DAY23'!M140+'DAY24'!E140</f>
        <v>0</v>
      </c>
      <c r="N140" s="52">
        <f>+'DAY23'!N140+'DAY24'!F140</f>
        <v>0</v>
      </c>
      <c r="O140" s="276">
        <f>+'DAY23'!O140+'DAY24'!G140</f>
        <v>0</v>
      </c>
      <c r="P140" s="53">
        <f t="shared" si="68"/>
        <v>0</v>
      </c>
      <c r="Q140" s="54">
        <f t="shared" si="69"/>
        <v>0</v>
      </c>
      <c r="R140" s="55">
        <f t="shared" si="70"/>
        <v>0</v>
      </c>
      <c r="S140" s="52">
        <f t="shared" si="71"/>
        <v>0</v>
      </c>
      <c r="T140" s="276">
        <f t="shared" si="72"/>
        <v>0</v>
      </c>
      <c r="U140" s="62">
        <f t="shared" si="73"/>
        <v>0</v>
      </c>
    </row>
    <row r="141" spans="1:21" x14ac:dyDescent="0.25">
      <c r="A141" s="80" t="s">
        <v>177</v>
      </c>
      <c r="B141" s="52">
        <f>'DAY23'!H141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+(Table126[[#This Row],[OPENING ]]+Table126[[#This Row],[RECEIPTS]]+Table126[[#This Row],[RETURNS]])-(Table126[[#This Row],[EXCHANGED]]+Table126[[#This Row],[SALES]]+Table126[[#This Row],[ISSUES]])</f>
        <v>0</v>
      </c>
      <c r="I141" s="53">
        <v>0</v>
      </c>
      <c r="J141" s="58">
        <f t="shared" si="26"/>
        <v>0</v>
      </c>
      <c r="K141" s="53">
        <f>+'DAY23'!K141+'DAY24'!C141</f>
        <v>0</v>
      </c>
      <c r="L141" s="54">
        <f>+'DAY23'!L141+'DAY24'!D141</f>
        <v>0</v>
      </c>
      <c r="M141" s="55">
        <f>+'DAY23'!M141+'DAY24'!E141</f>
        <v>0</v>
      </c>
      <c r="N141" s="52">
        <f>+'DAY23'!N141+'DAY24'!F141</f>
        <v>0</v>
      </c>
      <c r="O141" s="276">
        <f>+'DAY23'!O141+'DAY24'!G141</f>
        <v>0</v>
      </c>
      <c r="P141" s="53">
        <f t="shared" si="68"/>
        <v>0</v>
      </c>
      <c r="Q141" s="54">
        <f t="shared" si="69"/>
        <v>0</v>
      </c>
      <c r="R141" s="55">
        <f t="shared" si="70"/>
        <v>0</v>
      </c>
      <c r="S141" s="52">
        <f t="shared" si="71"/>
        <v>0</v>
      </c>
      <c r="T141" s="276">
        <f t="shared" si="72"/>
        <v>0</v>
      </c>
      <c r="U141" s="62">
        <f t="shared" si="73"/>
        <v>0</v>
      </c>
    </row>
    <row r="142" spans="1:21" x14ac:dyDescent="0.25">
      <c r="A142" s="80" t="s">
        <v>176</v>
      </c>
      <c r="B142" s="52">
        <f>'DAY23'!H142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+(Table126[[#This Row],[OPENING ]]+Table126[[#This Row],[RECEIPTS]]+Table126[[#This Row],[RETURNS]])-(Table126[[#This Row],[EXCHANGED]]+Table126[[#This Row],[SALES]]+Table126[[#This Row],[ISSUES]])</f>
        <v>0</v>
      </c>
      <c r="I142" s="53">
        <v>0</v>
      </c>
      <c r="J142" s="58">
        <f t="shared" si="26"/>
        <v>0</v>
      </c>
      <c r="K142" s="53">
        <f>+'DAY23'!K142+'DAY24'!C142</f>
        <v>0</v>
      </c>
      <c r="L142" s="54">
        <f>+'DAY23'!L142+'DAY24'!D142</f>
        <v>0</v>
      </c>
      <c r="M142" s="55">
        <f>+'DAY23'!M142+'DAY24'!E142</f>
        <v>0</v>
      </c>
      <c r="N142" s="52">
        <f>+'DAY23'!N142+'DAY24'!F142</f>
        <v>0</v>
      </c>
      <c r="O142" s="276">
        <f>+'DAY23'!O142+'DAY24'!G142</f>
        <v>0</v>
      </c>
      <c r="P142" s="53">
        <f t="shared" si="68"/>
        <v>0</v>
      </c>
      <c r="Q142" s="54">
        <f t="shared" si="69"/>
        <v>0</v>
      </c>
      <c r="R142" s="55">
        <f t="shared" si="70"/>
        <v>0</v>
      </c>
      <c r="S142" s="52">
        <f t="shared" si="71"/>
        <v>0</v>
      </c>
      <c r="T142" s="276">
        <f t="shared" si="72"/>
        <v>0</v>
      </c>
      <c r="U142" s="62">
        <f t="shared" si="73"/>
        <v>0</v>
      </c>
    </row>
    <row r="143" spans="1:21" x14ac:dyDescent="0.25">
      <c r="A143" s="80" t="s">
        <v>210</v>
      </c>
      <c r="B143" s="52">
        <f>'DAY23'!H143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+(Table126[[#This Row],[OPENING ]]+Table126[[#This Row],[RECEIPTS]]+Table126[[#This Row],[RETURNS]])-(Table126[[#This Row],[EXCHANGED]]+Table126[[#This Row],[SALES]]+Table126[[#This Row],[ISSUES]])</f>
        <v>0</v>
      </c>
      <c r="I143" s="53">
        <v>0</v>
      </c>
      <c r="J143" s="58">
        <f t="shared" si="26"/>
        <v>0</v>
      </c>
      <c r="K143" s="53">
        <f>+'DAY23'!K143+'DAY24'!C143</f>
        <v>0</v>
      </c>
      <c r="L143" s="54">
        <f>+'DAY23'!L143+'DAY24'!D143</f>
        <v>0</v>
      </c>
      <c r="M143" s="55">
        <f>+'DAY23'!M143+'DAY24'!E143</f>
        <v>0</v>
      </c>
      <c r="N143" s="52">
        <f>+'DAY23'!N143+'DAY24'!F143</f>
        <v>0</v>
      </c>
      <c r="O143" s="276">
        <f>+'DAY23'!O143+'DAY24'!G143</f>
        <v>0</v>
      </c>
      <c r="P143" s="53">
        <f t="shared" si="68"/>
        <v>0</v>
      </c>
      <c r="Q143" s="54">
        <f t="shared" si="69"/>
        <v>0</v>
      </c>
      <c r="R143" s="55">
        <f t="shared" si="70"/>
        <v>0</v>
      </c>
      <c r="S143" s="52">
        <f t="shared" si="71"/>
        <v>0</v>
      </c>
      <c r="T143" s="276">
        <f t="shared" si="72"/>
        <v>0</v>
      </c>
      <c r="U143" s="62">
        <f t="shared" si="73"/>
        <v>0</v>
      </c>
    </row>
    <row r="144" spans="1:21" x14ac:dyDescent="0.25">
      <c r="A144" s="80" t="s">
        <v>211</v>
      </c>
      <c r="B144" s="52">
        <f>'DAY23'!H144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+(Table126[[#This Row],[OPENING ]]+Table126[[#This Row],[RECEIPTS]]+Table126[[#This Row],[RETURNS]])-(Table126[[#This Row],[EXCHANGED]]+Table126[[#This Row],[SALES]]+Table126[[#This Row],[ISSUES]])</f>
        <v>0</v>
      </c>
      <c r="I144" s="53">
        <v>0</v>
      </c>
      <c r="J144" s="58">
        <f t="shared" si="26"/>
        <v>0</v>
      </c>
      <c r="K144" s="53">
        <f>+'DAY23'!K144+'DAY24'!C144</f>
        <v>0</v>
      </c>
      <c r="L144" s="54">
        <f>+'DAY23'!L144+'DAY24'!D144</f>
        <v>0</v>
      </c>
      <c r="M144" s="55">
        <f>+'DAY23'!M144+'DAY24'!E144</f>
        <v>0</v>
      </c>
      <c r="N144" s="52">
        <f>+'DAY23'!N144+'DAY24'!F144</f>
        <v>0</v>
      </c>
      <c r="O144" s="276">
        <f>+'DAY23'!O144+'DAY24'!G144</f>
        <v>0</v>
      </c>
      <c r="P144" s="53">
        <f t="shared" si="68"/>
        <v>0</v>
      </c>
      <c r="Q144" s="54">
        <f t="shared" si="69"/>
        <v>0</v>
      </c>
      <c r="R144" s="55">
        <f t="shared" si="70"/>
        <v>0</v>
      </c>
      <c r="S144" s="52">
        <f t="shared" si="71"/>
        <v>0</v>
      </c>
      <c r="T144" s="276">
        <f t="shared" si="72"/>
        <v>0</v>
      </c>
      <c r="U144" s="62">
        <f t="shared" si="73"/>
        <v>0</v>
      </c>
    </row>
    <row r="145" spans="1:21" x14ac:dyDescent="0.25">
      <c r="A145" s="80" t="s">
        <v>214</v>
      </c>
      <c r="B145" s="52">
        <f>'DAY23'!H145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+(Table126[[#This Row],[OPENING ]]+Table126[[#This Row],[RECEIPTS]]+Table126[[#This Row],[RETURNS]])-(Table126[[#This Row],[EXCHANGED]]+Table126[[#This Row],[SALES]]+Table126[[#This Row],[ISSUES]])</f>
        <v>0</v>
      </c>
      <c r="I145" s="53">
        <v>0</v>
      </c>
      <c r="J145" s="58">
        <f t="shared" si="26"/>
        <v>0</v>
      </c>
      <c r="K145" s="53">
        <f>+'DAY23'!K145+'DAY24'!C145</f>
        <v>0</v>
      </c>
      <c r="L145" s="54">
        <f>+'DAY23'!L145+'DAY24'!D145</f>
        <v>0</v>
      </c>
      <c r="M145" s="55">
        <f>+'DAY23'!M145+'DAY24'!E145</f>
        <v>0</v>
      </c>
      <c r="N145" s="52">
        <f>+'DAY23'!N145+'DAY24'!F145</f>
        <v>0</v>
      </c>
      <c r="O145" s="276">
        <f>+'DAY23'!O145+'DAY24'!G145</f>
        <v>0</v>
      </c>
      <c r="P145" s="53">
        <f t="shared" si="68"/>
        <v>0</v>
      </c>
      <c r="Q145" s="54">
        <f t="shared" si="69"/>
        <v>0</v>
      </c>
      <c r="R145" s="55">
        <f t="shared" si="70"/>
        <v>0</v>
      </c>
      <c r="S145" s="52">
        <f t="shared" si="71"/>
        <v>0</v>
      </c>
      <c r="T145" s="276">
        <f t="shared" si="72"/>
        <v>0</v>
      </c>
      <c r="U145" s="62">
        <f t="shared" si="73"/>
        <v>0</v>
      </c>
    </row>
    <row r="146" spans="1:21" x14ac:dyDescent="0.25">
      <c r="A146" s="80" t="s">
        <v>215</v>
      </c>
      <c r="B146" s="52">
        <f>'DAY23'!H146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+(Table126[[#This Row],[OPENING ]]+Table126[[#This Row],[RECEIPTS]]+Table126[[#This Row],[RETURNS]])-(Table126[[#This Row],[EXCHANGED]]+Table126[[#This Row],[SALES]]+Table126[[#This Row],[ISSUES]])</f>
        <v>0</v>
      </c>
      <c r="I146" s="53">
        <v>0</v>
      </c>
      <c r="J146" s="58">
        <f t="shared" si="26"/>
        <v>0</v>
      </c>
      <c r="K146" s="53">
        <f>+'DAY23'!K146+'DAY24'!C146</f>
        <v>0</v>
      </c>
      <c r="L146" s="54">
        <f>+'DAY23'!L146+'DAY24'!D146</f>
        <v>0</v>
      </c>
      <c r="M146" s="55">
        <f>+'DAY23'!M146+'DAY24'!E146</f>
        <v>0</v>
      </c>
      <c r="N146" s="52">
        <f>+'DAY23'!N146+'DAY24'!F146</f>
        <v>0</v>
      </c>
      <c r="O146" s="276">
        <f>+'DAY23'!O146+'DAY24'!G146</f>
        <v>0</v>
      </c>
      <c r="P146" s="53">
        <f t="shared" si="68"/>
        <v>0</v>
      </c>
      <c r="Q146" s="54">
        <f t="shared" si="69"/>
        <v>0</v>
      </c>
      <c r="R146" s="55">
        <f t="shared" si="70"/>
        <v>0</v>
      </c>
      <c r="S146" s="52">
        <f t="shared" si="71"/>
        <v>0</v>
      </c>
      <c r="T146" s="276">
        <f t="shared" si="72"/>
        <v>0</v>
      </c>
      <c r="U146" s="62">
        <f t="shared" si="73"/>
        <v>0</v>
      </c>
    </row>
    <row r="147" spans="1:21" x14ac:dyDescent="0.25">
      <c r="A147" s="80" t="s">
        <v>233</v>
      </c>
      <c r="B147" s="52">
        <f>'DAY23'!H147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+(Table126[[#This Row],[OPENING ]]+Table126[[#This Row],[RECEIPTS]]+Table126[[#This Row],[RETURNS]])-(Table126[[#This Row],[EXCHANGED]]+Table126[[#This Row],[SALES]]+Table126[[#This Row],[ISSUES]])</f>
        <v>0</v>
      </c>
      <c r="I147" s="53">
        <v>0</v>
      </c>
      <c r="J147" s="58">
        <f t="shared" si="26"/>
        <v>0</v>
      </c>
      <c r="K147" s="53">
        <f>+'DAY23'!K147+'DAY24'!C147</f>
        <v>0</v>
      </c>
      <c r="L147" s="54">
        <f>+'DAY23'!L147+'DAY24'!D147</f>
        <v>0</v>
      </c>
      <c r="M147" s="55">
        <f>+'DAY23'!M147+'DAY24'!E147</f>
        <v>0</v>
      </c>
      <c r="N147" s="52">
        <f>+'DAY23'!N147+'DAY24'!F147</f>
        <v>0</v>
      </c>
      <c r="O147" s="276">
        <f>+'DAY23'!O147+'DAY24'!G147</f>
        <v>0</v>
      </c>
      <c r="P147" s="53">
        <f t="shared" si="68"/>
        <v>0</v>
      </c>
      <c r="Q147" s="54">
        <f t="shared" si="69"/>
        <v>0</v>
      </c>
      <c r="R147" s="55">
        <f t="shared" si="70"/>
        <v>0</v>
      </c>
      <c r="S147" s="52">
        <f t="shared" si="71"/>
        <v>0</v>
      </c>
      <c r="T147" s="276">
        <f t="shared" si="72"/>
        <v>0</v>
      </c>
      <c r="U147" s="62">
        <f t="shared" si="73"/>
        <v>0</v>
      </c>
    </row>
    <row r="148" spans="1:21" x14ac:dyDescent="0.25">
      <c r="A148" s="80" t="s">
        <v>236</v>
      </c>
      <c r="B148" s="52">
        <f>'DAY23'!H148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+(Table126[[#This Row],[OPENING ]]+Table126[[#This Row],[RECEIPTS]]+Table126[[#This Row],[RETURNS]])-(Table126[[#This Row],[EXCHANGED]]+Table126[[#This Row],[SALES]]+Table126[[#This Row],[ISSUES]])</f>
        <v>0</v>
      </c>
      <c r="I148" s="53">
        <v>0</v>
      </c>
      <c r="J148" s="58">
        <f t="shared" si="26"/>
        <v>0</v>
      </c>
      <c r="K148" s="53">
        <f>+'DAY23'!K148+'DAY24'!C148</f>
        <v>0</v>
      </c>
      <c r="L148" s="54">
        <f>+'DAY23'!L148+'DAY24'!D148</f>
        <v>0</v>
      </c>
      <c r="M148" s="55">
        <f>+'DAY23'!M148+'DAY24'!E148</f>
        <v>0</v>
      </c>
      <c r="N148" s="52">
        <f>+'DAY23'!N148+'DAY24'!F148</f>
        <v>0</v>
      </c>
      <c r="O148" s="276">
        <f>+'DAY23'!O148+'DAY24'!G148</f>
        <v>0</v>
      </c>
      <c r="P148" s="53">
        <f t="shared" si="68"/>
        <v>0</v>
      </c>
      <c r="Q148" s="54">
        <f t="shared" si="69"/>
        <v>0</v>
      </c>
      <c r="R148" s="55">
        <f t="shared" si="70"/>
        <v>0</v>
      </c>
      <c r="S148" s="52">
        <f t="shared" si="71"/>
        <v>0</v>
      </c>
      <c r="T148" s="276">
        <f t="shared" si="72"/>
        <v>0</v>
      </c>
      <c r="U148" s="62">
        <f t="shared" si="73"/>
        <v>0</v>
      </c>
    </row>
    <row r="149" spans="1:21" ht="15.75" thickBot="1" x14ac:dyDescent="0.3">
      <c r="A149" s="142"/>
      <c r="B149" s="52">
        <f>'DAY23'!H149</f>
        <v>0</v>
      </c>
      <c r="C149" s="53">
        <v>0</v>
      </c>
      <c r="D149" s="54">
        <v>0</v>
      </c>
      <c r="E149" s="55">
        <v>0</v>
      </c>
      <c r="F149" s="52">
        <v>0</v>
      </c>
      <c r="G149" s="276">
        <v>0</v>
      </c>
      <c r="H149" s="54">
        <f>+(Table126[[#This Row],[OPENING ]]+Table126[[#This Row],[RECEIPTS]]+Table126[[#This Row],[RETURNS]])-(Table126[[#This Row],[EXCHANGED]]+Table126[[#This Row],[SALES]]+Table126[[#This Row],[ISSUES]])</f>
        <v>0</v>
      </c>
      <c r="I149" s="144">
        <v>0</v>
      </c>
      <c r="J149" s="148">
        <f t="shared" si="26"/>
        <v>0</v>
      </c>
      <c r="K149" s="53">
        <f>+'DAY23'!K149+'DAY24'!C149</f>
        <v>0</v>
      </c>
      <c r="L149" s="54">
        <f>+'DAY23'!L149+'DAY24'!D149</f>
        <v>0</v>
      </c>
      <c r="M149" s="55">
        <f>+'DAY23'!M149+'DAY24'!E149</f>
        <v>0</v>
      </c>
      <c r="N149" s="52">
        <f>+'DAY23'!N149+'DAY24'!F149</f>
        <v>0</v>
      </c>
      <c r="O149" s="276">
        <f>+'DAY23'!O149+'DAY24'!G149</f>
        <v>0</v>
      </c>
      <c r="P149" s="53">
        <f t="shared" si="68"/>
        <v>0</v>
      </c>
      <c r="Q149" s="54">
        <f t="shared" si="69"/>
        <v>0</v>
      </c>
      <c r="R149" s="55">
        <f t="shared" si="70"/>
        <v>0</v>
      </c>
      <c r="S149" s="52">
        <f t="shared" si="71"/>
        <v>0</v>
      </c>
      <c r="T149" s="276">
        <f t="shared" si="72"/>
        <v>0</v>
      </c>
      <c r="U149" s="167">
        <f t="shared" si="73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74">SUM(C128:C149)</f>
        <v>0</v>
      </c>
      <c r="D150" s="162">
        <f t="shared" si="74"/>
        <v>0</v>
      </c>
      <c r="E150" s="163">
        <f t="shared" si="74"/>
        <v>0</v>
      </c>
      <c r="F150" s="160">
        <f t="shared" si="74"/>
        <v>0</v>
      </c>
      <c r="G150" s="277">
        <f t="shared" ref="G150:T150" si="75">SUM(G128:G149)</f>
        <v>0</v>
      </c>
      <c r="H150" s="162">
        <f t="shared" si="75"/>
        <v>5847.2999999999993</v>
      </c>
      <c r="I150" s="161">
        <f t="shared" si="75"/>
        <v>0</v>
      </c>
      <c r="J150" s="165">
        <f t="shared" si="75"/>
        <v>-5847.2999999999993</v>
      </c>
      <c r="K150" s="161">
        <f t="shared" si="75"/>
        <v>20</v>
      </c>
      <c r="L150" s="174">
        <f t="shared" si="75"/>
        <v>0</v>
      </c>
      <c r="M150" s="163">
        <f t="shared" si="75"/>
        <v>0</v>
      </c>
      <c r="N150" s="160">
        <f t="shared" si="75"/>
        <v>0</v>
      </c>
      <c r="O150" s="277">
        <f t="shared" si="75"/>
        <v>2006.8</v>
      </c>
      <c r="P150" s="161">
        <f t="shared" si="75"/>
        <v>0.83333333333333337</v>
      </c>
      <c r="Q150" s="162">
        <f t="shared" si="75"/>
        <v>0</v>
      </c>
      <c r="R150" s="163">
        <f t="shared" si="75"/>
        <v>0</v>
      </c>
      <c r="S150" s="160">
        <f t="shared" si="75"/>
        <v>0</v>
      </c>
      <c r="T150" s="277">
        <f t="shared" si="75"/>
        <v>83.61666666666666</v>
      </c>
      <c r="U150" s="166">
        <f t="shared" si="73"/>
        <v>69.239786856127893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'DAY23'!H153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+(Table126[[#This Row],[OPENING ]]+Table126[[#This Row],[RECEIPTS]]+Table126[[#This Row],[RETURNS]])-(Table126[[#This Row],[EXCHANGED]]+Table126[[#This Row],[SALES]]+Table126[[#This Row],[ISSUES]])</f>
        <v>0</v>
      </c>
      <c r="I153" s="53">
        <v>0</v>
      </c>
      <c r="J153" s="58">
        <f t="shared" si="26"/>
        <v>0</v>
      </c>
      <c r="K153" s="53">
        <f>+'DAY23'!K153+'DAY24'!C153</f>
        <v>0</v>
      </c>
      <c r="L153" s="54">
        <f>+'DAY23'!L153+'DAY24'!D153</f>
        <v>0</v>
      </c>
      <c r="M153" s="55">
        <f>+'DAY23'!M153+'DAY24'!E153</f>
        <v>0</v>
      </c>
      <c r="N153" s="52">
        <f>+'DAY23'!N153+'DAY24'!F153</f>
        <v>0</v>
      </c>
      <c r="O153" s="276">
        <f>+'DAY23'!O153+'DAY24'!G153</f>
        <v>0</v>
      </c>
      <c r="P153" s="53">
        <f t="shared" ref="P153" si="76">+K153/24</f>
        <v>0</v>
      </c>
      <c r="Q153" s="54">
        <f t="shared" ref="Q153" si="77">+L153/24</f>
        <v>0</v>
      </c>
      <c r="R153" s="55">
        <f t="shared" ref="R153" si="78">+M153/24</f>
        <v>0</v>
      </c>
      <c r="S153" s="52">
        <f t="shared" ref="S153" si="79">+N153/24</f>
        <v>0</v>
      </c>
      <c r="T153" s="276">
        <f t="shared" ref="T153" si="80">+O153/24</f>
        <v>0</v>
      </c>
      <c r="U153" s="62">
        <f t="shared" si="73"/>
        <v>0</v>
      </c>
    </row>
    <row r="154" spans="1:21" x14ac:dyDescent="0.25">
      <c r="A154" s="318" t="s">
        <v>67</v>
      </c>
      <c r="B154" s="52">
        <f>'DAY23'!H154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+(Table126[[#This Row],[OPENING ]]+Table126[[#This Row],[RECEIPTS]]+Table126[[#This Row],[RETURNS]])-(Table126[[#This Row],[EXCHANGED]]+Table126[[#This Row],[SALES]]+Table126[[#This Row],[ISSUES]])</f>
        <v>7.6</v>
      </c>
      <c r="I154" s="53">
        <v>0</v>
      </c>
      <c r="J154" s="58">
        <f t="shared" si="26"/>
        <v>-7.6</v>
      </c>
      <c r="K154" s="53">
        <f>+'DAY23'!K154+'DAY24'!C154</f>
        <v>0</v>
      </c>
      <c r="L154" s="54">
        <f>+'DAY23'!L154+'DAY24'!D154</f>
        <v>0</v>
      </c>
      <c r="M154" s="55">
        <f>+'DAY23'!M154+'DAY24'!E154</f>
        <v>0</v>
      </c>
      <c r="N154" s="52">
        <f>+'DAY23'!N154+'DAY24'!F154</f>
        <v>0</v>
      </c>
      <c r="O154" s="276">
        <f>+'DAY23'!O154+'DAY24'!G154</f>
        <v>0</v>
      </c>
      <c r="P154" s="53">
        <f t="shared" ref="P154:P213" si="81">+K154/24</f>
        <v>0</v>
      </c>
      <c r="Q154" s="54">
        <f t="shared" ref="Q154:Q213" si="82">+L154/24</f>
        <v>0</v>
      </c>
      <c r="R154" s="55">
        <f t="shared" ref="R154:R213" si="83">+M154/24</f>
        <v>0</v>
      </c>
      <c r="S154" s="52">
        <f t="shared" ref="S154:S213" si="84">+N154/24</f>
        <v>0</v>
      </c>
      <c r="T154" s="276">
        <f t="shared" ref="T154:T213" si="85">+O154/24</f>
        <v>0</v>
      </c>
      <c r="U154" s="62">
        <f t="shared" si="73"/>
        <v>0</v>
      </c>
    </row>
    <row r="155" spans="1:21" x14ac:dyDescent="0.25">
      <c r="A155" s="318" t="s">
        <v>68</v>
      </c>
      <c r="B155" s="52">
        <f>'DAY23'!H155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+(Table126[[#This Row],[OPENING ]]+Table126[[#This Row],[RECEIPTS]]+Table126[[#This Row],[RETURNS]])-(Table126[[#This Row],[EXCHANGED]]+Table126[[#This Row],[SALES]]+Table126[[#This Row],[ISSUES]])</f>
        <v>0</v>
      </c>
      <c r="I155" s="53">
        <v>0</v>
      </c>
      <c r="J155" s="58">
        <f t="shared" si="26"/>
        <v>0</v>
      </c>
      <c r="K155" s="53">
        <f>+'DAY23'!K155+'DAY24'!C155</f>
        <v>0</v>
      </c>
      <c r="L155" s="54">
        <f>+'DAY23'!L155+'DAY24'!D155</f>
        <v>0</v>
      </c>
      <c r="M155" s="55">
        <f>+'DAY23'!M155+'DAY24'!E155</f>
        <v>0</v>
      </c>
      <c r="N155" s="52">
        <f>+'DAY23'!N155+'DAY24'!F155</f>
        <v>0</v>
      </c>
      <c r="O155" s="276">
        <f>+'DAY23'!O155+'DAY24'!G155</f>
        <v>0</v>
      </c>
      <c r="P155" s="53">
        <f t="shared" si="81"/>
        <v>0</v>
      </c>
      <c r="Q155" s="54">
        <f t="shared" si="82"/>
        <v>0</v>
      </c>
      <c r="R155" s="55">
        <f t="shared" si="83"/>
        <v>0</v>
      </c>
      <c r="S155" s="52">
        <f t="shared" si="84"/>
        <v>0</v>
      </c>
      <c r="T155" s="276">
        <f t="shared" si="85"/>
        <v>0</v>
      </c>
      <c r="U155" s="62">
        <f t="shared" si="73"/>
        <v>0</v>
      </c>
    </row>
    <row r="156" spans="1:21" x14ac:dyDescent="0.25">
      <c r="A156" s="85" t="s">
        <v>69</v>
      </c>
      <c r="B156" s="52">
        <f>'DAY23'!H156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+(Table126[[#This Row],[OPENING ]]+Table126[[#This Row],[RECEIPTS]]+Table126[[#This Row],[RETURNS]])-(Table126[[#This Row],[EXCHANGED]]+Table126[[#This Row],[SALES]]+Table126[[#This Row],[ISSUES]])</f>
        <v>0</v>
      </c>
      <c r="I156" s="53">
        <v>0</v>
      </c>
      <c r="J156" s="58">
        <f t="shared" si="26"/>
        <v>0</v>
      </c>
      <c r="K156" s="53">
        <f>+'DAY23'!K156+'DAY24'!C156</f>
        <v>0</v>
      </c>
      <c r="L156" s="54">
        <f>+'DAY23'!L156+'DAY24'!D156</f>
        <v>0</v>
      </c>
      <c r="M156" s="55">
        <f>+'DAY23'!M156+'DAY24'!E156</f>
        <v>0</v>
      </c>
      <c r="N156" s="52">
        <f>+'DAY23'!N156+'DAY24'!F156</f>
        <v>0</v>
      </c>
      <c r="O156" s="276">
        <f>+'DAY23'!O156+'DAY24'!G156</f>
        <v>0</v>
      </c>
      <c r="P156" s="53">
        <f t="shared" si="81"/>
        <v>0</v>
      </c>
      <c r="Q156" s="54">
        <f t="shared" si="82"/>
        <v>0</v>
      </c>
      <c r="R156" s="55">
        <f t="shared" si="83"/>
        <v>0</v>
      </c>
      <c r="S156" s="52">
        <f t="shared" si="84"/>
        <v>0</v>
      </c>
      <c r="T156" s="276">
        <f t="shared" si="85"/>
        <v>0</v>
      </c>
      <c r="U156" s="62">
        <f t="shared" si="73"/>
        <v>0</v>
      </c>
    </row>
    <row r="157" spans="1:21" x14ac:dyDescent="0.25">
      <c r="A157" s="85" t="s">
        <v>70</v>
      </c>
      <c r="B157" s="52">
        <f>'DAY23'!H157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+(Table126[[#This Row],[OPENING ]]+Table126[[#This Row],[RECEIPTS]]+Table126[[#This Row],[RETURNS]])-(Table126[[#This Row],[EXCHANGED]]+Table126[[#This Row],[SALES]]+Table126[[#This Row],[ISSUES]])</f>
        <v>0</v>
      </c>
      <c r="I157" s="53">
        <v>0</v>
      </c>
      <c r="J157" s="58">
        <f t="shared" ref="J157:J220" si="86">+I157-H157</f>
        <v>0</v>
      </c>
      <c r="K157" s="53">
        <f>+'DAY23'!K157+'DAY24'!C157</f>
        <v>0</v>
      </c>
      <c r="L157" s="54">
        <f>+'DAY23'!L157+'DAY24'!D157</f>
        <v>0</v>
      </c>
      <c r="M157" s="55">
        <f>+'DAY23'!M157+'DAY24'!E157</f>
        <v>0</v>
      </c>
      <c r="N157" s="52">
        <f>+'DAY23'!N157+'DAY24'!F157</f>
        <v>0</v>
      </c>
      <c r="O157" s="276">
        <f>+'DAY23'!O157+'DAY24'!G157</f>
        <v>0</v>
      </c>
      <c r="P157" s="53">
        <f t="shared" si="81"/>
        <v>0</v>
      </c>
      <c r="Q157" s="54">
        <f t="shared" si="82"/>
        <v>0</v>
      </c>
      <c r="R157" s="55">
        <f t="shared" si="83"/>
        <v>0</v>
      </c>
      <c r="S157" s="52">
        <f t="shared" si="84"/>
        <v>0</v>
      </c>
      <c r="T157" s="276">
        <f t="shared" si="85"/>
        <v>0</v>
      </c>
      <c r="U157" s="62">
        <f t="shared" si="73"/>
        <v>0</v>
      </c>
    </row>
    <row r="158" spans="1:21" x14ac:dyDescent="0.25">
      <c r="A158" s="85" t="s">
        <v>71</v>
      </c>
      <c r="B158" s="52">
        <f>'DAY23'!H158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+(Table126[[#This Row],[OPENING ]]+Table126[[#This Row],[RECEIPTS]]+Table126[[#This Row],[RETURNS]])-(Table126[[#This Row],[EXCHANGED]]+Table126[[#This Row],[SALES]]+Table126[[#This Row],[ISSUES]])</f>
        <v>0</v>
      </c>
      <c r="I158" s="53">
        <v>0</v>
      </c>
      <c r="J158" s="58">
        <f t="shared" si="86"/>
        <v>0</v>
      </c>
      <c r="K158" s="53">
        <f>+'DAY23'!K158+'DAY24'!C158</f>
        <v>0</v>
      </c>
      <c r="L158" s="54">
        <f>+'DAY23'!L158+'DAY24'!D158</f>
        <v>0</v>
      </c>
      <c r="M158" s="55">
        <f>+'DAY23'!M158+'DAY24'!E158</f>
        <v>0</v>
      </c>
      <c r="N158" s="52">
        <f>+'DAY23'!N158+'DAY24'!F158</f>
        <v>0</v>
      </c>
      <c r="O158" s="276">
        <f>+'DAY23'!O158+'DAY24'!G158</f>
        <v>0</v>
      </c>
      <c r="P158" s="53">
        <f t="shared" si="81"/>
        <v>0</v>
      </c>
      <c r="Q158" s="54">
        <f t="shared" si="82"/>
        <v>0</v>
      </c>
      <c r="R158" s="55">
        <f t="shared" si="83"/>
        <v>0</v>
      </c>
      <c r="S158" s="52">
        <f t="shared" si="84"/>
        <v>0</v>
      </c>
      <c r="T158" s="276">
        <f t="shared" si="85"/>
        <v>0</v>
      </c>
      <c r="U158" s="62">
        <f t="shared" si="73"/>
        <v>0</v>
      </c>
    </row>
    <row r="159" spans="1:21" x14ac:dyDescent="0.25">
      <c r="A159" s="86" t="s">
        <v>72</v>
      </c>
      <c r="B159" s="52">
        <f>'DAY23'!H159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+(Table126[[#This Row],[OPENING ]]+Table126[[#This Row],[RECEIPTS]]+Table126[[#This Row],[RETURNS]])-(Table126[[#This Row],[EXCHANGED]]+Table126[[#This Row],[SALES]]+Table126[[#This Row],[ISSUES]])</f>
        <v>0</v>
      </c>
      <c r="I159" s="53">
        <v>0</v>
      </c>
      <c r="J159" s="58">
        <f t="shared" si="86"/>
        <v>0</v>
      </c>
      <c r="K159" s="53">
        <f>+'DAY23'!K159+'DAY24'!C159</f>
        <v>0</v>
      </c>
      <c r="L159" s="54">
        <f>+'DAY23'!L159+'DAY24'!D159</f>
        <v>0</v>
      </c>
      <c r="M159" s="55">
        <f>+'DAY23'!M159+'DAY24'!E159</f>
        <v>0</v>
      </c>
      <c r="N159" s="52">
        <f>+'DAY23'!N159+'DAY24'!F159</f>
        <v>0</v>
      </c>
      <c r="O159" s="276">
        <f>+'DAY23'!O159+'DAY24'!G159</f>
        <v>0</v>
      </c>
      <c r="P159" s="53">
        <f t="shared" si="81"/>
        <v>0</v>
      </c>
      <c r="Q159" s="54">
        <f t="shared" si="82"/>
        <v>0</v>
      </c>
      <c r="R159" s="55">
        <f t="shared" si="83"/>
        <v>0</v>
      </c>
      <c r="S159" s="52">
        <f t="shared" si="84"/>
        <v>0</v>
      </c>
      <c r="T159" s="276">
        <f t="shared" si="85"/>
        <v>0</v>
      </c>
      <c r="U159" s="62">
        <f t="shared" si="73"/>
        <v>0</v>
      </c>
    </row>
    <row r="160" spans="1:21" x14ac:dyDescent="0.25">
      <c r="A160" s="86" t="s">
        <v>73</v>
      </c>
      <c r="B160" s="52">
        <f>'DAY23'!H160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+(Table126[[#This Row],[OPENING ]]+Table126[[#This Row],[RECEIPTS]]+Table126[[#This Row],[RETURNS]])-(Table126[[#This Row],[EXCHANGED]]+Table126[[#This Row],[SALES]]+Table126[[#This Row],[ISSUES]])</f>
        <v>0</v>
      </c>
      <c r="I160" s="53">
        <v>0</v>
      </c>
      <c r="J160" s="58">
        <f t="shared" si="86"/>
        <v>0</v>
      </c>
      <c r="K160" s="53">
        <f>+'DAY23'!K160+'DAY24'!C160</f>
        <v>0</v>
      </c>
      <c r="L160" s="54">
        <f>+'DAY23'!L160+'DAY24'!D160</f>
        <v>0</v>
      </c>
      <c r="M160" s="55">
        <f>+'DAY23'!M160+'DAY24'!E160</f>
        <v>0</v>
      </c>
      <c r="N160" s="52">
        <f>+'DAY23'!N160+'DAY24'!F160</f>
        <v>0</v>
      </c>
      <c r="O160" s="276">
        <f>+'DAY23'!O160+'DAY24'!G160</f>
        <v>0</v>
      </c>
      <c r="P160" s="53">
        <f t="shared" si="81"/>
        <v>0</v>
      </c>
      <c r="Q160" s="54">
        <f t="shared" si="82"/>
        <v>0</v>
      </c>
      <c r="R160" s="55">
        <f t="shared" si="83"/>
        <v>0</v>
      </c>
      <c r="S160" s="52">
        <f t="shared" si="84"/>
        <v>0</v>
      </c>
      <c r="T160" s="276">
        <f t="shared" si="85"/>
        <v>0</v>
      </c>
      <c r="U160" s="62">
        <f t="shared" si="73"/>
        <v>0</v>
      </c>
    </row>
    <row r="161" spans="1:21" x14ac:dyDescent="0.25">
      <c r="A161" s="87" t="s">
        <v>74</v>
      </c>
      <c r="B161" s="52">
        <f>'DAY23'!H161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+(Table126[[#This Row],[OPENING ]]+Table126[[#This Row],[RECEIPTS]]+Table126[[#This Row],[RETURNS]])-(Table126[[#This Row],[EXCHANGED]]+Table126[[#This Row],[SALES]]+Table126[[#This Row],[ISSUES]])</f>
        <v>562</v>
      </c>
      <c r="I161" s="53">
        <v>0</v>
      </c>
      <c r="J161" s="58">
        <f>+I161-H161</f>
        <v>-562</v>
      </c>
      <c r="K161" s="53">
        <f>+'DAY23'!K161+'DAY24'!C161</f>
        <v>0</v>
      </c>
      <c r="L161" s="54">
        <f>+'DAY23'!L161+'DAY24'!D161</f>
        <v>0</v>
      </c>
      <c r="M161" s="55">
        <f>+'DAY23'!M161+'DAY24'!E161</f>
        <v>0</v>
      </c>
      <c r="N161" s="52">
        <f>+'DAY23'!N161+'DAY24'!F161</f>
        <v>0</v>
      </c>
      <c r="O161" s="276">
        <f>+'DAY23'!O161+'DAY24'!G161</f>
        <v>0</v>
      </c>
      <c r="P161" s="53">
        <f t="shared" si="81"/>
        <v>0</v>
      </c>
      <c r="Q161" s="54">
        <f t="shared" si="82"/>
        <v>0</v>
      </c>
      <c r="R161" s="55">
        <f t="shared" si="83"/>
        <v>0</v>
      </c>
      <c r="S161" s="52">
        <f t="shared" si="84"/>
        <v>0</v>
      </c>
      <c r="T161" s="276">
        <f t="shared" si="85"/>
        <v>0</v>
      </c>
      <c r="U161" s="62">
        <f t="shared" si="73"/>
        <v>0</v>
      </c>
    </row>
    <row r="162" spans="1:21" x14ac:dyDescent="0.25">
      <c r="A162" s="88" t="s">
        <v>75</v>
      </c>
      <c r="B162" s="52">
        <f>'DAY23'!H162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+(Table126[[#This Row],[OPENING ]]+Table126[[#This Row],[RECEIPTS]]+Table126[[#This Row],[RETURNS]])-(Table126[[#This Row],[EXCHANGED]]+Table126[[#This Row],[SALES]]+Table126[[#This Row],[ISSUES]])</f>
        <v>0</v>
      </c>
      <c r="I162" s="53">
        <v>0</v>
      </c>
      <c r="J162" s="58">
        <f t="shared" si="86"/>
        <v>0</v>
      </c>
      <c r="K162" s="53">
        <f>+'DAY23'!K162+'DAY24'!C162</f>
        <v>0</v>
      </c>
      <c r="L162" s="54">
        <f>+'DAY23'!L162+'DAY24'!D162</f>
        <v>0</v>
      </c>
      <c r="M162" s="55">
        <f>+'DAY23'!M162+'DAY24'!E162</f>
        <v>0</v>
      </c>
      <c r="N162" s="52">
        <f>+'DAY23'!N162+'DAY24'!F162</f>
        <v>0</v>
      </c>
      <c r="O162" s="276">
        <f>+'DAY23'!O162+'DAY24'!G162</f>
        <v>0</v>
      </c>
      <c r="P162" s="53">
        <f t="shared" si="81"/>
        <v>0</v>
      </c>
      <c r="Q162" s="54">
        <f t="shared" si="82"/>
        <v>0</v>
      </c>
      <c r="R162" s="55">
        <f t="shared" si="83"/>
        <v>0</v>
      </c>
      <c r="S162" s="52">
        <f t="shared" si="84"/>
        <v>0</v>
      </c>
      <c r="T162" s="276">
        <f t="shared" si="85"/>
        <v>0</v>
      </c>
      <c r="U162" s="62">
        <f t="shared" si="73"/>
        <v>0</v>
      </c>
    </row>
    <row r="163" spans="1:21" x14ac:dyDescent="0.25">
      <c r="A163" s="88" t="s">
        <v>76</v>
      </c>
      <c r="B163" s="52">
        <f>'DAY23'!H163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+(Table126[[#This Row],[OPENING ]]+Table126[[#This Row],[RECEIPTS]]+Table126[[#This Row],[RETURNS]])-(Table126[[#This Row],[EXCHANGED]]+Table126[[#This Row],[SALES]]+Table126[[#This Row],[ISSUES]])</f>
        <v>0</v>
      </c>
      <c r="I163" s="53">
        <v>0</v>
      </c>
      <c r="J163" s="58">
        <f t="shared" si="86"/>
        <v>0</v>
      </c>
      <c r="K163" s="53">
        <f>+'DAY23'!K163+'DAY24'!C163</f>
        <v>0</v>
      </c>
      <c r="L163" s="54">
        <f>+'DAY23'!L163+'DAY24'!D163</f>
        <v>0</v>
      </c>
      <c r="M163" s="55">
        <f>+'DAY23'!M163+'DAY24'!E163</f>
        <v>0</v>
      </c>
      <c r="N163" s="52">
        <f>+'DAY23'!N163+'DAY24'!F163</f>
        <v>0</v>
      </c>
      <c r="O163" s="276">
        <f>+'DAY23'!O163+'DAY24'!G163</f>
        <v>0</v>
      </c>
      <c r="P163" s="53">
        <f t="shared" si="81"/>
        <v>0</v>
      </c>
      <c r="Q163" s="54">
        <f t="shared" si="82"/>
        <v>0</v>
      </c>
      <c r="R163" s="55">
        <f t="shared" si="83"/>
        <v>0</v>
      </c>
      <c r="S163" s="52">
        <f t="shared" si="84"/>
        <v>0</v>
      </c>
      <c r="T163" s="276">
        <f t="shared" si="85"/>
        <v>0</v>
      </c>
      <c r="U163" s="62">
        <f t="shared" si="73"/>
        <v>0</v>
      </c>
    </row>
    <row r="164" spans="1:21" x14ac:dyDescent="0.25">
      <c r="A164" s="87" t="s">
        <v>77</v>
      </c>
      <c r="B164" s="52">
        <f>'DAY23'!H164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+(Table126[[#This Row],[OPENING ]]+Table126[[#This Row],[RECEIPTS]]+Table126[[#This Row],[RETURNS]])-(Table126[[#This Row],[EXCHANGED]]+Table126[[#This Row],[SALES]]+Table126[[#This Row],[ISSUES]])</f>
        <v>4</v>
      </c>
      <c r="I164" s="53">
        <v>0</v>
      </c>
      <c r="J164" s="58">
        <f t="shared" si="86"/>
        <v>-4</v>
      </c>
      <c r="K164" s="53">
        <f>+'DAY23'!K164+'DAY24'!C164</f>
        <v>0</v>
      </c>
      <c r="L164" s="54">
        <f>+'DAY23'!L164+'DAY24'!D164</f>
        <v>0</v>
      </c>
      <c r="M164" s="55">
        <f>+'DAY23'!M164+'DAY24'!E164</f>
        <v>0</v>
      </c>
      <c r="N164" s="52">
        <f>+'DAY23'!N164+'DAY24'!F164</f>
        <v>0</v>
      </c>
      <c r="O164" s="276">
        <f>+'DAY23'!O164+'DAY24'!G164</f>
        <v>0</v>
      </c>
      <c r="P164" s="53">
        <f t="shared" si="81"/>
        <v>0</v>
      </c>
      <c r="Q164" s="54">
        <f t="shared" si="82"/>
        <v>0</v>
      </c>
      <c r="R164" s="55">
        <f t="shared" si="83"/>
        <v>0</v>
      </c>
      <c r="S164" s="52">
        <f t="shared" si="84"/>
        <v>0</v>
      </c>
      <c r="T164" s="276">
        <f t="shared" si="85"/>
        <v>0</v>
      </c>
      <c r="U164" s="62">
        <f t="shared" si="73"/>
        <v>0</v>
      </c>
    </row>
    <row r="165" spans="1:21" x14ac:dyDescent="0.25">
      <c r="A165" s="109" t="s">
        <v>78</v>
      </c>
      <c r="B165" s="52">
        <f>'DAY23'!H165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+(Table126[[#This Row],[OPENING ]]+Table126[[#This Row],[RECEIPTS]]+Table126[[#This Row],[RETURNS]])-(Table126[[#This Row],[EXCHANGED]]+Table126[[#This Row],[SALES]]+Table126[[#This Row],[ISSUES]])</f>
        <v>0</v>
      </c>
      <c r="I165" s="53">
        <v>0</v>
      </c>
      <c r="J165" s="58">
        <f t="shared" si="86"/>
        <v>0</v>
      </c>
      <c r="K165" s="53">
        <f>+'DAY23'!K165+'DAY24'!C165</f>
        <v>0</v>
      </c>
      <c r="L165" s="54">
        <f>+'DAY23'!L165+'DAY24'!D165</f>
        <v>0</v>
      </c>
      <c r="M165" s="55">
        <f>+'DAY23'!M165+'DAY24'!E165</f>
        <v>0</v>
      </c>
      <c r="N165" s="52">
        <f>+'DAY23'!N165+'DAY24'!F165</f>
        <v>0</v>
      </c>
      <c r="O165" s="276">
        <f>+'DAY23'!O165+'DAY24'!G165</f>
        <v>0</v>
      </c>
      <c r="P165" s="53">
        <f t="shared" si="81"/>
        <v>0</v>
      </c>
      <c r="Q165" s="54">
        <f t="shared" si="82"/>
        <v>0</v>
      </c>
      <c r="R165" s="55">
        <f t="shared" si="83"/>
        <v>0</v>
      </c>
      <c r="S165" s="52">
        <f t="shared" si="84"/>
        <v>0</v>
      </c>
      <c r="T165" s="276">
        <f t="shared" si="85"/>
        <v>0</v>
      </c>
      <c r="U165" s="62">
        <f t="shared" si="73"/>
        <v>0</v>
      </c>
    </row>
    <row r="166" spans="1:21" x14ac:dyDescent="0.25">
      <c r="A166" s="109" t="s">
        <v>79</v>
      </c>
      <c r="B166" s="52">
        <f>'DAY23'!H166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+(Table126[[#This Row],[OPENING ]]+Table126[[#This Row],[RECEIPTS]]+Table126[[#This Row],[RETURNS]])-(Table126[[#This Row],[EXCHANGED]]+Table126[[#This Row],[SALES]]+Table126[[#This Row],[ISSUES]])</f>
        <v>0</v>
      </c>
      <c r="I166" s="53">
        <v>0</v>
      </c>
      <c r="J166" s="58">
        <f t="shared" si="86"/>
        <v>0</v>
      </c>
      <c r="K166" s="53">
        <f>+'DAY23'!K166+'DAY24'!C166</f>
        <v>0</v>
      </c>
      <c r="L166" s="54">
        <f>+'DAY23'!L166+'DAY24'!D166</f>
        <v>0</v>
      </c>
      <c r="M166" s="55">
        <f>+'DAY23'!M166+'DAY24'!E166</f>
        <v>0</v>
      </c>
      <c r="N166" s="52">
        <f>+'DAY23'!N166+'DAY24'!F166</f>
        <v>0</v>
      </c>
      <c r="O166" s="276">
        <f>+'DAY23'!O166+'DAY24'!G166</f>
        <v>0</v>
      </c>
      <c r="P166" s="53">
        <f t="shared" si="81"/>
        <v>0</v>
      </c>
      <c r="Q166" s="54">
        <f t="shared" si="82"/>
        <v>0</v>
      </c>
      <c r="R166" s="55">
        <f t="shared" si="83"/>
        <v>0</v>
      </c>
      <c r="S166" s="52">
        <f t="shared" si="84"/>
        <v>0</v>
      </c>
      <c r="T166" s="276">
        <f t="shared" si="85"/>
        <v>0</v>
      </c>
      <c r="U166" s="62">
        <f t="shared" si="73"/>
        <v>0</v>
      </c>
    </row>
    <row r="167" spans="1:21" x14ac:dyDescent="0.25">
      <c r="A167" s="109" t="s">
        <v>109</v>
      </c>
      <c r="B167" s="52">
        <f>'DAY23'!H167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+(Table126[[#This Row],[OPENING ]]+Table126[[#This Row],[RECEIPTS]]+Table126[[#This Row],[RETURNS]])-(Table126[[#This Row],[EXCHANGED]]+Table126[[#This Row],[SALES]]+Table126[[#This Row],[ISSUES]])</f>
        <v>317.2</v>
      </c>
      <c r="I167" s="53">
        <v>0</v>
      </c>
      <c r="J167" s="58">
        <f t="shared" si="86"/>
        <v>-317.2</v>
      </c>
      <c r="K167" s="53">
        <f>+'DAY23'!K167+'DAY24'!C167</f>
        <v>0</v>
      </c>
      <c r="L167" s="54">
        <f>+'DAY23'!L167+'DAY24'!D167</f>
        <v>0</v>
      </c>
      <c r="M167" s="55">
        <f>+'DAY23'!M167+'DAY24'!E167</f>
        <v>0</v>
      </c>
      <c r="N167" s="52">
        <f>+'DAY23'!N167+'DAY24'!F167</f>
        <v>0</v>
      </c>
      <c r="O167" s="276">
        <f>+'DAY23'!O167+'DAY24'!G167</f>
        <v>0</v>
      </c>
      <c r="P167" s="53">
        <f t="shared" si="81"/>
        <v>0</v>
      </c>
      <c r="Q167" s="54">
        <f t="shared" si="82"/>
        <v>0</v>
      </c>
      <c r="R167" s="55">
        <f t="shared" si="83"/>
        <v>0</v>
      </c>
      <c r="S167" s="52">
        <f t="shared" si="84"/>
        <v>0</v>
      </c>
      <c r="T167" s="276">
        <f t="shared" si="85"/>
        <v>0</v>
      </c>
      <c r="U167" s="62">
        <f t="shared" si="73"/>
        <v>0</v>
      </c>
    </row>
    <row r="168" spans="1:21" x14ac:dyDescent="0.25">
      <c r="A168" s="109" t="s">
        <v>110</v>
      </c>
      <c r="B168" s="52">
        <f>'DAY23'!H168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+(Table126[[#This Row],[OPENING ]]+Table126[[#This Row],[RECEIPTS]]+Table126[[#This Row],[RETURNS]])-(Table126[[#This Row],[EXCHANGED]]+Table126[[#This Row],[SALES]]+Table126[[#This Row],[ISSUES]])</f>
        <v>1254.2</v>
      </c>
      <c r="I168" s="53">
        <v>0</v>
      </c>
      <c r="J168" s="58">
        <f t="shared" si="86"/>
        <v>-1254.2</v>
      </c>
      <c r="K168" s="53">
        <f>+'DAY23'!K168+'DAY24'!C168</f>
        <v>0</v>
      </c>
      <c r="L168" s="54">
        <f>+'DAY23'!L168+'DAY24'!D168</f>
        <v>0</v>
      </c>
      <c r="M168" s="55">
        <f>+'DAY23'!M168+'DAY24'!E168</f>
        <v>0</v>
      </c>
      <c r="N168" s="52">
        <f>+'DAY23'!N168+'DAY24'!F168</f>
        <v>0</v>
      </c>
      <c r="O168" s="276">
        <f>+'DAY23'!O168+'DAY24'!G168</f>
        <v>0</v>
      </c>
      <c r="P168" s="53">
        <f t="shared" si="81"/>
        <v>0</v>
      </c>
      <c r="Q168" s="54">
        <f t="shared" si="82"/>
        <v>0</v>
      </c>
      <c r="R168" s="55">
        <f t="shared" si="83"/>
        <v>0</v>
      </c>
      <c r="S168" s="52">
        <f t="shared" si="84"/>
        <v>0</v>
      </c>
      <c r="T168" s="276">
        <f t="shared" si="85"/>
        <v>0</v>
      </c>
      <c r="U168" s="62">
        <f t="shared" si="73"/>
        <v>0</v>
      </c>
    </row>
    <row r="169" spans="1:21" x14ac:dyDescent="0.25">
      <c r="A169" s="109" t="s">
        <v>80</v>
      </c>
      <c r="B169" s="52">
        <f>'DAY23'!H169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+(Table126[[#This Row],[OPENING ]]+Table126[[#This Row],[RECEIPTS]]+Table126[[#This Row],[RETURNS]])-(Table126[[#This Row],[EXCHANGED]]+Table126[[#This Row],[SALES]]+Table126[[#This Row],[ISSUES]])</f>
        <v>0</v>
      </c>
      <c r="I169" s="53">
        <v>0</v>
      </c>
      <c r="J169" s="58">
        <f t="shared" si="86"/>
        <v>0</v>
      </c>
      <c r="K169" s="53">
        <f>+'DAY23'!K169+'DAY24'!C169</f>
        <v>0</v>
      </c>
      <c r="L169" s="54">
        <f>+'DAY23'!L169+'DAY24'!D169</f>
        <v>0</v>
      </c>
      <c r="M169" s="55">
        <f>+'DAY23'!M169+'DAY24'!E169</f>
        <v>0</v>
      </c>
      <c r="N169" s="52">
        <f>+'DAY23'!N169+'DAY24'!F169</f>
        <v>0</v>
      </c>
      <c r="O169" s="276">
        <f>+'DAY23'!O169+'DAY24'!G169</f>
        <v>0</v>
      </c>
      <c r="P169" s="53">
        <f t="shared" si="81"/>
        <v>0</v>
      </c>
      <c r="Q169" s="54">
        <f t="shared" si="82"/>
        <v>0</v>
      </c>
      <c r="R169" s="55">
        <f t="shared" si="83"/>
        <v>0</v>
      </c>
      <c r="S169" s="52">
        <f t="shared" si="84"/>
        <v>0</v>
      </c>
      <c r="T169" s="276">
        <f t="shared" si="85"/>
        <v>0</v>
      </c>
      <c r="U169" s="62">
        <f t="shared" si="73"/>
        <v>0</v>
      </c>
    </row>
    <row r="170" spans="1:21" x14ac:dyDescent="0.25">
      <c r="A170" s="109" t="s">
        <v>81</v>
      </c>
      <c r="B170" s="52">
        <f>'DAY23'!H170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+(Table126[[#This Row],[OPENING ]]+Table126[[#This Row],[RECEIPTS]]+Table126[[#This Row],[RETURNS]])-(Table126[[#This Row],[EXCHANGED]]+Table126[[#This Row],[SALES]]+Table126[[#This Row],[ISSUES]])</f>
        <v>0</v>
      </c>
      <c r="I170" s="53">
        <v>0</v>
      </c>
      <c r="J170" s="58">
        <f t="shared" si="86"/>
        <v>0</v>
      </c>
      <c r="K170" s="53">
        <f>+'DAY23'!K170+'DAY24'!C170</f>
        <v>0</v>
      </c>
      <c r="L170" s="54">
        <f>+'DAY23'!L170+'DAY24'!D170</f>
        <v>0</v>
      </c>
      <c r="M170" s="55">
        <f>+'DAY23'!M170+'DAY24'!E170</f>
        <v>0</v>
      </c>
      <c r="N170" s="52">
        <f>+'DAY23'!N170+'DAY24'!F170</f>
        <v>0</v>
      </c>
      <c r="O170" s="276">
        <f>+'DAY23'!O170+'DAY24'!G170</f>
        <v>0</v>
      </c>
      <c r="P170" s="53">
        <f t="shared" si="81"/>
        <v>0</v>
      </c>
      <c r="Q170" s="54">
        <f t="shared" si="82"/>
        <v>0</v>
      </c>
      <c r="R170" s="55">
        <f t="shared" si="83"/>
        <v>0</v>
      </c>
      <c r="S170" s="52">
        <f t="shared" si="84"/>
        <v>0</v>
      </c>
      <c r="T170" s="276">
        <f t="shared" si="85"/>
        <v>0</v>
      </c>
      <c r="U170" s="62">
        <f t="shared" si="73"/>
        <v>0</v>
      </c>
    </row>
    <row r="171" spans="1:21" x14ac:dyDescent="0.25">
      <c r="A171" s="89" t="s">
        <v>82</v>
      </c>
      <c r="B171" s="52">
        <f>'DAY23'!H171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+(Table126[[#This Row],[OPENING ]]+Table126[[#This Row],[RECEIPTS]]+Table126[[#This Row],[RETURNS]])-(Table126[[#This Row],[EXCHANGED]]+Table126[[#This Row],[SALES]]+Table126[[#This Row],[ISSUES]])</f>
        <v>0</v>
      </c>
      <c r="I171" s="53">
        <v>0</v>
      </c>
      <c r="J171" s="58">
        <f t="shared" si="86"/>
        <v>0</v>
      </c>
      <c r="K171" s="53">
        <f>+'DAY23'!K171+'DAY24'!C171</f>
        <v>0</v>
      </c>
      <c r="L171" s="54">
        <f>+'DAY23'!L171+'DAY24'!D171</f>
        <v>0</v>
      </c>
      <c r="M171" s="55">
        <f>+'DAY23'!M171+'DAY24'!E171</f>
        <v>0</v>
      </c>
      <c r="N171" s="52">
        <f>+'DAY23'!N171+'DAY24'!F171</f>
        <v>0</v>
      </c>
      <c r="O171" s="276">
        <f>+'DAY23'!O171+'DAY24'!G171</f>
        <v>0</v>
      </c>
      <c r="P171" s="53">
        <f t="shared" si="81"/>
        <v>0</v>
      </c>
      <c r="Q171" s="54">
        <f t="shared" si="82"/>
        <v>0</v>
      </c>
      <c r="R171" s="55">
        <f t="shared" si="83"/>
        <v>0</v>
      </c>
      <c r="S171" s="52">
        <f t="shared" si="84"/>
        <v>0</v>
      </c>
      <c r="T171" s="276">
        <f t="shared" si="85"/>
        <v>0</v>
      </c>
      <c r="U171" s="62">
        <f t="shared" si="73"/>
        <v>0</v>
      </c>
    </row>
    <row r="172" spans="1:21" x14ac:dyDescent="0.25">
      <c r="A172" s="90" t="s">
        <v>83</v>
      </c>
      <c r="B172" s="52">
        <f>'DAY23'!H172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+(Table126[[#This Row],[OPENING ]]+Table126[[#This Row],[RECEIPTS]]+Table126[[#This Row],[RETURNS]])-(Table126[[#This Row],[EXCHANGED]]+Table126[[#This Row],[SALES]]+Table126[[#This Row],[ISSUES]])</f>
        <v>504.2</v>
      </c>
      <c r="I172" s="53">
        <v>0</v>
      </c>
      <c r="J172" s="58">
        <f t="shared" si="86"/>
        <v>-504.2</v>
      </c>
      <c r="K172" s="53">
        <f>+'DAY23'!K172+'DAY24'!C172</f>
        <v>0</v>
      </c>
      <c r="L172" s="54">
        <f>+'DAY23'!L172+'DAY24'!D172</f>
        <v>0</v>
      </c>
      <c r="M172" s="55">
        <f>+'DAY23'!M172+'DAY24'!E172</f>
        <v>0</v>
      </c>
      <c r="N172" s="52">
        <f>+'DAY23'!N172+'DAY24'!F172</f>
        <v>0</v>
      </c>
      <c r="O172" s="276">
        <f>+'DAY23'!O172+'DAY24'!G172</f>
        <v>0</v>
      </c>
      <c r="P172" s="53">
        <f t="shared" si="81"/>
        <v>0</v>
      </c>
      <c r="Q172" s="54">
        <f t="shared" si="82"/>
        <v>0</v>
      </c>
      <c r="R172" s="55">
        <f t="shared" si="83"/>
        <v>0</v>
      </c>
      <c r="S172" s="52">
        <f t="shared" si="84"/>
        <v>0</v>
      </c>
      <c r="T172" s="276">
        <f t="shared" si="85"/>
        <v>0</v>
      </c>
      <c r="U172" s="62">
        <f t="shared" si="73"/>
        <v>0</v>
      </c>
    </row>
    <row r="173" spans="1:21" x14ac:dyDescent="0.25">
      <c r="A173" s="90" t="s">
        <v>86</v>
      </c>
      <c r="B173" s="52">
        <f>'DAY23'!H173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+(Table126[[#This Row],[OPENING ]]+Table126[[#This Row],[RECEIPTS]]+Table126[[#This Row],[RETURNS]])-(Table126[[#This Row],[EXCHANGED]]+Table126[[#This Row],[SALES]]+Table126[[#This Row],[ISSUES]])</f>
        <v>4.8</v>
      </c>
      <c r="I173" s="53">
        <v>0</v>
      </c>
      <c r="J173" s="58">
        <f t="shared" si="86"/>
        <v>-4.8</v>
      </c>
      <c r="K173" s="53">
        <f>+'DAY23'!K173+'DAY24'!C173</f>
        <v>0</v>
      </c>
      <c r="L173" s="54">
        <f>+'DAY23'!L173+'DAY24'!D173</f>
        <v>0</v>
      </c>
      <c r="M173" s="55">
        <f>+'DAY23'!M173+'DAY24'!E173</f>
        <v>0</v>
      </c>
      <c r="N173" s="52">
        <f>+'DAY23'!N173+'DAY24'!F173</f>
        <v>0</v>
      </c>
      <c r="O173" s="276">
        <f>+'DAY23'!O173+'DAY24'!G173</f>
        <v>0</v>
      </c>
      <c r="P173" s="53">
        <f t="shared" si="81"/>
        <v>0</v>
      </c>
      <c r="Q173" s="54">
        <f t="shared" si="82"/>
        <v>0</v>
      </c>
      <c r="R173" s="55">
        <f t="shared" si="83"/>
        <v>0</v>
      </c>
      <c r="S173" s="52">
        <f t="shared" si="84"/>
        <v>0</v>
      </c>
      <c r="T173" s="276">
        <f t="shared" si="85"/>
        <v>0</v>
      </c>
      <c r="U173" s="62">
        <f t="shared" si="73"/>
        <v>0</v>
      </c>
    </row>
    <row r="174" spans="1:21" x14ac:dyDescent="0.25">
      <c r="A174" s="94" t="s">
        <v>85</v>
      </c>
      <c r="B174" s="52">
        <f>'DAY23'!H174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+(Table126[[#This Row],[OPENING ]]+Table126[[#This Row],[RECEIPTS]]+Table126[[#This Row],[RETURNS]])-(Table126[[#This Row],[EXCHANGED]]+Table126[[#This Row],[SALES]]+Table126[[#This Row],[ISSUES]])</f>
        <v>800.8</v>
      </c>
      <c r="I174" s="53">
        <v>0</v>
      </c>
      <c r="J174" s="58">
        <f t="shared" si="86"/>
        <v>-800.8</v>
      </c>
      <c r="K174" s="53">
        <f>+'DAY23'!K174+'DAY24'!C174</f>
        <v>0</v>
      </c>
      <c r="L174" s="54">
        <f>+'DAY23'!L174+'DAY24'!D174</f>
        <v>0</v>
      </c>
      <c r="M174" s="55">
        <f>+'DAY23'!M174+'DAY24'!E174</f>
        <v>0</v>
      </c>
      <c r="N174" s="52">
        <f>+'DAY23'!N174+'DAY24'!F174</f>
        <v>0</v>
      </c>
      <c r="O174" s="276">
        <f>+'DAY23'!O174+'DAY24'!G174</f>
        <v>1.2</v>
      </c>
      <c r="P174" s="53">
        <f t="shared" si="81"/>
        <v>0</v>
      </c>
      <c r="Q174" s="54">
        <f t="shared" si="82"/>
        <v>0</v>
      </c>
      <c r="R174" s="55">
        <f t="shared" si="83"/>
        <v>0</v>
      </c>
      <c r="S174" s="52">
        <f t="shared" si="84"/>
        <v>0</v>
      </c>
      <c r="T174" s="276">
        <f t="shared" si="85"/>
        <v>4.9999999999999996E-2</v>
      </c>
      <c r="U174" s="62">
        <f t="shared" si="73"/>
        <v>16016</v>
      </c>
    </row>
    <row r="175" spans="1:21" x14ac:dyDescent="0.25">
      <c r="A175" s="90" t="s">
        <v>84</v>
      </c>
      <c r="B175" s="52">
        <f>'DAY23'!H175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+(Table126[[#This Row],[OPENING ]]+Table126[[#This Row],[RECEIPTS]]+Table126[[#This Row],[RETURNS]])-(Table126[[#This Row],[EXCHANGED]]+Table126[[#This Row],[SALES]]+Table126[[#This Row],[ISSUES]])</f>
        <v>0</v>
      </c>
      <c r="I175" s="53">
        <v>0</v>
      </c>
      <c r="J175" s="58">
        <f t="shared" si="86"/>
        <v>0</v>
      </c>
      <c r="K175" s="53">
        <f>+'DAY23'!K175+'DAY24'!C175</f>
        <v>0</v>
      </c>
      <c r="L175" s="54">
        <f>+'DAY23'!L175+'DAY24'!D175</f>
        <v>0</v>
      </c>
      <c r="M175" s="55">
        <f>+'DAY23'!M175+'DAY24'!E175</f>
        <v>0</v>
      </c>
      <c r="N175" s="52">
        <f>+'DAY23'!N175+'DAY24'!F175</f>
        <v>0</v>
      </c>
      <c r="O175" s="276">
        <f>+'DAY23'!O175+'DAY24'!G175</f>
        <v>0</v>
      </c>
      <c r="P175" s="53">
        <f t="shared" si="81"/>
        <v>0</v>
      </c>
      <c r="Q175" s="54">
        <f t="shared" si="82"/>
        <v>0</v>
      </c>
      <c r="R175" s="55">
        <f t="shared" si="83"/>
        <v>0</v>
      </c>
      <c r="S175" s="52">
        <f t="shared" si="84"/>
        <v>0</v>
      </c>
      <c r="T175" s="276">
        <f t="shared" si="85"/>
        <v>0</v>
      </c>
      <c r="U175" s="62">
        <f t="shared" si="73"/>
        <v>0</v>
      </c>
    </row>
    <row r="176" spans="1:21" x14ac:dyDescent="0.25">
      <c r="A176" s="318" t="s">
        <v>87</v>
      </c>
      <c r="B176" s="52">
        <f>'DAY23'!H176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+(Table126[[#This Row],[OPENING ]]+Table126[[#This Row],[RECEIPTS]]+Table126[[#This Row],[RETURNS]])-(Table126[[#This Row],[EXCHANGED]]+Table126[[#This Row],[SALES]]+Table126[[#This Row],[ISSUES]])</f>
        <v>0</v>
      </c>
      <c r="I176" s="53">
        <v>0</v>
      </c>
      <c r="J176" s="58">
        <f t="shared" si="86"/>
        <v>0</v>
      </c>
      <c r="K176" s="53">
        <f>+'DAY23'!K176+'DAY24'!C176</f>
        <v>0</v>
      </c>
      <c r="L176" s="54">
        <f>+'DAY23'!L176+'DAY24'!D176</f>
        <v>0</v>
      </c>
      <c r="M176" s="55">
        <f>+'DAY23'!M176+'DAY24'!E176</f>
        <v>0</v>
      </c>
      <c r="N176" s="52">
        <f>+'DAY23'!N176+'DAY24'!F176</f>
        <v>0</v>
      </c>
      <c r="O176" s="276">
        <f>+'DAY23'!O176+'DAY24'!G176</f>
        <v>0</v>
      </c>
      <c r="P176" s="53">
        <f t="shared" si="81"/>
        <v>0</v>
      </c>
      <c r="Q176" s="54">
        <f t="shared" si="82"/>
        <v>0</v>
      </c>
      <c r="R176" s="55">
        <f t="shared" si="83"/>
        <v>0</v>
      </c>
      <c r="S176" s="52">
        <f t="shared" si="84"/>
        <v>0</v>
      </c>
      <c r="T176" s="276">
        <f t="shared" si="85"/>
        <v>0</v>
      </c>
      <c r="U176" s="62">
        <f t="shared" si="73"/>
        <v>0</v>
      </c>
    </row>
    <row r="177" spans="1:21" x14ac:dyDescent="0.25">
      <c r="A177" s="318" t="s">
        <v>89</v>
      </c>
      <c r="B177" s="52">
        <f>'DAY23'!H177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+(Table126[[#This Row],[OPENING ]]+Table126[[#This Row],[RECEIPTS]]+Table126[[#This Row],[RETURNS]])-(Table126[[#This Row],[EXCHANGED]]+Table126[[#This Row],[SALES]]+Table126[[#This Row],[ISSUES]])</f>
        <v>17.8</v>
      </c>
      <c r="I177" s="53">
        <v>0</v>
      </c>
      <c r="J177" s="58">
        <f t="shared" si="86"/>
        <v>-17.8</v>
      </c>
      <c r="K177" s="53">
        <f>+'DAY23'!K177+'DAY24'!C177</f>
        <v>0</v>
      </c>
      <c r="L177" s="54">
        <f>+'DAY23'!L177+'DAY24'!D177</f>
        <v>0</v>
      </c>
      <c r="M177" s="55">
        <f>+'DAY23'!M177+'DAY24'!E177</f>
        <v>0</v>
      </c>
      <c r="N177" s="52">
        <f>+'DAY23'!N177+'DAY24'!F177</f>
        <v>0</v>
      </c>
      <c r="O177" s="276">
        <f>+'DAY23'!O177+'DAY24'!G177</f>
        <v>0</v>
      </c>
      <c r="P177" s="53">
        <f t="shared" si="81"/>
        <v>0</v>
      </c>
      <c r="Q177" s="54">
        <f t="shared" si="82"/>
        <v>0</v>
      </c>
      <c r="R177" s="55">
        <f t="shared" si="83"/>
        <v>0</v>
      </c>
      <c r="S177" s="52">
        <f t="shared" si="84"/>
        <v>0</v>
      </c>
      <c r="T177" s="276">
        <f t="shared" si="85"/>
        <v>0</v>
      </c>
      <c r="U177" s="62">
        <f t="shared" si="73"/>
        <v>0</v>
      </c>
    </row>
    <row r="178" spans="1:21" x14ac:dyDescent="0.25">
      <c r="A178" s="318" t="s">
        <v>88</v>
      </c>
      <c r="B178" s="52">
        <f>'DAY23'!H178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+(Table126[[#This Row],[OPENING ]]+Table126[[#This Row],[RECEIPTS]]+Table126[[#This Row],[RETURNS]])-(Table126[[#This Row],[EXCHANGED]]+Table126[[#This Row],[SALES]]+Table126[[#This Row],[ISSUES]])</f>
        <v>0</v>
      </c>
      <c r="I178" s="53">
        <v>0</v>
      </c>
      <c r="J178" s="58">
        <f t="shared" si="86"/>
        <v>0</v>
      </c>
      <c r="K178" s="53">
        <f>+'DAY23'!K178+'DAY24'!C178</f>
        <v>0</v>
      </c>
      <c r="L178" s="54">
        <f>+'DAY23'!L178+'DAY24'!D178</f>
        <v>0</v>
      </c>
      <c r="M178" s="55">
        <f>+'DAY23'!M178+'DAY24'!E178</f>
        <v>0</v>
      </c>
      <c r="N178" s="52">
        <f>+'DAY23'!N178+'DAY24'!F178</f>
        <v>0</v>
      </c>
      <c r="O178" s="276">
        <f>+'DAY23'!O178+'DAY24'!G178</f>
        <v>0</v>
      </c>
      <c r="P178" s="53">
        <f t="shared" si="81"/>
        <v>0</v>
      </c>
      <c r="Q178" s="54">
        <f t="shared" si="82"/>
        <v>0</v>
      </c>
      <c r="R178" s="55">
        <f t="shared" si="83"/>
        <v>0</v>
      </c>
      <c r="S178" s="52">
        <f t="shared" si="84"/>
        <v>0</v>
      </c>
      <c r="T178" s="276">
        <f t="shared" si="85"/>
        <v>0</v>
      </c>
      <c r="U178" s="62">
        <f t="shared" si="73"/>
        <v>0</v>
      </c>
    </row>
    <row r="179" spans="1:21" x14ac:dyDescent="0.25">
      <c r="A179" s="88" t="s">
        <v>90</v>
      </c>
      <c r="B179" s="52">
        <f>'DAY23'!H179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+(Table126[[#This Row],[OPENING ]]+Table126[[#This Row],[RECEIPTS]]+Table126[[#This Row],[RETURNS]])-(Table126[[#This Row],[EXCHANGED]]+Table126[[#This Row],[SALES]]+Table126[[#This Row],[ISSUES]])</f>
        <v>0</v>
      </c>
      <c r="I179" s="53">
        <v>0</v>
      </c>
      <c r="J179" s="58">
        <f t="shared" si="86"/>
        <v>0</v>
      </c>
      <c r="K179" s="53">
        <f>+'DAY23'!K179+'DAY24'!C179</f>
        <v>0</v>
      </c>
      <c r="L179" s="54">
        <f>+'DAY23'!L179+'DAY24'!D179</f>
        <v>0</v>
      </c>
      <c r="M179" s="55">
        <f>+'DAY23'!M179+'DAY24'!E179</f>
        <v>0</v>
      </c>
      <c r="N179" s="52">
        <f>+'DAY23'!N179+'DAY24'!F179</f>
        <v>0</v>
      </c>
      <c r="O179" s="276">
        <f>+'DAY23'!O179+'DAY24'!G179</f>
        <v>0</v>
      </c>
      <c r="P179" s="53">
        <f t="shared" si="81"/>
        <v>0</v>
      </c>
      <c r="Q179" s="54">
        <f t="shared" si="82"/>
        <v>0</v>
      </c>
      <c r="R179" s="55">
        <f t="shared" si="83"/>
        <v>0</v>
      </c>
      <c r="S179" s="52">
        <f t="shared" si="84"/>
        <v>0</v>
      </c>
      <c r="T179" s="276">
        <f t="shared" si="85"/>
        <v>0</v>
      </c>
      <c r="U179" s="62">
        <f t="shared" si="73"/>
        <v>0</v>
      </c>
    </row>
    <row r="180" spans="1:21" x14ac:dyDescent="0.25">
      <c r="A180" s="88" t="s">
        <v>91</v>
      </c>
      <c r="B180" s="52">
        <f>'DAY23'!H180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+(Table126[[#This Row],[OPENING ]]+Table126[[#This Row],[RECEIPTS]]+Table126[[#This Row],[RETURNS]])-(Table126[[#This Row],[EXCHANGED]]+Table126[[#This Row],[SALES]]+Table126[[#This Row],[ISSUES]])</f>
        <v>368.44</v>
      </c>
      <c r="I180" s="53">
        <v>0</v>
      </c>
      <c r="J180" s="58">
        <f t="shared" si="86"/>
        <v>-368.44</v>
      </c>
      <c r="K180" s="53">
        <f>+'DAY23'!K180+'DAY24'!C180</f>
        <v>0</v>
      </c>
      <c r="L180" s="54">
        <f>+'DAY23'!L180+'DAY24'!D180</f>
        <v>0</v>
      </c>
      <c r="M180" s="55">
        <f>+'DAY23'!M180+'DAY24'!E180</f>
        <v>0</v>
      </c>
      <c r="N180" s="52">
        <f>+'DAY23'!N180+'DAY24'!F180</f>
        <v>0</v>
      </c>
      <c r="O180" s="276">
        <f>+'DAY23'!O180+'DAY24'!G180</f>
        <v>87.2</v>
      </c>
      <c r="P180" s="53">
        <f t="shared" si="81"/>
        <v>0</v>
      </c>
      <c r="Q180" s="54">
        <f t="shared" si="82"/>
        <v>0</v>
      </c>
      <c r="R180" s="55">
        <f t="shared" si="83"/>
        <v>0</v>
      </c>
      <c r="S180" s="52">
        <f t="shared" si="84"/>
        <v>0</v>
      </c>
      <c r="T180" s="276">
        <f t="shared" si="85"/>
        <v>3.6333333333333333</v>
      </c>
      <c r="U180" s="62">
        <f t="shared" si="73"/>
        <v>101.40550458715596</v>
      </c>
    </row>
    <row r="181" spans="1:21" x14ac:dyDescent="0.25">
      <c r="A181" s="88" t="s">
        <v>92</v>
      </c>
      <c r="B181" s="52">
        <f>'DAY23'!H181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+(Table126[[#This Row],[OPENING ]]+Table126[[#This Row],[RECEIPTS]]+Table126[[#This Row],[RETURNS]])-(Table126[[#This Row],[EXCHANGED]]+Table126[[#This Row],[SALES]]+Table126[[#This Row],[ISSUES]])</f>
        <v>0</v>
      </c>
      <c r="I181" s="53">
        <v>0</v>
      </c>
      <c r="J181" s="58">
        <f t="shared" si="86"/>
        <v>0</v>
      </c>
      <c r="K181" s="53">
        <f>+'DAY23'!K181+'DAY24'!C181</f>
        <v>0</v>
      </c>
      <c r="L181" s="54">
        <f>+'DAY23'!L181+'DAY24'!D181</f>
        <v>0</v>
      </c>
      <c r="M181" s="55">
        <f>+'DAY23'!M181+'DAY24'!E181</f>
        <v>0</v>
      </c>
      <c r="N181" s="52">
        <f>+'DAY23'!N181+'DAY24'!F181</f>
        <v>0</v>
      </c>
      <c r="O181" s="276">
        <f>+'DAY23'!O181+'DAY24'!G181</f>
        <v>0</v>
      </c>
      <c r="P181" s="53">
        <f t="shared" si="81"/>
        <v>0</v>
      </c>
      <c r="Q181" s="54">
        <f t="shared" si="82"/>
        <v>0</v>
      </c>
      <c r="R181" s="55">
        <f t="shared" si="83"/>
        <v>0</v>
      </c>
      <c r="S181" s="52">
        <f t="shared" si="84"/>
        <v>0</v>
      </c>
      <c r="T181" s="276">
        <f t="shared" si="85"/>
        <v>0</v>
      </c>
      <c r="U181" s="62">
        <f t="shared" si="73"/>
        <v>0</v>
      </c>
    </row>
    <row r="182" spans="1:21" x14ac:dyDescent="0.25">
      <c r="A182" s="88" t="s">
        <v>111</v>
      </c>
      <c r="B182" s="52">
        <f>'DAY23'!H182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+(Table126[[#This Row],[OPENING ]]+Table126[[#This Row],[RECEIPTS]]+Table126[[#This Row],[RETURNS]])-(Table126[[#This Row],[EXCHANGED]]+Table126[[#This Row],[SALES]]+Table126[[#This Row],[ISSUES]])</f>
        <v>0</v>
      </c>
      <c r="I182" s="53">
        <v>0</v>
      </c>
      <c r="J182" s="58">
        <f t="shared" si="86"/>
        <v>0</v>
      </c>
      <c r="K182" s="53">
        <f>+'DAY23'!K182+'DAY24'!C182</f>
        <v>0</v>
      </c>
      <c r="L182" s="54">
        <f>+'DAY23'!L182+'DAY24'!D182</f>
        <v>0</v>
      </c>
      <c r="M182" s="55">
        <f>+'DAY23'!M182+'DAY24'!E182</f>
        <v>0</v>
      </c>
      <c r="N182" s="52">
        <f>+'DAY23'!N182+'DAY24'!F182</f>
        <v>0</v>
      </c>
      <c r="O182" s="276">
        <f>+'DAY23'!O182+'DAY24'!G182</f>
        <v>0</v>
      </c>
      <c r="P182" s="53">
        <f t="shared" si="81"/>
        <v>0</v>
      </c>
      <c r="Q182" s="54">
        <f t="shared" si="82"/>
        <v>0</v>
      </c>
      <c r="R182" s="55">
        <f t="shared" si="83"/>
        <v>0</v>
      </c>
      <c r="S182" s="52">
        <f t="shared" si="84"/>
        <v>0</v>
      </c>
      <c r="T182" s="276">
        <f t="shared" si="85"/>
        <v>0</v>
      </c>
      <c r="U182" s="62">
        <f t="shared" si="73"/>
        <v>0</v>
      </c>
    </row>
    <row r="183" spans="1:21" x14ac:dyDescent="0.25">
      <c r="A183" s="87" t="s">
        <v>53</v>
      </c>
      <c r="B183" s="52">
        <f>'DAY23'!H183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+(Table126[[#This Row],[OPENING ]]+Table126[[#This Row],[RECEIPTS]]+Table126[[#This Row],[RETURNS]])-(Table126[[#This Row],[EXCHANGED]]+Table126[[#This Row],[SALES]]+Table126[[#This Row],[ISSUES]])</f>
        <v>0</v>
      </c>
      <c r="I183" s="53">
        <v>0</v>
      </c>
      <c r="J183" s="58">
        <f t="shared" si="86"/>
        <v>0</v>
      </c>
      <c r="K183" s="53">
        <f>+'DAY23'!K183+'DAY24'!C183</f>
        <v>0</v>
      </c>
      <c r="L183" s="54">
        <f>+'DAY23'!L183+'DAY24'!D183</f>
        <v>0</v>
      </c>
      <c r="M183" s="55">
        <f>+'DAY23'!M183+'DAY24'!E183</f>
        <v>0</v>
      </c>
      <c r="N183" s="52">
        <f>+'DAY23'!N183+'DAY24'!F183</f>
        <v>0</v>
      </c>
      <c r="O183" s="276">
        <f>+'DAY23'!O183+'DAY24'!G183</f>
        <v>0</v>
      </c>
      <c r="P183" s="53">
        <f t="shared" si="81"/>
        <v>0</v>
      </c>
      <c r="Q183" s="54">
        <f t="shared" si="82"/>
        <v>0</v>
      </c>
      <c r="R183" s="55">
        <f t="shared" si="83"/>
        <v>0</v>
      </c>
      <c r="S183" s="52">
        <f t="shared" si="84"/>
        <v>0</v>
      </c>
      <c r="T183" s="276">
        <f t="shared" si="85"/>
        <v>0</v>
      </c>
      <c r="U183" s="62">
        <f t="shared" si="73"/>
        <v>0</v>
      </c>
    </row>
    <row r="184" spans="1:21" x14ac:dyDescent="0.25">
      <c r="A184" s="321" t="s">
        <v>93</v>
      </c>
      <c r="B184" s="52">
        <f>'DAY23'!H184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+(Table126[[#This Row],[OPENING ]]+Table126[[#This Row],[RECEIPTS]]+Table126[[#This Row],[RETURNS]])-(Table126[[#This Row],[EXCHANGED]]+Table126[[#This Row],[SALES]]+Table126[[#This Row],[ISSUES]])</f>
        <v>0</v>
      </c>
      <c r="I184" s="53">
        <v>0</v>
      </c>
      <c r="J184" s="58">
        <f t="shared" si="86"/>
        <v>0</v>
      </c>
      <c r="K184" s="53">
        <f>+'DAY23'!K184+'DAY24'!C184</f>
        <v>0</v>
      </c>
      <c r="L184" s="54">
        <f>+'DAY23'!L184+'DAY24'!D184</f>
        <v>0</v>
      </c>
      <c r="M184" s="55">
        <f>+'DAY23'!M184+'DAY24'!E184</f>
        <v>0</v>
      </c>
      <c r="N184" s="52">
        <f>+'DAY23'!N184+'DAY24'!F184</f>
        <v>0</v>
      </c>
      <c r="O184" s="276">
        <f>+'DAY23'!O184+'DAY24'!G184</f>
        <v>0</v>
      </c>
      <c r="P184" s="53">
        <f t="shared" si="81"/>
        <v>0</v>
      </c>
      <c r="Q184" s="54">
        <f t="shared" si="82"/>
        <v>0</v>
      </c>
      <c r="R184" s="55">
        <f t="shared" si="83"/>
        <v>0</v>
      </c>
      <c r="S184" s="52">
        <f t="shared" si="84"/>
        <v>0</v>
      </c>
      <c r="T184" s="276">
        <f t="shared" si="85"/>
        <v>0</v>
      </c>
      <c r="U184" s="62">
        <f t="shared" si="73"/>
        <v>0</v>
      </c>
    </row>
    <row r="185" spans="1:21" x14ac:dyDescent="0.25">
      <c r="A185" s="321" t="s">
        <v>94</v>
      </c>
      <c r="B185" s="52">
        <f>'DAY23'!H185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+(Table126[[#This Row],[OPENING ]]+Table126[[#This Row],[RECEIPTS]]+Table126[[#This Row],[RETURNS]])-(Table126[[#This Row],[EXCHANGED]]+Table126[[#This Row],[SALES]]+Table126[[#This Row],[ISSUES]])</f>
        <v>0</v>
      </c>
      <c r="I185" s="53">
        <v>0</v>
      </c>
      <c r="J185" s="58">
        <f t="shared" si="86"/>
        <v>0</v>
      </c>
      <c r="K185" s="53">
        <f>+'DAY23'!K185+'DAY24'!C185</f>
        <v>0</v>
      </c>
      <c r="L185" s="54">
        <f>+'DAY23'!L185+'DAY24'!D185</f>
        <v>0</v>
      </c>
      <c r="M185" s="55">
        <f>+'DAY23'!M185+'DAY24'!E185</f>
        <v>0</v>
      </c>
      <c r="N185" s="52">
        <f>+'DAY23'!N185+'DAY24'!F185</f>
        <v>0</v>
      </c>
      <c r="O185" s="276">
        <f>+'DAY23'!O185+'DAY24'!G185</f>
        <v>0</v>
      </c>
      <c r="P185" s="53">
        <f t="shared" si="81"/>
        <v>0</v>
      </c>
      <c r="Q185" s="54">
        <f t="shared" si="82"/>
        <v>0</v>
      </c>
      <c r="R185" s="55">
        <f t="shared" si="83"/>
        <v>0</v>
      </c>
      <c r="S185" s="52">
        <f t="shared" si="84"/>
        <v>0</v>
      </c>
      <c r="T185" s="276">
        <f t="shared" si="85"/>
        <v>0</v>
      </c>
      <c r="U185" s="62">
        <f t="shared" si="73"/>
        <v>0</v>
      </c>
    </row>
    <row r="186" spans="1:21" x14ac:dyDescent="0.25">
      <c r="A186" s="84" t="s">
        <v>97</v>
      </c>
      <c r="B186" s="52">
        <f>'DAY23'!H186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+(Table126[[#This Row],[OPENING ]]+Table126[[#This Row],[RECEIPTS]]+Table126[[#This Row],[RETURNS]])-(Table126[[#This Row],[EXCHANGED]]+Table126[[#This Row],[SALES]]+Table126[[#This Row],[ISSUES]])</f>
        <v>655.4</v>
      </c>
      <c r="I186" s="53">
        <v>0</v>
      </c>
      <c r="J186" s="58">
        <f t="shared" si="86"/>
        <v>-655.4</v>
      </c>
      <c r="K186" s="53">
        <f>+'DAY23'!K186+'DAY24'!C186</f>
        <v>0</v>
      </c>
      <c r="L186" s="54">
        <f>+'DAY23'!L186+'DAY24'!D186</f>
        <v>0</v>
      </c>
      <c r="M186" s="55">
        <f>+'DAY23'!M186+'DAY24'!E186</f>
        <v>0</v>
      </c>
      <c r="N186" s="52">
        <f>+'DAY23'!N186+'DAY24'!F186</f>
        <v>0</v>
      </c>
      <c r="O186" s="276">
        <f>+'DAY23'!O186+'DAY24'!G186</f>
        <v>0</v>
      </c>
      <c r="P186" s="53">
        <f t="shared" si="81"/>
        <v>0</v>
      </c>
      <c r="Q186" s="54">
        <f t="shared" si="82"/>
        <v>0</v>
      </c>
      <c r="R186" s="55">
        <f t="shared" si="83"/>
        <v>0</v>
      </c>
      <c r="S186" s="52">
        <f t="shared" si="84"/>
        <v>0</v>
      </c>
      <c r="T186" s="276">
        <f t="shared" si="85"/>
        <v>0</v>
      </c>
      <c r="U186" s="62">
        <f t="shared" si="73"/>
        <v>0</v>
      </c>
    </row>
    <row r="187" spans="1:21" x14ac:dyDescent="0.25">
      <c r="A187" s="84" t="s">
        <v>96</v>
      </c>
      <c r="B187" s="52">
        <f>'DAY23'!H187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+(Table126[[#This Row],[OPENING ]]+Table126[[#This Row],[RECEIPTS]]+Table126[[#This Row],[RETURNS]])-(Table126[[#This Row],[EXCHANGED]]+Table126[[#This Row],[SALES]]+Table126[[#This Row],[ISSUES]])</f>
        <v>0</v>
      </c>
      <c r="I187" s="53">
        <v>0</v>
      </c>
      <c r="J187" s="58">
        <f t="shared" si="86"/>
        <v>0</v>
      </c>
      <c r="K187" s="53">
        <f>+'DAY23'!K187+'DAY24'!C187</f>
        <v>0</v>
      </c>
      <c r="L187" s="54">
        <f>+'DAY23'!L187+'DAY24'!D187</f>
        <v>0</v>
      </c>
      <c r="M187" s="55">
        <f>+'DAY23'!M187+'DAY24'!E187</f>
        <v>0</v>
      </c>
      <c r="N187" s="52">
        <f>+'DAY23'!N187+'DAY24'!F187</f>
        <v>0</v>
      </c>
      <c r="O187" s="276">
        <f>+'DAY23'!O187+'DAY24'!G187</f>
        <v>0</v>
      </c>
      <c r="P187" s="53">
        <f t="shared" si="81"/>
        <v>0</v>
      </c>
      <c r="Q187" s="54">
        <f t="shared" si="82"/>
        <v>0</v>
      </c>
      <c r="R187" s="55">
        <f t="shared" si="83"/>
        <v>0</v>
      </c>
      <c r="S187" s="52">
        <f t="shared" si="84"/>
        <v>0</v>
      </c>
      <c r="T187" s="276">
        <f t="shared" si="85"/>
        <v>0</v>
      </c>
      <c r="U187" s="62">
        <f t="shared" si="73"/>
        <v>0</v>
      </c>
    </row>
    <row r="188" spans="1:21" x14ac:dyDescent="0.25">
      <c r="A188" s="84" t="s">
        <v>95</v>
      </c>
      <c r="B188" s="52">
        <f>'DAY23'!H188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+(Table126[[#This Row],[OPENING ]]+Table126[[#This Row],[RECEIPTS]]+Table126[[#This Row],[RETURNS]])-(Table126[[#This Row],[EXCHANGED]]+Table126[[#This Row],[SALES]]+Table126[[#This Row],[ISSUES]])</f>
        <v>9.8000000000000007</v>
      </c>
      <c r="I188" s="53">
        <v>0</v>
      </c>
      <c r="J188" s="58">
        <f t="shared" si="86"/>
        <v>-9.8000000000000007</v>
      </c>
      <c r="K188" s="53">
        <f>+'DAY23'!K188+'DAY24'!C188</f>
        <v>0</v>
      </c>
      <c r="L188" s="54">
        <f>+'DAY23'!L188+'DAY24'!D188</f>
        <v>0</v>
      </c>
      <c r="M188" s="55">
        <f>+'DAY23'!M188+'DAY24'!E188</f>
        <v>0</v>
      </c>
      <c r="N188" s="52">
        <f>+'DAY23'!N188+'DAY24'!F188</f>
        <v>0</v>
      </c>
      <c r="O188" s="276">
        <f>+'DAY23'!O188+'DAY24'!G188</f>
        <v>0</v>
      </c>
      <c r="P188" s="53">
        <f t="shared" si="81"/>
        <v>0</v>
      </c>
      <c r="Q188" s="54">
        <f t="shared" si="82"/>
        <v>0</v>
      </c>
      <c r="R188" s="55">
        <f t="shared" si="83"/>
        <v>0</v>
      </c>
      <c r="S188" s="52">
        <f t="shared" si="84"/>
        <v>0</v>
      </c>
      <c r="T188" s="276">
        <f t="shared" si="85"/>
        <v>0</v>
      </c>
      <c r="U188" s="62">
        <f t="shared" si="73"/>
        <v>0</v>
      </c>
    </row>
    <row r="189" spans="1:21" x14ac:dyDescent="0.25">
      <c r="A189" s="92" t="s">
        <v>98</v>
      </c>
      <c r="B189" s="52">
        <f>'DAY23'!H189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+(Table126[[#This Row],[OPENING ]]+Table126[[#This Row],[RECEIPTS]]+Table126[[#This Row],[RETURNS]])-(Table126[[#This Row],[EXCHANGED]]+Table126[[#This Row],[SALES]]+Table126[[#This Row],[ISSUES]])</f>
        <v>0</v>
      </c>
      <c r="I189" s="53">
        <v>0</v>
      </c>
      <c r="J189" s="58">
        <f t="shared" si="86"/>
        <v>0</v>
      </c>
      <c r="K189" s="53">
        <f>+'DAY23'!K189+'DAY24'!C189</f>
        <v>0</v>
      </c>
      <c r="L189" s="54">
        <f>+'DAY23'!L189+'DAY24'!D189</f>
        <v>0</v>
      </c>
      <c r="M189" s="55">
        <f>+'DAY23'!M189+'DAY24'!E189</f>
        <v>0</v>
      </c>
      <c r="N189" s="52">
        <f>+'DAY23'!N189+'DAY24'!F189</f>
        <v>0</v>
      </c>
      <c r="O189" s="276">
        <f>+'DAY23'!O189+'DAY24'!G189</f>
        <v>0</v>
      </c>
      <c r="P189" s="53">
        <f t="shared" si="81"/>
        <v>0</v>
      </c>
      <c r="Q189" s="54">
        <f t="shared" si="82"/>
        <v>0</v>
      </c>
      <c r="R189" s="55">
        <f t="shared" si="83"/>
        <v>0</v>
      </c>
      <c r="S189" s="52">
        <f t="shared" si="84"/>
        <v>0</v>
      </c>
      <c r="T189" s="276">
        <f t="shared" si="85"/>
        <v>0</v>
      </c>
      <c r="U189" s="62">
        <f t="shared" si="73"/>
        <v>0</v>
      </c>
    </row>
    <row r="190" spans="1:21" x14ac:dyDescent="0.25">
      <c r="A190" s="92" t="s">
        <v>99</v>
      </c>
      <c r="B190" s="52">
        <f>'DAY23'!H190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+(Table126[[#This Row],[OPENING ]]+Table126[[#This Row],[RECEIPTS]]+Table126[[#This Row],[RETURNS]])-(Table126[[#This Row],[EXCHANGED]]+Table126[[#This Row],[SALES]]+Table126[[#This Row],[ISSUES]])</f>
        <v>0</v>
      </c>
      <c r="I190" s="53">
        <v>0</v>
      </c>
      <c r="J190" s="58">
        <f t="shared" si="86"/>
        <v>0</v>
      </c>
      <c r="K190" s="53">
        <f>+'DAY23'!K190+'DAY24'!C190</f>
        <v>0</v>
      </c>
      <c r="L190" s="54">
        <f>+'DAY23'!L190+'DAY24'!D190</f>
        <v>0</v>
      </c>
      <c r="M190" s="55">
        <f>+'DAY23'!M190+'DAY24'!E190</f>
        <v>0</v>
      </c>
      <c r="N190" s="52">
        <f>+'DAY23'!N190+'DAY24'!F190</f>
        <v>0</v>
      </c>
      <c r="O190" s="276">
        <f>+'DAY23'!O190+'DAY24'!G190</f>
        <v>0</v>
      </c>
      <c r="P190" s="53">
        <f t="shared" si="81"/>
        <v>0</v>
      </c>
      <c r="Q190" s="54">
        <f t="shared" si="82"/>
        <v>0</v>
      </c>
      <c r="R190" s="55">
        <f t="shared" si="83"/>
        <v>0</v>
      </c>
      <c r="S190" s="52">
        <f t="shared" si="84"/>
        <v>0</v>
      </c>
      <c r="T190" s="276">
        <f t="shared" si="85"/>
        <v>0</v>
      </c>
      <c r="U190" s="62">
        <f t="shared" si="73"/>
        <v>0</v>
      </c>
    </row>
    <row r="191" spans="1:21" x14ac:dyDescent="0.25">
      <c r="A191" s="93" t="s">
        <v>100</v>
      </c>
      <c r="B191" s="52">
        <f>'DAY23'!H191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+(Table126[[#This Row],[OPENING ]]+Table126[[#This Row],[RECEIPTS]]+Table126[[#This Row],[RETURNS]])-(Table126[[#This Row],[EXCHANGED]]+Table126[[#This Row],[SALES]]+Table126[[#This Row],[ISSUES]])</f>
        <v>35</v>
      </c>
      <c r="I191" s="53">
        <v>0</v>
      </c>
      <c r="J191" s="58">
        <f t="shared" si="86"/>
        <v>-35</v>
      </c>
      <c r="K191" s="53">
        <f>+'DAY23'!K191+'DAY24'!C191</f>
        <v>25</v>
      </c>
      <c r="L191" s="54">
        <f>+'DAY23'!L191+'DAY24'!D191</f>
        <v>0</v>
      </c>
      <c r="M191" s="55">
        <f>+'DAY23'!M191+'DAY24'!E191</f>
        <v>0</v>
      </c>
      <c r="N191" s="52">
        <f>+'DAY23'!N191+'DAY24'!F191</f>
        <v>0</v>
      </c>
      <c r="O191" s="276">
        <f>+'DAY23'!O191+'DAY24'!G191</f>
        <v>0</v>
      </c>
      <c r="P191" s="53">
        <f t="shared" si="81"/>
        <v>1.0416666666666667</v>
      </c>
      <c r="Q191" s="54">
        <f t="shared" si="82"/>
        <v>0</v>
      </c>
      <c r="R191" s="55">
        <f t="shared" si="83"/>
        <v>0</v>
      </c>
      <c r="S191" s="52">
        <f t="shared" si="84"/>
        <v>0</v>
      </c>
      <c r="T191" s="276">
        <f t="shared" si="85"/>
        <v>0</v>
      </c>
      <c r="U191" s="62">
        <f t="shared" si="73"/>
        <v>33.599999999999994</v>
      </c>
    </row>
    <row r="192" spans="1:21" x14ac:dyDescent="0.25">
      <c r="A192" s="81" t="s">
        <v>101</v>
      </c>
      <c r="B192" s="52">
        <f>'DAY23'!H192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+(Table126[[#This Row],[OPENING ]]+Table126[[#This Row],[RECEIPTS]]+Table126[[#This Row],[RETURNS]])-(Table126[[#This Row],[EXCHANGED]]+Table126[[#This Row],[SALES]]+Table126[[#This Row],[ISSUES]])</f>
        <v>10.199999999999999</v>
      </c>
      <c r="I192" s="53">
        <v>0</v>
      </c>
      <c r="J192" s="58">
        <f t="shared" si="86"/>
        <v>-10.199999999999999</v>
      </c>
      <c r="K192" s="53">
        <f>+'DAY23'!K192+'DAY24'!C192</f>
        <v>0</v>
      </c>
      <c r="L192" s="54">
        <f>+'DAY23'!L192+'DAY24'!D192</f>
        <v>0</v>
      </c>
      <c r="M192" s="55">
        <f>+'DAY23'!M192+'DAY24'!E192</f>
        <v>0</v>
      </c>
      <c r="N192" s="52">
        <f>+'DAY23'!N192+'DAY24'!F192</f>
        <v>0</v>
      </c>
      <c r="O192" s="276">
        <f>+'DAY23'!O192+'DAY24'!G192</f>
        <v>0</v>
      </c>
      <c r="P192" s="53">
        <f t="shared" si="81"/>
        <v>0</v>
      </c>
      <c r="Q192" s="54">
        <f t="shared" si="82"/>
        <v>0</v>
      </c>
      <c r="R192" s="55">
        <f t="shared" si="83"/>
        <v>0</v>
      </c>
      <c r="S192" s="52">
        <f t="shared" si="84"/>
        <v>0</v>
      </c>
      <c r="T192" s="276">
        <f t="shared" si="85"/>
        <v>0</v>
      </c>
      <c r="U192" s="62">
        <f t="shared" si="73"/>
        <v>0</v>
      </c>
    </row>
    <row r="193" spans="1:21" x14ac:dyDescent="0.25">
      <c r="A193" s="109" t="s">
        <v>102</v>
      </c>
      <c r="B193" s="52">
        <f>'DAY23'!H193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+(Table126[[#This Row],[OPENING ]]+Table126[[#This Row],[RECEIPTS]]+Table126[[#This Row],[RETURNS]])-(Table126[[#This Row],[EXCHANGED]]+Table126[[#This Row],[SALES]]+Table126[[#This Row],[ISSUES]])</f>
        <v>0</v>
      </c>
      <c r="I193" s="53">
        <v>0</v>
      </c>
      <c r="J193" s="58">
        <f t="shared" si="86"/>
        <v>0</v>
      </c>
      <c r="K193" s="53">
        <f>+'DAY23'!K193+'DAY24'!C193</f>
        <v>0</v>
      </c>
      <c r="L193" s="54">
        <f>+'DAY23'!L193+'DAY24'!D193</f>
        <v>0</v>
      </c>
      <c r="M193" s="55">
        <f>+'DAY23'!M193+'DAY24'!E193</f>
        <v>0</v>
      </c>
      <c r="N193" s="52">
        <f>+'DAY23'!N193+'DAY24'!F193</f>
        <v>0</v>
      </c>
      <c r="O193" s="276">
        <f>+'DAY23'!O193+'DAY24'!G193</f>
        <v>0</v>
      </c>
      <c r="P193" s="53">
        <f t="shared" si="81"/>
        <v>0</v>
      </c>
      <c r="Q193" s="54">
        <f t="shared" si="82"/>
        <v>0</v>
      </c>
      <c r="R193" s="55">
        <f t="shared" si="83"/>
        <v>0</v>
      </c>
      <c r="S193" s="52">
        <f t="shared" si="84"/>
        <v>0</v>
      </c>
      <c r="T193" s="276">
        <f t="shared" si="85"/>
        <v>0</v>
      </c>
      <c r="U193" s="62">
        <f t="shared" si="73"/>
        <v>0</v>
      </c>
    </row>
    <row r="194" spans="1:21" x14ac:dyDescent="0.25">
      <c r="A194" s="318" t="s">
        <v>103</v>
      </c>
      <c r="B194" s="52">
        <f>'DAY23'!H194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+(Table126[[#This Row],[OPENING ]]+Table126[[#This Row],[RECEIPTS]]+Table126[[#This Row],[RETURNS]])-(Table126[[#This Row],[EXCHANGED]]+Table126[[#This Row],[SALES]]+Table126[[#This Row],[ISSUES]])</f>
        <v>855.4</v>
      </c>
      <c r="I194" s="53">
        <v>0</v>
      </c>
      <c r="J194" s="58">
        <f t="shared" si="86"/>
        <v>-855.4</v>
      </c>
      <c r="K194" s="53">
        <f>+'DAY23'!K194+'DAY24'!C194</f>
        <v>0</v>
      </c>
      <c r="L194" s="54">
        <f>+'DAY23'!L194+'DAY24'!D194</f>
        <v>0</v>
      </c>
      <c r="M194" s="55">
        <f>+'DAY23'!M194+'DAY24'!E194</f>
        <v>0</v>
      </c>
      <c r="N194" s="52">
        <f>+'DAY23'!N194+'DAY24'!F194</f>
        <v>0</v>
      </c>
      <c r="O194" s="276">
        <f>+'DAY23'!O194+'DAY24'!G194</f>
        <v>0</v>
      </c>
      <c r="P194" s="53">
        <f t="shared" si="81"/>
        <v>0</v>
      </c>
      <c r="Q194" s="54">
        <f t="shared" si="82"/>
        <v>0</v>
      </c>
      <c r="R194" s="55">
        <f t="shared" si="83"/>
        <v>0</v>
      </c>
      <c r="S194" s="52">
        <f t="shared" si="84"/>
        <v>0</v>
      </c>
      <c r="T194" s="276">
        <f t="shared" si="85"/>
        <v>0</v>
      </c>
      <c r="U194" s="62">
        <f t="shared" si="73"/>
        <v>0</v>
      </c>
    </row>
    <row r="195" spans="1:21" x14ac:dyDescent="0.25">
      <c r="A195" s="87" t="s">
        <v>247</v>
      </c>
      <c r="B195" s="52">
        <f>'DAY23'!H195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+(Table126[[#This Row],[OPENING ]]+Table126[[#This Row],[RECEIPTS]]+Table126[[#This Row],[RETURNS]])-(Table126[[#This Row],[EXCHANGED]]+Table126[[#This Row],[SALES]]+Table126[[#This Row],[ISSUES]])</f>
        <v>3516.4</v>
      </c>
      <c r="I195" s="53">
        <v>0</v>
      </c>
      <c r="J195" s="58">
        <f t="shared" si="86"/>
        <v>-3516.4</v>
      </c>
      <c r="K195" s="53">
        <f>+'DAY23'!K195+'DAY24'!C195</f>
        <v>0</v>
      </c>
      <c r="L195" s="54">
        <f>+'DAY23'!L195+'DAY24'!D195</f>
        <v>9.6</v>
      </c>
      <c r="M195" s="55">
        <f>+'DAY23'!M195+'DAY24'!E195</f>
        <v>0</v>
      </c>
      <c r="N195" s="52">
        <f>+'DAY23'!N195+'DAY24'!F195</f>
        <v>0</v>
      </c>
      <c r="O195" s="276">
        <f>+'DAY23'!O195+'DAY24'!G195</f>
        <v>0</v>
      </c>
      <c r="P195" s="53">
        <f t="shared" si="81"/>
        <v>0</v>
      </c>
      <c r="Q195" s="54">
        <f t="shared" si="82"/>
        <v>0.39999999999999997</v>
      </c>
      <c r="R195" s="55">
        <f t="shared" si="83"/>
        <v>0</v>
      </c>
      <c r="S195" s="52">
        <f t="shared" si="84"/>
        <v>0</v>
      </c>
      <c r="T195" s="276">
        <f t="shared" si="85"/>
        <v>0</v>
      </c>
      <c r="U195" s="62">
        <f t="shared" si="73"/>
        <v>8791.0000000000018</v>
      </c>
    </row>
    <row r="196" spans="1:21" x14ac:dyDescent="0.25">
      <c r="A196" s="87" t="s">
        <v>104</v>
      </c>
      <c r="B196" s="52">
        <f>'DAY23'!H196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+(Table126[[#This Row],[OPENING ]]+Table126[[#This Row],[RECEIPTS]]+Table126[[#This Row],[RETURNS]])-(Table126[[#This Row],[EXCHANGED]]+Table126[[#This Row],[SALES]]+Table126[[#This Row],[ISSUES]])</f>
        <v>200</v>
      </c>
      <c r="I196" s="53">
        <v>0</v>
      </c>
      <c r="J196" s="58">
        <f t="shared" si="86"/>
        <v>-200</v>
      </c>
      <c r="K196" s="53">
        <f>+'DAY23'!K196+'DAY24'!C196</f>
        <v>0</v>
      </c>
      <c r="L196" s="54">
        <f>+'DAY23'!L196+'DAY24'!D196</f>
        <v>0</v>
      </c>
      <c r="M196" s="55">
        <f>+'DAY23'!M196+'DAY24'!E196</f>
        <v>0</v>
      </c>
      <c r="N196" s="52">
        <f>+'DAY23'!N196+'DAY24'!F196</f>
        <v>0</v>
      </c>
      <c r="O196" s="276">
        <f>+'DAY23'!O196+'DAY24'!G196</f>
        <v>0</v>
      </c>
      <c r="P196" s="53">
        <f t="shared" si="81"/>
        <v>0</v>
      </c>
      <c r="Q196" s="54">
        <f t="shared" si="82"/>
        <v>0</v>
      </c>
      <c r="R196" s="55">
        <f t="shared" si="83"/>
        <v>0</v>
      </c>
      <c r="S196" s="52">
        <f t="shared" si="84"/>
        <v>0</v>
      </c>
      <c r="T196" s="276">
        <f t="shared" si="85"/>
        <v>0</v>
      </c>
      <c r="U196" s="62">
        <f t="shared" si="73"/>
        <v>0</v>
      </c>
    </row>
    <row r="197" spans="1:21" x14ac:dyDescent="0.25">
      <c r="A197" s="85" t="s">
        <v>118</v>
      </c>
      <c r="B197" s="52">
        <f>'DAY23'!H197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+(Table126[[#This Row],[OPENING ]]+Table126[[#This Row],[RECEIPTS]]+Table126[[#This Row],[RETURNS]])-(Table126[[#This Row],[EXCHANGED]]+Table126[[#This Row],[SALES]]+Table126[[#This Row],[ISSUES]])</f>
        <v>0</v>
      </c>
      <c r="I197" s="53">
        <v>0</v>
      </c>
      <c r="J197" s="58">
        <f t="shared" si="86"/>
        <v>0</v>
      </c>
      <c r="K197" s="53">
        <f>+'DAY23'!K197+'DAY24'!C197</f>
        <v>0</v>
      </c>
      <c r="L197" s="54">
        <f>+'DAY23'!L197+'DAY24'!D197</f>
        <v>0</v>
      </c>
      <c r="M197" s="55">
        <f>+'DAY23'!M197+'DAY24'!E197</f>
        <v>0</v>
      </c>
      <c r="N197" s="52">
        <f>+'DAY23'!N197+'DAY24'!F197</f>
        <v>0</v>
      </c>
      <c r="O197" s="276">
        <f>+'DAY23'!O197+'DAY24'!G197</f>
        <v>0</v>
      </c>
      <c r="P197" s="53">
        <f t="shared" si="81"/>
        <v>0</v>
      </c>
      <c r="Q197" s="54">
        <f t="shared" si="82"/>
        <v>0</v>
      </c>
      <c r="R197" s="55">
        <f t="shared" si="83"/>
        <v>0</v>
      </c>
      <c r="S197" s="52">
        <f t="shared" si="84"/>
        <v>0</v>
      </c>
      <c r="T197" s="276">
        <f t="shared" si="85"/>
        <v>0</v>
      </c>
      <c r="U197" s="62">
        <f t="shared" si="73"/>
        <v>0</v>
      </c>
    </row>
    <row r="198" spans="1:21" x14ac:dyDescent="0.25">
      <c r="A198" s="94" t="s">
        <v>119</v>
      </c>
      <c r="B198" s="52">
        <f>'DAY23'!H198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+(Table126[[#This Row],[OPENING ]]+Table126[[#This Row],[RECEIPTS]]+Table126[[#This Row],[RETURNS]])-(Table126[[#This Row],[EXCHANGED]]+Table126[[#This Row],[SALES]]+Table126[[#This Row],[ISSUES]])</f>
        <v>0</v>
      </c>
      <c r="I198" s="53">
        <v>0</v>
      </c>
      <c r="J198" s="58">
        <f t="shared" si="86"/>
        <v>0</v>
      </c>
      <c r="K198" s="53">
        <f>+'DAY23'!K198+'DAY24'!C198</f>
        <v>0</v>
      </c>
      <c r="L198" s="54">
        <f>+'DAY23'!L198+'DAY24'!D198</f>
        <v>0</v>
      </c>
      <c r="M198" s="55">
        <f>+'DAY23'!M198+'DAY24'!E198</f>
        <v>0</v>
      </c>
      <c r="N198" s="52">
        <f>+'DAY23'!N198+'DAY24'!F198</f>
        <v>0</v>
      </c>
      <c r="O198" s="276">
        <f>+'DAY23'!O198+'DAY24'!G198</f>
        <v>0</v>
      </c>
      <c r="P198" s="53">
        <f t="shared" si="81"/>
        <v>0</v>
      </c>
      <c r="Q198" s="54">
        <f t="shared" si="82"/>
        <v>0</v>
      </c>
      <c r="R198" s="55">
        <f t="shared" si="83"/>
        <v>0</v>
      </c>
      <c r="S198" s="52">
        <f t="shared" si="84"/>
        <v>0</v>
      </c>
      <c r="T198" s="276">
        <f t="shared" si="85"/>
        <v>0</v>
      </c>
      <c r="U198" s="62">
        <f t="shared" si="73"/>
        <v>0</v>
      </c>
    </row>
    <row r="199" spans="1:21" x14ac:dyDescent="0.25">
      <c r="A199" s="84" t="s">
        <v>145</v>
      </c>
      <c r="B199" s="52">
        <f>'DAY23'!H199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+(Table126[[#This Row],[OPENING ]]+Table126[[#This Row],[RECEIPTS]]+Table126[[#This Row],[RETURNS]])-(Table126[[#This Row],[EXCHANGED]]+Table126[[#This Row],[SALES]]+Table126[[#This Row],[ISSUES]])</f>
        <v>0</v>
      </c>
      <c r="I199" s="53">
        <v>0</v>
      </c>
      <c r="J199" s="58">
        <f t="shared" si="86"/>
        <v>0</v>
      </c>
      <c r="K199" s="53">
        <f>+'DAY23'!K199+'DAY24'!C199</f>
        <v>0</v>
      </c>
      <c r="L199" s="54">
        <f>+'DAY23'!L199+'DAY24'!D199</f>
        <v>0</v>
      </c>
      <c r="M199" s="55">
        <f>+'DAY23'!M199+'DAY24'!E199</f>
        <v>0</v>
      </c>
      <c r="N199" s="52">
        <f>+'DAY23'!N199+'DAY24'!F199</f>
        <v>0</v>
      </c>
      <c r="O199" s="276">
        <f>+'DAY23'!O199+'DAY24'!G199</f>
        <v>0</v>
      </c>
      <c r="P199" s="53">
        <f t="shared" si="81"/>
        <v>0</v>
      </c>
      <c r="Q199" s="54">
        <f t="shared" si="82"/>
        <v>0</v>
      </c>
      <c r="R199" s="55">
        <f t="shared" si="83"/>
        <v>0</v>
      </c>
      <c r="S199" s="52">
        <f t="shared" si="84"/>
        <v>0</v>
      </c>
      <c r="T199" s="276">
        <f t="shared" si="85"/>
        <v>0</v>
      </c>
      <c r="U199" s="62">
        <f t="shared" si="73"/>
        <v>0</v>
      </c>
    </row>
    <row r="200" spans="1:21" x14ac:dyDescent="0.25">
      <c r="A200" s="88" t="s">
        <v>218</v>
      </c>
      <c r="B200" s="52">
        <f>'DAY23'!H200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+(Table126[[#This Row],[OPENING ]]+Table126[[#This Row],[RECEIPTS]]+Table126[[#This Row],[RETURNS]])-(Table126[[#This Row],[EXCHANGED]]+Table126[[#This Row],[SALES]]+Table126[[#This Row],[ISSUES]])</f>
        <v>0</v>
      </c>
      <c r="I200" s="53">
        <v>0</v>
      </c>
      <c r="J200" s="58">
        <f t="shared" si="86"/>
        <v>0</v>
      </c>
      <c r="K200" s="53">
        <f>+'DAY23'!K200+'DAY24'!C200</f>
        <v>0</v>
      </c>
      <c r="L200" s="54">
        <f>+'DAY23'!L200+'DAY24'!D200</f>
        <v>0</v>
      </c>
      <c r="M200" s="55">
        <f>+'DAY23'!M200+'DAY24'!E200</f>
        <v>0</v>
      </c>
      <c r="N200" s="52">
        <f>+'DAY23'!N200+'DAY24'!F200</f>
        <v>0</v>
      </c>
      <c r="O200" s="276">
        <f>+'DAY23'!O200+'DAY24'!G200</f>
        <v>0</v>
      </c>
      <c r="P200" s="53">
        <f t="shared" si="81"/>
        <v>0</v>
      </c>
      <c r="Q200" s="54">
        <f t="shared" si="82"/>
        <v>0</v>
      </c>
      <c r="R200" s="55">
        <f t="shared" si="83"/>
        <v>0</v>
      </c>
      <c r="S200" s="52">
        <f t="shared" si="84"/>
        <v>0</v>
      </c>
      <c r="T200" s="276">
        <f t="shared" si="85"/>
        <v>0</v>
      </c>
      <c r="U200" s="62">
        <f t="shared" si="73"/>
        <v>0</v>
      </c>
    </row>
    <row r="201" spans="1:21" x14ac:dyDescent="0.25">
      <c r="A201" s="88" t="s">
        <v>219</v>
      </c>
      <c r="B201" s="52">
        <f>'DAY23'!H201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+(Table126[[#This Row],[OPENING ]]+Table126[[#This Row],[RECEIPTS]]+Table126[[#This Row],[RETURNS]])-(Table126[[#This Row],[EXCHANGED]]+Table126[[#This Row],[SALES]]+Table126[[#This Row],[ISSUES]])</f>
        <v>0</v>
      </c>
      <c r="I201" s="53">
        <v>0</v>
      </c>
      <c r="J201" s="58">
        <f t="shared" si="86"/>
        <v>0</v>
      </c>
      <c r="K201" s="53">
        <f>+'DAY23'!K201+'DAY24'!C201</f>
        <v>0</v>
      </c>
      <c r="L201" s="54">
        <f>+'DAY23'!L201+'DAY24'!D201</f>
        <v>0</v>
      </c>
      <c r="M201" s="55">
        <f>+'DAY23'!M201+'DAY24'!E201</f>
        <v>0</v>
      </c>
      <c r="N201" s="52">
        <f>+'DAY23'!N201+'DAY24'!F201</f>
        <v>0</v>
      </c>
      <c r="O201" s="276">
        <f>+'DAY23'!O201+'DAY24'!G201</f>
        <v>0</v>
      </c>
      <c r="P201" s="53">
        <f t="shared" si="81"/>
        <v>0</v>
      </c>
      <c r="Q201" s="54">
        <f t="shared" si="82"/>
        <v>0</v>
      </c>
      <c r="R201" s="55">
        <f t="shared" si="83"/>
        <v>0</v>
      </c>
      <c r="S201" s="52">
        <f t="shared" si="84"/>
        <v>0</v>
      </c>
      <c r="T201" s="276">
        <f t="shared" si="85"/>
        <v>0</v>
      </c>
      <c r="U201" s="62">
        <f t="shared" si="73"/>
        <v>0</v>
      </c>
    </row>
    <row r="202" spans="1:21" x14ac:dyDescent="0.25">
      <c r="A202" s="317" t="s">
        <v>234</v>
      </c>
      <c r="B202" s="52">
        <f>'DAY23'!H202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+(Table126[[#This Row],[OPENING ]]+Table126[[#This Row],[RECEIPTS]]+Table126[[#This Row],[RETURNS]])-(Table126[[#This Row],[EXCHANGED]]+Table126[[#This Row],[SALES]]+Table126[[#This Row],[ISSUES]])</f>
        <v>0.19999999999999896</v>
      </c>
      <c r="I202" s="53">
        <v>0</v>
      </c>
      <c r="J202" s="58">
        <f t="shared" si="86"/>
        <v>-0.19999999999999896</v>
      </c>
      <c r="K202" s="53">
        <f>+'DAY23'!K202+'DAY24'!C202</f>
        <v>0</v>
      </c>
      <c r="L202" s="54">
        <f>+'DAY23'!L202+'DAY24'!D202</f>
        <v>0</v>
      </c>
      <c r="M202" s="55">
        <f>+'DAY23'!M202+'DAY24'!E202</f>
        <v>0</v>
      </c>
      <c r="N202" s="52">
        <f>+'DAY23'!N202+'DAY24'!F202</f>
        <v>0</v>
      </c>
      <c r="O202" s="276">
        <f>+'DAY23'!O202+'DAY24'!G202</f>
        <v>11.08</v>
      </c>
      <c r="P202" s="53">
        <f t="shared" si="81"/>
        <v>0</v>
      </c>
      <c r="Q202" s="54">
        <f t="shared" si="82"/>
        <v>0</v>
      </c>
      <c r="R202" s="55">
        <f t="shared" si="83"/>
        <v>0</v>
      </c>
      <c r="S202" s="52">
        <f t="shared" si="84"/>
        <v>0</v>
      </c>
      <c r="T202" s="276">
        <f t="shared" si="85"/>
        <v>0.46166666666666667</v>
      </c>
      <c r="U202" s="62">
        <f t="shared" si="73"/>
        <v>0.43321299638988942</v>
      </c>
    </row>
    <row r="203" spans="1:21" x14ac:dyDescent="0.25">
      <c r="A203" s="319" t="s">
        <v>224</v>
      </c>
      <c r="B203" s="52">
        <f>'DAY23'!H203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+(Table126[[#This Row],[OPENING ]]+Table126[[#This Row],[RECEIPTS]]+Table126[[#This Row],[RETURNS]])-(Table126[[#This Row],[EXCHANGED]]+Table126[[#This Row],[SALES]]+Table126[[#This Row],[ISSUES]])</f>
        <v>3.4</v>
      </c>
      <c r="I203" s="53">
        <v>0</v>
      </c>
      <c r="J203" s="58">
        <f t="shared" si="86"/>
        <v>-3.4</v>
      </c>
      <c r="K203" s="53">
        <f>+'DAY23'!K203+'DAY24'!C203</f>
        <v>0</v>
      </c>
      <c r="L203" s="54">
        <f>+'DAY23'!L203+'DAY24'!D203</f>
        <v>0</v>
      </c>
      <c r="M203" s="55">
        <f>+'DAY23'!M203+'DAY24'!E203</f>
        <v>0</v>
      </c>
      <c r="N203" s="52">
        <f>+'DAY23'!N203+'DAY24'!F203</f>
        <v>0</v>
      </c>
      <c r="O203" s="276">
        <f>+'DAY23'!O203+'DAY24'!G203</f>
        <v>0</v>
      </c>
      <c r="P203" s="53">
        <f t="shared" si="81"/>
        <v>0</v>
      </c>
      <c r="Q203" s="54">
        <f t="shared" si="82"/>
        <v>0</v>
      </c>
      <c r="R203" s="55">
        <f t="shared" si="83"/>
        <v>0</v>
      </c>
      <c r="S203" s="52">
        <f t="shared" si="84"/>
        <v>0</v>
      </c>
      <c r="T203" s="276">
        <f t="shared" si="85"/>
        <v>0</v>
      </c>
      <c r="U203" s="62">
        <f t="shared" si="73"/>
        <v>0</v>
      </c>
    </row>
    <row r="204" spans="1:21" x14ac:dyDescent="0.25">
      <c r="A204" s="105" t="s">
        <v>237</v>
      </c>
      <c r="B204" s="52">
        <f>'DAY23'!H204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+(Table126[[#This Row],[OPENING ]]+Table126[[#This Row],[RECEIPTS]]+Table126[[#This Row],[RETURNS]])-(Table126[[#This Row],[EXCHANGED]]+Table126[[#This Row],[SALES]]+Table126[[#This Row],[ISSUES]])</f>
        <v>0</v>
      </c>
      <c r="I204" s="53">
        <v>0</v>
      </c>
      <c r="J204" s="58">
        <f t="shared" si="86"/>
        <v>0</v>
      </c>
      <c r="K204" s="53">
        <f>+'DAY23'!K204+'DAY24'!C204</f>
        <v>0</v>
      </c>
      <c r="L204" s="54">
        <f>+'DAY23'!L204+'DAY24'!D204</f>
        <v>0</v>
      </c>
      <c r="M204" s="55">
        <f>+'DAY23'!M204+'DAY24'!E204</f>
        <v>0</v>
      </c>
      <c r="N204" s="52">
        <f>+'DAY23'!N204+'DAY24'!F204</f>
        <v>0</v>
      </c>
      <c r="O204" s="276">
        <f>+'DAY23'!O204+'DAY24'!G204</f>
        <v>0</v>
      </c>
      <c r="P204" s="53">
        <f t="shared" si="81"/>
        <v>0</v>
      </c>
      <c r="Q204" s="54">
        <f t="shared" si="82"/>
        <v>0</v>
      </c>
      <c r="R204" s="55">
        <f t="shared" si="83"/>
        <v>0</v>
      </c>
      <c r="S204" s="52">
        <f t="shared" si="84"/>
        <v>0</v>
      </c>
      <c r="T204" s="276">
        <f t="shared" si="85"/>
        <v>0</v>
      </c>
      <c r="U204" s="62">
        <f t="shared" si="73"/>
        <v>0</v>
      </c>
    </row>
    <row r="205" spans="1:21" x14ac:dyDescent="0.25">
      <c r="A205" s="87" t="s">
        <v>238</v>
      </c>
      <c r="B205" s="52">
        <f>'DAY23'!H205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+(Table126[[#This Row],[OPENING ]]+Table126[[#This Row],[RECEIPTS]]+Table126[[#This Row],[RETURNS]])-(Table126[[#This Row],[EXCHANGED]]+Table126[[#This Row],[SALES]]+Table126[[#This Row],[ISSUES]])</f>
        <v>0</v>
      </c>
      <c r="I205" s="53">
        <v>0</v>
      </c>
      <c r="J205" s="58">
        <f t="shared" si="86"/>
        <v>0</v>
      </c>
      <c r="K205" s="53">
        <f>+'DAY23'!K205+'DAY24'!C205</f>
        <v>0</v>
      </c>
      <c r="L205" s="54">
        <f>+'DAY23'!L205+'DAY24'!D205</f>
        <v>0</v>
      </c>
      <c r="M205" s="55">
        <f>+'DAY23'!M205+'DAY24'!E205</f>
        <v>0</v>
      </c>
      <c r="N205" s="52">
        <f>+'DAY23'!N205+'DAY24'!F205</f>
        <v>0</v>
      </c>
      <c r="O205" s="276">
        <f>+'DAY23'!O205+'DAY24'!G205</f>
        <v>0</v>
      </c>
      <c r="P205" s="53">
        <f t="shared" si="81"/>
        <v>0</v>
      </c>
      <c r="Q205" s="54">
        <f t="shared" si="82"/>
        <v>0</v>
      </c>
      <c r="R205" s="55">
        <f t="shared" si="83"/>
        <v>0</v>
      </c>
      <c r="S205" s="52">
        <f t="shared" si="84"/>
        <v>0</v>
      </c>
      <c r="T205" s="276">
        <f t="shared" si="85"/>
        <v>0</v>
      </c>
      <c r="U205" s="62">
        <f t="shared" si="73"/>
        <v>0</v>
      </c>
    </row>
    <row r="206" spans="1:21" x14ac:dyDescent="0.25">
      <c r="A206" s="87" t="s">
        <v>239</v>
      </c>
      <c r="B206" s="52">
        <f>'DAY23'!H206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+(Table126[[#This Row],[OPENING ]]+Table126[[#This Row],[RECEIPTS]]+Table126[[#This Row],[RETURNS]])-(Table126[[#This Row],[EXCHANGED]]+Table126[[#This Row],[SALES]]+Table126[[#This Row],[ISSUES]])</f>
        <v>0</v>
      </c>
      <c r="I206" s="53">
        <v>0</v>
      </c>
      <c r="J206" s="58">
        <f t="shared" si="86"/>
        <v>0</v>
      </c>
      <c r="K206" s="53">
        <f>+'DAY23'!K206+'DAY24'!C206</f>
        <v>0</v>
      </c>
      <c r="L206" s="54">
        <f>+'DAY23'!L206+'DAY24'!D206</f>
        <v>0</v>
      </c>
      <c r="M206" s="55">
        <f>+'DAY23'!M206+'DAY24'!E206</f>
        <v>0</v>
      </c>
      <c r="N206" s="52">
        <f>+'DAY23'!N206+'DAY24'!F206</f>
        <v>0</v>
      </c>
      <c r="O206" s="276">
        <f>+'DAY23'!O206+'DAY24'!G206</f>
        <v>0</v>
      </c>
      <c r="P206" s="53">
        <f t="shared" si="81"/>
        <v>0</v>
      </c>
      <c r="Q206" s="54">
        <f t="shared" si="82"/>
        <v>0</v>
      </c>
      <c r="R206" s="55">
        <f t="shared" si="83"/>
        <v>0</v>
      </c>
      <c r="S206" s="52">
        <f t="shared" si="84"/>
        <v>0</v>
      </c>
      <c r="T206" s="276">
        <f t="shared" si="85"/>
        <v>0</v>
      </c>
      <c r="U206" s="62">
        <f t="shared" si="73"/>
        <v>0</v>
      </c>
    </row>
    <row r="207" spans="1:21" x14ac:dyDescent="0.25">
      <c r="A207" s="85" t="s">
        <v>242</v>
      </c>
      <c r="B207" s="52">
        <f>'DAY23'!H207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+(Table126[[#This Row],[OPENING ]]+Table126[[#This Row],[RECEIPTS]]+Table126[[#This Row],[RETURNS]])-(Table126[[#This Row],[EXCHANGED]]+Table126[[#This Row],[SALES]]+Table126[[#This Row],[ISSUES]])</f>
        <v>0</v>
      </c>
      <c r="I207" s="53">
        <v>0</v>
      </c>
      <c r="J207" s="58">
        <f t="shared" si="86"/>
        <v>0</v>
      </c>
      <c r="K207" s="53">
        <f>+'DAY23'!K207+'DAY24'!C207</f>
        <v>0</v>
      </c>
      <c r="L207" s="54">
        <f>+'DAY23'!L207+'DAY24'!D207</f>
        <v>0</v>
      </c>
      <c r="M207" s="55">
        <f>+'DAY23'!M207+'DAY24'!E207</f>
        <v>0</v>
      </c>
      <c r="N207" s="52">
        <f>+'DAY23'!N207+'DAY24'!F207</f>
        <v>0</v>
      </c>
      <c r="O207" s="276">
        <f>+'DAY23'!O207+'DAY24'!G207</f>
        <v>0</v>
      </c>
      <c r="P207" s="53">
        <f t="shared" si="81"/>
        <v>0</v>
      </c>
      <c r="Q207" s="54">
        <f t="shared" si="82"/>
        <v>0</v>
      </c>
      <c r="R207" s="55">
        <f t="shared" si="83"/>
        <v>0</v>
      </c>
      <c r="S207" s="52">
        <f t="shared" si="84"/>
        <v>0</v>
      </c>
      <c r="T207" s="276">
        <f t="shared" si="85"/>
        <v>0</v>
      </c>
      <c r="U207" s="62">
        <f t="shared" si="73"/>
        <v>0</v>
      </c>
    </row>
    <row r="208" spans="1:21" x14ac:dyDescent="0.25">
      <c r="A208" s="85" t="s">
        <v>250</v>
      </c>
      <c r="B208" s="52">
        <f>'DAY23'!H208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+(Table126[[#This Row],[OPENING ]]+Table126[[#This Row],[RECEIPTS]]+Table126[[#This Row],[RETURNS]])-(Table126[[#This Row],[EXCHANGED]]+Table126[[#This Row],[SALES]]+Table126[[#This Row],[ISSUES]])</f>
        <v>275</v>
      </c>
      <c r="I208" s="53">
        <v>0</v>
      </c>
      <c r="J208" s="58">
        <f t="shared" si="86"/>
        <v>-275</v>
      </c>
      <c r="K208" s="53">
        <f>+'DAY23'!K208+'DAY24'!C208</f>
        <v>500</v>
      </c>
      <c r="L208" s="54">
        <f>+'DAY23'!L208+'DAY24'!D208</f>
        <v>0</v>
      </c>
      <c r="M208" s="55">
        <f>+'DAY23'!M208+'DAY24'!E208</f>
        <v>0</v>
      </c>
      <c r="N208" s="52">
        <f>+'DAY23'!N208+'DAY24'!F208</f>
        <v>0</v>
      </c>
      <c r="O208" s="276">
        <f>+'DAY23'!O208+'DAY24'!G208</f>
        <v>525</v>
      </c>
      <c r="P208" s="53">
        <f t="shared" si="81"/>
        <v>20.833333333333332</v>
      </c>
      <c r="Q208" s="54">
        <f t="shared" si="82"/>
        <v>0</v>
      </c>
      <c r="R208" s="55">
        <f t="shared" si="83"/>
        <v>0</v>
      </c>
      <c r="S208" s="52">
        <f t="shared" si="84"/>
        <v>0</v>
      </c>
      <c r="T208" s="276">
        <f t="shared" si="85"/>
        <v>21.875</v>
      </c>
      <c r="U208" s="62">
        <f t="shared" si="73"/>
        <v>6.4390243902439028</v>
      </c>
    </row>
    <row r="209" spans="1:21" x14ac:dyDescent="0.25">
      <c r="A209" s="87" t="s">
        <v>251</v>
      </c>
      <c r="B209" s="52">
        <f>'DAY23'!H209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+(Table126[[#This Row],[OPENING ]]+Table126[[#This Row],[RECEIPTS]]+Table126[[#This Row],[RETURNS]])-(Table126[[#This Row],[EXCHANGED]]+Table126[[#This Row],[SALES]]+Table126[[#This Row],[ISSUES]])</f>
        <v>300</v>
      </c>
      <c r="I209" s="53">
        <v>0</v>
      </c>
      <c r="J209" s="58">
        <f t="shared" si="86"/>
        <v>-300</v>
      </c>
      <c r="K209" s="53">
        <f>+'DAY23'!K209+'DAY24'!C209</f>
        <v>800</v>
      </c>
      <c r="L209" s="54">
        <f>+'DAY23'!L209+'DAY24'!D209</f>
        <v>0</v>
      </c>
      <c r="M209" s="55">
        <f>+'DAY23'!M209+'DAY24'!E209</f>
        <v>0</v>
      </c>
      <c r="N209" s="52">
        <f>+'DAY23'!N209+'DAY24'!F209</f>
        <v>0</v>
      </c>
      <c r="O209" s="276">
        <f>+'DAY23'!O209+'DAY24'!G209</f>
        <v>639.20000000000005</v>
      </c>
      <c r="P209" s="53">
        <f t="shared" si="81"/>
        <v>33.333333333333336</v>
      </c>
      <c r="Q209" s="54">
        <f t="shared" si="82"/>
        <v>0</v>
      </c>
      <c r="R209" s="55">
        <f t="shared" si="83"/>
        <v>0</v>
      </c>
      <c r="S209" s="52">
        <f t="shared" si="84"/>
        <v>0</v>
      </c>
      <c r="T209" s="276">
        <f t="shared" si="85"/>
        <v>26.633333333333336</v>
      </c>
      <c r="U209" s="62">
        <f t="shared" si="73"/>
        <v>5.0027793218454697</v>
      </c>
    </row>
    <row r="210" spans="1:21" x14ac:dyDescent="0.25">
      <c r="A210" s="87"/>
      <c r="B210" s="52">
        <f>'DAY23'!H210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+(Table126[[#This Row],[OPENING ]]+Table126[[#This Row],[RECEIPTS]]+Table126[[#This Row],[RETURNS]])-(Table126[[#This Row],[EXCHANGED]]+Table126[[#This Row],[SALES]]+Table126[[#This Row],[ISSUES]])</f>
        <v>49</v>
      </c>
      <c r="I210" s="53">
        <v>0</v>
      </c>
      <c r="J210" s="58">
        <f t="shared" si="86"/>
        <v>-49</v>
      </c>
      <c r="K210" s="53">
        <f>+'DAY23'!K210+'DAY24'!C210</f>
        <v>50</v>
      </c>
      <c r="L210" s="54">
        <f>+'DAY23'!L210+'DAY24'!D210</f>
        <v>0</v>
      </c>
      <c r="M210" s="55">
        <f>+'DAY23'!M210+'DAY24'!E210</f>
        <v>0</v>
      </c>
      <c r="N210" s="52">
        <f>+'DAY23'!N210+'DAY24'!F210</f>
        <v>0</v>
      </c>
      <c r="O210" s="276">
        <f>+'DAY23'!O210+'DAY24'!G210</f>
        <v>1</v>
      </c>
      <c r="P210" s="53">
        <f t="shared" si="81"/>
        <v>2.0833333333333335</v>
      </c>
      <c r="Q210" s="54">
        <f t="shared" si="82"/>
        <v>0</v>
      </c>
      <c r="R210" s="55">
        <f t="shared" si="83"/>
        <v>0</v>
      </c>
      <c r="S210" s="52">
        <f t="shared" si="84"/>
        <v>0</v>
      </c>
      <c r="T210" s="276">
        <f t="shared" si="85"/>
        <v>4.1666666666666664E-2</v>
      </c>
      <c r="U210" s="62">
        <f t="shared" ref="U210:U240" si="87">IFERROR(+H210/(P210+Q210+R210+S210+T210),0)</f>
        <v>23.058823529411764</v>
      </c>
    </row>
    <row r="211" spans="1:21" x14ac:dyDescent="0.25">
      <c r="A211" s="87"/>
      <c r="B211" s="52">
        <f>'DAY23'!H211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+(Table126[[#This Row],[OPENING ]]+Table126[[#This Row],[RECEIPTS]]+Table126[[#This Row],[RETURNS]])-(Table126[[#This Row],[EXCHANGED]]+Table126[[#This Row],[SALES]]+Table126[[#This Row],[ISSUES]])</f>
        <v>0</v>
      </c>
      <c r="I211" s="53">
        <v>0</v>
      </c>
      <c r="J211" s="58">
        <f t="shared" si="86"/>
        <v>0</v>
      </c>
      <c r="K211" s="53">
        <f>+'DAY23'!K211+'DAY24'!C211</f>
        <v>0</v>
      </c>
      <c r="L211" s="54">
        <f>+'DAY23'!L211+'DAY24'!D211</f>
        <v>0</v>
      </c>
      <c r="M211" s="55">
        <f>+'DAY23'!M211+'DAY24'!E211</f>
        <v>0</v>
      </c>
      <c r="N211" s="52">
        <f>+'DAY23'!N211+'DAY24'!F211</f>
        <v>0</v>
      </c>
      <c r="O211" s="276">
        <f>+'DAY23'!O211+'DAY24'!G211</f>
        <v>0</v>
      </c>
      <c r="P211" s="53">
        <f t="shared" si="81"/>
        <v>0</v>
      </c>
      <c r="Q211" s="54">
        <f t="shared" si="82"/>
        <v>0</v>
      </c>
      <c r="R211" s="55">
        <f t="shared" si="83"/>
        <v>0</v>
      </c>
      <c r="S211" s="52">
        <f t="shared" si="84"/>
        <v>0</v>
      </c>
      <c r="T211" s="276">
        <f t="shared" si="85"/>
        <v>0</v>
      </c>
      <c r="U211" s="62">
        <f t="shared" si="87"/>
        <v>0</v>
      </c>
    </row>
    <row r="212" spans="1:21" x14ac:dyDescent="0.25">
      <c r="A212" s="87"/>
      <c r="B212" s="52">
        <f>'DAY23'!H212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+(Table126[[#This Row],[OPENING ]]+Table126[[#This Row],[RECEIPTS]]+Table126[[#This Row],[RETURNS]])-(Table126[[#This Row],[EXCHANGED]]+Table126[[#This Row],[SALES]]+Table126[[#This Row],[ISSUES]])</f>
        <v>0</v>
      </c>
      <c r="I212" s="53">
        <v>0</v>
      </c>
      <c r="J212" s="58">
        <f t="shared" si="86"/>
        <v>0</v>
      </c>
      <c r="K212" s="53">
        <f>+'DAY23'!K212+'DAY24'!C212</f>
        <v>0</v>
      </c>
      <c r="L212" s="54">
        <f>+'DAY23'!L212+'DAY24'!D212</f>
        <v>0</v>
      </c>
      <c r="M212" s="55">
        <f>+'DAY23'!M212+'DAY24'!E212</f>
        <v>0</v>
      </c>
      <c r="N212" s="52">
        <f>+'DAY23'!N212+'DAY24'!F212</f>
        <v>0</v>
      </c>
      <c r="O212" s="276">
        <f>+'DAY23'!O212+'DAY24'!G212</f>
        <v>0</v>
      </c>
      <c r="P212" s="53">
        <f t="shared" si="81"/>
        <v>0</v>
      </c>
      <c r="Q212" s="54">
        <f t="shared" si="82"/>
        <v>0</v>
      </c>
      <c r="R212" s="55">
        <f t="shared" si="83"/>
        <v>0</v>
      </c>
      <c r="S212" s="52">
        <f t="shared" si="84"/>
        <v>0</v>
      </c>
      <c r="T212" s="276">
        <f t="shared" si="85"/>
        <v>0</v>
      </c>
      <c r="U212" s="62">
        <f t="shared" si="87"/>
        <v>0</v>
      </c>
    </row>
    <row r="213" spans="1:21" ht="15.75" thickBot="1" x14ac:dyDescent="0.3">
      <c r="A213" s="179"/>
      <c r="B213" s="52">
        <f>'DAY23'!H213</f>
        <v>0</v>
      </c>
      <c r="C213" s="53">
        <v>0</v>
      </c>
      <c r="D213" s="54">
        <v>0</v>
      </c>
      <c r="E213" s="55">
        <v>0</v>
      </c>
      <c r="F213" s="52">
        <v>0</v>
      </c>
      <c r="G213" s="276">
        <v>0</v>
      </c>
      <c r="H213" s="54">
        <f>+(Table126[[#This Row],[OPENING ]]+Table126[[#This Row],[RECEIPTS]]+Table126[[#This Row],[RETURNS]])-(Table126[[#This Row],[EXCHANGED]]+Table126[[#This Row],[SALES]]+Table126[[#This Row],[ISSUES]])</f>
        <v>0</v>
      </c>
      <c r="I213" s="144">
        <v>0</v>
      </c>
      <c r="J213" s="148">
        <f t="shared" si="86"/>
        <v>0</v>
      </c>
      <c r="K213" s="53">
        <f>+'DAY23'!K213+'DAY24'!C213</f>
        <v>0</v>
      </c>
      <c r="L213" s="54">
        <f>+'DAY23'!L213+'DAY24'!D213</f>
        <v>0</v>
      </c>
      <c r="M213" s="55">
        <f>+'DAY23'!M213+'DAY24'!E213</f>
        <v>0</v>
      </c>
      <c r="N213" s="52">
        <f>+'DAY23'!N213+'DAY24'!F213</f>
        <v>0</v>
      </c>
      <c r="O213" s="276">
        <f>+'DAY23'!O213+'DAY24'!G213</f>
        <v>0</v>
      </c>
      <c r="P213" s="53">
        <f t="shared" si="81"/>
        <v>0</v>
      </c>
      <c r="Q213" s="54">
        <f t="shared" si="82"/>
        <v>0</v>
      </c>
      <c r="R213" s="55">
        <f t="shared" si="83"/>
        <v>0</v>
      </c>
      <c r="S213" s="52">
        <f t="shared" si="84"/>
        <v>0</v>
      </c>
      <c r="T213" s="276">
        <f t="shared" si="85"/>
        <v>0</v>
      </c>
      <c r="U213" s="167">
        <f t="shared" si="87"/>
        <v>0</v>
      </c>
    </row>
    <row r="214" spans="1:21" ht="17.25" thickBot="1" x14ac:dyDescent="0.35">
      <c r="A214" s="159" t="s">
        <v>54</v>
      </c>
      <c r="B214" s="160">
        <f t="shared" ref="B214:T214" si="88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88"/>
        <v>0</v>
      </c>
      <c r="H214" s="162">
        <f t="shared" si="88"/>
        <v>9750.84</v>
      </c>
      <c r="I214" s="161">
        <f t="shared" si="88"/>
        <v>0</v>
      </c>
      <c r="J214" s="165">
        <f>SUM(J153:J213)</f>
        <v>-9750.84</v>
      </c>
      <c r="K214" s="161">
        <f t="shared" si="88"/>
        <v>1375</v>
      </c>
      <c r="L214" s="174">
        <f t="shared" si="88"/>
        <v>9.6</v>
      </c>
      <c r="M214" s="163">
        <f t="shared" si="88"/>
        <v>0</v>
      </c>
      <c r="N214" s="160">
        <f t="shared" si="88"/>
        <v>0</v>
      </c>
      <c r="O214" s="277">
        <f t="shared" si="88"/>
        <v>1264.68</v>
      </c>
      <c r="P214" s="161">
        <f t="shared" si="88"/>
        <v>57.291666666666671</v>
      </c>
      <c r="Q214" s="162">
        <f t="shared" si="88"/>
        <v>0.39999999999999997</v>
      </c>
      <c r="R214" s="163">
        <f t="shared" si="88"/>
        <v>0</v>
      </c>
      <c r="S214" s="160">
        <f t="shared" si="88"/>
        <v>0</v>
      </c>
      <c r="T214" s="277">
        <f t="shared" si="88"/>
        <v>52.695</v>
      </c>
      <c r="U214" s="166">
        <f t="shared" si="87"/>
        <v>88.33349438337963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'DAY23'!H217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+(Table126[[#This Row],[OPENING ]]+Table126[[#This Row],[RECEIPTS]]+Table126[[#This Row],[RETURNS]])-(Table126[[#This Row],[EXCHANGED]]+Table126[[#This Row],[SALES]]+Table126[[#This Row],[ISSUES]])</f>
        <v>2150</v>
      </c>
      <c r="I217" s="53">
        <v>0</v>
      </c>
      <c r="J217" s="58">
        <f t="shared" si="86"/>
        <v>-2150</v>
      </c>
      <c r="K217" s="53">
        <f>+'DAY23'!K217+'DAY24'!C217</f>
        <v>7975</v>
      </c>
      <c r="L217" s="54">
        <f>+'DAY23'!L217+'DAY24'!D217</f>
        <v>0</v>
      </c>
      <c r="M217" s="55">
        <f>+'DAY23'!M217+'DAY24'!E217</f>
        <v>0</v>
      </c>
      <c r="N217" s="52">
        <f>+'DAY23'!N217+'DAY24'!F217</f>
        <v>0</v>
      </c>
      <c r="O217" s="276">
        <f>+'DAY23'!O217+'DAY24'!G217</f>
        <v>5825</v>
      </c>
      <c r="P217" s="53">
        <f t="shared" ref="P217" si="89">+K217/24</f>
        <v>332.29166666666669</v>
      </c>
      <c r="Q217" s="54">
        <f t="shared" ref="Q217" si="90">+L217/24</f>
        <v>0</v>
      </c>
      <c r="R217" s="55">
        <f t="shared" ref="R217" si="91">+M217/24</f>
        <v>0</v>
      </c>
      <c r="S217" s="52">
        <f t="shared" ref="S217" si="92">+N217/24</f>
        <v>0</v>
      </c>
      <c r="T217" s="276">
        <f t="shared" ref="T217" si="93">+O217/24</f>
        <v>242.70833333333334</v>
      </c>
      <c r="U217" s="62">
        <f t="shared" si="87"/>
        <v>3.7391304347826089</v>
      </c>
    </row>
    <row r="218" spans="1:21" x14ac:dyDescent="0.25">
      <c r="A218" s="95" t="s">
        <v>240</v>
      </c>
      <c r="B218" s="52">
        <f>'DAY23'!H218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+(Table126[[#This Row],[OPENING ]]+Table126[[#This Row],[RECEIPTS]]+Table126[[#This Row],[RETURNS]])-(Table126[[#This Row],[EXCHANGED]]+Table126[[#This Row],[SALES]]+Table126[[#This Row],[ISSUES]])</f>
        <v>0</v>
      </c>
      <c r="I218" s="53">
        <v>0</v>
      </c>
      <c r="J218" s="58">
        <f t="shared" si="86"/>
        <v>0</v>
      </c>
      <c r="K218" s="53">
        <f>+'DAY23'!K218+'DAY24'!C218</f>
        <v>0</v>
      </c>
      <c r="L218" s="54">
        <f>+'DAY23'!L218+'DAY24'!D218</f>
        <v>0</v>
      </c>
      <c r="M218" s="55">
        <f>+'DAY23'!M218+'DAY24'!E218</f>
        <v>0</v>
      </c>
      <c r="N218" s="52">
        <f>+'DAY23'!N218+'DAY24'!F218</f>
        <v>0</v>
      </c>
      <c r="O218" s="276">
        <f>+'DAY23'!O218+'DAY24'!G218</f>
        <v>8675</v>
      </c>
      <c r="P218" s="53">
        <f t="shared" ref="P218:P237" si="94">+K218/24</f>
        <v>0</v>
      </c>
      <c r="Q218" s="54">
        <f t="shared" ref="Q218:Q237" si="95">+L218/24</f>
        <v>0</v>
      </c>
      <c r="R218" s="55">
        <f t="shared" ref="R218:R237" si="96">+M218/24</f>
        <v>0</v>
      </c>
      <c r="S218" s="52">
        <f t="shared" ref="S218:S237" si="97">+N218/24</f>
        <v>0</v>
      </c>
      <c r="T218" s="276">
        <f t="shared" ref="T218:T237" si="98">+O218/24</f>
        <v>361.45833333333331</v>
      </c>
      <c r="U218" s="62">
        <f t="shared" si="87"/>
        <v>0</v>
      </c>
    </row>
    <row r="219" spans="1:21" x14ac:dyDescent="0.25">
      <c r="A219" s="95" t="s">
        <v>57</v>
      </c>
      <c r="B219" s="52">
        <f>'DAY23'!H219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+(Table126[[#This Row],[OPENING ]]+Table126[[#This Row],[RECEIPTS]]+Table126[[#This Row],[RETURNS]])-(Table126[[#This Row],[EXCHANGED]]+Table126[[#This Row],[SALES]]+Table126[[#This Row],[ISSUES]])</f>
        <v>0</v>
      </c>
      <c r="I219" s="53">
        <v>0</v>
      </c>
      <c r="J219" s="58">
        <f t="shared" si="86"/>
        <v>0</v>
      </c>
      <c r="K219" s="53">
        <f>+'DAY23'!K219+'DAY24'!C219</f>
        <v>0</v>
      </c>
      <c r="L219" s="54">
        <f>+'DAY23'!L219+'DAY24'!D219</f>
        <v>0</v>
      </c>
      <c r="M219" s="55">
        <f>+'DAY23'!M219+'DAY24'!E219</f>
        <v>0</v>
      </c>
      <c r="N219" s="52">
        <f>+'DAY23'!N219+'DAY24'!F219</f>
        <v>0</v>
      </c>
      <c r="O219" s="276">
        <f>+'DAY23'!O219+'DAY24'!G219</f>
        <v>0</v>
      </c>
      <c r="P219" s="53">
        <f t="shared" si="94"/>
        <v>0</v>
      </c>
      <c r="Q219" s="54">
        <f t="shared" si="95"/>
        <v>0</v>
      </c>
      <c r="R219" s="55">
        <f t="shared" si="96"/>
        <v>0</v>
      </c>
      <c r="S219" s="52">
        <f t="shared" si="97"/>
        <v>0</v>
      </c>
      <c r="T219" s="276">
        <f t="shared" si="98"/>
        <v>0</v>
      </c>
      <c r="U219" s="62">
        <f t="shared" si="87"/>
        <v>0</v>
      </c>
    </row>
    <row r="220" spans="1:21" x14ac:dyDescent="0.25">
      <c r="A220" s="95" t="s">
        <v>58</v>
      </c>
      <c r="B220" s="52">
        <f>'DAY23'!H220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+(Table126[[#This Row],[OPENING ]]+Table126[[#This Row],[RECEIPTS]]+Table126[[#This Row],[RETURNS]])-(Table126[[#This Row],[EXCHANGED]]+Table126[[#This Row],[SALES]]+Table126[[#This Row],[ISSUES]])</f>
        <v>0</v>
      </c>
      <c r="I220" s="53">
        <v>0</v>
      </c>
      <c r="J220" s="58">
        <f t="shared" si="86"/>
        <v>0</v>
      </c>
      <c r="K220" s="53">
        <f>+'DAY23'!K220+'DAY24'!C220</f>
        <v>0</v>
      </c>
      <c r="L220" s="54">
        <f>+'DAY23'!L220+'DAY24'!D220</f>
        <v>0</v>
      </c>
      <c r="M220" s="55">
        <f>+'DAY23'!M220+'DAY24'!E220</f>
        <v>0</v>
      </c>
      <c r="N220" s="52">
        <f>+'DAY23'!N220+'DAY24'!F220</f>
        <v>0</v>
      </c>
      <c r="O220" s="276">
        <f>+'DAY23'!O220+'DAY24'!G220</f>
        <v>0</v>
      </c>
      <c r="P220" s="53">
        <f t="shared" si="94"/>
        <v>0</v>
      </c>
      <c r="Q220" s="54">
        <f t="shared" si="95"/>
        <v>0</v>
      </c>
      <c r="R220" s="55">
        <f t="shared" si="96"/>
        <v>0</v>
      </c>
      <c r="S220" s="52">
        <f t="shared" si="97"/>
        <v>0</v>
      </c>
      <c r="T220" s="276">
        <f t="shared" si="98"/>
        <v>0</v>
      </c>
      <c r="U220" s="62">
        <f t="shared" si="87"/>
        <v>0</v>
      </c>
    </row>
    <row r="221" spans="1:21" x14ac:dyDescent="0.25">
      <c r="A221" s="95" t="s">
        <v>59</v>
      </c>
      <c r="B221" s="52">
        <f>'DAY23'!H221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+(Table126[[#This Row],[OPENING ]]+Table126[[#This Row],[RECEIPTS]]+Table126[[#This Row],[RETURNS]])-(Table126[[#This Row],[EXCHANGED]]+Table126[[#This Row],[SALES]]+Table126[[#This Row],[ISSUES]])</f>
        <v>375</v>
      </c>
      <c r="I221" s="53">
        <v>0</v>
      </c>
      <c r="J221" s="58">
        <f t="shared" ref="J221:J240" si="99">+I221-H221</f>
        <v>-375</v>
      </c>
      <c r="K221" s="53">
        <f>+'DAY23'!K221+'DAY24'!C221</f>
        <v>1075</v>
      </c>
      <c r="L221" s="54">
        <f>+'DAY23'!L221+'DAY24'!D221</f>
        <v>0</v>
      </c>
      <c r="M221" s="55">
        <f>+'DAY23'!M221+'DAY24'!E221</f>
        <v>0</v>
      </c>
      <c r="N221" s="52">
        <f>+'DAY23'!N221+'DAY24'!F221</f>
        <v>0</v>
      </c>
      <c r="O221" s="276">
        <f>+'DAY23'!O221+'DAY24'!G221</f>
        <v>1225</v>
      </c>
      <c r="P221" s="53">
        <f t="shared" si="94"/>
        <v>44.791666666666664</v>
      </c>
      <c r="Q221" s="54">
        <f t="shared" si="95"/>
        <v>0</v>
      </c>
      <c r="R221" s="55">
        <f t="shared" si="96"/>
        <v>0</v>
      </c>
      <c r="S221" s="52">
        <f t="shared" si="97"/>
        <v>0</v>
      </c>
      <c r="T221" s="276">
        <f t="shared" si="98"/>
        <v>51.041666666666664</v>
      </c>
      <c r="U221" s="62">
        <f t="shared" si="87"/>
        <v>3.9130434782608696</v>
      </c>
    </row>
    <row r="222" spans="1:21" x14ac:dyDescent="0.25">
      <c r="A222" s="95" t="s">
        <v>60</v>
      </c>
      <c r="B222" s="52">
        <f>'DAY23'!H222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+(Table126[[#This Row],[OPENING ]]+Table126[[#This Row],[RECEIPTS]]+Table126[[#This Row],[RETURNS]])-(Table126[[#This Row],[EXCHANGED]]+Table126[[#This Row],[SALES]]+Table126[[#This Row],[ISSUES]])</f>
        <v>0</v>
      </c>
      <c r="I222" s="53">
        <v>0</v>
      </c>
      <c r="J222" s="58">
        <f t="shared" si="99"/>
        <v>0</v>
      </c>
      <c r="K222" s="53">
        <f>+'DAY23'!K222+'DAY24'!C222</f>
        <v>0</v>
      </c>
      <c r="L222" s="54">
        <f>+'DAY23'!L222+'DAY24'!D222</f>
        <v>0</v>
      </c>
      <c r="M222" s="55">
        <f>+'DAY23'!M222+'DAY24'!E222</f>
        <v>0</v>
      </c>
      <c r="N222" s="52">
        <f>+'DAY23'!N222+'DAY24'!F222</f>
        <v>0</v>
      </c>
      <c r="O222" s="276">
        <f>+'DAY23'!O222+'DAY24'!G222</f>
        <v>0</v>
      </c>
      <c r="P222" s="53">
        <f t="shared" si="94"/>
        <v>0</v>
      </c>
      <c r="Q222" s="54">
        <f t="shared" si="95"/>
        <v>0</v>
      </c>
      <c r="R222" s="55">
        <f t="shared" si="96"/>
        <v>0</v>
      </c>
      <c r="S222" s="52">
        <f t="shared" si="97"/>
        <v>0</v>
      </c>
      <c r="T222" s="276">
        <f t="shared" si="98"/>
        <v>0</v>
      </c>
      <c r="U222" s="62">
        <f t="shared" si="87"/>
        <v>0</v>
      </c>
    </row>
    <row r="223" spans="1:21" x14ac:dyDescent="0.25">
      <c r="A223" s="95" t="s">
        <v>61</v>
      </c>
      <c r="B223" s="52">
        <f>'DAY23'!H223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+(Table126[[#This Row],[OPENING ]]+Table126[[#This Row],[RECEIPTS]]+Table126[[#This Row],[RETURNS]])-(Table126[[#This Row],[EXCHANGED]]+Table126[[#This Row],[SALES]]+Table126[[#This Row],[ISSUES]])</f>
        <v>0</v>
      </c>
      <c r="I223" s="53">
        <v>0</v>
      </c>
      <c r="J223" s="58">
        <f t="shared" si="99"/>
        <v>0</v>
      </c>
      <c r="K223" s="53">
        <f>+'DAY23'!K223+'DAY24'!C223</f>
        <v>0</v>
      </c>
      <c r="L223" s="54">
        <f>+'DAY23'!L223+'DAY24'!D223</f>
        <v>0</v>
      </c>
      <c r="M223" s="55">
        <f>+'DAY23'!M223+'DAY24'!E223</f>
        <v>0</v>
      </c>
      <c r="N223" s="52">
        <f>+'DAY23'!N223+'DAY24'!F223</f>
        <v>0</v>
      </c>
      <c r="O223" s="276">
        <f>+'DAY23'!O223+'DAY24'!G223</f>
        <v>0</v>
      </c>
      <c r="P223" s="53">
        <f t="shared" si="94"/>
        <v>0</v>
      </c>
      <c r="Q223" s="54">
        <f t="shared" si="95"/>
        <v>0</v>
      </c>
      <c r="R223" s="55">
        <f t="shared" si="96"/>
        <v>0</v>
      </c>
      <c r="S223" s="52">
        <f t="shared" si="97"/>
        <v>0</v>
      </c>
      <c r="T223" s="276">
        <f t="shared" si="98"/>
        <v>0</v>
      </c>
      <c r="U223" s="62">
        <f t="shared" si="87"/>
        <v>0</v>
      </c>
    </row>
    <row r="224" spans="1:21" x14ac:dyDescent="0.25">
      <c r="A224" s="95" t="s">
        <v>241</v>
      </c>
      <c r="B224" s="52">
        <f>'DAY23'!H224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+(Table126[[#This Row],[OPENING ]]+Table126[[#This Row],[RECEIPTS]]+Table126[[#This Row],[RETURNS]])-(Table126[[#This Row],[EXCHANGED]]+Table126[[#This Row],[SALES]]+Table126[[#This Row],[ISSUES]])</f>
        <v>0</v>
      </c>
      <c r="I224" s="53">
        <v>0</v>
      </c>
      <c r="J224" s="58">
        <f t="shared" si="99"/>
        <v>0</v>
      </c>
      <c r="K224" s="53">
        <f>+'DAY23'!K224+'DAY24'!C224</f>
        <v>0</v>
      </c>
      <c r="L224" s="54">
        <f>+'DAY23'!L224+'DAY24'!D224</f>
        <v>0</v>
      </c>
      <c r="M224" s="55">
        <f>+'DAY23'!M224+'DAY24'!E224</f>
        <v>0</v>
      </c>
      <c r="N224" s="52">
        <f>+'DAY23'!N224+'DAY24'!F224</f>
        <v>0</v>
      </c>
      <c r="O224" s="276">
        <f>+'DAY23'!O224+'DAY24'!G224</f>
        <v>1200</v>
      </c>
      <c r="P224" s="53">
        <f t="shared" si="94"/>
        <v>0</v>
      </c>
      <c r="Q224" s="54">
        <f t="shared" si="95"/>
        <v>0</v>
      </c>
      <c r="R224" s="55">
        <f t="shared" si="96"/>
        <v>0</v>
      </c>
      <c r="S224" s="52">
        <f t="shared" si="97"/>
        <v>0</v>
      </c>
      <c r="T224" s="276">
        <f t="shared" si="98"/>
        <v>50</v>
      </c>
      <c r="U224" s="62">
        <f t="shared" si="87"/>
        <v>0</v>
      </c>
    </row>
    <row r="225" spans="1:21" x14ac:dyDescent="0.25">
      <c r="A225" s="95" t="s">
        <v>62</v>
      </c>
      <c r="B225" s="52">
        <f>'DAY23'!H225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+(Table126[[#This Row],[OPENING ]]+Table126[[#This Row],[RECEIPTS]]+Table126[[#This Row],[RETURNS]])-(Table126[[#This Row],[EXCHANGED]]+Table126[[#This Row],[SALES]]+Table126[[#This Row],[ISSUES]])</f>
        <v>0</v>
      </c>
      <c r="I225" s="53">
        <v>0</v>
      </c>
      <c r="J225" s="58">
        <f t="shared" si="99"/>
        <v>0</v>
      </c>
      <c r="K225" s="53">
        <f>+'DAY23'!K225+'DAY24'!C225</f>
        <v>0</v>
      </c>
      <c r="L225" s="54">
        <f>+'DAY23'!L225+'DAY24'!D225</f>
        <v>0</v>
      </c>
      <c r="M225" s="55">
        <f>+'DAY23'!M225+'DAY24'!E225</f>
        <v>0</v>
      </c>
      <c r="N225" s="52">
        <f>+'DAY23'!N225+'DAY24'!F225</f>
        <v>0</v>
      </c>
      <c r="O225" s="276">
        <f>+'DAY23'!O225+'DAY24'!G225</f>
        <v>0</v>
      </c>
      <c r="P225" s="53">
        <f t="shared" si="94"/>
        <v>0</v>
      </c>
      <c r="Q225" s="54">
        <f t="shared" si="95"/>
        <v>0</v>
      </c>
      <c r="R225" s="55">
        <f t="shared" si="96"/>
        <v>0</v>
      </c>
      <c r="S225" s="52">
        <f t="shared" si="97"/>
        <v>0</v>
      </c>
      <c r="T225" s="276">
        <f t="shared" si="98"/>
        <v>0</v>
      </c>
      <c r="U225" s="62">
        <f t="shared" si="87"/>
        <v>0</v>
      </c>
    </row>
    <row r="226" spans="1:21" x14ac:dyDescent="0.25">
      <c r="A226" s="95" t="s">
        <v>122</v>
      </c>
      <c r="B226" s="52">
        <f>'DAY23'!H226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+(Table126[[#This Row],[OPENING ]]+Table126[[#This Row],[RECEIPTS]]+Table126[[#This Row],[RETURNS]])-(Table126[[#This Row],[EXCHANGED]]+Table126[[#This Row],[SALES]]+Table126[[#This Row],[ISSUES]])</f>
        <v>0</v>
      </c>
      <c r="I226" s="53">
        <v>0</v>
      </c>
      <c r="J226" s="58">
        <f t="shared" si="99"/>
        <v>0</v>
      </c>
      <c r="K226" s="53">
        <f>+'DAY23'!K226+'DAY24'!C226</f>
        <v>0</v>
      </c>
      <c r="L226" s="54">
        <f>+'DAY23'!L226+'DAY24'!D226</f>
        <v>0</v>
      </c>
      <c r="M226" s="55">
        <f>+'DAY23'!M226+'DAY24'!E226</f>
        <v>0</v>
      </c>
      <c r="N226" s="52">
        <f>+'DAY23'!N226+'DAY24'!F226</f>
        <v>0</v>
      </c>
      <c r="O226" s="276">
        <f>+'DAY23'!O226+'DAY24'!G226</f>
        <v>0</v>
      </c>
      <c r="P226" s="53">
        <f t="shared" si="94"/>
        <v>0</v>
      </c>
      <c r="Q226" s="54">
        <f t="shared" si="95"/>
        <v>0</v>
      </c>
      <c r="R226" s="55">
        <f t="shared" si="96"/>
        <v>0</v>
      </c>
      <c r="S226" s="52">
        <f t="shared" si="97"/>
        <v>0</v>
      </c>
      <c r="T226" s="276">
        <f t="shared" si="98"/>
        <v>0</v>
      </c>
      <c r="U226" s="62">
        <f t="shared" si="87"/>
        <v>0</v>
      </c>
    </row>
    <row r="227" spans="1:21" x14ac:dyDescent="0.25">
      <c r="A227" s="95" t="s">
        <v>217</v>
      </c>
      <c r="B227" s="52">
        <f>'DAY23'!H227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+(Table126[[#This Row],[OPENING ]]+Table126[[#This Row],[RECEIPTS]]+Table126[[#This Row],[RETURNS]])-(Table126[[#This Row],[EXCHANGED]]+Table126[[#This Row],[SALES]]+Table126[[#This Row],[ISSUES]])</f>
        <v>0</v>
      </c>
      <c r="I227" s="53">
        <v>0</v>
      </c>
      <c r="J227" s="58">
        <f t="shared" si="99"/>
        <v>0</v>
      </c>
      <c r="K227" s="53">
        <f>+'DAY23'!K227+'DAY24'!C227</f>
        <v>0</v>
      </c>
      <c r="L227" s="54">
        <f>+'DAY23'!L227+'DAY24'!D227</f>
        <v>0</v>
      </c>
      <c r="M227" s="55">
        <f>+'DAY23'!M227+'DAY24'!E227</f>
        <v>0</v>
      </c>
      <c r="N227" s="52">
        <f>+'DAY23'!N227+'DAY24'!F227</f>
        <v>0</v>
      </c>
      <c r="O227" s="276">
        <f>+'DAY23'!O227+'DAY24'!G227</f>
        <v>0</v>
      </c>
      <c r="P227" s="53">
        <f t="shared" si="94"/>
        <v>0</v>
      </c>
      <c r="Q227" s="54">
        <f t="shared" si="95"/>
        <v>0</v>
      </c>
      <c r="R227" s="55">
        <f t="shared" si="96"/>
        <v>0</v>
      </c>
      <c r="S227" s="52">
        <f t="shared" si="97"/>
        <v>0</v>
      </c>
      <c r="T227" s="276">
        <f t="shared" si="98"/>
        <v>0</v>
      </c>
      <c r="U227" s="62">
        <f t="shared" si="87"/>
        <v>0</v>
      </c>
    </row>
    <row r="228" spans="1:21" x14ac:dyDescent="0.25">
      <c r="A228" s="95" t="s">
        <v>116</v>
      </c>
      <c r="B228" s="52">
        <f>'DAY23'!H228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+(Table126[[#This Row],[OPENING ]]+Table126[[#This Row],[RECEIPTS]]+Table126[[#This Row],[RETURNS]])-(Table126[[#This Row],[EXCHANGED]]+Table126[[#This Row],[SALES]]+Table126[[#This Row],[ISSUES]])</f>
        <v>0</v>
      </c>
      <c r="I228" s="53">
        <v>0</v>
      </c>
      <c r="J228" s="58">
        <f t="shared" si="99"/>
        <v>0</v>
      </c>
      <c r="K228" s="53">
        <f>+'DAY23'!K228+'DAY24'!C228</f>
        <v>0</v>
      </c>
      <c r="L228" s="54">
        <f>+'DAY23'!L228+'DAY24'!D228</f>
        <v>0</v>
      </c>
      <c r="M228" s="55">
        <f>+'DAY23'!M228+'DAY24'!E228</f>
        <v>0</v>
      </c>
      <c r="N228" s="52">
        <f>+'DAY23'!N228+'DAY24'!F228</f>
        <v>0</v>
      </c>
      <c r="O228" s="276">
        <f>+'DAY23'!O228+'DAY24'!G228</f>
        <v>0</v>
      </c>
      <c r="P228" s="53">
        <f t="shared" si="94"/>
        <v>0</v>
      </c>
      <c r="Q228" s="54">
        <f t="shared" si="95"/>
        <v>0</v>
      </c>
      <c r="R228" s="55">
        <f t="shared" si="96"/>
        <v>0</v>
      </c>
      <c r="S228" s="52">
        <f t="shared" si="97"/>
        <v>0</v>
      </c>
      <c r="T228" s="276">
        <f t="shared" si="98"/>
        <v>0</v>
      </c>
      <c r="U228" s="62">
        <f t="shared" si="87"/>
        <v>0</v>
      </c>
    </row>
    <row r="229" spans="1:21" x14ac:dyDescent="0.25">
      <c r="A229" s="95" t="s">
        <v>117</v>
      </c>
      <c r="B229" s="52">
        <f>'DAY23'!H229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+(Table126[[#This Row],[OPENING ]]+Table126[[#This Row],[RECEIPTS]]+Table126[[#This Row],[RETURNS]])-(Table126[[#This Row],[EXCHANGED]]+Table126[[#This Row],[SALES]]+Table126[[#This Row],[ISSUES]])</f>
        <v>0</v>
      </c>
      <c r="I229" s="53">
        <v>0</v>
      </c>
      <c r="J229" s="58">
        <f t="shared" si="99"/>
        <v>0</v>
      </c>
      <c r="K229" s="53">
        <f>+'DAY23'!K229+'DAY24'!C229</f>
        <v>0</v>
      </c>
      <c r="L229" s="54">
        <f>+'DAY23'!L229+'DAY24'!D229</f>
        <v>0</v>
      </c>
      <c r="M229" s="55">
        <f>+'DAY23'!M229+'DAY24'!E229</f>
        <v>0</v>
      </c>
      <c r="N229" s="52">
        <f>+'DAY23'!N229+'DAY24'!F229</f>
        <v>0</v>
      </c>
      <c r="O229" s="276">
        <f>+'DAY23'!O229+'DAY24'!G229</f>
        <v>0</v>
      </c>
      <c r="P229" s="53">
        <f t="shared" si="94"/>
        <v>0</v>
      </c>
      <c r="Q229" s="54">
        <f t="shared" si="95"/>
        <v>0</v>
      </c>
      <c r="R229" s="55">
        <f t="shared" si="96"/>
        <v>0</v>
      </c>
      <c r="S229" s="52">
        <f t="shared" si="97"/>
        <v>0</v>
      </c>
      <c r="T229" s="276">
        <f t="shared" si="98"/>
        <v>0</v>
      </c>
      <c r="U229" s="62">
        <f t="shared" si="87"/>
        <v>0</v>
      </c>
    </row>
    <row r="230" spans="1:21" x14ac:dyDescent="0.25">
      <c r="A230" s="95" t="s">
        <v>134</v>
      </c>
      <c r="B230" s="52">
        <f>'DAY23'!H230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+(Table126[[#This Row],[OPENING ]]+Table126[[#This Row],[RECEIPTS]]+Table126[[#This Row],[RETURNS]])-(Table126[[#This Row],[EXCHANGED]]+Table126[[#This Row],[SALES]]+Table126[[#This Row],[ISSUES]])</f>
        <v>0</v>
      </c>
      <c r="I230" s="53">
        <v>0</v>
      </c>
      <c r="J230" s="58">
        <f t="shared" si="99"/>
        <v>0</v>
      </c>
      <c r="K230" s="53">
        <f>+'DAY23'!K230+'DAY24'!C230</f>
        <v>0</v>
      </c>
      <c r="L230" s="54">
        <f>+'DAY23'!L230+'DAY24'!D230</f>
        <v>0</v>
      </c>
      <c r="M230" s="55">
        <f>+'DAY23'!M230+'DAY24'!E230</f>
        <v>0</v>
      </c>
      <c r="N230" s="52">
        <f>+'DAY23'!N230+'DAY24'!F230</f>
        <v>0</v>
      </c>
      <c r="O230" s="276">
        <f>+'DAY23'!O230+'DAY24'!G230</f>
        <v>0</v>
      </c>
      <c r="P230" s="53">
        <f t="shared" si="94"/>
        <v>0</v>
      </c>
      <c r="Q230" s="54">
        <f t="shared" si="95"/>
        <v>0</v>
      </c>
      <c r="R230" s="55">
        <f t="shared" si="96"/>
        <v>0</v>
      </c>
      <c r="S230" s="52">
        <f t="shared" si="97"/>
        <v>0</v>
      </c>
      <c r="T230" s="276">
        <f t="shared" si="98"/>
        <v>0</v>
      </c>
      <c r="U230" s="62">
        <f t="shared" si="87"/>
        <v>0</v>
      </c>
    </row>
    <row r="231" spans="1:21" x14ac:dyDescent="0.25">
      <c r="A231" s="95" t="s">
        <v>146</v>
      </c>
      <c r="B231" s="52">
        <f>'DAY23'!H231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+(Table126[[#This Row],[OPENING ]]+Table126[[#This Row],[RECEIPTS]]+Table126[[#This Row],[RETURNS]])-(Table126[[#This Row],[EXCHANGED]]+Table126[[#This Row],[SALES]]+Table126[[#This Row],[ISSUES]])</f>
        <v>0</v>
      </c>
      <c r="I231" s="53">
        <v>0</v>
      </c>
      <c r="J231" s="58">
        <f t="shared" si="99"/>
        <v>0</v>
      </c>
      <c r="K231" s="53">
        <f>+'DAY23'!K231+'DAY24'!C231</f>
        <v>0</v>
      </c>
      <c r="L231" s="54">
        <f>+'DAY23'!L231+'DAY24'!D231</f>
        <v>0</v>
      </c>
      <c r="M231" s="55">
        <f>+'DAY23'!M231+'DAY24'!E231</f>
        <v>0</v>
      </c>
      <c r="N231" s="52">
        <f>+'DAY23'!N231+'DAY24'!F231</f>
        <v>0</v>
      </c>
      <c r="O231" s="276">
        <f>+'DAY23'!O231+'DAY24'!G231</f>
        <v>0</v>
      </c>
      <c r="P231" s="53">
        <f t="shared" si="94"/>
        <v>0</v>
      </c>
      <c r="Q231" s="54">
        <f t="shared" si="95"/>
        <v>0</v>
      </c>
      <c r="R231" s="55">
        <f t="shared" si="96"/>
        <v>0</v>
      </c>
      <c r="S231" s="52">
        <f t="shared" si="97"/>
        <v>0</v>
      </c>
      <c r="T231" s="276">
        <f t="shared" si="98"/>
        <v>0</v>
      </c>
      <c r="U231" s="62">
        <f t="shared" si="87"/>
        <v>0</v>
      </c>
    </row>
    <row r="232" spans="1:21" x14ac:dyDescent="0.25">
      <c r="A232" s="95" t="s">
        <v>235</v>
      </c>
      <c r="B232" s="52">
        <f>'DAY23'!H232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+(Table126[[#This Row],[OPENING ]]+Table126[[#This Row],[RECEIPTS]]+Table126[[#This Row],[RETURNS]])-(Table126[[#This Row],[EXCHANGED]]+Table126[[#This Row],[SALES]]+Table126[[#This Row],[ISSUES]])</f>
        <v>8450</v>
      </c>
      <c r="I232" s="53">
        <v>0</v>
      </c>
      <c r="J232" s="58">
        <f t="shared" si="99"/>
        <v>-8450</v>
      </c>
      <c r="K232" s="53">
        <f>+'DAY23'!K232+'DAY24'!C232</f>
        <v>0</v>
      </c>
      <c r="L232" s="54">
        <f>+'DAY23'!L232+'DAY24'!D232</f>
        <v>0</v>
      </c>
      <c r="M232" s="55">
        <f>+'DAY23'!M232+'DAY24'!E232</f>
        <v>0</v>
      </c>
      <c r="N232" s="52">
        <f>+'DAY23'!N232+'DAY24'!F232</f>
        <v>0</v>
      </c>
      <c r="O232" s="276">
        <f>+'DAY23'!O232+'DAY24'!G232</f>
        <v>0</v>
      </c>
      <c r="P232" s="53">
        <f t="shared" si="94"/>
        <v>0</v>
      </c>
      <c r="Q232" s="54">
        <f t="shared" si="95"/>
        <v>0</v>
      </c>
      <c r="R232" s="55">
        <f t="shared" si="96"/>
        <v>0</v>
      </c>
      <c r="S232" s="52">
        <f t="shared" si="97"/>
        <v>0</v>
      </c>
      <c r="T232" s="276">
        <f t="shared" si="98"/>
        <v>0</v>
      </c>
      <c r="U232" s="62">
        <f t="shared" si="87"/>
        <v>0</v>
      </c>
    </row>
    <row r="233" spans="1:21" x14ac:dyDescent="0.25">
      <c r="A233" s="95" t="s">
        <v>213</v>
      </c>
      <c r="B233" s="52">
        <f>'DAY23'!H233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+(Table126[[#This Row],[OPENING ]]+Table126[[#This Row],[RECEIPTS]]+Table126[[#This Row],[RETURNS]])-(Table126[[#This Row],[EXCHANGED]]+Table126[[#This Row],[SALES]]+Table126[[#This Row],[ISSUES]])</f>
        <v>0</v>
      </c>
      <c r="I233" s="53">
        <v>0</v>
      </c>
      <c r="J233" s="58">
        <f t="shared" si="99"/>
        <v>0</v>
      </c>
      <c r="K233" s="53">
        <f>+'DAY23'!K233+'DAY24'!C233</f>
        <v>0</v>
      </c>
      <c r="L233" s="54">
        <f>+'DAY23'!L233+'DAY24'!D233</f>
        <v>0</v>
      </c>
      <c r="M233" s="55">
        <f>+'DAY23'!M233+'DAY24'!E233</f>
        <v>0</v>
      </c>
      <c r="N233" s="52">
        <f>+'DAY23'!N233+'DAY24'!F233</f>
        <v>0</v>
      </c>
      <c r="O233" s="276">
        <f>+'DAY23'!O233+'DAY24'!G233</f>
        <v>0</v>
      </c>
      <c r="P233" s="53">
        <f t="shared" si="94"/>
        <v>0</v>
      </c>
      <c r="Q233" s="54">
        <f t="shared" si="95"/>
        <v>0</v>
      </c>
      <c r="R233" s="55">
        <f t="shared" si="96"/>
        <v>0</v>
      </c>
      <c r="S233" s="52">
        <f t="shared" si="97"/>
        <v>0</v>
      </c>
      <c r="T233" s="276">
        <f t="shared" si="98"/>
        <v>0</v>
      </c>
      <c r="U233" s="62">
        <f t="shared" si="87"/>
        <v>0</v>
      </c>
    </row>
    <row r="234" spans="1:21" x14ac:dyDescent="0.25">
      <c r="A234" s="95" t="s">
        <v>248</v>
      </c>
      <c r="B234" s="52">
        <f>'DAY23'!H234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+(Table126[[#This Row],[OPENING ]]+Table126[[#This Row],[RECEIPTS]]+Table126[[#This Row],[RETURNS]])-(Table126[[#This Row],[EXCHANGED]]+Table126[[#This Row],[SALES]]+Table126[[#This Row],[ISSUES]])</f>
        <v>0</v>
      </c>
      <c r="I234" s="53">
        <v>0</v>
      </c>
      <c r="J234" s="58">
        <f t="shared" si="99"/>
        <v>0</v>
      </c>
      <c r="K234" s="53">
        <f>+'DAY23'!K234+'DAY24'!C234</f>
        <v>0</v>
      </c>
      <c r="L234" s="54">
        <f>+'DAY23'!L234+'DAY24'!D234</f>
        <v>0</v>
      </c>
      <c r="M234" s="55">
        <f>+'DAY23'!M234+'DAY24'!E234</f>
        <v>0</v>
      </c>
      <c r="N234" s="52">
        <f>+'DAY23'!N234+'DAY24'!F234</f>
        <v>0</v>
      </c>
      <c r="O234" s="276">
        <f>+'DAY23'!O234+'DAY24'!G234</f>
        <v>0</v>
      </c>
      <c r="P234" s="53">
        <f t="shared" si="94"/>
        <v>0</v>
      </c>
      <c r="Q234" s="54">
        <f t="shared" si="95"/>
        <v>0</v>
      </c>
      <c r="R234" s="55">
        <f t="shared" si="96"/>
        <v>0</v>
      </c>
      <c r="S234" s="52">
        <f t="shared" si="97"/>
        <v>0</v>
      </c>
      <c r="T234" s="276">
        <f t="shared" si="98"/>
        <v>0</v>
      </c>
      <c r="U234" s="62">
        <f t="shared" si="87"/>
        <v>0</v>
      </c>
    </row>
    <row r="235" spans="1:21" x14ac:dyDescent="0.25">
      <c r="A235" s="95" t="s">
        <v>254</v>
      </c>
      <c r="B235" s="52">
        <f>'DAY23'!H235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+(Table126[[#This Row],[OPENING ]]+Table126[[#This Row],[RECEIPTS]]+Table126[[#This Row],[RETURNS]])-(Table126[[#This Row],[EXCHANGED]]+Table126[[#This Row],[SALES]]+Table126[[#This Row],[ISSUES]])</f>
        <v>0</v>
      </c>
      <c r="I235" s="53">
        <v>0</v>
      </c>
      <c r="J235" s="58">
        <f t="shared" si="99"/>
        <v>0</v>
      </c>
      <c r="K235" s="53">
        <f>+'DAY23'!K235+'DAY24'!C235</f>
        <v>0</v>
      </c>
      <c r="L235" s="54">
        <f>+'DAY23'!L235+'DAY24'!D235</f>
        <v>0</v>
      </c>
      <c r="M235" s="55">
        <f>+'DAY23'!M235+'DAY24'!E235</f>
        <v>0</v>
      </c>
      <c r="N235" s="52">
        <f>+'DAY23'!N235+'DAY24'!F235</f>
        <v>0</v>
      </c>
      <c r="O235" s="276">
        <f>+'DAY23'!O235+'DAY24'!G235</f>
        <v>12625</v>
      </c>
      <c r="P235" s="53">
        <f t="shared" si="94"/>
        <v>0</v>
      </c>
      <c r="Q235" s="54">
        <f t="shared" si="95"/>
        <v>0</v>
      </c>
      <c r="R235" s="55">
        <f t="shared" si="96"/>
        <v>0</v>
      </c>
      <c r="S235" s="52">
        <f t="shared" si="97"/>
        <v>0</v>
      </c>
      <c r="T235" s="276">
        <f t="shared" si="98"/>
        <v>526.04166666666663</v>
      </c>
      <c r="U235" s="62">
        <f t="shared" si="87"/>
        <v>0</v>
      </c>
    </row>
    <row r="236" spans="1:21" x14ac:dyDescent="0.25">
      <c r="A236" s="95" t="s">
        <v>63</v>
      </c>
      <c r="B236" s="52">
        <f>'DAY23'!H236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+(Table126[[#This Row],[OPENING ]]+Table126[[#This Row],[RECEIPTS]]+Table126[[#This Row],[RETURNS]])-(Table126[[#This Row],[EXCHANGED]]+Table126[[#This Row],[SALES]]+Table126[[#This Row],[ISSUES]])</f>
        <v>0</v>
      </c>
      <c r="I236" s="53">
        <v>0</v>
      </c>
      <c r="J236" s="58">
        <f t="shared" si="99"/>
        <v>0</v>
      </c>
      <c r="K236" s="53">
        <f>+'DAY23'!K236+'DAY24'!C236</f>
        <v>0</v>
      </c>
      <c r="L236" s="54">
        <f>+'DAY23'!L236+'DAY24'!D236</f>
        <v>0</v>
      </c>
      <c r="M236" s="55">
        <f>+'DAY23'!M236+'DAY24'!E236</f>
        <v>0</v>
      </c>
      <c r="N236" s="52">
        <f>+'DAY23'!N236+'DAY24'!F236</f>
        <v>0</v>
      </c>
      <c r="O236" s="276">
        <f>+'DAY23'!O236+'DAY24'!G236</f>
        <v>0</v>
      </c>
      <c r="P236" s="53">
        <f t="shared" si="94"/>
        <v>0</v>
      </c>
      <c r="Q236" s="54">
        <f t="shared" si="95"/>
        <v>0</v>
      </c>
      <c r="R236" s="55">
        <f t="shared" si="96"/>
        <v>0</v>
      </c>
      <c r="S236" s="52">
        <f t="shared" si="97"/>
        <v>0</v>
      </c>
      <c r="T236" s="276">
        <f t="shared" si="98"/>
        <v>0</v>
      </c>
      <c r="U236" s="62">
        <f t="shared" si="87"/>
        <v>0</v>
      </c>
    </row>
    <row r="237" spans="1:21" ht="15.75" thickBot="1" x14ac:dyDescent="0.3">
      <c r="A237" s="188" t="s">
        <v>121</v>
      </c>
      <c r="B237" s="52">
        <f>'DAY23'!H237</f>
        <v>1459.4</v>
      </c>
      <c r="C237" s="53">
        <v>0</v>
      </c>
      <c r="D237" s="54">
        <v>0</v>
      </c>
      <c r="E237" s="55">
        <v>0</v>
      </c>
      <c r="F237" s="52">
        <v>0</v>
      </c>
      <c r="G237" s="276">
        <v>0</v>
      </c>
      <c r="H237" s="54">
        <f>+(Table126[[#This Row],[OPENING ]]+Table126[[#This Row],[RECEIPTS]]+Table126[[#This Row],[RETURNS]])-(Table126[[#This Row],[EXCHANGED]]+Table126[[#This Row],[SALES]]+Table126[[#This Row],[ISSUES]])</f>
        <v>1459.4</v>
      </c>
      <c r="I237" s="144">
        <v>0</v>
      </c>
      <c r="J237" s="148">
        <f t="shared" si="99"/>
        <v>-1459.4</v>
      </c>
      <c r="K237" s="53">
        <f>+'DAY23'!K237+'DAY24'!C237</f>
        <v>0</v>
      </c>
      <c r="L237" s="54">
        <f>+'DAY23'!L237+'DAY24'!D237</f>
        <v>0</v>
      </c>
      <c r="M237" s="55">
        <f>+'DAY23'!M237+'DAY24'!E237</f>
        <v>0</v>
      </c>
      <c r="N237" s="52">
        <f>+'DAY23'!N237+'DAY24'!F237</f>
        <v>0</v>
      </c>
      <c r="O237" s="276">
        <f>+'DAY23'!O237+'DAY24'!G237</f>
        <v>0</v>
      </c>
      <c r="P237" s="53">
        <f t="shared" si="94"/>
        <v>0</v>
      </c>
      <c r="Q237" s="54">
        <f t="shared" si="95"/>
        <v>0</v>
      </c>
      <c r="R237" s="55">
        <f t="shared" si="96"/>
        <v>0</v>
      </c>
      <c r="S237" s="52">
        <f t="shared" si="97"/>
        <v>0</v>
      </c>
      <c r="T237" s="276">
        <f t="shared" si="98"/>
        <v>0</v>
      </c>
      <c r="U237" s="167">
        <f t="shared" si="87"/>
        <v>0</v>
      </c>
    </row>
    <row r="238" spans="1:21" ht="17.25" thickBot="1" x14ac:dyDescent="0.35">
      <c r="A238" s="159" t="s">
        <v>64</v>
      </c>
      <c r="B238" s="161">
        <f t="shared" ref="B238:T238" si="100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100"/>
        <v>0</v>
      </c>
      <c r="H238" s="162">
        <f t="shared" si="100"/>
        <v>12434.4</v>
      </c>
      <c r="I238" s="161">
        <f t="shared" si="100"/>
        <v>0</v>
      </c>
      <c r="J238" s="165">
        <f t="shared" si="99"/>
        <v>-12434.4</v>
      </c>
      <c r="K238" s="161">
        <f t="shared" si="100"/>
        <v>9050</v>
      </c>
      <c r="L238" s="162">
        <f t="shared" si="100"/>
        <v>0</v>
      </c>
      <c r="M238" s="163">
        <f t="shared" si="100"/>
        <v>0</v>
      </c>
      <c r="N238" s="160">
        <f t="shared" si="100"/>
        <v>0</v>
      </c>
      <c r="O238" s="277">
        <f t="shared" si="100"/>
        <v>29550</v>
      </c>
      <c r="P238" s="161">
        <f t="shared" si="100"/>
        <v>377.08333333333337</v>
      </c>
      <c r="Q238" s="162">
        <f t="shared" si="100"/>
        <v>0</v>
      </c>
      <c r="R238" s="163">
        <f t="shared" si="100"/>
        <v>0</v>
      </c>
      <c r="S238" s="160">
        <f t="shared" si="100"/>
        <v>0</v>
      </c>
      <c r="T238" s="277">
        <f t="shared" si="100"/>
        <v>1231.25</v>
      </c>
      <c r="U238" s="166">
        <f t="shared" si="87"/>
        <v>7.7312331606217608</v>
      </c>
    </row>
    <row r="239" spans="1:21" ht="15.75" thickBot="1" x14ac:dyDescent="0.3">
      <c r="A239" s="189"/>
      <c r="B239" s="190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1">
        <f t="shared" ref="B240:I240" si="101">+B238+B214+B150+B125+B114+B100+B80+B60+B40+B20</f>
        <v>126514.95999999999</v>
      </c>
      <c r="C240" s="182">
        <f t="shared" si="101"/>
        <v>0</v>
      </c>
      <c r="D240" s="183">
        <f t="shared" si="101"/>
        <v>0</v>
      </c>
      <c r="E240" s="184">
        <f t="shared" si="101"/>
        <v>0</v>
      </c>
      <c r="F240" s="182">
        <f t="shared" si="101"/>
        <v>0</v>
      </c>
      <c r="G240" s="281">
        <f t="shared" si="101"/>
        <v>0</v>
      </c>
      <c r="H240" s="183">
        <f t="shared" si="101"/>
        <v>126514.95999999999</v>
      </c>
      <c r="I240" s="181">
        <f t="shared" si="101"/>
        <v>0</v>
      </c>
      <c r="J240" s="186">
        <f t="shared" si="99"/>
        <v>-126514.95999999999</v>
      </c>
      <c r="K240" s="181">
        <f t="shared" ref="K240:T240" si="102">+K238+K214+K150+K125+K114+K100+K80+K60+K40+K20</f>
        <v>78445</v>
      </c>
      <c r="L240" s="183">
        <f t="shared" si="102"/>
        <v>325.59999999999997</v>
      </c>
      <c r="M240" s="184">
        <f t="shared" si="102"/>
        <v>0</v>
      </c>
      <c r="N240" s="182">
        <f t="shared" si="102"/>
        <v>0</v>
      </c>
      <c r="O240" s="281">
        <f t="shared" si="102"/>
        <v>70848.78</v>
      </c>
      <c r="P240" s="181">
        <f t="shared" si="102"/>
        <v>3268.541666666667</v>
      </c>
      <c r="Q240" s="183">
        <f t="shared" si="102"/>
        <v>13.566666666666666</v>
      </c>
      <c r="R240" s="182">
        <f t="shared" si="102"/>
        <v>0</v>
      </c>
      <c r="S240" s="182">
        <f t="shared" si="102"/>
        <v>0</v>
      </c>
      <c r="T240" s="281">
        <f t="shared" si="102"/>
        <v>2952.0324999999998</v>
      </c>
      <c r="U240" s="187">
        <f t="shared" si="87"/>
        <v>20.293888666027087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0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{34381B2B-66F4-46FA-9FE7-52B5A84259FC}</x14:id>
        </ext>
      </extLst>
    </cfRule>
  </conditionalFormatting>
  <conditionalFormatting sqref="I101:I113 I61:I99 I239 I1:I59 I152:I237 I241:I242 I115:I149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{9567526B-7BB3-4388-8D8D-A1D75B3316D4}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{DA327E0A-DE75-4C4C-B932-845B356D1DAB}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{BC416890-7CEB-4049-9F64-A59A904B1E6A}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{BCA3D2F6-B238-4238-A89D-B7955FE1CE8E}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{36C0A462-DC8B-4E31-B524-20ADA1E12159}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{321BADB3-BB91-4026-BD96-8271DBFACCB1}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381B2B-66F4-46FA-9FE7-52B5A84259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9567526B-7BB3-4388-8D8D-A1D75B3316D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I152:I237 I241:I242 I115:I149</xm:sqref>
        </x14:conditionalFormatting>
        <x14:conditionalFormatting xmlns:xm="http://schemas.microsoft.com/office/excel/2006/main">
          <x14:cfRule type="dataBar" id="{DA327E0A-DE75-4C4C-B932-845B356D1DA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BC416890-7CEB-4049-9F64-A59A904B1E6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BCA3D2F6-B238-4238-A89D-B7955FE1CE8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36C0A462-DC8B-4E31-B524-20ADA1E1215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321BADB3-BB91-4026-BD96-8271DBFACCB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6EC98-8255-443B-8BC4-F5EC01F8E5A1}">
  <dimension ref="A1:U269"/>
  <sheetViews>
    <sheetView showGridLines="0" workbookViewId="0">
      <selection activeCell="A2" sqref="A2:A237"/>
    </sheetView>
  </sheetViews>
  <sheetFormatPr defaultRowHeight="15" x14ac:dyDescent="0.25"/>
  <cols>
    <col min="1" max="1" width="47.140625" bestFit="1" customWidth="1"/>
    <col min="2" max="2" width="18.5703125" customWidth="1"/>
    <col min="3" max="4" width="9.42578125" bestFit="1" customWidth="1"/>
    <col min="5" max="5" width="11.7109375" customWidth="1"/>
    <col min="6" max="6" width="12.28515625" customWidth="1"/>
    <col min="7" max="7" width="13.140625" style="285" customWidth="1"/>
    <col min="8" max="8" width="15.7109375" style="1" bestFit="1" customWidth="1"/>
    <col min="9" max="9" width="15.28515625" style="2" customWidth="1"/>
    <col min="10" max="10" width="12" style="3" bestFit="1" customWidth="1"/>
    <col min="11" max="11" width="12.85546875" customWidth="1"/>
    <col min="15" max="15" width="12.7109375" style="285" bestFit="1" customWidth="1"/>
    <col min="20" max="20" width="9.140625" style="285"/>
  </cols>
  <sheetData>
    <row r="1" spans="1:21" ht="15.75" thickBot="1" x14ac:dyDescent="0.3">
      <c r="A1" s="12" t="s">
        <v>257</v>
      </c>
      <c r="B1" s="13"/>
      <c r="C1" s="14"/>
      <c r="D1" s="15"/>
      <c r="E1" s="16"/>
      <c r="F1" s="17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'DAY24'!H5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+(Table127[[#This Row],[OPENING ]]+Table127[[#This Row],[RECEIPTS]]+Table127[[#This Row],[RETURNS]])-(Table127[[#This Row],[EXCHANGED]]+Table127[[#This Row],[SALES]]+Table127[[#This Row],[ISSUES]])</f>
        <v>0</v>
      </c>
      <c r="I5" s="53">
        <v>0</v>
      </c>
      <c r="J5" s="58">
        <f t="shared" ref="J5:J76" si="0">+I5-H5</f>
        <v>0</v>
      </c>
      <c r="K5" s="53">
        <f>+'DAY24'!K5+'DAY25'!C5</f>
        <v>0</v>
      </c>
      <c r="L5" s="54">
        <f>+'DAY24'!L5+'DAY25'!D5</f>
        <v>0</v>
      </c>
      <c r="M5" s="55">
        <f>+'DAY24'!M5+'DAY25'!E5</f>
        <v>0</v>
      </c>
      <c r="N5" s="52">
        <f>+'DAY24'!N5+'DAY25'!F5</f>
        <v>0</v>
      </c>
      <c r="O5" s="276">
        <f>+'DAY24'!O5+'DAY25'!G5</f>
        <v>0</v>
      </c>
      <c r="P5" s="53">
        <f>+K5/25</f>
        <v>0</v>
      </c>
      <c r="Q5" s="54">
        <f>+L5/25</f>
        <v>0</v>
      </c>
      <c r="R5" s="55">
        <f>+M5/25</f>
        <v>0</v>
      </c>
      <c r="S5" s="52">
        <f>+N5/25</f>
        <v>0</v>
      </c>
      <c r="T5" s="276">
        <f>+O5/25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'DAY24'!H6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+(Table127[[#This Row],[OPENING ]]+Table127[[#This Row],[RECEIPTS]]+Table127[[#This Row],[RETURNS]])-(Table127[[#This Row],[EXCHANGED]]+Table127[[#This Row],[SALES]]+Table127[[#This Row],[ISSUES]])</f>
        <v>0</v>
      </c>
      <c r="I6" s="53">
        <v>0</v>
      </c>
      <c r="J6" s="58">
        <f t="shared" si="0"/>
        <v>0</v>
      </c>
      <c r="K6" s="53">
        <f>+'DAY24'!K6+'DAY25'!C6</f>
        <v>0</v>
      </c>
      <c r="L6" s="54">
        <f>+'DAY24'!L6+'DAY25'!D6</f>
        <v>0</v>
      </c>
      <c r="M6" s="55">
        <f>+'DAY24'!M6+'DAY25'!E6</f>
        <v>0</v>
      </c>
      <c r="N6" s="52">
        <f>+'DAY24'!N6+'DAY25'!F6</f>
        <v>0</v>
      </c>
      <c r="O6" s="276">
        <f>+'DAY24'!O6+'DAY25'!G6</f>
        <v>0</v>
      </c>
      <c r="P6" s="53">
        <f t="shared" ref="P6:P19" si="2">+K6/25</f>
        <v>0</v>
      </c>
      <c r="Q6" s="54">
        <f t="shared" ref="Q6:Q19" si="3">+L6/25</f>
        <v>0</v>
      </c>
      <c r="R6" s="55">
        <f t="shared" ref="R6:R19" si="4">+M6/25</f>
        <v>0</v>
      </c>
      <c r="S6" s="52">
        <f t="shared" ref="S6:S19" si="5">+N6/25</f>
        <v>0</v>
      </c>
      <c r="T6" s="276">
        <f t="shared" ref="T6:T19" si="6">+O6/25</f>
        <v>0</v>
      </c>
      <c r="U6" s="59">
        <f t="shared" si="1"/>
        <v>0</v>
      </c>
    </row>
    <row r="7" spans="1:21" x14ac:dyDescent="0.25">
      <c r="A7" s="51" t="s">
        <v>14</v>
      </c>
      <c r="B7" s="52">
        <f>'DAY24'!H7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+(Table127[[#This Row],[OPENING ]]+Table127[[#This Row],[RECEIPTS]]+Table127[[#This Row],[RETURNS]])-(Table127[[#This Row],[EXCHANGED]]+Table127[[#This Row],[SALES]]+Table127[[#This Row],[ISSUES]])</f>
        <v>0</v>
      </c>
      <c r="I7" s="53">
        <v>0</v>
      </c>
      <c r="J7" s="58">
        <f t="shared" si="0"/>
        <v>0</v>
      </c>
      <c r="K7" s="53">
        <f>+'DAY24'!K7+'DAY25'!C7</f>
        <v>0</v>
      </c>
      <c r="L7" s="54">
        <f>+'DAY24'!L7+'DAY25'!D7</f>
        <v>0</v>
      </c>
      <c r="M7" s="55">
        <f>+'DAY24'!M7+'DAY25'!E7</f>
        <v>0</v>
      </c>
      <c r="N7" s="52">
        <f>+'DAY24'!N7+'DAY25'!F7</f>
        <v>0</v>
      </c>
      <c r="O7" s="276">
        <f>+'DAY24'!O7+'DAY25'!G7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'DAY24'!H8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+(Table127[[#This Row],[OPENING ]]+Table127[[#This Row],[RECEIPTS]]+Table127[[#This Row],[RETURNS]])-(Table127[[#This Row],[EXCHANGED]]+Table127[[#This Row],[SALES]]+Table127[[#This Row],[ISSUES]])</f>
        <v>0</v>
      </c>
      <c r="I8" s="53">
        <v>0</v>
      </c>
      <c r="J8" s="58">
        <f t="shared" si="0"/>
        <v>0</v>
      </c>
      <c r="K8" s="53">
        <f>+'DAY24'!K8+'DAY25'!C8</f>
        <v>0</v>
      </c>
      <c r="L8" s="54">
        <f>+'DAY24'!L8+'DAY25'!D8</f>
        <v>0</v>
      </c>
      <c r="M8" s="55">
        <f>+'DAY24'!M8+'DAY25'!E8</f>
        <v>0</v>
      </c>
      <c r="N8" s="52">
        <f>+'DAY24'!N8+'DAY25'!F8</f>
        <v>0</v>
      </c>
      <c r="O8" s="276">
        <f>+'DAY24'!O8+'DAY25'!G8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'DAY24'!H9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+(Table127[[#This Row],[OPENING ]]+Table127[[#This Row],[RECEIPTS]]+Table127[[#This Row],[RETURNS]])-(Table127[[#This Row],[EXCHANGED]]+Table127[[#This Row],[SALES]]+Table127[[#This Row],[ISSUES]])</f>
        <v>0</v>
      </c>
      <c r="I9" s="53">
        <v>0</v>
      </c>
      <c r="J9" s="58">
        <f t="shared" si="0"/>
        <v>0</v>
      </c>
      <c r="K9" s="53">
        <f>+'DAY24'!K9+'DAY25'!C9</f>
        <v>0</v>
      </c>
      <c r="L9" s="54">
        <f>+'DAY24'!L9+'DAY25'!D9</f>
        <v>0</v>
      </c>
      <c r="M9" s="55">
        <f>+'DAY24'!M9+'DAY25'!E9</f>
        <v>0</v>
      </c>
      <c r="N9" s="52">
        <f>+'DAY24'!N9+'DAY25'!F9</f>
        <v>0</v>
      </c>
      <c r="O9" s="276">
        <f>+'DAY24'!O9+'DAY25'!G9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'DAY24'!H10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+(Table127[[#This Row],[OPENING ]]+Table127[[#This Row],[RECEIPTS]]+Table127[[#This Row],[RETURNS]])-(Table127[[#This Row],[EXCHANGED]]+Table127[[#This Row],[SALES]]+Table127[[#This Row],[ISSUES]])</f>
        <v>0</v>
      </c>
      <c r="I10" s="53">
        <v>0</v>
      </c>
      <c r="J10" s="58">
        <f t="shared" si="0"/>
        <v>0</v>
      </c>
      <c r="K10" s="53">
        <f>+'DAY24'!K10+'DAY25'!C10</f>
        <v>0</v>
      </c>
      <c r="L10" s="54">
        <f>+'DAY24'!L10+'DAY25'!D10</f>
        <v>0</v>
      </c>
      <c r="M10" s="55">
        <f>+'DAY24'!M10+'DAY25'!E10</f>
        <v>0</v>
      </c>
      <c r="N10" s="52">
        <f>+'DAY24'!N10+'DAY25'!F10</f>
        <v>0</v>
      </c>
      <c r="O10" s="276">
        <f>+'DAY24'!O10+'DAY25'!G10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'DAY24'!H11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+(Table127[[#This Row],[OPENING ]]+Table127[[#This Row],[RECEIPTS]]+Table127[[#This Row],[RETURNS]])-(Table127[[#This Row],[EXCHANGED]]+Table127[[#This Row],[SALES]]+Table127[[#This Row],[ISSUES]])</f>
        <v>0</v>
      </c>
      <c r="I11" s="53">
        <v>0</v>
      </c>
      <c r="J11" s="58">
        <f t="shared" si="0"/>
        <v>0</v>
      </c>
      <c r="K11" s="53">
        <f>+'DAY24'!K11+'DAY25'!C11</f>
        <v>0</v>
      </c>
      <c r="L11" s="54">
        <f>+'DAY24'!L11+'DAY25'!D11</f>
        <v>0</v>
      </c>
      <c r="M11" s="55">
        <f>+'DAY24'!M11+'DAY25'!E11</f>
        <v>0</v>
      </c>
      <c r="N11" s="52">
        <f>+'DAY24'!N11+'DAY25'!F11</f>
        <v>0</v>
      </c>
      <c r="O11" s="276">
        <f>+'DAY24'!O11+'DAY25'!G11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'DAY24'!H12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+(Table127[[#This Row],[OPENING ]]+Table127[[#This Row],[RECEIPTS]]+Table127[[#This Row],[RETURNS]])-(Table127[[#This Row],[EXCHANGED]]+Table127[[#This Row],[SALES]]+Table127[[#This Row],[ISSUES]])</f>
        <v>0</v>
      </c>
      <c r="I12" s="53">
        <v>0</v>
      </c>
      <c r="J12" s="58">
        <f t="shared" si="0"/>
        <v>0</v>
      </c>
      <c r="K12" s="53">
        <f>+'DAY24'!K12+'DAY25'!C12</f>
        <v>0</v>
      </c>
      <c r="L12" s="54">
        <f>+'DAY24'!L12+'DAY25'!D12</f>
        <v>0</v>
      </c>
      <c r="M12" s="55">
        <f>+'DAY24'!M12+'DAY25'!E12</f>
        <v>0</v>
      </c>
      <c r="N12" s="52">
        <f>+'DAY24'!N12+'DAY25'!F12</f>
        <v>0</v>
      </c>
      <c r="O12" s="276">
        <f>+'DAY24'!O12+'DAY25'!G12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'DAY24'!H13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+(Table127[[#This Row],[OPENING ]]+Table127[[#This Row],[RECEIPTS]]+Table127[[#This Row],[RETURNS]])-(Table127[[#This Row],[EXCHANGED]]+Table127[[#This Row],[SALES]]+Table127[[#This Row],[ISSUES]])</f>
        <v>140</v>
      </c>
      <c r="I13" s="53">
        <v>0</v>
      </c>
      <c r="J13" s="58">
        <f t="shared" si="0"/>
        <v>-140</v>
      </c>
      <c r="K13" s="53">
        <f>+'DAY24'!K13+'DAY25'!C13</f>
        <v>0</v>
      </c>
      <c r="L13" s="54">
        <f>+'DAY24'!L13+'DAY25'!D13</f>
        <v>0</v>
      </c>
      <c r="M13" s="55">
        <f>+'DAY24'!M13+'DAY25'!E13</f>
        <v>0</v>
      </c>
      <c r="N13" s="52">
        <f>+'DAY24'!N13+'DAY25'!F13</f>
        <v>0</v>
      </c>
      <c r="O13" s="276">
        <f>+'DAY24'!O13+'DAY25'!G13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'DAY24'!H14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+(Table127[[#This Row],[OPENING ]]+Table127[[#This Row],[RECEIPTS]]+Table127[[#This Row],[RETURNS]])-(Table127[[#This Row],[EXCHANGED]]+Table127[[#This Row],[SALES]]+Table127[[#This Row],[ISSUES]])</f>
        <v>0</v>
      </c>
      <c r="I14" s="53">
        <v>0</v>
      </c>
      <c r="J14" s="58">
        <f t="shared" si="0"/>
        <v>0</v>
      </c>
      <c r="K14" s="53">
        <f>+'DAY24'!K14+'DAY25'!C14</f>
        <v>0</v>
      </c>
      <c r="L14" s="54">
        <f>+'DAY24'!L14+'DAY25'!D14</f>
        <v>0</v>
      </c>
      <c r="M14" s="55">
        <f>+'DAY24'!M14+'DAY25'!E14</f>
        <v>0</v>
      </c>
      <c r="N14" s="52">
        <f>+'DAY24'!N14+'DAY25'!F14</f>
        <v>0</v>
      </c>
      <c r="O14" s="276">
        <f>+'DAY24'!O14+'DAY25'!G14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'DAY24'!H15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+(Table127[[#This Row],[OPENING ]]+Table127[[#This Row],[RECEIPTS]]+Table127[[#This Row],[RETURNS]])-(Table127[[#This Row],[EXCHANGED]]+Table127[[#This Row],[SALES]]+Table127[[#This Row],[ISSUES]])</f>
        <v>0</v>
      </c>
      <c r="I15" s="53">
        <v>0</v>
      </c>
      <c r="J15" s="58">
        <f t="shared" si="0"/>
        <v>0</v>
      </c>
      <c r="K15" s="53">
        <f>+'DAY24'!K15+'DAY25'!C15</f>
        <v>0</v>
      </c>
      <c r="L15" s="54">
        <f>+'DAY24'!L15+'DAY25'!D15</f>
        <v>0</v>
      </c>
      <c r="M15" s="55">
        <f>+'DAY24'!M15+'DAY25'!E15</f>
        <v>0</v>
      </c>
      <c r="N15" s="52">
        <f>+'DAY24'!N15+'DAY25'!F15</f>
        <v>0</v>
      </c>
      <c r="O15" s="276">
        <f>+'DAY24'!O15+'DAY25'!G15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'DAY24'!H16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+(Table127[[#This Row],[OPENING ]]+Table127[[#This Row],[RECEIPTS]]+Table127[[#This Row],[RETURNS]])-(Table127[[#This Row],[EXCHANGED]]+Table127[[#This Row],[SALES]]+Table127[[#This Row],[ISSUES]])</f>
        <v>13189.599999999999</v>
      </c>
      <c r="I16" s="53">
        <v>0</v>
      </c>
      <c r="J16" s="58">
        <f t="shared" si="0"/>
        <v>-13189.599999999999</v>
      </c>
      <c r="K16" s="53">
        <f>+'DAY24'!K16+'DAY25'!C16</f>
        <v>0</v>
      </c>
      <c r="L16" s="54">
        <f>+'DAY24'!L16+'DAY25'!D16</f>
        <v>0</v>
      </c>
      <c r="M16" s="55">
        <f>+'DAY24'!M16+'DAY25'!E16</f>
        <v>0</v>
      </c>
      <c r="N16" s="52">
        <f>+'DAY24'!N16+'DAY25'!F16</f>
        <v>0</v>
      </c>
      <c r="O16" s="276">
        <f>+'DAY24'!O16+'DAY25'!G16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242.52</v>
      </c>
      <c r="U16" s="59">
        <f t="shared" si="1"/>
        <v>54.385617681015994</v>
      </c>
    </row>
    <row r="17" spans="1:21" x14ac:dyDescent="0.25">
      <c r="A17" s="60"/>
      <c r="B17" s="52">
        <f>'DAY24'!H17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+(Table127[[#This Row],[OPENING ]]+Table127[[#This Row],[RECEIPTS]]+Table127[[#This Row],[RETURNS]])-(Table127[[#This Row],[EXCHANGED]]+Table127[[#This Row],[SALES]]+Table127[[#This Row],[ISSUES]])</f>
        <v>0</v>
      </c>
      <c r="I17" s="53">
        <v>0</v>
      </c>
      <c r="J17" s="58">
        <f t="shared" si="0"/>
        <v>0</v>
      </c>
      <c r="K17" s="53">
        <f>+'DAY24'!K17+'DAY25'!C17</f>
        <v>0</v>
      </c>
      <c r="L17" s="54">
        <f>+'DAY24'!L17+'DAY25'!D17</f>
        <v>0</v>
      </c>
      <c r="M17" s="55">
        <f>+'DAY24'!M17+'DAY25'!E17</f>
        <v>0</v>
      </c>
      <c r="N17" s="52">
        <f>+'DAY24'!N17+'DAY25'!F17</f>
        <v>0</v>
      </c>
      <c r="O17" s="276">
        <f>+'DAY24'!O17+'DAY25'!G17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'DAY24'!H18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+(Table127[[#This Row],[OPENING ]]+Table127[[#This Row],[RECEIPTS]]+Table127[[#This Row],[RETURNS]])-(Table127[[#This Row],[EXCHANGED]]+Table127[[#This Row],[SALES]]+Table127[[#This Row],[ISSUES]])</f>
        <v>0</v>
      </c>
      <c r="I18" s="53">
        <v>0</v>
      </c>
      <c r="J18" s="58">
        <f t="shared" si="0"/>
        <v>0</v>
      </c>
      <c r="K18" s="53">
        <f>+'DAY24'!K18+'DAY25'!C18</f>
        <v>0</v>
      </c>
      <c r="L18" s="54">
        <f>+'DAY24'!L18+'DAY25'!D18</f>
        <v>0</v>
      </c>
      <c r="M18" s="55">
        <f>+'DAY24'!M18+'DAY25'!E18</f>
        <v>0</v>
      </c>
      <c r="N18" s="52">
        <f>+'DAY24'!N18+'DAY25'!F18</f>
        <v>0</v>
      </c>
      <c r="O18" s="276">
        <f>+'DAY24'!O18+'DAY25'!G18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'DAY24'!H19</f>
        <v>0</v>
      </c>
      <c r="C19" s="53">
        <v>0</v>
      </c>
      <c r="D19" s="54">
        <v>0</v>
      </c>
      <c r="E19" s="55">
        <v>0</v>
      </c>
      <c r="F19" s="52">
        <v>0</v>
      </c>
      <c r="G19" s="276">
        <v>0</v>
      </c>
      <c r="H19" s="54">
        <f>+(Table127[[#This Row],[OPENING ]]+Table127[[#This Row],[RECEIPTS]]+Table127[[#This Row],[RETURNS]])-(Table127[[#This Row],[EXCHANGED]]+Table127[[#This Row],[SALES]]+Table127[[#This Row],[ISSUES]])</f>
        <v>0</v>
      </c>
      <c r="I19" s="144">
        <v>0</v>
      </c>
      <c r="J19" s="148">
        <f t="shared" si="0"/>
        <v>0</v>
      </c>
      <c r="K19" s="53">
        <f>+'DAY24'!K19+'DAY25'!C19</f>
        <v>0</v>
      </c>
      <c r="L19" s="54">
        <f>+'DAY24'!L19+'DAY25'!D19</f>
        <v>0</v>
      </c>
      <c r="M19" s="55">
        <f>+'DAY24'!M19+'DAY25'!E19</f>
        <v>0</v>
      </c>
      <c r="N19" s="52">
        <f>+'DAY24'!N19+'DAY25'!F19</f>
        <v>0</v>
      </c>
      <c r="O19" s="276">
        <f>+'DAY24'!O19+'DAY25'!G19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 t="shared" si="7"/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242.52</v>
      </c>
      <c r="U20" s="166">
        <f t="shared" si="1"/>
        <v>54.962889658584849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'DAY24'!H23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+(Table127[[#This Row],[OPENING ]]+Table127[[#This Row],[RECEIPTS]]+Table127[[#This Row],[RETURNS]])-(Table127[[#This Row],[EXCHANGED]]+Table127[[#This Row],[SALES]]+Table127[[#This Row],[ISSUES]])</f>
        <v>0</v>
      </c>
      <c r="I23" s="53">
        <v>0</v>
      </c>
      <c r="J23" s="58">
        <f t="shared" si="0"/>
        <v>0</v>
      </c>
      <c r="K23" s="53">
        <f>+'DAY24'!K23+'DAY25'!C23</f>
        <v>0</v>
      </c>
      <c r="L23" s="54">
        <f>+'DAY24'!L23+'DAY25'!D23</f>
        <v>0</v>
      </c>
      <c r="M23" s="55">
        <f>+'DAY24'!M23+'DAY25'!E23</f>
        <v>0</v>
      </c>
      <c r="N23" s="52">
        <f>+'DAY24'!N23+'DAY25'!F23</f>
        <v>0</v>
      </c>
      <c r="O23" s="276">
        <f>+'DAY24'!O23+'DAY25'!G23</f>
        <v>0</v>
      </c>
      <c r="P23" s="53">
        <f>+K23/25</f>
        <v>0</v>
      </c>
      <c r="Q23" s="54">
        <f>+L23/25</f>
        <v>0</v>
      </c>
      <c r="R23" s="55">
        <f>+M23/25</f>
        <v>0</v>
      </c>
      <c r="S23" s="52">
        <f>+N23/25</f>
        <v>0</v>
      </c>
      <c r="T23" s="276">
        <f>+O23/25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'DAY24'!H24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+(Table127[[#This Row],[OPENING ]]+Table127[[#This Row],[RECEIPTS]]+Table127[[#This Row],[RETURNS]])-(Table127[[#This Row],[EXCHANGED]]+Table127[[#This Row],[SALES]]+Table127[[#This Row],[ISSUES]])</f>
        <v>247.2</v>
      </c>
      <c r="I24" s="53">
        <v>0</v>
      </c>
      <c r="J24" s="58">
        <f t="shared" si="0"/>
        <v>-247.2</v>
      </c>
      <c r="K24" s="53">
        <f>+'DAY24'!K24+'DAY25'!C24</f>
        <v>0</v>
      </c>
      <c r="L24" s="54">
        <f>+'DAY24'!L24+'DAY25'!D24</f>
        <v>110.2</v>
      </c>
      <c r="M24" s="55">
        <f>+'DAY24'!M24+'DAY25'!E24</f>
        <v>0</v>
      </c>
      <c r="N24" s="52">
        <f>+'DAY24'!N24+'DAY25'!F24</f>
        <v>0</v>
      </c>
      <c r="O24" s="276">
        <f>+'DAY24'!O24+'DAY25'!G24</f>
        <v>2367</v>
      </c>
      <c r="P24" s="53">
        <f t="shared" ref="P24:P39" si="8">+K24/25</f>
        <v>0</v>
      </c>
      <c r="Q24" s="54">
        <f t="shared" ref="Q24:Q39" si="9">+L24/25</f>
        <v>4.4080000000000004</v>
      </c>
      <c r="R24" s="55">
        <f t="shared" ref="R24:R39" si="10">+M24/25</f>
        <v>0</v>
      </c>
      <c r="S24" s="52">
        <f t="shared" ref="S24:S39" si="11">+N24/25</f>
        <v>0</v>
      </c>
      <c r="T24" s="276">
        <f t="shared" ref="T24:T39" si="12">+O24/25</f>
        <v>94.68</v>
      </c>
      <c r="U24" s="62">
        <f t="shared" si="1"/>
        <v>2.4947521395123524</v>
      </c>
    </row>
    <row r="25" spans="1:21" x14ac:dyDescent="0.25">
      <c r="A25" s="336" t="s">
        <v>22</v>
      </c>
      <c r="B25" s="52">
        <f>'DAY24'!H25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+(Table127[[#This Row],[OPENING ]]+Table127[[#This Row],[RECEIPTS]]+Table127[[#This Row],[RETURNS]])-(Table127[[#This Row],[EXCHANGED]]+Table127[[#This Row],[SALES]]+Table127[[#This Row],[ISSUES]])</f>
        <v>0</v>
      </c>
      <c r="I25" s="53">
        <v>0</v>
      </c>
      <c r="J25" s="58">
        <f t="shared" si="0"/>
        <v>0</v>
      </c>
      <c r="K25" s="53">
        <f>+'DAY24'!K25+'DAY25'!C25</f>
        <v>0</v>
      </c>
      <c r="L25" s="54">
        <f>+'DAY24'!L25+'DAY25'!D25</f>
        <v>0</v>
      </c>
      <c r="M25" s="55">
        <f>+'DAY24'!M25+'DAY25'!E25</f>
        <v>0</v>
      </c>
      <c r="N25" s="52">
        <f>+'DAY24'!N25+'DAY25'!F25</f>
        <v>0</v>
      </c>
      <c r="O25" s="276">
        <f>+'DAY24'!O25+'DAY25'!G25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276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'DAY24'!H26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+(Table127[[#This Row],[OPENING ]]+Table127[[#This Row],[RECEIPTS]]+Table127[[#This Row],[RETURNS]])-(Table127[[#This Row],[EXCHANGED]]+Table127[[#This Row],[SALES]]+Table127[[#This Row],[ISSUES]])</f>
        <v>0</v>
      </c>
      <c r="I26" s="53">
        <v>0</v>
      </c>
      <c r="J26" s="58">
        <f t="shared" si="0"/>
        <v>0</v>
      </c>
      <c r="K26" s="53">
        <f>+'DAY24'!K26+'DAY25'!C26</f>
        <v>0</v>
      </c>
      <c r="L26" s="54">
        <f>+'DAY24'!L26+'DAY25'!D26</f>
        <v>0</v>
      </c>
      <c r="M26" s="55">
        <f>+'DAY24'!M26+'DAY25'!E26</f>
        <v>0</v>
      </c>
      <c r="N26" s="52">
        <f>+'DAY24'!N26+'DAY25'!F26</f>
        <v>0</v>
      </c>
      <c r="O26" s="276">
        <f>+'DAY24'!O26+'DAY25'!G26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276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'DAY24'!H27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+(Table127[[#This Row],[OPENING ]]+Table127[[#This Row],[RECEIPTS]]+Table127[[#This Row],[RETURNS]])-(Table127[[#This Row],[EXCHANGED]]+Table127[[#This Row],[SALES]]+Table127[[#This Row],[ISSUES]])</f>
        <v>0</v>
      </c>
      <c r="I27" s="53">
        <v>0</v>
      </c>
      <c r="J27" s="58">
        <f t="shared" si="0"/>
        <v>0</v>
      </c>
      <c r="K27" s="53">
        <f>+'DAY24'!K27+'DAY25'!C27</f>
        <v>0</v>
      </c>
      <c r="L27" s="54">
        <f>+'DAY24'!L27+'DAY25'!D27</f>
        <v>0</v>
      </c>
      <c r="M27" s="55">
        <f>+'DAY24'!M27+'DAY25'!E27</f>
        <v>0</v>
      </c>
      <c r="N27" s="52">
        <f>+'DAY24'!N27+'DAY25'!F27</f>
        <v>0</v>
      </c>
      <c r="O27" s="276">
        <f>+'DAY24'!O27+'DAY25'!G27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276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'DAY24'!H28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+(Table127[[#This Row],[OPENING ]]+Table127[[#This Row],[RECEIPTS]]+Table127[[#This Row],[RETURNS]])-(Table127[[#This Row],[EXCHANGED]]+Table127[[#This Row],[SALES]]+Table127[[#This Row],[ISSUES]])</f>
        <v>0</v>
      </c>
      <c r="I28" s="53">
        <v>0</v>
      </c>
      <c r="J28" s="58">
        <f t="shared" si="0"/>
        <v>0</v>
      </c>
      <c r="K28" s="53">
        <f>+'DAY24'!K28+'DAY25'!C28</f>
        <v>0</v>
      </c>
      <c r="L28" s="54">
        <f>+'DAY24'!L28+'DAY25'!D28</f>
        <v>0</v>
      </c>
      <c r="M28" s="55">
        <f>+'DAY24'!M28+'DAY25'!E28</f>
        <v>0</v>
      </c>
      <c r="N28" s="52">
        <f>+'DAY24'!N28+'DAY25'!F28</f>
        <v>0</v>
      </c>
      <c r="O28" s="276">
        <f>+'DAY24'!O28+'DAY25'!G28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276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'DAY24'!H29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+(Table127[[#This Row],[OPENING ]]+Table127[[#This Row],[RECEIPTS]]+Table127[[#This Row],[RETURNS]])-(Table127[[#This Row],[EXCHANGED]]+Table127[[#This Row],[SALES]]+Table127[[#This Row],[ISSUES]])</f>
        <v>0</v>
      </c>
      <c r="I29" s="53">
        <v>0</v>
      </c>
      <c r="J29" s="58">
        <f t="shared" si="0"/>
        <v>0</v>
      </c>
      <c r="K29" s="53">
        <f>+'DAY24'!K29+'DAY25'!C29</f>
        <v>0</v>
      </c>
      <c r="L29" s="54">
        <f>+'DAY24'!L29+'DAY25'!D29</f>
        <v>0</v>
      </c>
      <c r="M29" s="55">
        <f>+'DAY24'!M29+'DAY25'!E29</f>
        <v>0</v>
      </c>
      <c r="N29" s="52">
        <f>+'DAY24'!N29+'DAY25'!F29</f>
        <v>0</v>
      </c>
      <c r="O29" s="276">
        <f>+'DAY24'!O29+'DAY25'!G29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276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'DAY24'!H30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+(Table127[[#This Row],[OPENING ]]+Table127[[#This Row],[RECEIPTS]]+Table127[[#This Row],[RETURNS]])-(Table127[[#This Row],[EXCHANGED]]+Table127[[#This Row],[SALES]]+Table127[[#This Row],[ISSUES]])</f>
        <v>0</v>
      </c>
      <c r="I30" s="53">
        <v>0</v>
      </c>
      <c r="J30" s="58">
        <f t="shared" si="0"/>
        <v>0</v>
      </c>
      <c r="K30" s="53">
        <f>+'DAY24'!K30+'DAY25'!C30</f>
        <v>0</v>
      </c>
      <c r="L30" s="54">
        <f>+'DAY24'!L30+'DAY25'!D30</f>
        <v>0</v>
      </c>
      <c r="M30" s="55">
        <f>+'DAY24'!M30+'DAY25'!E30</f>
        <v>0</v>
      </c>
      <c r="N30" s="52">
        <f>+'DAY24'!N30+'DAY25'!F30</f>
        <v>0</v>
      </c>
      <c r="O30" s="276">
        <f>+'DAY24'!O30+'DAY25'!G30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276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'DAY24'!H31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+(Table127[[#This Row],[OPENING ]]+Table127[[#This Row],[RECEIPTS]]+Table127[[#This Row],[RETURNS]])-(Table127[[#This Row],[EXCHANGED]]+Table127[[#This Row],[SALES]]+Table127[[#This Row],[ISSUES]])</f>
        <v>0</v>
      </c>
      <c r="I31" s="53">
        <v>0</v>
      </c>
      <c r="J31" s="58">
        <f t="shared" si="0"/>
        <v>0</v>
      </c>
      <c r="K31" s="53">
        <f>+'DAY24'!K31+'DAY25'!C31</f>
        <v>0</v>
      </c>
      <c r="L31" s="54">
        <f>+'DAY24'!L31+'DAY25'!D31</f>
        <v>0</v>
      </c>
      <c r="M31" s="55">
        <f>+'DAY24'!M31+'DAY25'!E31</f>
        <v>0</v>
      </c>
      <c r="N31" s="52">
        <f>+'DAY24'!N31+'DAY25'!F31</f>
        <v>0</v>
      </c>
      <c r="O31" s="276">
        <f>+'DAY24'!O31+'DAY25'!G31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276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'DAY24'!H32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+(Table127[[#This Row],[OPENING ]]+Table127[[#This Row],[RECEIPTS]]+Table127[[#This Row],[RETURNS]])-(Table127[[#This Row],[EXCHANGED]]+Table127[[#This Row],[SALES]]+Table127[[#This Row],[ISSUES]])</f>
        <v>0</v>
      </c>
      <c r="I32" s="53">
        <v>0</v>
      </c>
      <c r="J32" s="58">
        <f t="shared" si="0"/>
        <v>0</v>
      </c>
      <c r="K32" s="53">
        <f>+'DAY24'!K32+'DAY25'!C32</f>
        <v>0</v>
      </c>
      <c r="L32" s="54">
        <f>+'DAY24'!L32+'DAY25'!D32</f>
        <v>0</v>
      </c>
      <c r="M32" s="55">
        <f>+'DAY24'!M32+'DAY25'!E32</f>
        <v>0</v>
      </c>
      <c r="N32" s="52">
        <f>+'DAY24'!N32+'DAY25'!F32</f>
        <v>0</v>
      </c>
      <c r="O32" s="276">
        <f>+'DAY24'!O32+'DAY25'!G32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276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'DAY24'!H33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+(Table127[[#This Row],[OPENING ]]+Table127[[#This Row],[RECEIPTS]]+Table127[[#This Row],[RETURNS]])-(Table127[[#This Row],[EXCHANGED]]+Table127[[#This Row],[SALES]]+Table127[[#This Row],[ISSUES]])</f>
        <v>0</v>
      </c>
      <c r="I33" s="53">
        <v>0</v>
      </c>
      <c r="J33" s="58">
        <f t="shared" si="0"/>
        <v>0</v>
      </c>
      <c r="K33" s="53">
        <f>+'DAY24'!K33+'DAY25'!C33</f>
        <v>0</v>
      </c>
      <c r="L33" s="54">
        <f>+'DAY24'!L33+'DAY25'!D33</f>
        <v>0</v>
      </c>
      <c r="M33" s="55">
        <f>+'DAY24'!M33+'DAY25'!E33</f>
        <v>0</v>
      </c>
      <c r="N33" s="52">
        <f>+'DAY24'!N33+'DAY25'!F33</f>
        <v>0</v>
      </c>
      <c r="O33" s="276">
        <f>+'DAY24'!O33+'DAY25'!G33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276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'DAY24'!H34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+(Table127[[#This Row],[OPENING ]]+Table127[[#This Row],[RECEIPTS]]+Table127[[#This Row],[RETURNS]])-(Table127[[#This Row],[EXCHANGED]]+Table127[[#This Row],[SALES]]+Table127[[#This Row],[ISSUES]])</f>
        <v>44279.9</v>
      </c>
      <c r="I34" s="53">
        <v>0</v>
      </c>
      <c r="J34" s="58">
        <f t="shared" si="0"/>
        <v>-44279.9</v>
      </c>
      <c r="K34" s="53">
        <f>+'DAY24'!K34+'DAY25'!C34</f>
        <v>29625</v>
      </c>
      <c r="L34" s="54">
        <f>+'DAY24'!L34+'DAY25'!D34</f>
        <v>18</v>
      </c>
      <c r="M34" s="55">
        <f>+'DAY24'!M34+'DAY25'!E34</f>
        <v>0</v>
      </c>
      <c r="N34" s="52">
        <f>+'DAY24'!N34+'DAY25'!F34</f>
        <v>0</v>
      </c>
      <c r="O34" s="276">
        <f>+'DAY24'!O34+'DAY25'!G34</f>
        <v>9691.5</v>
      </c>
      <c r="P34" s="53">
        <f t="shared" si="8"/>
        <v>1185</v>
      </c>
      <c r="Q34" s="54">
        <f t="shared" si="9"/>
        <v>0.72</v>
      </c>
      <c r="R34" s="55">
        <f t="shared" si="10"/>
        <v>0</v>
      </c>
      <c r="S34" s="52">
        <f t="shared" si="11"/>
        <v>0</v>
      </c>
      <c r="T34" s="276">
        <f t="shared" si="12"/>
        <v>387.66</v>
      </c>
      <c r="U34" s="62">
        <f t="shared" si="1"/>
        <v>28.143169482261118</v>
      </c>
    </row>
    <row r="35" spans="1:21" x14ac:dyDescent="0.25">
      <c r="A35" s="336"/>
      <c r="B35" s="52">
        <f>'DAY24'!H35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+(Table127[[#This Row],[OPENING ]]+Table127[[#This Row],[RECEIPTS]]+Table127[[#This Row],[RETURNS]])-(Table127[[#This Row],[EXCHANGED]]+Table127[[#This Row],[SALES]]+Table127[[#This Row],[ISSUES]])</f>
        <v>5000</v>
      </c>
      <c r="I35" s="53">
        <v>0</v>
      </c>
      <c r="J35" s="58">
        <f>+I35-H35</f>
        <v>-5000</v>
      </c>
      <c r="K35" s="53">
        <f>+'DAY24'!K35+'DAY25'!C35</f>
        <v>5000</v>
      </c>
      <c r="L35" s="54">
        <f>+'DAY24'!L35+'DAY25'!D35</f>
        <v>0</v>
      </c>
      <c r="M35" s="55">
        <f>+'DAY24'!M35+'DAY25'!E35</f>
        <v>0</v>
      </c>
      <c r="N35" s="52">
        <f>+'DAY24'!N35+'DAY25'!F35</f>
        <v>0</v>
      </c>
      <c r="O35" s="276">
        <f>+'DAY24'!O35+'DAY25'!G35</f>
        <v>0</v>
      </c>
      <c r="P35" s="53">
        <f t="shared" si="8"/>
        <v>200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276">
        <f t="shared" si="12"/>
        <v>0</v>
      </c>
      <c r="U35" s="62">
        <f t="shared" si="1"/>
        <v>25</v>
      </c>
    </row>
    <row r="36" spans="1:21" x14ac:dyDescent="0.25">
      <c r="A36" s="336"/>
      <c r="B36" s="52">
        <f>'DAY24'!H36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+(Table127[[#This Row],[OPENING ]]+Table127[[#This Row],[RECEIPTS]]+Table127[[#This Row],[RETURNS]])-(Table127[[#This Row],[EXCHANGED]]+Table127[[#This Row],[SALES]]+Table127[[#This Row],[ISSUES]])</f>
        <v>0</v>
      </c>
      <c r="I36" s="53">
        <v>0</v>
      </c>
      <c r="J36" s="58">
        <f>+I36-H36</f>
        <v>0</v>
      </c>
      <c r="K36" s="53">
        <f>+'DAY24'!K36+'DAY25'!C36</f>
        <v>0</v>
      </c>
      <c r="L36" s="54">
        <f>+'DAY24'!L36+'DAY25'!D36</f>
        <v>0</v>
      </c>
      <c r="M36" s="55">
        <f>+'DAY24'!M36+'DAY25'!E36</f>
        <v>0</v>
      </c>
      <c r="N36" s="52">
        <f>+'DAY24'!N36+'DAY25'!F36</f>
        <v>0</v>
      </c>
      <c r="O36" s="276">
        <f>+'DAY24'!O36+'DAY25'!G36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276">
        <f t="shared" si="12"/>
        <v>0</v>
      </c>
      <c r="U36" s="62">
        <f t="shared" si="1"/>
        <v>0</v>
      </c>
    </row>
    <row r="37" spans="1:21" x14ac:dyDescent="0.25">
      <c r="A37" s="336"/>
      <c r="B37" s="52">
        <f>'DAY24'!H37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+(Table127[[#This Row],[OPENING ]]+Table127[[#This Row],[RECEIPTS]]+Table127[[#This Row],[RETURNS]])-(Table127[[#This Row],[EXCHANGED]]+Table127[[#This Row],[SALES]]+Table127[[#This Row],[ISSUES]])</f>
        <v>0</v>
      </c>
      <c r="I37" s="53">
        <v>0</v>
      </c>
      <c r="J37" s="58">
        <f>+I37-H37</f>
        <v>0</v>
      </c>
      <c r="K37" s="53">
        <f>+'DAY24'!K37+'DAY25'!C37</f>
        <v>0</v>
      </c>
      <c r="L37" s="54">
        <f>+'DAY24'!L37+'DAY25'!D37</f>
        <v>0</v>
      </c>
      <c r="M37" s="55">
        <f>+'DAY24'!M37+'DAY25'!E37</f>
        <v>0</v>
      </c>
      <c r="N37" s="52">
        <f>+'DAY24'!N37+'DAY25'!F37</f>
        <v>0</v>
      </c>
      <c r="O37" s="276">
        <f>+'DAY24'!O37+'DAY25'!G37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276">
        <f t="shared" si="12"/>
        <v>0</v>
      </c>
      <c r="U37" s="62">
        <f t="shared" si="1"/>
        <v>0</v>
      </c>
    </row>
    <row r="38" spans="1:21" x14ac:dyDescent="0.25">
      <c r="A38" s="336"/>
      <c r="B38" s="52">
        <f>'DAY24'!H38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+(Table127[[#This Row],[OPENING ]]+Table127[[#This Row],[RECEIPTS]]+Table127[[#This Row],[RETURNS]])-(Table127[[#This Row],[EXCHANGED]]+Table127[[#This Row],[SALES]]+Table127[[#This Row],[ISSUES]])</f>
        <v>0</v>
      </c>
      <c r="I38" s="53">
        <v>0</v>
      </c>
      <c r="J38" s="58">
        <f>+I38-H38</f>
        <v>0</v>
      </c>
      <c r="K38" s="53">
        <f>+'DAY24'!K38+'DAY25'!C38</f>
        <v>0</v>
      </c>
      <c r="L38" s="54">
        <f>+'DAY24'!L38+'DAY25'!D38</f>
        <v>0</v>
      </c>
      <c r="M38" s="55">
        <f>+'DAY24'!M38+'DAY25'!E38</f>
        <v>0</v>
      </c>
      <c r="N38" s="52">
        <f>+'DAY24'!N38+'DAY25'!F38</f>
        <v>0</v>
      </c>
      <c r="O38" s="276">
        <f>+'DAY24'!O38+'DAY25'!G38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276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'DAY24'!H39</f>
        <v>0</v>
      </c>
      <c r="C39" s="53">
        <v>0</v>
      </c>
      <c r="D39" s="54">
        <v>0</v>
      </c>
      <c r="E39" s="55">
        <v>0</v>
      </c>
      <c r="F39" s="52">
        <v>0</v>
      </c>
      <c r="G39" s="276">
        <v>0</v>
      </c>
      <c r="H39" s="54">
        <f>+(Table127[[#This Row],[OPENING ]]+Table127[[#This Row],[RECEIPTS]]+Table127[[#This Row],[RETURNS]])-(Table127[[#This Row],[EXCHANGED]]+Table127[[#This Row],[SALES]]+Table127[[#This Row],[ISSUES]])</f>
        <v>0</v>
      </c>
      <c r="I39" s="144">
        <v>0</v>
      </c>
      <c r="J39" s="148">
        <f t="shared" si="0"/>
        <v>0</v>
      </c>
      <c r="K39" s="53">
        <f>+'DAY24'!K39+'DAY25'!C39</f>
        <v>0</v>
      </c>
      <c r="L39" s="54">
        <f>+'DAY24'!L39+'DAY25'!D39</f>
        <v>0</v>
      </c>
      <c r="M39" s="55">
        <f>+'DAY24'!M39+'DAY25'!E39</f>
        <v>0</v>
      </c>
      <c r="N39" s="52">
        <f>+'DAY24'!N39+'DAY25'!F39</f>
        <v>0</v>
      </c>
      <c r="O39" s="276">
        <f>+'DAY24'!O39+'DAY25'!G39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276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0</v>
      </c>
      <c r="H40" s="162">
        <f t="shared" si="13"/>
        <v>49527.1</v>
      </c>
      <c r="I40" s="161">
        <f t="shared" si="13"/>
        <v>0</v>
      </c>
      <c r="J40" s="165">
        <f>SUM(J23:J39)</f>
        <v>-49527.1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12058.5</v>
      </c>
      <c r="P40" s="161">
        <f t="shared" si="13"/>
        <v>1385</v>
      </c>
      <c r="Q40" s="162">
        <f t="shared" si="13"/>
        <v>5.1280000000000001</v>
      </c>
      <c r="R40" s="163">
        <f t="shared" si="13"/>
        <v>0</v>
      </c>
      <c r="S40" s="160">
        <f t="shared" si="13"/>
        <v>0</v>
      </c>
      <c r="T40" s="277">
        <f t="shared" si="13"/>
        <v>482.34000000000003</v>
      </c>
      <c r="U40" s="166">
        <f t="shared" si="1"/>
        <v>26.450171645122907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'DAY24'!H43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+(Table127[[#This Row],[OPENING ]]+Table127[[#This Row],[RECEIPTS]]+Table127[[#This Row],[RETURNS]])-(Table127[[#This Row],[EXCHANGED]]+Table127[[#This Row],[SALES]]+Table127[[#This Row],[ISSUES]])</f>
        <v>0</v>
      </c>
      <c r="I43" s="53">
        <v>0</v>
      </c>
      <c r="J43" s="58">
        <f t="shared" si="0"/>
        <v>0</v>
      </c>
      <c r="K43" s="53">
        <f>+'DAY24'!K43+'DAY25'!C43</f>
        <v>0</v>
      </c>
      <c r="L43" s="54">
        <f>+'DAY24'!L43+'DAY25'!D43</f>
        <v>0</v>
      </c>
      <c r="M43" s="55">
        <f>+'DAY24'!M43+'DAY25'!E43</f>
        <v>0</v>
      </c>
      <c r="N43" s="52">
        <f>+'DAY24'!N43+'DAY25'!F43</f>
        <v>0</v>
      </c>
      <c r="O43" s="276">
        <f>+'DAY24'!O43+'DAY25'!G43</f>
        <v>46</v>
      </c>
      <c r="P43" s="53">
        <f t="shared" ref="P43" si="14">+K43/25</f>
        <v>0</v>
      </c>
      <c r="Q43" s="54">
        <f t="shared" ref="Q43" si="15">+L43/25</f>
        <v>0</v>
      </c>
      <c r="R43" s="55">
        <f t="shared" ref="R43" si="16">+M43/25</f>
        <v>0</v>
      </c>
      <c r="S43" s="52">
        <f t="shared" ref="S43" si="17">+N43/25</f>
        <v>0</v>
      </c>
      <c r="T43" s="276">
        <f t="shared" ref="T43" si="18">+O43/25</f>
        <v>1.84</v>
      </c>
      <c r="U43" s="62">
        <f t="shared" si="1"/>
        <v>0</v>
      </c>
    </row>
    <row r="44" spans="1:21" x14ac:dyDescent="0.25">
      <c r="A44" s="71" t="s">
        <v>28</v>
      </c>
      <c r="B44" s="52">
        <f>'DAY24'!H44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+(Table127[[#This Row],[OPENING ]]+Table127[[#This Row],[RECEIPTS]]+Table127[[#This Row],[RETURNS]])-(Table127[[#This Row],[EXCHANGED]]+Table127[[#This Row],[SALES]]+Table127[[#This Row],[ISSUES]])</f>
        <v>0</v>
      </c>
      <c r="I44" s="53">
        <v>0</v>
      </c>
      <c r="J44" s="58">
        <f t="shared" si="0"/>
        <v>0</v>
      </c>
      <c r="K44" s="53">
        <f>+'DAY24'!K44+'DAY25'!C44</f>
        <v>0</v>
      </c>
      <c r="L44" s="54">
        <f>+'DAY24'!L44+'DAY25'!D44</f>
        <v>0</v>
      </c>
      <c r="M44" s="55">
        <f>+'DAY24'!M44+'DAY25'!E44</f>
        <v>0</v>
      </c>
      <c r="N44" s="52">
        <f>+'DAY24'!N44+'DAY25'!F44</f>
        <v>0</v>
      </c>
      <c r="O44" s="276">
        <f>+'DAY24'!O44+'DAY25'!G44</f>
        <v>0</v>
      </c>
      <c r="P44" s="53">
        <f t="shared" ref="P44:P59" si="19">+K44/25</f>
        <v>0</v>
      </c>
      <c r="Q44" s="54">
        <f t="shared" ref="Q44:Q59" si="20">+L44/25</f>
        <v>0</v>
      </c>
      <c r="R44" s="55">
        <f t="shared" ref="R44:R59" si="21">+M44/25</f>
        <v>0</v>
      </c>
      <c r="S44" s="52">
        <f t="shared" ref="S44:S59" si="22">+N44/25</f>
        <v>0</v>
      </c>
      <c r="T44" s="276">
        <f t="shared" ref="T44:T59" si="23">+O44/25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'DAY24'!H45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+(Table127[[#This Row],[OPENING ]]+Table127[[#This Row],[RECEIPTS]]+Table127[[#This Row],[RETURNS]])-(Table127[[#This Row],[EXCHANGED]]+Table127[[#This Row],[SALES]]+Table127[[#This Row],[ISSUES]])</f>
        <v>0</v>
      </c>
      <c r="I45" s="53">
        <v>0</v>
      </c>
      <c r="J45" s="58">
        <f t="shared" si="0"/>
        <v>0</v>
      </c>
      <c r="K45" s="53">
        <f>+'DAY24'!K45+'DAY25'!C45</f>
        <v>0</v>
      </c>
      <c r="L45" s="54">
        <f>+'DAY24'!L45+'DAY25'!D45</f>
        <v>0</v>
      </c>
      <c r="M45" s="55">
        <f>+'DAY24'!M45+'DAY25'!E45</f>
        <v>0</v>
      </c>
      <c r="N45" s="52">
        <f>+'DAY24'!N45+'DAY25'!F45</f>
        <v>0</v>
      </c>
      <c r="O45" s="276">
        <f>+'DAY24'!O45+'DAY25'!G45</f>
        <v>0</v>
      </c>
      <c r="P45" s="53">
        <f t="shared" si="19"/>
        <v>0</v>
      </c>
      <c r="Q45" s="54">
        <f t="shared" si="20"/>
        <v>0</v>
      </c>
      <c r="R45" s="55">
        <f t="shared" si="21"/>
        <v>0</v>
      </c>
      <c r="S45" s="52">
        <f t="shared" si="22"/>
        <v>0</v>
      </c>
      <c r="T45" s="276">
        <f t="shared" si="23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'DAY24'!H46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+(Table127[[#This Row],[OPENING ]]+Table127[[#This Row],[RECEIPTS]]+Table127[[#This Row],[RETURNS]])-(Table127[[#This Row],[EXCHANGED]]+Table127[[#This Row],[SALES]]+Table127[[#This Row],[ISSUES]])</f>
        <v>0</v>
      </c>
      <c r="I46" s="53">
        <v>0</v>
      </c>
      <c r="J46" s="58">
        <f t="shared" si="0"/>
        <v>0</v>
      </c>
      <c r="K46" s="53">
        <f>+'DAY24'!K46+'DAY25'!C46</f>
        <v>0</v>
      </c>
      <c r="L46" s="54">
        <f>+'DAY24'!L46+'DAY25'!D46</f>
        <v>0</v>
      </c>
      <c r="M46" s="55">
        <f>+'DAY24'!M46+'DAY25'!E46</f>
        <v>0</v>
      </c>
      <c r="N46" s="52">
        <f>+'DAY24'!N46+'DAY25'!F46</f>
        <v>0</v>
      </c>
      <c r="O46" s="276">
        <f>+'DAY24'!O46+'DAY25'!G46</f>
        <v>0</v>
      </c>
      <c r="P46" s="53">
        <f t="shared" si="19"/>
        <v>0</v>
      </c>
      <c r="Q46" s="54">
        <f t="shared" si="20"/>
        <v>0</v>
      </c>
      <c r="R46" s="55">
        <f t="shared" si="21"/>
        <v>0</v>
      </c>
      <c r="S46" s="52">
        <f t="shared" si="22"/>
        <v>0</v>
      </c>
      <c r="T46" s="276">
        <f t="shared" si="23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'DAY24'!H47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+(Table127[[#This Row],[OPENING ]]+Table127[[#This Row],[RECEIPTS]]+Table127[[#This Row],[RETURNS]])-(Table127[[#This Row],[EXCHANGED]]+Table127[[#This Row],[SALES]]+Table127[[#This Row],[ISSUES]])</f>
        <v>0</v>
      </c>
      <c r="I47" s="53">
        <v>0</v>
      </c>
      <c r="J47" s="58">
        <f t="shared" si="0"/>
        <v>0</v>
      </c>
      <c r="K47" s="53">
        <f>+'DAY24'!K47+'DAY25'!C47</f>
        <v>0</v>
      </c>
      <c r="L47" s="54">
        <f>+'DAY24'!L47+'DAY25'!D47</f>
        <v>0</v>
      </c>
      <c r="M47" s="55">
        <f>+'DAY24'!M47+'DAY25'!E47</f>
        <v>0</v>
      </c>
      <c r="N47" s="52">
        <f>+'DAY24'!N47+'DAY25'!F47</f>
        <v>0</v>
      </c>
      <c r="O47" s="276">
        <f>+'DAY24'!O47+'DAY25'!G47</f>
        <v>0</v>
      </c>
      <c r="P47" s="53">
        <f t="shared" si="19"/>
        <v>0</v>
      </c>
      <c r="Q47" s="54">
        <f t="shared" si="20"/>
        <v>0</v>
      </c>
      <c r="R47" s="55">
        <f t="shared" si="21"/>
        <v>0</v>
      </c>
      <c r="S47" s="52">
        <f t="shared" si="22"/>
        <v>0</v>
      </c>
      <c r="T47" s="276">
        <f t="shared" si="23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'DAY24'!H48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+(Table127[[#This Row],[OPENING ]]+Table127[[#This Row],[RECEIPTS]]+Table127[[#This Row],[RETURNS]])-(Table127[[#This Row],[EXCHANGED]]+Table127[[#This Row],[SALES]]+Table127[[#This Row],[ISSUES]])</f>
        <v>0</v>
      </c>
      <c r="I48" s="53">
        <v>0</v>
      </c>
      <c r="J48" s="58">
        <f t="shared" si="0"/>
        <v>0</v>
      </c>
      <c r="K48" s="53">
        <f>+'DAY24'!K48+'DAY25'!C48</f>
        <v>0</v>
      </c>
      <c r="L48" s="54">
        <f>+'DAY24'!L48+'DAY25'!D48</f>
        <v>0</v>
      </c>
      <c r="M48" s="55">
        <f>+'DAY24'!M48+'DAY25'!E48</f>
        <v>0</v>
      </c>
      <c r="N48" s="52">
        <f>+'DAY24'!N48+'DAY25'!F48</f>
        <v>0</v>
      </c>
      <c r="O48" s="276">
        <f>+'DAY24'!O48+'DAY25'!G48</f>
        <v>0</v>
      </c>
      <c r="P48" s="53">
        <f t="shared" si="19"/>
        <v>0</v>
      </c>
      <c r="Q48" s="54">
        <f t="shared" si="20"/>
        <v>0</v>
      </c>
      <c r="R48" s="55">
        <f t="shared" si="21"/>
        <v>0</v>
      </c>
      <c r="S48" s="52">
        <f t="shared" si="22"/>
        <v>0</v>
      </c>
      <c r="T48" s="276">
        <f t="shared" si="23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'DAY24'!H49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+(Table127[[#This Row],[OPENING ]]+Table127[[#This Row],[RECEIPTS]]+Table127[[#This Row],[RETURNS]])-(Table127[[#This Row],[EXCHANGED]]+Table127[[#This Row],[SALES]]+Table127[[#This Row],[ISSUES]])</f>
        <v>0</v>
      </c>
      <c r="I49" s="53">
        <v>0</v>
      </c>
      <c r="J49" s="58">
        <f t="shared" si="0"/>
        <v>0</v>
      </c>
      <c r="K49" s="53">
        <f>+'DAY24'!K49+'DAY25'!C49</f>
        <v>0</v>
      </c>
      <c r="L49" s="54">
        <f>+'DAY24'!L49+'DAY25'!D49</f>
        <v>0</v>
      </c>
      <c r="M49" s="55">
        <f>+'DAY24'!M49+'DAY25'!E49</f>
        <v>0</v>
      </c>
      <c r="N49" s="52">
        <f>+'DAY24'!N49+'DAY25'!F49</f>
        <v>0</v>
      </c>
      <c r="O49" s="276">
        <f>+'DAY24'!O49+'DAY25'!G49</f>
        <v>0</v>
      </c>
      <c r="P49" s="53">
        <f t="shared" si="19"/>
        <v>0</v>
      </c>
      <c r="Q49" s="54">
        <f t="shared" si="20"/>
        <v>0</v>
      </c>
      <c r="R49" s="55">
        <f t="shared" si="21"/>
        <v>0</v>
      </c>
      <c r="S49" s="52">
        <f t="shared" si="22"/>
        <v>0</v>
      </c>
      <c r="T49" s="276">
        <f t="shared" si="23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'DAY24'!H50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+(Table127[[#This Row],[OPENING ]]+Table127[[#This Row],[RECEIPTS]]+Table127[[#This Row],[RETURNS]])-(Table127[[#This Row],[EXCHANGED]]+Table127[[#This Row],[SALES]]+Table127[[#This Row],[ISSUES]])</f>
        <v>0</v>
      </c>
      <c r="I50" s="53">
        <v>0</v>
      </c>
      <c r="J50" s="58">
        <f t="shared" si="0"/>
        <v>0</v>
      </c>
      <c r="K50" s="53">
        <f>+'DAY24'!K50+'DAY25'!C50</f>
        <v>0</v>
      </c>
      <c r="L50" s="54">
        <f>+'DAY24'!L50+'DAY25'!D50</f>
        <v>0</v>
      </c>
      <c r="M50" s="55">
        <f>+'DAY24'!M50+'DAY25'!E50</f>
        <v>0</v>
      </c>
      <c r="N50" s="52">
        <f>+'DAY24'!N50+'DAY25'!F50</f>
        <v>0</v>
      </c>
      <c r="O50" s="276">
        <f>+'DAY24'!O50+'DAY25'!G50</f>
        <v>0</v>
      </c>
      <c r="P50" s="53">
        <f t="shared" si="19"/>
        <v>0</v>
      </c>
      <c r="Q50" s="54">
        <f t="shared" si="20"/>
        <v>0</v>
      </c>
      <c r="R50" s="55">
        <f t="shared" si="21"/>
        <v>0</v>
      </c>
      <c r="S50" s="52">
        <f t="shared" si="22"/>
        <v>0</v>
      </c>
      <c r="T50" s="276">
        <f t="shared" si="23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'DAY24'!H51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+(Table127[[#This Row],[OPENING ]]+Table127[[#This Row],[RECEIPTS]]+Table127[[#This Row],[RETURNS]])-(Table127[[#This Row],[EXCHANGED]]+Table127[[#This Row],[SALES]]+Table127[[#This Row],[ISSUES]])</f>
        <v>0</v>
      </c>
      <c r="I51" s="53">
        <v>0</v>
      </c>
      <c r="J51" s="58">
        <f t="shared" si="0"/>
        <v>0</v>
      </c>
      <c r="K51" s="53">
        <f>+'DAY24'!K51+'DAY25'!C51</f>
        <v>0</v>
      </c>
      <c r="L51" s="54">
        <f>+'DAY24'!L51+'DAY25'!D51</f>
        <v>0</v>
      </c>
      <c r="M51" s="55">
        <f>+'DAY24'!M51+'DAY25'!E51</f>
        <v>0</v>
      </c>
      <c r="N51" s="52">
        <f>+'DAY24'!N51+'DAY25'!F51</f>
        <v>0</v>
      </c>
      <c r="O51" s="276">
        <f>+'DAY24'!O51+'DAY25'!G51</f>
        <v>0</v>
      </c>
      <c r="P51" s="53">
        <f t="shared" si="19"/>
        <v>0</v>
      </c>
      <c r="Q51" s="54">
        <f t="shared" si="20"/>
        <v>0</v>
      </c>
      <c r="R51" s="55">
        <f t="shared" si="21"/>
        <v>0</v>
      </c>
      <c r="S51" s="52">
        <f t="shared" si="22"/>
        <v>0</v>
      </c>
      <c r="T51" s="276">
        <f t="shared" si="23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'DAY24'!H52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+(Table127[[#This Row],[OPENING ]]+Table127[[#This Row],[RECEIPTS]]+Table127[[#This Row],[RETURNS]])-(Table127[[#This Row],[EXCHANGED]]+Table127[[#This Row],[SALES]]+Table127[[#This Row],[ISSUES]])</f>
        <v>0</v>
      </c>
      <c r="I52" s="53">
        <v>0</v>
      </c>
      <c r="J52" s="58">
        <f t="shared" si="0"/>
        <v>0</v>
      </c>
      <c r="K52" s="53">
        <f>+'DAY24'!K52+'DAY25'!C52</f>
        <v>0</v>
      </c>
      <c r="L52" s="54">
        <f>+'DAY24'!L52+'DAY25'!D52</f>
        <v>0</v>
      </c>
      <c r="M52" s="55">
        <f>+'DAY24'!M52+'DAY25'!E52</f>
        <v>0</v>
      </c>
      <c r="N52" s="52">
        <f>+'DAY24'!N52+'DAY25'!F52</f>
        <v>0</v>
      </c>
      <c r="O52" s="276">
        <f>+'DAY24'!O52+'DAY25'!G52</f>
        <v>0</v>
      </c>
      <c r="P52" s="53">
        <f t="shared" si="19"/>
        <v>0</v>
      </c>
      <c r="Q52" s="54">
        <f t="shared" si="20"/>
        <v>0</v>
      </c>
      <c r="R52" s="55">
        <f t="shared" si="21"/>
        <v>0</v>
      </c>
      <c r="S52" s="52">
        <f t="shared" si="22"/>
        <v>0</v>
      </c>
      <c r="T52" s="276">
        <f t="shared" si="23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'DAY24'!H53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+(Table127[[#This Row],[OPENING ]]+Table127[[#This Row],[RECEIPTS]]+Table127[[#This Row],[RETURNS]])-(Table127[[#This Row],[EXCHANGED]]+Table127[[#This Row],[SALES]]+Table127[[#This Row],[ISSUES]])</f>
        <v>0</v>
      </c>
      <c r="I53" s="53">
        <v>0</v>
      </c>
      <c r="J53" s="58">
        <f t="shared" si="0"/>
        <v>0</v>
      </c>
      <c r="K53" s="53">
        <f>+'DAY24'!K53+'DAY25'!C53</f>
        <v>0</v>
      </c>
      <c r="L53" s="54">
        <f>+'DAY24'!L53+'DAY25'!D53</f>
        <v>0</v>
      </c>
      <c r="M53" s="55">
        <f>+'DAY24'!M53+'DAY25'!E53</f>
        <v>0</v>
      </c>
      <c r="N53" s="52">
        <f>+'DAY24'!N53+'DAY25'!F53</f>
        <v>0</v>
      </c>
      <c r="O53" s="276">
        <f>+'DAY24'!O53+'DAY25'!G53</f>
        <v>0</v>
      </c>
      <c r="P53" s="53">
        <f t="shared" si="19"/>
        <v>0</v>
      </c>
      <c r="Q53" s="54">
        <f t="shared" si="20"/>
        <v>0</v>
      </c>
      <c r="R53" s="55">
        <f t="shared" si="21"/>
        <v>0</v>
      </c>
      <c r="S53" s="52">
        <f t="shared" si="22"/>
        <v>0</v>
      </c>
      <c r="T53" s="276">
        <f t="shared" si="23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'DAY24'!H54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+(Table127[[#This Row],[OPENING ]]+Table127[[#This Row],[RECEIPTS]]+Table127[[#This Row],[RETURNS]])-(Table127[[#This Row],[EXCHANGED]]+Table127[[#This Row],[SALES]]+Table127[[#This Row],[ISSUES]])</f>
        <v>0</v>
      </c>
      <c r="I54" s="53">
        <v>0</v>
      </c>
      <c r="J54" s="58">
        <f t="shared" si="0"/>
        <v>0</v>
      </c>
      <c r="K54" s="53">
        <f>+'DAY24'!K54+'DAY25'!C54</f>
        <v>0</v>
      </c>
      <c r="L54" s="54">
        <f>+'DAY24'!L54+'DAY25'!D54</f>
        <v>0</v>
      </c>
      <c r="M54" s="55">
        <f>+'DAY24'!M54+'DAY25'!E54</f>
        <v>0</v>
      </c>
      <c r="N54" s="52">
        <f>+'DAY24'!N54+'DAY25'!F54</f>
        <v>0</v>
      </c>
      <c r="O54" s="276">
        <f>+'DAY24'!O54+'DAY25'!G54</f>
        <v>0</v>
      </c>
      <c r="P54" s="53">
        <f t="shared" si="19"/>
        <v>0</v>
      </c>
      <c r="Q54" s="54">
        <f t="shared" si="20"/>
        <v>0</v>
      </c>
      <c r="R54" s="55">
        <f t="shared" si="21"/>
        <v>0</v>
      </c>
      <c r="S54" s="52">
        <f t="shared" si="22"/>
        <v>0</v>
      </c>
      <c r="T54" s="276">
        <f t="shared" si="23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'DAY24'!H55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+(Table127[[#This Row],[OPENING ]]+Table127[[#This Row],[RECEIPTS]]+Table127[[#This Row],[RETURNS]])-(Table127[[#This Row],[EXCHANGED]]+Table127[[#This Row],[SALES]]+Table127[[#This Row],[ISSUES]])</f>
        <v>9994.3200000000015</v>
      </c>
      <c r="I55" s="53">
        <v>0</v>
      </c>
      <c r="J55" s="58">
        <f t="shared" si="0"/>
        <v>-9994.3200000000015</v>
      </c>
      <c r="K55" s="53">
        <f>+'DAY24'!K55+'DAY25'!C55</f>
        <v>18250</v>
      </c>
      <c r="L55" s="54">
        <f>+'DAY24'!L55+'DAY25'!D55</f>
        <v>72.599999999999994</v>
      </c>
      <c r="M55" s="55">
        <f>+'DAY24'!M55+'DAY25'!E55</f>
        <v>0</v>
      </c>
      <c r="N55" s="52">
        <f>+'DAY24'!N55+'DAY25'!F55</f>
        <v>0</v>
      </c>
      <c r="O55" s="276">
        <f>+'DAY24'!O55+'DAY25'!G55</f>
        <v>8337.7999999999993</v>
      </c>
      <c r="P55" s="53">
        <f t="shared" si="19"/>
        <v>730</v>
      </c>
      <c r="Q55" s="54">
        <f t="shared" si="20"/>
        <v>2.9039999999999999</v>
      </c>
      <c r="R55" s="55">
        <f t="shared" si="21"/>
        <v>0</v>
      </c>
      <c r="S55" s="52">
        <f t="shared" si="22"/>
        <v>0</v>
      </c>
      <c r="T55" s="276">
        <f t="shared" si="23"/>
        <v>333.51199999999994</v>
      </c>
      <c r="U55" s="62">
        <f t="shared" si="1"/>
        <v>9.3718773911869313</v>
      </c>
    </row>
    <row r="56" spans="1:21" x14ac:dyDescent="0.25">
      <c r="A56" s="71" t="s">
        <v>227</v>
      </c>
      <c r="B56" s="52">
        <f>'DAY24'!H56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+(Table127[[#This Row],[OPENING ]]+Table127[[#This Row],[RECEIPTS]]+Table127[[#This Row],[RETURNS]])-(Table127[[#This Row],[EXCHANGED]]+Table127[[#This Row],[SALES]]+Table127[[#This Row],[ISSUES]])</f>
        <v>29.2</v>
      </c>
      <c r="I56" s="53">
        <v>0</v>
      </c>
      <c r="J56" s="58">
        <f t="shared" si="0"/>
        <v>-29.2</v>
      </c>
      <c r="K56" s="53">
        <f>+'DAY24'!K56+'DAY25'!C56</f>
        <v>0</v>
      </c>
      <c r="L56" s="54">
        <f>+'DAY24'!L56+'DAY25'!D56</f>
        <v>0</v>
      </c>
      <c r="M56" s="55">
        <f>+'DAY24'!M56+'DAY25'!E56</f>
        <v>0</v>
      </c>
      <c r="N56" s="52">
        <f>+'DAY24'!N56+'DAY25'!F56</f>
        <v>0</v>
      </c>
      <c r="O56" s="276">
        <f>+'DAY24'!O56+'DAY25'!G56</f>
        <v>0</v>
      </c>
      <c r="P56" s="53">
        <f t="shared" si="19"/>
        <v>0</v>
      </c>
      <c r="Q56" s="54">
        <f t="shared" si="20"/>
        <v>0</v>
      </c>
      <c r="R56" s="55">
        <f t="shared" si="21"/>
        <v>0</v>
      </c>
      <c r="S56" s="52">
        <f t="shared" si="22"/>
        <v>0</v>
      </c>
      <c r="T56" s="276">
        <f t="shared" si="23"/>
        <v>0</v>
      </c>
      <c r="U56" s="62">
        <f t="shared" si="1"/>
        <v>0</v>
      </c>
    </row>
    <row r="57" spans="1:21" x14ac:dyDescent="0.25">
      <c r="A57" s="71"/>
      <c r="B57" s="52">
        <f>'DAY24'!H57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+(Table127[[#This Row],[OPENING ]]+Table127[[#This Row],[RECEIPTS]]+Table127[[#This Row],[RETURNS]])-(Table127[[#This Row],[EXCHANGED]]+Table127[[#This Row],[SALES]]+Table127[[#This Row],[ISSUES]])</f>
        <v>0</v>
      </c>
      <c r="I57" s="53">
        <v>0</v>
      </c>
      <c r="J57" s="58">
        <f t="shared" si="0"/>
        <v>0</v>
      </c>
      <c r="K57" s="53">
        <f>+'DAY24'!K57+'DAY25'!C57</f>
        <v>0</v>
      </c>
      <c r="L57" s="54">
        <f>+'DAY24'!L57+'DAY25'!D57</f>
        <v>0</v>
      </c>
      <c r="M57" s="55">
        <f>+'DAY24'!M57+'DAY25'!E57</f>
        <v>0</v>
      </c>
      <c r="N57" s="52">
        <f>+'DAY24'!N57+'DAY25'!F57</f>
        <v>0</v>
      </c>
      <c r="O57" s="276">
        <f>+'DAY24'!O57+'DAY25'!G57</f>
        <v>0</v>
      </c>
      <c r="P57" s="53">
        <f t="shared" si="19"/>
        <v>0</v>
      </c>
      <c r="Q57" s="54">
        <f t="shared" si="20"/>
        <v>0</v>
      </c>
      <c r="R57" s="55">
        <f t="shared" si="21"/>
        <v>0</v>
      </c>
      <c r="S57" s="52">
        <f t="shared" si="22"/>
        <v>0</v>
      </c>
      <c r="T57" s="276">
        <f t="shared" si="23"/>
        <v>0</v>
      </c>
      <c r="U57" s="62">
        <f t="shared" si="1"/>
        <v>0</v>
      </c>
    </row>
    <row r="58" spans="1:21" x14ac:dyDescent="0.25">
      <c r="A58" s="71"/>
      <c r="B58" s="52">
        <f>'DAY24'!H58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+(Table127[[#This Row],[OPENING ]]+Table127[[#This Row],[RECEIPTS]]+Table127[[#This Row],[RETURNS]])-(Table127[[#This Row],[EXCHANGED]]+Table127[[#This Row],[SALES]]+Table127[[#This Row],[ISSUES]])</f>
        <v>0</v>
      </c>
      <c r="I58" s="53">
        <v>0</v>
      </c>
      <c r="J58" s="58">
        <f t="shared" si="0"/>
        <v>0</v>
      </c>
      <c r="K58" s="53">
        <f>+'DAY24'!K58+'DAY25'!C58</f>
        <v>0</v>
      </c>
      <c r="L58" s="54">
        <f>+'DAY24'!L58+'DAY25'!D58</f>
        <v>0</v>
      </c>
      <c r="M58" s="55">
        <f>+'DAY24'!M58+'DAY25'!E58</f>
        <v>0</v>
      </c>
      <c r="N58" s="52">
        <f>+'DAY24'!N58+'DAY25'!F58</f>
        <v>0</v>
      </c>
      <c r="O58" s="276">
        <f>+'DAY24'!O58+'DAY25'!G58</f>
        <v>0</v>
      </c>
      <c r="P58" s="53">
        <f t="shared" si="19"/>
        <v>0</v>
      </c>
      <c r="Q58" s="54">
        <f t="shared" si="20"/>
        <v>0</v>
      </c>
      <c r="R58" s="55">
        <f t="shared" si="21"/>
        <v>0</v>
      </c>
      <c r="S58" s="52">
        <f t="shared" si="22"/>
        <v>0</v>
      </c>
      <c r="T58" s="276">
        <f t="shared" si="23"/>
        <v>0</v>
      </c>
      <c r="U58" s="62">
        <f t="shared" si="1"/>
        <v>0</v>
      </c>
    </row>
    <row r="59" spans="1:21" ht="15.75" thickBot="1" x14ac:dyDescent="0.3">
      <c r="A59" s="172"/>
      <c r="B59" s="52">
        <f>'DAY24'!H59</f>
        <v>0</v>
      </c>
      <c r="C59" s="53">
        <v>0</v>
      </c>
      <c r="D59" s="54">
        <v>0</v>
      </c>
      <c r="E59" s="55">
        <v>0</v>
      </c>
      <c r="F59" s="52">
        <v>0</v>
      </c>
      <c r="G59" s="276">
        <v>0</v>
      </c>
      <c r="H59" s="54">
        <f>+(Table127[[#This Row],[OPENING ]]+Table127[[#This Row],[RECEIPTS]]+Table127[[#This Row],[RETURNS]])-(Table127[[#This Row],[EXCHANGED]]+Table127[[#This Row],[SALES]]+Table127[[#This Row],[ISSUES]])</f>
        <v>0</v>
      </c>
      <c r="I59" s="144">
        <v>0</v>
      </c>
      <c r="J59" s="148">
        <f t="shared" si="0"/>
        <v>0</v>
      </c>
      <c r="K59" s="53">
        <f>+'DAY24'!K59+'DAY25'!C59</f>
        <v>0</v>
      </c>
      <c r="L59" s="54">
        <f>+'DAY24'!L59+'DAY25'!D59</f>
        <v>0</v>
      </c>
      <c r="M59" s="55">
        <f>+'DAY24'!M59+'DAY25'!E59</f>
        <v>0</v>
      </c>
      <c r="N59" s="52">
        <f>+'DAY24'!N59+'DAY25'!F59</f>
        <v>0</v>
      </c>
      <c r="O59" s="276">
        <f>+'DAY24'!O59+'DAY25'!G59</f>
        <v>0</v>
      </c>
      <c r="P59" s="53">
        <f t="shared" si="19"/>
        <v>0</v>
      </c>
      <c r="Q59" s="54">
        <f t="shared" si="20"/>
        <v>0</v>
      </c>
      <c r="R59" s="55">
        <f t="shared" si="21"/>
        <v>0</v>
      </c>
      <c r="S59" s="52">
        <f t="shared" si="22"/>
        <v>0</v>
      </c>
      <c r="T59" s="276">
        <f t="shared" si="23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24">SUM(B43:B59)</f>
        <v>10023.520000000002</v>
      </c>
      <c r="C60" s="161">
        <f t="shared" si="24"/>
        <v>0</v>
      </c>
      <c r="D60" s="162">
        <f t="shared" si="24"/>
        <v>0</v>
      </c>
      <c r="E60" s="163">
        <f t="shared" si="24"/>
        <v>0</v>
      </c>
      <c r="F60" s="160">
        <f t="shared" si="24"/>
        <v>0</v>
      </c>
      <c r="G60" s="277">
        <f t="shared" si="24"/>
        <v>0</v>
      </c>
      <c r="H60" s="162">
        <f t="shared" si="24"/>
        <v>10023.520000000002</v>
      </c>
      <c r="I60" s="161">
        <f t="shared" si="24"/>
        <v>0</v>
      </c>
      <c r="J60" s="165">
        <f t="shared" si="24"/>
        <v>-10023.520000000002</v>
      </c>
      <c r="K60" s="161">
        <f t="shared" si="24"/>
        <v>18250</v>
      </c>
      <c r="L60" s="162">
        <f t="shared" si="24"/>
        <v>72.599999999999994</v>
      </c>
      <c r="M60" s="163">
        <f t="shared" si="24"/>
        <v>0</v>
      </c>
      <c r="N60" s="160">
        <f t="shared" si="24"/>
        <v>0</v>
      </c>
      <c r="O60" s="277">
        <f t="shared" si="24"/>
        <v>8383.7999999999993</v>
      </c>
      <c r="P60" s="161">
        <f t="shared" si="24"/>
        <v>730</v>
      </c>
      <c r="Q60" s="162">
        <f t="shared" si="24"/>
        <v>2.9039999999999999</v>
      </c>
      <c r="R60" s="163">
        <f t="shared" si="24"/>
        <v>0</v>
      </c>
      <c r="S60" s="160">
        <f t="shared" si="24"/>
        <v>0</v>
      </c>
      <c r="T60" s="277">
        <f t="shared" si="24"/>
        <v>335.35199999999992</v>
      </c>
      <c r="U60" s="166">
        <f t="shared" si="1"/>
        <v>9.383069226851994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>
        <f t="shared" si="0"/>
        <v>0</v>
      </c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>
        <f t="shared" si="0"/>
        <v>0</v>
      </c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'DAY24'!H63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+(Table127[[#This Row],[OPENING ]]+Table127[[#This Row],[RECEIPTS]]+Table127[[#This Row],[RETURNS]])-(Table127[[#This Row],[EXCHANGED]]+Table127[[#This Row],[SALES]]+Table127[[#This Row],[ISSUES]])</f>
        <v>0</v>
      </c>
      <c r="I63" s="53">
        <v>0</v>
      </c>
      <c r="J63" s="58">
        <f t="shared" si="0"/>
        <v>0</v>
      </c>
      <c r="K63" s="53">
        <f>+'DAY24'!K63+'DAY25'!C63</f>
        <v>0</v>
      </c>
      <c r="L63" s="54">
        <f>+'DAY24'!L63+'DAY25'!D63</f>
        <v>0</v>
      </c>
      <c r="M63" s="55">
        <f>+'DAY24'!M63+'DAY25'!E63</f>
        <v>0</v>
      </c>
      <c r="N63" s="52">
        <f>+'DAY24'!N63+'DAY25'!F63</f>
        <v>0</v>
      </c>
      <c r="O63" s="276">
        <f>+'DAY24'!O63+'DAY25'!G63</f>
        <v>0</v>
      </c>
      <c r="P63" s="53">
        <f t="shared" ref="P63" si="25">+K63/25</f>
        <v>0</v>
      </c>
      <c r="Q63" s="54">
        <f t="shared" ref="Q63" si="26">+L63/25</f>
        <v>0</v>
      </c>
      <c r="R63" s="55">
        <f t="shared" ref="R63" si="27">+M63/25</f>
        <v>0</v>
      </c>
      <c r="S63" s="52">
        <f t="shared" ref="S63" si="28">+N63/25</f>
        <v>0</v>
      </c>
      <c r="T63" s="276">
        <f t="shared" ref="T63" si="29">+O63/25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'DAY24'!H64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+(Table127[[#This Row],[OPENING ]]+Table127[[#This Row],[RECEIPTS]]+Table127[[#This Row],[RETURNS]])-(Table127[[#This Row],[EXCHANGED]]+Table127[[#This Row],[SALES]]+Table127[[#This Row],[ISSUES]])</f>
        <v>0</v>
      </c>
      <c r="I64" s="53">
        <v>0</v>
      </c>
      <c r="J64" s="58">
        <f t="shared" si="0"/>
        <v>0</v>
      </c>
      <c r="K64" s="53">
        <f>+'DAY24'!K64+'DAY25'!C64</f>
        <v>0</v>
      </c>
      <c r="L64" s="54">
        <f>+'DAY24'!L64+'DAY25'!D64</f>
        <v>0</v>
      </c>
      <c r="M64" s="55">
        <f>+'DAY24'!M64+'DAY25'!E64</f>
        <v>0</v>
      </c>
      <c r="N64" s="52">
        <f>+'DAY24'!N64+'DAY25'!F64</f>
        <v>0</v>
      </c>
      <c r="O64" s="276">
        <f>+'DAY24'!O64+'DAY25'!G64</f>
        <v>0</v>
      </c>
      <c r="P64" s="53">
        <f t="shared" ref="P64:P79" si="30">+K64/25</f>
        <v>0</v>
      </c>
      <c r="Q64" s="54">
        <f t="shared" ref="Q64:Q79" si="31">+L64/25</f>
        <v>0</v>
      </c>
      <c r="R64" s="55">
        <f t="shared" ref="R64:R79" si="32">+M64/25</f>
        <v>0</v>
      </c>
      <c r="S64" s="52">
        <f t="shared" ref="S64:S79" si="33">+N64/25</f>
        <v>0</v>
      </c>
      <c r="T64" s="276">
        <f t="shared" ref="T64:T79" si="34">+O64/25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'DAY24'!H65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+(Table127[[#This Row],[OPENING ]]+Table127[[#This Row],[RECEIPTS]]+Table127[[#This Row],[RETURNS]])-(Table127[[#This Row],[EXCHANGED]]+Table127[[#This Row],[SALES]]+Table127[[#This Row],[ISSUES]])</f>
        <v>0</v>
      </c>
      <c r="I65" s="53">
        <v>0</v>
      </c>
      <c r="J65" s="58">
        <f t="shared" si="0"/>
        <v>0</v>
      </c>
      <c r="K65" s="53">
        <f>+'DAY24'!K65+'DAY25'!C65</f>
        <v>0</v>
      </c>
      <c r="L65" s="54">
        <f>+'DAY24'!L65+'DAY25'!D65</f>
        <v>0</v>
      </c>
      <c r="M65" s="55">
        <f>+'DAY24'!M65+'DAY25'!E65</f>
        <v>0</v>
      </c>
      <c r="N65" s="52">
        <f>+'DAY24'!N65+'DAY25'!F65</f>
        <v>0</v>
      </c>
      <c r="O65" s="276">
        <f>+'DAY24'!O65+'DAY25'!G65</f>
        <v>0</v>
      </c>
      <c r="P65" s="53">
        <f t="shared" si="30"/>
        <v>0</v>
      </c>
      <c r="Q65" s="54">
        <f t="shared" si="31"/>
        <v>0</v>
      </c>
      <c r="R65" s="55">
        <f t="shared" si="32"/>
        <v>0</v>
      </c>
      <c r="S65" s="52">
        <f t="shared" si="33"/>
        <v>0</v>
      </c>
      <c r="T65" s="276">
        <f t="shared" si="34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'DAY24'!H66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+(Table127[[#This Row],[OPENING ]]+Table127[[#This Row],[RECEIPTS]]+Table127[[#This Row],[RETURNS]])-(Table127[[#This Row],[EXCHANGED]]+Table127[[#This Row],[SALES]]+Table127[[#This Row],[ISSUES]])</f>
        <v>0</v>
      </c>
      <c r="I66" s="53">
        <v>0</v>
      </c>
      <c r="J66" s="58">
        <f t="shared" si="0"/>
        <v>0</v>
      </c>
      <c r="K66" s="53">
        <f>+'DAY24'!K66+'DAY25'!C66</f>
        <v>0</v>
      </c>
      <c r="L66" s="54">
        <f>+'DAY24'!L66+'DAY25'!D66</f>
        <v>0</v>
      </c>
      <c r="M66" s="55">
        <f>+'DAY24'!M66+'DAY25'!E66</f>
        <v>0</v>
      </c>
      <c r="N66" s="52">
        <f>+'DAY24'!N66+'DAY25'!F66</f>
        <v>0</v>
      </c>
      <c r="O66" s="276">
        <f>+'DAY24'!O66+'DAY25'!G66</f>
        <v>0</v>
      </c>
      <c r="P66" s="53">
        <f t="shared" si="30"/>
        <v>0</v>
      </c>
      <c r="Q66" s="54">
        <f t="shared" si="31"/>
        <v>0</v>
      </c>
      <c r="R66" s="55">
        <f t="shared" si="32"/>
        <v>0</v>
      </c>
      <c r="S66" s="52">
        <f t="shared" si="33"/>
        <v>0</v>
      </c>
      <c r="T66" s="276">
        <f t="shared" si="34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'DAY24'!H67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+(Table127[[#This Row],[OPENING ]]+Table127[[#This Row],[RECEIPTS]]+Table127[[#This Row],[RETURNS]])-(Table127[[#This Row],[EXCHANGED]]+Table127[[#This Row],[SALES]]+Table127[[#This Row],[ISSUES]])</f>
        <v>0</v>
      </c>
      <c r="I67" s="53">
        <v>0</v>
      </c>
      <c r="J67" s="58">
        <f t="shared" si="0"/>
        <v>0</v>
      </c>
      <c r="K67" s="53">
        <f>+'DAY24'!K67+'DAY25'!C67</f>
        <v>0</v>
      </c>
      <c r="L67" s="54">
        <f>+'DAY24'!L67+'DAY25'!D67</f>
        <v>0</v>
      </c>
      <c r="M67" s="55">
        <f>+'DAY24'!M67+'DAY25'!E67</f>
        <v>0</v>
      </c>
      <c r="N67" s="52">
        <f>+'DAY24'!N67+'DAY25'!F67</f>
        <v>0</v>
      </c>
      <c r="O67" s="276">
        <f>+'DAY24'!O67+'DAY25'!G67</f>
        <v>0</v>
      </c>
      <c r="P67" s="53">
        <f t="shared" si="30"/>
        <v>0</v>
      </c>
      <c r="Q67" s="54">
        <f t="shared" si="31"/>
        <v>0</v>
      </c>
      <c r="R67" s="55">
        <f t="shared" si="32"/>
        <v>0</v>
      </c>
      <c r="S67" s="52">
        <f t="shared" si="33"/>
        <v>0</v>
      </c>
      <c r="T67" s="276">
        <f t="shared" si="34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'DAY24'!H68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+(Table127[[#This Row],[OPENING ]]+Table127[[#This Row],[RECEIPTS]]+Table127[[#This Row],[RETURNS]])-(Table127[[#This Row],[EXCHANGED]]+Table127[[#This Row],[SALES]]+Table127[[#This Row],[ISSUES]])</f>
        <v>3388.4</v>
      </c>
      <c r="I68" s="53">
        <v>0</v>
      </c>
      <c r="J68" s="58">
        <f t="shared" si="0"/>
        <v>-3388.4</v>
      </c>
      <c r="K68" s="53">
        <f>+'DAY24'!K68+'DAY25'!C68</f>
        <v>800</v>
      </c>
      <c r="L68" s="54">
        <f>+'DAY24'!L68+'DAY25'!D68</f>
        <v>18.600000000000001</v>
      </c>
      <c r="M68" s="55">
        <f>+'DAY24'!M68+'DAY25'!E68</f>
        <v>0</v>
      </c>
      <c r="N68" s="52">
        <f>+'DAY24'!N68+'DAY25'!F68</f>
        <v>0</v>
      </c>
      <c r="O68" s="276">
        <f>+'DAY24'!O68+'DAY25'!G68</f>
        <v>590</v>
      </c>
      <c r="P68" s="53">
        <f t="shared" si="30"/>
        <v>32</v>
      </c>
      <c r="Q68" s="54">
        <f t="shared" si="31"/>
        <v>0.74400000000000011</v>
      </c>
      <c r="R68" s="55">
        <f t="shared" si="32"/>
        <v>0</v>
      </c>
      <c r="S68" s="52">
        <f t="shared" si="33"/>
        <v>0</v>
      </c>
      <c r="T68" s="276">
        <f t="shared" si="34"/>
        <v>23.6</v>
      </c>
      <c r="U68" s="62">
        <f t="shared" si="1"/>
        <v>60.137725401107481</v>
      </c>
    </row>
    <row r="69" spans="1:21" x14ac:dyDescent="0.25">
      <c r="A69" s="72" t="s">
        <v>41</v>
      </c>
      <c r="B69" s="52">
        <f>'DAY24'!H69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+(Table127[[#This Row],[OPENING ]]+Table127[[#This Row],[RECEIPTS]]+Table127[[#This Row],[RETURNS]])-(Table127[[#This Row],[EXCHANGED]]+Table127[[#This Row],[SALES]]+Table127[[#This Row],[ISSUES]])</f>
        <v>0</v>
      </c>
      <c r="I69" s="53">
        <v>0</v>
      </c>
      <c r="J69" s="58">
        <f t="shared" si="0"/>
        <v>0</v>
      </c>
      <c r="K69" s="53">
        <f>+'DAY24'!K69+'DAY25'!C69</f>
        <v>0</v>
      </c>
      <c r="L69" s="54">
        <f>+'DAY24'!L69+'DAY25'!D69</f>
        <v>0</v>
      </c>
      <c r="M69" s="55">
        <f>+'DAY24'!M69+'DAY25'!E69</f>
        <v>0</v>
      </c>
      <c r="N69" s="52">
        <f>+'DAY24'!N69+'DAY25'!F69</f>
        <v>0</v>
      </c>
      <c r="O69" s="276">
        <f>+'DAY24'!O69+'DAY25'!G69</f>
        <v>0</v>
      </c>
      <c r="P69" s="53">
        <f t="shared" si="30"/>
        <v>0</v>
      </c>
      <c r="Q69" s="54">
        <f t="shared" si="31"/>
        <v>0</v>
      </c>
      <c r="R69" s="55">
        <f t="shared" si="32"/>
        <v>0</v>
      </c>
      <c r="S69" s="52">
        <f t="shared" si="33"/>
        <v>0</v>
      </c>
      <c r="T69" s="276">
        <f t="shared" si="34"/>
        <v>0</v>
      </c>
      <c r="U69" s="62">
        <f t="shared" ref="U69:U132" si="35">IFERROR(+H69/(P69+Q69+R69+S69+T69),0)</f>
        <v>0</v>
      </c>
    </row>
    <row r="70" spans="1:21" x14ac:dyDescent="0.25">
      <c r="A70" s="72" t="s">
        <v>144</v>
      </c>
      <c r="B70" s="52">
        <f>'DAY24'!H70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+(Table127[[#This Row],[OPENING ]]+Table127[[#This Row],[RECEIPTS]]+Table127[[#This Row],[RETURNS]])-(Table127[[#This Row],[EXCHANGED]]+Table127[[#This Row],[SALES]]+Table127[[#This Row],[ISSUES]])</f>
        <v>0</v>
      </c>
      <c r="I70" s="53">
        <v>0</v>
      </c>
      <c r="J70" s="58">
        <f t="shared" si="0"/>
        <v>0</v>
      </c>
      <c r="K70" s="53">
        <f>+'DAY24'!K70+'DAY25'!C70</f>
        <v>0</v>
      </c>
      <c r="L70" s="54">
        <f>+'DAY24'!L70+'DAY25'!D70</f>
        <v>0</v>
      </c>
      <c r="M70" s="55">
        <f>+'DAY24'!M70+'DAY25'!E70</f>
        <v>0</v>
      </c>
      <c r="N70" s="52">
        <f>+'DAY24'!N70+'DAY25'!F70</f>
        <v>0</v>
      </c>
      <c r="O70" s="276">
        <f>+'DAY24'!O70+'DAY25'!G70</f>
        <v>0</v>
      </c>
      <c r="P70" s="53">
        <f t="shared" si="30"/>
        <v>0</v>
      </c>
      <c r="Q70" s="54">
        <f t="shared" si="31"/>
        <v>0</v>
      </c>
      <c r="R70" s="55">
        <f t="shared" si="32"/>
        <v>0</v>
      </c>
      <c r="S70" s="52">
        <f t="shared" si="33"/>
        <v>0</v>
      </c>
      <c r="T70" s="276">
        <f t="shared" si="34"/>
        <v>0</v>
      </c>
      <c r="U70" s="62">
        <f t="shared" si="35"/>
        <v>0</v>
      </c>
    </row>
    <row r="71" spans="1:21" x14ac:dyDescent="0.25">
      <c r="A71" s="72" t="s">
        <v>204</v>
      </c>
      <c r="B71" s="52">
        <f>'DAY24'!H71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+(Table127[[#This Row],[OPENING ]]+Table127[[#This Row],[RECEIPTS]]+Table127[[#This Row],[RETURNS]])-(Table127[[#This Row],[EXCHANGED]]+Table127[[#This Row],[SALES]]+Table127[[#This Row],[ISSUES]])</f>
        <v>0</v>
      </c>
      <c r="I71" s="53">
        <v>0</v>
      </c>
      <c r="J71" s="58">
        <f t="shared" si="0"/>
        <v>0</v>
      </c>
      <c r="K71" s="53">
        <f>+'DAY24'!K71+'DAY25'!C71</f>
        <v>0</v>
      </c>
      <c r="L71" s="54">
        <f>+'DAY24'!L71+'DAY25'!D71</f>
        <v>0</v>
      </c>
      <c r="M71" s="55">
        <f>+'DAY24'!M71+'DAY25'!E71</f>
        <v>0</v>
      </c>
      <c r="N71" s="52">
        <f>+'DAY24'!N71+'DAY25'!F71</f>
        <v>0</v>
      </c>
      <c r="O71" s="276">
        <f>+'DAY24'!O71+'DAY25'!G71</f>
        <v>0</v>
      </c>
      <c r="P71" s="53">
        <f t="shared" si="30"/>
        <v>0</v>
      </c>
      <c r="Q71" s="54">
        <f t="shared" si="31"/>
        <v>0</v>
      </c>
      <c r="R71" s="55">
        <f t="shared" si="32"/>
        <v>0</v>
      </c>
      <c r="S71" s="52">
        <f t="shared" si="33"/>
        <v>0</v>
      </c>
      <c r="T71" s="276">
        <f t="shared" si="34"/>
        <v>0</v>
      </c>
      <c r="U71" s="62">
        <f t="shared" si="35"/>
        <v>0</v>
      </c>
    </row>
    <row r="72" spans="1:21" x14ac:dyDescent="0.25">
      <c r="A72" s="72" t="s">
        <v>207</v>
      </c>
      <c r="B72" s="52">
        <f>'DAY24'!H72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+(Table127[[#This Row],[OPENING ]]+Table127[[#This Row],[RECEIPTS]]+Table127[[#This Row],[RETURNS]])-(Table127[[#This Row],[EXCHANGED]]+Table127[[#This Row],[SALES]]+Table127[[#This Row],[ISSUES]])</f>
        <v>0</v>
      </c>
      <c r="I72" s="53">
        <v>0</v>
      </c>
      <c r="J72" s="58">
        <f t="shared" si="0"/>
        <v>0</v>
      </c>
      <c r="K72" s="53">
        <f>+'DAY24'!K72+'DAY25'!C72</f>
        <v>0</v>
      </c>
      <c r="L72" s="54">
        <f>+'DAY24'!L72+'DAY25'!D72</f>
        <v>0</v>
      </c>
      <c r="M72" s="55">
        <f>+'DAY24'!M72+'DAY25'!E72</f>
        <v>0</v>
      </c>
      <c r="N72" s="52">
        <f>+'DAY24'!N72+'DAY25'!F72</f>
        <v>0</v>
      </c>
      <c r="O72" s="276">
        <f>+'DAY24'!O72+'DAY25'!G72</f>
        <v>0</v>
      </c>
      <c r="P72" s="53">
        <f t="shared" si="30"/>
        <v>0</v>
      </c>
      <c r="Q72" s="54">
        <f t="shared" si="31"/>
        <v>0</v>
      </c>
      <c r="R72" s="55">
        <f t="shared" si="32"/>
        <v>0</v>
      </c>
      <c r="S72" s="52">
        <f t="shared" si="33"/>
        <v>0</v>
      </c>
      <c r="T72" s="276">
        <f t="shared" si="34"/>
        <v>0</v>
      </c>
      <c r="U72" s="62">
        <f t="shared" si="35"/>
        <v>0</v>
      </c>
    </row>
    <row r="73" spans="1:21" x14ac:dyDescent="0.25">
      <c r="A73" s="72" t="s">
        <v>208</v>
      </c>
      <c r="B73" s="52">
        <f>'DAY24'!H73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+(Table127[[#This Row],[OPENING ]]+Table127[[#This Row],[RECEIPTS]]+Table127[[#This Row],[RETURNS]])-(Table127[[#This Row],[EXCHANGED]]+Table127[[#This Row],[SALES]]+Table127[[#This Row],[ISSUES]])</f>
        <v>0</v>
      </c>
      <c r="I73" s="53">
        <v>0</v>
      </c>
      <c r="J73" s="58">
        <f t="shared" si="0"/>
        <v>0</v>
      </c>
      <c r="K73" s="53">
        <f>+'DAY24'!K73+'DAY25'!C73</f>
        <v>0</v>
      </c>
      <c r="L73" s="54">
        <f>+'DAY24'!L73+'DAY25'!D73</f>
        <v>0</v>
      </c>
      <c r="M73" s="55">
        <f>+'DAY24'!M73+'DAY25'!E73</f>
        <v>0</v>
      </c>
      <c r="N73" s="52">
        <f>+'DAY24'!N73+'DAY25'!F73</f>
        <v>0</v>
      </c>
      <c r="O73" s="276">
        <f>+'DAY24'!O73+'DAY25'!G73</f>
        <v>0</v>
      </c>
      <c r="P73" s="53">
        <f t="shared" si="30"/>
        <v>0</v>
      </c>
      <c r="Q73" s="54">
        <f t="shared" si="31"/>
        <v>0</v>
      </c>
      <c r="R73" s="55">
        <f t="shared" si="32"/>
        <v>0</v>
      </c>
      <c r="S73" s="52">
        <f t="shared" si="33"/>
        <v>0</v>
      </c>
      <c r="T73" s="276">
        <f t="shared" si="34"/>
        <v>0</v>
      </c>
      <c r="U73" s="62">
        <f t="shared" si="35"/>
        <v>0</v>
      </c>
    </row>
    <row r="74" spans="1:21" x14ac:dyDescent="0.25">
      <c r="A74" s="72" t="s">
        <v>216</v>
      </c>
      <c r="B74" s="52">
        <f>'DAY24'!H74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+(Table127[[#This Row],[OPENING ]]+Table127[[#This Row],[RECEIPTS]]+Table127[[#This Row],[RETURNS]])-(Table127[[#This Row],[EXCHANGED]]+Table127[[#This Row],[SALES]]+Table127[[#This Row],[ISSUES]])</f>
        <v>0</v>
      </c>
      <c r="I74" s="53">
        <v>0</v>
      </c>
      <c r="J74" s="58">
        <f t="shared" si="0"/>
        <v>0</v>
      </c>
      <c r="K74" s="53">
        <f>+'DAY24'!K74+'DAY25'!C74</f>
        <v>0</v>
      </c>
      <c r="L74" s="54">
        <f>+'DAY24'!L74+'DAY25'!D74</f>
        <v>0</v>
      </c>
      <c r="M74" s="55">
        <f>+'DAY24'!M74+'DAY25'!E74</f>
        <v>0</v>
      </c>
      <c r="N74" s="52">
        <f>+'DAY24'!N74+'DAY25'!F74</f>
        <v>0</v>
      </c>
      <c r="O74" s="276">
        <f>+'DAY24'!O74+'DAY25'!G74</f>
        <v>0</v>
      </c>
      <c r="P74" s="53">
        <f t="shared" si="30"/>
        <v>0</v>
      </c>
      <c r="Q74" s="54">
        <f t="shared" si="31"/>
        <v>0</v>
      </c>
      <c r="R74" s="55">
        <f t="shared" si="32"/>
        <v>0</v>
      </c>
      <c r="S74" s="52">
        <f t="shared" si="33"/>
        <v>0</v>
      </c>
      <c r="T74" s="276">
        <f t="shared" si="34"/>
        <v>0</v>
      </c>
      <c r="U74" s="62">
        <f t="shared" si="35"/>
        <v>0</v>
      </c>
    </row>
    <row r="75" spans="1:21" x14ac:dyDescent="0.25">
      <c r="A75" s="72" t="s">
        <v>209</v>
      </c>
      <c r="B75" s="52">
        <f>'DAY24'!H75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+(Table127[[#This Row],[OPENING ]]+Table127[[#This Row],[RECEIPTS]]+Table127[[#This Row],[RETURNS]])-(Table127[[#This Row],[EXCHANGED]]+Table127[[#This Row],[SALES]]+Table127[[#This Row],[ISSUES]])</f>
        <v>0</v>
      </c>
      <c r="I75" s="53">
        <v>0</v>
      </c>
      <c r="J75" s="58">
        <f t="shared" si="0"/>
        <v>0</v>
      </c>
      <c r="K75" s="53">
        <f>+'DAY24'!K75+'DAY25'!C75</f>
        <v>0</v>
      </c>
      <c r="L75" s="54">
        <f>+'DAY24'!L75+'DAY25'!D75</f>
        <v>0</v>
      </c>
      <c r="M75" s="55">
        <f>+'DAY24'!M75+'DAY25'!E75</f>
        <v>0</v>
      </c>
      <c r="N75" s="52">
        <f>+'DAY24'!N75+'DAY25'!F75</f>
        <v>0</v>
      </c>
      <c r="O75" s="276">
        <f>+'DAY24'!O75+'DAY25'!G75</f>
        <v>0</v>
      </c>
      <c r="P75" s="53">
        <f t="shared" si="30"/>
        <v>0</v>
      </c>
      <c r="Q75" s="54">
        <f t="shared" si="31"/>
        <v>0</v>
      </c>
      <c r="R75" s="55">
        <f t="shared" si="32"/>
        <v>0</v>
      </c>
      <c r="S75" s="52">
        <f t="shared" si="33"/>
        <v>0</v>
      </c>
      <c r="T75" s="276">
        <f t="shared" si="34"/>
        <v>0</v>
      </c>
      <c r="U75" s="62">
        <f t="shared" si="35"/>
        <v>0</v>
      </c>
    </row>
    <row r="76" spans="1:21" x14ac:dyDescent="0.25">
      <c r="A76" s="72" t="s">
        <v>228</v>
      </c>
      <c r="B76" s="52">
        <f>'DAY24'!H76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+(Table127[[#This Row],[OPENING ]]+Table127[[#This Row],[RECEIPTS]]+Table127[[#This Row],[RETURNS]])-(Table127[[#This Row],[EXCHANGED]]+Table127[[#This Row],[SALES]]+Table127[[#This Row],[ISSUES]])</f>
        <v>0</v>
      </c>
      <c r="I76" s="53">
        <v>0</v>
      </c>
      <c r="J76" s="58">
        <f t="shared" si="0"/>
        <v>0</v>
      </c>
      <c r="K76" s="53">
        <f>+'DAY24'!K76+'DAY25'!C76</f>
        <v>0</v>
      </c>
      <c r="L76" s="54">
        <f>+'DAY24'!L76+'DAY25'!D76</f>
        <v>0</v>
      </c>
      <c r="M76" s="55">
        <f>+'DAY24'!M76+'DAY25'!E76</f>
        <v>0</v>
      </c>
      <c r="N76" s="52">
        <f>+'DAY24'!N76+'DAY25'!F76</f>
        <v>0</v>
      </c>
      <c r="O76" s="276">
        <f>+'DAY24'!O76+'DAY25'!G76</f>
        <v>0</v>
      </c>
      <c r="P76" s="53">
        <f t="shared" si="30"/>
        <v>0</v>
      </c>
      <c r="Q76" s="54">
        <f t="shared" si="31"/>
        <v>0</v>
      </c>
      <c r="R76" s="55">
        <f t="shared" si="32"/>
        <v>0</v>
      </c>
      <c r="S76" s="52">
        <f t="shared" si="33"/>
        <v>0</v>
      </c>
      <c r="T76" s="276">
        <f t="shared" si="34"/>
        <v>0</v>
      </c>
      <c r="U76" s="62">
        <f t="shared" si="35"/>
        <v>0</v>
      </c>
    </row>
    <row r="77" spans="1:21" x14ac:dyDescent="0.25">
      <c r="A77" s="72"/>
      <c r="B77" s="52">
        <f>'DAY24'!H77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+(Table127[[#This Row],[OPENING ]]+Table127[[#This Row],[RECEIPTS]]+Table127[[#This Row],[RETURNS]])-(Table127[[#This Row],[EXCHANGED]]+Table127[[#This Row],[SALES]]+Table127[[#This Row],[ISSUES]])</f>
        <v>0</v>
      </c>
      <c r="I77" s="53">
        <v>0</v>
      </c>
      <c r="J77" s="58">
        <f t="shared" ref="J77:J156" si="36">+I77-H77</f>
        <v>0</v>
      </c>
      <c r="K77" s="53">
        <f>+'DAY24'!K77+'DAY25'!C77</f>
        <v>0</v>
      </c>
      <c r="L77" s="54">
        <f>+'DAY24'!L77+'DAY25'!D77</f>
        <v>0</v>
      </c>
      <c r="M77" s="55">
        <f>+'DAY24'!M77+'DAY25'!E77</f>
        <v>0</v>
      </c>
      <c r="N77" s="52">
        <f>+'DAY24'!N77+'DAY25'!F77</f>
        <v>0</v>
      </c>
      <c r="O77" s="276">
        <f>+'DAY24'!O77+'DAY25'!G77</f>
        <v>0</v>
      </c>
      <c r="P77" s="53">
        <f t="shared" si="30"/>
        <v>0</v>
      </c>
      <c r="Q77" s="54">
        <f t="shared" si="31"/>
        <v>0</v>
      </c>
      <c r="R77" s="55">
        <f t="shared" si="32"/>
        <v>0</v>
      </c>
      <c r="S77" s="52">
        <f t="shared" si="33"/>
        <v>0</v>
      </c>
      <c r="T77" s="276">
        <f t="shared" si="34"/>
        <v>0</v>
      </c>
      <c r="U77" s="62">
        <f t="shared" si="35"/>
        <v>0</v>
      </c>
    </row>
    <row r="78" spans="1:21" x14ac:dyDescent="0.25">
      <c r="A78" s="60"/>
      <c r="B78" s="52">
        <f>'DAY24'!H78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+(Table127[[#This Row],[OPENING ]]+Table127[[#This Row],[RECEIPTS]]+Table127[[#This Row],[RETURNS]])-(Table127[[#This Row],[EXCHANGED]]+Table127[[#This Row],[SALES]]+Table127[[#This Row],[ISSUES]])</f>
        <v>0</v>
      </c>
      <c r="I78" s="53">
        <v>0</v>
      </c>
      <c r="J78" s="58">
        <f>+I78-H78</f>
        <v>0</v>
      </c>
      <c r="K78" s="53">
        <f>+'DAY24'!K78+'DAY25'!C78</f>
        <v>0</v>
      </c>
      <c r="L78" s="54">
        <f>+'DAY24'!L78+'DAY25'!D78</f>
        <v>0</v>
      </c>
      <c r="M78" s="55">
        <f>+'DAY24'!M78+'DAY25'!E78</f>
        <v>0</v>
      </c>
      <c r="N78" s="52">
        <f>+'DAY24'!N78+'DAY25'!F78</f>
        <v>0</v>
      </c>
      <c r="O78" s="276">
        <f>+'DAY24'!O78+'DAY25'!G78</f>
        <v>0</v>
      </c>
      <c r="P78" s="53">
        <f t="shared" si="30"/>
        <v>0</v>
      </c>
      <c r="Q78" s="54">
        <f t="shared" si="31"/>
        <v>0</v>
      </c>
      <c r="R78" s="55">
        <f t="shared" si="32"/>
        <v>0</v>
      </c>
      <c r="S78" s="52">
        <f t="shared" si="33"/>
        <v>0</v>
      </c>
      <c r="T78" s="276">
        <f t="shared" si="34"/>
        <v>0</v>
      </c>
      <c r="U78" s="62">
        <f t="shared" si="35"/>
        <v>0</v>
      </c>
    </row>
    <row r="79" spans="1:21" ht="15.75" thickBot="1" x14ac:dyDescent="0.3">
      <c r="A79" s="173"/>
      <c r="B79" s="52">
        <f>'DAY24'!H79</f>
        <v>0</v>
      </c>
      <c r="C79" s="53">
        <v>0</v>
      </c>
      <c r="D79" s="54">
        <v>0</v>
      </c>
      <c r="E79" s="55">
        <v>0</v>
      </c>
      <c r="F79" s="52">
        <v>0</v>
      </c>
      <c r="G79" s="276">
        <v>0</v>
      </c>
      <c r="H79" s="54">
        <f>+(Table127[[#This Row],[OPENING ]]+Table127[[#This Row],[RECEIPTS]]+Table127[[#This Row],[RETURNS]])-(Table127[[#This Row],[EXCHANGED]]+Table127[[#This Row],[SALES]]+Table127[[#This Row],[ISSUES]])</f>
        <v>0</v>
      </c>
      <c r="I79" s="144">
        <v>0</v>
      </c>
      <c r="J79" s="148">
        <f t="shared" si="36"/>
        <v>0</v>
      </c>
      <c r="K79" s="53">
        <f>+'DAY24'!K79+'DAY25'!C79</f>
        <v>0</v>
      </c>
      <c r="L79" s="54">
        <f>+'DAY24'!L79+'DAY25'!D79</f>
        <v>0</v>
      </c>
      <c r="M79" s="55">
        <f>+'DAY24'!M79+'DAY25'!E79</f>
        <v>0</v>
      </c>
      <c r="N79" s="52">
        <f>+'DAY24'!N79+'DAY25'!F79</f>
        <v>0</v>
      </c>
      <c r="O79" s="276">
        <f>+'DAY24'!O79+'DAY25'!G79</f>
        <v>0</v>
      </c>
      <c r="P79" s="53">
        <f t="shared" si="30"/>
        <v>0</v>
      </c>
      <c r="Q79" s="54">
        <f t="shared" si="31"/>
        <v>0</v>
      </c>
      <c r="R79" s="55">
        <f t="shared" si="32"/>
        <v>0</v>
      </c>
      <c r="S79" s="52">
        <f t="shared" si="33"/>
        <v>0</v>
      </c>
      <c r="T79" s="276">
        <f t="shared" si="34"/>
        <v>0</v>
      </c>
      <c r="U79" s="167">
        <f t="shared" si="35"/>
        <v>0</v>
      </c>
    </row>
    <row r="80" spans="1:21" ht="17.25" thickBot="1" x14ac:dyDescent="0.35">
      <c r="A80" s="159" t="s">
        <v>198</v>
      </c>
      <c r="B80" s="160">
        <f t="shared" ref="B80:T80" si="37">SUM(B63:B79)</f>
        <v>3388.4</v>
      </c>
      <c r="C80" s="161">
        <f t="shared" si="37"/>
        <v>0</v>
      </c>
      <c r="D80" s="162">
        <f t="shared" si="37"/>
        <v>0</v>
      </c>
      <c r="E80" s="163">
        <f t="shared" si="37"/>
        <v>0</v>
      </c>
      <c r="F80" s="160">
        <f t="shared" si="37"/>
        <v>0</v>
      </c>
      <c r="G80" s="277">
        <f t="shared" si="37"/>
        <v>0</v>
      </c>
      <c r="H80" s="162">
        <f t="shared" si="37"/>
        <v>3388.4</v>
      </c>
      <c r="I80" s="161">
        <f t="shared" si="37"/>
        <v>0</v>
      </c>
      <c r="J80" s="165">
        <f>SUM(J63:J79)</f>
        <v>-3388.4</v>
      </c>
      <c r="K80" s="161">
        <f t="shared" si="37"/>
        <v>800</v>
      </c>
      <c r="L80" s="174">
        <f t="shared" si="37"/>
        <v>18.600000000000001</v>
      </c>
      <c r="M80" s="163">
        <f t="shared" si="37"/>
        <v>0</v>
      </c>
      <c r="N80" s="160">
        <f t="shared" si="37"/>
        <v>0</v>
      </c>
      <c r="O80" s="277">
        <f t="shared" si="37"/>
        <v>590</v>
      </c>
      <c r="P80" s="161">
        <f t="shared" si="37"/>
        <v>32</v>
      </c>
      <c r="Q80" s="162">
        <f t="shared" si="37"/>
        <v>0.74400000000000011</v>
      </c>
      <c r="R80" s="163">
        <f t="shared" si="37"/>
        <v>0</v>
      </c>
      <c r="S80" s="160">
        <f t="shared" si="37"/>
        <v>0</v>
      </c>
      <c r="T80" s="277">
        <f t="shared" si="37"/>
        <v>23.6</v>
      </c>
      <c r="U80" s="166">
        <f t="shared" si="35"/>
        <v>60.137725401107481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'DAY24'!H83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+(Table127[[#This Row],[OPENING ]]+Table127[[#This Row],[RECEIPTS]]+Table127[[#This Row],[RETURNS]])-(Table127[[#This Row],[EXCHANGED]]+Table127[[#This Row],[SALES]]+Table127[[#This Row],[ISSUES]])</f>
        <v>0</v>
      </c>
      <c r="I83" s="53">
        <v>0</v>
      </c>
      <c r="J83" s="58">
        <f t="shared" si="36"/>
        <v>0</v>
      </c>
      <c r="K83" s="53">
        <f>+'DAY24'!K83+'DAY25'!C83</f>
        <v>0</v>
      </c>
      <c r="L83" s="54">
        <f>+'DAY24'!L83+'DAY25'!D83</f>
        <v>0</v>
      </c>
      <c r="M83" s="55">
        <f>+'DAY24'!M83+'DAY25'!E83</f>
        <v>0</v>
      </c>
      <c r="N83" s="52">
        <f>+'DAY24'!N83+'DAY25'!F83</f>
        <v>0</v>
      </c>
      <c r="O83" s="276">
        <f>+'DAY24'!O83+'DAY25'!G83</f>
        <v>0</v>
      </c>
      <c r="P83" s="53">
        <f t="shared" ref="P83" si="38">+K83/25</f>
        <v>0</v>
      </c>
      <c r="Q83" s="54">
        <f t="shared" ref="Q83" si="39">+L83/25</f>
        <v>0</v>
      </c>
      <c r="R83" s="55">
        <f t="shared" ref="R83" si="40">+M83/25</f>
        <v>0</v>
      </c>
      <c r="S83" s="52">
        <f t="shared" ref="S83" si="41">+N83/25</f>
        <v>0</v>
      </c>
      <c r="T83" s="276">
        <f t="shared" ref="T83" si="42">+O83/25</f>
        <v>0</v>
      </c>
      <c r="U83" s="62">
        <f t="shared" si="35"/>
        <v>0</v>
      </c>
    </row>
    <row r="84" spans="1:21" x14ac:dyDescent="0.25">
      <c r="A84" s="338" t="s">
        <v>170</v>
      </c>
      <c r="B84" s="52">
        <f>'DAY24'!H84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+(Table127[[#This Row],[OPENING ]]+Table127[[#This Row],[RECEIPTS]]+Table127[[#This Row],[RETURNS]])-(Table127[[#This Row],[EXCHANGED]]+Table127[[#This Row],[SALES]]+Table127[[#This Row],[ISSUES]])</f>
        <v>3504.6000000000004</v>
      </c>
      <c r="I84" s="53">
        <v>0</v>
      </c>
      <c r="J84" s="58">
        <f t="shared" si="36"/>
        <v>-3504.6000000000004</v>
      </c>
      <c r="K84" s="53">
        <f>+'DAY24'!K84+'DAY25'!C84</f>
        <v>8250</v>
      </c>
      <c r="L84" s="54">
        <f>+'DAY24'!L84+'DAY25'!D84</f>
        <v>96.6</v>
      </c>
      <c r="M84" s="55">
        <f>+'DAY24'!M84+'DAY25'!E84</f>
        <v>0</v>
      </c>
      <c r="N84" s="52">
        <f>+'DAY24'!N84+'DAY25'!F84</f>
        <v>0</v>
      </c>
      <c r="O84" s="276">
        <f>+'DAY24'!O84+'DAY25'!G84</f>
        <v>6877</v>
      </c>
      <c r="P84" s="53">
        <f t="shared" ref="P84:P99" si="43">+K84/25</f>
        <v>330</v>
      </c>
      <c r="Q84" s="54">
        <f t="shared" ref="Q84:Q99" si="44">+L84/25</f>
        <v>3.8639999999999999</v>
      </c>
      <c r="R84" s="55">
        <f t="shared" ref="R84:R99" si="45">+M84/25</f>
        <v>0</v>
      </c>
      <c r="S84" s="52">
        <f t="shared" ref="S84:S99" si="46">+N84/25</f>
        <v>0</v>
      </c>
      <c r="T84" s="276">
        <f t="shared" ref="T84:T99" si="47">+O84/25</f>
        <v>275.08</v>
      </c>
      <c r="U84" s="62">
        <f t="shared" si="35"/>
        <v>5.7552090175779718</v>
      </c>
    </row>
    <row r="85" spans="1:21" x14ac:dyDescent="0.25">
      <c r="A85" s="338" t="s">
        <v>162</v>
      </c>
      <c r="B85" s="52">
        <f>'DAY24'!H85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+(Table127[[#This Row],[OPENING ]]+Table127[[#This Row],[RECEIPTS]]+Table127[[#This Row],[RETURNS]])-(Table127[[#This Row],[EXCHANGED]]+Table127[[#This Row],[SALES]]+Table127[[#This Row],[ISSUES]])</f>
        <v>0</v>
      </c>
      <c r="I85" s="53">
        <v>0</v>
      </c>
      <c r="J85" s="58">
        <f t="shared" si="36"/>
        <v>0</v>
      </c>
      <c r="K85" s="53">
        <f>+'DAY24'!K85+'DAY25'!C85</f>
        <v>0</v>
      </c>
      <c r="L85" s="54">
        <f>+'DAY24'!L85+'DAY25'!D85</f>
        <v>0</v>
      </c>
      <c r="M85" s="55">
        <f>+'DAY24'!M85+'DAY25'!E85</f>
        <v>0</v>
      </c>
      <c r="N85" s="52">
        <f>+'DAY24'!N85+'DAY25'!F85</f>
        <v>0</v>
      </c>
      <c r="O85" s="276">
        <f>+'DAY24'!O85+'DAY25'!G85</f>
        <v>0</v>
      </c>
      <c r="P85" s="53">
        <f t="shared" si="43"/>
        <v>0</v>
      </c>
      <c r="Q85" s="54">
        <f t="shared" si="44"/>
        <v>0</v>
      </c>
      <c r="R85" s="55">
        <f t="shared" si="45"/>
        <v>0</v>
      </c>
      <c r="S85" s="52">
        <f t="shared" si="46"/>
        <v>0</v>
      </c>
      <c r="T85" s="276">
        <f t="shared" si="47"/>
        <v>0</v>
      </c>
      <c r="U85" s="62">
        <f t="shared" si="35"/>
        <v>0</v>
      </c>
    </row>
    <row r="86" spans="1:21" x14ac:dyDescent="0.25">
      <c r="A86" s="338" t="s">
        <v>135</v>
      </c>
      <c r="B86" s="52">
        <f>'DAY24'!H86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+(Table127[[#This Row],[OPENING ]]+Table127[[#This Row],[RECEIPTS]]+Table127[[#This Row],[RETURNS]])-(Table127[[#This Row],[EXCHANGED]]+Table127[[#This Row],[SALES]]+Table127[[#This Row],[ISSUES]])</f>
        <v>0</v>
      </c>
      <c r="I86" s="53">
        <v>0</v>
      </c>
      <c r="J86" s="58">
        <f t="shared" si="36"/>
        <v>0</v>
      </c>
      <c r="K86" s="53">
        <f>+'DAY24'!K86+'DAY25'!C86</f>
        <v>0</v>
      </c>
      <c r="L86" s="54">
        <f>+'DAY24'!L86+'DAY25'!D86</f>
        <v>0</v>
      </c>
      <c r="M86" s="55">
        <f>+'DAY24'!M86+'DAY25'!E86</f>
        <v>0</v>
      </c>
      <c r="N86" s="52">
        <f>+'DAY24'!N86+'DAY25'!F86</f>
        <v>0</v>
      </c>
      <c r="O86" s="276">
        <f>+'DAY24'!O86+'DAY25'!G86</f>
        <v>0</v>
      </c>
      <c r="P86" s="53">
        <f t="shared" si="43"/>
        <v>0</v>
      </c>
      <c r="Q86" s="54">
        <f t="shared" si="44"/>
        <v>0</v>
      </c>
      <c r="R86" s="55">
        <f t="shared" si="45"/>
        <v>0</v>
      </c>
      <c r="S86" s="52">
        <f t="shared" si="46"/>
        <v>0</v>
      </c>
      <c r="T86" s="276">
        <f t="shared" si="47"/>
        <v>0</v>
      </c>
      <c r="U86" s="62">
        <f t="shared" si="35"/>
        <v>0</v>
      </c>
    </row>
    <row r="87" spans="1:21" x14ac:dyDescent="0.25">
      <c r="A87" s="338" t="s">
        <v>136</v>
      </c>
      <c r="B87" s="52">
        <f>'DAY24'!H87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+(Table127[[#This Row],[OPENING ]]+Table127[[#This Row],[RECEIPTS]]+Table127[[#This Row],[RETURNS]])-(Table127[[#This Row],[EXCHANGED]]+Table127[[#This Row],[SALES]]+Table127[[#This Row],[ISSUES]])</f>
        <v>0</v>
      </c>
      <c r="I87" s="53">
        <v>0</v>
      </c>
      <c r="J87" s="58">
        <f t="shared" si="36"/>
        <v>0</v>
      </c>
      <c r="K87" s="53">
        <f>+'DAY24'!K87+'DAY25'!C87</f>
        <v>0</v>
      </c>
      <c r="L87" s="54">
        <f>+'DAY24'!L87+'DAY25'!D87</f>
        <v>0</v>
      </c>
      <c r="M87" s="55">
        <f>+'DAY24'!M87+'DAY25'!E87</f>
        <v>0</v>
      </c>
      <c r="N87" s="52">
        <f>+'DAY24'!N87+'DAY25'!F87</f>
        <v>0</v>
      </c>
      <c r="O87" s="276">
        <f>+'DAY24'!O87+'DAY25'!G87</f>
        <v>0</v>
      </c>
      <c r="P87" s="53">
        <f t="shared" si="43"/>
        <v>0</v>
      </c>
      <c r="Q87" s="54">
        <f t="shared" si="44"/>
        <v>0</v>
      </c>
      <c r="R87" s="55">
        <f t="shared" si="45"/>
        <v>0</v>
      </c>
      <c r="S87" s="52">
        <f t="shared" si="46"/>
        <v>0</v>
      </c>
      <c r="T87" s="276">
        <f t="shared" si="47"/>
        <v>0</v>
      </c>
      <c r="U87" s="62">
        <f t="shared" si="35"/>
        <v>0</v>
      </c>
    </row>
    <row r="88" spans="1:21" x14ac:dyDescent="0.25">
      <c r="A88" s="338" t="s">
        <v>120</v>
      </c>
      <c r="B88" s="52">
        <f>'DAY24'!H88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+(Table127[[#This Row],[OPENING ]]+Table127[[#This Row],[RECEIPTS]]+Table127[[#This Row],[RETURNS]])-(Table127[[#This Row],[EXCHANGED]]+Table127[[#This Row],[SALES]]+Table127[[#This Row],[ISSUES]])</f>
        <v>5</v>
      </c>
      <c r="I88" s="53">
        <v>0</v>
      </c>
      <c r="J88" s="58">
        <f t="shared" si="36"/>
        <v>-5</v>
      </c>
      <c r="K88" s="53">
        <f>+'DAY24'!K88+'DAY25'!C88</f>
        <v>0</v>
      </c>
      <c r="L88" s="54">
        <f>+'DAY24'!L88+'DAY25'!D88</f>
        <v>0</v>
      </c>
      <c r="M88" s="55">
        <f>+'DAY24'!M88+'DAY25'!E88</f>
        <v>0</v>
      </c>
      <c r="N88" s="52">
        <f>+'DAY24'!N88+'DAY25'!F88</f>
        <v>0</v>
      </c>
      <c r="O88" s="276">
        <f>+'DAY24'!O88+'DAY25'!G88</f>
        <v>0</v>
      </c>
      <c r="P88" s="53">
        <f t="shared" si="43"/>
        <v>0</v>
      </c>
      <c r="Q88" s="54">
        <f t="shared" si="44"/>
        <v>0</v>
      </c>
      <c r="R88" s="55">
        <f t="shared" si="45"/>
        <v>0</v>
      </c>
      <c r="S88" s="52">
        <f t="shared" si="46"/>
        <v>0</v>
      </c>
      <c r="T88" s="276">
        <f t="shared" si="47"/>
        <v>0</v>
      </c>
      <c r="U88" s="62">
        <f t="shared" si="35"/>
        <v>0</v>
      </c>
    </row>
    <row r="89" spans="1:21" x14ac:dyDescent="0.25">
      <c r="A89" s="338" t="s">
        <v>43</v>
      </c>
      <c r="B89" s="52">
        <f>'DAY24'!H89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+(Table127[[#This Row],[OPENING ]]+Table127[[#This Row],[RECEIPTS]]+Table127[[#This Row],[RETURNS]])-(Table127[[#This Row],[EXCHANGED]]+Table127[[#This Row],[SALES]]+Table127[[#This Row],[ISSUES]])</f>
        <v>0</v>
      </c>
      <c r="I89" s="53">
        <v>0</v>
      </c>
      <c r="J89" s="58">
        <f t="shared" si="36"/>
        <v>0</v>
      </c>
      <c r="K89" s="53">
        <f>+'DAY24'!K89+'DAY25'!C89</f>
        <v>0</v>
      </c>
      <c r="L89" s="54">
        <f>+'DAY24'!L89+'DAY25'!D89</f>
        <v>0</v>
      </c>
      <c r="M89" s="55">
        <f>+'DAY24'!M89+'DAY25'!E89</f>
        <v>0</v>
      </c>
      <c r="N89" s="52">
        <f>+'DAY24'!N89+'DAY25'!F89</f>
        <v>0</v>
      </c>
      <c r="O89" s="276">
        <f>+'DAY24'!O89+'DAY25'!G89</f>
        <v>0</v>
      </c>
      <c r="P89" s="53">
        <f t="shared" si="43"/>
        <v>0</v>
      </c>
      <c r="Q89" s="54">
        <f t="shared" si="44"/>
        <v>0</v>
      </c>
      <c r="R89" s="55">
        <f t="shared" si="45"/>
        <v>0</v>
      </c>
      <c r="S89" s="52">
        <f t="shared" si="46"/>
        <v>0</v>
      </c>
      <c r="T89" s="276">
        <f t="shared" si="47"/>
        <v>0</v>
      </c>
      <c r="U89" s="62">
        <f t="shared" si="35"/>
        <v>0</v>
      </c>
    </row>
    <row r="90" spans="1:21" x14ac:dyDescent="0.25">
      <c r="A90" s="338" t="s">
        <v>44</v>
      </c>
      <c r="B90" s="52">
        <f>'DAY24'!H90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+(Table127[[#This Row],[OPENING ]]+Table127[[#This Row],[RECEIPTS]]+Table127[[#This Row],[RETURNS]])-(Table127[[#This Row],[EXCHANGED]]+Table127[[#This Row],[SALES]]+Table127[[#This Row],[ISSUES]])</f>
        <v>0</v>
      </c>
      <c r="I90" s="53">
        <v>0</v>
      </c>
      <c r="J90" s="58">
        <f t="shared" si="36"/>
        <v>0</v>
      </c>
      <c r="K90" s="53">
        <f>+'DAY24'!K90+'DAY25'!C90</f>
        <v>0</v>
      </c>
      <c r="L90" s="54">
        <f>+'DAY24'!L90+'DAY25'!D90</f>
        <v>0</v>
      </c>
      <c r="M90" s="55">
        <f>+'DAY24'!M90+'DAY25'!E90</f>
        <v>0</v>
      </c>
      <c r="N90" s="52">
        <f>+'DAY24'!N90+'DAY25'!F90</f>
        <v>0</v>
      </c>
      <c r="O90" s="276">
        <f>+'DAY24'!O90+'DAY25'!G90</f>
        <v>0</v>
      </c>
      <c r="P90" s="53">
        <f t="shared" si="43"/>
        <v>0</v>
      </c>
      <c r="Q90" s="54">
        <f t="shared" si="44"/>
        <v>0</v>
      </c>
      <c r="R90" s="55">
        <f t="shared" si="45"/>
        <v>0</v>
      </c>
      <c r="S90" s="52">
        <f t="shared" si="46"/>
        <v>0</v>
      </c>
      <c r="T90" s="276">
        <f t="shared" si="47"/>
        <v>0</v>
      </c>
      <c r="U90" s="62">
        <f t="shared" si="35"/>
        <v>0</v>
      </c>
    </row>
    <row r="91" spans="1:21" x14ac:dyDescent="0.25">
      <c r="A91" s="338" t="s">
        <v>45</v>
      </c>
      <c r="B91" s="52">
        <f>'DAY24'!H91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+(Table127[[#This Row],[OPENING ]]+Table127[[#This Row],[RECEIPTS]]+Table127[[#This Row],[RETURNS]])-(Table127[[#This Row],[EXCHANGED]]+Table127[[#This Row],[SALES]]+Table127[[#This Row],[ISSUES]])</f>
        <v>0</v>
      </c>
      <c r="I91" s="53">
        <v>0</v>
      </c>
      <c r="J91" s="58">
        <f t="shared" si="36"/>
        <v>0</v>
      </c>
      <c r="K91" s="53">
        <f>+'DAY24'!K91+'DAY25'!C91</f>
        <v>0</v>
      </c>
      <c r="L91" s="54">
        <f>+'DAY24'!L91+'DAY25'!D91</f>
        <v>0</v>
      </c>
      <c r="M91" s="55">
        <f>+'DAY24'!M91+'DAY25'!E91</f>
        <v>0</v>
      </c>
      <c r="N91" s="52">
        <f>+'DAY24'!N91+'DAY25'!F91</f>
        <v>0</v>
      </c>
      <c r="O91" s="276">
        <f>+'DAY24'!O91+'DAY25'!G91</f>
        <v>0</v>
      </c>
      <c r="P91" s="53">
        <f t="shared" si="43"/>
        <v>0</v>
      </c>
      <c r="Q91" s="54">
        <f t="shared" si="44"/>
        <v>0</v>
      </c>
      <c r="R91" s="55">
        <f t="shared" si="45"/>
        <v>0</v>
      </c>
      <c r="S91" s="52">
        <f t="shared" si="46"/>
        <v>0</v>
      </c>
      <c r="T91" s="276">
        <f t="shared" si="47"/>
        <v>0</v>
      </c>
      <c r="U91" s="62">
        <f t="shared" si="35"/>
        <v>0</v>
      </c>
    </row>
    <row r="92" spans="1:21" x14ac:dyDescent="0.25">
      <c r="A92" s="338" t="s">
        <v>174</v>
      </c>
      <c r="B92" s="52">
        <f>'DAY24'!H92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+(Table127[[#This Row],[OPENING ]]+Table127[[#This Row],[RECEIPTS]]+Table127[[#This Row],[RETURNS]])-(Table127[[#This Row],[EXCHANGED]]+Table127[[#This Row],[SALES]]+Table127[[#This Row],[ISSUES]])</f>
        <v>0</v>
      </c>
      <c r="I92" s="53">
        <v>0</v>
      </c>
      <c r="J92" s="58">
        <f t="shared" si="36"/>
        <v>0</v>
      </c>
      <c r="K92" s="53">
        <f>+'DAY24'!K92+'DAY25'!C92</f>
        <v>0</v>
      </c>
      <c r="L92" s="54">
        <f>+'DAY24'!L92+'DAY25'!D92</f>
        <v>0</v>
      </c>
      <c r="M92" s="55">
        <f>+'DAY24'!M92+'DAY25'!E92</f>
        <v>0</v>
      </c>
      <c r="N92" s="52">
        <f>+'DAY24'!N92+'DAY25'!F92</f>
        <v>0</v>
      </c>
      <c r="O92" s="276">
        <f>+'DAY24'!O92+'DAY25'!G92</f>
        <v>0</v>
      </c>
      <c r="P92" s="53">
        <f t="shared" si="43"/>
        <v>0</v>
      </c>
      <c r="Q92" s="54">
        <f t="shared" si="44"/>
        <v>0</v>
      </c>
      <c r="R92" s="55">
        <f t="shared" si="45"/>
        <v>0</v>
      </c>
      <c r="S92" s="52">
        <f t="shared" si="46"/>
        <v>0</v>
      </c>
      <c r="T92" s="276">
        <f t="shared" si="47"/>
        <v>0</v>
      </c>
      <c r="U92" s="62">
        <f t="shared" si="35"/>
        <v>0</v>
      </c>
    </row>
    <row r="93" spans="1:21" x14ac:dyDescent="0.25">
      <c r="A93" s="338" t="s">
        <v>229</v>
      </c>
      <c r="B93" s="52">
        <f>'DAY24'!H93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+(Table127[[#This Row],[OPENING ]]+Table127[[#This Row],[RECEIPTS]]+Table127[[#This Row],[RETURNS]])-(Table127[[#This Row],[EXCHANGED]]+Table127[[#This Row],[SALES]]+Table127[[#This Row],[ISSUES]])</f>
        <v>0</v>
      </c>
      <c r="I93" s="53">
        <v>0</v>
      </c>
      <c r="J93" s="58">
        <f t="shared" si="36"/>
        <v>0</v>
      </c>
      <c r="K93" s="53">
        <f>+'DAY24'!K93+'DAY25'!C93</f>
        <v>0</v>
      </c>
      <c r="L93" s="54">
        <f>+'DAY24'!L93+'DAY25'!D93</f>
        <v>0</v>
      </c>
      <c r="M93" s="55">
        <f>+'DAY24'!M93+'DAY25'!E93</f>
        <v>0</v>
      </c>
      <c r="N93" s="52">
        <f>+'DAY24'!N93+'DAY25'!F93</f>
        <v>0</v>
      </c>
      <c r="O93" s="276">
        <f>+'DAY24'!O93+'DAY25'!G93</f>
        <v>0</v>
      </c>
      <c r="P93" s="53">
        <f t="shared" si="43"/>
        <v>0</v>
      </c>
      <c r="Q93" s="54">
        <f t="shared" si="44"/>
        <v>0</v>
      </c>
      <c r="R93" s="55">
        <f t="shared" si="45"/>
        <v>0</v>
      </c>
      <c r="S93" s="52">
        <f t="shared" si="46"/>
        <v>0</v>
      </c>
      <c r="T93" s="276">
        <f t="shared" si="47"/>
        <v>0</v>
      </c>
      <c r="U93" s="62">
        <f t="shared" si="35"/>
        <v>0</v>
      </c>
    </row>
    <row r="94" spans="1:21" x14ac:dyDescent="0.25">
      <c r="A94" s="338" t="s">
        <v>175</v>
      </c>
      <c r="B94" s="52">
        <f>'DAY24'!H94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+(Table127[[#This Row],[OPENING ]]+Table127[[#This Row],[RECEIPTS]]+Table127[[#This Row],[RETURNS]])-(Table127[[#This Row],[EXCHANGED]]+Table127[[#This Row],[SALES]]+Table127[[#This Row],[ISSUES]])</f>
        <v>0</v>
      </c>
      <c r="I94" s="53">
        <v>0</v>
      </c>
      <c r="J94" s="58">
        <f t="shared" si="36"/>
        <v>0</v>
      </c>
      <c r="K94" s="53">
        <f>+'DAY24'!K94+'DAY25'!C94</f>
        <v>0</v>
      </c>
      <c r="L94" s="54">
        <f>+'DAY24'!L94+'DAY25'!D94</f>
        <v>0</v>
      </c>
      <c r="M94" s="55">
        <f>+'DAY24'!M94+'DAY25'!E94</f>
        <v>0</v>
      </c>
      <c r="N94" s="52">
        <f>+'DAY24'!N94+'DAY25'!F94</f>
        <v>0</v>
      </c>
      <c r="O94" s="276">
        <f>+'DAY24'!O94+'DAY25'!G94</f>
        <v>0</v>
      </c>
      <c r="P94" s="53">
        <f t="shared" si="43"/>
        <v>0</v>
      </c>
      <c r="Q94" s="54">
        <f t="shared" si="44"/>
        <v>0</v>
      </c>
      <c r="R94" s="55">
        <f t="shared" si="45"/>
        <v>0</v>
      </c>
      <c r="S94" s="52">
        <f t="shared" si="46"/>
        <v>0</v>
      </c>
      <c r="T94" s="276">
        <f t="shared" si="47"/>
        <v>0</v>
      </c>
      <c r="U94" s="62">
        <f t="shared" si="35"/>
        <v>0</v>
      </c>
    </row>
    <row r="95" spans="1:21" x14ac:dyDescent="0.25">
      <c r="A95" s="338" t="s">
        <v>260</v>
      </c>
      <c r="B95" s="52">
        <f>'DAY24'!H95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+(Table127[[#This Row],[OPENING ]]+Table127[[#This Row],[RECEIPTS]]+Table127[[#This Row],[RETURNS]])-(Table127[[#This Row],[EXCHANGED]]+Table127[[#This Row],[SALES]]+Table127[[#This Row],[ISSUES]])</f>
        <v>25</v>
      </c>
      <c r="I95" s="53">
        <v>0</v>
      </c>
      <c r="J95" s="58">
        <f t="shared" si="36"/>
        <v>-25</v>
      </c>
      <c r="K95" s="53">
        <f>+'DAY24'!K95+'DAY25'!C95</f>
        <v>0</v>
      </c>
      <c r="L95" s="54">
        <f>+'DAY24'!L95+'DAY25'!D95</f>
        <v>0</v>
      </c>
      <c r="M95" s="55">
        <f>+'DAY24'!M95+'DAY25'!E95</f>
        <v>0</v>
      </c>
      <c r="N95" s="52">
        <f>+'DAY24'!N95+'DAY25'!F95</f>
        <v>0</v>
      </c>
      <c r="O95" s="276">
        <f>+'DAY24'!O95+'DAY25'!G95</f>
        <v>0</v>
      </c>
      <c r="P95" s="53">
        <f t="shared" si="43"/>
        <v>0</v>
      </c>
      <c r="Q95" s="54">
        <f t="shared" si="44"/>
        <v>0</v>
      </c>
      <c r="R95" s="55">
        <f t="shared" si="45"/>
        <v>0</v>
      </c>
      <c r="S95" s="52">
        <f t="shared" si="46"/>
        <v>0</v>
      </c>
      <c r="T95" s="276">
        <f t="shared" si="47"/>
        <v>0</v>
      </c>
      <c r="U95" s="62">
        <f t="shared" si="35"/>
        <v>0</v>
      </c>
    </row>
    <row r="96" spans="1:21" x14ac:dyDescent="0.25">
      <c r="A96" s="338" t="s">
        <v>244</v>
      </c>
      <c r="B96" s="52">
        <f>'DAY24'!H96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+(Table127[[#This Row],[OPENING ]]+Table127[[#This Row],[RECEIPTS]]+Table127[[#This Row],[RETURNS]])-(Table127[[#This Row],[EXCHANGED]]+Table127[[#This Row],[SALES]]+Table127[[#This Row],[ISSUES]])</f>
        <v>0</v>
      </c>
      <c r="I96" s="53">
        <v>0</v>
      </c>
      <c r="J96" s="58">
        <f t="shared" si="36"/>
        <v>0</v>
      </c>
      <c r="K96" s="53">
        <f>+'DAY24'!K96+'DAY25'!C96</f>
        <v>0</v>
      </c>
      <c r="L96" s="54">
        <f>+'DAY24'!L96+'DAY25'!D96</f>
        <v>0</v>
      </c>
      <c r="M96" s="55">
        <f>+'DAY24'!M96+'DAY25'!E96</f>
        <v>0</v>
      </c>
      <c r="N96" s="52">
        <f>+'DAY24'!N96+'DAY25'!F96</f>
        <v>0</v>
      </c>
      <c r="O96" s="276">
        <f>+'DAY24'!O96+'DAY25'!G96</f>
        <v>0</v>
      </c>
      <c r="P96" s="53">
        <f t="shared" si="43"/>
        <v>0</v>
      </c>
      <c r="Q96" s="54">
        <f t="shared" si="44"/>
        <v>0</v>
      </c>
      <c r="R96" s="55">
        <f t="shared" si="45"/>
        <v>0</v>
      </c>
      <c r="S96" s="52">
        <f t="shared" si="46"/>
        <v>0</v>
      </c>
      <c r="T96" s="276">
        <f t="shared" si="47"/>
        <v>0</v>
      </c>
      <c r="U96" s="62">
        <f t="shared" si="35"/>
        <v>0</v>
      </c>
    </row>
    <row r="97" spans="1:21" x14ac:dyDescent="0.25">
      <c r="A97" s="338" t="s">
        <v>245</v>
      </c>
      <c r="B97" s="52">
        <f>'DAY24'!H97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+(Table127[[#This Row],[OPENING ]]+Table127[[#This Row],[RECEIPTS]]+Table127[[#This Row],[RETURNS]])-(Table127[[#This Row],[EXCHANGED]]+Table127[[#This Row],[SALES]]+Table127[[#This Row],[ISSUES]])</f>
        <v>30.400000000000006</v>
      </c>
      <c r="I97" s="53">
        <v>0</v>
      </c>
      <c r="J97" s="58">
        <f t="shared" si="36"/>
        <v>-30.400000000000006</v>
      </c>
      <c r="K97" s="53">
        <f>+'DAY24'!K97+'DAY25'!C97</f>
        <v>0</v>
      </c>
      <c r="L97" s="54">
        <f>+'DAY24'!L97+'DAY25'!D97</f>
        <v>0</v>
      </c>
      <c r="M97" s="55">
        <f>+'DAY24'!M97+'DAY25'!E97</f>
        <v>0</v>
      </c>
      <c r="N97" s="52">
        <f>+'DAY24'!N97+'DAY25'!F97</f>
        <v>0</v>
      </c>
      <c r="O97" s="276">
        <f>+'DAY24'!O97+'DAY25'!G97</f>
        <v>155</v>
      </c>
      <c r="P97" s="53">
        <f t="shared" si="43"/>
        <v>0</v>
      </c>
      <c r="Q97" s="54">
        <f t="shared" si="44"/>
        <v>0</v>
      </c>
      <c r="R97" s="55">
        <f t="shared" si="45"/>
        <v>0</v>
      </c>
      <c r="S97" s="52">
        <f t="shared" si="46"/>
        <v>0</v>
      </c>
      <c r="T97" s="276">
        <f t="shared" si="47"/>
        <v>6.2</v>
      </c>
      <c r="U97" s="62">
        <f t="shared" si="35"/>
        <v>4.9032258064516139</v>
      </c>
    </row>
    <row r="98" spans="1:21" x14ac:dyDescent="0.25">
      <c r="A98" s="338"/>
      <c r="B98" s="52">
        <f>'DAY24'!H98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+(Table127[[#This Row],[OPENING ]]+Table127[[#This Row],[RECEIPTS]]+Table127[[#This Row],[RETURNS]])-(Table127[[#This Row],[EXCHANGED]]+Table127[[#This Row],[SALES]]+Table127[[#This Row],[ISSUES]])</f>
        <v>0</v>
      </c>
      <c r="I98" s="53">
        <v>0</v>
      </c>
      <c r="J98" s="58">
        <f t="shared" si="36"/>
        <v>0</v>
      </c>
      <c r="K98" s="53">
        <f>+'DAY24'!K98+'DAY25'!C98</f>
        <v>0</v>
      </c>
      <c r="L98" s="54">
        <f>+'DAY24'!L98+'DAY25'!D98</f>
        <v>0</v>
      </c>
      <c r="M98" s="55">
        <f>+'DAY24'!M98+'DAY25'!E98</f>
        <v>0</v>
      </c>
      <c r="N98" s="52">
        <f>+'DAY24'!N98+'DAY25'!F98</f>
        <v>0</v>
      </c>
      <c r="O98" s="276">
        <f>+'DAY24'!O98+'DAY25'!G98</f>
        <v>0</v>
      </c>
      <c r="P98" s="53">
        <f t="shared" si="43"/>
        <v>0</v>
      </c>
      <c r="Q98" s="54">
        <f t="shared" si="44"/>
        <v>0</v>
      </c>
      <c r="R98" s="55">
        <f t="shared" si="45"/>
        <v>0</v>
      </c>
      <c r="S98" s="52">
        <f t="shared" si="46"/>
        <v>0</v>
      </c>
      <c r="T98" s="276">
        <f t="shared" si="47"/>
        <v>0</v>
      </c>
      <c r="U98" s="62">
        <f t="shared" si="35"/>
        <v>0</v>
      </c>
    </row>
    <row r="99" spans="1:21" ht="15.75" thickBot="1" x14ac:dyDescent="0.3">
      <c r="A99" s="339"/>
      <c r="B99" s="52">
        <f>'DAY24'!H99</f>
        <v>0</v>
      </c>
      <c r="C99" s="53">
        <v>0</v>
      </c>
      <c r="D99" s="54">
        <v>0</v>
      </c>
      <c r="E99" s="55">
        <v>0</v>
      </c>
      <c r="F99" s="52">
        <v>0</v>
      </c>
      <c r="G99" s="276">
        <v>0</v>
      </c>
      <c r="H99" s="54">
        <f>+(Table127[[#This Row],[OPENING ]]+Table127[[#This Row],[RECEIPTS]]+Table127[[#This Row],[RETURNS]])-(Table127[[#This Row],[EXCHANGED]]+Table127[[#This Row],[SALES]]+Table127[[#This Row],[ISSUES]])</f>
        <v>0</v>
      </c>
      <c r="I99" s="144">
        <v>0</v>
      </c>
      <c r="J99" s="148">
        <f>+I99-H99</f>
        <v>0</v>
      </c>
      <c r="K99" s="53">
        <f>+'DAY24'!K99+'DAY25'!C99</f>
        <v>0</v>
      </c>
      <c r="L99" s="54">
        <f>+'DAY24'!L99+'DAY25'!D99</f>
        <v>0</v>
      </c>
      <c r="M99" s="55">
        <f>+'DAY24'!M99+'DAY25'!E99</f>
        <v>0</v>
      </c>
      <c r="N99" s="52">
        <f>+'DAY24'!N99+'DAY25'!F99</f>
        <v>0</v>
      </c>
      <c r="O99" s="276">
        <f>+'DAY24'!O99+'DAY25'!G99</f>
        <v>0</v>
      </c>
      <c r="P99" s="53">
        <f t="shared" si="43"/>
        <v>0</v>
      </c>
      <c r="Q99" s="54">
        <f t="shared" si="44"/>
        <v>0</v>
      </c>
      <c r="R99" s="55">
        <f t="shared" si="45"/>
        <v>0</v>
      </c>
      <c r="S99" s="52">
        <f t="shared" si="46"/>
        <v>0</v>
      </c>
      <c r="T99" s="276">
        <f t="shared" si="47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48">SUM(B83:B99)</f>
        <v>3565.0000000000005</v>
      </c>
      <c r="C100" s="161">
        <f t="shared" si="48"/>
        <v>0</v>
      </c>
      <c r="D100" s="162">
        <f t="shared" si="48"/>
        <v>0</v>
      </c>
      <c r="E100" s="163">
        <f t="shared" si="48"/>
        <v>0</v>
      </c>
      <c r="F100" s="160">
        <f t="shared" si="48"/>
        <v>0</v>
      </c>
      <c r="G100" s="277">
        <f t="shared" si="48"/>
        <v>0</v>
      </c>
      <c r="H100" s="162">
        <f t="shared" si="48"/>
        <v>3565.0000000000005</v>
      </c>
      <c r="I100" s="161">
        <f t="shared" si="48"/>
        <v>0</v>
      </c>
      <c r="J100" s="161">
        <f t="shared" ref="J100:T100" si="49">SUM(J83:J99)</f>
        <v>-3565.0000000000005</v>
      </c>
      <c r="K100" s="161">
        <f t="shared" si="49"/>
        <v>8250</v>
      </c>
      <c r="L100" s="161">
        <f t="shared" si="49"/>
        <v>96.6</v>
      </c>
      <c r="M100" s="163">
        <f t="shared" si="49"/>
        <v>0</v>
      </c>
      <c r="N100" s="160">
        <f t="shared" si="49"/>
        <v>0</v>
      </c>
      <c r="O100" s="277">
        <f t="shared" si="49"/>
        <v>7032</v>
      </c>
      <c r="P100" s="161">
        <f t="shared" si="49"/>
        <v>330</v>
      </c>
      <c r="Q100" s="162">
        <f t="shared" si="49"/>
        <v>3.8639999999999999</v>
      </c>
      <c r="R100" s="163">
        <f t="shared" si="49"/>
        <v>0</v>
      </c>
      <c r="S100" s="160">
        <f t="shared" si="49"/>
        <v>0</v>
      </c>
      <c r="T100" s="277">
        <f t="shared" si="49"/>
        <v>281.27999999999997</v>
      </c>
      <c r="U100" s="166">
        <f t="shared" si="35"/>
        <v>5.7953909978801716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'DAY24'!H102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+(Table127[[#This Row],[OPENING ]]+Table127[[#This Row],[RECEIPTS]]+Table127[[#This Row],[RETURNS]])-(Table127[[#This Row],[EXCHANGED]]+Table127[[#This Row],[SALES]]+Table127[[#This Row],[ISSUES]])</f>
        <v>0</v>
      </c>
      <c r="I102" s="53">
        <v>0</v>
      </c>
      <c r="J102" s="58">
        <f t="shared" si="36"/>
        <v>0</v>
      </c>
      <c r="K102" s="53">
        <f>+'DAY24'!K102+'DAY25'!C102</f>
        <v>0</v>
      </c>
      <c r="L102" s="54">
        <f>+'DAY24'!L102+'DAY25'!D102</f>
        <v>0</v>
      </c>
      <c r="M102" s="55">
        <f>+'DAY24'!M102+'DAY25'!E102</f>
        <v>0</v>
      </c>
      <c r="N102" s="52">
        <f>+'DAY24'!N102+'DAY25'!F102</f>
        <v>0</v>
      </c>
      <c r="O102" s="276">
        <f>+'DAY24'!O102+'DAY25'!G102</f>
        <v>0</v>
      </c>
      <c r="P102" s="53">
        <f t="shared" ref="P102" si="50">+K102/25</f>
        <v>0</v>
      </c>
      <c r="Q102" s="54">
        <f t="shared" ref="Q102" si="51">+L102/25</f>
        <v>0</v>
      </c>
      <c r="R102" s="55">
        <f t="shared" ref="R102" si="52">+M102/25</f>
        <v>0</v>
      </c>
      <c r="S102" s="52">
        <f t="shared" ref="S102" si="53">+N102/25</f>
        <v>0</v>
      </c>
      <c r="T102" s="276">
        <f t="shared" ref="T102" si="54">+O102/25</f>
        <v>0</v>
      </c>
      <c r="U102" s="62">
        <f t="shared" si="35"/>
        <v>0</v>
      </c>
    </row>
    <row r="103" spans="1:21" x14ac:dyDescent="0.25">
      <c r="A103" s="340" t="s">
        <v>164</v>
      </c>
      <c r="B103" s="52">
        <f>'DAY24'!H103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+(Table127[[#This Row],[OPENING ]]+Table127[[#This Row],[RECEIPTS]]+Table127[[#This Row],[RETURNS]])-(Table127[[#This Row],[EXCHANGED]]+Table127[[#This Row],[SALES]]+Table127[[#This Row],[ISSUES]])</f>
        <v>0</v>
      </c>
      <c r="I103" s="53">
        <v>0</v>
      </c>
      <c r="J103" s="58">
        <f t="shared" si="36"/>
        <v>0</v>
      </c>
      <c r="K103" s="53">
        <f>+'DAY24'!K103+'DAY25'!C103</f>
        <v>0</v>
      </c>
      <c r="L103" s="54">
        <f>+'DAY24'!L103+'DAY25'!D103</f>
        <v>0</v>
      </c>
      <c r="M103" s="55">
        <f>+'DAY24'!M103+'DAY25'!E103</f>
        <v>0</v>
      </c>
      <c r="N103" s="52">
        <f>+'DAY24'!N103+'DAY25'!F103</f>
        <v>0</v>
      </c>
      <c r="O103" s="276">
        <f>+'DAY24'!O103+'DAY25'!G103</f>
        <v>0</v>
      </c>
      <c r="P103" s="53">
        <f t="shared" ref="P103:P113" si="55">+K103/25</f>
        <v>0</v>
      </c>
      <c r="Q103" s="54">
        <f t="shared" ref="Q103:Q113" si="56">+L103/25</f>
        <v>0</v>
      </c>
      <c r="R103" s="55">
        <f t="shared" ref="R103:R113" si="57">+M103/25</f>
        <v>0</v>
      </c>
      <c r="S103" s="52">
        <f t="shared" ref="S103:S113" si="58">+N103/25</f>
        <v>0</v>
      </c>
      <c r="T103" s="276">
        <f t="shared" ref="T103:T113" si="59">+O103/25</f>
        <v>0</v>
      </c>
      <c r="U103" s="62">
        <f t="shared" si="35"/>
        <v>0</v>
      </c>
    </row>
    <row r="104" spans="1:21" x14ac:dyDescent="0.25">
      <c r="A104" s="340" t="s">
        <v>114</v>
      </c>
      <c r="B104" s="52">
        <f>'DAY24'!H104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+(Table127[[#This Row],[OPENING ]]+Table127[[#This Row],[RECEIPTS]]+Table127[[#This Row],[RETURNS]])-(Table127[[#This Row],[EXCHANGED]]+Table127[[#This Row],[SALES]]+Table127[[#This Row],[ISSUES]])</f>
        <v>0</v>
      </c>
      <c r="I104" s="53">
        <v>0</v>
      </c>
      <c r="J104" s="58">
        <f t="shared" si="36"/>
        <v>0</v>
      </c>
      <c r="K104" s="53">
        <f>+'DAY24'!K104+'DAY25'!C104</f>
        <v>0</v>
      </c>
      <c r="L104" s="54">
        <f>+'DAY24'!L104+'DAY25'!D104</f>
        <v>0</v>
      </c>
      <c r="M104" s="55">
        <f>+'DAY24'!M104+'DAY25'!E104</f>
        <v>0</v>
      </c>
      <c r="N104" s="52">
        <f>+'DAY24'!N104+'DAY25'!F104</f>
        <v>0</v>
      </c>
      <c r="O104" s="276">
        <f>+'DAY24'!O104+'DAY25'!G104</f>
        <v>0</v>
      </c>
      <c r="P104" s="53">
        <f t="shared" si="55"/>
        <v>0</v>
      </c>
      <c r="Q104" s="54">
        <f t="shared" si="56"/>
        <v>0</v>
      </c>
      <c r="R104" s="55">
        <f t="shared" si="57"/>
        <v>0</v>
      </c>
      <c r="S104" s="52">
        <f t="shared" si="58"/>
        <v>0</v>
      </c>
      <c r="T104" s="276">
        <f t="shared" si="59"/>
        <v>0</v>
      </c>
      <c r="U104" s="62">
        <f t="shared" si="35"/>
        <v>0</v>
      </c>
    </row>
    <row r="105" spans="1:21" x14ac:dyDescent="0.25">
      <c r="A105" s="340" t="s">
        <v>113</v>
      </c>
      <c r="B105" s="52">
        <f>'DAY24'!H105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+(Table127[[#This Row],[OPENING ]]+Table127[[#This Row],[RECEIPTS]]+Table127[[#This Row],[RETURNS]])-(Table127[[#This Row],[EXCHANGED]]+Table127[[#This Row],[SALES]]+Table127[[#This Row],[ISSUES]])</f>
        <v>0</v>
      </c>
      <c r="I105" s="53">
        <v>0</v>
      </c>
      <c r="J105" s="58">
        <f t="shared" si="36"/>
        <v>0</v>
      </c>
      <c r="K105" s="53">
        <f>+'DAY24'!K105+'DAY25'!C105</f>
        <v>0</v>
      </c>
      <c r="L105" s="54">
        <f>+'DAY24'!L105+'DAY25'!D105</f>
        <v>0</v>
      </c>
      <c r="M105" s="55">
        <f>+'DAY24'!M105+'DAY25'!E105</f>
        <v>0</v>
      </c>
      <c r="N105" s="52">
        <f>+'DAY24'!N105+'DAY25'!F105</f>
        <v>0</v>
      </c>
      <c r="O105" s="276">
        <f>+'DAY24'!O105+'DAY25'!G105</f>
        <v>0</v>
      </c>
      <c r="P105" s="53">
        <f t="shared" si="55"/>
        <v>0</v>
      </c>
      <c r="Q105" s="54">
        <f t="shared" si="56"/>
        <v>0</v>
      </c>
      <c r="R105" s="55">
        <f t="shared" si="57"/>
        <v>0</v>
      </c>
      <c r="S105" s="52">
        <f t="shared" si="58"/>
        <v>0</v>
      </c>
      <c r="T105" s="276">
        <f t="shared" si="59"/>
        <v>0</v>
      </c>
      <c r="U105" s="62">
        <f t="shared" si="35"/>
        <v>0</v>
      </c>
    </row>
    <row r="106" spans="1:21" x14ac:dyDescent="0.25">
      <c r="A106" s="341" t="s">
        <v>171</v>
      </c>
      <c r="B106" s="52">
        <f>'DAY24'!H106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+(Table127[[#This Row],[OPENING ]]+Table127[[#This Row],[RECEIPTS]]+Table127[[#This Row],[RETURNS]])-(Table127[[#This Row],[EXCHANGED]]+Table127[[#This Row],[SALES]]+Table127[[#This Row],[ISSUES]])</f>
        <v>0</v>
      </c>
      <c r="I106" s="53">
        <v>0</v>
      </c>
      <c r="J106" s="58">
        <f t="shared" si="36"/>
        <v>0</v>
      </c>
      <c r="K106" s="53">
        <f>+'DAY24'!K106+'DAY25'!C106</f>
        <v>0</v>
      </c>
      <c r="L106" s="54">
        <f>+'DAY24'!L106+'DAY25'!D106</f>
        <v>0</v>
      </c>
      <c r="M106" s="55">
        <f>+'DAY24'!M106+'DAY25'!E106</f>
        <v>0</v>
      </c>
      <c r="N106" s="52">
        <f>+'DAY24'!N106+'DAY25'!F106</f>
        <v>0</v>
      </c>
      <c r="O106" s="276">
        <f>+'DAY24'!O106+'DAY25'!G106</f>
        <v>0</v>
      </c>
      <c r="P106" s="53">
        <f t="shared" si="55"/>
        <v>0</v>
      </c>
      <c r="Q106" s="54">
        <f t="shared" si="56"/>
        <v>0</v>
      </c>
      <c r="R106" s="55">
        <f t="shared" si="57"/>
        <v>0</v>
      </c>
      <c r="S106" s="52">
        <f t="shared" si="58"/>
        <v>0</v>
      </c>
      <c r="T106" s="276">
        <f t="shared" si="59"/>
        <v>0</v>
      </c>
      <c r="U106" s="62">
        <f t="shared" si="35"/>
        <v>0</v>
      </c>
    </row>
    <row r="107" spans="1:21" x14ac:dyDescent="0.25">
      <c r="A107" s="340" t="s">
        <v>261</v>
      </c>
      <c r="B107" s="52">
        <f>'DAY24'!H107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+(Table127[[#This Row],[OPENING ]]+Table127[[#This Row],[RECEIPTS]]+Table127[[#This Row],[RETURNS]])-(Table127[[#This Row],[EXCHANGED]]+Table127[[#This Row],[SALES]]+Table127[[#This Row],[ISSUES]])</f>
        <v>258.60000000000002</v>
      </c>
      <c r="I107" s="53">
        <v>0</v>
      </c>
      <c r="J107" s="58">
        <f t="shared" si="36"/>
        <v>-258.60000000000002</v>
      </c>
      <c r="K107" s="53">
        <f>+'DAY24'!K107+'DAY25'!C107</f>
        <v>0</v>
      </c>
      <c r="L107" s="54">
        <f>+'DAY24'!L107+'DAY25'!D107</f>
        <v>0</v>
      </c>
      <c r="M107" s="55">
        <f>+'DAY24'!M107+'DAY25'!E107</f>
        <v>0</v>
      </c>
      <c r="N107" s="52">
        <f>+'DAY24'!N107+'DAY25'!F107</f>
        <v>0</v>
      </c>
      <c r="O107" s="276">
        <f>+'DAY24'!O107+'DAY25'!G107</f>
        <v>0</v>
      </c>
      <c r="P107" s="53">
        <f t="shared" si="55"/>
        <v>0</v>
      </c>
      <c r="Q107" s="54">
        <f t="shared" si="56"/>
        <v>0</v>
      </c>
      <c r="R107" s="55">
        <f t="shared" si="57"/>
        <v>0</v>
      </c>
      <c r="S107" s="52">
        <f t="shared" si="58"/>
        <v>0</v>
      </c>
      <c r="T107" s="276">
        <f t="shared" si="59"/>
        <v>0</v>
      </c>
      <c r="U107" s="62">
        <f t="shared" si="35"/>
        <v>0</v>
      </c>
    </row>
    <row r="108" spans="1:21" x14ac:dyDescent="0.25">
      <c r="A108" s="342" t="s">
        <v>220</v>
      </c>
      <c r="B108" s="52">
        <f>'DAY24'!H108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+(Table127[[#This Row],[OPENING ]]+Table127[[#This Row],[RECEIPTS]]+Table127[[#This Row],[RETURNS]])-(Table127[[#This Row],[EXCHANGED]]+Table127[[#This Row],[SALES]]+Table127[[#This Row],[ISSUES]])</f>
        <v>9803.4</v>
      </c>
      <c r="I108" s="53">
        <v>0</v>
      </c>
      <c r="J108" s="58">
        <f t="shared" si="36"/>
        <v>-9803.4</v>
      </c>
      <c r="K108" s="53">
        <f>+'DAY24'!K108+'DAY25'!C108</f>
        <v>6075</v>
      </c>
      <c r="L108" s="54">
        <f>+'DAY24'!L108+'DAY25'!D108</f>
        <v>0</v>
      </c>
      <c r="M108" s="55">
        <f>+'DAY24'!M108+'DAY25'!E108</f>
        <v>0</v>
      </c>
      <c r="N108" s="52">
        <f>+'DAY24'!N108+'DAY25'!F108</f>
        <v>0</v>
      </c>
      <c r="O108" s="276">
        <f>+'DAY24'!O108+'DAY25'!G108</f>
        <v>3900</v>
      </c>
      <c r="P108" s="53">
        <f t="shared" si="55"/>
        <v>243</v>
      </c>
      <c r="Q108" s="54">
        <f t="shared" si="56"/>
        <v>0</v>
      </c>
      <c r="R108" s="55">
        <f t="shared" si="57"/>
        <v>0</v>
      </c>
      <c r="S108" s="52">
        <f t="shared" si="58"/>
        <v>0</v>
      </c>
      <c r="T108" s="276">
        <f t="shared" si="59"/>
        <v>156</v>
      </c>
      <c r="U108" s="62">
        <f t="shared" si="35"/>
        <v>24.569924812030074</v>
      </c>
    </row>
    <row r="109" spans="1:21" x14ac:dyDescent="0.25">
      <c r="A109" s="340"/>
      <c r="B109" s="52">
        <f>'DAY24'!H109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+(Table127[[#This Row],[OPENING ]]+Table127[[#This Row],[RECEIPTS]]+Table127[[#This Row],[RETURNS]])-(Table127[[#This Row],[EXCHANGED]]+Table127[[#This Row],[SALES]]+Table127[[#This Row],[ISSUES]])</f>
        <v>0</v>
      </c>
      <c r="I109" s="53">
        <v>0</v>
      </c>
      <c r="J109" s="58">
        <f t="shared" si="36"/>
        <v>0</v>
      </c>
      <c r="K109" s="53">
        <f>+'DAY24'!K109+'DAY25'!C109</f>
        <v>0</v>
      </c>
      <c r="L109" s="54">
        <f>+'DAY24'!L109+'DAY25'!D109</f>
        <v>0</v>
      </c>
      <c r="M109" s="55">
        <f>+'DAY24'!M109+'DAY25'!E109</f>
        <v>0</v>
      </c>
      <c r="N109" s="52">
        <f>+'DAY24'!N109+'DAY25'!F109</f>
        <v>0</v>
      </c>
      <c r="O109" s="276">
        <f>+'DAY24'!O109+'DAY25'!G109</f>
        <v>0</v>
      </c>
      <c r="P109" s="53">
        <f t="shared" si="55"/>
        <v>0</v>
      </c>
      <c r="Q109" s="54">
        <f t="shared" si="56"/>
        <v>0</v>
      </c>
      <c r="R109" s="55">
        <f t="shared" si="57"/>
        <v>0</v>
      </c>
      <c r="S109" s="52">
        <f t="shared" si="58"/>
        <v>0</v>
      </c>
      <c r="T109" s="276">
        <f t="shared" si="59"/>
        <v>0</v>
      </c>
      <c r="U109" s="62">
        <f t="shared" si="35"/>
        <v>0</v>
      </c>
    </row>
    <row r="110" spans="1:21" x14ac:dyDescent="0.25">
      <c r="A110" s="340"/>
      <c r="B110" s="52">
        <f>'DAY24'!H110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+(Table127[[#This Row],[OPENING ]]+Table127[[#This Row],[RECEIPTS]]+Table127[[#This Row],[RETURNS]])-(Table127[[#This Row],[EXCHANGED]]+Table127[[#This Row],[SALES]]+Table127[[#This Row],[ISSUES]])</f>
        <v>0</v>
      </c>
      <c r="I110" s="53">
        <v>0</v>
      </c>
      <c r="J110" s="58">
        <f t="shared" si="36"/>
        <v>0</v>
      </c>
      <c r="K110" s="53">
        <f>+'DAY24'!K110+'DAY25'!C110</f>
        <v>0</v>
      </c>
      <c r="L110" s="54">
        <f>+'DAY24'!L110+'DAY25'!D110</f>
        <v>0</v>
      </c>
      <c r="M110" s="55">
        <f>+'DAY24'!M110+'DAY25'!E110</f>
        <v>0</v>
      </c>
      <c r="N110" s="52">
        <f>+'DAY24'!N110+'DAY25'!F110</f>
        <v>0</v>
      </c>
      <c r="O110" s="276">
        <f>+'DAY24'!O110+'DAY25'!G110</f>
        <v>0</v>
      </c>
      <c r="P110" s="53">
        <f t="shared" si="55"/>
        <v>0</v>
      </c>
      <c r="Q110" s="54">
        <f t="shared" si="56"/>
        <v>0</v>
      </c>
      <c r="R110" s="55">
        <f t="shared" si="57"/>
        <v>0</v>
      </c>
      <c r="S110" s="52">
        <f t="shared" si="58"/>
        <v>0</v>
      </c>
      <c r="T110" s="276">
        <f t="shared" si="59"/>
        <v>0</v>
      </c>
      <c r="U110" s="62">
        <f t="shared" si="35"/>
        <v>0</v>
      </c>
    </row>
    <row r="111" spans="1:21" x14ac:dyDescent="0.25">
      <c r="A111" s="340"/>
      <c r="B111" s="52">
        <f>'DAY24'!H111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+(Table127[[#This Row],[OPENING ]]+Table127[[#This Row],[RECEIPTS]]+Table127[[#This Row],[RETURNS]])-(Table127[[#This Row],[EXCHANGED]]+Table127[[#This Row],[SALES]]+Table127[[#This Row],[ISSUES]])</f>
        <v>0</v>
      </c>
      <c r="I111" s="53">
        <v>0</v>
      </c>
      <c r="J111" s="58">
        <f t="shared" si="36"/>
        <v>0</v>
      </c>
      <c r="K111" s="53">
        <f>+'DAY24'!K111+'DAY25'!C111</f>
        <v>0</v>
      </c>
      <c r="L111" s="54">
        <f>+'DAY24'!L111+'DAY25'!D111</f>
        <v>0</v>
      </c>
      <c r="M111" s="55">
        <f>+'DAY24'!M111+'DAY25'!E111</f>
        <v>0</v>
      </c>
      <c r="N111" s="52">
        <f>+'DAY24'!N111+'DAY25'!F111</f>
        <v>0</v>
      </c>
      <c r="O111" s="276">
        <f>+'DAY24'!O111+'DAY25'!G111</f>
        <v>0</v>
      </c>
      <c r="P111" s="53">
        <f t="shared" si="55"/>
        <v>0</v>
      </c>
      <c r="Q111" s="54">
        <f t="shared" si="56"/>
        <v>0</v>
      </c>
      <c r="R111" s="55">
        <f t="shared" si="57"/>
        <v>0</v>
      </c>
      <c r="S111" s="52">
        <f t="shared" si="58"/>
        <v>0</v>
      </c>
      <c r="T111" s="276">
        <f t="shared" si="59"/>
        <v>0</v>
      </c>
      <c r="U111" s="62">
        <f t="shared" si="35"/>
        <v>0</v>
      </c>
    </row>
    <row r="112" spans="1:21" x14ac:dyDescent="0.25">
      <c r="A112" s="340"/>
      <c r="B112" s="52">
        <f>'DAY24'!H112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+(Table127[[#This Row],[OPENING ]]+Table127[[#This Row],[RECEIPTS]]+Table127[[#This Row],[RETURNS]])-(Table127[[#This Row],[EXCHANGED]]+Table127[[#This Row],[SALES]]+Table127[[#This Row],[ISSUES]])</f>
        <v>0</v>
      </c>
      <c r="I112" s="53">
        <v>0</v>
      </c>
      <c r="J112" s="58">
        <f t="shared" si="36"/>
        <v>0</v>
      </c>
      <c r="K112" s="53">
        <f>+'DAY24'!K112+'DAY25'!C112</f>
        <v>0</v>
      </c>
      <c r="L112" s="54">
        <f>+'DAY24'!L112+'DAY25'!D112</f>
        <v>0</v>
      </c>
      <c r="M112" s="55">
        <f>+'DAY24'!M112+'DAY25'!E112</f>
        <v>0</v>
      </c>
      <c r="N112" s="52">
        <f>+'DAY24'!N112+'DAY25'!F112</f>
        <v>0</v>
      </c>
      <c r="O112" s="276">
        <f>+'DAY24'!O112+'DAY25'!G112</f>
        <v>0</v>
      </c>
      <c r="P112" s="53">
        <f t="shared" si="55"/>
        <v>0</v>
      </c>
      <c r="Q112" s="54">
        <f t="shared" si="56"/>
        <v>0</v>
      </c>
      <c r="R112" s="55">
        <f t="shared" si="57"/>
        <v>0</v>
      </c>
      <c r="S112" s="52">
        <f t="shared" si="58"/>
        <v>0</v>
      </c>
      <c r="T112" s="276">
        <f t="shared" si="59"/>
        <v>0</v>
      </c>
      <c r="U112" s="62">
        <f t="shared" si="35"/>
        <v>0</v>
      </c>
    </row>
    <row r="113" spans="1:21" ht="15.75" thickBot="1" x14ac:dyDescent="0.3">
      <c r="A113" s="342" t="s">
        <v>126</v>
      </c>
      <c r="B113" s="52">
        <f>'DAY24'!H113</f>
        <v>0</v>
      </c>
      <c r="C113" s="53">
        <v>0</v>
      </c>
      <c r="D113" s="54">
        <v>0</v>
      </c>
      <c r="E113" s="55">
        <v>0</v>
      </c>
      <c r="F113" s="52">
        <v>0</v>
      </c>
      <c r="G113" s="276">
        <v>0</v>
      </c>
      <c r="H113" s="54">
        <f>+(Table127[[#This Row],[OPENING ]]+Table127[[#This Row],[RECEIPTS]]+Table127[[#This Row],[RETURNS]])-(Table127[[#This Row],[EXCHANGED]]+Table127[[#This Row],[SALES]]+Table127[[#This Row],[ISSUES]])</f>
        <v>0</v>
      </c>
      <c r="I113" s="144">
        <v>0</v>
      </c>
      <c r="J113" s="148">
        <f t="shared" si="36"/>
        <v>0</v>
      </c>
      <c r="K113" s="53">
        <f>+'DAY24'!K113+'DAY25'!C113</f>
        <v>0</v>
      </c>
      <c r="L113" s="54">
        <f>+'DAY24'!L113+'DAY25'!D113</f>
        <v>0</v>
      </c>
      <c r="M113" s="55">
        <f>+'DAY24'!M113+'DAY25'!E113</f>
        <v>0</v>
      </c>
      <c r="N113" s="52">
        <f>+'DAY24'!N113+'DAY25'!F113</f>
        <v>0</v>
      </c>
      <c r="O113" s="276">
        <f>+'DAY24'!O113+'DAY25'!G113</f>
        <v>0</v>
      </c>
      <c r="P113" s="53">
        <f t="shared" si="55"/>
        <v>0</v>
      </c>
      <c r="Q113" s="54">
        <f t="shared" si="56"/>
        <v>0</v>
      </c>
      <c r="R113" s="55">
        <f t="shared" si="57"/>
        <v>0</v>
      </c>
      <c r="S113" s="52">
        <f t="shared" si="58"/>
        <v>0</v>
      </c>
      <c r="T113" s="276">
        <f t="shared" si="59"/>
        <v>0</v>
      </c>
      <c r="U113" s="167">
        <f t="shared" si="35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60">SUM(C102:C113)</f>
        <v>0</v>
      </c>
      <c r="D114" s="162">
        <f t="shared" si="60"/>
        <v>0</v>
      </c>
      <c r="E114" s="163">
        <f t="shared" si="60"/>
        <v>0</v>
      </c>
      <c r="F114" s="160">
        <f t="shared" si="60"/>
        <v>0</v>
      </c>
      <c r="G114" s="277">
        <f t="shared" ref="G114:T114" si="61">SUM(G102:G113)</f>
        <v>0</v>
      </c>
      <c r="H114" s="162">
        <f t="shared" si="61"/>
        <v>10062</v>
      </c>
      <c r="I114" s="161">
        <f t="shared" si="61"/>
        <v>0</v>
      </c>
      <c r="J114" s="165">
        <f>SUM(J102:J113)</f>
        <v>-10062</v>
      </c>
      <c r="K114" s="161">
        <f t="shared" si="61"/>
        <v>6075</v>
      </c>
      <c r="L114" s="162">
        <f t="shared" si="61"/>
        <v>0</v>
      </c>
      <c r="M114" s="163">
        <f t="shared" si="61"/>
        <v>0</v>
      </c>
      <c r="N114" s="160">
        <f t="shared" si="61"/>
        <v>0</v>
      </c>
      <c r="O114" s="277">
        <f t="shared" si="61"/>
        <v>3900</v>
      </c>
      <c r="P114" s="161">
        <f t="shared" si="61"/>
        <v>243</v>
      </c>
      <c r="Q114" s="162">
        <f t="shared" si="61"/>
        <v>0</v>
      </c>
      <c r="R114" s="163">
        <f t="shared" si="61"/>
        <v>0</v>
      </c>
      <c r="S114" s="160">
        <f t="shared" si="61"/>
        <v>0</v>
      </c>
      <c r="T114" s="277">
        <f t="shared" si="61"/>
        <v>156</v>
      </c>
      <c r="U114" s="166">
        <f t="shared" si="35"/>
        <v>25.218045112781954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'DAY24'!H117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+(Table127[[#This Row],[OPENING ]]+Table127[[#This Row],[RECEIPTS]]+Table127[[#This Row],[RETURNS]])-(Table127[[#This Row],[EXCHANGED]]+Table127[[#This Row],[SALES]]+Table127[[#This Row],[ISSUES]])</f>
        <v>0</v>
      </c>
      <c r="I117" s="53">
        <v>0</v>
      </c>
      <c r="J117" s="58">
        <f t="shared" si="36"/>
        <v>0</v>
      </c>
      <c r="K117" s="53">
        <f>+'DAY24'!K117+'DAY25'!C117</f>
        <v>0</v>
      </c>
      <c r="L117" s="54">
        <f>+'DAY24'!L117+'DAY25'!D117</f>
        <v>0</v>
      </c>
      <c r="M117" s="55">
        <f>+'DAY24'!M117+'DAY25'!E117</f>
        <v>0</v>
      </c>
      <c r="N117" s="52">
        <f>+'DAY24'!N117+'DAY25'!F117</f>
        <v>0</v>
      </c>
      <c r="O117" s="276">
        <f>+'DAY24'!O117+'DAY25'!G117</f>
        <v>0</v>
      </c>
      <c r="P117" s="53">
        <f t="shared" ref="P117" si="62">+K117/25</f>
        <v>0</v>
      </c>
      <c r="Q117" s="54">
        <f t="shared" ref="Q117" si="63">+L117/25</f>
        <v>0</v>
      </c>
      <c r="R117" s="55">
        <f t="shared" ref="R117" si="64">+M117/25</f>
        <v>0</v>
      </c>
      <c r="S117" s="52">
        <f t="shared" ref="S117" si="65">+N117/25</f>
        <v>0</v>
      </c>
      <c r="T117" s="276">
        <f t="shared" ref="T117" si="66">+O117/25</f>
        <v>0</v>
      </c>
      <c r="U117" s="62">
        <f t="shared" si="35"/>
        <v>0</v>
      </c>
    </row>
    <row r="118" spans="1:21" x14ac:dyDescent="0.25">
      <c r="A118" s="78" t="s">
        <v>46</v>
      </c>
      <c r="B118" s="52">
        <f>'DAY24'!H118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+(Table127[[#This Row],[OPENING ]]+Table127[[#This Row],[RECEIPTS]]+Table127[[#This Row],[RETURNS]])-(Table127[[#This Row],[EXCHANGED]]+Table127[[#This Row],[SALES]]+Table127[[#This Row],[ISSUES]])</f>
        <v>0</v>
      </c>
      <c r="I118" s="53">
        <v>0</v>
      </c>
      <c r="J118" s="58">
        <f t="shared" si="36"/>
        <v>0</v>
      </c>
      <c r="K118" s="53">
        <f>+'DAY24'!K118+'DAY25'!C118</f>
        <v>0</v>
      </c>
      <c r="L118" s="54">
        <f>+'DAY24'!L118+'DAY25'!D118</f>
        <v>0</v>
      </c>
      <c r="M118" s="55">
        <f>+'DAY24'!M118+'DAY25'!E118</f>
        <v>0</v>
      </c>
      <c r="N118" s="52">
        <f>+'DAY24'!N118+'DAY25'!F118</f>
        <v>0</v>
      </c>
      <c r="O118" s="276">
        <f>+'DAY24'!O118+'DAY25'!G118</f>
        <v>0</v>
      </c>
      <c r="P118" s="53">
        <f t="shared" ref="P118:P124" si="67">+K118/25</f>
        <v>0</v>
      </c>
      <c r="Q118" s="54">
        <f t="shared" ref="Q118:Q124" si="68">+L118/25</f>
        <v>0</v>
      </c>
      <c r="R118" s="55">
        <f t="shared" ref="R118:R124" si="69">+M118/25</f>
        <v>0</v>
      </c>
      <c r="S118" s="52">
        <f t="shared" ref="S118:S124" si="70">+N118/25</f>
        <v>0</v>
      </c>
      <c r="T118" s="276">
        <f t="shared" ref="T118:T124" si="71">+O118/25</f>
        <v>0</v>
      </c>
      <c r="U118" s="62">
        <f t="shared" si="35"/>
        <v>0</v>
      </c>
    </row>
    <row r="119" spans="1:21" x14ac:dyDescent="0.25">
      <c r="A119" s="78"/>
      <c r="B119" s="52">
        <f>'DAY24'!H119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+(Table127[[#This Row],[OPENING ]]+Table127[[#This Row],[RECEIPTS]]+Table127[[#This Row],[RETURNS]])-(Table127[[#This Row],[EXCHANGED]]+Table127[[#This Row],[SALES]]+Table127[[#This Row],[ISSUES]])</f>
        <v>0</v>
      </c>
      <c r="I119" s="53">
        <v>0</v>
      </c>
      <c r="J119" s="58">
        <f t="shared" si="36"/>
        <v>0</v>
      </c>
      <c r="K119" s="53">
        <f>+'DAY24'!K119+'DAY25'!C119</f>
        <v>0</v>
      </c>
      <c r="L119" s="54">
        <f>+'DAY24'!L119+'DAY25'!D119</f>
        <v>0</v>
      </c>
      <c r="M119" s="55">
        <f>+'DAY24'!M119+'DAY25'!E119</f>
        <v>0</v>
      </c>
      <c r="N119" s="52">
        <f>+'DAY24'!N119+'DAY25'!F119</f>
        <v>0</v>
      </c>
      <c r="O119" s="276">
        <f>+'DAY24'!O119+'DAY25'!G119</f>
        <v>0</v>
      </c>
      <c r="P119" s="53">
        <f t="shared" si="67"/>
        <v>0</v>
      </c>
      <c r="Q119" s="54">
        <f t="shared" si="68"/>
        <v>0</v>
      </c>
      <c r="R119" s="55">
        <f t="shared" si="69"/>
        <v>0</v>
      </c>
      <c r="S119" s="52">
        <f t="shared" si="70"/>
        <v>0</v>
      </c>
      <c r="T119" s="276">
        <f t="shared" si="71"/>
        <v>0</v>
      </c>
      <c r="U119" s="62">
        <f t="shared" si="35"/>
        <v>0</v>
      </c>
    </row>
    <row r="120" spans="1:21" x14ac:dyDescent="0.25">
      <c r="A120" s="78" t="s">
        <v>230</v>
      </c>
      <c r="B120" s="52">
        <f>'DAY24'!H120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+(Table127[[#This Row],[OPENING ]]+Table127[[#This Row],[RECEIPTS]]+Table127[[#This Row],[RETURNS]])-(Table127[[#This Row],[EXCHANGED]]+Table127[[#This Row],[SALES]]+Table127[[#This Row],[ISSUES]])</f>
        <v>0</v>
      </c>
      <c r="I120" s="53">
        <v>0</v>
      </c>
      <c r="J120" s="58">
        <f t="shared" si="36"/>
        <v>0</v>
      </c>
      <c r="K120" s="53">
        <f>+'DAY24'!K120+'DAY25'!C120</f>
        <v>0</v>
      </c>
      <c r="L120" s="54">
        <f>+'DAY24'!L120+'DAY25'!D120</f>
        <v>0</v>
      </c>
      <c r="M120" s="55">
        <f>+'DAY24'!M120+'DAY25'!E120</f>
        <v>0</v>
      </c>
      <c r="N120" s="52">
        <f>+'DAY24'!N120+'DAY25'!F120</f>
        <v>0</v>
      </c>
      <c r="O120" s="276">
        <f>+'DAY24'!O120+'DAY25'!G120</f>
        <v>0</v>
      </c>
      <c r="P120" s="53">
        <f t="shared" si="67"/>
        <v>0</v>
      </c>
      <c r="Q120" s="54">
        <f t="shared" si="68"/>
        <v>0</v>
      </c>
      <c r="R120" s="55">
        <f t="shared" si="69"/>
        <v>0</v>
      </c>
      <c r="S120" s="52">
        <f t="shared" si="70"/>
        <v>0</v>
      </c>
      <c r="T120" s="276">
        <f t="shared" si="71"/>
        <v>0</v>
      </c>
      <c r="U120" s="62">
        <f t="shared" si="35"/>
        <v>0</v>
      </c>
    </row>
    <row r="121" spans="1:21" x14ac:dyDescent="0.25">
      <c r="A121" s="78" t="s">
        <v>231</v>
      </c>
      <c r="B121" s="52">
        <f>'DAY24'!H121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+(Table127[[#This Row],[OPENING ]]+Table127[[#This Row],[RECEIPTS]]+Table127[[#This Row],[RETURNS]])-(Table127[[#This Row],[EXCHANGED]]+Table127[[#This Row],[SALES]]+Table127[[#This Row],[ISSUES]])</f>
        <v>8486.7999999999993</v>
      </c>
      <c r="I121" s="53">
        <v>0</v>
      </c>
      <c r="J121" s="58">
        <f t="shared" si="36"/>
        <v>-8486.7999999999993</v>
      </c>
      <c r="K121" s="53">
        <f>+'DAY24'!K121+'DAY25'!C121</f>
        <v>0</v>
      </c>
      <c r="L121" s="54">
        <f>+'DAY24'!L121+'DAY25'!D121</f>
        <v>0</v>
      </c>
      <c r="M121" s="55">
        <f>+'DAY24'!M121+'DAY25'!E121</f>
        <v>0</v>
      </c>
      <c r="N121" s="52">
        <f>+'DAY24'!N121+'DAY25'!F121</f>
        <v>0</v>
      </c>
      <c r="O121" s="276">
        <f>+'DAY24'!O121+'DAY25'!G121</f>
        <v>0</v>
      </c>
      <c r="P121" s="53">
        <f t="shared" si="67"/>
        <v>0</v>
      </c>
      <c r="Q121" s="54">
        <f t="shared" si="68"/>
        <v>0</v>
      </c>
      <c r="R121" s="55">
        <f t="shared" si="69"/>
        <v>0</v>
      </c>
      <c r="S121" s="52">
        <f t="shared" si="70"/>
        <v>0</v>
      </c>
      <c r="T121" s="276">
        <f t="shared" si="71"/>
        <v>0</v>
      </c>
      <c r="U121" s="62">
        <f t="shared" si="35"/>
        <v>0</v>
      </c>
    </row>
    <row r="122" spans="1:21" x14ac:dyDescent="0.25">
      <c r="A122" s="78" t="s">
        <v>232</v>
      </c>
      <c r="B122" s="52">
        <f>'DAY24'!H122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+(Table127[[#This Row],[OPENING ]]+Table127[[#This Row],[RECEIPTS]]+Table127[[#This Row],[RETURNS]])-(Table127[[#This Row],[EXCHANGED]]+Table127[[#This Row],[SALES]]+Table127[[#This Row],[ISSUES]])</f>
        <v>0</v>
      </c>
      <c r="I122" s="53">
        <v>0</v>
      </c>
      <c r="J122" s="58">
        <f t="shared" si="36"/>
        <v>0</v>
      </c>
      <c r="K122" s="53">
        <f>+'DAY24'!K122+'DAY25'!C122</f>
        <v>0</v>
      </c>
      <c r="L122" s="54">
        <f>+'DAY24'!L122+'DAY25'!D122</f>
        <v>0</v>
      </c>
      <c r="M122" s="55">
        <f>+'DAY24'!M122+'DAY25'!E122</f>
        <v>0</v>
      </c>
      <c r="N122" s="52">
        <f>+'DAY24'!N122+'DAY25'!F122</f>
        <v>0</v>
      </c>
      <c r="O122" s="276">
        <f>+'DAY24'!O122+'DAY25'!G122</f>
        <v>0</v>
      </c>
      <c r="P122" s="53">
        <f t="shared" si="67"/>
        <v>0</v>
      </c>
      <c r="Q122" s="54">
        <f t="shared" si="68"/>
        <v>0</v>
      </c>
      <c r="R122" s="55">
        <f t="shared" si="69"/>
        <v>0</v>
      </c>
      <c r="S122" s="52">
        <f t="shared" si="70"/>
        <v>0</v>
      </c>
      <c r="T122" s="276">
        <f t="shared" si="71"/>
        <v>0</v>
      </c>
      <c r="U122" s="62">
        <f t="shared" si="35"/>
        <v>0</v>
      </c>
    </row>
    <row r="123" spans="1:21" x14ac:dyDescent="0.25">
      <c r="A123" s="320" t="s">
        <v>246</v>
      </c>
      <c r="B123" s="52">
        <f>'DAY24'!H123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+(Table127[[#This Row],[OPENING ]]+Table127[[#This Row],[RECEIPTS]]+Table127[[#This Row],[RETURNS]])-(Table127[[#This Row],[EXCHANGED]]+Table127[[#This Row],[SALES]]+Table127[[#This Row],[ISSUES]])</f>
        <v>100</v>
      </c>
      <c r="I123" s="53">
        <v>0</v>
      </c>
      <c r="J123" s="58">
        <f t="shared" si="36"/>
        <v>-100</v>
      </c>
      <c r="K123" s="53">
        <f>+'DAY24'!K123+'DAY25'!C123</f>
        <v>0</v>
      </c>
      <c r="L123" s="54">
        <f>+'DAY24'!L123+'DAY25'!D123</f>
        <v>0</v>
      </c>
      <c r="M123" s="55">
        <f>+'DAY24'!M123+'DAY25'!E123</f>
        <v>0</v>
      </c>
      <c r="N123" s="52">
        <f>+'DAY24'!N123+'DAY25'!F123</f>
        <v>0</v>
      </c>
      <c r="O123" s="276">
        <f>+'DAY24'!O123+'DAY25'!G123</f>
        <v>0</v>
      </c>
      <c r="P123" s="53">
        <f t="shared" si="67"/>
        <v>0</v>
      </c>
      <c r="Q123" s="54">
        <f t="shared" si="68"/>
        <v>0</v>
      </c>
      <c r="R123" s="55">
        <f t="shared" si="69"/>
        <v>0</v>
      </c>
      <c r="S123" s="52">
        <f t="shared" si="70"/>
        <v>0</v>
      </c>
      <c r="T123" s="276">
        <f t="shared" si="71"/>
        <v>0</v>
      </c>
      <c r="U123" s="62">
        <f t="shared" si="35"/>
        <v>0</v>
      </c>
    </row>
    <row r="124" spans="1:21" ht="15.75" thickBot="1" x14ac:dyDescent="0.3">
      <c r="A124" s="177"/>
      <c r="B124" s="52">
        <f>'DAY24'!H124</f>
        <v>0</v>
      </c>
      <c r="C124" s="53">
        <v>0</v>
      </c>
      <c r="D124" s="54">
        <v>0</v>
      </c>
      <c r="E124" s="55">
        <v>0</v>
      </c>
      <c r="F124" s="52">
        <v>0</v>
      </c>
      <c r="G124" s="276">
        <v>0</v>
      </c>
      <c r="H124" s="54">
        <f>+(Table127[[#This Row],[OPENING ]]+Table127[[#This Row],[RECEIPTS]]+Table127[[#This Row],[RETURNS]])-(Table127[[#This Row],[EXCHANGED]]+Table127[[#This Row],[SALES]]+Table127[[#This Row],[ISSUES]])</f>
        <v>0</v>
      </c>
      <c r="I124" s="144">
        <v>0</v>
      </c>
      <c r="J124" s="148">
        <f t="shared" si="36"/>
        <v>0</v>
      </c>
      <c r="K124" s="53">
        <f>+'DAY24'!K124+'DAY25'!C124</f>
        <v>0</v>
      </c>
      <c r="L124" s="54">
        <f>+'DAY24'!L124+'DAY25'!D124</f>
        <v>0</v>
      </c>
      <c r="M124" s="55">
        <f>+'DAY24'!M124+'DAY25'!E124</f>
        <v>0</v>
      </c>
      <c r="N124" s="52">
        <f>+'DAY24'!N124+'DAY25'!F124</f>
        <v>0</v>
      </c>
      <c r="O124" s="276">
        <f>+'DAY24'!O124+'DAY25'!G124</f>
        <v>0</v>
      </c>
      <c r="P124" s="53">
        <f t="shared" si="67"/>
        <v>0</v>
      </c>
      <c r="Q124" s="54">
        <f t="shared" si="68"/>
        <v>0</v>
      </c>
      <c r="R124" s="55">
        <f t="shared" si="69"/>
        <v>0</v>
      </c>
      <c r="S124" s="52">
        <f t="shared" si="70"/>
        <v>0</v>
      </c>
      <c r="T124" s="276">
        <f t="shared" si="71"/>
        <v>0</v>
      </c>
      <c r="U124" s="167">
        <f t="shared" si="35"/>
        <v>0</v>
      </c>
    </row>
    <row r="125" spans="1:21" ht="17.25" thickBot="1" x14ac:dyDescent="0.35">
      <c r="A125" s="159" t="s">
        <v>196</v>
      </c>
      <c r="B125" s="160">
        <f t="shared" ref="B125:T125" si="72">SUM(B117:B124)</f>
        <v>8586.7999999999993</v>
      </c>
      <c r="C125" s="161">
        <f t="shared" si="72"/>
        <v>0</v>
      </c>
      <c r="D125" s="162">
        <f t="shared" si="72"/>
        <v>0</v>
      </c>
      <c r="E125" s="163">
        <f t="shared" si="72"/>
        <v>0</v>
      </c>
      <c r="F125" s="160">
        <f t="shared" si="72"/>
        <v>0</v>
      </c>
      <c r="G125" s="277">
        <f t="shared" si="72"/>
        <v>0</v>
      </c>
      <c r="H125" s="162">
        <f t="shared" si="72"/>
        <v>8586.7999999999993</v>
      </c>
      <c r="I125" s="161">
        <f t="shared" si="72"/>
        <v>0</v>
      </c>
      <c r="J125" s="165">
        <f>SUM(J117:J124)</f>
        <v>-8586.7999999999993</v>
      </c>
      <c r="K125" s="161">
        <f t="shared" si="72"/>
        <v>0</v>
      </c>
      <c r="L125" s="162">
        <f t="shared" si="72"/>
        <v>0</v>
      </c>
      <c r="M125" s="163">
        <f t="shared" si="72"/>
        <v>0</v>
      </c>
      <c r="N125" s="160">
        <f t="shared" si="72"/>
        <v>0</v>
      </c>
      <c r="O125" s="277">
        <f t="shared" si="72"/>
        <v>0</v>
      </c>
      <c r="P125" s="161">
        <f t="shared" si="72"/>
        <v>0</v>
      </c>
      <c r="Q125" s="162">
        <f t="shared" si="72"/>
        <v>0</v>
      </c>
      <c r="R125" s="163">
        <f t="shared" si="72"/>
        <v>0</v>
      </c>
      <c r="S125" s="160">
        <f t="shared" si="72"/>
        <v>0</v>
      </c>
      <c r="T125" s="277">
        <f t="shared" si="72"/>
        <v>0</v>
      </c>
      <c r="U125" s="166">
        <f t="shared" si="35"/>
        <v>0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'DAY24'!H128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+(Table127[[#This Row],[OPENING ]]+Table127[[#This Row],[RECEIPTS]]+Table127[[#This Row],[RETURNS]])-(Table127[[#This Row],[EXCHANGED]]+Table127[[#This Row],[SALES]]+Table127[[#This Row],[ISSUES]])</f>
        <v>0</v>
      </c>
      <c r="I128" s="53">
        <v>0</v>
      </c>
      <c r="J128" s="58">
        <f t="shared" si="36"/>
        <v>0</v>
      </c>
      <c r="K128" s="53">
        <f>+'DAY24'!K128+'DAY25'!C128</f>
        <v>0</v>
      </c>
      <c r="L128" s="54">
        <f>+'DAY24'!L128+'DAY25'!D128</f>
        <v>0</v>
      </c>
      <c r="M128" s="55">
        <f>+'DAY24'!M128+'DAY25'!E128</f>
        <v>0</v>
      </c>
      <c r="N128" s="52">
        <f>+'DAY24'!N128+'DAY25'!F128</f>
        <v>0</v>
      </c>
      <c r="O128" s="276">
        <f>+'DAY24'!O128+'DAY25'!G128</f>
        <v>1017</v>
      </c>
      <c r="P128" s="53">
        <f t="shared" ref="P128" si="73">+K128/25</f>
        <v>0</v>
      </c>
      <c r="Q128" s="54">
        <f t="shared" ref="Q128" si="74">+L128/25</f>
        <v>0</v>
      </c>
      <c r="R128" s="55">
        <f t="shared" ref="R128" si="75">+M128/25</f>
        <v>0</v>
      </c>
      <c r="S128" s="52">
        <f t="shared" ref="S128" si="76">+N128/25</f>
        <v>0</v>
      </c>
      <c r="T128" s="276">
        <f t="shared" ref="T128" si="77">+O128/25</f>
        <v>40.68</v>
      </c>
      <c r="U128" s="62">
        <f t="shared" si="35"/>
        <v>0</v>
      </c>
    </row>
    <row r="129" spans="1:21" x14ac:dyDescent="0.25">
      <c r="A129" s="80" t="s">
        <v>48</v>
      </c>
      <c r="B129" s="52">
        <f>'DAY24'!H129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+(Table127[[#This Row],[OPENING ]]+Table127[[#This Row],[RECEIPTS]]+Table127[[#This Row],[RETURNS]])-(Table127[[#This Row],[EXCHANGED]]+Table127[[#This Row],[SALES]]+Table127[[#This Row],[ISSUES]])</f>
        <v>28</v>
      </c>
      <c r="I129" s="53">
        <v>0</v>
      </c>
      <c r="J129" s="58">
        <f t="shared" si="36"/>
        <v>-28</v>
      </c>
      <c r="K129" s="53">
        <f>+'DAY24'!K129+'DAY25'!C129</f>
        <v>0</v>
      </c>
      <c r="L129" s="54">
        <f>+'DAY24'!L129+'DAY25'!D129</f>
        <v>0</v>
      </c>
      <c r="M129" s="55">
        <f>+'DAY24'!M129+'DAY25'!E129</f>
        <v>0</v>
      </c>
      <c r="N129" s="52">
        <f>+'DAY24'!N129+'DAY25'!F129</f>
        <v>0</v>
      </c>
      <c r="O129" s="276">
        <f>+'DAY24'!O129+'DAY25'!G129</f>
        <v>0</v>
      </c>
      <c r="P129" s="53">
        <f t="shared" ref="P129:P149" si="78">+K129/25</f>
        <v>0</v>
      </c>
      <c r="Q129" s="54">
        <f t="shared" ref="Q129:Q149" si="79">+L129/25</f>
        <v>0</v>
      </c>
      <c r="R129" s="55">
        <f t="shared" ref="R129:R149" si="80">+M129/25</f>
        <v>0</v>
      </c>
      <c r="S129" s="52">
        <f t="shared" ref="S129:S149" si="81">+N129/25</f>
        <v>0</v>
      </c>
      <c r="T129" s="276">
        <f t="shared" ref="T129:T149" si="82">+O129/25</f>
        <v>0</v>
      </c>
      <c r="U129" s="62">
        <f t="shared" si="35"/>
        <v>0</v>
      </c>
    </row>
    <row r="130" spans="1:21" x14ac:dyDescent="0.25">
      <c r="A130" s="80" t="s">
        <v>49</v>
      </c>
      <c r="B130" s="52">
        <f>'DAY24'!H130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+(Table127[[#This Row],[OPENING ]]+Table127[[#This Row],[RECEIPTS]]+Table127[[#This Row],[RETURNS]])-(Table127[[#This Row],[EXCHANGED]]+Table127[[#This Row],[SALES]]+Table127[[#This Row],[ISSUES]])</f>
        <v>0</v>
      </c>
      <c r="I130" s="53">
        <v>0</v>
      </c>
      <c r="J130" s="58">
        <f t="shared" si="36"/>
        <v>0</v>
      </c>
      <c r="K130" s="53">
        <f>+'DAY24'!K130+'DAY25'!C130</f>
        <v>20</v>
      </c>
      <c r="L130" s="54">
        <f>+'DAY24'!L130+'DAY25'!D130</f>
        <v>0</v>
      </c>
      <c r="M130" s="55">
        <f>+'DAY24'!M130+'DAY25'!E130</f>
        <v>0</v>
      </c>
      <c r="N130" s="52">
        <f>+'DAY24'!N130+'DAY25'!F130</f>
        <v>0</v>
      </c>
      <c r="O130" s="276">
        <f>+'DAY24'!O130+'DAY25'!G130</f>
        <v>220</v>
      </c>
      <c r="P130" s="53">
        <f t="shared" si="78"/>
        <v>0.8</v>
      </c>
      <c r="Q130" s="54">
        <f t="shared" si="79"/>
        <v>0</v>
      </c>
      <c r="R130" s="55">
        <f t="shared" si="80"/>
        <v>0</v>
      </c>
      <c r="S130" s="52">
        <f t="shared" si="81"/>
        <v>0</v>
      </c>
      <c r="T130" s="276">
        <f t="shared" si="82"/>
        <v>8.8000000000000007</v>
      </c>
      <c r="U130" s="62">
        <f t="shared" si="35"/>
        <v>0</v>
      </c>
    </row>
    <row r="131" spans="1:21" x14ac:dyDescent="0.25">
      <c r="A131" s="80" t="s">
        <v>50</v>
      </c>
      <c r="B131" s="52">
        <f>'DAY24'!H131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+(Table127[[#This Row],[OPENING ]]+Table127[[#This Row],[RECEIPTS]]+Table127[[#This Row],[RETURNS]])-(Table127[[#This Row],[EXCHANGED]]+Table127[[#This Row],[SALES]]+Table127[[#This Row],[ISSUES]])</f>
        <v>43.900000000000006</v>
      </c>
      <c r="I131" s="53">
        <v>0</v>
      </c>
      <c r="J131" s="58">
        <f t="shared" si="36"/>
        <v>-43.900000000000006</v>
      </c>
      <c r="K131" s="53">
        <f>+'DAY24'!K131+'DAY25'!C131</f>
        <v>0</v>
      </c>
      <c r="L131" s="54">
        <f>+'DAY24'!L131+'DAY25'!D131</f>
        <v>0</v>
      </c>
      <c r="M131" s="55">
        <f>+'DAY24'!M131+'DAY25'!E131</f>
        <v>0</v>
      </c>
      <c r="N131" s="52">
        <f>+'DAY24'!N131+'DAY25'!F131</f>
        <v>0</v>
      </c>
      <c r="O131" s="276">
        <f>+'DAY24'!O131+'DAY25'!G131</f>
        <v>15.8</v>
      </c>
      <c r="P131" s="53">
        <f t="shared" si="78"/>
        <v>0</v>
      </c>
      <c r="Q131" s="54">
        <f t="shared" si="79"/>
        <v>0</v>
      </c>
      <c r="R131" s="55">
        <f t="shared" si="80"/>
        <v>0</v>
      </c>
      <c r="S131" s="52">
        <f t="shared" si="81"/>
        <v>0</v>
      </c>
      <c r="T131" s="276">
        <f t="shared" si="82"/>
        <v>0.63200000000000001</v>
      </c>
      <c r="U131" s="62">
        <f t="shared" si="35"/>
        <v>69.462025316455708</v>
      </c>
    </row>
    <row r="132" spans="1:21" x14ac:dyDescent="0.25">
      <c r="A132" s="80" t="s">
        <v>107</v>
      </c>
      <c r="B132" s="52">
        <f>'DAY24'!H132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+(Table127[[#This Row],[OPENING ]]+Table127[[#This Row],[RECEIPTS]]+Table127[[#This Row],[RETURNS]])-(Table127[[#This Row],[EXCHANGED]]+Table127[[#This Row],[SALES]]+Table127[[#This Row],[ISSUES]])</f>
        <v>0</v>
      </c>
      <c r="I132" s="53">
        <v>0</v>
      </c>
      <c r="J132" s="58">
        <f t="shared" si="36"/>
        <v>0</v>
      </c>
      <c r="K132" s="53">
        <f>+'DAY24'!K132+'DAY25'!C132</f>
        <v>0</v>
      </c>
      <c r="L132" s="54">
        <f>+'DAY24'!L132+'DAY25'!D132</f>
        <v>0</v>
      </c>
      <c r="M132" s="55">
        <f>+'DAY24'!M132+'DAY25'!E132</f>
        <v>0</v>
      </c>
      <c r="N132" s="52">
        <f>+'DAY24'!N132+'DAY25'!F132</f>
        <v>0</v>
      </c>
      <c r="O132" s="276">
        <f>+'DAY24'!O132+'DAY25'!G132</f>
        <v>0</v>
      </c>
      <c r="P132" s="53">
        <f t="shared" si="78"/>
        <v>0</v>
      </c>
      <c r="Q132" s="54">
        <f t="shared" si="79"/>
        <v>0</v>
      </c>
      <c r="R132" s="55">
        <f t="shared" si="80"/>
        <v>0</v>
      </c>
      <c r="S132" s="52">
        <f t="shared" si="81"/>
        <v>0</v>
      </c>
      <c r="T132" s="276">
        <f t="shared" si="82"/>
        <v>0</v>
      </c>
      <c r="U132" s="62">
        <f t="shared" si="35"/>
        <v>0</v>
      </c>
    </row>
    <row r="133" spans="1:21" x14ac:dyDescent="0.25">
      <c r="A133" s="80" t="s">
        <v>108</v>
      </c>
      <c r="B133" s="52">
        <f>'DAY24'!H133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+(Table127[[#This Row],[OPENING ]]+Table127[[#This Row],[RECEIPTS]]+Table127[[#This Row],[RETURNS]])-(Table127[[#This Row],[EXCHANGED]]+Table127[[#This Row],[SALES]]+Table127[[#This Row],[ISSUES]])</f>
        <v>5775.4</v>
      </c>
      <c r="I133" s="53">
        <v>0</v>
      </c>
      <c r="J133" s="58">
        <f t="shared" si="36"/>
        <v>-5775.4</v>
      </c>
      <c r="K133" s="53">
        <f>+'DAY24'!K133+'DAY25'!C133</f>
        <v>0</v>
      </c>
      <c r="L133" s="54">
        <f>+'DAY24'!L133+'DAY25'!D133</f>
        <v>0</v>
      </c>
      <c r="M133" s="55">
        <f>+'DAY24'!M133+'DAY25'!E133</f>
        <v>0</v>
      </c>
      <c r="N133" s="52">
        <f>+'DAY24'!N133+'DAY25'!F133</f>
        <v>0</v>
      </c>
      <c r="O133" s="276">
        <f>+'DAY24'!O133+'DAY25'!G133</f>
        <v>0</v>
      </c>
      <c r="P133" s="53">
        <f t="shared" si="78"/>
        <v>0</v>
      </c>
      <c r="Q133" s="54">
        <f t="shared" si="79"/>
        <v>0</v>
      </c>
      <c r="R133" s="55">
        <f t="shared" si="80"/>
        <v>0</v>
      </c>
      <c r="S133" s="52">
        <f t="shared" si="81"/>
        <v>0</v>
      </c>
      <c r="T133" s="276">
        <f t="shared" si="82"/>
        <v>0</v>
      </c>
      <c r="U133" s="62">
        <f t="shared" ref="U133:U209" si="83">IFERROR(+H133/(P133+Q133+R133+S133+T133),0)</f>
        <v>0</v>
      </c>
    </row>
    <row r="134" spans="1:21" x14ac:dyDescent="0.25">
      <c r="A134" s="85" t="s">
        <v>115</v>
      </c>
      <c r="B134" s="52">
        <f>'DAY24'!H134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+(Table127[[#This Row],[OPENING ]]+Table127[[#This Row],[RECEIPTS]]+Table127[[#This Row],[RETURNS]])-(Table127[[#This Row],[EXCHANGED]]+Table127[[#This Row],[SALES]]+Table127[[#This Row],[ISSUES]])</f>
        <v>0</v>
      </c>
      <c r="I134" s="53">
        <v>0</v>
      </c>
      <c r="J134" s="58">
        <f t="shared" si="36"/>
        <v>0</v>
      </c>
      <c r="K134" s="53">
        <f>+'DAY24'!K134+'DAY25'!C134</f>
        <v>0</v>
      </c>
      <c r="L134" s="54">
        <f>+'DAY24'!L134+'DAY25'!D134</f>
        <v>0</v>
      </c>
      <c r="M134" s="55">
        <f>+'DAY24'!M134+'DAY25'!E134</f>
        <v>0</v>
      </c>
      <c r="N134" s="52">
        <f>+'DAY24'!N134+'DAY25'!F134</f>
        <v>0</v>
      </c>
      <c r="O134" s="276">
        <f>+'DAY24'!O134+'DAY25'!G134</f>
        <v>0</v>
      </c>
      <c r="P134" s="53">
        <f t="shared" si="78"/>
        <v>0</v>
      </c>
      <c r="Q134" s="54">
        <f t="shared" si="79"/>
        <v>0</v>
      </c>
      <c r="R134" s="55">
        <f t="shared" si="80"/>
        <v>0</v>
      </c>
      <c r="S134" s="52">
        <f t="shared" si="81"/>
        <v>0</v>
      </c>
      <c r="T134" s="276">
        <f t="shared" si="82"/>
        <v>0</v>
      </c>
      <c r="U134" s="62">
        <f t="shared" si="83"/>
        <v>0</v>
      </c>
    </row>
    <row r="135" spans="1:21" x14ac:dyDescent="0.25">
      <c r="A135" s="80" t="s">
        <v>253</v>
      </c>
      <c r="B135" s="52">
        <f>'DAY24'!H135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+(Table127[[#This Row],[OPENING ]]+Table127[[#This Row],[RECEIPTS]]+Table127[[#This Row],[RETURNS]])-(Table127[[#This Row],[EXCHANGED]]+Table127[[#This Row],[SALES]]+Table127[[#This Row],[ISSUES]])</f>
        <v>0</v>
      </c>
      <c r="I135" s="53">
        <v>0</v>
      </c>
      <c r="J135" s="58">
        <f t="shared" si="36"/>
        <v>0</v>
      </c>
      <c r="K135" s="53">
        <f>+'DAY24'!K135+'DAY25'!C135</f>
        <v>0</v>
      </c>
      <c r="L135" s="54">
        <f>+'DAY24'!L135+'DAY25'!D135</f>
        <v>0</v>
      </c>
      <c r="M135" s="55">
        <f>+'DAY24'!M135+'DAY25'!E135</f>
        <v>0</v>
      </c>
      <c r="N135" s="52">
        <f>+'DAY24'!N135+'DAY25'!F135</f>
        <v>0</v>
      </c>
      <c r="O135" s="276">
        <f>+'DAY24'!O135+'DAY25'!G135</f>
        <v>754</v>
      </c>
      <c r="P135" s="53">
        <f t="shared" si="78"/>
        <v>0</v>
      </c>
      <c r="Q135" s="54">
        <f t="shared" si="79"/>
        <v>0</v>
      </c>
      <c r="R135" s="55">
        <f t="shared" si="80"/>
        <v>0</v>
      </c>
      <c r="S135" s="52">
        <f t="shared" si="81"/>
        <v>0</v>
      </c>
      <c r="T135" s="276">
        <f t="shared" si="82"/>
        <v>30.16</v>
      </c>
      <c r="U135" s="62">
        <f t="shared" si="83"/>
        <v>0</v>
      </c>
    </row>
    <row r="136" spans="1:21" x14ac:dyDescent="0.25">
      <c r="A136" s="80" t="s">
        <v>123</v>
      </c>
      <c r="B136" s="52">
        <f>'DAY24'!H136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+(Table127[[#This Row],[OPENING ]]+Table127[[#This Row],[RECEIPTS]]+Table127[[#This Row],[RETURNS]])-(Table127[[#This Row],[EXCHANGED]]+Table127[[#This Row],[SALES]]+Table127[[#This Row],[ISSUES]])</f>
        <v>0</v>
      </c>
      <c r="I136" s="53">
        <v>0</v>
      </c>
      <c r="J136" s="58">
        <f t="shared" si="36"/>
        <v>0</v>
      </c>
      <c r="K136" s="53">
        <f>+'DAY24'!K136+'DAY25'!C136</f>
        <v>0</v>
      </c>
      <c r="L136" s="54">
        <f>+'DAY24'!L136+'DAY25'!D136</f>
        <v>0</v>
      </c>
      <c r="M136" s="55">
        <f>+'DAY24'!M136+'DAY25'!E136</f>
        <v>0</v>
      </c>
      <c r="N136" s="52">
        <f>+'DAY24'!N136+'DAY25'!F136</f>
        <v>0</v>
      </c>
      <c r="O136" s="276">
        <f>+'DAY24'!O136+'DAY25'!G136</f>
        <v>0</v>
      </c>
      <c r="P136" s="53">
        <f t="shared" si="78"/>
        <v>0</v>
      </c>
      <c r="Q136" s="54">
        <f t="shared" si="79"/>
        <v>0</v>
      </c>
      <c r="R136" s="55">
        <f t="shared" si="80"/>
        <v>0</v>
      </c>
      <c r="S136" s="52">
        <f t="shared" si="81"/>
        <v>0</v>
      </c>
      <c r="T136" s="276">
        <f t="shared" si="82"/>
        <v>0</v>
      </c>
      <c r="U136" s="62">
        <f t="shared" si="83"/>
        <v>0</v>
      </c>
    </row>
    <row r="137" spans="1:21" x14ac:dyDescent="0.25">
      <c r="A137" s="80" t="s">
        <v>124</v>
      </c>
      <c r="B137" s="52">
        <f>'DAY24'!H137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+(Table127[[#This Row],[OPENING ]]+Table127[[#This Row],[RECEIPTS]]+Table127[[#This Row],[RETURNS]])-(Table127[[#This Row],[EXCHANGED]]+Table127[[#This Row],[SALES]]+Table127[[#This Row],[ISSUES]])</f>
        <v>0</v>
      </c>
      <c r="I137" s="53">
        <v>0</v>
      </c>
      <c r="J137" s="58">
        <f t="shared" si="36"/>
        <v>0</v>
      </c>
      <c r="K137" s="53">
        <f>+'DAY24'!K137+'DAY25'!C137</f>
        <v>0</v>
      </c>
      <c r="L137" s="54">
        <f>+'DAY24'!L137+'DAY25'!D137</f>
        <v>0</v>
      </c>
      <c r="M137" s="55">
        <f>+'DAY24'!M137+'DAY25'!E137</f>
        <v>0</v>
      </c>
      <c r="N137" s="52">
        <f>+'DAY24'!N137+'DAY25'!F137</f>
        <v>0</v>
      </c>
      <c r="O137" s="276">
        <f>+'DAY24'!O137+'DAY25'!G137</f>
        <v>0</v>
      </c>
      <c r="P137" s="53">
        <f t="shared" si="78"/>
        <v>0</v>
      </c>
      <c r="Q137" s="54">
        <f t="shared" si="79"/>
        <v>0</v>
      </c>
      <c r="R137" s="55">
        <f t="shared" si="80"/>
        <v>0</v>
      </c>
      <c r="S137" s="52">
        <f t="shared" si="81"/>
        <v>0</v>
      </c>
      <c r="T137" s="276">
        <f t="shared" si="82"/>
        <v>0</v>
      </c>
      <c r="U137" s="62">
        <f t="shared" si="83"/>
        <v>0</v>
      </c>
    </row>
    <row r="138" spans="1:21" x14ac:dyDescent="0.25">
      <c r="A138" s="80" t="s">
        <v>125</v>
      </c>
      <c r="B138" s="52">
        <f>'DAY24'!H138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+(Table127[[#This Row],[OPENING ]]+Table127[[#This Row],[RECEIPTS]]+Table127[[#This Row],[RETURNS]])-(Table127[[#This Row],[EXCHANGED]]+Table127[[#This Row],[SALES]]+Table127[[#This Row],[ISSUES]])</f>
        <v>0</v>
      </c>
      <c r="I138" s="53">
        <v>0</v>
      </c>
      <c r="J138" s="58">
        <f t="shared" si="36"/>
        <v>0</v>
      </c>
      <c r="K138" s="53">
        <f>+'DAY24'!K138+'DAY25'!C138</f>
        <v>0</v>
      </c>
      <c r="L138" s="54">
        <f>+'DAY24'!L138+'DAY25'!D138</f>
        <v>0</v>
      </c>
      <c r="M138" s="55">
        <f>+'DAY24'!M138+'DAY25'!E138</f>
        <v>0</v>
      </c>
      <c r="N138" s="52">
        <f>+'DAY24'!N138+'DAY25'!F138</f>
        <v>0</v>
      </c>
      <c r="O138" s="276">
        <f>+'DAY24'!O138+'DAY25'!G138</f>
        <v>0</v>
      </c>
      <c r="P138" s="53">
        <f t="shared" si="78"/>
        <v>0</v>
      </c>
      <c r="Q138" s="54">
        <f t="shared" si="79"/>
        <v>0</v>
      </c>
      <c r="R138" s="55">
        <f t="shared" si="80"/>
        <v>0</v>
      </c>
      <c r="S138" s="52">
        <f t="shared" si="81"/>
        <v>0</v>
      </c>
      <c r="T138" s="276">
        <f t="shared" si="82"/>
        <v>0</v>
      </c>
      <c r="U138" s="62">
        <f t="shared" si="83"/>
        <v>0</v>
      </c>
    </row>
    <row r="139" spans="1:21" x14ac:dyDescent="0.25">
      <c r="A139" s="80" t="s">
        <v>172</v>
      </c>
      <c r="B139" s="52">
        <f>'DAY24'!H139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+(Table127[[#This Row],[OPENING ]]+Table127[[#This Row],[RECEIPTS]]+Table127[[#This Row],[RETURNS]])-(Table127[[#This Row],[EXCHANGED]]+Table127[[#This Row],[SALES]]+Table127[[#This Row],[ISSUES]])</f>
        <v>0</v>
      </c>
      <c r="I139" s="53">
        <v>0</v>
      </c>
      <c r="J139" s="58">
        <f t="shared" si="36"/>
        <v>0</v>
      </c>
      <c r="K139" s="53">
        <f>+'DAY24'!K139+'DAY25'!C139</f>
        <v>0</v>
      </c>
      <c r="L139" s="54">
        <f>+'DAY24'!L139+'DAY25'!D139</f>
        <v>0</v>
      </c>
      <c r="M139" s="55">
        <f>+'DAY24'!M139+'DAY25'!E139</f>
        <v>0</v>
      </c>
      <c r="N139" s="52">
        <f>+'DAY24'!N139+'DAY25'!F139</f>
        <v>0</v>
      </c>
      <c r="O139" s="276">
        <f>+'DAY24'!O139+'DAY25'!G139</f>
        <v>0</v>
      </c>
      <c r="P139" s="53">
        <f t="shared" si="78"/>
        <v>0</v>
      </c>
      <c r="Q139" s="54">
        <f t="shared" si="79"/>
        <v>0</v>
      </c>
      <c r="R139" s="55">
        <f t="shared" si="80"/>
        <v>0</v>
      </c>
      <c r="S139" s="52">
        <f t="shared" si="81"/>
        <v>0</v>
      </c>
      <c r="T139" s="276">
        <f t="shared" si="82"/>
        <v>0</v>
      </c>
      <c r="U139" s="62">
        <f t="shared" si="83"/>
        <v>0</v>
      </c>
    </row>
    <row r="140" spans="1:21" x14ac:dyDescent="0.25">
      <c r="A140" s="80" t="s">
        <v>173</v>
      </c>
      <c r="B140" s="52">
        <f>'DAY24'!H140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+(Table127[[#This Row],[OPENING ]]+Table127[[#This Row],[RECEIPTS]]+Table127[[#This Row],[RETURNS]])-(Table127[[#This Row],[EXCHANGED]]+Table127[[#This Row],[SALES]]+Table127[[#This Row],[ISSUES]])</f>
        <v>0</v>
      </c>
      <c r="I140" s="53">
        <v>0</v>
      </c>
      <c r="J140" s="58">
        <f t="shared" si="36"/>
        <v>0</v>
      </c>
      <c r="K140" s="53">
        <f>+'DAY24'!K140+'DAY25'!C140</f>
        <v>0</v>
      </c>
      <c r="L140" s="54">
        <f>+'DAY24'!L140+'DAY25'!D140</f>
        <v>0</v>
      </c>
      <c r="M140" s="55">
        <f>+'DAY24'!M140+'DAY25'!E140</f>
        <v>0</v>
      </c>
      <c r="N140" s="52">
        <f>+'DAY24'!N140+'DAY25'!F140</f>
        <v>0</v>
      </c>
      <c r="O140" s="276">
        <f>+'DAY24'!O140+'DAY25'!G140</f>
        <v>0</v>
      </c>
      <c r="P140" s="53">
        <f t="shared" si="78"/>
        <v>0</v>
      </c>
      <c r="Q140" s="54">
        <f t="shared" si="79"/>
        <v>0</v>
      </c>
      <c r="R140" s="55">
        <f t="shared" si="80"/>
        <v>0</v>
      </c>
      <c r="S140" s="52">
        <f t="shared" si="81"/>
        <v>0</v>
      </c>
      <c r="T140" s="276">
        <f t="shared" si="82"/>
        <v>0</v>
      </c>
      <c r="U140" s="62">
        <f t="shared" si="83"/>
        <v>0</v>
      </c>
    </row>
    <row r="141" spans="1:21" x14ac:dyDescent="0.25">
      <c r="A141" s="80" t="s">
        <v>177</v>
      </c>
      <c r="B141" s="52">
        <f>'DAY24'!H141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+(Table127[[#This Row],[OPENING ]]+Table127[[#This Row],[RECEIPTS]]+Table127[[#This Row],[RETURNS]])-(Table127[[#This Row],[EXCHANGED]]+Table127[[#This Row],[SALES]]+Table127[[#This Row],[ISSUES]])</f>
        <v>0</v>
      </c>
      <c r="I141" s="53">
        <v>0</v>
      </c>
      <c r="J141" s="58">
        <f t="shared" si="36"/>
        <v>0</v>
      </c>
      <c r="K141" s="53">
        <f>+'DAY24'!K141+'DAY25'!C141</f>
        <v>0</v>
      </c>
      <c r="L141" s="54">
        <f>+'DAY24'!L141+'DAY25'!D141</f>
        <v>0</v>
      </c>
      <c r="M141" s="55">
        <f>+'DAY24'!M141+'DAY25'!E141</f>
        <v>0</v>
      </c>
      <c r="N141" s="52">
        <f>+'DAY24'!N141+'DAY25'!F141</f>
        <v>0</v>
      </c>
      <c r="O141" s="276">
        <f>+'DAY24'!O141+'DAY25'!G141</f>
        <v>0</v>
      </c>
      <c r="P141" s="53">
        <f t="shared" si="78"/>
        <v>0</v>
      </c>
      <c r="Q141" s="54">
        <f t="shared" si="79"/>
        <v>0</v>
      </c>
      <c r="R141" s="55">
        <f t="shared" si="80"/>
        <v>0</v>
      </c>
      <c r="S141" s="52">
        <f t="shared" si="81"/>
        <v>0</v>
      </c>
      <c r="T141" s="276">
        <f t="shared" si="82"/>
        <v>0</v>
      </c>
      <c r="U141" s="62">
        <f t="shared" si="83"/>
        <v>0</v>
      </c>
    </row>
    <row r="142" spans="1:21" x14ac:dyDescent="0.25">
      <c r="A142" s="80" t="s">
        <v>176</v>
      </c>
      <c r="B142" s="52">
        <f>'DAY24'!H142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+(Table127[[#This Row],[OPENING ]]+Table127[[#This Row],[RECEIPTS]]+Table127[[#This Row],[RETURNS]])-(Table127[[#This Row],[EXCHANGED]]+Table127[[#This Row],[SALES]]+Table127[[#This Row],[ISSUES]])</f>
        <v>0</v>
      </c>
      <c r="I142" s="53">
        <v>0</v>
      </c>
      <c r="J142" s="58">
        <f t="shared" si="36"/>
        <v>0</v>
      </c>
      <c r="K142" s="53">
        <f>+'DAY24'!K142+'DAY25'!C142</f>
        <v>0</v>
      </c>
      <c r="L142" s="54">
        <f>+'DAY24'!L142+'DAY25'!D142</f>
        <v>0</v>
      </c>
      <c r="M142" s="55">
        <f>+'DAY24'!M142+'DAY25'!E142</f>
        <v>0</v>
      </c>
      <c r="N142" s="52">
        <f>+'DAY24'!N142+'DAY25'!F142</f>
        <v>0</v>
      </c>
      <c r="O142" s="276">
        <f>+'DAY24'!O142+'DAY25'!G142</f>
        <v>0</v>
      </c>
      <c r="P142" s="53">
        <f t="shared" si="78"/>
        <v>0</v>
      </c>
      <c r="Q142" s="54">
        <f t="shared" si="79"/>
        <v>0</v>
      </c>
      <c r="R142" s="55">
        <f t="shared" si="80"/>
        <v>0</v>
      </c>
      <c r="S142" s="52">
        <f t="shared" si="81"/>
        <v>0</v>
      </c>
      <c r="T142" s="276">
        <f t="shared" si="82"/>
        <v>0</v>
      </c>
      <c r="U142" s="62">
        <f t="shared" si="83"/>
        <v>0</v>
      </c>
    </row>
    <row r="143" spans="1:21" x14ac:dyDescent="0.25">
      <c r="A143" s="80" t="s">
        <v>210</v>
      </c>
      <c r="B143" s="52">
        <f>'DAY24'!H143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+(Table127[[#This Row],[OPENING ]]+Table127[[#This Row],[RECEIPTS]]+Table127[[#This Row],[RETURNS]])-(Table127[[#This Row],[EXCHANGED]]+Table127[[#This Row],[SALES]]+Table127[[#This Row],[ISSUES]])</f>
        <v>0</v>
      </c>
      <c r="I143" s="53">
        <v>0</v>
      </c>
      <c r="J143" s="58">
        <f t="shared" si="36"/>
        <v>0</v>
      </c>
      <c r="K143" s="53">
        <f>+'DAY24'!K143+'DAY25'!C143</f>
        <v>0</v>
      </c>
      <c r="L143" s="54">
        <f>+'DAY24'!L143+'DAY25'!D143</f>
        <v>0</v>
      </c>
      <c r="M143" s="55">
        <f>+'DAY24'!M143+'DAY25'!E143</f>
        <v>0</v>
      </c>
      <c r="N143" s="52">
        <f>+'DAY24'!N143+'DAY25'!F143</f>
        <v>0</v>
      </c>
      <c r="O143" s="276">
        <f>+'DAY24'!O143+'DAY25'!G143</f>
        <v>0</v>
      </c>
      <c r="P143" s="53">
        <f t="shared" si="78"/>
        <v>0</v>
      </c>
      <c r="Q143" s="54">
        <f t="shared" si="79"/>
        <v>0</v>
      </c>
      <c r="R143" s="55">
        <f t="shared" si="80"/>
        <v>0</v>
      </c>
      <c r="S143" s="52">
        <f t="shared" si="81"/>
        <v>0</v>
      </c>
      <c r="T143" s="276">
        <f t="shared" si="82"/>
        <v>0</v>
      </c>
      <c r="U143" s="62">
        <f t="shared" si="83"/>
        <v>0</v>
      </c>
    </row>
    <row r="144" spans="1:21" x14ac:dyDescent="0.25">
      <c r="A144" s="80" t="s">
        <v>211</v>
      </c>
      <c r="B144" s="52">
        <f>'DAY24'!H144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+(Table127[[#This Row],[OPENING ]]+Table127[[#This Row],[RECEIPTS]]+Table127[[#This Row],[RETURNS]])-(Table127[[#This Row],[EXCHANGED]]+Table127[[#This Row],[SALES]]+Table127[[#This Row],[ISSUES]])</f>
        <v>0</v>
      </c>
      <c r="I144" s="53">
        <v>0</v>
      </c>
      <c r="J144" s="58">
        <f t="shared" si="36"/>
        <v>0</v>
      </c>
      <c r="K144" s="53">
        <f>+'DAY24'!K144+'DAY25'!C144</f>
        <v>0</v>
      </c>
      <c r="L144" s="54">
        <f>+'DAY24'!L144+'DAY25'!D144</f>
        <v>0</v>
      </c>
      <c r="M144" s="55">
        <f>+'DAY24'!M144+'DAY25'!E144</f>
        <v>0</v>
      </c>
      <c r="N144" s="52">
        <f>+'DAY24'!N144+'DAY25'!F144</f>
        <v>0</v>
      </c>
      <c r="O144" s="276">
        <f>+'DAY24'!O144+'DAY25'!G144</f>
        <v>0</v>
      </c>
      <c r="P144" s="53">
        <f t="shared" si="78"/>
        <v>0</v>
      </c>
      <c r="Q144" s="54">
        <f t="shared" si="79"/>
        <v>0</v>
      </c>
      <c r="R144" s="55">
        <f t="shared" si="80"/>
        <v>0</v>
      </c>
      <c r="S144" s="52">
        <f t="shared" si="81"/>
        <v>0</v>
      </c>
      <c r="T144" s="276">
        <f t="shared" si="82"/>
        <v>0</v>
      </c>
      <c r="U144" s="62">
        <f t="shared" si="83"/>
        <v>0</v>
      </c>
    </row>
    <row r="145" spans="1:21" x14ac:dyDescent="0.25">
      <c r="A145" s="80" t="s">
        <v>214</v>
      </c>
      <c r="B145" s="52">
        <f>'DAY24'!H145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+(Table127[[#This Row],[OPENING ]]+Table127[[#This Row],[RECEIPTS]]+Table127[[#This Row],[RETURNS]])-(Table127[[#This Row],[EXCHANGED]]+Table127[[#This Row],[SALES]]+Table127[[#This Row],[ISSUES]])</f>
        <v>0</v>
      </c>
      <c r="I145" s="53">
        <v>0</v>
      </c>
      <c r="J145" s="58">
        <f t="shared" si="36"/>
        <v>0</v>
      </c>
      <c r="K145" s="53">
        <f>+'DAY24'!K145+'DAY25'!C145</f>
        <v>0</v>
      </c>
      <c r="L145" s="54">
        <f>+'DAY24'!L145+'DAY25'!D145</f>
        <v>0</v>
      </c>
      <c r="M145" s="55">
        <f>+'DAY24'!M145+'DAY25'!E145</f>
        <v>0</v>
      </c>
      <c r="N145" s="52">
        <f>+'DAY24'!N145+'DAY25'!F145</f>
        <v>0</v>
      </c>
      <c r="O145" s="276">
        <f>+'DAY24'!O145+'DAY25'!G145</f>
        <v>0</v>
      </c>
      <c r="P145" s="53">
        <f t="shared" si="78"/>
        <v>0</v>
      </c>
      <c r="Q145" s="54">
        <f t="shared" si="79"/>
        <v>0</v>
      </c>
      <c r="R145" s="55">
        <f t="shared" si="80"/>
        <v>0</v>
      </c>
      <c r="S145" s="52">
        <f t="shared" si="81"/>
        <v>0</v>
      </c>
      <c r="T145" s="276">
        <f t="shared" si="82"/>
        <v>0</v>
      </c>
      <c r="U145" s="62">
        <f t="shared" si="83"/>
        <v>0</v>
      </c>
    </row>
    <row r="146" spans="1:21" x14ac:dyDescent="0.25">
      <c r="A146" s="80" t="s">
        <v>215</v>
      </c>
      <c r="B146" s="52">
        <f>'DAY24'!H146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+(Table127[[#This Row],[OPENING ]]+Table127[[#This Row],[RECEIPTS]]+Table127[[#This Row],[RETURNS]])-(Table127[[#This Row],[EXCHANGED]]+Table127[[#This Row],[SALES]]+Table127[[#This Row],[ISSUES]])</f>
        <v>0</v>
      </c>
      <c r="I146" s="53">
        <v>0</v>
      </c>
      <c r="J146" s="58">
        <f t="shared" si="36"/>
        <v>0</v>
      </c>
      <c r="K146" s="53">
        <f>+'DAY24'!K146+'DAY25'!C146</f>
        <v>0</v>
      </c>
      <c r="L146" s="54">
        <f>+'DAY24'!L146+'DAY25'!D146</f>
        <v>0</v>
      </c>
      <c r="M146" s="55">
        <f>+'DAY24'!M146+'DAY25'!E146</f>
        <v>0</v>
      </c>
      <c r="N146" s="52">
        <f>+'DAY24'!N146+'DAY25'!F146</f>
        <v>0</v>
      </c>
      <c r="O146" s="276">
        <f>+'DAY24'!O146+'DAY25'!G146</f>
        <v>0</v>
      </c>
      <c r="P146" s="53">
        <f t="shared" si="78"/>
        <v>0</v>
      </c>
      <c r="Q146" s="54">
        <f t="shared" si="79"/>
        <v>0</v>
      </c>
      <c r="R146" s="55">
        <f t="shared" si="80"/>
        <v>0</v>
      </c>
      <c r="S146" s="52">
        <f t="shared" si="81"/>
        <v>0</v>
      </c>
      <c r="T146" s="276">
        <f t="shared" si="82"/>
        <v>0</v>
      </c>
      <c r="U146" s="62">
        <f t="shared" si="83"/>
        <v>0</v>
      </c>
    </row>
    <row r="147" spans="1:21" x14ac:dyDescent="0.25">
      <c r="A147" s="80" t="s">
        <v>233</v>
      </c>
      <c r="B147" s="52">
        <f>'DAY24'!H147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+(Table127[[#This Row],[OPENING ]]+Table127[[#This Row],[RECEIPTS]]+Table127[[#This Row],[RETURNS]])-(Table127[[#This Row],[EXCHANGED]]+Table127[[#This Row],[SALES]]+Table127[[#This Row],[ISSUES]])</f>
        <v>0</v>
      </c>
      <c r="I147" s="53">
        <v>0</v>
      </c>
      <c r="J147" s="58">
        <f t="shared" si="36"/>
        <v>0</v>
      </c>
      <c r="K147" s="53">
        <f>+'DAY24'!K147+'DAY25'!C147</f>
        <v>0</v>
      </c>
      <c r="L147" s="54">
        <f>+'DAY24'!L147+'DAY25'!D147</f>
        <v>0</v>
      </c>
      <c r="M147" s="55">
        <f>+'DAY24'!M147+'DAY25'!E147</f>
        <v>0</v>
      </c>
      <c r="N147" s="52">
        <f>+'DAY24'!N147+'DAY25'!F147</f>
        <v>0</v>
      </c>
      <c r="O147" s="276">
        <f>+'DAY24'!O147+'DAY25'!G147</f>
        <v>0</v>
      </c>
      <c r="P147" s="53">
        <f t="shared" si="78"/>
        <v>0</v>
      </c>
      <c r="Q147" s="54">
        <f t="shared" si="79"/>
        <v>0</v>
      </c>
      <c r="R147" s="55">
        <f t="shared" si="80"/>
        <v>0</v>
      </c>
      <c r="S147" s="52">
        <f t="shared" si="81"/>
        <v>0</v>
      </c>
      <c r="T147" s="276">
        <f t="shared" si="82"/>
        <v>0</v>
      </c>
      <c r="U147" s="62">
        <f t="shared" si="83"/>
        <v>0</v>
      </c>
    </row>
    <row r="148" spans="1:21" x14ac:dyDescent="0.25">
      <c r="A148" s="80" t="s">
        <v>236</v>
      </c>
      <c r="B148" s="52">
        <f>'DAY24'!H148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+(Table127[[#This Row],[OPENING ]]+Table127[[#This Row],[RECEIPTS]]+Table127[[#This Row],[RETURNS]])-(Table127[[#This Row],[EXCHANGED]]+Table127[[#This Row],[SALES]]+Table127[[#This Row],[ISSUES]])</f>
        <v>0</v>
      </c>
      <c r="I148" s="53">
        <v>0</v>
      </c>
      <c r="J148" s="58">
        <f t="shared" si="36"/>
        <v>0</v>
      </c>
      <c r="K148" s="53">
        <f>+'DAY24'!K148+'DAY25'!C148</f>
        <v>0</v>
      </c>
      <c r="L148" s="54">
        <f>+'DAY24'!L148+'DAY25'!D148</f>
        <v>0</v>
      </c>
      <c r="M148" s="55">
        <f>+'DAY24'!M148+'DAY25'!E148</f>
        <v>0</v>
      </c>
      <c r="N148" s="52">
        <f>+'DAY24'!N148+'DAY25'!F148</f>
        <v>0</v>
      </c>
      <c r="O148" s="276">
        <f>+'DAY24'!O148+'DAY25'!G148</f>
        <v>0</v>
      </c>
      <c r="P148" s="53">
        <f t="shared" si="78"/>
        <v>0</v>
      </c>
      <c r="Q148" s="54">
        <f t="shared" si="79"/>
        <v>0</v>
      </c>
      <c r="R148" s="55">
        <f t="shared" si="80"/>
        <v>0</v>
      </c>
      <c r="S148" s="52">
        <f t="shared" si="81"/>
        <v>0</v>
      </c>
      <c r="T148" s="276">
        <f t="shared" si="82"/>
        <v>0</v>
      </c>
      <c r="U148" s="62">
        <f t="shared" si="83"/>
        <v>0</v>
      </c>
    </row>
    <row r="149" spans="1:21" ht="15.75" thickBot="1" x14ac:dyDescent="0.3">
      <c r="A149" s="142"/>
      <c r="B149" s="52">
        <f>'DAY24'!H149</f>
        <v>0</v>
      </c>
      <c r="C149" s="53">
        <v>0</v>
      </c>
      <c r="D149" s="54">
        <v>0</v>
      </c>
      <c r="E149" s="55">
        <v>0</v>
      </c>
      <c r="F149" s="52">
        <v>0</v>
      </c>
      <c r="G149" s="276">
        <v>0</v>
      </c>
      <c r="H149" s="54">
        <f>+(Table127[[#This Row],[OPENING ]]+Table127[[#This Row],[RECEIPTS]]+Table127[[#This Row],[RETURNS]])-(Table127[[#This Row],[EXCHANGED]]+Table127[[#This Row],[SALES]]+Table127[[#This Row],[ISSUES]])</f>
        <v>0</v>
      </c>
      <c r="I149" s="144">
        <v>0</v>
      </c>
      <c r="J149" s="148">
        <f t="shared" si="36"/>
        <v>0</v>
      </c>
      <c r="K149" s="53">
        <f>+'DAY24'!K149+'DAY25'!C149</f>
        <v>0</v>
      </c>
      <c r="L149" s="54">
        <f>+'DAY24'!L149+'DAY25'!D149</f>
        <v>0</v>
      </c>
      <c r="M149" s="55">
        <f>+'DAY24'!M149+'DAY25'!E149</f>
        <v>0</v>
      </c>
      <c r="N149" s="52">
        <f>+'DAY24'!N149+'DAY25'!F149</f>
        <v>0</v>
      </c>
      <c r="O149" s="276">
        <f>+'DAY24'!O149+'DAY25'!G149</f>
        <v>0</v>
      </c>
      <c r="P149" s="53">
        <f t="shared" si="78"/>
        <v>0</v>
      </c>
      <c r="Q149" s="54">
        <f t="shared" si="79"/>
        <v>0</v>
      </c>
      <c r="R149" s="55">
        <f t="shared" si="80"/>
        <v>0</v>
      </c>
      <c r="S149" s="52">
        <f t="shared" si="81"/>
        <v>0</v>
      </c>
      <c r="T149" s="276">
        <f t="shared" si="82"/>
        <v>0</v>
      </c>
      <c r="U149" s="167">
        <f t="shared" si="83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84">SUM(C128:C149)</f>
        <v>0</v>
      </c>
      <c r="D150" s="162">
        <f t="shared" si="84"/>
        <v>0</v>
      </c>
      <c r="E150" s="163">
        <f t="shared" si="84"/>
        <v>0</v>
      </c>
      <c r="F150" s="160">
        <f t="shared" si="84"/>
        <v>0</v>
      </c>
      <c r="G150" s="277">
        <f t="shared" ref="G150:T150" si="85">SUM(G128:G149)</f>
        <v>0</v>
      </c>
      <c r="H150" s="162">
        <f t="shared" si="85"/>
        <v>5847.2999999999993</v>
      </c>
      <c r="I150" s="161">
        <f t="shared" si="85"/>
        <v>0</v>
      </c>
      <c r="J150" s="165">
        <f t="shared" si="85"/>
        <v>-5847.2999999999993</v>
      </c>
      <c r="K150" s="161">
        <f t="shared" si="85"/>
        <v>20</v>
      </c>
      <c r="L150" s="174">
        <f t="shared" si="85"/>
        <v>0</v>
      </c>
      <c r="M150" s="163">
        <f t="shared" si="85"/>
        <v>0</v>
      </c>
      <c r="N150" s="160">
        <f t="shared" si="85"/>
        <v>0</v>
      </c>
      <c r="O150" s="277">
        <f t="shared" si="85"/>
        <v>2006.8</v>
      </c>
      <c r="P150" s="161">
        <f t="shared" si="85"/>
        <v>0.8</v>
      </c>
      <c r="Q150" s="162">
        <f t="shared" si="85"/>
        <v>0</v>
      </c>
      <c r="R150" s="163">
        <f t="shared" si="85"/>
        <v>0</v>
      </c>
      <c r="S150" s="160">
        <f t="shared" si="85"/>
        <v>0</v>
      </c>
      <c r="T150" s="277">
        <f t="shared" si="85"/>
        <v>80.272000000000006</v>
      </c>
      <c r="U150" s="166">
        <f t="shared" si="83"/>
        <v>72.124777975133199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'DAY24'!H153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+(Table127[[#This Row],[OPENING ]]+Table127[[#This Row],[RECEIPTS]]+Table127[[#This Row],[RETURNS]])-(Table127[[#This Row],[EXCHANGED]]+Table127[[#This Row],[SALES]]+Table127[[#This Row],[ISSUES]])</f>
        <v>0</v>
      </c>
      <c r="I153" s="53">
        <v>0</v>
      </c>
      <c r="J153" s="58">
        <f t="shared" si="36"/>
        <v>0</v>
      </c>
      <c r="K153" s="53">
        <f>+'DAY24'!K153+'DAY25'!C153</f>
        <v>0</v>
      </c>
      <c r="L153" s="54">
        <f>+'DAY24'!L153+'DAY25'!D153</f>
        <v>0</v>
      </c>
      <c r="M153" s="55">
        <f>+'DAY24'!M153+'DAY25'!E153</f>
        <v>0</v>
      </c>
      <c r="N153" s="52">
        <f>+'DAY24'!N153+'DAY25'!F153</f>
        <v>0</v>
      </c>
      <c r="O153" s="276">
        <f>+'DAY24'!O153+'DAY25'!G153</f>
        <v>0</v>
      </c>
      <c r="P153" s="53">
        <f t="shared" ref="P153" si="86">+K153/25</f>
        <v>0</v>
      </c>
      <c r="Q153" s="54">
        <f t="shared" ref="Q153" si="87">+L153/25</f>
        <v>0</v>
      </c>
      <c r="R153" s="55">
        <f t="shared" ref="R153" si="88">+M153/25</f>
        <v>0</v>
      </c>
      <c r="S153" s="52">
        <f t="shared" ref="S153" si="89">+N153/25</f>
        <v>0</v>
      </c>
      <c r="T153" s="276">
        <f t="shared" ref="T153" si="90">+O153/25</f>
        <v>0</v>
      </c>
      <c r="U153" s="62">
        <f t="shared" si="83"/>
        <v>0</v>
      </c>
    </row>
    <row r="154" spans="1:21" x14ac:dyDescent="0.25">
      <c r="A154" s="318" t="s">
        <v>67</v>
      </c>
      <c r="B154" s="52">
        <f>'DAY24'!H154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+(Table127[[#This Row],[OPENING ]]+Table127[[#This Row],[RECEIPTS]]+Table127[[#This Row],[RETURNS]])-(Table127[[#This Row],[EXCHANGED]]+Table127[[#This Row],[SALES]]+Table127[[#This Row],[ISSUES]])</f>
        <v>7.6</v>
      </c>
      <c r="I154" s="53">
        <v>7.6</v>
      </c>
      <c r="J154" s="58">
        <f t="shared" si="36"/>
        <v>0</v>
      </c>
      <c r="K154" s="53">
        <f>+'DAY24'!K154+'DAY25'!C154</f>
        <v>0</v>
      </c>
      <c r="L154" s="54">
        <f>+'DAY24'!L154+'DAY25'!D154</f>
        <v>0</v>
      </c>
      <c r="M154" s="55">
        <f>+'DAY24'!M154+'DAY25'!E154</f>
        <v>0</v>
      </c>
      <c r="N154" s="52">
        <f>+'DAY24'!N154+'DAY25'!F154</f>
        <v>0</v>
      </c>
      <c r="O154" s="276">
        <f>+'DAY24'!O154+'DAY25'!G154</f>
        <v>0</v>
      </c>
      <c r="P154" s="53">
        <f t="shared" ref="P154:P213" si="91">+K154/25</f>
        <v>0</v>
      </c>
      <c r="Q154" s="54">
        <f t="shared" ref="Q154:Q213" si="92">+L154/25</f>
        <v>0</v>
      </c>
      <c r="R154" s="55">
        <f t="shared" ref="R154:R213" si="93">+M154/25</f>
        <v>0</v>
      </c>
      <c r="S154" s="52">
        <f t="shared" ref="S154:S213" si="94">+N154/25</f>
        <v>0</v>
      </c>
      <c r="T154" s="276">
        <f t="shared" ref="T154:T213" si="95">+O154/25</f>
        <v>0</v>
      </c>
      <c r="U154" s="62">
        <f t="shared" si="83"/>
        <v>0</v>
      </c>
    </row>
    <row r="155" spans="1:21" x14ac:dyDescent="0.25">
      <c r="A155" s="318" t="s">
        <v>68</v>
      </c>
      <c r="B155" s="52">
        <f>'DAY24'!H155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+(Table127[[#This Row],[OPENING ]]+Table127[[#This Row],[RECEIPTS]]+Table127[[#This Row],[RETURNS]])-(Table127[[#This Row],[EXCHANGED]]+Table127[[#This Row],[SALES]]+Table127[[#This Row],[ISSUES]])</f>
        <v>0</v>
      </c>
      <c r="I155" s="53">
        <v>0</v>
      </c>
      <c r="J155" s="58">
        <f t="shared" si="36"/>
        <v>0</v>
      </c>
      <c r="K155" s="53">
        <f>+'DAY24'!K155+'DAY25'!C155</f>
        <v>0</v>
      </c>
      <c r="L155" s="54">
        <f>+'DAY24'!L155+'DAY25'!D155</f>
        <v>0</v>
      </c>
      <c r="M155" s="55">
        <f>+'DAY24'!M155+'DAY25'!E155</f>
        <v>0</v>
      </c>
      <c r="N155" s="52">
        <f>+'DAY24'!N155+'DAY25'!F155</f>
        <v>0</v>
      </c>
      <c r="O155" s="276">
        <f>+'DAY24'!O155+'DAY25'!G155</f>
        <v>0</v>
      </c>
      <c r="P155" s="53">
        <f t="shared" si="91"/>
        <v>0</v>
      </c>
      <c r="Q155" s="54">
        <f t="shared" si="92"/>
        <v>0</v>
      </c>
      <c r="R155" s="55">
        <f t="shared" si="93"/>
        <v>0</v>
      </c>
      <c r="S155" s="52">
        <f t="shared" si="94"/>
        <v>0</v>
      </c>
      <c r="T155" s="276">
        <f t="shared" si="95"/>
        <v>0</v>
      </c>
      <c r="U155" s="62">
        <f t="shared" si="83"/>
        <v>0</v>
      </c>
    </row>
    <row r="156" spans="1:21" x14ac:dyDescent="0.25">
      <c r="A156" s="85" t="s">
        <v>69</v>
      </c>
      <c r="B156" s="52">
        <f>'DAY24'!H156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+(Table127[[#This Row],[OPENING ]]+Table127[[#This Row],[RECEIPTS]]+Table127[[#This Row],[RETURNS]])-(Table127[[#This Row],[EXCHANGED]]+Table127[[#This Row],[SALES]]+Table127[[#This Row],[ISSUES]])</f>
        <v>0</v>
      </c>
      <c r="I156" s="53">
        <v>0</v>
      </c>
      <c r="J156" s="58">
        <f t="shared" si="36"/>
        <v>0</v>
      </c>
      <c r="K156" s="53">
        <f>+'DAY24'!K156+'DAY25'!C156</f>
        <v>0</v>
      </c>
      <c r="L156" s="54">
        <f>+'DAY24'!L156+'DAY25'!D156</f>
        <v>0</v>
      </c>
      <c r="M156" s="55">
        <f>+'DAY24'!M156+'DAY25'!E156</f>
        <v>0</v>
      </c>
      <c r="N156" s="52">
        <f>+'DAY24'!N156+'DAY25'!F156</f>
        <v>0</v>
      </c>
      <c r="O156" s="276">
        <f>+'DAY24'!O156+'DAY25'!G156</f>
        <v>0</v>
      </c>
      <c r="P156" s="53">
        <f t="shared" si="91"/>
        <v>0</v>
      </c>
      <c r="Q156" s="54">
        <f t="shared" si="92"/>
        <v>0</v>
      </c>
      <c r="R156" s="55">
        <f t="shared" si="93"/>
        <v>0</v>
      </c>
      <c r="S156" s="52">
        <f t="shared" si="94"/>
        <v>0</v>
      </c>
      <c r="T156" s="276">
        <f t="shared" si="95"/>
        <v>0</v>
      </c>
      <c r="U156" s="62">
        <f t="shared" si="83"/>
        <v>0</v>
      </c>
    </row>
    <row r="157" spans="1:21" x14ac:dyDescent="0.25">
      <c r="A157" s="85" t="s">
        <v>70</v>
      </c>
      <c r="B157" s="52">
        <f>'DAY24'!H157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+(Table127[[#This Row],[OPENING ]]+Table127[[#This Row],[RECEIPTS]]+Table127[[#This Row],[RETURNS]])-(Table127[[#This Row],[EXCHANGED]]+Table127[[#This Row],[SALES]]+Table127[[#This Row],[ISSUES]])</f>
        <v>0</v>
      </c>
      <c r="I157" s="53">
        <v>0</v>
      </c>
      <c r="J157" s="58">
        <f t="shared" ref="J157:J220" si="96">+I157-H157</f>
        <v>0</v>
      </c>
      <c r="K157" s="53">
        <f>+'DAY24'!K157+'DAY25'!C157</f>
        <v>0</v>
      </c>
      <c r="L157" s="54">
        <f>+'DAY24'!L157+'DAY25'!D157</f>
        <v>0</v>
      </c>
      <c r="M157" s="55">
        <f>+'DAY24'!M157+'DAY25'!E157</f>
        <v>0</v>
      </c>
      <c r="N157" s="52">
        <f>+'DAY24'!N157+'DAY25'!F157</f>
        <v>0</v>
      </c>
      <c r="O157" s="276">
        <f>+'DAY24'!O157+'DAY25'!G157</f>
        <v>0</v>
      </c>
      <c r="P157" s="53">
        <f t="shared" si="91"/>
        <v>0</v>
      </c>
      <c r="Q157" s="54">
        <f t="shared" si="92"/>
        <v>0</v>
      </c>
      <c r="R157" s="55">
        <f t="shared" si="93"/>
        <v>0</v>
      </c>
      <c r="S157" s="52">
        <f t="shared" si="94"/>
        <v>0</v>
      </c>
      <c r="T157" s="276">
        <f t="shared" si="95"/>
        <v>0</v>
      </c>
      <c r="U157" s="62">
        <f t="shared" si="83"/>
        <v>0</v>
      </c>
    </row>
    <row r="158" spans="1:21" x14ac:dyDescent="0.25">
      <c r="A158" s="85" t="s">
        <v>71</v>
      </c>
      <c r="B158" s="52">
        <f>'DAY24'!H158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+(Table127[[#This Row],[OPENING ]]+Table127[[#This Row],[RECEIPTS]]+Table127[[#This Row],[RETURNS]])-(Table127[[#This Row],[EXCHANGED]]+Table127[[#This Row],[SALES]]+Table127[[#This Row],[ISSUES]])</f>
        <v>0</v>
      </c>
      <c r="I158" s="53">
        <v>0</v>
      </c>
      <c r="J158" s="58">
        <f t="shared" si="96"/>
        <v>0</v>
      </c>
      <c r="K158" s="53">
        <f>+'DAY24'!K158+'DAY25'!C158</f>
        <v>0</v>
      </c>
      <c r="L158" s="54">
        <f>+'DAY24'!L158+'DAY25'!D158</f>
        <v>0</v>
      </c>
      <c r="M158" s="55">
        <f>+'DAY24'!M158+'DAY25'!E158</f>
        <v>0</v>
      </c>
      <c r="N158" s="52">
        <f>+'DAY24'!N158+'DAY25'!F158</f>
        <v>0</v>
      </c>
      <c r="O158" s="276">
        <f>+'DAY24'!O158+'DAY25'!G158</f>
        <v>0</v>
      </c>
      <c r="P158" s="53">
        <f t="shared" si="91"/>
        <v>0</v>
      </c>
      <c r="Q158" s="54">
        <f t="shared" si="92"/>
        <v>0</v>
      </c>
      <c r="R158" s="55">
        <f t="shared" si="93"/>
        <v>0</v>
      </c>
      <c r="S158" s="52">
        <f t="shared" si="94"/>
        <v>0</v>
      </c>
      <c r="T158" s="276">
        <f t="shared" si="95"/>
        <v>0</v>
      </c>
      <c r="U158" s="62">
        <f t="shared" si="83"/>
        <v>0</v>
      </c>
    </row>
    <row r="159" spans="1:21" x14ac:dyDescent="0.25">
      <c r="A159" s="86" t="s">
        <v>72</v>
      </c>
      <c r="B159" s="52">
        <f>'DAY24'!H159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+(Table127[[#This Row],[OPENING ]]+Table127[[#This Row],[RECEIPTS]]+Table127[[#This Row],[RETURNS]])-(Table127[[#This Row],[EXCHANGED]]+Table127[[#This Row],[SALES]]+Table127[[#This Row],[ISSUES]])</f>
        <v>0</v>
      </c>
      <c r="I159" s="53">
        <v>0</v>
      </c>
      <c r="J159" s="58">
        <f t="shared" si="96"/>
        <v>0</v>
      </c>
      <c r="K159" s="53">
        <f>+'DAY24'!K159+'DAY25'!C159</f>
        <v>0</v>
      </c>
      <c r="L159" s="54">
        <f>+'DAY24'!L159+'DAY25'!D159</f>
        <v>0</v>
      </c>
      <c r="M159" s="55">
        <f>+'DAY24'!M159+'DAY25'!E159</f>
        <v>0</v>
      </c>
      <c r="N159" s="52">
        <f>+'DAY24'!N159+'DAY25'!F159</f>
        <v>0</v>
      </c>
      <c r="O159" s="276">
        <f>+'DAY24'!O159+'DAY25'!G159</f>
        <v>0</v>
      </c>
      <c r="P159" s="53">
        <f t="shared" si="91"/>
        <v>0</v>
      </c>
      <c r="Q159" s="54">
        <f t="shared" si="92"/>
        <v>0</v>
      </c>
      <c r="R159" s="55">
        <f t="shared" si="93"/>
        <v>0</v>
      </c>
      <c r="S159" s="52">
        <f t="shared" si="94"/>
        <v>0</v>
      </c>
      <c r="T159" s="276">
        <f t="shared" si="95"/>
        <v>0</v>
      </c>
      <c r="U159" s="62">
        <f t="shared" si="83"/>
        <v>0</v>
      </c>
    </row>
    <row r="160" spans="1:21" x14ac:dyDescent="0.25">
      <c r="A160" s="86" t="s">
        <v>73</v>
      </c>
      <c r="B160" s="52">
        <f>'DAY24'!H160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+(Table127[[#This Row],[OPENING ]]+Table127[[#This Row],[RECEIPTS]]+Table127[[#This Row],[RETURNS]])-(Table127[[#This Row],[EXCHANGED]]+Table127[[#This Row],[SALES]]+Table127[[#This Row],[ISSUES]])</f>
        <v>0</v>
      </c>
      <c r="I160" s="53">
        <v>0</v>
      </c>
      <c r="J160" s="58">
        <f t="shared" si="96"/>
        <v>0</v>
      </c>
      <c r="K160" s="53">
        <f>+'DAY24'!K160+'DAY25'!C160</f>
        <v>0</v>
      </c>
      <c r="L160" s="54">
        <f>+'DAY24'!L160+'DAY25'!D160</f>
        <v>0</v>
      </c>
      <c r="M160" s="55">
        <f>+'DAY24'!M160+'DAY25'!E160</f>
        <v>0</v>
      </c>
      <c r="N160" s="52">
        <f>+'DAY24'!N160+'DAY25'!F160</f>
        <v>0</v>
      </c>
      <c r="O160" s="276">
        <f>+'DAY24'!O160+'DAY25'!G160</f>
        <v>0</v>
      </c>
      <c r="P160" s="53">
        <f t="shared" si="91"/>
        <v>0</v>
      </c>
      <c r="Q160" s="54">
        <f t="shared" si="92"/>
        <v>0</v>
      </c>
      <c r="R160" s="55">
        <f t="shared" si="93"/>
        <v>0</v>
      </c>
      <c r="S160" s="52">
        <f t="shared" si="94"/>
        <v>0</v>
      </c>
      <c r="T160" s="276">
        <f t="shared" si="95"/>
        <v>0</v>
      </c>
      <c r="U160" s="62">
        <f t="shared" si="83"/>
        <v>0</v>
      </c>
    </row>
    <row r="161" spans="1:21" x14ac:dyDescent="0.25">
      <c r="A161" s="87" t="s">
        <v>74</v>
      </c>
      <c r="B161" s="52">
        <f>'DAY24'!H161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+(Table127[[#This Row],[OPENING ]]+Table127[[#This Row],[RECEIPTS]]+Table127[[#This Row],[RETURNS]])-(Table127[[#This Row],[EXCHANGED]]+Table127[[#This Row],[SALES]]+Table127[[#This Row],[ISSUES]])</f>
        <v>562</v>
      </c>
      <c r="I161" s="53">
        <v>0</v>
      </c>
      <c r="J161" s="58">
        <f>+I161-H161</f>
        <v>-562</v>
      </c>
      <c r="K161" s="53">
        <f>+'DAY24'!K161+'DAY25'!C161</f>
        <v>0</v>
      </c>
      <c r="L161" s="54">
        <f>+'DAY24'!L161+'DAY25'!D161</f>
        <v>0</v>
      </c>
      <c r="M161" s="55">
        <f>+'DAY24'!M161+'DAY25'!E161</f>
        <v>0</v>
      </c>
      <c r="N161" s="52">
        <f>+'DAY24'!N161+'DAY25'!F161</f>
        <v>0</v>
      </c>
      <c r="O161" s="276">
        <f>+'DAY24'!O161+'DAY25'!G161</f>
        <v>0</v>
      </c>
      <c r="P161" s="53">
        <f t="shared" si="91"/>
        <v>0</v>
      </c>
      <c r="Q161" s="54">
        <f t="shared" si="92"/>
        <v>0</v>
      </c>
      <c r="R161" s="55">
        <f t="shared" si="93"/>
        <v>0</v>
      </c>
      <c r="S161" s="52">
        <f t="shared" si="94"/>
        <v>0</v>
      </c>
      <c r="T161" s="276">
        <f t="shared" si="95"/>
        <v>0</v>
      </c>
      <c r="U161" s="62">
        <f t="shared" si="83"/>
        <v>0</v>
      </c>
    </row>
    <row r="162" spans="1:21" x14ac:dyDescent="0.25">
      <c r="A162" s="88" t="s">
        <v>75</v>
      </c>
      <c r="B162" s="52">
        <f>'DAY24'!H162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+(Table127[[#This Row],[OPENING ]]+Table127[[#This Row],[RECEIPTS]]+Table127[[#This Row],[RETURNS]])-(Table127[[#This Row],[EXCHANGED]]+Table127[[#This Row],[SALES]]+Table127[[#This Row],[ISSUES]])</f>
        <v>0</v>
      </c>
      <c r="I162" s="53">
        <v>0</v>
      </c>
      <c r="J162" s="58">
        <f t="shared" si="96"/>
        <v>0</v>
      </c>
      <c r="K162" s="53">
        <f>+'DAY24'!K162+'DAY25'!C162</f>
        <v>0</v>
      </c>
      <c r="L162" s="54">
        <f>+'DAY24'!L162+'DAY25'!D162</f>
        <v>0</v>
      </c>
      <c r="M162" s="55">
        <f>+'DAY24'!M162+'DAY25'!E162</f>
        <v>0</v>
      </c>
      <c r="N162" s="52">
        <f>+'DAY24'!N162+'DAY25'!F162</f>
        <v>0</v>
      </c>
      <c r="O162" s="276">
        <f>+'DAY24'!O162+'DAY25'!G162</f>
        <v>0</v>
      </c>
      <c r="P162" s="53">
        <f t="shared" si="91"/>
        <v>0</v>
      </c>
      <c r="Q162" s="54">
        <f t="shared" si="92"/>
        <v>0</v>
      </c>
      <c r="R162" s="55">
        <f t="shared" si="93"/>
        <v>0</v>
      </c>
      <c r="S162" s="52">
        <f t="shared" si="94"/>
        <v>0</v>
      </c>
      <c r="T162" s="276">
        <f t="shared" si="95"/>
        <v>0</v>
      </c>
      <c r="U162" s="62">
        <f t="shared" si="83"/>
        <v>0</v>
      </c>
    </row>
    <row r="163" spans="1:21" x14ac:dyDescent="0.25">
      <c r="A163" s="88" t="s">
        <v>76</v>
      </c>
      <c r="B163" s="52">
        <f>'DAY24'!H163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+(Table127[[#This Row],[OPENING ]]+Table127[[#This Row],[RECEIPTS]]+Table127[[#This Row],[RETURNS]])-(Table127[[#This Row],[EXCHANGED]]+Table127[[#This Row],[SALES]]+Table127[[#This Row],[ISSUES]])</f>
        <v>0</v>
      </c>
      <c r="I163" s="53">
        <v>0</v>
      </c>
      <c r="J163" s="58">
        <f t="shared" si="96"/>
        <v>0</v>
      </c>
      <c r="K163" s="53">
        <f>+'DAY24'!K163+'DAY25'!C163</f>
        <v>0</v>
      </c>
      <c r="L163" s="54">
        <f>+'DAY24'!L163+'DAY25'!D163</f>
        <v>0</v>
      </c>
      <c r="M163" s="55">
        <f>+'DAY24'!M163+'DAY25'!E163</f>
        <v>0</v>
      </c>
      <c r="N163" s="52">
        <f>+'DAY24'!N163+'DAY25'!F163</f>
        <v>0</v>
      </c>
      <c r="O163" s="276">
        <f>+'DAY24'!O163+'DAY25'!G163</f>
        <v>0</v>
      </c>
      <c r="P163" s="53">
        <f t="shared" si="91"/>
        <v>0</v>
      </c>
      <c r="Q163" s="54">
        <f t="shared" si="92"/>
        <v>0</v>
      </c>
      <c r="R163" s="55">
        <f t="shared" si="93"/>
        <v>0</v>
      </c>
      <c r="S163" s="52">
        <f t="shared" si="94"/>
        <v>0</v>
      </c>
      <c r="T163" s="276">
        <f t="shared" si="95"/>
        <v>0</v>
      </c>
      <c r="U163" s="62">
        <f t="shared" si="83"/>
        <v>0</v>
      </c>
    </row>
    <row r="164" spans="1:21" x14ac:dyDescent="0.25">
      <c r="A164" s="87" t="s">
        <v>77</v>
      </c>
      <c r="B164" s="52">
        <f>'DAY24'!H164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+(Table127[[#This Row],[OPENING ]]+Table127[[#This Row],[RECEIPTS]]+Table127[[#This Row],[RETURNS]])-(Table127[[#This Row],[EXCHANGED]]+Table127[[#This Row],[SALES]]+Table127[[#This Row],[ISSUES]])</f>
        <v>4</v>
      </c>
      <c r="I164" s="53">
        <v>4</v>
      </c>
      <c r="J164" s="58">
        <f t="shared" si="96"/>
        <v>0</v>
      </c>
      <c r="K164" s="53">
        <f>+'DAY24'!K164+'DAY25'!C164</f>
        <v>0</v>
      </c>
      <c r="L164" s="54">
        <f>+'DAY24'!L164+'DAY25'!D164</f>
        <v>0</v>
      </c>
      <c r="M164" s="55">
        <f>+'DAY24'!M164+'DAY25'!E164</f>
        <v>0</v>
      </c>
      <c r="N164" s="52">
        <f>+'DAY24'!N164+'DAY25'!F164</f>
        <v>0</v>
      </c>
      <c r="O164" s="276">
        <f>+'DAY24'!O164+'DAY25'!G164</f>
        <v>0</v>
      </c>
      <c r="P164" s="53">
        <f t="shared" si="91"/>
        <v>0</v>
      </c>
      <c r="Q164" s="54">
        <f t="shared" si="92"/>
        <v>0</v>
      </c>
      <c r="R164" s="55">
        <f t="shared" si="93"/>
        <v>0</v>
      </c>
      <c r="S164" s="52">
        <f t="shared" si="94"/>
        <v>0</v>
      </c>
      <c r="T164" s="276">
        <f t="shared" si="95"/>
        <v>0</v>
      </c>
      <c r="U164" s="62">
        <f t="shared" si="83"/>
        <v>0</v>
      </c>
    </row>
    <row r="165" spans="1:21" x14ac:dyDescent="0.25">
      <c r="A165" s="109" t="s">
        <v>78</v>
      </c>
      <c r="B165" s="52">
        <f>'DAY24'!H165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+(Table127[[#This Row],[OPENING ]]+Table127[[#This Row],[RECEIPTS]]+Table127[[#This Row],[RETURNS]])-(Table127[[#This Row],[EXCHANGED]]+Table127[[#This Row],[SALES]]+Table127[[#This Row],[ISSUES]])</f>
        <v>0</v>
      </c>
      <c r="I165" s="53">
        <v>0</v>
      </c>
      <c r="J165" s="58">
        <f t="shared" si="96"/>
        <v>0</v>
      </c>
      <c r="K165" s="53">
        <f>+'DAY24'!K165+'DAY25'!C165</f>
        <v>0</v>
      </c>
      <c r="L165" s="54">
        <f>+'DAY24'!L165+'DAY25'!D165</f>
        <v>0</v>
      </c>
      <c r="M165" s="55">
        <f>+'DAY24'!M165+'DAY25'!E165</f>
        <v>0</v>
      </c>
      <c r="N165" s="52">
        <f>+'DAY24'!N165+'DAY25'!F165</f>
        <v>0</v>
      </c>
      <c r="O165" s="276">
        <f>+'DAY24'!O165+'DAY25'!G165</f>
        <v>0</v>
      </c>
      <c r="P165" s="53">
        <f t="shared" si="91"/>
        <v>0</v>
      </c>
      <c r="Q165" s="54">
        <f t="shared" si="92"/>
        <v>0</v>
      </c>
      <c r="R165" s="55">
        <f t="shared" si="93"/>
        <v>0</v>
      </c>
      <c r="S165" s="52">
        <f t="shared" si="94"/>
        <v>0</v>
      </c>
      <c r="T165" s="276">
        <f t="shared" si="95"/>
        <v>0</v>
      </c>
      <c r="U165" s="62">
        <f t="shared" si="83"/>
        <v>0</v>
      </c>
    </row>
    <row r="166" spans="1:21" x14ac:dyDescent="0.25">
      <c r="A166" s="109" t="s">
        <v>79</v>
      </c>
      <c r="B166" s="52">
        <f>'DAY24'!H166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+(Table127[[#This Row],[OPENING ]]+Table127[[#This Row],[RECEIPTS]]+Table127[[#This Row],[RETURNS]])-(Table127[[#This Row],[EXCHANGED]]+Table127[[#This Row],[SALES]]+Table127[[#This Row],[ISSUES]])</f>
        <v>0</v>
      </c>
      <c r="I166" s="53">
        <v>0</v>
      </c>
      <c r="J166" s="58">
        <f t="shared" si="96"/>
        <v>0</v>
      </c>
      <c r="K166" s="53">
        <f>+'DAY24'!K166+'DAY25'!C166</f>
        <v>0</v>
      </c>
      <c r="L166" s="54">
        <f>+'DAY24'!L166+'DAY25'!D166</f>
        <v>0</v>
      </c>
      <c r="M166" s="55">
        <f>+'DAY24'!M166+'DAY25'!E166</f>
        <v>0</v>
      </c>
      <c r="N166" s="52">
        <f>+'DAY24'!N166+'DAY25'!F166</f>
        <v>0</v>
      </c>
      <c r="O166" s="276">
        <f>+'DAY24'!O166+'DAY25'!G166</f>
        <v>0</v>
      </c>
      <c r="P166" s="53">
        <f t="shared" si="91"/>
        <v>0</v>
      </c>
      <c r="Q166" s="54">
        <f t="shared" si="92"/>
        <v>0</v>
      </c>
      <c r="R166" s="55">
        <f t="shared" si="93"/>
        <v>0</v>
      </c>
      <c r="S166" s="52">
        <f t="shared" si="94"/>
        <v>0</v>
      </c>
      <c r="T166" s="276">
        <f t="shared" si="95"/>
        <v>0</v>
      </c>
      <c r="U166" s="62">
        <f t="shared" si="83"/>
        <v>0</v>
      </c>
    </row>
    <row r="167" spans="1:21" x14ac:dyDescent="0.25">
      <c r="A167" s="109" t="s">
        <v>109</v>
      </c>
      <c r="B167" s="52">
        <f>'DAY24'!H167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+(Table127[[#This Row],[OPENING ]]+Table127[[#This Row],[RECEIPTS]]+Table127[[#This Row],[RETURNS]])-(Table127[[#This Row],[EXCHANGED]]+Table127[[#This Row],[SALES]]+Table127[[#This Row],[ISSUES]])</f>
        <v>317.2</v>
      </c>
      <c r="I167" s="53">
        <v>0</v>
      </c>
      <c r="J167" s="58">
        <f t="shared" si="96"/>
        <v>-317.2</v>
      </c>
      <c r="K167" s="53">
        <f>+'DAY24'!K167+'DAY25'!C167</f>
        <v>0</v>
      </c>
      <c r="L167" s="54">
        <f>+'DAY24'!L167+'DAY25'!D167</f>
        <v>0</v>
      </c>
      <c r="M167" s="55">
        <f>+'DAY24'!M167+'DAY25'!E167</f>
        <v>0</v>
      </c>
      <c r="N167" s="52">
        <f>+'DAY24'!N167+'DAY25'!F167</f>
        <v>0</v>
      </c>
      <c r="O167" s="276">
        <f>+'DAY24'!O167+'DAY25'!G167</f>
        <v>0</v>
      </c>
      <c r="P167" s="53">
        <f t="shared" si="91"/>
        <v>0</v>
      </c>
      <c r="Q167" s="54">
        <f t="shared" si="92"/>
        <v>0</v>
      </c>
      <c r="R167" s="55">
        <f t="shared" si="93"/>
        <v>0</v>
      </c>
      <c r="S167" s="52">
        <f t="shared" si="94"/>
        <v>0</v>
      </c>
      <c r="T167" s="276">
        <f t="shared" si="95"/>
        <v>0</v>
      </c>
      <c r="U167" s="62">
        <f t="shared" si="83"/>
        <v>0</v>
      </c>
    </row>
    <row r="168" spans="1:21" x14ac:dyDescent="0.25">
      <c r="A168" s="109" t="s">
        <v>110</v>
      </c>
      <c r="B168" s="52">
        <f>'DAY24'!H168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+(Table127[[#This Row],[OPENING ]]+Table127[[#This Row],[RECEIPTS]]+Table127[[#This Row],[RETURNS]])-(Table127[[#This Row],[EXCHANGED]]+Table127[[#This Row],[SALES]]+Table127[[#This Row],[ISSUES]])</f>
        <v>1254.2</v>
      </c>
      <c r="I168" s="53">
        <v>0</v>
      </c>
      <c r="J168" s="58">
        <f t="shared" si="96"/>
        <v>-1254.2</v>
      </c>
      <c r="K168" s="53">
        <f>+'DAY24'!K168+'DAY25'!C168</f>
        <v>0</v>
      </c>
      <c r="L168" s="54">
        <f>+'DAY24'!L168+'DAY25'!D168</f>
        <v>0</v>
      </c>
      <c r="M168" s="55">
        <f>+'DAY24'!M168+'DAY25'!E168</f>
        <v>0</v>
      </c>
      <c r="N168" s="52">
        <f>+'DAY24'!N168+'DAY25'!F168</f>
        <v>0</v>
      </c>
      <c r="O168" s="276">
        <f>+'DAY24'!O168+'DAY25'!G168</f>
        <v>0</v>
      </c>
      <c r="P168" s="53">
        <f t="shared" si="91"/>
        <v>0</v>
      </c>
      <c r="Q168" s="54">
        <f t="shared" si="92"/>
        <v>0</v>
      </c>
      <c r="R168" s="55">
        <f t="shared" si="93"/>
        <v>0</v>
      </c>
      <c r="S168" s="52">
        <f t="shared" si="94"/>
        <v>0</v>
      </c>
      <c r="T168" s="276">
        <f t="shared" si="95"/>
        <v>0</v>
      </c>
      <c r="U168" s="62">
        <f t="shared" si="83"/>
        <v>0</v>
      </c>
    </row>
    <row r="169" spans="1:21" x14ac:dyDescent="0.25">
      <c r="A169" s="109" t="s">
        <v>80</v>
      </c>
      <c r="B169" s="52">
        <f>'DAY24'!H169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+(Table127[[#This Row],[OPENING ]]+Table127[[#This Row],[RECEIPTS]]+Table127[[#This Row],[RETURNS]])-(Table127[[#This Row],[EXCHANGED]]+Table127[[#This Row],[SALES]]+Table127[[#This Row],[ISSUES]])</f>
        <v>0</v>
      </c>
      <c r="I169" s="53">
        <v>0</v>
      </c>
      <c r="J169" s="58">
        <f t="shared" si="96"/>
        <v>0</v>
      </c>
      <c r="K169" s="53">
        <f>+'DAY24'!K169+'DAY25'!C169</f>
        <v>0</v>
      </c>
      <c r="L169" s="54">
        <f>+'DAY24'!L169+'DAY25'!D169</f>
        <v>0</v>
      </c>
      <c r="M169" s="55">
        <f>+'DAY24'!M169+'DAY25'!E169</f>
        <v>0</v>
      </c>
      <c r="N169" s="52">
        <f>+'DAY24'!N169+'DAY25'!F169</f>
        <v>0</v>
      </c>
      <c r="O169" s="276">
        <f>+'DAY24'!O169+'DAY25'!G169</f>
        <v>0</v>
      </c>
      <c r="P169" s="53">
        <f t="shared" si="91"/>
        <v>0</v>
      </c>
      <c r="Q169" s="54">
        <f t="shared" si="92"/>
        <v>0</v>
      </c>
      <c r="R169" s="55">
        <f t="shared" si="93"/>
        <v>0</v>
      </c>
      <c r="S169" s="52">
        <f t="shared" si="94"/>
        <v>0</v>
      </c>
      <c r="T169" s="276">
        <f t="shared" si="95"/>
        <v>0</v>
      </c>
      <c r="U169" s="62">
        <f t="shared" si="83"/>
        <v>0</v>
      </c>
    </row>
    <row r="170" spans="1:21" x14ac:dyDescent="0.25">
      <c r="A170" s="109" t="s">
        <v>81</v>
      </c>
      <c r="B170" s="52">
        <f>'DAY24'!H170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+(Table127[[#This Row],[OPENING ]]+Table127[[#This Row],[RECEIPTS]]+Table127[[#This Row],[RETURNS]])-(Table127[[#This Row],[EXCHANGED]]+Table127[[#This Row],[SALES]]+Table127[[#This Row],[ISSUES]])</f>
        <v>0</v>
      </c>
      <c r="I170" s="53">
        <v>0</v>
      </c>
      <c r="J170" s="58">
        <f t="shared" si="96"/>
        <v>0</v>
      </c>
      <c r="K170" s="53">
        <f>+'DAY24'!K170+'DAY25'!C170</f>
        <v>0</v>
      </c>
      <c r="L170" s="54">
        <f>+'DAY24'!L170+'DAY25'!D170</f>
        <v>0</v>
      </c>
      <c r="M170" s="55">
        <f>+'DAY24'!M170+'DAY25'!E170</f>
        <v>0</v>
      </c>
      <c r="N170" s="52">
        <f>+'DAY24'!N170+'DAY25'!F170</f>
        <v>0</v>
      </c>
      <c r="O170" s="276">
        <f>+'DAY24'!O170+'DAY25'!G170</f>
        <v>0</v>
      </c>
      <c r="P170" s="53">
        <f t="shared" si="91"/>
        <v>0</v>
      </c>
      <c r="Q170" s="54">
        <f t="shared" si="92"/>
        <v>0</v>
      </c>
      <c r="R170" s="55">
        <f t="shared" si="93"/>
        <v>0</v>
      </c>
      <c r="S170" s="52">
        <f t="shared" si="94"/>
        <v>0</v>
      </c>
      <c r="T170" s="276">
        <f t="shared" si="95"/>
        <v>0</v>
      </c>
      <c r="U170" s="62">
        <f t="shared" si="83"/>
        <v>0</v>
      </c>
    </row>
    <row r="171" spans="1:21" x14ac:dyDescent="0.25">
      <c r="A171" s="89" t="s">
        <v>82</v>
      </c>
      <c r="B171" s="52">
        <f>'DAY24'!H171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+(Table127[[#This Row],[OPENING ]]+Table127[[#This Row],[RECEIPTS]]+Table127[[#This Row],[RETURNS]])-(Table127[[#This Row],[EXCHANGED]]+Table127[[#This Row],[SALES]]+Table127[[#This Row],[ISSUES]])</f>
        <v>0</v>
      </c>
      <c r="I171" s="53">
        <v>0</v>
      </c>
      <c r="J171" s="58">
        <f t="shared" si="96"/>
        <v>0</v>
      </c>
      <c r="K171" s="53">
        <f>+'DAY24'!K171+'DAY25'!C171</f>
        <v>0</v>
      </c>
      <c r="L171" s="54">
        <f>+'DAY24'!L171+'DAY25'!D171</f>
        <v>0</v>
      </c>
      <c r="M171" s="55">
        <f>+'DAY24'!M171+'DAY25'!E171</f>
        <v>0</v>
      </c>
      <c r="N171" s="52">
        <f>+'DAY24'!N171+'DAY25'!F171</f>
        <v>0</v>
      </c>
      <c r="O171" s="276">
        <f>+'DAY24'!O171+'DAY25'!G171</f>
        <v>0</v>
      </c>
      <c r="P171" s="53">
        <f t="shared" si="91"/>
        <v>0</v>
      </c>
      <c r="Q171" s="54">
        <f t="shared" si="92"/>
        <v>0</v>
      </c>
      <c r="R171" s="55">
        <f t="shared" si="93"/>
        <v>0</v>
      </c>
      <c r="S171" s="52">
        <f t="shared" si="94"/>
        <v>0</v>
      </c>
      <c r="T171" s="276">
        <f t="shared" si="95"/>
        <v>0</v>
      </c>
      <c r="U171" s="62">
        <f t="shared" si="83"/>
        <v>0</v>
      </c>
    </row>
    <row r="172" spans="1:21" x14ac:dyDescent="0.25">
      <c r="A172" s="90" t="s">
        <v>83</v>
      </c>
      <c r="B172" s="52">
        <f>'DAY24'!H172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+(Table127[[#This Row],[OPENING ]]+Table127[[#This Row],[RECEIPTS]]+Table127[[#This Row],[RETURNS]])-(Table127[[#This Row],[EXCHANGED]]+Table127[[#This Row],[SALES]]+Table127[[#This Row],[ISSUES]])</f>
        <v>504.2</v>
      </c>
      <c r="I172" s="53">
        <v>0</v>
      </c>
      <c r="J172" s="58">
        <f t="shared" si="96"/>
        <v>-504.2</v>
      </c>
      <c r="K172" s="53">
        <f>+'DAY24'!K172+'DAY25'!C172</f>
        <v>0</v>
      </c>
      <c r="L172" s="54">
        <f>+'DAY24'!L172+'DAY25'!D172</f>
        <v>0</v>
      </c>
      <c r="M172" s="55">
        <f>+'DAY24'!M172+'DAY25'!E172</f>
        <v>0</v>
      </c>
      <c r="N172" s="52">
        <f>+'DAY24'!N172+'DAY25'!F172</f>
        <v>0</v>
      </c>
      <c r="O172" s="276">
        <f>+'DAY24'!O172+'DAY25'!G172</f>
        <v>0</v>
      </c>
      <c r="P172" s="53">
        <f t="shared" si="91"/>
        <v>0</v>
      </c>
      <c r="Q172" s="54">
        <f t="shared" si="92"/>
        <v>0</v>
      </c>
      <c r="R172" s="55">
        <f t="shared" si="93"/>
        <v>0</v>
      </c>
      <c r="S172" s="52">
        <f t="shared" si="94"/>
        <v>0</v>
      </c>
      <c r="T172" s="276">
        <f t="shared" si="95"/>
        <v>0</v>
      </c>
      <c r="U172" s="62">
        <f t="shared" si="83"/>
        <v>0</v>
      </c>
    </row>
    <row r="173" spans="1:21" x14ac:dyDescent="0.25">
      <c r="A173" s="90" t="s">
        <v>86</v>
      </c>
      <c r="B173" s="52">
        <f>'DAY24'!H173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+(Table127[[#This Row],[OPENING ]]+Table127[[#This Row],[RECEIPTS]]+Table127[[#This Row],[RETURNS]])-(Table127[[#This Row],[EXCHANGED]]+Table127[[#This Row],[SALES]]+Table127[[#This Row],[ISSUES]])</f>
        <v>4.8</v>
      </c>
      <c r="I173" s="53">
        <v>0</v>
      </c>
      <c r="J173" s="58">
        <f t="shared" si="96"/>
        <v>-4.8</v>
      </c>
      <c r="K173" s="53">
        <f>+'DAY24'!K173+'DAY25'!C173</f>
        <v>0</v>
      </c>
      <c r="L173" s="54">
        <f>+'DAY24'!L173+'DAY25'!D173</f>
        <v>0</v>
      </c>
      <c r="M173" s="55">
        <f>+'DAY24'!M173+'DAY25'!E173</f>
        <v>0</v>
      </c>
      <c r="N173" s="52">
        <f>+'DAY24'!N173+'DAY25'!F173</f>
        <v>0</v>
      </c>
      <c r="O173" s="276">
        <f>+'DAY24'!O173+'DAY25'!G173</f>
        <v>0</v>
      </c>
      <c r="P173" s="53">
        <f t="shared" si="91"/>
        <v>0</v>
      </c>
      <c r="Q173" s="54">
        <f t="shared" si="92"/>
        <v>0</v>
      </c>
      <c r="R173" s="55">
        <f t="shared" si="93"/>
        <v>0</v>
      </c>
      <c r="S173" s="52">
        <f t="shared" si="94"/>
        <v>0</v>
      </c>
      <c r="T173" s="276">
        <f t="shared" si="95"/>
        <v>0</v>
      </c>
      <c r="U173" s="62">
        <f t="shared" si="83"/>
        <v>0</v>
      </c>
    </row>
    <row r="174" spans="1:21" x14ac:dyDescent="0.25">
      <c r="A174" s="94" t="s">
        <v>85</v>
      </c>
      <c r="B174" s="52">
        <f>'DAY24'!H174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+(Table127[[#This Row],[OPENING ]]+Table127[[#This Row],[RECEIPTS]]+Table127[[#This Row],[RETURNS]])-(Table127[[#This Row],[EXCHANGED]]+Table127[[#This Row],[SALES]]+Table127[[#This Row],[ISSUES]])</f>
        <v>800.8</v>
      </c>
      <c r="I174" s="53">
        <v>0</v>
      </c>
      <c r="J174" s="58">
        <f t="shared" si="96"/>
        <v>-800.8</v>
      </c>
      <c r="K174" s="53">
        <f>+'DAY24'!K174+'DAY25'!C174</f>
        <v>0</v>
      </c>
      <c r="L174" s="54">
        <f>+'DAY24'!L174+'DAY25'!D174</f>
        <v>0</v>
      </c>
      <c r="M174" s="55">
        <f>+'DAY24'!M174+'DAY25'!E174</f>
        <v>0</v>
      </c>
      <c r="N174" s="52">
        <f>+'DAY24'!N174+'DAY25'!F174</f>
        <v>0</v>
      </c>
      <c r="O174" s="276">
        <f>+'DAY24'!O174+'DAY25'!G174</f>
        <v>1.2</v>
      </c>
      <c r="P174" s="53">
        <f t="shared" si="91"/>
        <v>0</v>
      </c>
      <c r="Q174" s="54">
        <f t="shared" si="92"/>
        <v>0</v>
      </c>
      <c r="R174" s="55">
        <f t="shared" si="93"/>
        <v>0</v>
      </c>
      <c r="S174" s="52">
        <f t="shared" si="94"/>
        <v>0</v>
      </c>
      <c r="T174" s="276">
        <f t="shared" si="95"/>
        <v>4.8000000000000001E-2</v>
      </c>
      <c r="U174" s="62">
        <f t="shared" si="83"/>
        <v>16683.333333333332</v>
      </c>
    </row>
    <row r="175" spans="1:21" x14ac:dyDescent="0.25">
      <c r="A175" s="90" t="s">
        <v>84</v>
      </c>
      <c r="B175" s="52">
        <f>'DAY24'!H175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+(Table127[[#This Row],[OPENING ]]+Table127[[#This Row],[RECEIPTS]]+Table127[[#This Row],[RETURNS]])-(Table127[[#This Row],[EXCHANGED]]+Table127[[#This Row],[SALES]]+Table127[[#This Row],[ISSUES]])</f>
        <v>0</v>
      </c>
      <c r="I175" s="53">
        <v>0</v>
      </c>
      <c r="J175" s="58">
        <f t="shared" si="96"/>
        <v>0</v>
      </c>
      <c r="K175" s="53">
        <f>+'DAY24'!K175+'DAY25'!C175</f>
        <v>0</v>
      </c>
      <c r="L175" s="54">
        <f>+'DAY24'!L175+'DAY25'!D175</f>
        <v>0</v>
      </c>
      <c r="M175" s="55">
        <f>+'DAY24'!M175+'DAY25'!E175</f>
        <v>0</v>
      </c>
      <c r="N175" s="52">
        <f>+'DAY24'!N175+'DAY25'!F175</f>
        <v>0</v>
      </c>
      <c r="O175" s="276">
        <f>+'DAY24'!O175+'DAY25'!G175</f>
        <v>0</v>
      </c>
      <c r="P175" s="53">
        <f t="shared" si="91"/>
        <v>0</v>
      </c>
      <c r="Q175" s="54">
        <f t="shared" si="92"/>
        <v>0</v>
      </c>
      <c r="R175" s="55">
        <f t="shared" si="93"/>
        <v>0</v>
      </c>
      <c r="S175" s="52">
        <f t="shared" si="94"/>
        <v>0</v>
      </c>
      <c r="T175" s="276">
        <f t="shared" si="95"/>
        <v>0</v>
      </c>
      <c r="U175" s="62">
        <f t="shared" si="83"/>
        <v>0</v>
      </c>
    </row>
    <row r="176" spans="1:21" x14ac:dyDescent="0.25">
      <c r="A176" s="318" t="s">
        <v>87</v>
      </c>
      <c r="B176" s="52">
        <f>'DAY24'!H176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+(Table127[[#This Row],[OPENING ]]+Table127[[#This Row],[RECEIPTS]]+Table127[[#This Row],[RETURNS]])-(Table127[[#This Row],[EXCHANGED]]+Table127[[#This Row],[SALES]]+Table127[[#This Row],[ISSUES]])</f>
        <v>0</v>
      </c>
      <c r="I176" s="53">
        <v>0</v>
      </c>
      <c r="J176" s="58">
        <f t="shared" si="96"/>
        <v>0</v>
      </c>
      <c r="K176" s="53">
        <f>+'DAY24'!K176+'DAY25'!C176</f>
        <v>0</v>
      </c>
      <c r="L176" s="54">
        <f>+'DAY24'!L176+'DAY25'!D176</f>
        <v>0</v>
      </c>
      <c r="M176" s="55">
        <f>+'DAY24'!M176+'DAY25'!E176</f>
        <v>0</v>
      </c>
      <c r="N176" s="52">
        <f>+'DAY24'!N176+'DAY25'!F176</f>
        <v>0</v>
      </c>
      <c r="O176" s="276">
        <f>+'DAY24'!O176+'DAY25'!G176</f>
        <v>0</v>
      </c>
      <c r="P176" s="53">
        <f t="shared" si="91"/>
        <v>0</v>
      </c>
      <c r="Q176" s="54">
        <f t="shared" si="92"/>
        <v>0</v>
      </c>
      <c r="R176" s="55">
        <f t="shared" si="93"/>
        <v>0</v>
      </c>
      <c r="S176" s="52">
        <f t="shared" si="94"/>
        <v>0</v>
      </c>
      <c r="T176" s="276">
        <f t="shared" si="95"/>
        <v>0</v>
      </c>
      <c r="U176" s="62">
        <f t="shared" si="83"/>
        <v>0</v>
      </c>
    </row>
    <row r="177" spans="1:21" x14ac:dyDescent="0.25">
      <c r="A177" s="318" t="s">
        <v>89</v>
      </c>
      <c r="B177" s="52">
        <f>'DAY24'!H177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+(Table127[[#This Row],[OPENING ]]+Table127[[#This Row],[RECEIPTS]]+Table127[[#This Row],[RETURNS]])-(Table127[[#This Row],[EXCHANGED]]+Table127[[#This Row],[SALES]]+Table127[[#This Row],[ISSUES]])</f>
        <v>17.8</v>
      </c>
      <c r="I177" s="53">
        <v>0</v>
      </c>
      <c r="J177" s="58">
        <f t="shared" si="96"/>
        <v>-17.8</v>
      </c>
      <c r="K177" s="53">
        <f>+'DAY24'!K177+'DAY25'!C177</f>
        <v>0</v>
      </c>
      <c r="L177" s="54">
        <f>+'DAY24'!L177+'DAY25'!D177</f>
        <v>0</v>
      </c>
      <c r="M177" s="55">
        <f>+'DAY24'!M177+'DAY25'!E177</f>
        <v>0</v>
      </c>
      <c r="N177" s="52">
        <f>+'DAY24'!N177+'DAY25'!F177</f>
        <v>0</v>
      </c>
      <c r="O177" s="276">
        <f>+'DAY24'!O177+'DAY25'!G177</f>
        <v>0</v>
      </c>
      <c r="P177" s="53">
        <f t="shared" si="91"/>
        <v>0</v>
      </c>
      <c r="Q177" s="54">
        <f t="shared" si="92"/>
        <v>0</v>
      </c>
      <c r="R177" s="55">
        <f t="shared" si="93"/>
        <v>0</v>
      </c>
      <c r="S177" s="52">
        <f t="shared" si="94"/>
        <v>0</v>
      </c>
      <c r="T177" s="276">
        <f t="shared" si="95"/>
        <v>0</v>
      </c>
      <c r="U177" s="62">
        <f t="shared" si="83"/>
        <v>0</v>
      </c>
    </row>
    <row r="178" spans="1:21" x14ac:dyDescent="0.25">
      <c r="A178" s="318" t="s">
        <v>88</v>
      </c>
      <c r="B178" s="52">
        <f>'DAY24'!H178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+(Table127[[#This Row],[OPENING ]]+Table127[[#This Row],[RECEIPTS]]+Table127[[#This Row],[RETURNS]])-(Table127[[#This Row],[EXCHANGED]]+Table127[[#This Row],[SALES]]+Table127[[#This Row],[ISSUES]])</f>
        <v>0</v>
      </c>
      <c r="I178" s="53">
        <v>0</v>
      </c>
      <c r="J178" s="58">
        <f t="shared" si="96"/>
        <v>0</v>
      </c>
      <c r="K178" s="53">
        <f>+'DAY24'!K178+'DAY25'!C178</f>
        <v>0</v>
      </c>
      <c r="L178" s="54">
        <f>+'DAY24'!L178+'DAY25'!D178</f>
        <v>0</v>
      </c>
      <c r="M178" s="55">
        <f>+'DAY24'!M178+'DAY25'!E178</f>
        <v>0</v>
      </c>
      <c r="N178" s="52">
        <f>+'DAY24'!N178+'DAY25'!F178</f>
        <v>0</v>
      </c>
      <c r="O178" s="276">
        <f>+'DAY24'!O178+'DAY25'!G178</f>
        <v>0</v>
      </c>
      <c r="P178" s="53">
        <f t="shared" si="91"/>
        <v>0</v>
      </c>
      <c r="Q178" s="54">
        <f t="shared" si="92"/>
        <v>0</v>
      </c>
      <c r="R178" s="55">
        <f t="shared" si="93"/>
        <v>0</v>
      </c>
      <c r="S178" s="52">
        <f t="shared" si="94"/>
        <v>0</v>
      </c>
      <c r="T178" s="276">
        <f t="shared" si="95"/>
        <v>0</v>
      </c>
      <c r="U178" s="62">
        <f t="shared" si="83"/>
        <v>0</v>
      </c>
    </row>
    <row r="179" spans="1:21" x14ac:dyDescent="0.25">
      <c r="A179" s="88" t="s">
        <v>90</v>
      </c>
      <c r="B179" s="52">
        <f>'DAY24'!H179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+(Table127[[#This Row],[OPENING ]]+Table127[[#This Row],[RECEIPTS]]+Table127[[#This Row],[RETURNS]])-(Table127[[#This Row],[EXCHANGED]]+Table127[[#This Row],[SALES]]+Table127[[#This Row],[ISSUES]])</f>
        <v>0</v>
      </c>
      <c r="I179" s="53">
        <v>0</v>
      </c>
      <c r="J179" s="58">
        <f t="shared" si="96"/>
        <v>0</v>
      </c>
      <c r="K179" s="53">
        <f>+'DAY24'!K179+'DAY25'!C179</f>
        <v>0</v>
      </c>
      <c r="L179" s="54">
        <f>+'DAY24'!L179+'DAY25'!D179</f>
        <v>0</v>
      </c>
      <c r="M179" s="55">
        <f>+'DAY24'!M179+'DAY25'!E179</f>
        <v>0</v>
      </c>
      <c r="N179" s="52">
        <f>+'DAY24'!N179+'DAY25'!F179</f>
        <v>0</v>
      </c>
      <c r="O179" s="276">
        <f>+'DAY24'!O179+'DAY25'!G179</f>
        <v>0</v>
      </c>
      <c r="P179" s="53">
        <f t="shared" si="91"/>
        <v>0</v>
      </c>
      <c r="Q179" s="54">
        <f t="shared" si="92"/>
        <v>0</v>
      </c>
      <c r="R179" s="55">
        <f t="shared" si="93"/>
        <v>0</v>
      </c>
      <c r="S179" s="52">
        <f t="shared" si="94"/>
        <v>0</v>
      </c>
      <c r="T179" s="276">
        <f t="shared" si="95"/>
        <v>0</v>
      </c>
      <c r="U179" s="62">
        <f t="shared" si="83"/>
        <v>0</v>
      </c>
    </row>
    <row r="180" spans="1:21" x14ac:dyDescent="0.25">
      <c r="A180" s="88" t="s">
        <v>91</v>
      </c>
      <c r="B180" s="52">
        <f>'DAY24'!H180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+(Table127[[#This Row],[OPENING ]]+Table127[[#This Row],[RECEIPTS]]+Table127[[#This Row],[RETURNS]])-(Table127[[#This Row],[EXCHANGED]]+Table127[[#This Row],[SALES]]+Table127[[#This Row],[ISSUES]])</f>
        <v>368.44</v>
      </c>
      <c r="I180" s="53">
        <v>0</v>
      </c>
      <c r="J180" s="58">
        <f t="shared" si="96"/>
        <v>-368.44</v>
      </c>
      <c r="K180" s="53">
        <f>+'DAY24'!K180+'DAY25'!C180</f>
        <v>0</v>
      </c>
      <c r="L180" s="54">
        <f>+'DAY24'!L180+'DAY25'!D180</f>
        <v>0</v>
      </c>
      <c r="M180" s="55">
        <f>+'DAY24'!M180+'DAY25'!E180</f>
        <v>0</v>
      </c>
      <c r="N180" s="52">
        <f>+'DAY24'!N180+'DAY25'!F180</f>
        <v>0</v>
      </c>
      <c r="O180" s="276">
        <f>+'DAY24'!O180+'DAY25'!G180</f>
        <v>87.2</v>
      </c>
      <c r="P180" s="53">
        <f t="shared" si="91"/>
        <v>0</v>
      </c>
      <c r="Q180" s="54">
        <f t="shared" si="92"/>
        <v>0</v>
      </c>
      <c r="R180" s="55">
        <f t="shared" si="93"/>
        <v>0</v>
      </c>
      <c r="S180" s="52">
        <f t="shared" si="94"/>
        <v>0</v>
      </c>
      <c r="T180" s="276">
        <f t="shared" si="95"/>
        <v>3.488</v>
      </c>
      <c r="U180" s="62">
        <f t="shared" si="83"/>
        <v>105.63073394495413</v>
      </c>
    </row>
    <row r="181" spans="1:21" x14ac:dyDescent="0.25">
      <c r="A181" s="88" t="s">
        <v>92</v>
      </c>
      <c r="B181" s="52">
        <f>'DAY24'!H181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+(Table127[[#This Row],[OPENING ]]+Table127[[#This Row],[RECEIPTS]]+Table127[[#This Row],[RETURNS]])-(Table127[[#This Row],[EXCHANGED]]+Table127[[#This Row],[SALES]]+Table127[[#This Row],[ISSUES]])</f>
        <v>0</v>
      </c>
      <c r="I181" s="53">
        <v>0</v>
      </c>
      <c r="J181" s="58">
        <f t="shared" si="96"/>
        <v>0</v>
      </c>
      <c r="K181" s="53">
        <f>+'DAY24'!K181+'DAY25'!C181</f>
        <v>0</v>
      </c>
      <c r="L181" s="54">
        <f>+'DAY24'!L181+'DAY25'!D181</f>
        <v>0</v>
      </c>
      <c r="M181" s="55">
        <f>+'DAY24'!M181+'DAY25'!E181</f>
        <v>0</v>
      </c>
      <c r="N181" s="52">
        <f>+'DAY24'!N181+'DAY25'!F181</f>
        <v>0</v>
      </c>
      <c r="O181" s="276">
        <f>+'DAY24'!O181+'DAY25'!G181</f>
        <v>0</v>
      </c>
      <c r="P181" s="53">
        <f t="shared" si="91"/>
        <v>0</v>
      </c>
      <c r="Q181" s="54">
        <f t="shared" si="92"/>
        <v>0</v>
      </c>
      <c r="R181" s="55">
        <f t="shared" si="93"/>
        <v>0</v>
      </c>
      <c r="S181" s="52">
        <f t="shared" si="94"/>
        <v>0</v>
      </c>
      <c r="T181" s="276">
        <f t="shared" si="95"/>
        <v>0</v>
      </c>
      <c r="U181" s="62">
        <f t="shared" si="83"/>
        <v>0</v>
      </c>
    </row>
    <row r="182" spans="1:21" x14ac:dyDescent="0.25">
      <c r="A182" s="88" t="s">
        <v>111</v>
      </c>
      <c r="B182" s="52">
        <f>'DAY24'!H182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+(Table127[[#This Row],[OPENING ]]+Table127[[#This Row],[RECEIPTS]]+Table127[[#This Row],[RETURNS]])-(Table127[[#This Row],[EXCHANGED]]+Table127[[#This Row],[SALES]]+Table127[[#This Row],[ISSUES]])</f>
        <v>0</v>
      </c>
      <c r="I182" s="53">
        <v>0</v>
      </c>
      <c r="J182" s="58">
        <f t="shared" si="96"/>
        <v>0</v>
      </c>
      <c r="K182" s="53">
        <f>+'DAY24'!K182+'DAY25'!C182</f>
        <v>0</v>
      </c>
      <c r="L182" s="54">
        <f>+'DAY24'!L182+'DAY25'!D182</f>
        <v>0</v>
      </c>
      <c r="M182" s="55">
        <f>+'DAY24'!M182+'DAY25'!E182</f>
        <v>0</v>
      </c>
      <c r="N182" s="52">
        <f>+'DAY24'!N182+'DAY25'!F182</f>
        <v>0</v>
      </c>
      <c r="O182" s="276">
        <f>+'DAY24'!O182+'DAY25'!G182</f>
        <v>0</v>
      </c>
      <c r="P182" s="53">
        <f t="shared" si="91"/>
        <v>0</v>
      </c>
      <c r="Q182" s="54">
        <f t="shared" si="92"/>
        <v>0</v>
      </c>
      <c r="R182" s="55">
        <f t="shared" si="93"/>
        <v>0</v>
      </c>
      <c r="S182" s="52">
        <f t="shared" si="94"/>
        <v>0</v>
      </c>
      <c r="T182" s="276">
        <f t="shared" si="95"/>
        <v>0</v>
      </c>
      <c r="U182" s="62">
        <f t="shared" si="83"/>
        <v>0</v>
      </c>
    </row>
    <row r="183" spans="1:21" x14ac:dyDescent="0.25">
      <c r="A183" s="87" t="s">
        <v>53</v>
      </c>
      <c r="B183" s="52">
        <f>'DAY24'!H183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+(Table127[[#This Row],[OPENING ]]+Table127[[#This Row],[RECEIPTS]]+Table127[[#This Row],[RETURNS]])-(Table127[[#This Row],[EXCHANGED]]+Table127[[#This Row],[SALES]]+Table127[[#This Row],[ISSUES]])</f>
        <v>0</v>
      </c>
      <c r="I183" s="53">
        <v>0</v>
      </c>
      <c r="J183" s="58">
        <f t="shared" si="96"/>
        <v>0</v>
      </c>
      <c r="K183" s="53">
        <f>+'DAY24'!K183+'DAY25'!C183</f>
        <v>0</v>
      </c>
      <c r="L183" s="54">
        <f>+'DAY24'!L183+'DAY25'!D183</f>
        <v>0</v>
      </c>
      <c r="M183" s="55">
        <f>+'DAY24'!M183+'DAY25'!E183</f>
        <v>0</v>
      </c>
      <c r="N183" s="52">
        <f>+'DAY24'!N183+'DAY25'!F183</f>
        <v>0</v>
      </c>
      <c r="O183" s="276">
        <f>+'DAY24'!O183+'DAY25'!G183</f>
        <v>0</v>
      </c>
      <c r="P183" s="53">
        <f t="shared" si="91"/>
        <v>0</v>
      </c>
      <c r="Q183" s="54">
        <f t="shared" si="92"/>
        <v>0</v>
      </c>
      <c r="R183" s="55">
        <f t="shared" si="93"/>
        <v>0</v>
      </c>
      <c r="S183" s="52">
        <f t="shared" si="94"/>
        <v>0</v>
      </c>
      <c r="T183" s="276">
        <f t="shared" si="95"/>
        <v>0</v>
      </c>
      <c r="U183" s="62">
        <f t="shared" si="83"/>
        <v>0</v>
      </c>
    </row>
    <row r="184" spans="1:21" x14ac:dyDescent="0.25">
      <c r="A184" s="321" t="s">
        <v>93</v>
      </c>
      <c r="B184" s="52">
        <f>'DAY24'!H184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+(Table127[[#This Row],[OPENING ]]+Table127[[#This Row],[RECEIPTS]]+Table127[[#This Row],[RETURNS]])-(Table127[[#This Row],[EXCHANGED]]+Table127[[#This Row],[SALES]]+Table127[[#This Row],[ISSUES]])</f>
        <v>0</v>
      </c>
      <c r="I184" s="53">
        <v>0</v>
      </c>
      <c r="J184" s="58">
        <f t="shared" si="96"/>
        <v>0</v>
      </c>
      <c r="K184" s="53">
        <f>+'DAY24'!K184+'DAY25'!C184</f>
        <v>0</v>
      </c>
      <c r="L184" s="54">
        <f>+'DAY24'!L184+'DAY25'!D184</f>
        <v>0</v>
      </c>
      <c r="M184" s="55">
        <f>+'DAY24'!M184+'DAY25'!E184</f>
        <v>0</v>
      </c>
      <c r="N184" s="52">
        <f>+'DAY24'!N184+'DAY25'!F184</f>
        <v>0</v>
      </c>
      <c r="O184" s="276">
        <f>+'DAY24'!O184+'DAY25'!G184</f>
        <v>0</v>
      </c>
      <c r="P184" s="53">
        <f t="shared" si="91"/>
        <v>0</v>
      </c>
      <c r="Q184" s="54">
        <f t="shared" si="92"/>
        <v>0</v>
      </c>
      <c r="R184" s="55">
        <f t="shared" si="93"/>
        <v>0</v>
      </c>
      <c r="S184" s="52">
        <f t="shared" si="94"/>
        <v>0</v>
      </c>
      <c r="T184" s="276">
        <f t="shared" si="95"/>
        <v>0</v>
      </c>
      <c r="U184" s="62">
        <f t="shared" si="83"/>
        <v>0</v>
      </c>
    </row>
    <row r="185" spans="1:21" x14ac:dyDescent="0.25">
      <c r="A185" s="321" t="s">
        <v>94</v>
      </c>
      <c r="B185" s="52">
        <f>'DAY24'!H185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+(Table127[[#This Row],[OPENING ]]+Table127[[#This Row],[RECEIPTS]]+Table127[[#This Row],[RETURNS]])-(Table127[[#This Row],[EXCHANGED]]+Table127[[#This Row],[SALES]]+Table127[[#This Row],[ISSUES]])</f>
        <v>0</v>
      </c>
      <c r="I185" s="53">
        <v>0</v>
      </c>
      <c r="J185" s="58">
        <f t="shared" si="96"/>
        <v>0</v>
      </c>
      <c r="K185" s="53">
        <f>+'DAY24'!K185+'DAY25'!C185</f>
        <v>0</v>
      </c>
      <c r="L185" s="54">
        <f>+'DAY24'!L185+'DAY25'!D185</f>
        <v>0</v>
      </c>
      <c r="M185" s="55">
        <f>+'DAY24'!M185+'DAY25'!E185</f>
        <v>0</v>
      </c>
      <c r="N185" s="52">
        <f>+'DAY24'!N185+'DAY25'!F185</f>
        <v>0</v>
      </c>
      <c r="O185" s="276">
        <f>+'DAY24'!O185+'DAY25'!G185</f>
        <v>0</v>
      </c>
      <c r="P185" s="53">
        <f t="shared" si="91"/>
        <v>0</v>
      </c>
      <c r="Q185" s="54">
        <f t="shared" si="92"/>
        <v>0</v>
      </c>
      <c r="R185" s="55">
        <f t="shared" si="93"/>
        <v>0</v>
      </c>
      <c r="S185" s="52">
        <f t="shared" si="94"/>
        <v>0</v>
      </c>
      <c r="T185" s="276">
        <f t="shared" si="95"/>
        <v>0</v>
      </c>
      <c r="U185" s="62">
        <f t="shared" si="83"/>
        <v>0</v>
      </c>
    </row>
    <row r="186" spans="1:21" x14ac:dyDescent="0.25">
      <c r="A186" s="84" t="s">
        <v>97</v>
      </c>
      <c r="B186" s="52">
        <f>'DAY24'!H186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+(Table127[[#This Row],[OPENING ]]+Table127[[#This Row],[RECEIPTS]]+Table127[[#This Row],[RETURNS]])-(Table127[[#This Row],[EXCHANGED]]+Table127[[#This Row],[SALES]]+Table127[[#This Row],[ISSUES]])</f>
        <v>655.4</v>
      </c>
      <c r="I186" s="53">
        <v>0</v>
      </c>
      <c r="J186" s="58">
        <f t="shared" si="96"/>
        <v>-655.4</v>
      </c>
      <c r="K186" s="53">
        <f>+'DAY24'!K186+'DAY25'!C186</f>
        <v>0</v>
      </c>
      <c r="L186" s="54">
        <f>+'DAY24'!L186+'DAY25'!D186</f>
        <v>0</v>
      </c>
      <c r="M186" s="55">
        <f>+'DAY24'!M186+'DAY25'!E186</f>
        <v>0</v>
      </c>
      <c r="N186" s="52">
        <f>+'DAY24'!N186+'DAY25'!F186</f>
        <v>0</v>
      </c>
      <c r="O186" s="276">
        <f>+'DAY24'!O186+'DAY25'!G186</f>
        <v>0</v>
      </c>
      <c r="P186" s="53">
        <f t="shared" si="91"/>
        <v>0</v>
      </c>
      <c r="Q186" s="54">
        <f t="shared" si="92"/>
        <v>0</v>
      </c>
      <c r="R186" s="55">
        <f t="shared" si="93"/>
        <v>0</v>
      </c>
      <c r="S186" s="52">
        <f t="shared" si="94"/>
        <v>0</v>
      </c>
      <c r="T186" s="276">
        <f t="shared" si="95"/>
        <v>0</v>
      </c>
      <c r="U186" s="62">
        <f t="shared" si="83"/>
        <v>0</v>
      </c>
    </row>
    <row r="187" spans="1:21" x14ac:dyDescent="0.25">
      <c r="A187" s="84" t="s">
        <v>96</v>
      </c>
      <c r="B187" s="52">
        <f>'DAY24'!H187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+(Table127[[#This Row],[OPENING ]]+Table127[[#This Row],[RECEIPTS]]+Table127[[#This Row],[RETURNS]])-(Table127[[#This Row],[EXCHANGED]]+Table127[[#This Row],[SALES]]+Table127[[#This Row],[ISSUES]])</f>
        <v>0</v>
      </c>
      <c r="I187" s="53">
        <v>0</v>
      </c>
      <c r="J187" s="58">
        <f t="shared" si="96"/>
        <v>0</v>
      </c>
      <c r="K187" s="53">
        <f>+'DAY24'!K187+'DAY25'!C187</f>
        <v>0</v>
      </c>
      <c r="L187" s="54">
        <f>+'DAY24'!L187+'DAY25'!D187</f>
        <v>0</v>
      </c>
      <c r="M187" s="55">
        <f>+'DAY24'!M187+'DAY25'!E187</f>
        <v>0</v>
      </c>
      <c r="N187" s="52">
        <f>+'DAY24'!N187+'DAY25'!F187</f>
        <v>0</v>
      </c>
      <c r="O187" s="276">
        <f>+'DAY24'!O187+'DAY25'!G187</f>
        <v>0</v>
      </c>
      <c r="P187" s="53">
        <f t="shared" si="91"/>
        <v>0</v>
      </c>
      <c r="Q187" s="54">
        <f t="shared" si="92"/>
        <v>0</v>
      </c>
      <c r="R187" s="55">
        <f t="shared" si="93"/>
        <v>0</v>
      </c>
      <c r="S187" s="52">
        <f t="shared" si="94"/>
        <v>0</v>
      </c>
      <c r="T187" s="276">
        <f t="shared" si="95"/>
        <v>0</v>
      </c>
      <c r="U187" s="62">
        <f t="shared" si="83"/>
        <v>0</v>
      </c>
    </row>
    <row r="188" spans="1:21" x14ac:dyDescent="0.25">
      <c r="A188" s="84" t="s">
        <v>95</v>
      </c>
      <c r="B188" s="52">
        <f>'DAY24'!H188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+(Table127[[#This Row],[OPENING ]]+Table127[[#This Row],[RECEIPTS]]+Table127[[#This Row],[RETURNS]])-(Table127[[#This Row],[EXCHANGED]]+Table127[[#This Row],[SALES]]+Table127[[#This Row],[ISSUES]])</f>
        <v>9.8000000000000007</v>
      </c>
      <c r="I188" s="53">
        <v>0</v>
      </c>
      <c r="J188" s="58">
        <f t="shared" si="96"/>
        <v>-9.8000000000000007</v>
      </c>
      <c r="K188" s="53">
        <f>+'DAY24'!K188+'DAY25'!C188</f>
        <v>0</v>
      </c>
      <c r="L188" s="54">
        <f>+'DAY24'!L188+'DAY25'!D188</f>
        <v>0</v>
      </c>
      <c r="M188" s="55">
        <f>+'DAY24'!M188+'DAY25'!E188</f>
        <v>0</v>
      </c>
      <c r="N188" s="52">
        <f>+'DAY24'!N188+'DAY25'!F188</f>
        <v>0</v>
      </c>
      <c r="O188" s="276">
        <f>+'DAY24'!O188+'DAY25'!G188</f>
        <v>0</v>
      </c>
      <c r="P188" s="53">
        <f t="shared" si="91"/>
        <v>0</v>
      </c>
      <c r="Q188" s="54">
        <f t="shared" si="92"/>
        <v>0</v>
      </c>
      <c r="R188" s="55">
        <f t="shared" si="93"/>
        <v>0</v>
      </c>
      <c r="S188" s="52">
        <f t="shared" si="94"/>
        <v>0</v>
      </c>
      <c r="T188" s="276">
        <f t="shared" si="95"/>
        <v>0</v>
      </c>
      <c r="U188" s="62">
        <f t="shared" si="83"/>
        <v>0</v>
      </c>
    </row>
    <row r="189" spans="1:21" x14ac:dyDescent="0.25">
      <c r="A189" s="92" t="s">
        <v>98</v>
      </c>
      <c r="B189" s="52">
        <f>'DAY24'!H189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+(Table127[[#This Row],[OPENING ]]+Table127[[#This Row],[RECEIPTS]]+Table127[[#This Row],[RETURNS]])-(Table127[[#This Row],[EXCHANGED]]+Table127[[#This Row],[SALES]]+Table127[[#This Row],[ISSUES]])</f>
        <v>0</v>
      </c>
      <c r="I189" s="53">
        <v>0</v>
      </c>
      <c r="J189" s="58">
        <f t="shared" si="96"/>
        <v>0</v>
      </c>
      <c r="K189" s="53">
        <f>+'DAY24'!K189+'DAY25'!C189</f>
        <v>0</v>
      </c>
      <c r="L189" s="54">
        <f>+'DAY24'!L189+'DAY25'!D189</f>
        <v>0</v>
      </c>
      <c r="M189" s="55">
        <f>+'DAY24'!M189+'DAY25'!E189</f>
        <v>0</v>
      </c>
      <c r="N189" s="52">
        <f>+'DAY24'!N189+'DAY25'!F189</f>
        <v>0</v>
      </c>
      <c r="O189" s="276">
        <f>+'DAY24'!O189+'DAY25'!G189</f>
        <v>0</v>
      </c>
      <c r="P189" s="53">
        <f t="shared" si="91"/>
        <v>0</v>
      </c>
      <c r="Q189" s="54">
        <f t="shared" si="92"/>
        <v>0</v>
      </c>
      <c r="R189" s="55">
        <f t="shared" si="93"/>
        <v>0</v>
      </c>
      <c r="S189" s="52">
        <f t="shared" si="94"/>
        <v>0</v>
      </c>
      <c r="T189" s="276">
        <f t="shared" si="95"/>
        <v>0</v>
      </c>
      <c r="U189" s="62">
        <f t="shared" si="83"/>
        <v>0</v>
      </c>
    </row>
    <row r="190" spans="1:21" x14ac:dyDescent="0.25">
      <c r="A190" s="92" t="s">
        <v>99</v>
      </c>
      <c r="B190" s="52">
        <f>'DAY24'!H190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+(Table127[[#This Row],[OPENING ]]+Table127[[#This Row],[RECEIPTS]]+Table127[[#This Row],[RETURNS]])-(Table127[[#This Row],[EXCHANGED]]+Table127[[#This Row],[SALES]]+Table127[[#This Row],[ISSUES]])</f>
        <v>0</v>
      </c>
      <c r="I190" s="53">
        <v>0</v>
      </c>
      <c r="J190" s="58">
        <f t="shared" si="96"/>
        <v>0</v>
      </c>
      <c r="K190" s="53">
        <f>+'DAY24'!K190+'DAY25'!C190</f>
        <v>0</v>
      </c>
      <c r="L190" s="54">
        <f>+'DAY24'!L190+'DAY25'!D190</f>
        <v>0</v>
      </c>
      <c r="M190" s="55">
        <f>+'DAY24'!M190+'DAY25'!E190</f>
        <v>0</v>
      </c>
      <c r="N190" s="52">
        <f>+'DAY24'!N190+'DAY25'!F190</f>
        <v>0</v>
      </c>
      <c r="O190" s="276">
        <f>+'DAY24'!O190+'DAY25'!G190</f>
        <v>0</v>
      </c>
      <c r="P190" s="53">
        <f t="shared" si="91"/>
        <v>0</v>
      </c>
      <c r="Q190" s="54">
        <f t="shared" si="92"/>
        <v>0</v>
      </c>
      <c r="R190" s="55">
        <f t="shared" si="93"/>
        <v>0</v>
      </c>
      <c r="S190" s="52">
        <f t="shared" si="94"/>
        <v>0</v>
      </c>
      <c r="T190" s="276">
        <f t="shared" si="95"/>
        <v>0</v>
      </c>
      <c r="U190" s="62">
        <f t="shared" si="83"/>
        <v>0</v>
      </c>
    </row>
    <row r="191" spans="1:21" x14ac:dyDescent="0.25">
      <c r="A191" s="93" t="s">
        <v>100</v>
      </c>
      <c r="B191" s="52">
        <f>'DAY24'!H191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+(Table127[[#This Row],[OPENING ]]+Table127[[#This Row],[RECEIPTS]]+Table127[[#This Row],[RETURNS]])-(Table127[[#This Row],[EXCHANGED]]+Table127[[#This Row],[SALES]]+Table127[[#This Row],[ISSUES]])</f>
        <v>35</v>
      </c>
      <c r="I191" s="53">
        <v>0</v>
      </c>
      <c r="J191" s="58">
        <f t="shared" si="96"/>
        <v>-35</v>
      </c>
      <c r="K191" s="53">
        <f>+'DAY24'!K191+'DAY25'!C191</f>
        <v>25</v>
      </c>
      <c r="L191" s="54">
        <f>+'DAY24'!L191+'DAY25'!D191</f>
        <v>0</v>
      </c>
      <c r="M191" s="55">
        <f>+'DAY24'!M191+'DAY25'!E191</f>
        <v>0</v>
      </c>
      <c r="N191" s="52">
        <f>+'DAY24'!N191+'DAY25'!F191</f>
        <v>0</v>
      </c>
      <c r="O191" s="276">
        <f>+'DAY24'!O191+'DAY25'!G191</f>
        <v>0</v>
      </c>
      <c r="P191" s="53">
        <f t="shared" si="91"/>
        <v>1</v>
      </c>
      <c r="Q191" s="54">
        <f t="shared" si="92"/>
        <v>0</v>
      </c>
      <c r="R191" s="55">
        <f t="shared" si="93"/>
        <v>0</v>
      </c>
      <c r="S191" s="52">
        <f t="shared" si="94"/>
        <v>0</v>
      </c>
      <c r="T191" s="276">
        <f t="shared" si="95"/>
        <v>0</v>
      </c>
      <c r="U191" s="62">
        <f t="shared" si="83"/>
        <v>35</v>
      </c>
    </row>
    <row r="192" spans="1:21" x14ac:dyDescent="0.25">
      <c r="A192" s="81" t="s">
        <v>101</v>
      </c>
      <c r="B192" s="52">
        <f>'DAY24'!H192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+(Table127[[#This Row],[OPENING ]]+Table127[[#This Row],[RECEIPTS]]+Table127[[#This Row],[RETURNS]])-(Table127[[#This Row],[EXCHANGED]]+Table127[[#This Row],[SALES]]+Table127[[#This Row],[ISSUES]])</f>
        <v>10.199999999999999</v>
      </c>
      <c r="I192" s="53">
        <v>0</v>
      </c>
      <c r="J192" s="58">
        <f t="shared" si="96"/>
        <v>-10.199999999999999</v>
      </c>
      <c r="K192" s="53">
        <f>+'DAY24'!K192+'DAY25'!C192</f>
        <v>0</v>
      </c>
      <c r="L192" s="54">
        <f>+'DAY24'!L192+'DAY25'!D192</f>
        <v>0</v>
      </c>
      <c r="M192" s="55">
        <f>+'DAY24'!M192+'DAY25'!E192</f>
        <v>0</v>
      </c>
      <c r="N192" s="52">
        <f>+'DAY24'!N192+'DAY25'!F192</f>
        <v>0</v>
      </c>
      <c r="O192" s="276">
        <f>+'DAY24'!O192+'DAY25'!G192</f>
        <v>0</v>
      </c>
      <c r="P192" s="53">
        <f t="shared" si="91"/>
        <v>0</v>
      </c>
      <c r="Q192" s="54">
        <f t="shared" si="92"/>
        <v>0</v>
      </c>
      <c r="R192" s="55">
        <f t="shared" si="93"/>
        <v>0</v>
      </c>
      <c r="S192" s="52">
        <f t="shared" si="94"/>
        <v>0</v>
      </c>
      <c r="T192" s="276">
        <f t="shared" si="95"/>
        <v>0</v>
      </c>
      <c r="U192" s="62">
        <f t="shared" si="83"/>
        <v>0</v>
      </c>
    </row>
    <row r="193" spans="1:21" x14ac:dyDescent="0.25">
      <c r="A193" s="109" t="s">
        <v>102</v>
      </c>
      <c r="B193" s="52">
        <f>'DAY24'!H193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+(Table127[[#This Row],[OPENING ]]+Table127[[#This Row],[RECEIPTS]]+Table127[[#This Row],[RETURNS]])-(Table127[[#This Row],[EXCHANGED]]+Table127[[#This Row],[SALES]]+Table127[[#This Row],[ISSUES]])</f>
        <v>0</v>
      </c>
      <c r="I193" s="53">
        <v>0</v>
      </c>
      <c r="J193" s="58">
        <f t="shared" si="96"/>
        <v>0</v>
      </c>
      <c r="K193" s="53">
        <f>+'DAY24'!K193+'DAY25'!C193</f>
        <v>0</v>
      </c>
      <c r="L193" s="54">
        <f>+'DAY24'!L193+'DAY25'!D193</f>
        <v>0</v>
      </c>
      <c r="M193" s="55">
        <f>+'DAY24'!M193+'DAY25'!E193</f>
        <v>0</v>
      </c>
      <c r="N193" s="52">
        <f>+'DAY24'!N193+'DAY25'!F193</f>
        <v>0</v>
      </c>
      <c r="O193" s="276">
        <f>+'DAY24'!O193+'DAY25'!G193</f>
        <v>0</v>
      </c>
      <c r="P193" s="53">
        <f t="shared" si="91"/>
        <v>0</v>
      </c>
      <c r="Q193" s="54">
        <f t="shared" si="92"/>
        <v>0</v>
      </c>
      <c r="R193" s="55">
        <f t="shared" si="93"/>
        <v>0</v>
      </c>
      <c r="S193" s="52">
        <f t="shared" si="94"/>
        <v>0</v>
      </c>
      <c r="T193" s="276">
        <f t="shared" si="95"/>
        <v>0</v>
      </c>
      <c r="U193" s="62">
        <f t="shared" si="83"/>
        <v>0</v>
      </c>
    </row>
    <row r="194" spans="1:21" x14ac:dyDescent="0.25">
      <c r="A194" s="318" t="s">
        <v>103</v>
      </c>
      <c r="B194" s="52">
        <f>'DAY24'!H194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+(Table127[[#This Row],[OPENING ]]+Table127[[#This Row],[RECEIPTS]]+Table127[[#This Row],[RETURNS]])-(Table127[[#This Row],[EXCHANGED]]+Table127[[#This Row],[SALES]]+Table127[[#This Row],[ISSUES]])</f>
        <v>855.4</v>
      </c>
      <c r="I194" s="53">
        <v>0</v>
      </c>
      <c r="J194" s="58">
        <f t="shared" si="96"/>
        <v>-855.4</v>
      </c>
      <c r="K194" s="53">
        <f>+'DAY24'!K194+'DAY25'!C194</f>
        <v>0</v>
      </c>
      <c r="L194" s="54">
        <f>+'DAY24'!L194+'DAY25'!D194</f>
        <v>0</v>
      </c>
      <c r="M194" s="55">
        <f>+'DAY24'!M194+'DAY25'!E194</f>
        <v>0</v>
      </c>
      <c r="N194" s="52">
        <f>+'DAY24'!N194+'DAY25'!F194</f>
        <v>0</v>
      </c>
      <c r="O194" s="276">
        <f>+'DAY24'!O194+'DAY25'!G194</f>
        <v>0</v>
      </c>
      <c r="P194" s="53">
        <f t="shared" si="91"/>
        <v>0</v>
      </c>
      <c r="Q194" s="54">
        <f t="shared" si="92"/>
        <v>0</v>
      </c>
      <c r="R194" s="55">
        <f t="shared" si="93"/>
        <v>0</v>
      </c>
      <c r="S194" s="52">
        <f t="shared" si="94"/>
        <v>0</v>
      </c>
      <c r="T194" s="276">
        <f t="shared" si="95"/>
        <v>0</v>
      </c>
      <c r="U194" s="62">
        <f t="shared" si="83"/>
        <v>0</v>
      </c>
    </row>
    <row r="195" spans="1:21" x14ac:dyDescent="0.25">
      <c r="A195" s="87" t="s">
        <v>247</v>
      </c>
      <c r="B195" s="52">
        <f>'DAY24'!H195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+(Table127[[#This Row],[OPENING ]]+Table127[[#This Row],[RECEIPTS]]+Table127[[#This Row],[RETURNS]])-(Table127[[#This Row],[EXCHANGED]]+Table127[[#This Row],[SALES]]+Table127[[#This Row],[ISSUES]])</f>
        <v>3516.4</v>
      </c>
      <c r="I195" s="53">
        <v>0</v>
      </c>
      <c r="J195" s="58">
        <f t="shared" si="96"/>
        <v>-3516.4</v>
      </c>
      <c r="K195" s="53">
        <f>+'DAY24'!K195+'DAY25'!C195</f>
        <v>0</v>
      </c>
      <c r="L195" s="54">
        <f>+'DAY24'!L195+'DAY25'!D195</f>
        <v>9.6</v>
      </c>
      <c r="M195" s="55">
        <f>+'DAY24'!M195+'DAY25'!E195</f>
        <v>0</v>
      </c>
      <c r="N195" s="52">
        <f>+'DAY24'!N195+'DAY25'!F195</f>
        <v>0</v>
      </c>
      <c r="O195" s="276">
        <f>+'DAY24'!O195+'DAY25'!G195</f>
        <v>0</v>
      </c>
      <c r="P195" s="53">
        <f t="shared" si="91"/>
        <v>0</v>
      </c>
      <c r="Q195" s="54">
        <f t="shared" si="92"/>
        <v>0.38400000000000001</v>
      </c>
      <c r="R195" s="55">
        <f t="shared" si="93"/>
        <v>0</v>
      </c>
      <c r="S195" s="52">
        <f t="shared" si="94"/>
        <v>0</v>
      </c>
      <c r="T195" s="276">
        <f t="shared" si="95"/>
        <v>0</v>
      </c>
      <c r="U195" s="62">
        <f t="shared" si="83"/>
        <v>9157.2916666666661</v>
      </c>
    </row>
    <row r="196" spans="1:21" x14ac:dyDescent="0.25">
      <c r="A196" s="87" t="s">
        <v>104</v>
      </c>
      <c r="B196" s="52">
        <f>'DAY24'!H196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+(Table127[[#This Row],[OPENING ]]+Table127[[#This Row],[RECEIPTS]]+Table127[[#This Row],[RETURNS]])-(Table127[[#This Row],[EXCHANGED]]+Table127[[#This Row],[SALES]]+Table127[[#This Row],[ISSUES]])</f>
        <v>200</v>
      </c>
      <c r="I196" s="53">
        <v>0</v>
      </c>
      <c r="J196" s="58">
        <f t="shared" si="96"/>
        <v>-200</v>
      </c>
      <c r="K196" s="53">
        <f>+'DAY24'!K196+'DAY25'!C196</f>
        <v>0</v>
      </c>
      <c r="L196" s="54">
        <f>+'DAY24'!L196+'DAY25'!D196</f>
        <v>0</v>
      </c>
      <c r="M196" s="55">
        <f>+'DAY24'!M196+'DAY25'!E196</f>
        <v>0</v>
      </c>
      <c r="N196" s="52">
        <f>+'DAY24'!N196+'DAY25'!F196</f>
        <v>0</v>
      </c>
      <c r="O196" s="276">
        <f>+'DAY24'!O196+'DAY25'!G196</f>
        <v>0</v>
      </c>
      <c r="P196" s="53">
        <f t="shared" si="91"/>
        <v>0</v>
      </c>
      <c r="Q196" s="54">
        <f t="shared" si="92"/>
        <v>0</v>
      </c>
      <c r="R196" s="55">
        <f t="shared" si="93"/>
        <v>0</v>
      </c>
      <c r="S196" s="52">
        <f t="shared" si="94"/>
        <v>0</v>
      </c>
      <c r="T196" s="276">
        <f t="shared" si="95"/>
        <v>0</v>
      </c>
      <c r="U196" s="62">
        <f t="shared" si="83"/>
        <v>0</v>
      </c>
    </row>
    <row r="197" spans="1:21" x14ac:dyDescent="0.25">
      <c r="A197" s="85" t="s">
        <v>118</v>
      </c>
      <c r="B197" s="52">
        <f>'DAY24'!H197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+(Table127[[#This Row],[OPENING ]]+Table127[[#This Row],[RECEIPTS]]+Table127[[#This Row],[RETURNS]])-(Table127[[#This Row],[EXCHANGED]]+Table127[[#This Row],[SALES]]+Table127[[#This Row],[ISSUES]])</f>
        <v>0</v>
      </c>
      <c r="I197" s="53">
        <v>0</v>
      </c>
      <c r="J197" s="58">
        <f t="shared" si="96"/>
        <v>0</v>
      </c>
      <c r="K197" s="53">
        <f>+'DAY24'!K197+'DAY25'!C197</f>
        <v>0</v>
      </c>
      <c r="L197" s="54">
        <f>+'DAY24'!L197+'DAY25'!D197</f>
        <v>0</v>
      </c>
      <c r="M197" s="55">
        <f>+'DAY24'!M197+'DAY25'!E197</f>
        <v>0</v>
      </c>
      <c r="N197" s="52">
        <f>+'DAY24'!N197+'DAY25'!F197</f>
        <v>0</v>
      </c>
      <c r="O197" s="276">
        <f>+'DAY24'!O197+'DAY25'!G197</f>
        <v>0</v>
      </c>
      <c r="P197" s="53">
        <f t="shared" si="91"/>
        <v>0</v>
      </c>
      <c r="Q197" s="54">
        <f t="shared" si="92"/>
        <v>0</v>
      </c>
      <c r="R197" s="55">
        <f t="shared" si="93"/>
        <v>0</v>
      </c>
      <c r="S197" s="52">
        <f t="shared" si="94"/>
        <v>0</v>
      </c>
      <c r="T197" s="276">
        <f t="shared" si="95"/>
        <v>0</v>
      </c>
      <c r="U197" s="62">
        <f t="shared" si="83"/>
        <v>0</v>
      </c>
    </row>
    <row r="198" spans="1:21" x14ac:dyDescent="0.25">
      <c r="A198" s="94" t="s">
        <v>119</v>
      </c>
      <c r="B198" s="52">
        <f>'DAY24'!H198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+(Table127[[#This Row],[OPENING ]]+Table127[[#This Row],[RECEIPTS]]+Table127[[#This Row],[RETURNS]])-(Table127[[#This Row],[EXCHANGED]]+Table127[[#This Row],[SALES]]+Table127[[#This Row],[ISSUES]])</f>
        <v>0</v>
      </c>
      <c r="I198" s="53">
        <v>0</v>
      </c>
      <c r="J198" s="58">
        <f t="shared" si="96"/>
        <v>0</v>
      </c>
      <c r="K198" s="53">
        <f>+'DAY24'!K198+'DAY25'!C198</f>
        <v>0</v>
      </c>
      <c r="L198" s="54">
        <f>+'DAY24'!L198+'DAY25'!D198</f>
        <v>0</v>
      </c>
      <c r="M198" s="55">
        <f>+'DAY24'!M198+'DAY25'!E198</f>
        <v>0</v>
      </c>
      <c r="N198" s="52">
        <f>+'DAY24'!N198+'DAY25'!F198</f>
        <v>0</v>
      </c>
      <c r="O198" s="276">
        <f>+'DAY24'!O198+'DAY25'!G198</f>
        <v>0</v>
      </c>
      <c r="P198" s="53">
        <f t="shared" si="91"/>
        <v>0</v>
      </c>
      <c r="Q198" s="54">
        <f t="shared" si="92"/>
        <v>0</v>
      </c>
      <c r="R198" s="55">
        <f t="shared" si="93"/>
        <v>0</v>
      </c>
      <c r="S198" s="52">
        <f t="shared" si="94"/>
        <v>0</v>
      </c>
      <c r="T198" s="276">
        <f t="shared" si="95"/>
        <v>0</v>
      </c>
      <c r="U198" s="62">
        <f t="shared" si="83"/>
        <v>0</v>
      </c>
    </row>
    <row r="199" spans="1:21" x14ac:dyDescent="0.25">
      <c r="A199" s="84" t="s">
        <v>145</v>
      </c>
      <c r="B199" s="52">
        <f>'DAY24'!H199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+(Table127[[#This Row],[OPENING ]]+Table127[[#This Row],[RECEIPTS]]+Table127[[#This Row],[RETURNS]])-(Table127[[#This Row],[EXCHANGED]]+Table127[[#This Row],[SALES]]+Table127[[#This Row],[ISSUES]])</f>
        <v>0</v>
      </c>
      <c r="I199" s="53">
        <v>0</v>
      </c>
      <c r="J199" s="58">
        <f t="shared" si="96"/>
        <v>0</v>
      </c>
      <c r="K199" s="53">
        <f>+'DAY24'!K199+'DAY25'!C199</f>
        <v>0</v>
      </c>
      <c r="L199" s="54">
        <f>+'DAY24'!L199+'DAY25'!D199</f>
        <v>0</v>
      </c>
      <c r="M199" s="55">
        <f>+'DAY24'!M199+'DAY25'!E199</f>
        <v>0</v>
      </c>
      <c r="N199" s="52">
        <f>+'DAY24'!N199+'DAY25'!F199</f>
        <v>0</v>
      </c>
      <c r="O199" s="276">
        <f>+'DAY24'!O199+'DAY25'!G199</f>
        <v>0</v>
      </c>
      <c r="P199" s="53">
        <f t="shared" si="91"/>
        <v>0</v>
      </c>
      <c r="Q199" s="54">
        <f t="shared" si="92"/>
        <v>0</v>
      </c>
      <c r="R199" s="55">
        <f t="shared" si="93"/>
        <v>0</v>
      </c>
      <c r="S199" s="52">
        <f t="shared" si="94"/>
        <v>0</v>
      </c>
      <c r="T199" s="276">
        <f t="shared" si="95"/>
        <v>0</v>
      </c>
      <c r="U199" s="62">
        <f t="shared" si="83"/>
        <v>0</v>
      </c>
    </row>
    <row r="200" spans="1:21" x14ac:dyDescent="0.25">
      <c r="A200" s="88" t="s">
        <v>218</v>
      </c>
      <c r="B200" s="52">
        <f>'DAY24'!H200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+(Table127[[#This Row],[OPENING ]]+Table127[[#This Row],[RECEIPTS]]+Table127[[#This Row],[RETURNS]])-(Table127[[#This Row],[EXCHANGED]]+Table127[[#This Row],[SALES]]+Table127[[#This Row],[ISSUES]])</f>
        <v>0</v>
      </c>
      <c r="I200" s="53">
        <v>0</v>
      </c>
      <c r="J200" s="58">
        <f t="shared" si="96"/>
        <v>0</v>
      </c>
      <c r="K200" s="53">
        <f>+'DAY24'!K200+'DAY25'!C200</f>
        <v>0</v>
      </c>
      <c r="L200" s="54">
        <f>+'DAY24'!L200+'DAY25'!D200</f>
        <v>0</v>
      </c>
      <c r="M200" s="55">
        <f>+'DAY24'!M200+'DAY25'!E200</f>
        <v>0</v>
      </c>
      <c r="N200" s="52">
        <f>+'DAY24'!N200+'DAY25'!F200</f>
        <v>0</v>
      </c>
      <c r="O200" s="276">
        <f>+'DAY24'!O200+'DAY25'!G200</f>
        <v>0</v>
      </c>
      <c r="P200" s="53">
        <f t="shared" si="91"/>
        <v>0</v>
      </c>
      <c r="Q200" s="54">
        <f t="shared" si="92"/>
        <v>0</v>
      </c>
      <c r="R200" s="55">
        <f t="shared" si="93"/>
        <v>0</v>
      </c>
      <c r="S200" s="52">
        <f t="shared" si="94"/>
        <v>0</v>
      </c>
      <c r="T200" s="276">
        <f t="shared" si="95"/>
        <v>0</v>
      </c>
      <c r="U200" s="62">
        <f t="shared" si="83"/>
        <v>0</v>
      </c>
    </row>
    <row r="201" spans="1:21" x14ac:dyDescent="0.25">
      <c r="A201" s="88" t="s">
        <v>219</v>
      </c>
      <c r="B201" s="52">
        <f>'DAY24'!H201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+(Table127[[#This Row],[OPENING ]]+Table127[[#This Row],[RECEIPTS]]+Table127[[#This Row],[RETURNS]])-(Table127[[#This Row],[EXCHANGED]]+Table127[[#This Row],[SALES]]+Table127[[#This Row],[ISSUES]])</f>
        <v>0</v>
      </c>
      <c r="I201" s="53">
        <v>0</v>
      </c>
      <c r="J201" s="58">
        <f t="shared" si="96"/>
        <v>0</v>
      </c>
      <c r="K201" s="53">
        <f>+'DAY24'!K201+'DAY25'!C201</f>
        <v>0</v>
      </c>
      <c r="L201" s="54">
        <f>+'DAY24'!L201+'DAY25'!D201</f>
        <v>0</v>
      </c>
      <c r="M201" s="55">
        <f>+'DAY24'!M201+'DAY25'!E201</f>
        <v>0</v>
      </c>
      <c r="N201" s="52">
        <f>+'DAY24'!N201+'DAY25'!F201</f>
        <v>0</v>
      </c>
      <c r="O201" s="276">
        <f>+'DAY24'!O201+'DAY25'!G201</f>
        <v>0</v>
      </c>
      <c r="P201" s="53">
        <f t="shared" si="91"/>
        <v>0</v>
      </c>
      <c r="Q201" s="54">
        <f t="shared" si="92"/>
        <v>0</v>
      </c>
      <c r="R201" s="55">
        <f t="shared" si="93"/>
        <v>0</v>
      </c>
      <c r="S201" s="52">
        <f t="shared" si="94"/>
        <v>0</v>
      </c>
      <c r="T201" s="276">
        <f t="shared" si="95"/>
        <v>0</v>
      </c>
      <c r="U201" s="62">
        <f t="shared" si="83"/>
        <v>0</v>
      </c>
    </row>
    <row r="202" spans="1:21" x14ac:dyDescent="0.25">
      <c r="A202" s="317" t="s">
        <v>234</v>
      </c>
      <c r="B202" s="52">
        <f>'DAY24'!H202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+(Table127[[#This Row],[OPENING ]]+Table127[[#This Row],[RECEIPTS]]+Table127[[#This Row],[RETURNS]])-(Table127[[#This Row],[EXCHANGED]]+Table127[[#This Row],[SALES]]+Table127[[#This Row],[ISSUES]])</f>
        <v>0.19999999999999896</v>
      </c>
      <c r="I202" s="53">
        <v>0</v>
      </c>
      <c r="J202" s="58">
        <f t="shared" si="96"/>
        <v>-0.19999999999999896</v>
      </c>
      <c r="K202" s="53">
        <f>+'DAY24'!K202+'DAY25'!C202</f>
        <v>0</v>
      </c>
      <c r="L202" s="54">
        <f>+'DAY24'!L202+'DAY25'!D202</f>
        <v>0</v>
      </c>
      <c r="M202" s="55">
        <f>+'DAY24'!M202+'DAY25'!E202</f>
        <v>0</v>
      </c>
      <c r="N202" s="52">
        <f>+'DAY24'!N202+'DAY25'!F202</f>
        <v>0</v>
      </c>
      <c r="O202" s="276">
        <f>+'DAY24'!O202+'DAY25'!G202</f>
        <v>11.08</v>
      </c>
      <c r="P202" s="53">
        <f t="shared" si="91"/>
        <v>0</v>
      </c>
      <c r="Q202" s="54">
        <f t="shared" si="92"/>
        <v>0</v>
      </c>
      <c r="R202" s="55">
        <f t="shared" si="93"/>
        <v>0</v>
      </c>
      <c r="S202" s="52">
        <f t="shared" si="94"/>
        <v>0</v>
      </c>
      <c r="T202" s="276">
        <f t="shared" si="95"/>
        <v>0.44319999999999998</v>
      </c>
      <c r="U202" s="62">
        <f t="shared" si="83"/>
        <v>0.45126353790613483</v>
      </c>
    </row>
    <row r="203" spans="1:21" x14ac:dyDescent="0.25">
      <c r="A203" s="319" t="s">
        <v>224</v>
      </c>
      <c r="B203" s="52">
        <f>'DAY24'!H203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+(Table127[[#This Row],[OPENING ]]+Table127[[#This Row],[RECEIPTS]]+Table127[[#This Row],[RETURNS]])-(Table127[[#This Row],[EXCHANGED]]+Table127[[#This Row],[SALES]]+Table127[[#This Row],[ISSUES]])</f>
        <v>3.4</v>
      </c>
      <c r="I203" s="53">
        <v>0</v>
      </c>
      <c r="J203" s="58">
        <f t="shared" si="96"/>
        <v>-3.4</v>
      </c>
      <c r="K203" s="53">
        <f>+'DAY24'!K203+'DAY25'!C203</f>
        <v>0</v>
      </c>
      <c r="L203" s="54">
        <f>+'DAY24'!L203+'DAY25'!D203</f>
        <v>0</v>
      </c>
      <c r="M203" s="55">
        <f>+'DAY24'!M203+'DAY25'!E203</f>
        <v>0</v>
      </c>
      <c r="N203" s="52">
        <f>+'DAY24'!N203+'DAY25'!F203</f>
        <v>0</v>
      </c>
      <c r="O203" s="276">
        <f>+'DAY24'!O203+'DAY25'!G203</f>
        <v>0</v>
      </c>
      <c r="P203" s="53">
        <f t="shared" si="91"/>
        <v>0</v>
      </c>
      <c r="Q203" s="54">
        <f t="shared" si="92"/>
        <v>0</v>
      </c>
      <c r="R203" s="55">
        <f t="shared" si="93"/>
        <v>0</v>
      </c>
      <c r="S203" s="52">
        <f t="shared" si="94"/>
        <v>0</v>
      </c>
      <c r="T203" s="276">
        <f t="shared" si="95"/>
        <v>0</v>
      </c>
      <c r="U203" s="62">
        <f t="shared" si="83"/>
        <v>0</v>
      </c>
    </row>
    <row r="204" spans="1:21" x14ac:dyDescent="0.25">
      <c r="A204" s="105" t="s">
        <v>237</v>
      </c>
      <c r="B204" s="52">
        <f>'DAY24'!H204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+(Table127[[#This Row],[OPENING ]]+Table127[[#This Row],[RECEIPTS]]+Table127[[#This Row],[RETURNS]])-(Table127[[#This Row],[EXCHANGED]]+Table127[[#This Row],[SALES]]+Table127[[#This Row],[ISSUES]])</f>
        <v>0</v>
      </c>
      <c r="I204" s="53">
        <v>0</v>
      </c>
      <c r="J204" s="58">
        <f t="shared" si="96"/>
        <v>0</v>
      </c>
      <c r="K204" s="53">
        <f>+'DAY24'!K204+'DAY25'!C204</f>
        <v>0</v>
      </c>
      <c r="L204" s="54">
        <f>+'DAY24'!L204+'DAY25'!D204</f>
        <v>0</v>
      </c>
      <c r="M204" s="55">
        <f>+'DAY24'!M204+'DAY25'!E204</f>
        <v>0</v>
      </c>
      <c r="N204" s="52">
        <f>+'DAY24'!N204+'DAY25'!F204</f>
        <v>0</v>
      </c>
      <c r="O204" s="276">
        <f>+'DAY24'!O204+'DAY25'!G204</f>
        <v>0</v>
      </c>
      <c r="P204" s="53">
        <f t="shared" si="91"/>
        <v>0</v>
      </c>
      <c r="Q204" s="54">
        <f t="shared" si="92"/>
        <v>0</v>
      </c>
      <c r="R204" s="55">
        <f t="shared" si="93"/>
        <v>0</v>
      </c>
      <c r="S204" s="52">
        <f t="shared" si="94"/>
        <v>0</v>
      </c>
      <c r="T204" s="276">
        <f t="shared" si="95"/>
        <v>0</v>
      </c>
      <c r="U204" s="62">
        <f t="shared" si="83"/>
        <v>0</v>
      </c>
    </row>
    <row r="205" spans="1:21" x14ac:dyDescent="0.25">
      <c r="A205" s="87" t="s">
        <v>238</v>
      </c>
      <c r="B205" s="52">
        <f>'DAY24'!H205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+(Table127[[#This Row],[OPENING ]]+Table127[[#This Row],[RECEIPTS]]+Table127[[#This Row],[RETURNS]])-(Table127[[#This Row],[EXCHANGED]]+Table127[[#This Row],[SALES]]+Table127[[#This Row],[ISSUES]])</f>
        <v>0</v>
      </c>
      <c r="I205" s="53">
        <v>0</v>
      </c>
      <c r="J205" s="58">
        <f t="shared" si="96"/>
        <v>0</v>
      </c>
      <c r="K205" s="53">
        <f>+'DAY24'!K205+'DAY25'!C205</f>
        <v>0</v>
      </c>
      <c r="L205" s="54">
        <f>+'DAY24'!L205+'DAY25'!D205</f>
        <v>0</v>
      </c>
      <c r="M205" s="55">
        <f>+'DAY24'!M205+'DAY25'!E205</f>
        <v>0</v>
      </c>
      <c r="N205" s="52">
        <f>+'DAY24'!N205+'DAY25'!F205</f>
        <v>0</v>
      </c>
      <c r="O205" s="276">
        <f>+'DAY24'!O205+'DAY25'!G205</f>
        <v>0</v>
      </c>
      <c r="P205" s="53">
        <f t="shared" si="91"/>
        <v>0</v>
      </c>
      <c r="Q205" s="54">
        <f t="shared" si="92"/>
        <v>0</v>
      </c>
      <c r="R205" s="55">
        <f t="shared" si="93"/>
        <v>0</v>
      </c>
      <c r="S205" s="52">
        <f t="shared" si="94"/>
        <v>0</v>
      </c>
      <c r="T205" s="276">
        <f t="shared" si="95"/>
        <v>0</v>
      </c>
      <c r="U205" s="62">
        <f t="shared" si="83"/>
        <v>0</v>
      </c>
    </row>
    <row r="206" spans="1:21" x14ac:dyDescent="0.25">
      <c r="A206" s="87" t="s">
        <v>239</v>
      </c>
      <c r="B206" s="52">
        <f>'DAY24'!H206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+(Table127[[#This Row],[OPENING ]]+Table127[[#This Row],[RECEIPTS]]+Table127[[#This Row],[RETURNS]])-(Table127[[#This Row],[EXCHANGED]]+Table127[[#This Row],[SALES]]+Table127[[#This Row],[ISSUES]])</f>
        <v>0</v>
      </c>
      <c r="I206" s="53">
        <v>0</v>
      </c>
      <c r="J206" s="58">
        <f t="shared" si="96"/>
        <v>0</v>
      </c>
      <c r="K206" s="53">
        <f>+'DAY24'!K206+'DAY25'!C206</f>
        <v>0</v>
      </c>
      <c r="L206" s="54">
        <f>+'DAY24'!L206+'DAY25'!D206</f>
        <v>0</v>
      </c>
      <c r="M206" s="55">
        <f>+'DAY24'!M206+'DAY25'!E206</f>
        <v>0</v>
      </c>
      <c r="N206" s="52">
        <f>+'DAY24'!N206+'DAY25'!F206</f>
        <v>0</v>
      </c>
      <c r="O206" s="276">
        <f>+'DAY24'!O206+'DAY25'!G206</f>
        <v>0</v>
      </c>
      <c r="P206" s="53">
        <f t="shared" si="91"/>
        <v>0</v>
      </c>
      <c r="Q206" s="54">
        <f t="shared" si="92"/>
        <v>0</v>
      </c>
      <c r="R206" s="55">
        <f t="shared" si="93"/>
        <v>0</v>
      </c>
      <c r="S206" s="52">
        <f t="shared" si="94"/>
        <v>0</v>
      </c>
      <c r="T206" s="276">
        <f t="shared" si="95"/>
        <v>0</v>
      </c>
      <c r="U206" s="62">
        <f t="shared" si="83"/>
        <v>0</v>
      </c>
    </row>
    <row r="207" spans="1:21" x14ac:dyDescent="0.25">
      <c r="A207" s="85" t="s">
        <v>242</v>
      </c>
      <c r="B207" s="52">
        <f>'DAY24'!H207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+(Table127[[#This Row],[OPENING ]]+Table127[[#This Row],[RECEIPTS]]+Table127[[#This Row],[RETURNS]])-(Table127[[#This Row],[EXCHANGED]]+Table127[[#This Row],[SALES]]+Table127[[#This Row],[ISSUES]])</f>
        <v>0</v>
      </c>
      <c r="I207" s="53">
        <v>0</v>
      </c>
      <c r="J207" s="58">
        <f t="shared" si="96"/>
        <v>0</v>
      </c>
      <c r="K207" s="53">
        <f>+'DAY24'!K207+'DAY25'!C207</f>
        <v>0</v>
      </c>
      <c r="L207" s="54">
        <f>+'DAY24'!L207+'DAY25'!D207</f>
        <v>0</v>
      </c>
      <c r="M207" s="55">
        <f>+'DAY24'!M207+'DAY25'!E207</f>
        <v>0</v>
      </c>
      <c r="N207" s="52">
        <f>+'DAY24'!N207+'DAY25'!F207</f>
        <v>0</v>
      </c>
      <c r="O207" s="276">
        <f>+'DAY24'!O207+'DAY25'!G207</f>
        <v>0</v>
      </c>
      <c r="P207" s="53">
        <f t="shared" si="91"/>
        <v>0</v>
      </c>
      <c r="Q207" s="54">
        <f t="shared" si="92"/>
        <v>0</v>
      </c>
      <c r="R207" s="55">
        <f t="shared" si="93"/>
        <v>0</v>
      </c>
      <c r="S207" s="52">
        <f t="shared" si="94"/>
        <v>0</v>
      </c>
      <c r="T207" s="276">
        <f t="shared" si="95"/>
        <v>0</v>
      </c>
      <c r="U207" s="62">
        <f t="shared" si="83"/>
        <v>0</v>
      </c>
    </row>
    <row r="208" spans="1:21" x14ac:dyDescent="0.25">
      <c r="A208" s="85" t="s">
        <v>250</v>
      </c>
      <c r="B208" s="52">
        <f>'DAY24'!H208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+(Table127[[#This Row],[OPENING ]]+Table127[[#This Row],[RECEIPTS]]+Table127[[#This Row],[RETURNS]])-(Table127[[#This Row],[EXCHANGED]]+Table127[[#This Row],[SALES]]+Table127[[#This Row],[ISSUES]])</f>
        <v>275</v>
      </c>
      <c r="I208" s="53">
        <v>0</v>
      </c>
      <c r="J208" s="58">
        <f t="shared" si="96"/>
        <v>-275</v>
      </c>
      <c r="K208" s="53">
        <f>+'DAY24'!K208+'DAY25'!C208</f>
        <v>500</v>
      </c>
      <c r="L208" s="54">
        <f>+'DAY24'!L208+'DAY25'!D208</f>
        <v>0</v>
      </c>
      <c r="M208" s="55">
        <f>+'DAY24'!M208+'DAY25'!E208</f>
        <v>0</v>
      </c>
      <c r="N208" s="52">
        <f>+'DAY24'!N208+'DAY25'!F208</f>
        <v>0</v>
      </c>
      <c r="O208" s="276">
        <f>+'DAY24'!O208+'DAY25'!G208</f>
        <v>525</v>
      </c>
      <c r="P208" s="53">
        <f t="shared" si="91"/>
        <v>20</v>
      </c>
      <c r="Q208" s="54">
        <f t="shared" si="92"/>
        <v>0</v>
      </c>
      <c r="R208" s="55">
        <f t="shared" si="93"/>
        <v>0</v>
      </c>
      <c r="S208" s="52">
        <f t="shared" si="94"/>
        <v>0</v>
      </c>
      <c r="T208" s="276">
        <f t="shared" si="95"/>
        <v>21</v>
      </c>
      <c r="U208" s="62">
        <f t="shared" si="83"/>
        <v>6.7073170731707314</v>
      </c>
    </row>
    <row r="209" spans="1:21" x14ac:dyDescent="0.25">
      <c r="A209" s="87" t="s">
        <v>251</v>
      </c>
      <c r="B209" s="52">
        <f>'DAY24'!H209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+(Table127[[#This Row],[OPENING ]]+Table127[[#This Row],[RECEIPTS]]+Table127[[#This Row],[RETURNS]])-(Table127[[#This Row],[EXCHANGED]]+Table127[[#This Row],[SALES]]+Table127[[#This Row],[ISSUES]])</f>
        <v>300</v>
      </c>
      <c r="I209" s="53">
        <v>0</v>
      </c>
      <c r="J209" s="58">
        <f t="shared" si="96"/>
        <v>-300</v>
      </c>
      <c r="K209" s="53">
        <f>+'DAY24'!K209+'DAY25'!C209</f>
        <v>800</v>
      </c>
      <c r="L209" s="54">
        <f>+'DAY24'!L209+'DAY25'!D209</f>
        <v>0</v>
      </c>
      <c r="M209" s="55">
        <f>+'DAY24'!M209+'DAY25'!E209</f>
        <v>0</v>
      </c>
      <c r="N209" s="52">
        <f>+'DAY24'!N209+'DAY25'!F209</f>
        <v>0</v>
      </c>
      <c r="O209" s="276">
        <f>+'DAY24'!O209+'DAY25'!G209</f>
        <v>639.20000000000005</v>
      </c>
      <c r="P209" s="53">
        <f t="shared" si="91"/>
        <v>32</v>
      </c>
      <c r="Q209" s="54">
        <f t="shared" si="92"/>
        <v>0</v>
      </c>
      <c r="R209" s="55">
        <f t="shared" si="93"/>
        <v>0</v>
      </c>
      <c r="S209" s="52">
        <f t="shared" si="94"/>
        <v>0</v>
      </c>
      <c r="T209" s="276">
        <f t="shared" si="95"/>
        <v>25.568000000000001</v>
      </c>
      <c r="U209" s="62">
        <f t="shared" si="83"/>
        <v>5.2112284602556977</v>
      </c>
    </row>
    <row r="210" spans="1:21" x14ac:dyDescent="0.25">
      <c r="A210" s="87"/>
      <c r="B210" s="52">
        <f>'DAY24'!H210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+(Table127[[#This Row],[OPENING ]]+Table127[[#This Row],[RECEIPTS]]+Table127[[#This Row],[RETURNS]])-(Table127[[#This Row],[EXCHANGED]]+Table127[[#This Row],[SALES]]+Table127[[#This Row],[ISSUES]])</f>
        <v>49</v>
      </c>
      <c r="I210" s="53">
        <v>0</v>
      </c>
      <c r="J210" s="58">
        <f t="shared" si="96"/>
        <v>-49</v>
      </c>
      <c r="K210" s="53">
        <f>+'DAY24'!K210+'DAY25'!C210</f>
        <v>50</v>
      </c>
      <c r="L210" s="54">
        <f>+'DAY24'!L210+'DAY25'!D210</f>
        <v>0</v>
      </c>
      <c r="M210" s="55">
        <f>+'DAY24'!M210+'DAY25'!E210</f>
        <v>0</v>
      </c>
      <c r="N210" s="52">
        <f>+'DAY24'!N210+'DAY25'!F210</f>
        <v>0</v>
      </c>
      <c r="O210" s="276">
        <f>+'DAY24'!O210+'DAY25'!G210</f>
        <v>1</v>
      </c>
      <c r="P210" s="53">
        <f t="shared" si="91"/>
        <v>2</v>
      </c>
      <c r="Q210" s="54">
        <f t="shared" si="92"/>
        <v>0</v>
      </c>
      <c r="R210" s="55">
        <f t="shared" si="93"/>
        <v>0</v>
      </c>
      <c r="S210" s="52">
        <f t="shared" si="94"/>
        <v>0</v>
      </c>
      <c r="T210" s="276">
        <f t="shared" si="95"/>
        <v>0.04</v>
      </c>
      <c r="U210" s="62">
        <f t="shared" ref="U210:U240" si="97">IFERROR(+H210/(P210+Q210+R210+S210+T210),0)</f>
        <v>24.019607843137255</v>
      </c>
    </row>
    <row r="211" spans="1:21" x14ac:dyDescent="0.25">
      <c r="A211" s="87"/>
      <c r="B211" s="52">
        <f>'DAY24'!H211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+(Table127[[#This Row],[OPENING ]]+Table127[[#This Row],[RECEIPTS]]+Table127[[#This Row],[RETURNS]])-(Table127[[#This Row],[EXCHANGED]]+Table127[[#This Row],[SALES]]+Table127[[#This Row],[ISSUES]])</f>
        <v>0</v>
      </c>
      <c r="I211" s="53">
        <v>0</v>
      </c>
      <c r="J211" s="58">
        <f t="shared" si="96"/>
        <v>0</v>
      </c>
      <c r="K211" s="53">
        <f>+'DAY24'!K211+'DAY25'!C211</f>
        <v>0</v>
      </c>
      <c r="L211" s="54">
        <f>+'DAY24'!L211+'DAY25'!D211</f>
        <v>0</v>
      </c>
      <c r="M211" s="55">
        <f>+'DAY24'!M211+'DAY25'!E211</f>
        <v>0</v>
      </c>
      <c r="N211" s="52">
        <f>+'DAY24'!N211+'DAY25'!F211</f>
        <v>0</v>
      </c>
      <c r="O211" s="276">
        <f>+'DAY24'!O211+'DAY25'!G211</f>
        <v>0</v>
      </c>
      <c r="P211" s="53">
        <f t="shared" si="91"/>
        <v>0</v>
      </c>
      <c r="Q211" s="54">
        <f t="shared" si="92"/>
        <v>0</v>
      </c>
      <c r="R211" s="55">
        <f t="shared" si="93"/>
        <v>0</v>
      </c>
      <c r="S211" s="52">
        <f t="shared" si="94"/>
        <v>0</v>
      </c>
      <c r="T211" s="276">
        <f t="shared" si="95"/>
        <v>0</v>
      </c>
      <c r="U211" s="62">
        <f t="shared" si="97"/>
        <v>0</v>
      </c>
    </row>
    <row r="212" spans="1:21" x14ac:dyDescent="0.25">
      <c r="A212" s="87"/>
      <c r="B212" s="52">
        <f>'DAY24'!H212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+(Table127[[#This Row],[OPENING ]]+Table127[[#This Row],[RECEIPTS]]+Table127[[#This Row],[RETURNS]])-(Table127[[#This Row],[EXCHANGED]]+Table127[[#This Row],[SALES]]+Table127[[#This Row],[ISSUES]])</f>
        <v>0</v>
      </c>
      <c r="I212" s="53">
        <v>0</v>
      </c>
      <c r="J212" s="58">
        <f t="shared" si="96"/>
        <v>0</v>
      </c>
      <c r="K212" s="53">
        <f>+'DAY24'!K212+'DAY25'!C212</f>
        <v>0</v>
      </c>
      <c r="L212" s="54">
        <f>+'DAY24'!L212+'DAY25'!D212</f>
        <v>0</v>
      </c>
      <c r="M212" s="55">
        <f>+'DAY24'!M212+'DAY25'!E212</f>
        <v>0</v>
      </c>
      <c r="N212" s="52">
        <f>+'DAY24'!N212+'DAY25'!F212</f>
        <v>0</v>
      </c>
      <c r="O212" s="276">
        <f>+'DAY24'!O212+'DAY25'!G212</f>
        <v>0</v>
      </c>
      <c r="P212" s="53">
        <f t="shared" si="91"/>
        <v>0</v>
      </c>
      <c r="Q212" s="54">
        <f t="shared" si="92"/>
        <v>0</v>
      </c>
      <c r="R212" s="55">
        <f t="shared" si="93"/>
        <v>0</v>
      </c>
      <c r="S212" s="52">
        <f t="shared" si="94"/>
        <v>0</v>
      </c>
      <c r="T212" s="276">
        <f t="shared" si="95"/>
        <v>0</v>
      </c>
      <c r="U212" s="62">
        <f t="shared" si="97"/>
        <v>0</v>
      </c>
    </row>
    <row r="213" spans="1:21" ht="15.75" thickBot="1" x14ac:dyDescent="0.3">
      <c r="A213" s="179"/>
      <c r="B213" s="52">
        <f>'DAY24'!H213</f>
        <v>0</v>
      </c>
      <c r="C213" s="53">
        <v>0</v>
      </c>
      <c r="D213" s="54">
        <v>0</v>
      </c>
      <c r="E213" s="55">
        <v>0</v>
      </c>
      <c r="F213" s="52">
        <v>0</v>
      </c>
      <c r="G213" s="276">
        <v>0</v>
      </c>
      <c r="H213" s="54">
        <f>+(Table127[[#This Row],[OPENING ]]+Table127[[#This Row],[RECEIPTS]]+Table127[[#This Row],[RETURNS]])-(Table127[[#This Row],[EXCHANGED]]+Table127[[#This Row],[SALES]]+Table127[[#This Row],[ISSUES]])</f>
        <v>0</v>
      </c>
      <c r="I213" s="144">
        <v>0</v>
      </c>
      <c r="J213" s="148">
        <f t="shared" si="96"/>
        <v>0</v>
      </c>
      <c r="K213" s="53">
        <f>+'DAY24'!K213+'DAY25'!C213</f>
        <v>0</v>
      </c>
      <c r="L213" s="54">
        <f>+'DAY24'!L213+'DAY25'!D213</f>
        <v>0</v>
      </c>
      <c r="M213" s="55">
        <f>+'DAY24'!M213+'DAY25'!E213</f>
        <v>0</v>
      </c>
      <c r="N213" s="52">
        <f>+'DAY24'!N213+'DAY25'!F213</f>
        <v>0</v>
      </c>
      <c r="O213" s="276">
        <f>+'DAY24'!O213+'DAY25'!G213</f>
        <v>0</v>
      </c>
      <c r="P213" s="53">
        <f t="shared" si="91"/>
        <v>0</v>
      </c>
      <c r="Q213" s="54">
        <f t="shared" si="92"/>
        <v>0</v>
      </c>
      <c r="R213" s="55">
        <f t="shared" si="93"/>
        <v>0</v>
      </c>
      <c r="S213" s="52">
        <f t="shared" si="94"/>
        <v>0</v>
      </c>
      <c r="T213" s="276">
        <f t="shared" si="95"/>
        <v>0</v>
      </c>
      <c r="U213" s="167">
        <f t="shared" si="97"/>
        <v>0</v>
      </c>
    </row>
    <row r="214" spans="1:21" ht="17.25" thickBot="1" x14ac:dyDescent="0.35">
      <c r="A214" s="159" t="s">
        <v>54</v>
      </c>
      <c r="B214" s="160">
        <f t="shared" ref="B214:T214" si="98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98"/>
        <v>0</v>
      </c>
      <c r="H214" s="162">
        <f t="shared" si="98"/>
        <v>9750.84</v>
      </c>
      <c r="I214" s="161">
        <f t="shared" si="98"/>
        <v>11.6</v>
      </c>
      <c r="J214" s="165">
        <f>SUM(J153:J213)</f>
        <v>-9739.24</v>
      </c>
      <c r="K214" s="161">
        <f t="shared" si="98"/>
        <v>1375</v>
      </c>
      <c r="L214" s="174">
        <f t="shared" si="98"/>
        <v>9.6</v>
      </c>
      <c r="M214" s="163">
        <f t="shared" si="98"/>
        <v>0</v>
      </c>
      <c r="N214" s="160">
        <f t="shared" si="98"/>
        <v>0</v>
      </c>
      <c r="O214" s="277">
        <f t="shared" si="98"/>
        <v>1264.68</v>
      </c>
      <c r="P214" s="161">
        <f t="shared" si="98"/>
        <v>55</v>
      </c>
      <c r="Q214" s="162">
        <f t="shared" si="98"/>
        <v>0.38400000000000001</v>
      </c>
      <c r="R214" s="163">
        <f t="shared" si="98"/>
        <v>0</v>
      </c>
      <c r="S214" s="160">
        <f t="shared" si="98"/>
        <v>0</v>
      </c>
      <c r="T214" s="277">
        <f t="shared" si="98"/>
        <v>50.587200000000003</v>
      </c>
      <c r="U214" s="166">
        <f t="shared" si="97"/>
        <v>92.014056649353776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'DAY24'!H217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+(Table127[[#This Row],[OPENING ]]+Table127[[#This Row],[RECEIPTS]]+Table127[[#This Row],[RETURNS]])-(Table127[[#This Row],[EXCHANGED]]+Table127[[#This Row],[SALES]]+Table127[[#This Row],[ISSUES]])</f>
        <v>2150</v>
      </c>
      <c r="I217" s="53">
        <v>0</v>
      </c>
      <c r="J217" s="58">
        <f t="shared" si="96"/>
        <v>-2150</v>
      </c>
      <c r="K217" s="53">
        <f>+'DAY24'!K217+'DAY25'!C217</f>
        <v>7975</v>
      </c>
      <c r="L217" s="54">
        <f>+'DAY24'!L217+'DAY25'!D217</f>
        <v>0</v>
      </c>
      <c r="M217" s="55">
        <f>+'DAY24'!M217+'DAY25'!E217</f>
        <v>0</v>
      </c>
      <c r="N217" s="52">
        <f>+'DAY24'!N217+'DAY25'!F217</f>
        <v>0</v>
      </c>
      <c r="O217" s="276">
        <f>+'DAY24'!O217+'DAY25'!G217</f>
        <v>5825</v>
      </c>
      <c r="P217" s="53">
        <f t="shared" ref="P217" si="99">+K217/25</f>
        <v>319</v>
      </c>
      <c r="Q217" s="54">
        <f t="shared" ref="Q217" si="100">+L217/25</f>
        <v>0</v>
      </c>
      <c r="R217" s="55">
        <f t="shared" ref="R217" si="101">+M217/25</f>
        <v>0</v>
      </c>
      <c r="S217" s="52">
        <f t="shared" ref="S217" si="102">+N217/25</f>
        <v>0</v>
      </c>
      <c r="T217" s="276">
        <f t="shared" ref="T217" si="103">+O217/25</f>
        <v>233</v>
      </c>
      <c r="U217" s="62">
        <f t="shared" si="97"/>
        <v>3.8949275362318843</v>
      </c>
    </row>
    <row r="218" spans="1:21" x14ac:dyDescent="0.25">
      <c r="A218" s="95" t="s">
        <v>240</v>
      </c>
      <c r="B218" s="52">
        <f>'DAY24'!H218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+(Table127[[#This Row],[OPENING ]]+Table127[[#This Row],[RECEIPTS]]+Table127[[#This Row],[RETURNS]])-(Table127[[#This Row],[EXCHANGED]]+Table127[[#This Row],[SALES]]+Table127[[#This Row],[ISSUES]])</f>
        <v>0</v>
      </c>
      <c r="I218" s="53">
        <v>0</v>
      </c>
      <c r="J218" s="58">
        <f t="shared" si="96"/>
        <v>0</v>
      </c>
      <c r="K218" s="53">
        <f>+'DAY24'!K218+'DAY25'!C218</f>
        <v>0</v>
      </c>
      <c r="L218" s="54">
        <f>+'DAY24'!L218+'DAY25'!D218</f>
        <v>0</v>
      </c>
      <c r="M218" s="55">
        <f>+'DAY24'!M218+'DAY25'!E218</f>
        <v>0</v>
      </c>
      <c r="N218" s="52">
        <f>+'DAY24'!N218+'DAY25'!F218</f>
        <v>0</v>
      </c>
      <c r="O218" s="276">
        <f>+'DAY24'!O218+'DAY25'!G218</f>
        <v>8675</v>
      </c>
      <c r="P218" s="53">
        <f t="shared" ref="P218:P237" si="104">+K218/25</f>
        <v>0</v>
      </c>
      <c r="Q218" s="54">
        <f t="shared" ref="Q218:Q237" si="105">+L218/25</f>
        <v>0</v>
      </c>
      <c r="R218" s="55">
        <f t="shared" ref="R218:R237" si="106">+M218/25</f>
        <v>0</v>
      </c>
      <c r="S218" s="52">
        <f t="shared" ref="S218:S237" si="107">+N218/25</f>
        <v>0</v>
      </c>
      <c r="T218" s="276">
        <f t="shared" ref="T218:T237" si="108">+O218/25</f>
        <v>347</v>
      </c>
      <c r="U218" s="62">
        <f t="shared" si="97"/>
        <v>0</v>
      </c>
    </row>
    <row r="219" spans="1:21" x14ac:dyDescent="0.25">
      <c r="A219" s="95" t="s">
        <v>57</v>
      </c>
      <c r="B219" s="52">
        <f>'DAY24'!H219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+(Table127[[#This Row],[OPENING ]]+Table127[[#This Row],[RECEIPTS]]+Table127[[#This Row],[RETURNS]])-(Table127[[#This Row],[EXCHANGED]]+Table127[[#This Row],[SALES]]+Table127[[#This Row],[ISSUES]])</f>
        <v>0</v>
      </c>
      <c r="I219" s="53">
        <v>0</v>
      </c>
      <c r="J219" s="58">
        <f t="shared" si="96"/>
        <v>0</v>
      </c>
      <c r="K219" s="53">
        <f>+'DAY24'!K219+'DAY25'!C219</f>
        <v>0</v>
      </c>
      <c r="L219" s="54">
        <f>+'DAY24'!L219+'DAY25'!D219</f>
        <v>0</v>
      </c>
      <c r="M219" s="55">
        <f>+'DAY24'!M219+'DAY25'!E219</f>
        <v>0</v>
      </c>
      <c r="N219" s="52">
        <f>+'DAY24'!N219+'DAY25'!F219</f>
        <v>0</v>
      </c>
      <c r="O219" s="276">
        <f>+'DAY24'!O219+'DAY25'!G219</f>
        <v>0</v>
      </c>
      <c r="P219" s="53">
        <f t="shared" si="104"/>
        <v>0</v>
      </c>
      <c r="Q219" s="54">
        <f t="shared" si="105"/>
        <v>0</v>
      </c>
      <c r="R219" s="55">
        <f t="shared" si="106"/>
        <v>0</v>
      </c>
      <c r="S219" s="52">
        <f t="shared" si="107"/>
        <v>0</v>
      </c>
      <c r="T219" s="276">
        <f t="shared" si="108"/>
        <v>0</v>
      </c>
      <c r="U219" s="62">
        <f t="shared" si="97"/>
        <v>0</v>
      </c>
    </row>
    <row r="220" spans="1:21" x14ac:dyDescent="0.25">
      <c r="A220" s="95" t="s">
        <v>58</v>
      </c>
      <c r="B220" s="52">
        <f>'DAY24'!H220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+(Table127[[#This Row],[OPENING ]]+Table127[[#This Row],[RECEIPTS]]+Table127[[#This Row],[RETURNS]])-(Table127[[#This Row],[EXCHANGED]]+Table127[[#This Row],[SALES]]+Table127[[#This Row],[ISSUES]])</f>
        <v>0</v>
      </c>
      <c r="I220" s="53">
        <v>0</v>
      </c>
      <c r="J220" s="58">
        <f t="shared" si="96"/>
        <v>0</v>
      </c>
      <c r="K220" s="53">
        <f>+'DAY24'!K220+'DAY25'!C220</f>
        <v>0</v>
      </c>
      <c r="L220" s="54">
        <f>+'DAY24'!L220+'DAY25'!D220</f>
        <v>0</v>
      </c>
      <c r="M220" s="55">
        <f>+'DAY24'!M220+'DAY25'!E220</f>
        <v>0</v>
      </c>
      <c r="N220" s="52">
        <f>+'DAY24'!N220+'DAY25'!F220</f>
        <v>0</v>
      </c>
      <c r="O220" s="276">
        <f>+'DAY24'!O220+'DAY25'!G220</f>
        <v>0</v>
      </c>
      <c r="P220" s="53">
        <f t="shared" si="104"/>
        <v>0</v>
      </c>
      <c r="Q220" s="54">
        <f t="shared" si="105"/>
        <v>0</v>
      </c>
      <c r="R220" s="55">
        <f t="shared" si="106"/>
        <v>0</v>
      </c>
      <c r="S220" s="52">
        <f t="shared" si="107"/>
        <v>0</v>
      </c>
      <c r="T220" s="276">
        <f t="shared" si="108"/>
        <v>0</v>
      </c>
      <c r="U220" s="62">
        <f t="shared" si="97"/>
        <v>0</v>
      </c>
    </row>
    <row r="221" spans="1:21" x14ac:dyDescent="0.25">
      <c r="A221" s="95" t="s">
        <v>59</v>
      </c>
      <c r="B221" s="52">
        <f>'DAY24'!H221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+(Table127[[#This Row],[OPENING ]]+Table127[[#This Row],[RECEIPTS]]+Table127[[#This Row],[RETURNS]])-(Table127[[#This Row],[EXCHANGED]]+Table127[[#This Row],[SALES]]+Table127[[#This Row],[ISSUES]])</f>
        <v>375</v>
      </c>
      <c r="I221" s="53">
        <v>0</v>
      </c>
      <c r="J221" s="58">
        <f t="shared" ref="J221:J240" si="109">+I221-H221</f>
        <v>-375</v>
      </c>
      <c r="K221" s="53">
        <f>+'DAY24'!K221+'DAY25'!C221</f>
        <v>1075</v>
      </c>
      <c r="L221" s="54">
        <f>+'DAY24'!L221+'DAY25'!D221</f>
        <v>0</v>
      </c>
      <c r="M221" s="55">
        <f>+'DAY24'!M221+'DAY25'!E221</f>
        <v>0</v>
      </c>
      <c r="N221" s="52">
        <f>+'DAY24'!N221+'DAY25'!F221</f>
        <v>0</v>
      </c>
      <c r="O221" s="276">
        <f>+'DAY24'!O221+'DAY25'!G221</f>
        <v>1225</v>
      </c>
      <c r="P221" s="53">
        <f t="shared" si="104"/>
        <v>43</v>
      </c>
      <c r="Q221" s="54">
        <f t="shared" si="105"/>
        <v>0</v>
      </c>
      <c r="R221" s="55">
        <f t="shared" si="106"/>
        <v>0</v>
      </c>
      <c r="S221" s="52">
        <f t="shared" si="107"/>
        <v>0</v>
      </c>
      <c r="T221" s="276">
        <f t="shared" si="108"/>
        <v>49</v>
      </c>
      <c r="U221" s="62">
        <f t="shared" si="97"/>
        <v>4.0760869565217392</v>
      </c>
    </row>
    <row r="222" spans="1:21" x14ac:dyDescent="0.25">
      <c r="A222" s="95" t="s">
        <v>60</v>
      </c>
      <c r="B222" s="52">
        <f>'DAY24'!H222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+(Table127[[#This Row],[OPENING ]]+Table127[[#This Row],[RECEIPTS]]+Table127[[#This Row],[RETURNS]])-(Table127[[#This Row],[EXCHANGED]]+Table127[[#This Row],[SALES]]+Table127[[#This Row],[ISSUES]])</f>
        <v>0</v>
      </c>
      <c r="I222" s="53">
        <v>0</v>
      </c>
      <c r="J222" s="58">
        <f t="shared" si="109"/>
        <v>0</v>
      </c>
      <c r="K222" s="53">
        <f>+'DAY24'!K222+'DAY25'!C222</f>
        <v>0</v>
      </c>
      <c r="L222" s="54">
        <f>+'DAY24'!L222+'DAY25'!D222</f>
        <v>0</v>
      </c>
      <c r="M222" s="55">
        <f>+'DAY24'!M222+'DAY25'!E222</f>
        <v>0</v>
      </c>
      <c r="N222" s="52">
        <f>+'DAY24'!N222+'DAY25'!F222</f>
        <v>0</v>
      </c>
      <c r="O222" s="276">
        <f>+'DAY24'!O222+'DAY25'!G222</f>
        <v>0</v>
      </c>
      <c r="P222" s="53">
        <f t="shared" si="104"/>
        <v>0</v>
      </c>
      <c r="Q222" s="54">
        <f t="shared" si="105"/>
        <v>0</v>
      </c>
      <c r="R222" s="55">
        <f t="shared" si="106"/>
        <v>0</v>
      </c>
      <c r="S222" s="52">
        <f t="shared" si="107"/>
        <v>0</v>
      </c>
      <c r="T222" s="276">
        <f t="shared" si="108"/>
        <v>0</v>
      </c>
      <c r="U222" s="62">
        <f t="shared" si="97"/>
        <v>0</v>
      </c>
    </row>
    <row r="223" spans="1:21" x14ac:dyDescent="0.25">
      <c r="A223" s="95" t="s">
        <v>61</v>
      </c>
      <c r="B223" s="52">
        <f>'DAY24'!H223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+(Table127[[#This Row],[OPENING ]]+Table127[[#This Row],[RECEIPTS]]+Table127[[#This Row],[RETURNS]])-(Table127[[#This Row],[EXCHANGED]]+Table127[[#This Row],[SALES]]+Table127[[#This Row],[ISSUES]])</f>
        <v>0</v>
      </c>
      <c r="I223" s="53">
        <v>0</v>
      </c>
      <c r="J223" s="58">
        <f t="shared" si="109"/>
        <v>0</v>
      </c>
      <c r="K223" s="53">
        <f>+'DAY24'!K223+'DAY25'!C223</f>
        <v>0</v>
      </c>
      <c r="L223" s="54">
        <f>+'DAY24'!L223+'DAY25'!D223</f>
        <v>0</v>
      </c>
      <c r="M223" s="55">
        <f>+'DAY24'!M223+'DAY25'!E223</f>
        <v>0</v>
      </c>
      <c r="N223" s="52">
        <f>+'DAY24'!N223+'DAY25'!F223</f>
        <v>0</v>
      </c>
      <c r="O223" s="276">
        <f>+'DAY24'!O223+'DAY25'!G223</f>
        <v>0</v>
      </c>
      <c r="P223" s="53">
        <f t="shared" si="104"/>
        <v>0</v>
      </c>
      <c r="Q223" s="54">
        <f t="shared" si="105"/>
        <v>0</v>
      </c>
      <c r="R223" s="55">
        <f t="shared" si="106"/>
        <v>0</v>
      </c>
      <c r="S223" s="52">
        <f t="shared" si="107"/>
        <v>0</v>
      </c>
      <c r="T223" s="276">
        <f t="shared" si="108"/>
        <v>0</v>
      </c>
      <c r="U223" s="62">
        <f t="shared" si="97"/>
        <v>0</v>
      </c>
    </row>
    <row r="224" spans="1:21" x14ac:dyDescent="0.25">
      <c r="A224" s="95" t="s">
        <v>241</v>
      </c>
      <c r="B224" s="52">
        <f>'DAY24'!H224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+(Table127[[#This Row],[OPENING ]]+Table127[[#This Row],[RECEIPTS]]+Table127[[#This Row],[RETURNS]])-(Table127[[#This Row],[EXCHANGED]]+Table127[[#This Row],[SALES]]+Table127[[#This Row],[ISSUES]])</f>
        <v>0</v>
      </c>
      <c r="I224" s="53">
        <v>0</v>
      </c>
      <c r="J224" s="58">
        <f t="shared" si="109"/>
        <v>0</v>
      </c>
      <c r="K224" s="53">
        <f>+'DAY24'!K224+'DAY25'!C224</f>
        <v>0</v>
      </c>
      <c r="L224" s="54">
        <f>+'DAY24'!L224+'DAY25'!D224</f>
        <v>0</v>
      </c>
      <c r="M224" s="55">
        <f>+'DAY24'!M224+'DAY25'!E224</f>
        <v>0</v>
      </c>
      <c r="N224" s="52">
        <f>+'DAY24'!N224+'DAY25'!F224</f>
        <v>0</v>
      </c>
      <c r="O224" s="276">
        <f>+'DAY24'!O224+'DAY25'!G224</f>
        <v>1200</v>
      </c>
      <c r="P224" s="53">
        <f t="shared" si="104"/>
        <v>0</v>
      </c>
      <c r="Q224" s="54">
        <f t="shared" si="105"/>
        <v>0</v>
      </c>
      <c r="R224" s="55">
        <f t="shared" si="106"/>
        <v>0</v>
      </c>
      <c r="S224" s="52">
        <f t="shared" si="107"/>
        <v>0</v>
      </c>
      <c r="T224" s="276">
        <f t="shared" si="108"/>
        <v>48</v>
      </c>
      <c r="U224" s="62">
        <f t="shared" si="97"/>
        <v>0</v>
      </c>
    </row>
    <row r="225" spans="1:21" x14ac:dyDescent="0.25">
      <c r="A225" s="95" t="s">
        <v>62</v>
      </c>
      <c r="B225" s="52">
        <f>'DAY24'!H225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+(Table127[[#This Row],[OPENING ]]+Table127[[#This Row],[RECEIPTS]]+Table127[[#This Row],[RETURNS]])-(Table127[[#This Row],[EXCHANGED]]+Table127[[#This Row],[SALES]]+Table127[[#This Row],[ISSUES]])</f>
        <v>0</v>
      </c>
      <c r="I225" s="53">
        <v>0</v>
      </c>
      <c r="J225" s="58">
        <f t="shared" si="109"/>
        <v>0</v>
      </c>
      <c r="K225" s="53">
        <f>+'DAY24'!K225+'DAY25'!C225</f>
        <v>0</v>
      </c>
      <c r="L225" s="54">
        <f>+'DAY24'!L225+'DAY25'!D225</f>
        <v>0</v>
      </c>
      <c r="M225" s="55">
        <f>+'DAY24'!M225+'DAY25'!E225</f>
        <v>0</v>
      </c>
      <c r="N225" s="52">
        <f>+'DAY24'!N225+'DAY25'!F225</f>
        <v>0</v>
      </c>
      <c r="O225" s="276">
        <f>+'DAY24'!O225+'DAY25'!G225</f>
        <v>0</v>
      </c>
      <c r="P225" s="53">
        <f t="shared" si="104"/>
        <v>0</v>
      </c>
      <c r="Q225" s="54">
        <f t="shared" si="105"/>
        <v>0</v>
      </c>
      <c r="R225" s="55">
        <f t="shared" si="106"/>
        <v>0</v>
      </c>
      <c r="S225" s="52">
        <f t="shared" si="107"/>
        <v>0</v>
      </c>
      <c r="T225" s="276">
        <f t="shared" si="108"/>
        <v>0</v>
      </c>
      <c r="U225" s="62">
        <f t="shared" si="97"/>
        <v>0</v>
      </c>
    </row>
    <row r="226" spans="1:21" x14ac:dyDescent="0.25">
      <c r="A226" s="95" t="s">
        <v>122</v>
      </c>
      <c r="B226" s="52">
        <f>'DAY24'!H226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+(Table127[[#This Row],[OPENING ]]+Table127[[#This Row],[RECEIPTS]]+Table127[[#This Row],[RETURNS]])-(Table127[[#This Row],[EXCHANGED]]+Table127[[#This Row],[SALES]]+Table127[[#This Row],[ISSUES]])</f>
        <v>0</v>
      </c>
      <c r="I226" s="53">
        <v>0</v>
      </c>
      <c r="J226" s="58">
        <f t="shared" si="109"/>
        <v>0</v>
      </c>
      <c r="K226" s="53">
        <f>+'DAY24'!K226+'DAY25'!C226</f>
        <v>0</v>
      </c>
      <c r="L226" s="54">
        <f>+'DAY24'!L226+'DAY25'!D226</f>
        <v>0</v>
      </c>
      <c r="M226" s="55">
        <f>+'DAY24'!M226+'DAY25'!E226</f>
        <v>0</v>
      </c>
      <c r="N226" s="52">
        <f>+'DAY24'!N226+'DAY25'!F226</f>
        <v>0</v>
      </c>
      <c r="O226" s="276">
        <f>+'DAY24'!O226+'DAY25'!G226</f>
        <v>0</v>
      </c>
      <c r="P226" s="53">
        <f t="shared" si="104"/>
        <v>0</v>
      </c>
      <c r="Q226" s="54">
        <f t="shared" si="105"/>
        <v>0</v>
      </c>
      <c r="R226" s="55">
        <f t="shared" si="106"/>
        <v>0</v>
      </c>
      <c r="S226" s="52">
        <f t="shared" si="107"/>
        <v>0</v>
      </c>
      <c r="T226" s="276">
        <f t="shared" si="108"/>
        <v>0</v>
      </c>
      <c r="U226" s="62">
        <f t="shared" si="97"/>
        <v>0</v>
      </c>
    </row>
    <row r="227" spans="1:21" x14ac:dyDescent="0.25">
      <c r="A227" s="95" t="s">
        <v>217</v>
      </c>
      <c r="B227" s="52">
        <f>'DAY24'!H227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+(Table127[[#This Row],[OPENING ]]+Table127[[#This Row],[RECEIPTS]]+Table127[[#This Row],[RETURNS]])-(Table127[[#This Row],[EXCHANGED]]+Table127[[#This Row],[SALES]]+Table127[[#This Row],[ISSUES]])</f>
        <v>0</v>
      </c>
      <c r="I227" s="53">
        <v>0</v>
      </c>
      <c r="J227" s="58">
        <f t="shared" si="109"/>
        <v>0</v>
      </c>
      <c r="K227" s="53">
        <f>+'DAY24'!K227+'DAY25'!C227</f>
        <v>0</v>
      </c>
      <c r="L227" s="54">
        <f>+'DAY24'!L227+'DAY25'!D227</f>
        <v>0</v>
      </c>
      <c r="M227" s="55">
        <f>+'DAY24'!M227+'DAY25'!E227</f>
        <v>0</v>
      </c>
      <c r="N227" s="52">
        <f>+'DAY24'!N227+'DAY25'!F227</f>
        <v>0</v>
      </c>
      <c r="O227" s="276">
        <f>+'DAY24'!O227+'DAY25'!G227</f>
        <v>0</v>
      </c>
      <c r="P227" s="53">
        <f t="shared" si="104"/>
        <v>0</v>
      </c>
      <c r="Q227" s="54">
        <f t="shared" si="105"/>
        <v>0</v>
      </c>
      <c r="R227" s="55">
        <f t="shared" si="106"/>
        <v>0</v>
      </c>
      <c r="S227" s="52">
        <f t="shared" si="107"/>
        <v>0</v>
      </c>
      <c r="T227" s="276">
        <f t="shared" si="108"/>
        <v>0</v>
      </c>
      <c r="U227" s="62">
        <f t="shared" si="97"/>
        <v>0</v>
      </c>
    </row>
    <row r="228" spans="1:21" x14ac:dyDescent="0.25">
      <c r="A228" s="95" t="s">
        <v>116</v>
      </c>
      <c r="B228" s="52">
        <f>'DAY24'!H228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+(Table127[[#This Row],[OPENING ]]+Table127[[#This Row],[RECEIPTS]]+Table127[[#This Row],[RETURNS]])-(Table127[[#This Row],[EXCHANGED]]+Table127[[#This Row],[SALES]]+Table127[[#This Row],[ISSUES]])</f>
        <v>0</v>
      </c>
      <c r="I228" s="53">
        <v>0</v>
      </c>
      <c r="J228" s="58">
        <f t="shared" si="109"/>
        <v>0</v>
      </c>
      <c r="K228" s="53">
        <f>+'DAY24'!K228+'DAY25'!C228</f>
        <v>0</v>
      </c>
      <c r="L228" s="54">
        <f>+'DAY24'!L228+'DAY25'!D228</f>
        <v>0</v>
      </c>
      <c r="M228" s="55">
        <f>+'DAY24'!M228+'DAY25'!E228</f>
        <v>0</v>
      </c>
      <c r="N228" s="52">
        <f>+'DAY24'!N228+'DAY25'!F228</f>
        <v>0</v>
      </c>
      <c r="O228" s="276">
        <f>+'DAY24'!O228+'DAY25'!G228</f>
        <v>0</v>
      </c>
      <c r="P228" s="53">
        <f t="shared" si="104"/>
        <v>0</v>
      </c>
      <c r="Q228" s="54">
        <f t="shared" si="105"/>
        <v>0</v>
      </c>
      <c r="R228" s="55">
        <f t="shared" si="106"/>
        <v>0</v>
      </c>
      <c r="S228" s="52">
        <f t="shared" si="107"/>
        <v>0</v>
      </c>
      <c r="T228" s="276">
        <f t="shared" si="108"/>
        <v>0</v>
      </c>
      <c r="U228" s="62">
        <f t="shared" si="97"/>
        <v>0</v>
      </c>
    </row>
    <row r="229" spans="1:21" x14ac:dyDescent="0.25">
      <c r="A229" s="95" t="s">
        <v>117</v>
      </c>
      <c r="B229" s="52">
        <f>'DAY24'!H229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+(Table127[[#This Row],[OPENING ]]+Table127[[#This Row],[RECEIPTS]]+Table127[[#This Row],[RETURNS]])-(Table127[[#This Row],[EXCHANGED]]+Table127[[#This Row],[SALES]]+Table127[[#This Row],[ISSUES]])</f>
        <v>0</v>
      </c>
      <c r="I229" s="53">
        <v>0</v>
      </c>
      <c r="J229" s="58">
        <f t="shared" si="109"/>
        <v>0</v>
      </c>
      <c r="K229" s="53">
        <f>+'DAY24'!K229+'DAY25'!C229</f>
        <v>0</v>
      </c>
      <c r="L229" s="54">
        <f>+'DAY24'!L229+'DAY25'!D229</f>
        <v>0</v>
      </c>
      <c r="M229" s="55">
        <f>+'DAY24'!M229+'DAY25'!E229</f>
        <v>0</v>
      </c>
      <c r="N229" s="52">
        <f>+'DAY24'!N229+'DAY25'!F229</f>
        <v>0</v>
      </c>
      <c r="O229" s="276">
        <f>+'DAY24'!O229+'DAY25'!G229</f>
        <v>0</v>
      </c>
      <c r="P229" s="53">
        <f t="shared" si="104"/>
        <v>0</v>
      </c>
      <c r="Q229" s="54">
        <f t="shared" si="105"/>
        <v>0</v>
      </c>
      <c r="R229" s="55">
        <f t="shared" si="106"/>
        <v>0</v>
      </c>
      <c r="S229" s="52">
        <f t="shared" si="107"/>
        <v>0</v>
      </c>
      <c r="T229" s="276">
        <f t="shared" si="108"/>
        <v>0</v>
      </c>
      <c r="U229" s="62">
        <f t="shared" si="97"/>
        <v>0</v>
      </c>
    </row>
    <row r="230" spans="1:21" x14ac:dyDescent="0.25">
      <c r="A230" s="95" t="s">
        <v>134</v>
      </c>
      <c r="B230" s="52">
        <f>'DAY24'!H230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+(Table127[[#This Row],[OPENING ]]+Table127[[#This Row],[RECEIPTS]]+Table127[[#This Row],[RETURNS]])-(Table127[[#This Row],[EXCHANGED]]+Table127[[#This Row],[SALES]]+Table127[[#This Row],[ISSUES]])</f>
        <v>0</v>
      </c>
      <c r="I230" s="53">
        <v>0</v>
      </c>
      <c r="J230" s="58">
        <f t="shared" si="109"/>
        <v>0</v>
      </c>
      <c r="K230" s="53">
        <f>+'DAY24'!K230+'DAY25'!C230</f>
        <v>0</v>
      </c>
      <c r="L230" s="54">
        <f>+'DAY24'!L230+'DAY25'!D230</f>
        <v>0</v>
      </c>
      <c r="M230" s="55">
        <f>+'DAY24'!M230+'DAY25'!E230</f>
        <v>0</v>
      </c>
      <c r="N230" s="52">
        <f>+'DAY24'!N230+'DAY25'!F230</f>
        <v>0</v>
      </c>
      <c r="O230" s="276">
        <f>+'DAY24'!O230+'DAY25'!G230</f>
        <v>0</v>
      </c>
      <c r="P230" s="53">
        <f t="shared" si="104"/>
        <v>0</v>
      </c>
      <c r="Q230" s="54">
        <f t="shared" si="105"/>
        <v>0</v>
      </c>
      <c r="R230" s="55">
        <f t="shared" si="106"/>
        <v>0</v>
      </c>
      <c r="S230" s="52">
        <f t="shared" si="107"/>
        <v>0</v>
      </c>
      <c r="T230" s="276">
        <f t="shared" si="108"/>
        <v>0</v>
      </c>
      <c r="U230" s="62">
        <f t="shared" si="97"/>
        <v>0</v>
      </c>
    </row>
    <row r="231" spans="1:21" x14ac:dyDescent="0.25">
      <c r="A231" s="95" t="s">
        <v>146</v>
      </c>
      <c r="B231" s="52">
        <f>'DAY24'!H231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+(Table127[[#This Row],[OPENING ]]+Table127[[#This Row],[RECEIPTS]]+Table127[[#This Row],[RETURNS]])-(Table127[[#This Row],[EXCHANGED]]+Table127[[#This Row],[SALES]]+Table127[[#This Row],[ISSUES]])</f>
        <v>0</v>
      </c>
      <c r="I231" s="53">
        <v>0</v>
      </c>
      <c r="J231" s="58">
        <f t="shared" si="109"/>
        <v>0</v>
      </c>
      <c r="K231" s="53">
        <f>+'DAY24'!K231+'DAY25'!C231</f>
        <v>0</v>
      </c>
      <c r="L231" s="54">
        <f>+'DAY24'!L231+'DAY25'!D231</f>
        <v>0</v>
      </c>
      <c r="M231" s="55">
        <f>+'DAY24'!M231+'DAY25'!E231</f>
        <v>0</v>
      </c>
      <c r="N231" s="52">
        <f>+'DAY24'!N231+'DAY25'!F231</f>
        <v>0</v>
      </c>
      <c r="O231" s="276">
        <f>+'DAY24'!O231+'DAY25'!G231</f>
        <v>0</v>
      </c>
      <c r="P231" s="53">
        <f t="shared" si="104"/>
        <v>0</v>
      </c>
      <c r="Q231" s="54">
        <f t="shared" si="105"/>
        <v>0</v>
      </c>
      <c r="R231" s="55">
        <f t="shared" si="106"/>
        <v>0</v>
      </c>
      <c r="S231" s="52">
        <f t="shared" si="107"/>
        <v>0</v>
      </c>
      <c r="T231" s="276">
        <f t="shared" si="108"/>
        <v>0</v>
      </c>
      <c r="U231" s="62">
        <f t="shared" si="97"/>
        <v>0</v>
      </c>
    </row>
    <row r="232" spans="1:21" x14ac:dyDescent="0.25">
      <c r="A232" s="95" t="s">
        <v>235</v>
      </c>
      <c r="B232" s="52">
        <f>'DAY24'!H232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+(Table127[[#This Row],[OPENING ]]+Table127[[#This Row],[RECEIPTS]]+Table127[[#This Row],[RETURNS]])-(Table127[[#This Row],[EXCHANGED]]+Table127[[#This Row],[SALES]]+Table127[[#This Row],[ISSUES]])</f>
        <v>8450</v>
      </c>
      <c r="I232" s="53">
        <v>0</v>
      </c>
      <c r="J232" s="58">
        <f t="shared" si="109"/>
        <v>-8450</v>
      </c>
      <c r="K232" s="53">
        <f>+'DAY24'!K232+'DAY25'!C232</f>
        <v>0</v>
      </c>
      <c r="L232" s="54">
        <f>+'DAY24'!L232+'DAY25'!D232</f>
        <v>0</v>
      </c>
      <c r="M232" s="55">
        <f>+'DAY24'!M232+'DAY25'!E232</f>
        <v>0</v>
      </c>
      <c r="N232" s="52">
        <f>+'DAY24'!N232+'DAY25'!F232</f>
        <v>0</v>
      </c>
      <c r="O232" s="276">
        <f>+'DAY24'!O232+'DAY25'!G232</f>
        <v>0</v>
      </c>
      <c r="P232" s="53">
        <f t="shared" si="104"/>
        <v>0</v>
      </c>
      <c r="Q232" s="54">
        <f t="shared" si="105"/>
        <v>0</v>
      </c>
      <c r="R232" s="55">
        <f t="shared" si="106"/>
        <v>0</v>
      </c>
      <c r="S232" s="52">
        <f t="shared" si="107"/>
        <v>0</v>
      </c>
      <c r="T232" s="276">
        <f t="shared" si="108"/>
        <v>0</v>
      </c>
      <c r="U232" s="62">
        <f t="shared" si="97"/>
        <v>0</v>
      </c>
    </row>
    <row r="233" spans="1:21" x14ac:dyDescent="0.25">
      <c r="A233" s="95" t="s">
        <v>213</v>
      </c>
      <c r="B233" s="52">
        <f>'DAY24'!H233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+(Table127[[#This Row],[OPENING ]]+Table127[[#This Row],[RECEIPTS]]+Table127[[#This Row],[RETURNS]])-(Table127[[#This Row],[EXCHANGED]]+Table127[[#This Row],[SALES]]+Table127[[#This Row],[ISSUES]])</f>
        <v>0</v>
      </c>
      <c r="I233" s="53">
        <v>0</v>
      </c>
      <c r="J233" s="58">
        <f t="shared" si="109"/>
        <v>0</v>
      </c>
      <c r="K233" s="53">
        <f>+'DAY24'!K233+'DAY25'!C233</f>
        <v>0</v>
      </c>
      <c r="L233" s="54">
        <f>+'DAY24'!L233+'DAY25'!D233</f>
        <v>0</v>
      </c>
      <c r="M233" s="55">
        <f>+'DAY24'!M233+'DAY25'!E233</f>
        <v>0</v>
      </c>
      <c r="N233" s="52">
        <f>+'DAY24'!N233+'DAY25'!F233</f>
        <v>0</v>
      </c>
      <c r="O233" s="276">
        <f>+'DAY24'!O233+'DAY25'!G233</f>
        <v>0</v>
      </c>
      <c r="P233" s="53">
        <f t="shared" si="104"/>
        <v>0</v>
      </c>
      <c r="Q233" s="54">
        <f t="shared" si="105"/>
        <v>0</v>
      </c>
      <c r="R233" s="55">
        <f t="shared" si="106"/>
        <v>0</v>
      </c>
      <c r="S233" s="52">
        <f t="shared" si="107"/>
        <v>0</v>
      </c>
      <c r="T233" s="276">
        <f t="shared" si="108"/>
        <v>0</v>
      </c>
      <c r="U233" s="62">
        <f t="shared" si="97"/>
        <v>0</v>
      </c>
    </row>
    <row r="234" spans="1:21" x14ac:dyDescent="0.25">
      <c r="A234" s="95" t="s">
        <v>248</v>
      </c>
      <c r="B234" s="52">
        <f>'DAY24'!H234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+(Table127[[#This Row],[OPENING ]]+Table127[[#This Row],[RECEIPTS]]+Table127[[#This Row],[RETURNS]])-(Table127[[#This Row],[EXCHANGED]]+Table127[[#This Row],[SALES]]+Table127[[#This Row],[ISSUES]])</f>
        <v>0</v>
      </c>
      <c r="I234" s="53">
        <v>0</v>
      </c>
      <c r="J234" s="58">
        <f t="shared" si="109"/>
        <v>0</v>
      </c>
      <c r="K234" s="53">
        <f>+'DAY24'!K234+'DAY25'!C234</f>
        <v>0</v>
      </c>
      <c r="L234" s="54">
        <f>+'DAY24'!L234+'DAY25'!D234</f>
        <v>0</v>
      </c>
      <c r="M234" s="55">
        <f>+'DAY24'!M234+'DAY25'!E234</f>
        <v>0</v>
      </c>
      <c r="N234" s="52">
        <f>+'DAY24'!N234+'DAY25'!F234</f>
        <v>0</v>
      </c>
      <c r="O234" s="276">
        <f>+'DAY24'!O234+'DAY25'!G234</f>
        <v>0</v>
      </c>
      <c r="P234" s="53">
        <f t="shared" si="104"/>
        <v>0</v>
      </c>
      <c r="Q234" s="54">
        <f t="shared" si="105"/>
        <v>0</v>
      </c>
      <c r="R234" s="55">
        <f t="shared" si="106"/>
        <v>0</v>
      </c>
      <c r="S234" s="52">
        <f t="shared" si="107"/>
        <v>0</v>
      </c>
      <c r="T234" s="276">
        <f t="shared" si="108"/>
        <v>0</v>
      </c>
      <c r="U234" s="62">
        <f t="shared" si="97"/>
        <v>0</v>
      </c>
    </row>
    <row r="235" spans="1:21" x14ac:dyDescent="0.25">
      <c r="A235" s="95" t="s">
        <v>254</v>
      </c>
      <c r="B235" s="52">
        <f>'DAY24'!H235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+(Table127[[#This Row],[OPENING ]]+Table127[[#This Row],[RECEIPTS]]+Table127[[#This Row],[RETURNS]])-(Table127[[#This Row],[EXCHANGED]]+Table127[[#This Row],[SALES]]+Table127[[#This Row],[ISSUES]])</f>
        <v>0</v>
      </c>
      <c r="I235" s="53">
        <v>0</v>
      </c>
      <c r="J235" s="58">
        <f t="shared" si="109"/>
        <v>0</v>
      </c>
      <c r="K235" s="53">
        <f>+'DAY24'!K235+'DAY25'!C235</f>
        <v>0</v>
      </c>
      <c r="L235" s="54">
        <f>+'DAY24'!L235+'DAY25'!D235</f>
        <v>0</v>
      </c>
      <c r="M235" s="55">
        <f>+'DAY24'!M235+'DAY25'!E235</f>
        <v>0</v>
      </c>
      <c r="N235" s="52">
        <f>+'DAY24'!N235+'DAY25'!F235</f>
        <v>0</v>
      </c>
      <c r="O235" s="276">
        <f>+'DAY24'!O235+'DAY25'!G235</f>
        <v>12625</v>
      </c>
      <c r="P235" s="53">
        <f t="shared" si="104"/>
        <v>0</v>
      </c>
      <c r="Q235" s="54">
        <f t="shared" si="105"/>
        <v>0</v>
      </c>
      <c r="R235" s="55">
        <f t="shared" si="106"/>
        <v>0</v>
      </c>
      <c r="S235" s="52">
        <f t="shared" si="107"/>
        <v>0</v>
      </c>
      <c r="T235" s="276">
        <f t="shared" si="108"/>
        <v>505</v>
      </c>
      <c r="U235" s="62">
        <f t="shared" si="97"/>
        <v>0</v>
      </c>
    </row>
    <row r="236" spans="1:21" x14ac:dyDescent="0.25">
      <c r="A236" s="95" t="s">
        <v>63</v>
      </c>
      <c r="B236" s="52">
        <f>'DAY24'!H236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+(Table127[[#This Row],[OPENING ]]+Table127[[#This Row],[RECEIPTS]]+Table127[[#This Row],[RETURNS]])-(Table127[[#This Row],[EXCHANGED]]+Table127[[#This Row],[SALES]]+Table127[[#This Row],[ISSUES]])</f>
        <v>0</v>
      </c>
      <c r="I236" s="53">
        <v>0</v>
      </c>
      <c r="J236" s="58">
        <f t="shared" si="109"/>
        <v>0</v>
      </c>
      <c r="K236" s="53">
        <f>+'DAY24'!K236+'DAY25'!C236</f>
        <v>0</v>
      </c>
      <c r="L236" s="54">
        <f>+'DAY24'!L236+'DAY25'!D236</f>
        <v>0</v>
      </c>
      <c r="M236" s="55">
        <f>+'DAY24'!M236+'DAY25'!E236</f>
        <v>0</v>
      </c>
      <c r="N236" s="52">
        <f>+'DAY24'!N236+'DAY25'!F236</f>
        <v>0</v>
      </c>
      <c r="O236" s="276">
        <f>+'DAY24'!O236+'DAY25'!G236</f>
        <v>0</v>
      </c>
      <c r="P236" s="53">
        <f t="shared" si="104"/>
        <v>0</v>
      </c>
      <c r="Q236" s="54">
        <f t="shared" si="105"/>
        <v>0</v>
      </c>
      <c r="R236" s="55">
        <f t="shared" si="106"/>
        <v>0</v>
      </c>
      <c r="S236" s="52">
        <f t="shared" si="107"/>
        <v>0</v>
      </c>
      <c r="T236" s="276">
        <f t="shared" si="108"/>
        <v>0</v>
      </c>
      <c r="U236" s="62">
        <f t="shared" si="97"/>
        <v>0</v>
      </c>
    </row>
    <row r="237" spans="1:21" ht="15.75" thickBot="1" x14ac:dyDescent="0.3">
      <c r="A237" s="188" t="s">
        <v>121</v>
      </c>
      <c r="B237" s="52">
        <f>'DAY24'!H237</f>
        <v>1459.4</v>
      </c>
      <c r="C237" s="53">
        <v>0</v>
      </c>
      <c r="D237" s="54">
        <v>0</v>
      </c>
      <c r="E237" s="55">
        <v>0</v>
      </c>
      <c r="F237" s="52">
        <v>0</v>
      </c>
      <c r="G237" s="276">
        <v>0</v>
      </c>
      <c r="H237" s="54">
        <f>+(Table127[[#This Row],[OPENING ]]+Table127[[#This Row],[RECEIPTS]]+Table127[[#This Row],[RETURNS]])-(Table127[[#This Row],[EXCHANGED]]+Table127[[#This Row],[SALES]]+Table127[[#This Row],[ISSUES]])</f>
        <v>1459.4</v>
      </c>
      <c r="I237" s="144">
        <v>0</v>
      </c>
      <c r="J237" s="148">
        <f t="shared" si="109"/>
        <v>-1459.4</v>
      </c>
      <c r="K237" s="53">
        <f>+'DAY24'!K237+'DAY25'!C237</f>
        <v>0</v>
      </c>
      <c r="L237" s="54">
        <f>+'DAY24'!L237+'DAY25'!D237</f>
        <v>0</v>
      </c>
      <c r="M237" s="55">
        <f>+'DAY24'!M237+'DAY25'!E237</f>
        <v>0</v>
      </c>
      <c r="N237" s="52">
        <f>+'DAY24'!N237+'DAY25'!F237</f>
        <v>0</v>
      </c>
      <c r="O237" s="276">
        <f>+'DAY24'!O237+'DAY25'!G237</f>
        <v>0</v>
      </c>
      <c r="P237" s="53">
        <f t="shared" si="104"/>
        <v>0</v>
      </c>
      <c r="Q237" s="54">
        <f t="shared" si="105"/>
        <v>0</v>
      </c>
      <c r="R237" s="55">
        <f t="shared" si="106"/>
        <v>0</v>
      </c>
      <c r="S237" s="52">
        <f t="shared" si="107"/>
        <v>0</v>
      </c>
      <c r="T237" s="276">
        <f t="shared" si="108"/>
        <v>0</v>
      </c>
      <c r="U237" s="167">
        <f t="shared" si="97"/>
        <v>0</v>
      </c>
    </row>
    <row r="238" spans="1:21" ht="17.25" thickBot="1" x14ac:dyDescent="0.35">
      <c r="A238" s="159" t="s">
        <v>64</v>
      </c>
      <c r="B238" s="161">
        <f t="shared" ref="B238:T238" si="110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110"/>
        <v>0</v>
      </c>
      <c r="H238" s="162">
        <f t="shared" si="110"/>
        <v>12434.4</v>
      </c>
      <c r="I238" s="161">
        <f t="shared" si="110"/>
        <v>0</v>
      </c>
      <c r="J238" s="165">
        <f t="shared" si="109"/>
        <v>-12434.4</v>
      </c>
      <c r="K238" s="161">
        <f t="shared" si="110"/>
        <v>9050</v>
      </c>
      <c r="L238" s="162">
        <f t="shared" si="110"/>
        <v>0</v>
      </c>
      <c r="M238" s="163">
        <f t="shared" si="110"/>
        <v>0</v>
      </c>
      <c r="N238" s="160">
        <f t="shared" si="110"/>
        <v>0</v>
      </c>
      <c r="O238" s="277">
        <f t="shared" si="110"/>
        <v>29550</v>
      </c>
      <c r="P238" s="161">
        <f t="shared" si="110"/>
        <v>362</v>
      </c>
      <c r="Q238" s="162">
        <f t="shared" si="110"/>
        <v>0</v>
      </c>
      <c r="R238" s="163">
        <f t="shared" si="110"/>
        <v>0</v>
      </c>
      <c r="S238" s="160">
        <f t="shared" si="110"/>
        <v>0</v>
      </c>
      <c r="T238" s="277">
        <f t="shared" si="110"/>
        <v>1182</v>
      </c>
      <c r="U238" s="166">
        <f t="shared" si="97"/>
        <v>8.0533678756476679</v>
      </c>
    </row>
    <row r="239" spans="1:21" ht="15.75" thickBot="1" x14ac:dyDescent="0.3">
      <c r="A239" s="189"/>
      <c r="B239" s="190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1">
        <f t="shared" ref="B240:I240" si="111">+B238+B214+B150+B125+B114+B100+B80+B60+B40+B20</f>
        <v>126514.95999999999</v>
      </c>
      <c r="C240" s="182">
        <f t="shared" si="111"/>
        <v>0</v>
      </c>
      <c r="D240" s="183">
        <f t="shared" si="111"/>
        <v>0</v>
      </c>
      <c r="E240" s="184">
        <f t="shared" si="111"/>
        <v>0</v>
      </c>
      <c r="F240" s="182">
        <f t="shared" si="111"/>
        <v>0</v>
      </c>
      <c r="G240" s="281">
        <f t="shared" si="111"/>
        <v>0</v>
      </c>
      <c r="H240" s="183">
        <f t="shared" si="111"/>
        <v>126514.95999999999</v>
      </c>
      <c r="I240" s="181">
        <f t="shared" si="111"/>
        <v>11.6</v>
      </c>
      <c r="J240" s="186">
        <f t="shared" si="109"/>
        <v>-126503.35999999999</v>
      </c>
      <c r="K240" s="181">
        <f t="shared" ref="K240:T240" si="112">+K238+K214+K150+K125+K114+K100+K80+K60+K40+K20</f>
        <v>78445</v>
      </c>
      <c r="L240" s="183">
        <f t="shared" si="112"/>
        <v>325.59999999999997</v>
      </c>
      <c r="M240" s="184">
        <f t="shared" si="112"/>
        <v>0</v>
      </c>
      <c r="N240" s="182">
        <f t="shared" si="112"/>
        <v>0</v>
      </c>
      <c r="O240" s="281">
        <f t="shared" si="112"/>
        <v>70848.78</v>
      </c>
      <c r="P240" s="181">
        <f t="shared" si="112"/>
        <v>3137.8</v>
      </c>
      <c r="Q240" s="183">
        <f t="shared" si="112"/>
        <v>13.024000000000001</v>
      </c>
      <c r="R240" s="182">
        <f t="shared" si="112"/>
        <v>0</v>
      </c>
      <c r="S240" s="182">
        <f t="shared" si="112"/>
        <v>0</v>
      </c>
      <c r="T240" s="281">
        <f t="shared" si="112"/>
        <v>2833.9512</v>
      </c>
      <c r="U240" s="187">
        <f t="shared" si="97"/>
        <v>21.139467360444883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11.6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0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 t="s">
        <v>212</v>
      </c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{B487701B-1570-4547-A9A0-D0BD60471065}</x14:id>
        </ext>
      </extLst>
    </cfRule>
  </conditionalFormatting>
  <conditionalFormatting sqref="I101:I113 I61:I99 I239 I1:I59 I152:I237 I241:I242 I115:I149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{AD003F49-5193-45D2-BBC9-089C5133C89E}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{55BED266-39D4-4459-A97F-578AE11895FF}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{CF35974E-F63B-4C50-BFB6-8AC473BCECA9}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{017EEFC2-CF4E-4136-BF15-D30A02B9ED0A}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{3F27B6ED-F3BA-445D-8896-C5D4D47D260E}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{158569EC-F0E2-42AB-9151-FE2AF9304D5B}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87701B-1570-4547-A9A0-D0BD604710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AD003F49-5193-45D2-BBC9-089C5133C89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I152:I237 I241:I242 I115:I149</xm:sqref>
        </x14:conditionalFormatting>
        <x14:conditionalFormatting xmlns:xm="http://schemas.microsoft.com/office/excel/2006/main">
          <x14:cfRule type="dataBar" id="{55BED266-39D4-4459-A97F-578AE11895F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CF35974E-F63B-4C50-BFB6-8AC473BCECA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017EEFC2-CF4E-4136-BF15-D30A02B9ED0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3F27B6ED-F3BA-445D-8896-C5D4D47D260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158569EC-F0E2-42AB-9151-FE2AF9304D5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0A08-7CEA-4D28-AFA6-C39D816DB123}">
  <dimension ref="A1:U269"/>
  <sheetViews>
    <sheetView showGridLines="0" workbookViewId="0">
      <selection activeCell="A2" sqref="A2:A237"/>
    </sheetView>
  </sheetViews>
  <sheetFormatPr defaultRowHeight="15" x14ac:dyDescent="0.25"/>
  <cols>
    <col min="1" max="1" width="47.140625" bestFit="1" customWidth="1"/>
    <col min="2" max="2" width="18.28515625" bestFit="1" customWidth="1"/>
    <col min="3" max="3" width="11.28515625" bestFit="1" customWidth="1"/>
    <col min="4" max="4" width="9.28515625" bestFit="1" customWidth="1"/>
    <col min="5" max="5" width="18.140625" bestFit="1" customWidth="1"/>
    <col min="6" max="6" width="12.5703125" style="5" customWidth="1"/>
    <col min="7" max="7" width="14.85546875" style="285" customWidth="1"/>
    <col min="8" max="8" width="17" style="1" customWidth="1"/>
    <col min="9" max="9" width="16.140625" style="2" customWidth="1"/>
    <col min="10" max="10" width="9.28515625" style="3" bestFit="1" customWidth="1"/>
    <col min="15" max="15" width="12.7109375" style="285" bestFit="1" customWidth="1"/>
    <col min="20" max="20" width="9.140625" style="285"/>
  </cols>
  <sheetData>
    <row r="1" spans="1:21" ht="15.75" thickBot="1" x14ac:dyDescent="0.3">
      <c r="A1" s="12" t="s">
        <v>257</v>
      </c>
      <c r="B1" s="13"/>
      <c r="C1" s="14"/>
      <c r="D1" s="15"/>
      <c r="E1" s="16"/>
      <c r="F1" s="264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'DAY25'!H5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+(Table128[[#This Row],[OPENING ]]+Table128[[#This Row],[RECEIPTS]]+Table128[[#This Row],[RETURNS]])-(Table128[[#This Row],[EXCHANGED]]+Table128[[#This Row],[SALES]]+Table128[[#This Row],[ISSUES]])</f>
        <v>0</v>
      </c>
      <c r="I5" s="53">
        <v>0</v>
      </c>
      <c r="J5" s="58">
        <f t="shared" ref="J5:J76" si="0">+I5-H5</f>
        <v>0</v>
      </c>
      <c r="K5" s="53">
        <f>+'DAY25'!K5+'DAY26'!C5</f>
        <v>0</v>
      </c>
      <c r="L5" s="54">
        <f>+'DAY25'!L5+'DAY26'!D5</f>
        <v>0</v>
      </c>
      <c r="M5" s="55">
        <f>+'DAY25'!M5+'DAY26'!E5</f>
        <v>0</v>
      </c>
      <c r="N5" s="52">
        <f>+'DAY25'!N5+'DAY26'!F5</f>
        <v>0</v>
      </c>
      <c r="O5" s="276">
        <f>+'DAY25'!O5+'DAY26'!G5</f>
        <v>0</v>
      </c>
      <c r="P5" s="53">
        <f>+K5/26</f>
        <v>0</v>
      </c>
      <c r="Q5" s="54">
        <f>+L5/26</f>
        <v>0</v>
      </c>
      <c r="R5" s="55">
        <f>+M5/26</f>
        <v>0</v>
      </c>
      <c r="S5" s="52">
        <f>+N5/26</f>
        <v>0</v>
      </c>
      <c r="T5" s="276">
        <f>+O5/26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'DAY25'!H6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+(Table128[[#This Row],[OPENING ]]+Table128[[#This Row],[RECEIPTS]]+Table128[[#This Row],[RETURNS]])-(Table128[[#This Row],[EXCHANGED]]+Table128[[#This Row],[SALES]]+Table128[[#This Row],[ISSUES]])</f>
        <v>0</v>
      </c>
      <c r="I6" s="53">
        <v>0</v>
      </c>
      <c r="J6" s="58">
        <f t="shared" ref="J6:J19" si="2">+I6-H6</f>
        <v>0</v>
      </c>
      <c r="K6" s="53">
        <f>+'DAY25'!K6+'DAY26'!C6</f>
        <v>0</v>
      </c>
      <c r="L6" s="54">
        <f>+'DAY25'!L6+'DAY26'!D6</f>
        <v>0</v>
      </c>
      <c r="M6" s="55">
        <f>+'DAY25'!M6+'DAY26'!E6</f>
        <v>0</v>
      </c>
      <c r="N6" s="52">
        <f>+'DAY25'!N6+'DAY26'!F6</f>
        <v>0</v>
      </c>
      <c r="O6" s="276">
        <f>+'DAY25'!O6+'DAY26'!G6</f>
        <v>0</v>
      </c>
      <c r="P6" s="53">
        <f t="shared" ref="P6:P19" si="3">+K6/26</f>
        <v>0</v>
      </c>
      <c r="Q6" s="54">
        <f t="shared" ref="Q6:Q19" si="4">+L6/26</f>
        <v>0</v>
      </c>
      <c r="R6" s="55">
        <f t="shared" ref="R6:R19" si="5">+M6/26</f>
        <v>0</v>
      </c>
      <c r="S6" s="52">
        <f t="shared" ref="S6:S19" si="6">+N6/26</f>
        <v>0</v>
      </c>
      <c r="T6" s="276">
        <f t="shared" ref="T6:T19" si="7">+O6/26</f>
        <v>0</v>
      </c>
      <c r="U6" s="59">
        <f t="shared" si="1"/>
        <v>0</v>
      </c>
    </row>
    <row r="7" spans="1:21" x14ac:dyDescent="0.25">
      <c r="A7" s="51" t="s">
        <v>14</v>
      </c>
      <c r="B7" s="52">
        <f>'DAY25'!H7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+(Table128[[#This Row],[OPENING ]]+Table128[[#This Row],[RECEIPTS]]+Table128[[#This Row],[RETURNS]])-(Table128[[#This Row],[EXCHANGED]]+Table128[[#This Row],[SALES]]+Table128[[#This Row],[ISSUES]])</f>
        <v>0</v>
      </c>
      <c r="I7" s="53">
        <v>0</v>
      </c>
      <c r="J7" s="58">
        <f t="shared" si="2"/>
        <v>0</v>
      </c>
      <c r="K7" s="53">
        <f>+'DAY25'!K7+'DAY26'!C7</f>
        <v>0</v>
      </c>
      <c r="L7" s="54">
        <f>+'DAY25'!L7+'DAY26'!D7</f>
        <v>0</v>
      </c>
      <c r="M7" s="55">
        <f>+'DAY25'!M7+'DAY26'!E7</f>
        <v>0</v>
      </c>
      <c r="N7" s="52">
        <f>+'DAY25'!N7+'DAY26'!F7</f>
        <v>0</v>
      </c>
      <c r="O7" s="276">
        <f>+'DAY25'!O7+'DAY26'!G7</f>
        <v>0</v>
      </c>
      <c r="P7" s="53">
        <f t="shared" si="3"/>
        <v>0</v>
      </c>
      <c r="Q7" s="54">
        <f t="shared" si="4"/>
        <v>0</v>
      </c>
      <c r="R7" s="55">
        <f t="shared" si="5"/>
        <v>0</v>
      </c>
      <c r="S7" s="52">
        <f t="shared" si="6"/>
        <v>0</v>
      </c>
      <c r="T7" s="276">
        <f t="shared" si="7"/>
        <v>0</v>
      </c>
      <c r="U7" s="59">
        <f t="shared" si="1"/>
        <v>0</v>
      </c>
    </row>
    <row r="8" spans="1:21" x14ac:dyDescent="0.25">
      <c r="A8" s="51" t="s">
        <v>15</v>
      </c>
      <c r="B8" s="52">
        <f>'DAY25'!H8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+(Table128[[#This Row],[OPENING ]]+Table128[[#This Row],[RECEIPTS]]+Table128[[#This Row],[RETURNS]])-(Table128[[#This Row],[EXCHANGED]]+Table128[[#This Row],[SALES]]+Table128[[#This Row],[ISSUES]])</f>
        <v>0</v>
      </c>
      <c r="I8" s="53">
        <v>0</v>
      </c>
      <c r="J8" s="58">
        <f t="shared" si="2"/>
        <v>0</v>
      </c>
      <c r="K8" s="53">
        <f>+'DAY25'!K8+'DAY26'!C8</f>
        <v>0</v>
      </c>
      <c r="L8" s="54">
        <f>+'DAY25'!L8+'DAY26'!D8</f>
        <v>0</v>
      </c>
      <c r="M8" s="55">
        <f>+'DAY25'!M8+'DAY26'!E8</f>
        <v>0</v>
      </c>
      <c r="N8" s="52">
        <f>+'DAY25'!N8+'DAY26'!F8</f>
        <v>0</v>
      </c>
      <c r="O8" s="276">
        <f>+'DAY25'!O8+'DAY26'!G8</f>
        <v>0</v>
      </c>
      <c r="P8" s="53">
        <f t="shared" si="3"/>
        <v>0</v>
      </c>
      <c r="Q8" s="54">
        <f t="shared" si="4"/>
        <v>0</v>
      </c>
      <c r="R8" s="55">
        <f t="shared" si="5"/>
        <v>0</v>
      </c>
      <c r="S8" s="52">
        <f t="shared" si="6"/>
        <v>0</v>
      </c>
      <c r="T8" s="276">
        <f t="shared" si="7"/>
        <v>0</v>
      </c>
      <c r="U8" s="59">
        <f t="shared" si="1"/>
        <v>0</v>
      </c>
    </row>
    <row r="9" spans="1:21" x14ac:dyDescent="0.25">
      <c r="A9" s="51" t="s">
        <v>16</v>
      </c>
      <c r="B9" s="52">
        <f>'DAY25'!H9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+(Table128[[#This Row],[OPENING ]]+Table128[[#This Row],[RECEIPTS]]+Table128[[#This Row],[RETURNS]])-(Table128[[#This Row],[EXCHANGED]]+Table128[[#This Row],[SALES]]+Table128[[#This Row],[ISSUES]])</f>
        <v>0</v>
      </c>
      <c r="I9" s="53">
        <v>0</v>
      </c>
      <c r="J9" s="58">
        <f t="shared" si="2"/>
        <v>0</v>
      </c>
      <c r="K9" s="53">
        <f>+'DAY25'!K9+'DAY26'!C9</f>
        <v>0</v>
      </c>
      <c r="L9" s="54">
        <f>+'DAY25'!L9+'DAY26'!D9</f>
        <v>0</v>
      </c>
      <c r="M9" s="55">
        <f>+'DAY25'!M9+'DAY26'!E9</f>
        <v>0</v>
      </c>
      <c r="N9" s="52">
        <f>+'DAY25'!N9+'DAY26'!F9</f>
        <v>0</v>
      </c>
      <c r="O9" s="276">
        <f>+'DAY25'!O9+'DAY26'!G9</f>
        <v>0</v>
      </c>
      <c r="P9" s="53">
        <f t="shared" si="3"/>
        <v>0</v>
      </c>
      <c r="Q9" s="54">
        <f t="shared" si="4"/>
        <v>0</v>
      </c>
      <c r="R9" s="55">
        <f t="shared" si="5"/>
        <v>0</v>
      </c>
      <c r="S9" s="52">
        <f t="shared" si="6"/>
        <v>0</v>
      </c>
      <c r="T9" s="276">
        <f t="shared" si="7"/>
        <v>0</v>
      </c>
      <c r="U9" s="59">
        <f t="shared" si="1"/>
        <v>0</v>
      </c>
    </row>
    <row r="10" spans="1:21" x14ac:dyDescent="0.25">
      <c r="A10" s="51" t="s">
        <v>17</v>
      </c>
      <c r="B10" s="52">
        <f>'DAY25'!H10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+(Table128[[#This Row],[OPENING ]]+Table128[[#This Row],[RECEIPTS]]+Table128[[#This Row],[RETURNS]])-(Table128[[#This Row],[EXCHANGED]]+Table128[[#This Row],[SALES]]+Table128[[#This Row],[ISSUES]])</f>
        <v>0</v>
      </c>
      <c r="I10" s="53">
        <v>0</v>
      </c>
      <c r="J10" s="58">
        <f t="shared" si="2"/>
        <v>0</v>
      </c>
      <c r="K10" s="53">
        <f>+'DAY25'!K10+'DAY26'!C10</f>
        <v>0</v>
      </c>
      <c r="L10" s="54">
        <f>+'DAY25'!L10+'DAY26'!D10</f>
        <v>0</v>
      </c>
      <c r="M10" s="55">
        <f>+'DAY25'!M10+'DAY26'!E10</f>
        <v>0</v>
      </c>
      <c r="N10" s="52">
        <f>+'DAY25'!N10+'DAY26'!F10</f>
        <v>0</v>
      </c>
      <c r="O10" s="276">
        <f>+'DAY25'!O10+'DAY26'!G10</f>
        <v>0</v>
      </c>
      <c r="P10" s="53">
        <f t="shared" si="3"/>
        <v>0</v>
      </c>
      <c r="Q10" s="54">
        <f t="shared" si="4"/>
        <v>0</v>
      </c>
      <c r="R10" s="55">
        <f t="shared" si="5"/>
        <v>0</v>
      </c>
      <c r="S10" s="52">
        <f t="shared" si="6"/>
        <v>0</v>
      </c>
      <c r="T10" s="276">
        <f t="shared" si="7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'DAY25'!H11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+(Table128[[#This Row],[OPENING ]]+Table128[[#This Row],[RECEIPTS]]+Table128[[#This Row],[RETURNS]])-(Table128[[#This Row],[EXCHANGED]]+Table128[[#This Row],[SALES]]+Table128[[#This Row],[ISSUES]])</f>
        <v>0</v>
      </c>
      <c r="I11" s="53">
        <v>0</v>
      </c>
      <c r="J11" s="58">
        <f t="shared" si="2"/>
        <v>0</v>
      </c>
      <c r="K11" s="53">
        <f>+'DAY25'!K11+'DAY26'!C11</f>
        <v>0</v>
      </c>
      <c r="L11" s="54">
        <f>+'DAY25'!L11+'DAY26'!D11</f>
        <v>0</v>
      </c>
      <c r="M11" s="55">
        <f>+'DAY25'!M11+'DAY26'!E11</f>
        <v>0</v>
      </c>
      <c r="N11" s="52">
        <f>+'DAY25'!N11+'DAY26'!F11</f>
        <v>0</v>
      </c>
      <c r="O11" s="276">
        <f>+'DAY25'!O11+'DAY26'!G11</f>
        <v>0</v>
      </c>
      <c r="P11" s="53">
        <f t="shared" si="3"/>
        <v>0</v>
      </c>
      <c r="Q11" s="54">
        <f t="shared" si="4"/>
        <v>0</v>
      </c>
      <c r="R11" s="55">
        <f t="shared" si="5"/>
        <v>0</v>
      </c>
      <c r="S11" s="52">
        <f t="shared" si="6"/>
        <v>0</v>
      </c>
      <c r="T11" s="276">
        <f t="shared" si="7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'DAY25'!H12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+(Table128[[#This Row],[OPENING ]]+Table128[[#This Row],[RECEIPTS]]+Table128[[#This Row],[RETURNS]])-(Table128[[#This Row],[EXCHANGED]]+Table128[[#This Row],[SALES]]+Table128[[#This Row],[ISSUES]])</f>
        <v>0</v>
      </c>
      <c r="I12" s="53">
        <v>0</v>
      </c>
      <c r="J12" s="58">
        <f t="shared" si="2"/>
        <v>0</v>
      </c>
      <c r="K12" s="53">
        <f>+'DAY25'!K12+'DAY26'!C12</f>
        <v>0</v>
      </c>
      <c r="L12" s="54">
        <f>+'DAY25'!L12+'DAY26'!D12</f>
        <v>0</v>
      </c>
      <c r="M12" s="55">
        <f>+'DAY25'!M12+'DAY26'!E12</f>
        <v>0</v>
      </c>
      <c r="N12" s="52">
        <f>+'DAY25'!N12+'DAY26'!F12</f>
        <v>0</v>
      </c>
      <c r="O12" s="276">
        <f>+'DAY25'!O12+'DAY26'!G12</f>
        <v>0</v>
      </c>
      <c r="P12" s="53">
        <f t="shared" si="3"/>
        <v>0</v>
      </c>
      <c r="Q12" s="54">
        <f t="shared" si="4"/>
        <v>0</v>
      </c>
      <c r="R12" s="55">
        <f t="shared" si="5"/>
        <v>0</v>
      </c>
      <c r="S12" s="52">
        <f t="shared" si="6"/>
        <v>0</v>
      </c>
      <c r="T12" s="276">
        <f t="shared" si="7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'DAY25'!H13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+(Table128[[#This Row],[OPENING ]]+Table128[[#This Row],[RECEIPTS]]+Table128[[#This Row],[RETURNS]])-(Table128[[#This Row],[EXCHANGED]]+Table128[[#This Row],[SALES]]+Table128[[#This Row],[ISSUES]])</f>
        <v>140</v>
      </c>
      <c r="I13" s="53">
        <v>0</v>
      </c>
      <c r="J13" s="58">
        <f t="shared" si="2"/>
        <v>-140</v>
      </c>
      <c r="K13" s="53">
        <f>+'DAY25'!K13+'DAY26'!C13</f>
        <v>0</v>
      </c>
      <c r="L13" s="54">
        <f>+'DAY25'!L13+'DAY26'!D13</f>
        <v>0</v>
      </c>
      <c r="M13" s="55">
        <f>+'DAY25'!M13+'DAY26'!E13</f>
        <v>0</v>
      </c>
      <c r="N13" s="52">
        <f>+'DAY25'!N13+'DAY26'!F13</f>
        <v>0</v>
      </c>
      <c r="O13" s="276">
        <f>+'DAY25'!O13+'DAY26'!G13</f>
        <v>0</v>
      </c>
      <c r="P13" s="53">
        <f t="shared" si="3"/>
        <v>0</v>
      </c>
      <c r="Q13" s="54">
        <f t="shared" si="4"/>
        <v>0</v>
      </c>
      <c r="R13" s="55">
        <f t="shared" si="5"/>
        <v>0</v>
      </c>
      <c r="S13" s="52">
        <f t="shared" si="6"/>
        <v>0</v>
      </c>
      <c r="T13" s="276">
        <f t="shared" si="7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'DAY25'!H14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+(Table128[[#This Row],[OPENING ]]+Table128[[#This Row],[RECEIPTS]]+Table128[[#This Row],[RETURNS]])-(Table128[[#This Row],[EXCHANGED]]+Table128[[#This Row],[SALES]]+Table128[[#This Row],[ISSUES]])</f>
        <v>0</v>
      </c>
      <c r="I14" s="53">
        <v>0</v>
      </c>
      <c r="J14" s="58">
        <f t="shared" si="2"/>
        <v>0</v>
      </c>
      <c r="K14" s="53">
        <f>+'DAY25'!K14+'DAY26'!C14</f>
        <v>0</v>
      </c>
      <c r="L14" s="54">
        <f>+'DAY25'!L14+'DAY26'!D14</f>
        <v>0</v>
      </c>
      <c r="M14" s="55">
        <f>+'DAY25'!M14+'DAY26'!E14</f>
        <v>0</v>
      </c>
      <c r="N14" s="52">
        <f>+'DAY25'!N14+'DAY26'!F14</f>
        <v>0</v>
      </c>
      <c r="O14" s="276">
        <f>+'DAY25'!O14+'DAY26'!G14</f>
        <v>0</v>
      </c>
      <c r="P14" s="53">
        <f t="shared" si="3"/>
        <v>0</v>
      </c>
      <c r="Q14" s="54">
        <f t="shared" si="4"/>
        <v>0</v>
      </c>
      <c r="R14" s="55">
        <f t="shared" si="5"/>
        <v>0</v>
      </c>
      <c r="S14" s="52">
        <f t="shared" si="6"/>
        <v>0</v>
      </c>
      <c r="T14" s="276">
        <f t="shared" si="7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'DAY25'!H15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+(Table128[[#This Row],[OPENING ]]+Table128[[#This Row],[RECEIPTS]]+Table128[[#This Row],[RETURNS]])-(Table128[[#This Row],[EXCHANGED]]+Table128[[#This Row],[SALES]]+Table128[[#This Row],[ISSUES]])</f>
        <v>0</v>
      </c>
      <c r="I15" s="53">
        <v>0</v>
      </c>
      <c r="J15" s="58">
        <f t="shared" si="2"/>
        <v>0</v>
      </c>
      <c r="K15" s="53">
        <f>+'DAY25'!K15+'DAY26'!C15</f>
        <v>0</v>
      </c>
      <c r="L15" s="54">
        <f>+'DAY25'!L15+'DAY26'!D15</f>
        <v>0</v>
      </c>
      <c r="M15" s="55">
        <f>+'DAY25'!M15+'DAY26'!E15</f>
        <v>0</v>
      </c>
      <c r="N15" s="52">
        <f>+'DAY25'!N15+'DAY26'!F15</f>
        <v>0</v>
      </c>
      <c r="O15" s="276">
        <f>+'DAY25'!O15+'DAY26'!G15</f>
        <v>0</v>
      </c>
      <c r="P15" s="53">
        <f t="shared" si="3"/>
        <v>0</v>
      </c>
      <c r="Q15" s="54">
        <f t="shared" si="4"/>
        <v>0</v>
      </c>
      <c r="R15" s="55">
        <f t="shared" si="5"/>
        <v>0</v>
      </c>
      <c r="S15" s="52">
        <f t="shared" si="6"/>
        <v>0</v>
      </c>
      <c r="T15" s="276">
        <f t="shared" si="7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'DAY25'!H16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+(Table128[[#This Row],[OPENING ]]+Table128[[#This Row],[RECEIPTS]]+Table128[[#This Row],[RETURNS]])-(Table128[[#This Row],[EXCHANGED]]+Table128[[#This Row],[SALES]]+Table128[[#This Row],[ISSUES]])</f>
        <v>13189.599999999999</v>
      </c>
      <c r="I16" s="53">
        <v>0</v>
      </c>
      <c r="J16" s="58">
        <f t="shared" si="2"/>
        <v>-13189.599999999999</v>
      </c>
      <c r="K16" s="53">
        <f>+'DAY25'!K16+'DAY26'!C16</f>
        <v>0</v>
      </c>
      <c r="L16" s="54">
        <f>+'DAY25'!L16+'DAY26'!D16</f>
        <v>0</v>
      </c>
      <c r="M16" s="55">
        <f>+'DAY25'!M16+'DAY26'!E16</f>
        <v>0</v>
      </c>
      <c r="N16" s="52">
        <f>+'DAY25'!N16+'DAY26'!F16</f>
        <v>0</v>
      </c>
      <c r="O16" s="276">
        <f>+'DAY25'!O16+'DAY26'!G16</f>
        <v>6063</v>
      </c>
      <c r="P16" s="53">
        <f t="shared" si="3"/>
        <v>0</v>
      </c>
      <c r="Q16" s="54">
        <f t="shared" si="4"/>
        <v>0</v>
      </c>
      <c r="R16" s="55">
        <f t="shared" si="5"/>
        <v>0</v>
      </c>
      <c r="S16" s="52">
        <f t="shared" si="6"/>
        <v>0</v>
      </c>
      <c r="T16" s="276">
        <f t="shared" si="7"/>
        <v>233.19230769230768</v>
      </c>
      <c r="U16" s="59">
        <f t="shared" si="1"/>
        <v>56.561042388256638</v>
      </c>
    </row>
    <row r="17" spans="1:21" x14ac:dyDescent="0.25">
      <c r="A17" s="60"/>
      <c r="B17" s="52">
        <f>'DAY25'!H17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+(Table128[[#This Row],[OPENING ]]+Table128[[#This Row],[RECEIPTS]]+Table128[[#This Row],[RETURNS]])-(Table128[[#This Row],[EXCHANGED]]+Table128[[#This Row],[SALES]]+Table128[[#This Row],[ISSUES]])</f>
        <v>0</v>
      </c>
      <c r="I17" s="53">
        <v>0</v>
      </c>
      <c r="J17" s="58">
        <f t="shared" si="2"/>
        <v>0</v>
      </c>
      <c r="K17" s="53">
        <f>+'DAY25'!K17+'DAY26'!C17</f>
        <v>0</v>
      </c>
      <c r="L17" s="54">
        <f>+'DAY25'!L17+'DAY26'!D17</f>
        <v>0</v>
      </c>
      <c r="M17" s="55">
        <f>+'DAY25'!M17+'DAY26'!E17</f>
        <v>0</v>
      </c>
      <c r="N17" s="52">
        <f>+'DAY25'!N17+'DAY26'!F17</f>
        <v>0</v>
      </c>
      <c r="O17" s="276">
        <f>+'DAY25'!O17+'DAY26'!G17</f>
        <v>0</v>
      </c>
      <c r="P17" s="53">
        <f t="shared" si="3"/>
        <v>0</v>
      </c>
      <c r="Q17" s="54">
        <f t="shared" si="4"/>
        <v>0</v>
      </c>
      <c r="R17" s="55">
        <f t="shared" si="5"/>
        <v>0</v>
      </c>
      <c r="S17" s="52">
        <f t="shared" si="6"/>
        <v>0</v>
      </c>
      <c r="T17" s="276">
        <f t="shared" si="7"/>
        <v>0</v>
      </c>
      <c r="U17" s="59">
        <f t="shared" si="1"/>
        <v>0</v>
      </c>
    </row>
    <row r="18" spans="1:21" x14ac:dyDescent="0.25">
      <c r="A18" s="60"/>
      <c r="B18" s="52">
        <f>'DAY25'!H18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+(Table128[[#This Row],[OPENING ]]+Table128[[#This Row],[RECEIPTS]]+Table128[[#This Row],[RETURNS]])-(Table128[[#This Row],[EXCHANGED]]+Table128[[#This Row],[SALES]]+Table128[[#This Row],[ISSUES]])</f>
        <v>0</v>
      </c>
      <c r="I18" s="53">
        <v>0</v>
      </c>
      <c r="J18" s="58">
        <f t="shared" si="2"/>
        <v>0</v>
      </c>
      <c r="K18" s="53">
        <f>+'DAY25'!K18+'DAY26'!C18</f>
        <v>0</v>
      </c>
      <c r="L18" s="54">
        <f>+'DAY25'!L18+'DAY26'!D18</f>
        <v>0</v>
      </c>
      <c r="M18" s="55">
        <f>+'DAY25'!M18+'DAY26'!E18</f>
        <v>0</v>
      </c>
      <c r="N18" s="52">
        <f>+'DAY25'!N18+'DAY26'!F18</f>
        <v>0</v>
      </c>
      <c r="O18" s="276">
        <f>+'DAY25'!O18+'DAY26'!G18</f>
        <v>0</v>
      </c>
      <c r="P18" s="53">
        <f t="shared" si="3"/>
        <v>0</v>
      </c>
      <c r="Q18" s="54">
        <f t="shared" si="4"/>
        <v>0</v>
      </c>
      <c r="R18" s="55">
        <f t="shared" si="5"/>
        <v>0</v>
      </c>
      <c r="S18" s="52">
        <f t="shared" si="6"/>
        <v>0</v>
      </c>
      <c r="T18" s="276">
        <f t="shared" si="7"/>
        <v>0</v>
      </c>
      <c r="U18" s="59">
        <f t="shared" si="1"/>
        <v>0</v>
      </c>
    </row>
    <row r="19" spans="1:21" ht="15.75" thickBot="1" x14ac:dyDescent="0.3">
      <c r="A19" s="142"/>
      <c r="B19" s="52">
        <f>'DAY25'!H19</f>
        <v>0</v>
      </c>
      <c r="C19" s="53">
        <v>0</v>
      </c>
      <c r="D19" s="54">
        <v>0</v>
      </c>
      <c r="E19" s="55">
        <v>0</v>
      </c>
      <c r="F19" s="52">
        <v>0</v>
      </c>
      <c r="G19" s="276">
        <v>0</v>
      </c>
      <c r="H19" s="54">
        <f>+(Table128[[#This Row],[OPENING ]]+Table128[[#This Row],[RECEIPTS]]+Table128[[#This Row],[RETURNS]])-(Table128[[#This Row],[EXCHANGED]]+Table128[[#This Row],[SALES]]+Table128[[#This Row],[ISSUES]])</f>
        <v>0</v>
      </c>
      <c r="I19" s="53">
        <v>0</v>
      </c>
      <c r="J19" s="58">
        <f t="shared" si="2"/>
        <v>0</v>
      </c>
      <c r="K19" s="53">
        <f>+'DAY25'!K19+'DAY26'!C19</f>
        <v>0</v>
      </c>
      <c r="L19" s="54">
        <f>+'DAY25'!L19+'DAY26'!D19</f>
        <v>0</v>
      </c>
      <c r="M19" s="55">
        <f>+'DAY25'!M19+'DAY26'!E19</f>
        <v>0</v>
      </c>
      <c r="N19" s="52">
        <f>+'DAY25'!N19+'DAY26'!F19</f>
        <v>0</v>
      </c>
      <c r="O19" s="276">
        <f>+'DAY25'!O19+'DAY26'!G19</f>
        <v>0</v>
      </c>
      <c r="P19" s="53">
        <f t="shared" si="3"/>
        <v>0</v>
      </c>
      <c r="Q19" s="54">
        <f t="shared" si="4"/>
        <v>0</v>
      </c>
      <c r="R19" s="55">
        <f t="shared" si="5"/>
        <v>0</v>
      </c>
      <c r="S19" s="52">
        <f t="shared" si="6"/>
        <v>0</v>
      </c>
      <c r="T19" s="276">
        <f t="shared" si="7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8">SUM(B5:B19)</f>
        <v>13329.599999999999</v>
      </c>
      <c r="C20" s="161">
        <f t="shared" si="8"/>
        <v>0</v>
      </c>
      <c r="D20" s="162">
        <f t="shared" si="8"/>
        <v>0</v>
      </c>
      <c r="E20" s="163">
        <f t="shared" si="8"/>
        <v>0</v>
      </c>
      <c r="F20" s="160">
        <f t="shared" si="8"/>
        <v>0</v>
      </c>
      <c r="G20" s="277">
        <f t="shared" si="8"/>
        <v>0</v>
      </c>
      <c r="H20" s="162">
        <f t="shared" si="8"/>
        <v>13329.599999999999</v>
      </c>
      <c r="I20" s="161">
        <f t="shared" si="8"/>
        <v>0</v>
      </c>
      <c r="J20" s="165">
        <f t="shared" si="8"/>
        <v>-13329.599999999999</v>
      </c>
      <c r="K20" s="161">
        <f t="shared" si="8"/>
        <v>0</v>
      </c>
      <c r="L20" s="162">
        <f t="shared" si="8"/>
        <v>0</v>
      </c>
      <c r="M20" s="163">
        <f t="shared" si="8"/>
        <v>0</v>
      </c>
      <c r="N20" s="160">
        <f t="shared" si="8"/>
        <v>0</v>
      </c>
      <c r="O20" s="277">
        <f t="shared" si="8"/>
        <v>6063</v>
      </c>
      <c r="P20" s="161">
        <f t="shared" si="8"/>
        <v>0</v>
      </c>
      <c r="Q20" s="162">
        <f t="shared" si="8"/>
        <v>0</v>
      </c>
      <c r="R20" s="163">
        <f t="shared" si="8"/>
        <v>0</v>
      </c>
      <c r="S20" s="160">
        <f t="shared" si="8"/>
        <v>0</v>
      </c>
      <c r="T20" s="277">
        <f t="shared" si="8"/>
        <v>233.19230769230768</v>
      </c>
      <c r="U20" s="166">
        <f t="shared" si="1"/>
        <v>57.161405244928247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'DAY25'!H23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+(Table128[[#This Row],[OPENING ]]+Table128[[#This Row],[RECEIPTS]]+Table128[[#This Row],[RETURNS]])-(Table128[[#This Row],[EXCHANGED]]+Table128[[#This Row],[SALES]]+Table128[[#This Row],[ISSUES]])</f>
        <v>0</v>
      </c>
      <c r="I23" s="53">
        <v>0</v>
      </c>
      <c r="J23" s="58">
        <f t="shared" si="0"/>
        <v>0</v>
      </c>
      <c r="K23" s="53">
        <f>+'DAY25'!K23+'DAY26'!C23</f>
        <v>0</v>
      </c>
      <c r="L23" s="54">
        <f>+'DAY25'!L23+'DAY26'!D23</f>
        <v>0</v>
      </c>
      <c r="M23" s="55">
        <f>+'DAY25'!M23+'DAY26'!E23</f>
        <v>0</v>
      </c>
      <c r="N23" s="52">
        <f>+'DAY25'!N23+'DAY26'!F23</f>
        <v>0</v>
      </c>
      <c r="O23" s="276">
        <f>+'DAY25'!O23+'DAY26'!G23</f>
        <v>0</v>
      </c>
      <c r="P23" s="53">
        <f>+K23/26</f>
        <v>0</v>
      </c>
      <c r="Q23" s="54">
        <f>+L23/26</f>
        <v>0</v>
      </c>
      <c r="R23" s="55">
        <f>+M23/26</f>
        <v>0</v>
      </c>
      <c r="S23" s="52">
        <f>+N23/26</f>
        <v>0</v>
      </c>
      <c r="T23" s="276">
        <f>+O23/26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'DAY25'!H24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+(Table128[[#This Row],[OPENING ]]+Table128[[#This Row],[RECEIPTS]]+Table128[[#This Row],[RETURNS]])-(Table128[[#This Row],[EXCHANGED]]+Table128[[#This Row],[SALES]]+Table128[[#This Row],[ISSUES]])</f>
        <v>247.2</v>
      </c>
      <c r="I24" s="53">
        <v>0</v>
      </c>
      <c r="J24" s="58">
        <f t="shared" si="0"/>
        <v>-247.2</v>
      </c>
      <c r="K24" s="53">
        <f>+'DAY25'!K24+'DAY26'!C24</f>
        <v>0</v>
      </c>
      <c r="L24" s="54">
        <f>+'DAY25'!L24+'DAY26'!D24</f>
        <v>110.2</v>
      </c>
      <c r="M24" s="55">
        <f>+'DAY25'!M24+'DAY26'!E24</f>
        <v>0</v>
      </c>
      <c r="N24" s="52">
        <f>+'DAY25'!N24+'DAY26'!F24</f>
        <v>0</v>
      </c>
      <c r="O24" s="276">
        <f>+'DAY25'!O24+'DAY26'!G24</f>
        <v>2367</v>
      </c>
      <c r="P24" s="53">
        <f t="shared" ref="P24:P39" si="9">+K24/26</f>
        <v>0</v>
      </c>
      <c r="Q24" s="54">
        <f t="shared" ref="Q24:Q39" si="10">+L24/26</f>
        <v>4.2384615384615385</v>
      </c>
      <c r="R24" s="55">
        <f t="shared" ref="R24:R39" si="11">+M24/26</f>
        <v>0</v>
      </c>
      <c r="S24" s="52">
        <f t="shared" ref="S24:S39" si="12">+N24/26</f>
        <v>0</v>
      </c>
      <c r="T24" s="276">
        <f t="shared" ref="T24:T39" si="13">+O24/26</f>
        <v>91.038461538461533</v>
      </c>
      <c r="U24" s="62">
        <f t="shared" si="1"/>
        <v>2.5945422250928467</v>
      </c>
    </row>
    <row r="25" spans="1:21" x14ac:dyDescent="0.25">
      <c r="A25" s="336" t="s">
        <v>22</v>
      </c>
      <c r="B25" s="52">
        <f>'DAY25'!H25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+(Table128[[#This Row],[OPENING ]]+Table128[[#This Row],[RECEIPTS]]+Table128[[#This Row],[RETURNS]])-(Table128[[#This Row],[EXCHANGED]]+Table128[[#This Row],[SALES]]+Table128[[#This Row],[ISSUES]])</f>
        <v>0</v>
      </c>
      <c r="I25" s="53">
        <v>0</v>
      </c>
      <c r="J25" s="58">
        <f t="shared" si="0"/>
        <v>0</v>
      </c>
      <c r="K25" s="53">
        <f>+'DAY25'!K25+'DAY26'!C25</f>
        <v>0</v>
      </c>
      <c r="L25" s="54">
        <f>+'DAY25'!L25+'DAY26'!D25</f>
        <v>0</v>
      </c>
      <c r="M25" s="55">
        <f>+'DAY25'!M25+'DAY26'!E25</f>
        <v>0</v>
      </c>
      <c r="N25" s="52">
        <f>+'DAY25'!N25+'DAY26'!F25</f>
        <v>0</v>
      </c>
      <c r="O25" s="276">
        <f>+'DAY25'!O25+'DAY26'!G25</f>
        <v>0</v>
      </c>
      <c r="P25" s="53">
        <f t="shared" si="9"/>
        <v>0</v>
      </c>
      <c r="Q25" s="54">
        <f t="shared" si="10"/>
        <v>0</v>
      </c>
      <c r="R25" s="55">
        <f t="shared" si="11"/>
        <v>0</v>
      </c>
      <c r="S25" s="52">
        <f t="shared" si="12"/>
        <v>0</v>
      </c>
      <c r="T25" s="276">
        <f t="shared" si="13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'DAY25'!H26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+(Table128[[#This Row],[OPENING ]]+Table128[[#This Row],[RECEIPTS]]+Table128[[#This Row],[RETURNS]])-(Table128[[#This Row],[EXCHANGED]]+Table128[[#This Row],[SALES]]+Table128[[#This Row],[ISSUES]])</f>
        <v>0</v>
      </c>
      <c r="I26" s="53">
        <v>0</v>
      </c>
      <c r="J26" s="58">
        <f t="shared" si="0"/>
        <v>0</v>
      </c>
      <c r="K26" s="53">
        <f>+'DAY25'!K26+'DAY26'!C26</f>
        <v>0</v>
      </c>
      <c r="L26" s="54">
        <f>+'DAY25'!L26+'DAY26'!D26</f>
        <v>0</v>
      </c>
      <c r="M26" s="55">
        <f>+'DAY25'!M26+'DAY26'!E26</f>
        <v>0</v>
      </c>
      <c r="N26" s="52">
        <f>+'DAY25'!N26+'DAY26'!F26</f>
        <v>0</v>
      </c>
      <c r="O26" s="276">
        <f>+'DAY25'!O26+'DAY26'!G26</f>
        <v>0</v>
      </c>
      <c r="P26" s="53">
        <f t="shared" si="9"/>
        <v>0</v>
      </c>
      <c r="Q26" s="54">
        <f t="shared" si="10"/>
        <v>0</v>
      </c>
      <c r="R26" s="55">
        <f t="shared" si="11"/>
        <v>0</v>
      </c>
      <c r="S26" s="52">
        <f t="shared" si="12"/>
        <v>0</v>
      </c>
      <c r="T26" s="276">
        <f t="shared" si="13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'DAY25'!H27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+(Table128[[#This Row],[OPENING ]]+Table128[[#This Row],[RECEIPTS]]+Table128[[#This Row],[RETURNS]])-(Table128[[#This Row],[EXCHANGED]]+Table128[[#This Row],[SALES]]+Table128[[#This Row],[ISSUES]])</f>
        <v>0</v>
      </c>
      <c r="I27" s="53">
        <v>0</v>
      </c>
      <c r="J27" s="58">
        <f t="shared" si="0"/>
        <v>0</v>
      </c>
      <c r="K27" s="53">
        <f>+'DAY25'!K27+'DAY26'!C27</f>
        <v>0</v>
      </c>
      <c r="L27" s="54">
        <f>+'DAY25'!L27+'DAY26'!D27</f>
        <v>0</v>
      </c>
      <c r="M27" s="55">
        <f>+'DAY25'!M27+'DAY26'!E27</f>
        <v>0</v>
      </c>
      <c r="N27" s="52">
        <f>+'DAY25'!N27+'DAY26'!F27</f>
        <v>0</v>
      </c>
      <c r="O27" s="276">
        <f>+'DAY25'!O27+'DAY26'!G27</f>
        <v>0</v>
      </c>
      <c r="P27" s="53">
        <f t="shared" si="9"/>
        <v>0</v>
      </c>
      <c r="Q27" s="54">
        <f t="shared" si="10"/>
        <v>0</v>
      </c>
      <c r="R27" s="55">
        <f t="shared" si="11"/>
        <v>0</v>
      </c>
      <c r="S27" s="52">
        <f t="shared" si="12"/>
        <v>0</v>
      </c>
      <c r="T27" s="276">
        <f t="shared" si="13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'DAY25'!H28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+(Table128[[#This Row],[OPENING ]]+Table128[[#This Row],[RECEIPTS]]+Table128[[#This Row],[RETURNS]])-(Table128[[#This Row],[EXCHANGED]]+Table128[[#This Row],[SALES]]+Table128[[#This Row],[ISSUES]])</f>
        <v>0</v>
      </c>
      <c r="I28" s="53">
        <v>0</v>
      </c>
      <c r="J28" s="58">
        <f t="shared" si="0"/>
        <v>0</v>
      </c>
      <c r="K28" s="53">
        <f>+'DAY25'!K28+'DAY26'!C28</f>
        <v>0</v>
      </c>
      <c r="L28" s="54">
        <f>+'DAY25'!L28+'DAY26'!D28</f>
        <v>0</v>
      </c>
      <c r="M28" s="55">
        <f>+'DAY25'!M28+'DAY26'!E28</f>
        <v>0</v>
      </c>
      <c r="N28" s="52">
        <f>+'DAY25'!N28+'DAY26'!F28</f>
        <v>0</v>
      </c>
      <c r="O28" s="276">
        <f>+'DAY25'!O28+'DAY26'!G28</f>
        <v>0</v>
      </c>
      <c r="P28" s="53">
        <f t="shared" si="9"/>
        <v>0</v>
      </c>
      <c r="Q28" s="54">
        <f t="shared" si="10"/>
        <v>0</v>
      </c>
      <c r="R28" s="55">
        <f t="shared" si="11"/>
        <v>0</v>
      </c>
      <c r="S28" s="52">
        <f t="shared" si="12"/>
        <v>0</v>
      </c>
      <c r="T28" s="276">
        <f t="shared" si="13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'DAY25'!H29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+(Table128[[#This Row],[OPENING ]]+Table128[[#This Row],[RECEIPTS]]+Table128[[#This Row],[RETURNS]])-(Table128[[#This Row],[EXCHANGED]]+Table128[[#This Row],[SALES]]+Table128[[#This Row],[ISSUES]])</f>
        <v>0</v>
      </c>
      <c r="I29" s="53">
        <v>0</v>
      </c>
      <c r="J29" s="58">
        <f t="shared" si="0"/>
        <v>0</v>
      </c>
      <c r="K29" s="53">
        <f>+'DAY25'!K29+'DAY26'!C29</f>
        <v>0</v>
      </c>
      <c r="L29" s="54">
        <f>+'DAY25'!L29+'DAY26'!D29</f>
        <v>0</v>
      </c>
      <c r="M29" s="55">
        <f>+'DAY25'!M29+'DAY26'!E29</f>
        <v>0</v>
      </c>
      <c r="N29" s="52">
        <f>+'DAY25'!N29+'DAY26'!F29</f>
        <v>0</v>
      </c>
      <c r="O29" s="276">
        <f>+'DAY25'!O29+'DAY26'!G29</f>
        <v>0</v>
      </c>
      <c r="P29" s="53">
        <f t="shared" si="9"/>
        <v>0</v>
      </c>
      <c r="Q29" s="54">
        <f t="shared" si="10"/>
        <v>0</v>
      </c>
      <c r="R29" s="55">
        <f t="shared" si="11"/>
        <v>0</v>
      </c>
      <c r="S29" s="52">
        <f t="shared" si="12"/>
        <v>0</v>
      </c>
      <c r="T29" s="276">
        <f t="shared" si="13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'DAY25'!H30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+(Table128[[#This Row],[OPENING ]]+Table128[[#This Row],[RECEIPTS]]+Table128[[#This Row],[RETURNS]])-(Table128[[#This Row],[EXCHANGED]]+Table128[[#This Row],[SALES]]+Table128[[#This Row],[ISSUES]])</f>
        <v>0</v>
      </c>
      <c r="I30" s="53">
        <v>0</v>
      </c>
      <c r="J30" s="58">
        <f t="shared" si="0"/>
        <v>0</v>
      </c>
      <c r="K30" s="53">
        <f>+'DAY25'!K30+'DAY26'!C30</f>
        <v>0</v>
      </c>
      <c r="L30" s="54">
        <f>+'DAY25'!L30+'DAY26'!D30</f>
        <v>0</v>
      </c>
      <c r="M30" s="55">
        <f>+'DAY25'!M30+'DAY26'!E30</f>
        <v>0</v>
      </c>
      <c r="N30" s="52">
        <f>+'DAY25'!N30+'DAY26'!F30</f>
        <v>0</v>
      </c>
      <c r="O30" s="276">
        <f>+'DAY25'!O30+'DAY26'!G30</f>
        <v>0</v>
      </c>
      <c r="P30" s="53">
        <f t="shared" si="9"/>
        <v>0</v>
      </c>
      <c r="Q30" s="54">
        <f t="shared" si="10"/>
        <v>0</v>
      </c>
      <c r="R30" s="55">
        <f t="shared" si="11"/>
        <v>0</v>
      </c>
      <c r="S30" s="52">
        <f t="shared" si="12"/>
        <v>0</v>
      </c>
      <c r="T30" s="276">
        <f t="shared" si="13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'DAY25'!H31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+(Table128[[#This Row],[OPENING ]]+Table128[[#This Row],[RECEIPTS]]+Table128[[#This Row],[RETURNS]])-(Table128[[#This Row],[EXCHANGED]]+Table128[[#This Row],[SALES]]+Table128[[#This Row],[ISSUES]])</f>
        <v>0</v>
      </c>
      <c r="I31" s="53">
        <v>0</v>
      </c>
      <c r="J31" s="58">
        <f t="shared" si="0"/>
        <v>0</v>
      </c>
      <c r="K31" s="53">
        <f>+'DAY25'!K31+'DAY26'!C31</f>
        <v>0</v>
      </c>
      <c r="L31" s="54">
        <f>+'DAY25'!L31+'DAY26'!D31</f>
        <v>0</v>
      </c>
      <c r="M31" s="55">
        <f>+'DAY25'!M31+'DAY26'!E31</f>
        <v>0</v>
      </c>
      <c r="N31" s="52">
        <f>+'DAY25'!N31+'DAY26'!F31</f>
        <v>0</v>
      </c>
      <c r="O31" s="276">
        <f>+'DAY25'!O31+'DAY26'!G31</f>
        <v>0</v>
      </c>
      <c r="P31" s="53">
        <f t="shared" si="9"/>
        <v>0</v>
      </c>
      <c r="Q31" s="54">
        <f t="shared" si="10"/>
        <v>0</v>
      </c>
      <c r="R31" s="55">
        <f t="shared" si="11"/>
        <v>0</v>
      </c>
      <c r="S31" s="52">
        <f t="shared" si="12"/>
        <v>0</v>
      </c>
      <c r="T31" s="276">
        <f t="shared" si="13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'DAY25'!H32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+(Table128[[#This Row],[OPENING ]]+Table128[[#This Row],[RECEIPTS]]+Table128[[#This Row],[RETURNS]])-(Table128[[#This Row],[EXCHANGED]]+Table128[[#This Row],[SALES]]+Table128[[#This Row],[ISSUES]])</f>
        <v>0</v>
      </c>
      <c r="I32" s="53">
        <v>0</v>
      </c>
      <c r="J32" s="58">
        <f t="shared" si="0"/>
        <v>0</v>
      </c>
      <c r="K32" s="53">
        <f>+'DAY25'!K32+'DAY26'!C32</f>
        <v>0</v>
      </c>
      <c r="L32" s="54">
        <f>+'DAY25'!L32+'DAY26'!D32</f>
        <v>0</v>
      </c>
      <c r="M32" s="55">
        <f>+'DAY25'!M32+'DAY26'!E32</f>
        <v>0</v>
      </c>
      <c r="N32" s="52">
        <f>+'DAY25'!N32+'DAY26'!F32</f>
        <v>0</v>
      </c>
      <c r="O32" s="276">
        <f>+'DAY25'!O32+'DAY26'!G32</f>
        <v>0</v>
      </c>
      <c r="P32" s="53">
        <f t="shared" si="9"/>
        <v>0</v>
      </c>
      <c r="Q32" s="54">
        <f t="shared" si="10"/>
        <v>0</v>
      </c>
      <c r="R32" s="55">
        <f t="shared" si="11"/>
        <v>0</v>
      </c>
      <c r="S32" s="52">
        <f t="shared" si="12"/>
        <v>0</v>
      </c>
      <c r="T32" s="276">
        <f t="shared" si="13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'DAY25'!H33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+(Table128[[#This Row],[OPENING ]]+Table128[[#This Row],[RECEIPTS]]+Table128[[#This Row],[RETURNS]])-(Table128[[#This Row],[EXCHANGED]]+Table128[[#This Row],[SALES]]+Table128[[#This Row],[ISSUES]])</f>
        <v>0</v>
      </c>
      <c r="I33" s="53">
        <v>0</v>
      </c>
      <c r="J33" s="58">
        <f t="shared" si="0"/>
        <v>0</v>
      </c>
      <c r="K33" s="53">
        <f>+'DAY25'!K33+'DAY26'!C33</f>
        <v>0</v>
      </c>
      <c r="L33" s="54">
        <f>+'DAY25'!L33+'DAY26'!D33</f>
        <v>0</v>
      </c>
      <c r="M33" s="55">
        <f>+'DAY25'!M33+'DAY26'!E33</f>
        <v>0</v>
      </c>
      <c r="N33" s="52">
        <f>+'DAY25'!N33+'DAY26'!F33</f>
        <v>0</v>
      </c>
      <c r="O33" s="276">
        <f>+'DAY25'!O33+'DAY26'!G33</f>
        <v>0</v>
      </c>
      <c r="P33" s="53">
        <f t="shared" si="9"/>
        <v>0</v>
      </c>
      <c r="Q33" s="54">
        <f t="shared" si="10"/>
        <v>0</v>
      </c>
      <c r="R33" s="55">
        <f t="shared" si="11"/>
        <v>0</v>
      </c>
      <c r="S33" s="52">
        <f t="shared" si="12"/>
        <v>0</v>
      </c>
      <c r="T33" s="276">
        <f t="shared" si="13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'DAY25'!H34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+(Table128[[#This Row],[OPENING ]]+Table128[[#This Row],[RECEIPTS]]+Table128[[#This Row],[RETURNS]])-(Table128[[#This Row],[EXCHANGED]]+Table128[[#This Row],[SALES]]+Table128[[#This Row],[ISSUES]])</f>
        <v>44279.9</v>
      </c>
      <c r="I34" s="53">
        <v>0</v>
      </c>
      <c r="J34" s="58">
        <f t="shared" si="0"/>
        <v>-44279.9</v>
      </c>
      <c r="K34" s="53">
        <f>+'DAY25'!K34+'DAY26'!C34</f>
        <v>29625</v>
      </c>
      <c r="L34" s="54">
        <f>+'DAY25'!L34+'DAY26'!D34</f>
        <v>18</v>
      </c>
      <c r="M34" s="55">
        <f>+'DAY25'!M34+'DAY26'!E34</f>
        <v>0</v>
      </c>
      <c r="N34" s="52">
        <f>+'DAY25'!N34+'DAY26'!F34</f>
        <v>0</v>
      </c>
      <c r="O34" s="276">
        <f>+'DAY25'!O34+'DAY26'!G34</f>
        <v>9691.5</v>
      </c>
      <c r="P34" s="53">
        <f t="shared" si="9"/>
        <v>1139.4230769230769</v>
      </c>
      <c r="Q34" s="54">
        <f t="shared" si="10"/>
        <v>0.69230769230769229</v>
      </c>
      <c r="R34" s="55">
        <f t="shared" si="11"/>
        <v>0</v>
      </c>
      <c r="S34" s="52">
        <f t="shared" si="12"/>
        <v>0</v>
      </c>
      <c r="T34" s="276">
        <f t="shared" si="13"/>
        <v>372.75</v>
      </c>
      <c r="U34" s="62">
        <f t="shared" si="1"/>
        <v>29.268896261551568</v>
      </c>
    </row>
    <row r="35" spans="1:21" x14ac:dyDescent="0.25">
      <c r="A35" s="336"/>
      <c r="B35" s="52">
        <f>'DAY25'!H35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+(Table128[[#This Row],[OPENING ]]+Table128[[#This Row],[RECEIPTS]]+Table128[[#This Row],[RETURNS]])-(Table128[[#This Row],[EXCHANGED]]+Table128[[#This Row],[SALES]]+Table128[[#This Row],[ISSUES]])</f>
        <v>5000</v>
      </c>
      <c r="I35" s="53">
        <v>0</v>
      </c>
      <c r="J35" s="58">
        <f>+I35-H35</f>
        <v>-5000</v>
      </c>
      <c r="K35" s="53">
        <f>+'DAY25'!K35+'DAY26'!C35</f>
        <v>5000</v>
      </c>
      <c r="L35" s="54">
        <f>+'DAY25'!L35+'DAY26'!D35</f>
        <v>0</v>
      </c>
      <c r="M35" s="55">
        <f>+'DAY25'!M35+'DAY26'!E35</f>
        <v>0</v>
      </c>
      <c r="N35" s="52">
        <f>+'DAY25'!N35+'DAY26'!F35</f>
        <v>0</v>
      </c>
      <c r="O35" s="276">
        <f>+'DAY25'!O35+'DAY26'!G35</f>
        <v>0</v>
      </c>
      <c r="P35" s="53">
        <f t="shared" si="9"/>
        <v>192.30769230769232</v>
      </c>
      <c r="Q35" s="54">
        <f t="shared" si="10"/>
        <v>0</v>
      </c>
      <c r="R35" s="55">
        <f t="shared" si="11"/>
        <v>0</v>
      </c>
      <c r="S35" s="52">
        <f t="shared" si="12"/>
        <v>0</v>
      </c>
      <c r="T35" s="276">
        <f t="shared" si="13"/>
        <v>0</v>
      </c>
      <c r="U35" s="62">
        <f t="shared" si="1"/>
        <v>26</v>
      </c>
    </row>
    <row r="36" spans="1:21" x14ac:dyDescent="0.25">
      <c r="A36" s="336"/>
      <c r="B36" s="52">
        <f>'DAY25'!H36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+(Table128[[#This Row],[OPENING ]]+Table128[[#This Row],[RECEIPTS]]+Table128[[#This Row],[RETURNS]])-(Table128[[#This Row],[EXCHANGED]]+Table128[[#This Row],[SALES]]+Table128[[#This Row],[ISSUES]])</f>
        <v>0</v>
      </c>
      <c r="I36" s="53">
        <v>0</v>
      </c>
      <c r="J36" s="58">
        <f>+I36-H36</f>
        <v>0</v>
      </c>
      <c r="K36" s="53">
        <f>+'DAY25'!K36+'DAY26'!C36</f>
        <v>0</v>
      </c>
      <c r="L36" s="54">
        <f>+'DAY25'!L36+'DAY26'!D36</f>
        <v>0</v>
      </c>
      <c r="M36" s="55">
        <f>+'DAY25'!M36+'DAY26'!E36</f>
        <v>0</v>
      </c>
      <c r="N36" s="52">
        <f>+'DAY25'!N36+'DAY26'!F36</f>
        <v>0</v>
      </c>
      <c r="O36" s="276">
        <f>+'DAY25'!O36+'DAY26'!G36</f>
        <v>0</v>
      </c>
      <c r="P36" s="53">
        <f t="shared" si="9"/>
        <v>0</v>
      </c>
      <c r="Q36" s="54">
        <f t="shared" si="10"/>
        <v>0</v>
      </c>
      <c r="R36" s="55">
        <f t="shared" si="11"/>
        <v>0</v>
      </c>
      <c r="S36" s="52">
        <f t="shared" si="12"/>
        <v>0</v>
      </c>
      <c r="T36" s="276">
        <f t="shared" si="13"/>
        <v>0</v>
      </c>
      <c r="U36" s="62">
        <f t="shared" si="1"/>
        <v>0</v>
      </c>
    </row>
    <row r="37" spans="1:21" x14ac:dyDescent="0.25">
      <c r="A37" s="336"/>
      <c r="B37" s="52">
        <f>'DAY25'!H37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+(Table128[[#This Row],[OPENING ]]+Table128[[#This Row],[RECEIPTS]]+Table128[[#This Row],[RETURNS]])-(Table128[[#This Row],[EXCHANGED]]+Table128[[#This Row],[SALES]]+Table128[[#This Row],[ISSUES]])</f>
        <v>0</v>
      </c>
      <c r="I37" s="53">
        <v>0</v>
      </c>
      <c r="J37" s="58">
        <f>+I37-H37</f>
        <v>0</v>
      </c>
      <c r="K37" s="53">
        <f>+'DAY25'!K37+'DAY26'!C37</f>
        <v>0</v>
      </c>
      <c r="L37" s="54">
        <f>+'DAY25'!L37+'DAY26'!D37</f>
        <v>0</v>
      </c>
      <c r="M37" s="55">
        <f>+'DAY25'!M37+'DAY26'!E37</f>
        <v>0</v>
      </c>
      <c r="N37" s="52">
        <f>+'DAY25'!N37+'DAY26'!F37</f>
        <v>0</v>
      </c>
      <c r="O37" s="276">
        <f>+'DAY25'!O37+'DAY26'!G37</f>
        <v>0</v>
      </c>
      <c r="P37" s="53">
        <f t="shared" si="9"/>
        <v>0</v>
      </c>
      <c r="Q37" s="54">
        <f t="shared" si="10"/>
        <v>0</v>
      </c>
      <c r="R37" s="55">
        <f t="shared" si="11"/>
        <v>0</v>
      </c>
      <c r="S37" s="52">
        <f t="shared" si="12"/>
        <v>0</v>
      </c>
      <c r="T37" s="276">
        <f t="shared" si="13"/>
        <v>0</v>
      </c>
      <c r="U37" s="62">
        <f t="shared" si="1"/>
        <v>0</v>
      </c>
    </row>
    <row r="38" spans="1:21" x14ac:dyDescent="0.25">
      <c r="A38" s="336"/>
      <c r="B38" s="52">
        <f>'DAY25'!H38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+(Table128[[#This Row],[OPENING ]]+Table128[[#This Row],[RECEIPTS]]+Table128[[#This Row],[RETURNS]])-(Table128[[#This Row],[EXCHANGED]]+Table128[[#This Row],[SALES]]+Table128[[#This Row],[ISSUES]])</f>
        <v>0</v>
      </c>
      <c r="I38" s="53">
        <v>0</v>
      </c>
      <c r="J38" s="58">
        <f>+I38-H38</f>
        <v>0</v>
      </c>
      <c r="K38" s="53">
        <f>+'DAY25'!K38+'DAY26'!C38</f>
        <v>0</v>
      </c>
      <c r="L38" s="54">
        <f>+'DAY25'!L38+'DAY26'!D38</f>
        <v>0</v>
      </c>
      <c r="M38" s="55">
        <f>+'DAY25'!M38+'DAY26'!E38</f>
        <v>0</v>
      </c>
      <c r="N38" s="52">
        <f>+'DAY25'!N38+'DAY26'!F38</f>
        <v>0</v>
      </c>
      <c r="O38" s="276">
        <f>+'DAY25'!O38+'DAY26'!G38</f>
        <v>0</v>
      </c>
      <c r="P38" s="53">
        <f t="shared" si="9"/>
        <v>0</v>
      </c>
      <c r="Q38" s="54">
        <f t="shared" si="10"/>
        <v>0</v>
      </c>
      <c r="R38" s="55">
        <f t="shared" si="11"/>
        <v>0</v>
      </c>
      <c r="S38" s="52">
        <f t="shared" si="12"/>
        <v>0</v>
      </c>
      <c r="T38" s="276">
        <f t="shared" si="13"/>
        <v>0</v>
      </c>
      <c r="U38" s="62">
        <f t="shared" si="1"/>
        <v>0</v>
      </c>
    </row>
    <row r="39" spans="1:21" ht="15.75" thickBot="1" x14ac:dyDescent="0.3">
      <c r="A39" s="337"/>
      <c r="B39" s="52">
        <f>'DAY25'!H39</f>
        <v>0</v>
      </c>
      <c r="C39" s="53">
        <v>0</v>
      </c>
      <c r="D39" s="54">
        <v>0</v>
      </c>
      <c r="E39" s="55">
        <v>0</v>
      </c>
      <c r="F39" s="52">
        <v>0</v>
      </c>
      <c r="G39" s="276">
        <v>0</v>
      </c>
      <c r="H39" s="54">
        <f>+(Table128[[#This Row],[OPENING ]]+Table128[[#This Row],[RECEIPTS]]+Table128[[#This Row],[RETURNS]])-(Table128[[#This Row],[EXCHANGED]]+Table128[[#This Row],[SALES]]+Table128[[#This Row],[ISSUES]])</f>
        <v>0</v>
      </c>
      <c r="I39" s="144">
        <v>0</v>
      </c>
      <c r="J39" s="148">
        <f t="shared" si="0"/>
        <v>0</v>
      </c>
      <c r="K39" s="53">
        <f>+'DAY25'!K39+'DAY26'!C39</f>
        <v>0</v>
      </c>
      <c r="L39" s="54">
        <f>+'DAY25'!L39+'DAY26'!D39</f>
        <v>0</v>
      </c>
      <c r="M39" s="55">
        <f>+'DAY25'!M39+'DAY26'!E39</f>
        <v>0</v>
      </c>
      <c r="N39" s="52">
        <f>+'DAY25'!N39+'DAY26'!F39</f>
        <v>0</v>
      </c>
      <c r="O39" s="276">
        <f>+'DAY25'!O39+'DAY26'!G39</f>
        <v>0</v>
      </c>
      <c r="P39" s="53">
        <f t="shared" si="9"/>
        <v>0</v>
      </c>
      <c r="Q39" s="54">
        <f t="shared" si="10"/>
        <v>0</v>
      </c>
      <c r="R39" s="55">
        <f t="shared" si="11"/>
        <v>0</v>
      </c>
      <c r="S39" s="52">
        <f t="shared" si="12"/>
        <v>0</v>
      </c>
      <c r="T39" s="276">
        <f t="shared" si="13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4">SUM(C23:C39)</f>
        <v>0</v>
      </c>
      <c r="D40" s="162">
        <f t="shared" si="14"/>
        <v>0</v>
      </c>
      <c r="E40" s="163">
        <f t="shared" si="14"/>
        <v>0</v>
      </c>
      <c r="F40" s="160">
        <f t="shared" si="14"/>
        <v>0</v>
      </c>
      <c r="G40" s="277">
        <f t="shared" si="14"/>
        <v>0</v>
      </c>
      <c r="H40" s="162">
        <f t="shared" si="14"/>
        <v>49527.1</v>
      </c>
      <c r="I40" s="161">
        <f t="shared" si="14"/>
        <v>0</v>
      </c>
      <c r="J40" s="165">
        <f>SUM(J23:J39)</f>
        <v>-49527.1</v>
      </c>
      <c r="K40" s="161">
        <f t="shared" si="14"/>
        <v>34625</v>
      </c>
      <c r="L40" s="162">
        <f t="shared" si="14"/>
        <v>128.19999999999999</v>
      </c>
      <c r="M40" s="163">
        <f t="shared" si="14"/>
        <v>0</v>
      </c>
      <c r="N40" s="161">
        <f t="shared" si="14"/>
        <v>0</v>
      </c>
      <c r="O40" s="277">
        <f t="shared" si="14"/>
        <v>12058.5</v>
      </c>
      <c r="P40" s="161">
        <f t="shared" si="14"/>
        <v>1331.7307692307693</v>
      </c>
      <c r="Q40" s="162">
        <f t="shared" si="14"/>
        <v>4.930769230769231</v>
      </c>
      <c r="R40" s="163">
        <f t="shared" si="14"/>
        <v>0</v>
      </c>
      <c r="S40" s="160">
        <f t="shared" si="14"/>
        <v>0</v>
      </c>
      <c r="T40" s="277">
        <f t="shared" si="14"/>
        <v>463.78846153846155</v>
      </c>
      <c r="U40" s="166">
        <f t="shared" si="1"/>
        <v>27.50817851092782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'DAY25'!H43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+(Table128[[#This Row],[OPENING ]]+Table128[[#This Row],[RECEIPTS]]+Table128[[#This Row],[RETURNS]])-(Table128[[#This Row],[EXCHANGED]]+Table128[[#This Row],[SALES]]+Table128[[#This Row],[ISSUES]])</f>
        <v>0</v>
      </c>
      <c r="I43" s="53">
        <v>0</v>
      </c>
      <c r="J43" s="58">
        <f t="shared" si="0"/>
        <v>0</v>
      </c>
      <c r="K43" s="53">
        <f>+'DAY25'!K43+'DAY26'!C43</f>
        <v>0</v>
      </c>
      <c r="L43" s="54">
        <f>+'DAY25'!L43+'DAY26'!D43</f>
        <v>0</v>
      </c>
      <c r="M43" s="55">
        <f>+'DAY25'!M43+'DAY26'!E43</f>
        <v>0</v>
      </c>
      <c r="N43" s="52">
        <f>+'DAY25'!N43+'DAY26'!F43</f>
        <v>0</v>
      </c>
      <c r="O43" s="276">
        <f>+'DAY25'!O43+'DAY26'!G43</f>
        <v>46</v>
      </c>
      <c r="P43" s="53">
        <f t="shared" ref="P43" si="15">+K43/26</f>
        <v>0</v>
      </c>
      <c r="Q43" s="54">
        <f>+L43/26</f>
        <v>0</v>
      </c>
      <c r="R43" s="55">
        <f t="shared" ref="R43" si="16">+M43/26</f>
        <v>0</v>
      </c>
      <c r="S43" s="52">
        <f t="shared" ref="S43" si="17">+N43/26</f>
        <v>0</v>
      </c>
      <c r="T43" s="276">
        <f t="shared" ref="T43" si="18">+O43/26</f>
        <v>1.7692307692307692</v>
      </c>
      <c r="U43" s="62">
        <f t="shared" si="1"/>
        <v>0</v>
      </c>
    </row>
    <row r="44" spans="1:21" x14ac:dyDescent="0.25">
      <c r="A44" s="71" t="s">
        <v>28</v>
      </c>
      <c r="B44" s="52">
        <f>'DAY25'!H44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+(Table128[[#This Row],[OPENING ]]+Table128[[#This Row],[RECEIPTS]]+Table128[[#This Row],[RETURNS]])-(Table128[[#This Row],[EXCHANGED]]+Table128[[#This Row],[SALES]]+Table128[[#This Row],[ISSUES]])</f>
        <v>0</v>
      </c>
      <c r="I44" s="53">
        <v>0</v>
      </c>
      <c r="J44" s="58">
        <f t="shared" si="0"/>
        <v>0</v>
      </c>
      <c r="K44" s="53">
        <f>+'DAY25'!K44+'DAY26'!C44</f>
        <v>0</v>
      </c>
      <c r="L44" s="54">
        <f>+'DAY25'!L44+'DAY26'!D44</f>
        <v>0</v>
      </c>
      <c r="M44" s="55">
        <f>+'DAY25'!M44+'DAY26'!E44</f>
        <v>0</v>
      </c>
      <c r="N44" s="52">
        <f>+'DAY25'!N44+'DAY26'!F44</f>
        <v>0</v>
      </c>
      <c r="O44" s="276">
        <f>+'DAY25'!O44+'DAY26'!G44</f>
        <v>0</v>
      </c>
      <c r="P44" s="53">
        <f t="shared" ref="P44:P59" si="19">+K44/26</f>
        <v>0</v>
      </c>
      <c r="Q44" s="54">
        <f t="shared" ref="Q44:Q59" si="20">+L44/26</f>
        <v>0</v>
      </c>
      <c r="R44" s="55">
        <f t="shared" ref="R44:R59" si="21">+M44/26</f>
        <v>0</v>
      </c>
      <c r="S44" s="52">
        <f t="shared" ref="S44:S59" si="22">+N44/26</f>
        <v>0</v>
      </c>
      <c r="T44" s="276">
        <f t="shared" ref="T44:T59" si="23">+O44/26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'DAY25'!H45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+(Table128[[#This Row],[OPENING ]]+Table128[[#This Row],[RECEIPTS]]+Table128[[#This Row],[RETURNS]])-(Table128[[#This Row],[EXCHANGED]]+Table128[[#This Row],[SALES]]+Table128[[#This Row],[ISSUES]])</f>
        <v>0</v>
      </c>
      <c r="I45" s="53">
        <v>0</v>
      </c>
      <c r="J45" s="58">
        <f t="shared" si="0"/>
        <v>0</v>
      </c>
      <c r="K45" s="53">
        <f>+'DAY25'!K45+'DAY26'!C45</f>
        <v>0</v>
      </c>
      <c r="L45" s="54">
        <f>+'DAY25'!L45+'DAY26'!D45</f>
        <v>0</v>
      </c>
      <c r="M45" s="55">
        <f>+'DAY25'!M45+'DAY26'!E45</f>
        <v>0</v>
      </c>
      <c r="N45" s="52">
        <f>+'DAY25'!N45+'DAY26'!F45</f>
        <v>0</v>
      </c>
      <c r="O45" s="276">
        <f>+'DAY25'!O45+'DAY26'!G45</f>
        <v>0</v>
      </c>
      <c r="P45" s="53">
        <f t="shared" si="19"/>
        <v>0</v>
      </c>
      <c r="Q45" s="54">
        <f t="shared" si="20"/>
        <v>0</v>
      </c>
      <c r="R45" s="55">
        <f t="shared" si="21"/>
        <v>0</v>
      </c>
      <c r="S45" s="52">
        <f t="shared" si="22"/>
        <v>0</v>
      </c>
      <c r="T45" s="276">
        <f t="shared" si="23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'DAY25'!H46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+(Table128[[#This Row],[OPENING ]]+Table128[[#This Row],[RECEIPTS]]+Table128[[#This Row],[RETURNS]])-(Table128[[#This Row],[EXCHANGED]]+Table128[[#This Row],[SALES]]+Table128[[#This Row],[ISSUES]])</f>
        <v>0</v>
      </c>
      <c r="I46" s="53">
        <v>0</v>
      </c>
      <c r="J46" s="58">
        <f t="shared" si="0"/>
        <v>0</v>
      </c>
      <c r="K46" s="53">
        <f>+'DAY25'!K46+'DAY26'!C46</f>
        <v>0</v>
      </c>
      <c r="L46" s="54">
        <f>+'DAY25'!L46+'DAY26'!D46</f>
        <v>0</v>
      </c>
      <c r="M46" s="55">
        <f>+'DAY25'!M46+'DAY26'!E46</f>
        <v>0</v>
      </c>
      <c r="N46" s="52">
        <f>+'DAY25'!N46+'DAY26'!F46</f>
        <v>0</v>
      </c>
      <c r="O46" s="276">
        <f>+'DAY25'!O46+'DAY26'!G46</f>
        <v>0</v>
      </c>
      <c r="P46" s="53">
        <f t="shared" si="19"/>
        <v>0</v>
      </c>
      <c r="Q46" s="54">
        <f t="shared" si="20"/>
        <v>0</v>
      </c>
      <c r="R46" s="55">
        <f t="shared" si="21"/>
        <v>0</v>
      </c>
      <c r="S46" s="52">
        <f t="shared" si="22"/>
        <v>0</v>
      </c>
      <c r="T46" s="276">
        <f t="shared" si="23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'DAY25'!H47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+(Table128[[#This Row],[OPENING ]]+Table128[[#This Row],[RECEIPTS]]+Table128[[#This Row],[RETURNS]])-(Table128[[#This Row],[EXCHANGED]]+Table128[[#This Row],[SALES]]+Table128[[#This Row],[ISSUES]])</f>
        <v>0</v>
      </c>
      <c r="I47" s="53">
        <v>0</v>
      </c>
      <c r="J47" s="58">
        <f t="shared" si="0"/>
        <v>0</v>
      </c>
      <c r="K47" s="53">
        <f>+'DAY25'!K47+'DAY26'!C47</f>
        <v>0</v>
      </c>
      <c r="L47" s="54">
        <f>+'DAY25'!L47+'DAY26'!D47</f>
        <v>0</v>
      </c>
      <c r="M47" s="55">
        <f>+'DAY25'!M47+'DAY26'!E47</f>
        <v>0</v>
      </c>
      <c r="N47" s="52">
        <f>+'DAY25'!N47+'DAY26'!F47</f>
        <v>0</v>
      </c>
      <c r="O47" s="276">
        <f>+'DAY25'!O47+'DAY26'!G47</f>
        <v>0</v>
      </c>
      <c r="P47" s="53">
        <f t="shared" si="19"/>
        <v>0</v>
      </c>
      <c r="Q47" s="54">
        <f t="shared" si="20"/>
        <v>0</v>
      </c>
      <c r="R47" s="55">
        <f t="shared" si="21"/>
        <v>0</v>
      </c>
      <c r="S47" s="52">
        <f t="shared" si="22"/>
        <v>0</v>
      </c>
      <c r="T47" s="276">
        <f t="shared" si="23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'DAY25'!H48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+(Table128[[#This Row],[OPENING ]]+Table128[[#This Row],[RECEIPTS]]+Table128[[#This Row],[RETURNS]])-(Table128[[#This Row],[EXCHANGED]]+Table128[[#This Row],[SALES]]+Table128[[#This Row],[ISSUES]])</f>
        <v>0</v>
      </c>
      <c r="I48" s="53">
        <v>0</v>
      </c>
      <c r="J48" s="58">
        <f t="shared" si="0"/>
        <v>0</v>
      </c>
      <c r="K48" s="53">
        <f>+'DAY25'!K48+'DAY26'!C48</f>
        <v>0</v>
      </c>
      <c r="L48" s="54">
        <f>+'DAY25'!L48+'DAY26'!D48</f>
        <v>0</v>
      </c>
      <c r="M48" s="55">
        <f>+'DAY25'!M48+'DAY26'!E48</f>
        <v>0</v>
      </c>
      <c r="N48" s="52">
        <f>+'DAY25'!N48+'DAY26'!F48</f>
        <v>0</v>
      </c>
      <c r="O48" s="276">
        <f>+'DAY25'!O48+'DAY26'!G48</f>
        <v>0</v>
      </c>
      <c r="P48" s="53">
        <f t="shared" si="19"/>
        <v>0</v>
      </c>
      <c r="Q48" s="54">
        <f t="shared" si="20"/>
        <v>0</v>
      </c>
      <c r="R48" s="55">
        <f t="shared" si="21"/>
        <v>0</v>
      </c>
      <c r="S48" s="52">
        <f t="shared" si="22"/>
        <v>0</v>
      </c>
      <c r="T48" s="276">
        <f t="shared" si="23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'DAY25'!H49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+(Table128[[#This Row],[OPENING ]]+Table128[[#This Row],[RECEIPTS]]+Table128[[#This Row],[RETURNS]])-(Table128[[#This Row],[EXCHANGED]]+Table128[[#This Row],[SALES]]+Table128[[#This Row],[ISSUES]])</f>
        <v>0</v>
      </c>
      <c r="I49" s="53">
        <v>0</v>
      </c>
      <c r="J49" s="58">
        <f t="shared" si="0"/>
        <v>0</v>
      </c>
      <c r="K49" s="53">
        <f>+'DAY25'!K49+'DAY26'!C49</f>
        <v>0</v>
      </c>
      <c r="L49" s="54">
        <f>+'DAY25'!L49+'DAY26'!D49</f>
        <v>0</v>
      </c>
      <c r="M49" s="55">
        <f>+'DAY25'!M49+'DAY26'!E49</f>
        <v>0</v>
      </c>
      <c r="N49" s="52">
        <f>+'DAY25'!N49+'DAY26'!F49</f>
        <v>0</v>
      </c>
      <c r="O49" s="276">
        <f>+'DAY25'!O49+'DAY26'!G49</f>
        <v>0</v>
      </c>
      <c r="P49" s="53">
        <f t="shared" si="19"/>
        <v>0</v>
      </c>
      <c r="Q49" s="54">
        <f t="shared" si="20"/>
        <v>0</v>
      </c>
      <c r="R49" s="55">
        <f t="shared" si="21"/>
        <v>0</v>
      </c>
      <c r="S49" s="52">
        <f t="shared" si="22"/>
        <v>0</v>
      </c>
      <c r="T49" s="276">
        <f t="shared" si="23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'DAY25'!H50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+(Table128[[#This Row],[OPENING ]]+Table128[[#This Row],[RECEIPTS]]+Table128[[#This Row],[RETURNS]])-(Table128[[#This Row],[EXCHANGED]]+Table128[[#This Row],[SALES]]+Table128[[#This Row],[ISSUES]])</f>
        <v>0</v>
      </c>
      <c r="I50" s="53">
        <v>0</v>
      </c>
      <c r="J50" s="58">
        <f t="shared" si="0"/>
        <v>0</v>
      </c>
      <c r="K50" s="53">
        <f>+'DAY25'!K50+'DAY26'!C50</f>
        <v>0</v>
      </c>
      <c r="L50" s="54">
        <f>+'DAY25'!L50+'DAY26'!D50</f>
        <v>0</v>
      </c>
      <c r="M50" s="55">
        <f>+'DAY25'!M50+'DAY26'!E50</f>
        <v>0</v>
      </c>
      <c r="N50" s="52">
        <f>+'DAY25'!N50+'DAY26'!F50</f>
        <v>0</v>
      </c>
      <c r="O50" s="276">
        <f>+'DAY25'!O50+'DAY26'!G50</f>
        <v>0</v>
      </c>
      <c r="P50" s="53">
        <f t="shared" si="19"/>
        <v>0</v>
      </c>
      <c r="Q50" s="54">
        <f t="shared" si="20"/>
        <v>0</v>
      </c>
      <c r="R50" s="55">
        <f t="shared" si="21"/>
        <v>0</v>
      </c>
      <c r="S50" s="52">
        <f t="shared" si="22"/>
        <v>0</v>
      </c>
      <c r="T50" s="276">
        <f t="shared" si="23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'DAY25'!H51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+(Table128[[#This Row],[OPENING ]]+Table128[[#This Row],[RECEIPTS]]+Table128[[#This Row],[RETURNS]])-(Table128[[#This Row],[EXCHANGED]]+Table128[[#This Row],[SALES]]+Table128[[#This Row],[ISSUES]])</f>
        <v>0</v>
      </c>
      <c r="I51" s="53">
        <v>0</v>
      </c>
      <c r="J51" s="58">
        <f t="shared" si="0"/>
        <v>0</v>
      </c>
      <c r="K51" s="53">
        <f>+'DAY25'!K51+'DAY26'!C51</f>
        <v>0</v>
      </c>
      <c r="L51" s="54">
        <f>+'DAY25'!L51+'DAY26'!D51</f>
        <v>0</v>
      </c>
      <c r="M51" s="55">
        <f>+'DAY25'!M51+'DAY26'!E51</f>
        <v>0</v>
      </c>
      <c r="N51" s="52">
        <f>+'DAY25'!N51+'DAY26'!F51</f>
        <v>0</v>
      </c>
      <c r="O51" s="276">
        <f>+'DAY25'!O51+'DAY26'!G51</f>
        <v>0</v>
      </c>
      <c r="P51" s="53">
        <f t="shared" si="19"/>
        <v>0</v>
      </c>
      <c r="Q51" s="54">
        <f t="shared" si="20"/>
        <v>0</v>
      </c>
      <c r="R51" s="55">
        <f t="shared" si="21"/>
        <v>0</v>
      </c>
      <c r="S51" s="52">
        <f t="shared" si="22"/>
        <v>0</v>
      </c>
      <c r="T51" s="276">
        <f t="shared" si="23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'DAY25'!H52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+(Table128[[#This Row],[OPENING ]]+Table128[[#This Row],[RECEIPTS]]+Table128[[#This Row],[RETURNS]])-(Table128[[#This Row],[EXCHANGED]]+Table128[[#This Row],[SALES]]+Table128[[#This Row],[ISSUES]])</f>
        <v>0</v>
      </c>
      <c r="I52" s="53">
        <v>0</v>
      </c>
      <c r="J52" s="58">
        <f t="shared" si="0"/>
        <v>0</v>
      </c>
      <c r="K52" s="53">
        <f>+'DAY25'!K52+'DAY26'!C52</f>
        <v>0</v>
      </c>
      <c r="L52" s="54">
        <f>+'DAY25'!L52+'DAY26'!D52</f>
        <v>0</v>
      </c>
      <c r="M52" s="55">
        <f>+'DAY25'!M52+'DAY26'!E52</f>
        <v>0</v>
      </c>
      <c r="N52" s="52">
        <f>+'DAY25'!N52+'DAY26'!F52</f>
        <v>0</v>
      </c>
      <c r="O52" s="276">
        <f>+'DAY25'!O52+'DAY26'!G52</f>
        <v>0</v>
      </c>
      <c r="P52" s="53">
        <f t="shared" si="19"/>
        <v>0</v>
      </c>
      <c r="Q52" s="54">
        <f t="shared" si="20"/>
        <v>0</v>
      </c>
      <c r="R52" s="55">
        <f t="shared" si="21"/>
        <v>0</v>
      </c>
      <c r="S52" s="52">
        <f t="shared" si="22"/>
        <v>0</v>
      </c>
      <c r="T52" s="276">
        <f t="shared" si="23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'DAY25'!H53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+(Table128[[#This Row],[OPENING ]]+Table128[[#This Row],[RECEIPTS]]+Table128[[#This Row],[RETURNS]])-(Table128[[#This Row],[EXCHANGED]]+Table128[[#This Row],[SALES]]+Table128[[#This Row],[ISSUES]])</f>
        <v>0</v>
      </c>
      <c r="I53" s="53">
        <v>0</v>
      </c>
      <c r="J53" s="58">
        <f t="shared" si="0"/>
        <v>0</v>
      </c>
      <c r="K53" s="53">
        <f>+'DAY25'!K53+'DAY26'!C53</f>
        <v>0</v>
      </c>
      <c r="L53" s="54">
        <f>+'DAY25'!L53+'DAY26'!D53</f>
        <v>0</v>
      </c>
      <c r="M53" s="55">
        <f>+'DAY25'!M53+'DAY26'!E53</f>
        <v>0</v>
      </c>
      <c r="N53" s="52">
        <f>+'DAY25'!N53+'DAY26'!F53</f>
        <v>0</v>
      </c>
      <c r="O53" s="276">
        <f>+'DAY25'!O53+'DAY26'!G53</f>
        <v>0</v>
      </c>
      <c r="P53" s="53">
        <f t="shared" si="19"/>
        <v>0</v>
      </c>
      <c r="Q53" s="54">
        <f t="shared" si="20"/>
        <v>0</v>
      </c>
      <c r="R53" s="55">
        <f t="shared" si="21"/>
        <v>0</v>
      </c>
      <c r="S53" s="52">
        <f t="shared" si="22"/>
        <v>0</v>
      </c>
      <c r="T53" s="276">
        <f t="shared" si="23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'DAY25'!H54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+(Table128[[#This Row],[OPENING ]]+Table128[[#This Row],[RECEIPTS]]+Table128[[#This Row],[RETURNS]])-(Table128[[#This Row],[EXCHANGED]]+Table128[[#This Row],[SALES]]+Table128[[#This Row],[ISSUES]])</f>
        <v>0</v>
      </c>
      <c r="I54" s="53">
        <v>0</v>
      </c>
      <c r="J54" s="58">
        <f t="shared" si="0"/>
        <v>0</v>
      </c>
      <c r="K54" s="53">
        <f>+'DAY25'!K54+'DAY26'!C54</f>
        <v>0</v>
      </c>
      <c r="L54" s="54">
        <f>+'DAY25'!L54+'DAY26'!D54</f>
        <v>0</v>
      </c>
      <c r="M54" s="55">
        <f>+'DAY25'!M54+'DAY26'!E54</f>
        <v>0</v>
      </c>
      <c r="N54" s="52">
        <f>+'DAY25'!N54+'DAY26'!F54</f>
        <v>0</v>
      </c>
      <c r="O54" s="276">
        <f>+'DAY25'!O54+'DAY26'!G54</f>
        <v>0</v>
      </c>
      <c r="P54" s="53">
        <f t="shared" si="19"/>
        <v>0</v>
      </c>
      <c r="Q54" s="54">
        <f t="shared" si="20"/>
        <v>0</v>
      </c>
      <c r="R54" s="55">
        <f t="shared" si="21"/>
        <v>0</v>
      </c>
      <c r="S54" s="52">
        <f t="shared" si="22"/>
        <v>0</v>
      </c>
      <c r="T54" s="276">
        <f t="shared" si="23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'DAY25'!H55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+(Table128[[#This Row],[OPENING ]]+Table128[[#This Row],[RECEIPTS]]+Table128[[#This Row],[RETURNS]])-(Table128[[#This Row],[EXCHANGED]]+Table128[[#This Row],[SALES]]+Table128[[#This Row],[ISSUES]])</f>
        <v>9994.3200000000015</v>
      </c>
      <c r="I55" s="53">
        <v>0</v>
      </c>
      <c r="J55" s="58">
        <f t="shared" si="0"/>
        <v>-9994.3200000000015</v>
      </c>
      <c r="K55" s="53">
        <f>+'DAY25'!K55+'DAY26'!C55</f>
        <v>18250</v>
      </c>
      <c r="L55" s="54">
        <f>+'DAY25'!L55+'DAY26'!D55</f>
        <v>72.599999999999994</v>
      </c>
      <c r="M55" s="55">
        <f>+'DAY25'!M55+'DAY26'!E55</f>
        <v>0</v>
      </c>
      <c r="N55" s="52">
        <f>+'DAY25'!N55+'DAY26'!F55</f>
        <v>0</v>
      </c>
      <c r="O55" s="276">
        <f>+'DAY25'!O55+'DAY26'!G55</f>
        <v>8337.7999999999993</v>
      </c>
      <c r="P55" s="53">
        <f t="shared" si="19"/>
        <v>701.92307692307691</v>
      </c>
      <c r="Q55" s="54">
        <f t="shared" si="20"/>
        <v>2.7923076923076922</v>
      </c>
      <c r="R55" s="55">
        <f t="shared" si="21"/>
        <v>0</v>
      </c>
      <c r="S55" s="52">
        <f t="shared" si="22"/>
        <v>0</v>
      </c>
      <c r="T55" s="276">
        <f t="shared" si="23"/>
        <v>320.68461538461537</v>
      </c>
      <c r="U55" s="62">
        <f t="shared" si="1"/>
        <v>9.7467524868344082</v>
      </c>
    </row>
    <row r="56" spans="1:21" x14ac:dyDescent="0.25">
      <c r="A56" s="71" t="s">
        <v>227</v>
      </c>
      <c r="B56" s="52">
        <f>'DAY25'!H56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+(Table128[[#This Row],[OPENING ]]+Table128[[#This Row],[RECEIPTS]]+Table128[[#This Row],[RETURNS]])-(Table128[[#This Row],[EXCHANGED]]+Table128[[#This Row],[SALES]]+Table128[[#This Row],[ISSUES]])</f>
        <v>29.2</v>
      </c>
      <c r="I56" s="53">
        <v>0</v>
      </c>
      <c r="J56" s="58">
        <f t="shared" si="0"/>
        <v>-29.2</v>
      </c>
      <c r="K56" s="53">
        <f>+'DAY25'!K56+'DAY26'!C56</f>
        <v>0</v>
      </c>
      <c r="L56" s="54">
        <f>+'DAY25'!L56+'DAY26'!D56</f>
        <v>0</v>
      </c>
      <c r="M56" s="55">
        <f>+'DAY25'!M56+'DAY26'!E56</f>
        <v>0</v>
      </c>
      <c r="N56" s="52">
        <f>+'DAY25'!N56+'DAY26'!F56</f>
        <v>0</v>
      </c>
      <c r="O56" s="276">
        <f>+'DAY25'!O56+'DAY26'!G56</f>
        <v>0</v>
      </c>
      <c r="P56" s="53">
        <f t="shared" si="19"/>
        <v>0</v>
      </c>
      <c r="Q56" s="54">
        <f t="shared" si="20"/>
        <v>0</v>
      </c>
      <c r="R56" s="55">
        <f t="shared" si="21"/>
        <v>0</v>
      </c>
      <c r="S56" s="52">
        <f t="shared" si="22"/>
        <v>0</v>
      </c>
      <c r="T56" s="276">
        <f t="shared" si="23"/>
        <v>0</v>
      </c>
      <c r="U56" s="62">
        <f t="shared" si="1"/>
        <v>0</v>
      </c>
    </row>
    <row r="57" spans="1:21" x14ac:dyDescent="0.25">
      <c r="A57" s="71"/>
      <c r="B57" s="52">
        <f>'DAY25'!H57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+(Table128[[#This Row],[OPENING ]]+Table128[[#This Row],[RECEIPTS]]+Table128[[#This Row],[RETURNS]])-(Table128[[#This Row],[EXCHANGED]]+Table128[[#This Row],[SALES]]+Table128[[#This Row],[ISSUES]])</f>
        <v>0</v>
      </c>
      <c r="I57" s="53">
        <v>0</v>
      </c>
      <c r="J57" s="58">
        <f t="shared" si="0"/>
        <v>0</v>
      </c>
      <c r="K57" s="53">
        <f>+'DAY25'!K57+'DAY26'!C57</f>
        <v>0</v>
      </c>
      <c r="L57" s="54">
        <f>+'DAY25'!L57+'DAY26'!D57</f>
        <v>0</v>
      </c>
      <c r="M57" s="55">
        <f>+'DAY25'!M57+'DAY26'!E57</f>
        <v>0</v>
      </c>
      <c r="N57" s="52">
        <f>+'DAY25'!N57+'DAY26'!F57</f>
        <v>0</v>
      </c>
      <c r="O57" s="276">
        <f>+'DAY25'!O57+'DAY26'!G57</f>
        <v>0</v>
      </c>
      <c r="P57" s="53">
        <f t="shared" si="19"/>
        <v>0</v>
      </c>
      <c r="Q57" s="54">
        <f t="shared" si="20"/>
        <v>0</v>
      </c>
      <c r="R57" s="55">
        <f t="shared" si="21"/>
        <v>0</v>
      </c>
      <c r="S57" s="52">
        <f t="shared" si="22"/>
        <v>0</v>
      </c>
      <c r="T57" s="276">
        <f t="shared" si="23"/>
        <v>0</v>
      </c>
      <c r="U57" s="62">
        <f t="shared" si="1"/>
        <v>0</v>
      </c>
    </row>
    <row r="58" spans="1:21" x14ac:dyDescent="0.25">
      <c r="A58" s="71"/>
      <c r="B58" s="52">
        <f>'DAY25'!H58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+(Table128[[#This Row],[OPENING ]]+Table128[[#This Row],[RECEIPTS]]+Table128[[#This Row],[RETURNS]])-(Table128[[#This Row],[EXCHANGED]]+Table128[[#This Row],[SALES]]+Table128[[#This Row],[ISSUES]])</f>
        <v>0</v>
      </c>
      <c r="I58" s="53">
        <v>0</v>
      </c>
      <c r="J58" s="58">
        <f t="shared" si="0"/>
        <v>0</v>
      </c>
      <c r="K58" s="53">
        <f>+'DAY25'!K58+'DAY26'!C58</f>
        <v>0</v>
      </c>
      <c r="L58" s="54">
        <f>+'DAY25'!L58+'DAY26'!D58</f>
        <v>0</v>
      </c>
      <c r="M58" s="55">
        <f>+'DAY25'!M58+'DAY26'!E58</f>
        <v>0</v>
      </c>
      <c r="N58" s="52">
        <f>+'DAY25'!N58+'DAY26'!F58</f>
        <v>0</v>
      </c>
      <c r="O58" s="276">
        <f>+'DAY25'!O58+'DAY26'!G58</f>
        <v>0</v>
      </c>
      <c r="P58" s="53">
        <f t="shared" si="19"/>
        <v>0</v>
      </c>
      <c r="Q58" s="54">
        <f t="shared" si="20"/>
        <v>0</v>
      </c>
      <c r="R58" s="55">
        <f t="shared" si="21"/>
        <v>0</v>
      </c>
      <c r="S58" s="52">
        <f t="shared" si="22"/>
        <v>0</v>
      </c>
      <c r="T58" s="276">
        <f t="shared" si="23"/>
        <v>0</v>
      </c>
      <c r="U58" s="62">
        <f t="shared" si="1"/>
        <v>0</v>
      </c>
    </row>
    <row r="59" spans="1:21" ht="15.75" thickBot="1" x14ac:dyDescent="0.3">
      <c r="A59" s="172"/>
      <c r="B59" s="52">
        <f>'DAY25'!H59</f>
        <v>0</v>
      </c>
      <c r="C59" s="53">
        <v>0</v>
      </c>
      <c r="D59" s="54">
        <v>0</v>
      </c>
      <c r="E59" s="55">
        <v>0</v>
      </c>
      <c r="F59" s="52">
        <v>0</v>
      </c>
      <c r="G59" s="276">
        <v>0</v>
      </c>
      <c r="H59" s="54">
        <f>+(Table128[[#This Row],[OPENING ]]+Table128[[#This Row],[RECEIPTS]]+Table128[[#This Row],[RETURNS]])-(Table128[[#This Row],[EXCHANGED]]+Table128[[#This Row],[SALES]]+Table128[[#This Row],[ISSUES]])</f>
        <v>0</v>
      </c>
      <c r="I59" s="144">
        <v>0</v>
      </c>
      <c r="J59" s="148">
        <f t="shared" si="0"/>
        <v>0</v>
      </c>
      <c r="K59" s="53">
        <f>+'DAY25'!K59+'DAY26'!C59</f>
        <v>0</v>
      </c>
      <c r="L59" s="54">
        <f>+'DAY25'!L59+'DAY26'!D59</f>
        <v>0</v>
      </c>
      <c r="M59" s="55">
        <f>+'DAY25'!M59+'DAY26'!E59</f>
        <v>0</v>
      </c>
      <c r="N59" s="52">
        <f>+'DAY25'!N59+'DAY26'!F59</f>
        <v>0</v>
      </c>
      <c r="O59" s="276">
        <f>+'DAY25'!O59+'DAY26'!G59</f>
        <v>0</v>
      </c>
      <c r="P59" s="53">
        <f t="shared" si="19"/>
        <v>0</v>
      </c>
      <c r="Q59" s="54">
        <f t="shared" si="20"/>
        <v>0</v>
      </c>
      <c r="R59" s="55">
        <f t="shared" si="21"/>
        <v>0</v>
      </c>
      <c r="S59" s="52">
        <f t="shared" si="22"/>
        <v>0</v>
      </c>
      <c r="T59" s="276">
        <f t="shared" si="23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24">SUM(B43:B59)</f>
        <v>10023.520000000002</v>
      </c>
      <c r="C60" s="161">
        <f t="shared" si="24"/>
        <v>0</v>
      </c>
      <c r="D60" s="162">
        <f t="shared" si="24"/>
        <v>0</v>
      </c>
      <c r="E60" s="163">
        <f t="shared" si="24"/>
        <v>0</v>
      </c>
      <c r="F60" s="160">
        <f t="shared" si="24"/>
        <v>0</v>
      </c>
      <c r="G60" s="277">
        <f t="shared" si="24"/>
        <v>0</v>
      </c>
      <c r="H60" s="162">
        <f t="shared" si="24"/>
        <v>10023.520000000002</v>
      </c>
      <c r="I60" s="161">
        <f t="shared" si="24"/>
        <v>0</v>
      </c>
      <c r="J60" s="165">
        <f t="shared" si="24"/>
        <v>-10023.520000000002</v>
      </c>
      <c r="K60" s="161">
        <f t="shared" si="24"/>
        <v>18250</v>
      </c>
      <c r="L60" s="162">
        <f t="shared" si="24"/>
        <v>72.599999999999994</v>
      </c>
      <c r="M60" s="163">
        <f t="shared" si="24"/>
        <v>0</v>
      </c>
      <c r="N60" s="160">
        <f t="shared" si="24"/>
        <v>0</v>
      </c>
      <c r="O60" s="277">
        <f t="shared" si="24"/>
        <v>8383.7999999999993</v>
      </c>
      <c r="P60" s="161">
        <f t="shared" si="24"/>
        <v>701.92307692307691</v>
      </c>
      <c r="Q60" s="162">
        <f t="shared" si="24"/>
        <v>2.7923076923076922</v>
      </c>
      <c r="R60" s="163">
        <f t="shared" si="24"/>
        <v>0</v>
      </c>
      <c r="S60" s="160">
        <f t="shared" si="24"/>
        <v>0</v>
      </c>
      <c r="T60" s="277">
        <f t="shared" si="24"/>
        <v>322.45384615384614</v>
      </c>
      <c r="U60" s="166">
        <f t="shared" si="1"/>
        <v>9.7583919959260736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>
        <f t="shared" si="0"/>
        <v>0</v>
      </c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>
        <f t="shared" si="0"/>
        <v>0</v>
      </c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'DAY25'!H63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+(Table128[[#This Row],[OPENING ]]+Table128[[#This Row],[RECEIPTS]]+Table128[[#This Row],[RETURNS]])-(Table128[[#This Row],[EXCHANGED]]+Table128[[#This Row],[SALES]]+Table128[[#This Row],[ISSUES]])</f>
        <v>0</v>
      </c>
      <c r="I63" s="53">
        <v>0</v>
      </c>
      <c r="J63" s="58">
        <f t="shared" si="0"/>
        <v>0</v>
      </c>
      <c r="K63" s="53">
        <f>+'DAY25'!K63+'DAY26'!C63</f>
        <v>0</v>
      </c>
      <c r="L63" s="54">
        <f>+'DAY25'!L63+'DAY26'!D63</f>
        <v>0</v>
      </c>
      <c r="M63" s="55">
        <f>+'DAY25'!M63+'DAY26'!E63</f>
        <v>0</v>
      </c>
      <c r="N63" s="52">
        <f>+'DAY25'!N63+'DAY26'!F63</f>
        <v>0</v>
      </c>
      <c r="O63" s="276">
        <f>+'DAY25'!O63+'DAY26'!G63</f>
        <v>0</v>
      </c>
      <c r="P63" s="53">
        <f t="shared" ref="P63" si="25">+K63/26</f>
        <v>0</v>
      </c>
      <c r="Q63" s="54">
        <f>+L63/26</f>
        <v>0</v>
      </c>
      <c r="R63" s="55">
        <f t="shared" ref="R63" si="26">+M63/26</f>
        <v>0</v>
      </c>
      <c r="S63" s="52">
        <f t="shared" ref="S63" si="27">+N63/26</f>
        <v>0</v>
      </c>
      <c r="T63" s="276">
        <f t="shared" ref="T63" si="28">+O63/26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'DAY25'!H64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+(Table128[[#This Row],[OPENING ]]+Table128[[#This Row],[RECEIPTS]]+Table128[[#This Row],[RETURNS]])-(Table128[[#This Row],[EXCHANGED]]+Table128[[#This Row],[SALES]]+Table128[[#This Row],[ISSUES]])</f>
        <v>0</v>
      </c>
      <c r="I64" s="53">
        <v>0</v>
      </c>
      <c r="J64" s="58">
        <f t="shared" si="0"/>
        <v>0</v>
      </c>
      <c r="K64" s="53">
        <f>+'DAY25'!K64+'DAY26'!C64</f>
        <v>0</v>
      </c>
      <c r="L64" s="54">
        <f>+'DAY25'!L64+'DAY26'!D64</f>
        <v>0</v>
      </c>
      <c r="M64" s="55">
        <f>+'DAY25'!M64+'DAY26'!E64</f>
        <v>0</v>
      </c>
      <c r="N64" s="52">
        <f>+'DAY25'!N64+'DAY26'!F64</f>
        <v>0</v>
      </c>
      <c r="O64" s="276">
        <f>+'DAY25'!O64+'DAY26'!G64</f>
        <v>0</v>
      </c>
      <c r="P64" s="53">
        <f t="shared" ref="P64:P79" si="29">+K64/26</f>
        <v>0</v>
      </c>
      <c r="Q64" s="54">
        <f t="shared" ref="Q64:Q79" si="30">+L64/26</f>
        <v>0</v>
      </c>
      <c r="R64" s="55">
        <f t="shared" ref="R64:R79" si="31">+M64/26</f>
        <v>0</v>
      </c>
      <c r="S64" s="52">
        <f t="shared" ref="S64:S79" si="32">+N64/26</f>
        <v>0</v>
      </c>
      <c r="T64" s="276">
        <f t="shared" ref="T64:T79" si="33">+O64/26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'DAY25'!H65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+(Table128[[#This Row],[OPENING ]]+Table128[[#This Row],[RECEIPTS]]+Table128[[#This Row],[RETURNS]])-(Table128[[#This Row],[EXCHANGED]]+Table128[[#This Row],[SALES]]+Table128[[#This Row],[ISSUES]])</f>
        <v>0</v>
      </c>
      <c r="I65" s="53">
        <v>0</v>
      </c>
      <c r="J65" s="58">
        <f t="shared" si="0"/>
        <v>0</v>
      </c>
      <c r="K65" s="53">
        <f>+'DAY25'!K65+'DAY26'!C65</f>
        <v>0</v>
      </c>
      <c r="L65" s="54">
        <f>+'DAY25'!L65+'DAY26'!D65</f>
        <v>0</v>
      </c>
      <c r="M65" s="55">
        <f>+'DAY25'!M65+'DAY26'!E65</f>
        <v>0</v>
      </c>
      <c r="N65" s="52">
        <f>+'DAY25'!N65+'DAY26'!F65</f>
        <v>0</v>
      </c>
      <c r="O65" s="276">
        <f>+'DAY25'!O65+'DAY26'!G65</f>
        <v>0</v>
      </c>
      <c r="P65" s="53">
        <f t="shared" si="29"/>
        <v>0</v>
      </c>
      <c r="Q65" s="54">
        <f t="shared" si="30"/>
        <v>0</v>
      </c>
      <c r="R65" s="55">
        <f t="shared" si="31"/>
        <v>0</v>
      </c>
      <c r="S65" s="52">
        <f t="shared" si="32"/>
        <v>0</v>
      </c>
      <c r="T65" s="276">
        <f t="shared" si="33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'DAY25'!H66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+(Table128[[#This Row],[OPENING ]]+Table128[[#This Row],[RECEIPTS]]+Table128[[#This Row],[RETURNS]])-(Table128[[#This Row],[EXCHANGED]]+Table128[[#This Row],[SALES]]+Table128[[#This Row],[ISSUES]])</f>
        <v>0</v>
      </c>
      <c r="I66" s="53">
        <v>0</v>
      </c>
      <c r="J66" s="58">
        <f t="shared" si="0"/>
        <v>0</v>
      </c>
      <c r="K66" s="53">
        <f>+'DAY25'!K66+'DAY26'!C66</f>
        <v>0</v>
      </c>
      <c r="L66" s="54">
        <f>+'DAY25'!L66+'DAY26'!D66</f>
        <v>0</v>
      </c>
      <c r="M66" s="55">
        <f>+'DAY25'!M66+'DAY26'!E66</f>
        <v>0</v>
      </c>
      <c r="N66" s="52">
        <f>+'DAY25'!N66+'DAY26'!F66</f>
        <v>0</v>
      </c>
      <c r="O66" s="276">
        <f>+'DAY25'!O66+'DAY26'!G66</f>
        <v>0</v>
      </c>
      <c r="P66" s="53">
        <f t="shared" si="29"/>
        <v>0</v>
      </c>
      <c r="Q66" s="54">
        <f t="shared" si="30"/>
        <v>0</v>
      </c>
      <c r="R66" s="55">
        <f t="shared" si="31"/>
        <v>0</v>
      </c>
      <c r="S66" s="52">
        <f t="shared" si="32"/>
        <v>0</v>
      </c>
      <c r="T66" s="276">
        <f t="shared" si="33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'DAY25'!H67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+(Table128[[#This Row],[OPENING ]]+Table128[[#This Row],[RECEIPTS]]+Table128[[#This Row],[RETURNS]])-(Table128[[#This Row],[EXCHANGED]]+Table128[[#This Row],[SALES]]+Table128[[#This Row],[ISSUES]])</f>
        <v>0</v>
      </c>
      <c r="I67" s="53">
        <v>0</v>
      </c>
      <c r="J67" s="58">
        <f t="shared" si="0"/>
        <v>0</v>
      </c>
      <c r="K67" s="53">
        <f>+'DAY25'!K67+'DAY26'!C67</f>
        <v>0</v>
      </c>
      <c r="L67" s="54">
        <f>+'DAY25'!L67+'DAY26'!D67</f>
        <v>0</v>
      </c>
      <c r="M67" s="55">
        <f>+'DAY25'!M67+'DAY26'!E67</f>
        <v>0</v>
      </c>
      <c r="N67" s="52">
        <f>+'DAY25'!N67+'DAY26'!F67</f>
        <v>0</v>
      </c>
      <c r="O67" s="276">
        <f>+'DAY25'!O67+'DAY26'!G67</f>
        <v>0</v>
      </c>
      <c r="P67" s="53">
        <f t="shared" si="29"/>
        <v>0</v>
      </c>
      <c r="Q67" s="54">
        <f t="shared" si="30"/>
        <v>0</v>
      </c>
      <c r="R67" s="55">
        <f t="shared" si="31"/>
        <v>0</v>
      </c>
      <c r="S67" s="52">
        <f t="shared" si="32"/>
        <v>0</v>
      </c>
      <c r="T67" s="276">
        <f t="shared" si="33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'DAY25'!H68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+(Table128[[#This Row],[OPENING ]]+Table128[[#This Row],[RECEIPTS]]+Table128[[#This Row],[RETURNS]])-(Table128[[#This Row],[EXCHANGED]]+Table128[[#This Row],[SALES]]+Table128[[#This Row],[ISSUES]])</f>
        <v>3388.4</v>
      </c>
      <c r="I68" s="53">
        <v>0</v>
      </c>
      <c r="J68" s="58">
        <f t="shared" si="0"/>
        <v>-3388.4</v>
      </c>
      <c r="K68" s="53">
        <f>+'DAY25'!K68+'DAY26'!C68</f>
        <v>800</v>
      </c>
      <c r="L68" s="54">
        <f>+'DAY25'!L68+'DAY26'!D68</f>
        <v>18.600000000000001</v>
      </c>
      <c r="M68" s="55">
        <f>+'DAY25'!M68+'DAY26'!E68</f>
        <v>0</v>
      </c>
      <c r="N68" s="52">
        <f>+'DAY25'!N68+'DAY26'!F68</f>
        <v>0</v>
      </c>
      <c r="O68" s="276">
        <f>+'DAY25'!O68+'DAY26'!G68</f>
        <v>590</v>
      </c>
      <c r="P68" s="53">
        <f t="shared" si="29"/>
        <v>30.76923076923077</v>
      </c>
      <c r="Q68" s="54">
        <f t="shared" si="30"/>
        <v>0.7153846153846154</v>
      </c>
      <c r="R68" s="55">
        <f t="shared" si="31"/>
        <v>0</v>
      </c>
      <c r="S68" s="52">
        <f t="shared" si="32"/>
        <v>0</v>
      </c>
      <c r="T68" s="276">
        <f t="shared" si="33"/>
        <v>22.692307692307693</v>
      </c>
      <c r="U68" s="62">
        <f t="shared" si="1"/>
        <v>62.543234417151787</v>
      </c>
    </row>
    <row r="69" spans="1:21" x14ac:dyDescent="0.25">
      <c r="A69" s="72" t="s">
        <v>41</v>
      </c>
      <c r="B69" s="52">
        <f>'DAY25'!H69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+(Table128[[#This Row],[OPENING ]]+Table128[[#This Row],[RECEIPTS]]+Table128[[#This Row],[RETURNS]])-(Table128[[#This Row],[EXCHANGED]]+Table128[[#This Row],[SALES]]+Table128[[#This Row],[ISSUES]])</f>
        <v>0</v>
      </c>
      <c r="I69" s="53">
        <v>0</v>
      </c>
      <c r="J69" s="58">
        <f t="shared" si="0"/>
        <v>0</v>
      </c>
      <c r="K69" s="53">
        <f>+'DAY25'!K69+'DAY26'!C69</f>
        <v>0</v>
      </c>
      <c r="L69" s="54">
        <f>+'DAY25'!L69+'DAY26'!D69</f>
        <v>0</v>
      </c>
      <c r="M69" s="55">
        <f>+'DAY25'!M69+'DAY26'!E69</f>
        <v>0</v>
      </c>
      <c r="N69" s="52">
        <f>+'DAY25'!N69+'DAY26'!F69</f>
        <v>0</v>
      </c>
      <c r="O69" s="276">
        <f>+'DAY25'!O69+'DAY26'!G69</f>
        <v>0</v>
      </c>
      <c r="P69" s="53">
        <f t="shared" si="29"/>
        <v>0</v>
      </c>
      <c r="Q69" s="54">
        <f t="shared" si="30"/>
        <v>0</v>
      </c>
      <c r="R69" s="55">
        <f t="shared" si="31"/>
        <v>0</v>
      </c>
      <c r="S69" s="52">
        <f t="shared" si="32"/>
        <v>0</v>
      </c>
      <c r="T69" s="276">
        <f t="shared" si="33"/>
        <v>0</v>
      </c>
      <c r="U69" s="62">
        <f t="shared" ref="U69:U132" si="34">IFERROR(+H69/(P69+Q69+R69+S69+T69),0)</f>
        <v>0</v>
      </c>
    </row>
    <row r="70" spans="1:21" x14ac:dyDescent="0.25">
      <c r="A70" s="72" t="s">
        <v>144</v>
      </c>
      <c r="B70" s="52">
        <f>'DAY25'!H70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+(Table128[[#This Row],[OPENING ]]+Table128[[#This Row],[RECEIPTS]]+Table128[[#This Row],[RETURNS]])-(Table128[[#This Row],[EXCHANGED]]+Table128[[#This Row],[SALES]]+Table128[[#This Row],[ISSUES]])</f>
        <v>0</v>
      </c>
      <c r="I70" s="53">
        <v>0</v>
      </c>
      <c r="J70" s="58">
        <f t="shared" si="0"/>
        <v>0</v>
      </c>
      <c r="K70" s="53">
        <f>+'DAY25'!K70+'DAY26'!C70</f>
        <v>0</v>
      </c>
      <c r="L70" s="54">
        <f>+'DAY25'!L70+'DAY26'!D70</f>
        <v>0</v>
      </c>
      <c r="M70" s="55">
        <f>+'DAY25'!M70+'DAY26'!E70</f>
        <v>0</v>
      </c>
      <c r="N70" s="52">
        <f>+'DAY25'!N70+'DAY26'!F70</f>
        <v>0</v>
      </c>
      <c r="O70" s="276">
        <f>+'DAY25'!O70+'DAY26'!G70</f>
        <v>0</v>
      </c>
      <c r="P70" s="53">
        <f t="shared" si="29"/>
        <v>0</v>
      </c>
      <c r="Q70" s="54">
        <f t="shared" si="30"/>
        <v>0</v>
      </c>
      <c r="R70" s="55">
        <f t="shared" si="31"/>
        <v>0</v>
      </c>
      <c r="S70" s="52">
        <f t="shared" si="32"/>
        <v>0</v>
      </c>
      <c r="T70" s="276">
        <f t="shared" si="33"/>
        <v>0</v>
      </c>
      <c r="U70" s="62">
        <f t="shared" si="34"/>
        <v>0</v>
      </c>
    </row>
    <row r="71" spans="1:21" x14ac:dyDescent="0.25">
      <c r="A71" s="72" t="s">
        <v>204</v>
      </c>
      <c r="B71" s="52">
        <f>'DAY25'!H71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+(Table128[[#This Row],[OPENING ]]+Table128[[#This Row],[RECEIPTS]]+Table128[[#This Row],[RETURNS]])-(Table128[[#This Row],[EXCHANGED]]+Table128[[#This Row],[SALES]]+Table128[[#This Row],[ISSUES]])</f>
        <v>0</v>
      </c>
      <c r="I71" s="53">
        <v>0</v>
      </c>
      <c r="J71" s="58">
        <f t="shared" si="0"/>
        <v>0</v>
      </c>
      <c r="K71" s="53">
        <f>+'DAY25'!K71+'DAY26'!C71</f>
        <v>0</v>
      </c>
      <c r="L71" s="54">
        <f>+'DAY25'!L71+'DAY26'!D71</f>
        <v>0</v>
      </c>
      <c r="M71" s="55">
        <f>+'DAY25'!M71+'DAY26'!E71</f>
        <v>0</v>
      </c>
      <c r="N71" s="52">
        <f>+'DAY25'!N71+'DAY26'!F71</f>
        <v>0</v>
      </c>
      <c r="O71" s="276">
        <f>+'DAY25'!O71+'DAY26'!G71</f>
        <v>0</v>
      </c>
      <c r="P71" s="53">
        <f t="shared" si="29"/>
        <v>0</v>
      </c>
      <c r="Q71" s="54">
        <f t="shared" si="30"/>
        <v>0</v>
      </c>
      <c r="R71" s="55">
        <f t="shared" si="31"/>
        <v>0</v>
      </c>
      <c r="S71" s="52">
        <f t="shared" si="32"/>
        <v>0</v>
      </c>
      <c r="T71" s="276">
        <f t="shared" si="33"/>
        <v>0</v>
      </c>
      <c r="U71" s="62">
        <f t="shared" si="34"/>
        <v>0</v>
      </c>
    </row>
    <row r="72" spans="1:21" x14ac:dyDescent="0.25">
      <c r="A72" s="72" t="s">
        <v>207</v>
      </c>
      <c r="B72" s="52">
        <f>'DAY25'!H72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+(Table128[[#This Row],[OPENING ]]+Table128[[#This Row],[RECEIPTS]]+Table128[[#This Row],[RETURNS]])-(Table128[[#This Row],[EXCHANGED]]+Table128[[#This Row],[SALES]]+Table128[[#This Row],[ISSUES]])</f>
        <v>0</v>
      </c>
      <c r="I72" s="53">
        <v>0</v>
      </c>
      <c r="J72" s="58">
        <f t="shared" si="0"/>
        <v>0</v>
      </c>
      <c r="K72" s="53">
        <f>+'DAY25'!K72+'DAY26'!C72</f>
        <v>0</v>
      </c>
      <c r="L72" s="54">
        <f>+'DAY25'!L72+'DAY26'!D72</f>
        <v>0</v>
      </c>
      <c r="M72" s="55">
        <f>+'DAY25'!M72+'DAY26'!E72</f>
        <v>0</v>
      </c>
      <c r="N72" s="52">
        <f>+'DAY25'!N72+'DAY26'!F72</f>
        <v>0</v>
      </c>
      <c r="O72" s="276">
        <f>+'DAY25'!O72+'DAY26'!G72</f>
        <v>0</v>
      </c>
      <c r="P72" s="53">
        <f t="shared" si="29"/>
        <v>0</v>
      </c>
      <c r="Q72" s="54">
        <f t="shared" si="30"/>
        <v>0</v>
      </c>
      <c r="R72" s="55">
        <f t="shared" si="31"/>
        <v>0</v>
      </c>
      <c r="S72" s="52">
        <f t="shared" si="32"/>
        <v>0</v>
      </c>
      <c r="T72" s="276">
        <f t="shared" si="33"/>
        <v>0</v>
      </c>
      <c r="U72" s="62">
        <f t="shared" si="34"/>
        <v>0</v>
      </c>
    </row>
    <row r="73" spans="1:21" x14ac:dyDescent="0.25">
      <c r="A73" s="72" t="s">
        <v>208</v>
      </c>
      <c r="B73" s="52">
        <f>'DAY25'!H73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+(Table128[[#This Row],[OPENING ]]+Table128[[#This Row],[RECEIPTS]]+Table128[[#This Row],[RETURNS]])-(Table128[[#This Row],[EXCHANGED]]+Table128[[#This Row],[SALES]]+Table128[[#This Row],[ISSUES]])</f>
        <v>0</v>
      </c>
      <c r="I73" s="53">
        <v>0</v>
      </c>
      <c r="J73" s="58">
        <f t="shared" si="0"/>
        <v>0</v>
      </c>
      <c r="K73" s="53">
        <f>+'DAY25'!K73+'DAY26'!C73</f>
        <v>0</v>
      </c>
      <c r="L73" s="54">
        <f>+'DAY25'!L73+'DAY26'!D73</f>
        <v>0</v>
      </c>
      <c r="M73" s="55">
        <f>+'DAY25'!M73+'DAY26'!E73</f>
        <v>0</v>
      </c>
      <c r="N73" s="52">
        <f>+'DAY25'!N73+'DAY26'!F73</f>
        <v>0</v>
      </c>
      <c r="O73" s="276">
        <f>+'DAY25'!O73+'DAY26'!G73</f>
        <v>0</v>
      </c>
      <c r="P73" s="53">
        <f t="shared" si="29"/>
        <v>0</v>
      </c>
      <c r="Q73" s="54">
        <f t="shared" si="30"/>
        <v>0</v>
      </c>
      <c r="R73" s="55">
        <f t="shared" si="31"/>
        <v>0</v>
      </c>
      <c r="S73" s="52">
        <f t="shared" si="32"/>
        <v>0</v>
      </c>
      <c r="T73" s="276">
        <f t="shared" si="33"/>
        <v>0</v>
      </c>
      <c r="U73" s="62">
        <f t="shared" si="34"/>
        <v>0</v>
      </c>
    </row>
    <row r="74" spans="1:21" x14ac:dyDescent="0.25">
      <c r="A74" s="72" t="s">
        <v>216</v>
      </c>
      <c r="B74" s="52">
        <f>'DAY25'!H74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+(Table128[[#This Row],[OPENING ]]+Table128[[#This Row],[RECEIPTS]]+Table128[[#This Row],[RETURNS]])-(Table128[[#This Row],[EXCHANGED]]+Table128[[#This Row],[SALES]]+Table128[[#This Row],[ISSUES]])</f>
        <v>0</v>
      </c>
      <c r="I74" s="53">
        <v>0</v>
      </c>
      <c r="J74" s="58">
        <f t="shared" si="0"/>
        <v>0</v>
      </c>
      <c r="K74" s="53">
        <f>+'DAY25'!K74+'DAY26'!C74</f>
        <v>0</v>
      </c>
      <c r="L74" s="54">
        <f>+'DAY25'!L74+'DAY26'!D74</f>
        <v>0</v>
      </c>
      <c r="M74" s="55">
        <f>+'DAY25'!M74+'DAY26'!E74</f>
        <v>0</v>
      </c>
      <c r="N74" s="52">
        <f>+'DAY25'!N74+'DAY26'!F74</f>
        <v>0</v>
      </c>
      <c r="O74" s="276">
        <f>+'DAY25'!O74+'DAY26'!G74</f>
        <v>0</v>
      </c>
      <c r="P74" s="53">
        <f t="shared" si="29"/>
        <v>0</v>
      </c>
      <c r="Q74" s="54">
        <f t="shared" si="30"/>
        <v>0</v>
      </c>
      <c r="R74" s="55">
        <f t="shared" si="31"/>
        <v>0</v>
      </c>
      <c r="S74" s="52">
        <f t="shared" si="32"/>
        <v>0</v>
      </c>
      <c r="T74" s="276">
        <f t="shared" si="33"/>
        <v>0</v>
      </c>
      <c r="U74" s="62">
        <f t="shared" si="34"/>
        <v>0</v>
      </c>
    </row>
    <row r="75" spans="1:21" x14ac:dyDescent="0.25">
      <c r="A75" s="72" t="s">
        <v>209</v>
      </c>
      <c r="B75" s="52">
        <f>'DAY25'!H75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+(Table128[[#This Row],[OPENING ]]+Table128[[#This Row],[RECEIPTS]]+Table128[[#This Row],[RETURNS]])-(Table128[[#This Row],[EXCHANGED]]+Table128[[#This Row],[SALES]]+Table128[[#This Row],[ISSUES]])</f>
        <v>0</v>
      </c>
      <c r="I75" s="53">
        <v>0</v>
      </c>
      <c r="J75" s="58">
        <f t="shared" si="0"/>
        <v>0</v>
      </c>
      <c r="K75" s="53">
        <f>+'DAY25'!K75+'DAY26'!C75</f>
        <v>0</v>
      </c>
      <c r="L75" s="54">
        <f>+'DAY25'!L75+'DAY26'!D75</f>
        <v>0</v>
      </c>
      <c r="M75" s="55">
        <f>+'DAY25'!M75+'DAY26'!E75</f>
        <v>0</v>
      </c>
      <c r="N75" s="52">
        <f>+'DAY25'!N75+'DAY26'!F75</f>
        <v>0</v>
      </c>
      <c r="O75" s="276">
        <f>+'DAY25'!O75+'DAY26'!G75</f>
        <v>0</v>
      </c>
      <c r="P75" s="53">
        <f t="shared" si="29"/>
        <v>0</v>
      </c>
      <c r="Q75" s="54">
        <f t="shared" si="30"/>
        <v>0</v>
      </c>
      <c r="R75" s="55">
        <f t="shared" si="31"/>
        <v>0</v>
      </c>
      <c r="S75" s="52">
        <f t="shared" si="32"/>
        <v>0</v>
      </c>
      <c r="T75" s="276">
        <f t="shared" si="33"/>
        <v>0</v>
      </c>
      <c r="U75" s="62">
        <f t="shared" si="34"/>
        <v>0</v>
      </c>
    </row>
    <row r="76" spans="1:21" x14ac:dyDescent="0.25">
      <c r="A76" s="72" t="s">
        <v>228</v>
      </c>
      <c r="B76" s="52">
        <f>'DAY25'!H76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+(Table128[[#This Row],[OPENING ]]+Table128[[#This Row],[RECEIPTS]]+Table128[[#This Row],[RETURNS]])-(Table128[[#This Row],[EXCHANGED]]+Table128[[#This Row],[SALES]]+Table128[[#This Row],[ISSUES]])</f>
        <v>0</v>
      </c>
      <c r="I76" s="53">
        <v>0</v>
      </c>
      <c r="J76" s="58">
        <f t="shared" si="0"/>
        <v>0</v>
      </c>
      <c r="K76" s="53">
        <f>+'DAY25'!K76+'DAY26'!C76</f>
        <v>0</v>
      </c>
      <c r="L76" s="54">
        <f>+'DAY25'!L76+'DAY26'!D76</f>
        <v>0</v>
      </c>
      <c r="M76" s="55">
        <f>+'DAY25'!M76+'DAY26'!E76</f>
        <v>0</v>
      </c>
      <c r="N76" s="52">
        <f>+'DAY25'!N76+'DAY26'!F76</f>
        <v>0</v>
      </c>
      <c r="O76" s="276">
        <f>+'DAY25'!O76+'DAY26'!G76</f>
        <v>0</v>
      </c>
      <c r="P76" s="53">
        <f t="shared" si="29"/>
        <v>0</v>
      </c>
      <c r="Q76" s="54">
        <f t="shared" si="30"/>
        <v>0</v>
      </c>
      <c r="R76" s="55">
        <f t="shared" si="31"/>
        <v>0</v>
      </c>
      <c r="S76" s="52">
        <f t="shared" si="32"/>
        <v>0</v>
      </c>
      <c r="T76" s="276">
        <f t="shared" si="33"/>
        <v>0</v>
      </c>
      <c r="U76" s="62">
        <f t="shared" si="34"/>
        <v>0</v>
      </c>
    </row>
    <row r="77" spans="1:21" x14ac:dyDescent="0.25">
      <c r="A77" s="72"/>
      <c r="B77" s="52">
        <f>'DAY25'!H77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+(Table128[[#This Row],[OPENING ]]+Table128[[#This Row],[RECEIPTS]]+Table128[[#This Row],[RETURNS]])-(Table128[[#This Row],[EXCHANGED]]+Table128[[#This Row],[SALES]]+Table128[[#This Row],[ISSUES]])</f>
        <v>0</v>
      </c>
      <c r="I77" s="53">
        <v>0</v>
      </c>
      <c r="J77" s="58">
        <f t="shared" ref="J77:J156" si="35">+I77-H77</f>
        <v>0</v>
      </c>
      <c r="K77" s="53">
        <f>+'DAY25'!K77+'DAY26'!C77</f>
        <v>0</v>
      </c>
      <c r="L77" s="54">
        <f>+'DAY25'!L77+'DAY26'!D77</f>
        <v>0</v>
      </c>
      <c r="M77" s="55">
        <f>+'DAY25'!M77+'DAY26'!E77</f>
        <v>0</v>
      </c>
      <c r="N77" s="52">
        <f>+'DAY25'!N77+'DAY26'!F77</f>
        <v>0</v>
      </c>
      <c r="O77" s="276">
        <f>+'DAY25'!O77+'DAY26'!G77</f>
        <v>0</v>
      </c>
      <c r="P77" s="53">
        <f t="shared" si="29"/>
        <v>0</v>
      </c>
      <c r="Q77" s="54">
        <f t="shared" si="30"/>
        <v>0</v>
      </c>
      <c r="R77" s="55">
        <f t="shared" si="31"/>
        <v>0</v>
      </c>
      <c r="S77" s="52">
        <f t="shared" si="32"/>
        <v>0</v>
      </c>
      <c r="T77" s="276">
        <f t="shared" si="33"/>
        <v>0</v>
      </c>
      <c r="U77" s="62">
        <f t="shared" si="34"/>
        <v>0</v>
      </c>
    </row>
    <row r="78" spans="1:21" x14ac:dyDescent="0.25">
      <c r="A78" s="60"/>
      <c r="B78" s="52">
        <f>'DAY25'!H78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+(Table128[[#This Row],[OPENING ]]+Table128[[#This Row],[RECEIPTS]]+Table128[[#This Row],[RETURNS]])-(Table128[[#This Row],[EXCHANGED]]+Table128[[#This Row],[SALES]]+Table128[[#This Row],[ISSUES]])</f>
        <v>0</v>
      </c>
      <c r="I78" s="53">
        <v>0</v>
      </c>
      <c r="J78" s="58">
        <f>+I78-H78</f>
        <v>0</v>
      </c>
      <c r="K78" s="53">
        <f>+'DAY25'!K78+'DAY26'!C78</f>
        <v>0</v>
      </c>
      <c r="L78" s="54">
        <f>+'DAY25'!L78+'DAY26'!D78</f>
        <v>0</v>
      </c>
      <c r="M78" s="55">
        <f>+'DAY25'!M78+'DAY26'!E78</f>
        <v>0</v>
      </c>
      <c r="N78" s="52">
        <f>+'DAY25'!N78+'DAY26'!F78</f>
        <v>0</v>
      </c>
      <c r="O78" s="276">
        <f>+'DAY25'!O78+'DAY26'!G78</f>
        <v>0</v>
      </c>
      <c r="P78" s="53">
        <f t="shared" si="29"/>
        <v>0</v>
      </c>
      <c r="Q78" s="54">
        <f t="shared" si="30"/>
        <v>0</v>
      </c>
      <c r="R78" s="55">
        <f t="shared" si="31"/>
        <v>0</v>
      </c>
      <c r="S78" s="52">
        <f t="shared" si="32"/>
        <v>0</v>
      </c>
      <c r="T78" s="276">
        <f t="shared" si="33"/>
        <v>0</v>
      </c>
      <c r="U78" s="62">
        <f t="shared" si="34"/>
        <v>0</v>
      </c>
    </row>
    <row r="79" spans="1:21" ht="15.75" thickBot="1" x14ac:dyDescent="0.3">
      <c r="A79" s="173"/>
      <c r="B79" s="52">
        <f>'DAY25'!H79</f>
        <v>0</v>
      </c>
      <c r="C79" s="53">
        <v>0</v>
      </c>
      <c r="D79" s="54">
        <v>0</v>
      </c>
      <c r="E79" s="55">
        <v>0</v>
      </c>
      <c r="F79" s="52">
        <v>0</v>
      </c>
      <c r="G79" s="276">
        <v>0</v>
      </c>
      <c r="H79" s="54">
        <f>+(Table128[[#This Row],[OPENING ]]+Table128[[#This Row],[RECEIPTS]]+Table128[[#This Row],[RETURNS]])-(Table128[[#This Row],[EXCHANGED]]+Table128[[#This Row],[SALES]]+Table128[[#This Row],[ISSUES]])</f>
        <v>0</v>
      </c>
      <c r="I79" s="144">
        <v>0</v>
      </c>
      <c r="J79" s="148">
        <f t="shared" si="35"/>
        <v>0</v>
      </c>
      <c r="K79" s="53">
        <f>+'DAY25'!K79+'DAY26'!C79</f>
        <v>0</v>
      </c>
      <c r="L79" s="54">
        <f>+'DAY25'!L79+'DAY26'!D79</f>
        <v>0</v>
      </c>
      <c r="M79" s="55">
        <f>+'DAY25'!M79+'DAY26'!E79</f>
        <v>0</v>
      </c>
      <c r="N79" s="52">
        <f>+'DAY25'!N79+'DAY26'!F79</f>
        <v>0</v>
      </c>
      <c r="O79" s="276">
        <f>+'DAY25'!O79+'DAY26'!G79</f>
        <v>0</v>
      </c>
      <c r="P79" s="53">
        <f t="shared" si="29"/>
        <v>0</v>
      </c>
      <c r="Q79" s="54">
        <f t="shared" si="30"/>
        <v>0</v>
      </c>
      <c r="R79" s="55">
        <f t="shared" si="31"/>
        <v>0</v>
      </c>
      <c r="S79" s="52">
        <f t="shared" si="32"/>
        <v>0</v>
      </c>
      <c r="T79" s="276">
        <f t="shared" si="33"/>
        <v>0</v>
      </c>
      <c r="U79" s="167">
        <f t="shared" si="34"/>
        <v>0</v>
      </c>
    </row>
    <row r="80" spans="1:21" ht="17.25" thickBot="1" x14ac:dyDescent="0.35">
      <c r="A80" s="159" t="s">
        <v>198</v>
      </c>
      <c r="B80" s="160">
        <f t="shared" ref="B80:T80" si="36">SUM(B63:B79)</f>
        <v>3388.4</v>
      </c>
      <c r="C80" s="161">
        <f t="shared" si="36"/>
        <v>0</v>
      </c>
      <c r="D80" s="162">
        <f t="shared" si="36"/>
        <v>0</v>
      </c>
      <c r="E80" s="163">
        <f t="shared" si="36"/>
        <v>0</v>
      </c>
      <c r="F80" s="160">
        <f t="shared" si="36"/>
        <v>0</v>
      </c>
      <c r="G80" s="277">
        <f t="shared" si="36"/>
        <v>0</v>
      </c>
      <c r="H80" s="162">
        <f t="shared" si="36"/>
        <v>3388.4</v>
      </c>
      <c r="I80" s="161">
        <f t="shared" si="36"/>
        <v>0</v>
      </c>
      <c r="J80" s="165">
        <f>SUM(J63:J79)</f>
        <v>-3388.4</v>
      </c>
      <c r="K80" s="161">
        <f t="shared" si="36"/>
        <v>800</v>
      </c>
      <c r="L80" s="174">
        <f t="shared" si="36"/>
        <v>18.600000000000001</v>
      </c>
      <c r="M80" s="163">
        <f t="shared" si="36"/>
        <v>0</v>
      </c>
      <c r="N80" s="160">
        <f t="shared" si="36"/>
        <v>0</v>
      </c>
      <c r="O80" s="277">
        <f t="shared" si="36"/>
        <v>590</v>
      </c>
      <c r="P80" s="161">
        <f t="shared" si="36"/>
        <v>30.76923076923077</v>
      </c>
      <c r="Q80" s="162">
        <f t="shared" si="36"/>
        <v>0.7153846153846154</v>
      </c>
      <c r="R80" s="163">
        <f t="shared" si="36"/>
        <v>0</v>
      </c>
      <c r="S80" s="160">
        <f t="shared" si="36"/>
        <v>0</v>
      </c>
      <c r="T80" s="277">
        <f t="shared" si="36"/>
        <v>22.692307692307693</v>
      </c>
      <c r="U80" s="166">
        <f t="shared" si="34"/>
        <v>62.543234417151787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'DAY25'!H83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+(Table128[[#This Row],[OPENING ]]+Table128[[#This Row],[RECEIPTS]]+Table128[[#This Row],[RETURNS]])-(Table128[[#This Row],[EXCHANGED]]+Table128[[#This Row],[SALES]]+Table128[[#This Row],[ISSUES]])</f>
        <v>0</v>
      </c>
      <c r="I83" s="53"/>
      <c r="J83" s="58">
        <f t="shared" si="35"/>
        <v>0</v>
      </c>
      <c r="K83" s="53">
        <f>+'DAY25'!K83+'DAY26'!C83</f>
        <v>0</v>
      </c>
      <c r="L83" s="54">
        <f>+'DAY25'!L83+'DAY26'!D83</f>
        <v>0</v>
      </c>
      <c r="M83" s="55">
        <f>+'DAY25'!M83+'DAY26'!E83</f>
        <v>0</v>
      </c>
      <c r="N83" s="52">
        <f>+'DAY25'!N83+'DAY26'!F83</f>
        <v>0</v>
      </c>
      <c r="O83" s="276">
        <f>+'DAY25'!O83+'DAY26'!G83</f>
        <v>0</v>
      </c>
      <c r="P83" s="53">
        <f t="shared" ref="P83" si="37">+K83/26</f>
        <v>0</v>
      </c>
      <c r="Q83" s="54">
        <f>+L83/26</f>
        <v>0</v>
      </c>
      <c r="R83" s="55">
        <f t="shared" ref="R83" si="38">+M83/26</f>
        <v>0</v>
      </c>
      <c r="S83" s="52">
        <f t="shared" ref="S83" si="39">+N83/26</f>
        <v>0</v>
      </c>
      <c r="T83" s="276">
        <f t="shared" ref="T83" si="40">+O83/26</f>
        <v>0</v>
      </c>
      <c r="U83" s="62">
        <f t="shared" si="34"/>
        <v>0</v>
      </c>
    </row>
    <row r="84" spans="1:21" x14ac:dyDescent="0.25">
      <c r="A84" s="338" t="s">
        <v>170</v>
      </c>
      <c r="B84" s="52">
        <f>'DAY25'!H84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+(Table128[[#This Row],[OPENING ]]+Table128[[#This Row],[RECEIPTS]]+Table128[[#This Row],[RETURNS]])-(Table128[[#This Row],[EXCHANGED]]+Table128[[#This Row],[SALES]]+Table128[[#This Row],[ISSUES]])</f>
        <v>3504.6000000000004</v>
      </c>
      <c r="I84" s="53">
        <v>0</v>
      </c>
      <c r="J84" s="58">
        <f t="shared" si="35"/>
        <v>-3504.6000000000004</v>
      </c>
      <c r="K84" s="53">
        <f>+'DAY25'!K84+'DAY26'!C84</f>
        <v>8250</v>
      </c>
      <c r="L84" s="54">
        <f>+'DAY25'!L84+'DAY26'!D84</f>
        <v>96.6</v>
      </c>
      <c r="M84" s="55">
        <f>+'DAY25'!M84+'DAY26'!E84</f>
        <v>0</v>
      </c>
      <c r="N84" s="52">
        <f>+'DAY25'!N84+'DAY26'!F84</f>
        <v>0</v>
      </c>
      <c r="O84" s="276">
        <f>+'DAY25'!O84+'DAY26'!G84</f>
        <v>6877</v>
      </c>
      <c r="P84" s="53">
        <f t="shared" ref="P84:P99" si="41">+K84/26</f>
        <v>317.30769230769232</v>
      </c>
      <c r="Q84" s="54">
        <f t="shared" ref="Q84:Q99" si="42">+L84/26</f>
        <v>3.7153846153846151</v>
      </c>
      <c r="R84" s="55">
        <f t="shared" ref="R84:R99" si="43">+M84/26</f>
        <v>0</v>
      </c>
      <c r="S84" s="52">
        <f t="shared" ref="S84:S99" si="44">+N84/26</f>
        <v>0</v>
      </c>
      <c r="T84" s="276">
        <f t="shared" ref="T84:T99" si="45">+O84/26</f>
        <v>264.5</v>
      </c>
      <c r="U84" s="62">
        <f t="shared" si="34"/>
        <v>5.9854173782810909</v>
      </c>
    </row>
    <row r="85" spans="1:21" x14ac:dyDescent="0.25">
      <c r="A85" s="338" t="s">
        <v>162</v>
      </c>
      <c r="B85" s="52">
        <f>'DAY25'!H85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+(Table128[[#This Row],[OPENING ]]+Table128[[#This Row],[RECEIPTS]]+Table128[[#This Row],[RETURNS]])-(Table128[[#This Row],[EXCHANGED]]+Table128[[#This Row],[SALES]]+Table128[[#This Row],[ISSUES]])</f>
        <v>0</v>
      </c>
      <c r="I85" s="53">
        <v>0</v>
      </c>
      <c r="J85" s="58">
        <f t="shared" si="35"/>
        <v>0</v>
      </c>
      <c r="K85" s="53">
        <f>+'DAY25'!K85+'DAY26'!C85</f>
        <v>0</v>
      </c>
      <c r="L85" s="54">
        <f>+'DAY25'!L85+'DAY26'!D85</f>
        <v>0</v>
      </c>
      <c r="M85" s="55">
        <f>+'DAY25'!M85+'DAY26'!E85</f>
        <v>0</v>
      </c>
      <c r="N85" s="52">
        <f>+'DAY25'!N85+'DAY26'!F85</f>
        <v>0</v>
      </c>
      <c r="O85" s="276">
        <f>+'DAY25'!O85+'DAY26'!G85</f>
        <v>0</v>
      </c>
      <c r="P85" s="53">
        <f t="shared" si="41"/>
        <v>0</v>
      </c>
      <c r="Q85" s="54">
        <f t="shared" si="42"/>
        <v>0</v>
      </c>
      <c r="R85" s="55">
        <f t="shared" si="43"/>
        <v>0</v>
      </c>
      <c r="S85" s="52">
        <f t="shared" si="44"/>
        <v>0</v>
      </c>
      <c r="T85" s="276">
        <f t="shared" si="45"/>
        <v>0</v>
      </c>
      <c r="U85" s="62">
        <f t="shared" si="34"/>
        <v>0</v>
      </c>
    </row>
    <row r="86" spans="1:21" x14ac:dyDescent="0.25">
      <c r="A86" s="338" t="s">
        <v>135</v>
      </c>
      <c r="B86" s="52">
        <f>'DAY25'!H86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+(Table128[[#This Row],[OPENING ]]+Table128[[#This Row],[RECEIPTS]]+Table128[[#This Row],[RETURNS]])-(Table128[[#This Row],[EXCHANGED]]+Table128[[#This Row],[SALES]]+Table128[[#This Row],[ISSUES]])</f>
        <v>0</v>
      </c>
      <c r="I86" s="53">
        <v>0</v>
      </c>
      <c r="J86" s="58">
        <f t="shared" si="35"/>
        <v>0</v>
      </c>
      <c r="K86" s="53">
        <f>+'DAY25'!K86+'DAY26'!C86</f>
        <v>0</v>
      </c>
      <c r="L86" s="54">
        <f>+'DAY25'!L86+'DAY26'!D86</f>
        <v>0</v>
      </c>
      <c r="M86" s="55">
        <f>+'DAY25'!M86+'DAY26'!E86</f>
        <v>0</v>
      </c>
      <c r="N86" s="52">
        <f>+'DAY25'!N86+'DAY26'!F86</f>
        <v>0</v>
      </c>
      <c r="O86" s="276">
        <f>+'DAY25'!O86+'DAY26'!G86</f>
        <v>0</v>
      </c>
      <c r="P86" s="53">
        <f t="shared" si="41"/>
        <v>0</v>
      </c>
      <c r="Q86" s="54">
        <f t="shared" si="42"/>
        <v>0</v>
      </c>
      <c r="R86" s="55">
        <f t="shared" si="43"/>
        <v>0</v>
      </c>
      <c r="S86" s="52">
        <f t="shared" si="44"/>
        <v>0</v>
      </c>
      <c r="T86" s="276">
        <f t="shared" si="45"/>
        <v>0</v>
      </c>
      <c r="U86" s="62">
        <f t="shared" si="34"/>
        <v>0</v>
      </c>
    </row>
    <row r="87" spans="1:21" x14ac:dyDescent="0.25">
      <c r="A87" s="338" t="s">
        <v>136</v>
      </c>
      <c r="B87" s="52">
        <f>'DAY25'!H87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+(Table128[[#This Row],[OPENING ]]+Table128[[#This Row],[RECEIPTS]]+Table128[[#This Row],[RETURNS]])-(Table128[[#This Row],[EXCHANGED]]+Table128[[#This Row],[SALES]]+Table128[[#This Row],[ISSUES]])</f>
        <v>0</v>
      </c>
      <c r="I87" s="53">
        <v>0</v>
      </c>
      <c r="J87" s="58">
        <f t="shared" si="35"/>
        <v>0</v>
      </c>
      <c r="K87" s="53">
        <f>+'DAY25'!K87+'DAY26'!C87</f>
        <v>0</v>
      </c>
      <c r="L87" s="54">
        <f>+'DAY25'!L87+'DAY26'!D87</f>
        <v>0</v>
      </c>
      <c r="M87" s="55">
        <f>+'DAY25'!M87+'DAY26'!E87</f>
        <v>0</v>
      </c>
      <c r="N87" s="52">
        <f>+'DAY25'!N87+'DAY26'!F87</f>
        <v>0</v>
      </c>
      <c r="O87" s="276">
        <f>+'DAY25'!O87+'DAY26'!G87</f>
        <v>0</v>
      </c>
      <c r="P87" s="53">
        <f t="shared" si="41"/>
        <v>0</v>
      </c>
      <c r="Q87" s="54">
        <f t="shared" si="42"/>
        <v>0</v>
      </c>
      <c r="R87" s="55">
        <f t="shared" si="43"/>
        <v>0</v>
      </c>
      <c r="S87" s="52">
        <f t="shared" si="44"/>
        <v>0</v>
      </c>
      <c r="T87" s="276">
        <f t="shared" si="45"/>
        <v>0</v>
      </c>
      <c r="U87" s="62">
        <f t="shared" si="34"/>
        <v>0</v>
      </c>
    </row>
    <row r="88" spans="1:21" x14ac:dyDescent="0.25">
      <c r="A88" s="338" t="s">
        <v>120</v>
      </c>
      <c r="B88" s="52">
        <f>'DAY25'!H88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+(Table128[[#This Row],[OPENING ]]+Table128[[#This Row],[RECEIPTS]]+Table128[[#This Row],[RETURNS]])-(Table128[[#This Row],[EXCHANGED]]+Table128[[#This Row],[SALES]]+Table128[[#This Row],[ISSUES]])</f>
        <v>5</v>
      </c>
      <c r="I88" s="53">
        <v>0</v>
      </c>
      <c r="J88" s="58">
        <f t="shared" si="35"/>
        <v>-5</v>
      </c>
      <c r="K88" s="53">
        <f>+'DAY25'!K88+'DAY26'!C88</f>
        <v>0</v>
      </c>
      <c r="L88" s="54">
        <f>+'DAY25'!L88+'DAY26'!D88</f>
        <v>0</v>
      </c>
      <c r="M88" s="55">
        <f>+'DAY25'!M88+'DAY26'!E88</f>
        <v>0</v>
      </c>
      <c r="N88" s="52">
        <f>+'DAY25'!N88+'DAY26'!F88</f>
        <v>0</v>
      </c>
      <c r="O88" s="276">
        <f>+'DAY25'!O88+'DAY26'!G88</f>
        <v>0</v>
      </c>
      <c r="P88" s="53">
        <f t="shared" si="41"/>
        <v>0</v>
      </c>
      <c r="Q88" s="54">
        <f t="shared" si="42"/>
        <v>0</v>
      </c>
      <c r="R88" s="55">
        <f t="shared" si="43"/>
        <v>0</v>
      </c>
      <c r="S88" s="52">
        <f t="shared" si="44"/>
        <v>0</v>
      </c>
      <c r="T88" s="276">
        <f t="shared" si="45"/>
        <v>0</v>
      </c>
      <c r="U88" s="62">
        <f t="shared" si="34"/>
        <v>0</v>
      </c>
    </row>
    <row r="89" spans="1:21" x14ac:dyDescent="0.25">
      <c r="A89" s="338" t="s">
        <v>43</v>
      </c>
      <c r="B89" s="52">
        <f>'DAY25'!H89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+(Table128[[#This Row],[OPENING ]]+Table128[[#This Row],[RECEIPTS]]+Table128[[#This Row],[RETURNS]])-(Table128[[#This Row],[EXCHANGED]]+Table128[[#This Row],[SALES]]+Table128[[#This Row],[ISSUES]])</f>
        <v>0</v>
      </c>
      <c r="I89" s="53">
        <v>0</v>
      </c>
      <c r="J89" s="58">
        <f t="shared" si="35"/>
        <v>0</v>
      </c>
      <c r="K89" s="53">
        <f>+'DAY25'!K89+'DAY26'!C89</f>
        <v>0</v>
      </c>
      <c r="L89" s="54">
        <f>+'DAY25'!L89+'DAY26'!D89</f>
        <v>0</v>
      </c>
      <c r="M89" s="55">
        <f>+'DAY25'!M89+'DAY26'!E89</f>
        <v>0</v>
      </c>
      <c r="N89" s="52">
        <f>+'DAY25'!N89+'DAY26'!F89</f>
        <v>0</v>
      </c>
      <c r="O89" s="276">
        <f>+'DAY25'!O89+'DAY26'!G89</f>
        <v>0</v>
      </c>
      <c r="P89" s="53">
        <f t="shared" si="41"/>
        <v>0</v>
      </c>
      <c r="Q89" s="54">
        <f t="shared" si="42"/>
        <v>0</v>
      </c>
      <c r="R89" s="55">
        <f t="shared" si="43"/>
        <v>0</v>
      </c>
      <c r="S89" s="52">
        <f t="shared" si="44"/>
        <v>0</v>
      </c>
      <c r="T89" s="276">
        <f t="shared" si="45"/>
        <v>0</v>
      </c>
      <c r="U89" s="62">
        <f t="shared" si="34"/>
        <v>0</v>
      </c>
    </row>
    <row r="90" spans="1:21" x14ac:dyDescent="0.25">
      <c r="A90" s="338" t="s">
        <v>44</v>
      </c>
      <c r="B90" s="52">
        <f>'DAY25'!H90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+(Table128[[#This Row],[OPENING ]]+Table128[[#This Row],[RECEIPTS]]+Table128[[#This Row],[RETURNS]])-(Table128[[#This Row],[EXCHANGED]]+Table128[[#This Row],[SALES]]+Table128[[#This Row],[ISSUES]])</f>
        <v>0</v>
      </c>
      <c r="I90" s="53">
        <v>0</v>
      </c>
      <c r="J90" s="58">
        <f t="shared" si="35"/>
        <v>0</v>
      </c>
      <c r="K90" s="53">
        <f>+'DAY25'!K90+'DAY26'!C90</f>
        <v>0</v>
      </c>
      <c r="L90" s="54">
        <f>+'DAY25'!L90+'DAY26'!D90</f>
        <v>0</v>
      </c>
      <c r="M90" s="55">
        <f>+'DAY25'!M90+'DAY26'!E90</f>
        <v>0</v>
      </c>
      <c r="N90" s="52">
        <f>+'DAY25'!N90+'DAY26'!F90</f>
        <v>0</v>
      </c>
      <c r="O90" s="276">
        <f>+'DAY25'!O90+'DAY26'!G90</f>
        <v>0</v>
      </c>
      <c r="P90" s="53">
        <f t="shared" si="41"/>
        <v>0</v>
      </c>
      <c r="Q90" s="54">
        <f t="shared" si="42"/>
        <v>0</v>
      </c>
      <c r="R90" s="55">
        <f t="shared" si="43"/>
        <v>0</v>
      </c>
      <c r="S90" s="52">
        <f t="shared" si="44"/>
        <v>0</v>
      </c>
      <c r="T90" s="276">
        <f t="shared" si="45"/>
        <v>0</v>
      </c>
      <c r="U90" s="62">
        <f t="shared" si="34"/>
        <v>0</v>
      </c>
    </row>
    <row r="91" spans="1:21" x14ac:dyDescent="0.25">
      <c r="A91" s="338" t="s">
        <v>45</v>
      </c>
      <c r="B91" s="52">
        <f>'DAY25'!H91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+(Table128[[#This Row],[OPENING ]]+Table128[[#This Row],[RECEIPTS]]+Table128[[#This Row],[RETURNS]])-(Table128[[#This Row],[EXCHANGED]]+Table128[[#This Row],[SALES]]+Table128[[#This Row],[ISSUES]])</f>
        <v>0</v>
      </c>
      <c r="I91" s="53">
        <v>0</v>
      </c>
      <c r="J91" s="58">
        <f t="shared" si="35"/>
        <v>0</v>
      </c>
      <c r="K91" s="53">
        <f>+'DAY25'!K91+'DAY26'!C91</f>
        <v>0</v>
      </c>
      <c r="L91" s="54">
        <f>+'DAY25'!L91+'DAY26'!D91</f>
        <v>0</v>
      </c>
      <c r="M91" s="55">
        <f>+'DAY25'!M91+'DAY26'!E91</f>
        <v>0</v>
      </c>
      <c r="N91" s="52">
        <f>+'DAY25'!N91+'DAY26'!F91</f>
        <v>0</v>
      </c>
      <c r="O91" s="276">
        <f>+'DAY25'!O91+'DAY26'!G91</f>
        <v>0</v>
      </c>
      <c r="P91" s="53">
        <f t="shared" si="41"/>
        <v>0</v>
      </c>
      <c r="Q91" s="54">
        <f t="shared" si="42"/>
        <v>0</v>
      </c>
      <c r="R91" s="55">
        <f t="shared" si="43"/>
        <v>0</v>
      </c>
      <c r="S91" s="52">
        <f t="shared" si="44"/>
        <v>0</v>
      </c>
      <c r="T91" s="276">
        <f t="shared" si="45"/>
        <v>0</v>
      </c>
      <c r="U91" s="62">
        <f t="shared" si="34"/>
        <v>0</v>
      </c>
    </row>
    <row r="92" spans="1:21" x14ac:dyDescent="0.25">
      <c r="A92" s="338" t="s">
        <v>174</v>
      </c>
      <c r="B92" s="52">
        <f>'DAY25'!H92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+(Table128[[#This Row],[OPENING ]]+Table128[[#This Row],[RECEIPTS]]+Table128[[#This Row],[RETURNS]])-(Table128[[#This Row],[EXCHANGED]]+Table128[[#This Row],[SALES]]+Table128[[#This Row],[ISSUES]])</f>
        <v>0</v>
      </c>
      <c r="I92" s="53">
        <v>0</v>
      </c>
      <c r="J92" s="58">
        <f t="shared" si="35"/>
        <v>0</v>
      </c>
      <c r="K92" s="53">
        <f>+'DAY25'!K92+'DAY26'!C92</f>
        <v>0</v>
      </c>
      <c r="L92" s="54">
        <f>+'DAY25'!L92+'DAY26'!D92</f>
        <v>0</v>
      </c>
      <c r="M92" s="55">
        <f>+'DAY25'!M92+'DAY26'!E92</f>
        <v>0</v>
      </c>
      <c r="N92" s="52">
        <f>+'DAY25'!N92+'DAY26'!F92</f>
        <v>0</v>
      </c>
      <c r="O92" s="276">
        <f>+'DAY25'!O92+'DAY26'!G92</f>
        <v>0</v>
      </c>
      <c r="P92" s="53">
        <f t="shared" si="41"/>
        <v>0</v>
      </c>
      <c r="Q92" s="54">
        <f t="shared" si="42"/>
        <v>0</v>
      </c>
      <c r="R92" s="55">
        <f t="shared" si="43"/>
        <v>0</v>
      </c>
      <c r="S92" s="52">
        <f t="shared" si="44"/>
        <v>0</v>
      </c>
      <c r="T92" s="276">
        <f t="shared" si="45"/>
        <v>0</v>
      </c>
      <c r="U92" s="62">
        <f t="shared" si="34"/>
        <v>0</v>
      </c>
    </row>
    <row r="93" spans="1:21" x14ac:dyDescent="0.25">
      <c r="A93" s="338" t="s">
        <v>229</v>
      </c>
      <c r="B93" s="52">
        <f>'DAY25'!H93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+(Table128[[#This Row],[OPENING ]]+Table128[[#This Row],[RECEIPTS]]+Table128[[#This Row],[RETURNS]])-(Table128[[#This Row],[EXCHANGED]]+Table128[[#This Row],[SALES]]+Table128[[#This Row],[ISSUES]])</f>
        <v>0</v>
      </c>
      <c r="I93" s="53">
        <v>0</v>
      </c>
      <c r="J93" s="58">
        <f t="shared" si="35"/>
        <v>0</v>
      </c>
      <c r="K93" s="53">
        <f>+'DAY25'!K93+'DAY26'!C93</f>
        <v>0</v>
      </c>
      <c r="L93" s="54">
        <f>+'DAY25'!L93+'DAY26'!D93</f>
        <v>0</v>
      </c>
      <c r="M93" s="55">
        <f>+'DAY25'!M93+'DAY26'!E93</f>
        <v>0</v>
      </c>
      <c r="N93" s="52">
        <f>+'DAY25'!N93+'DAY26'!F93</f>
        <v>0</v>
      </c>
      <c r="O93" s="276">
        <f>+'DAY25'!O93+'DAY26'!G93</f>
        <v>0</v>
      </c>
      <c r="P93" s="53">
        <f t="shared" si="41"/>
        <v>0</v>
      </c>
      <c r="Q93" s="54">
        <f t="shared" si="42"/>
        <v>0</v>
      </c>
      <c r="R93" s="55">
        <f t="shared" si="43"/>
        <v>0</v>
      </c>
      <c r="S93" s="52">
        <f t="shared" si="44"/>
        <v>0</v>
      </c>
      <c r="T93" s="276">
        <f t="shared" si="45"/>
        <v>0</v>
      </c>
      <c r="U93" s="62">
        <f t="shared" si="34"/>
        <v>0</v>
      </c>
    </row>
    <row r="94" spans="1:21" x14ac:dyDescent="0.25">
      <c r="A94" s="338" t="s">
        <v>175</v>
      </c>
      <c r="B94" s="52">
        <f>'DAY25'!H94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+(Table128[[#This Row],[OPENING ]]+Table128[[#This Row],[RECEIPTS]]+Table128[[#This Row],[RETURNS]])-(Table128[[#This Row],[EXCHANGED]]+Table128[[#This Row],[SALES]]+Table128[[#This Row],[ISSUES]])</f>
        <v>0</v>
      </c>
      <c r="I94" s="53">
        <v>0</v>
      </c>
      <c r="J94" s="58">
        <f t="shared" si="35"/>
        <v>0</v>
      </c>
      <c r="K94" s="53">
        <f>+'DAY25'!K94+'DAY26'!C94</f>
        <v>0</v>
      </c>
      <c r="L94" s="54">
        <f>+'DAY25'!L94+'DAY26'!D94</f>
        <v>0</v>
      </c>
      <c r="M94" s="55">
        <f>+'DAY25'!M94+'DAY26'!E94</f>
        <v>0</v>
      </c>
      <c r="N94" s="52">
        <f>+'DAY25'!N94+'DAY26'!F94</f>
        <v>0</v>
      </c>
      <c r="O94" s="276">
        <f>+'DAY25'!O94+'DAY26'!G94</f>
        <v>0</v>
      </c>
      <c r="P94" s="53">
        <f t="shared" si="41"/>
        <v>0</v>
      </c>
      <c r="Q94" s="54">
        <f t="shared" si="42"/>
        <v>0</v>
      </c>
      <c r="R94" s="55">
        <f t="shared" si="43"/>
        <v>0</v>
      </c>
      <c r="S94" s="52">
        <f t="shared" si="44"/>
        <v>0</v>
      </c>
      <c r="T94" s="276">
        <f t="shared" si="45"/>
        <v>0</v>
      </c>
      <c r="U94" s="62">
        <f t="shared" si="34"/>
        <v>0</v>
      </c>
    </row>
    <row r="95" spans="1:21" x14ac:dyDescent="0.25">
      <c r="A95" s="338" t="s">
        <v>260</v>
      </c>
      <c r="B95" s="52">
        <f>'DAY25'!H95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+(Table128[[#This Row],[OPENING ]]+Table128[[#This Row],[RECEIPTS]]+Table128[[#This Row],[RETURNS]])-(Table128[[#This Row],[EXCHANGED]]+Table128[[#This Row],[SALES]]+Table128[[#This Row],[ISSUES]])</f>
        <v>25</v>
      </c>
      <c r="I95" s="53">
        <v>0</v>
      </c>
      <c r="J95" s="58">
        <f t="shared" si="35"/>
        <v>-25</v>
      </c>
      <c r="K95" s="53">
        <f>+'DAY25'!K95+'DAY26'!C95</f>
        <v>0</v>
      </c>
      <c r="L95" s="54">
        <f>+'DAY25'!L95+'DAY26'!D95</f>
        <v>0</v>
      </c>
      <c r="M95" s="55">
        <f>+'DAY25'!M95+'DAY26'!E95</f>
        <v>0</v>
      </c>
      <c r="N95" s="52">
        <f>+'DAY25'!N95+'DAY26'!F95</f>
        <v>0</v>
      </c>
      <c r="O95" s="276">
        <f>+'DAY25'!O95+'DAY26'!G95</f>
        <v>0</v>
      </c>
      <c r="P95" s="53">
        <f t="shared" si="41"/>
        <v>0</v>
      </c>
      <c r="Q95" s="54">
        <f t="shared" si="42"/>
        <v>0</v>
      </c>
      <c r="R95" s="55">
        <f t="shared" si="43"/>
        <v>0</v>
      </c>
      <c r="S95" s="52">
        <f t="shared" si="44"/>
        <v>0</v>
      </c>
      <c r="T95" s="276">
        <f t="shared" si="45"/>
        <v>0</v>
      </c>
      <c r="U95" s="62">
        <f t="shared" si="34"/>
        <v>0</v>
      </c>
    </row>
    <row r="96" spans="1:21" x14ac:dyDescent="0.25">
      <c r="A96" s="338" t="s">
        <v>244</v>
      </c>
      <c r="B96" s="52">
        <f>'DAY25'!H96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+(Table128[[#This Row],[OPENING ]]+Table128[[#This Row],[RECEIPTS]]+Table128[[#This Row],[RETURNS]])-(Table128[[#This Row],[EXCHANGED]]+Table128[[#This Row],[SALES]]+Table128[[#This Row],[ISSUES]])</f>
        <v>0</v>
      </c>
      <c r="I96" s="53">
        <v>0</v>
      </c>
      <c r="J96" s="58">
        <f t="shared" si="35"/>
        <v>0</v>
      </c>
      <c r="K96" s="53">
        <f>+'DAY25'!K96+'DAY26'!C96</f>
        <v>0</v>
      </c>
      <c r="L96" s="54">
        <f>+'DAY25'!L96+'DAY26'!D96</f>
        <v>0</v>
      </c>
      <c r="M96" s="55">
        <f>+'DAY25'!M96+'DAY26'!E96</f>
        <v>0</v>
      </c>
      <c r="N96" s="52">
        <f>+'DAY25'!N96+'DAY26'!F96</f>
        <v>0</v>
      </c>
      <c r="O96" s="276">
        <f>+'DAY25'!O96+'DAY26'!G96</f>
        <v>0</v>
      </c>
      <c r="P96" s="53">
        <f t="shared" si="41"/>
        <v>0</v>
      </c>
      <c r="Q96" s="54">
        <f t="shared" si="42"/>
        <v>0</v>
      </c>
      <c r="R96" s="55">
        <f t="shared" si="43"/>
        <v>0</v>
      </c>
      <c r="S96" s="52">
        <f t="shared" si="44"/>
        <v>0</v>
      </c>
      <c r="T96" s="276">
        <f t="shared" si="45"/>
        <v>0</v>
      </c>
      <c r="U96" s="62">
        <f t="shared" si="34"/>
        <v>0</v>
      </c>
    </row>
    <row r="97" spans="1:21" x14ac:dyDescent="0.25">
      <c r="A97" s="338" t="s">
        <v>245</v>
      </c>
      <c r="B97" s="52">
        <f>'DAY25'!H97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+(Table128[[#This Row],[OPENING ]]+Table128[[#This Row],[RECEIPTS]]+Table128[[#This Row],[RETURNS]])-(Table128[[#This Row],[EXCHANGED]]+Table128[[#This Row],[SALES]]+Table128[[#This Row],[ISSUES]])</f>
        <v>30.400000000000006</v>
      </c>
      <c r="I97" s="53">
        <v>0</v>
      </c>
      <c r="J97" s="58">
        <f t="shared" si="35"/>
        <v>-30.400000000000006</v>
      </c>
      <c r="K97" s="53">
        <f>+'DAY25'!K97+'DAY26'!C97</f>
        <v>0</v>
      </c>
      <c r="L97" s="54">
        <f>+'DAY25'!L97+'DAY26'!D97</f>
        <v>0</v>
      </c>
      <c r="M97" s="55">
        <f>+'DAY25'!M97+'DAY26'!E97</f>
        <v>0</v>
      </c>
      <c r="N97" s="52">
        <f>+'DAY25'!N97+'DAY26'!F97</f>
        <v>0</v>
      </c>
      <c r="O97" s="276">
        <f>+'DAY25'!O97+'DAY26'!G97</f>
        <v>155</v>
      </c>
      <c r="P97" s="53">
        <f t="shared" si="41"/>
        <v>0</v>
      </c>
      <c r="Q97" s="54">
        <f t="shared" si="42"/>
        <v>0</v>
      </c>
      <c r="R97" s="55">
        <f t="shared" si="43"/>
        <v>0</v>
      </c>
      <c r="S97" s="52">
        <f t="shared" si="44"/>
        <v>0</v>
      </c>
      <c r="T97" s="276">
        <f t="shared" si="45"/>
        <v>5.9615384615384617</v>
      </c>
      <c r="U97" s="62">
        <f t="shared" si="34"/>
        <v>5.0993548387096785</v>
      </c>
    </row>
    <row r="98" spans="1:21" x14ac:dyDescent="0.25">
      <c r="A98" s="338"/>
      <c r="B98" s="52">
        <f>'DAY25'!H98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+(Table128[[#This Row],[OPENING ]]+Table128[[#This Row],[RECEIPTS]]+Table128[[#This Row],[RETURNS]])-(Table128[[#This Row],[EXCHANGED]]+Table128[[#This Row],[SALES]]+Table128[[#This Row],[ISSUES]])</f>
        <v>0</v>
      </c>
      <c r="I98" s="53">
        <v>0</v>
      </c>
      <c r="J98" s="58">
        <f t="shared" si="35"/>
        <v>0</v>
      </c>
      <c r="K98" s="53">
        <f>+'DAY25'!K98+'DAY26'!C98</f>
        <v>0</v>
      </c>
      <c r="L98" s="54">
        <f>+'DAY25'!L98+'DAY26'!D98</f>
        <v>0</v>
      </c>
      <c r="M98" s="55">
        <f>+'DAY25'!M98+'DAY26'!E98</f>
        <v>0</v>
      </c>
      <c r="N98" s="52">
        <f>+'DAY25'!N98+'DAY26'!F98</f>
        <v>0</v>
      </c>
      <c r="O98" s="276">
        <f>+'DAY25'!O98+'DAY26'!G98</f>
        <v>0</v>
      </c>
      <c r="P98" s="53">
        <f t="shared" si="41"/>
        <v>0</v>
      </c>
      <c r="Q98" s="54">
        <f t="shared" si="42"/>
        <v>0</v>
      </c>
      <c r="R98" s="55">
        <f t="shared" si="43"/>
        <v>0</v>
      </c>
      <c r="S98" s="52">
        <f t="shared" si="44"/>
        <v>0</v>
      </c>
      <c r="T98" s="276">
        <f t="shared" si="45"/>
        <v>0</v>
      </c>
      <c r="U98" s="62">
        <f t="shared" si="34"/>
        <v>0</v>
      </c>
    </row>
    <row r="99" spans="1:21" ht="15.75" thickBot="1" x14ac:dyDescent="0.3">
      <c r="A99" s="339"/>
      <c r="B99" s="52">
        <f>'DAY25'!H99</f>
        <v>0</v>
      </c>
      <c r="C99" s="53">
        <v>0</v>
      </c>
      <c r="D99" s="54">
        <v>0</v>
      </c>
      <c r="E99" s="55">
        <v>0</v>
      </c>
      <c r="F99" s="52">
        <v>0</v>
      </c>
      <c r="G99" s="276">
        <v>0</v>
      </c>
      <c r="H99" s="54">
        <f>+(Table128[[#This Row],[OPENING ]]+Table128[[#This Row],[RECEIPTS]]+Table128[[#This Row],[RETURNS]])-(Table128[[#This Row],[EXCHANGED]]+Table128[[#This Row],[SALES]]+Table128[[#This Row],[ISSUES]])</f>
        <v>0</v>
      </c>
      <c r="I99" s="144">
        <v>0</v>
      </c>
      <c r="J99" s="148">
        <f>+I99-H99</f>
        <v>0</v>
      </c>
      <c r="K99" s="53">
        <f>+'DAY25'!K99+'DAY26'!C99</f>
        <v>0</v>
      </c>
      <c r="L99" s="54">
        <f>+'DAY25'!L99+'DAY26'!D99</f>
        <v>0</v>
      </c>
      <c r="M99" s="55">
        <f>+'DAY25'!M99+'DAY26'!E99</f>
        <v>0</v>
      </c>
      <c r="N99" s="52">
        <f>+'DAY25'!N99+'DAY26'!F99</f>
        <v>0</v>
      </c>
      <c r="O99" s="276">
        <f>+'DAY25'!O99+'DAY26'!G99</f>
        <v>0</v>
      </c>
      <c r="P99" s="53">
        <f t="shared" si="41"/>
        <v>0</v>
      </c>
      <c r="Q99" s="54">
        <f t="shared" si="42"/>
        <v>0</v>
      </c>
      <c r="R99" s="55">
        <f t="shared" si="43"/>
        <v>0</v>
      </c>
      <c r="S99" s="52">
        <f t="shared" si="44"/>
        <v>0</v>
      </c>
      <c r="T99" s="276">
        <f t="shared" si="45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46">SUM(B83:B99)</f>
        <v>3565.0000000000005</v>
      </c>
      <c r="C100" s="161">
        <f t="shared" si="46"/>
        <v>0</v>
      </c>
      <c r="D100" s="162">
        <f t="shared" si="46"/>
        <v>0</v>
      </c>
      <c r="E100" s="163">
        <f t="shared" si="46"/>
        <v>0</v>
      </c>
      <c r="F100" s="160">
        <f t="shared" si="46"/>
        <v>0</v>
      </c>
      <c r="G100" s="277">
        <f t="shared" si="46"/>
        <v>0</v>
      </c>
      <c r="H100" s="162">
        <f t="shared" si="46"/>
        <v>3565.0000000000005</v>
      </c>
      <c r="I100" s="161">
        <f t="shared" si="46"/>
        <v>0</v>
      </c>
      <c r="J100" s="161">
        <f t="shared" ref="J100:T100" si="47">SUM(J83:J99)</f>
        <v>-3565.0000000000005</v>
      </c>
      <c r="K100" s="161">
        <f t="shared" si="47"/>
        <v>8250</v>
      </c>
      <c r="L100" s="161">
        <f t="shared" si="47"/>
        <v>96.6</v>
      </c>
      <c r="M100" s="163">
        <f t="shared" si="47"/>
        <v>0</v>
      </c>
      <c r="N100" s="160">
        <f t="shared" si="47"/>
        <v>0</v>
      </c>
      <c r="O100" s="277">
        <f t="shared" si="47"/>
        <v>7032</v>
      </c>
      <c r="P100" s="161">
        <f t="shared" si="47"/>
        <v>317.30769230769232</v>
      </c>
      <c r="Q100" s="162">
        <f t="shared" si="47"/>
        <v>3.7153846153846151</v>
      </c>
      <c r="R100" s="163">
        <f t="shared" si="47"/>
        <v>0</v>
      </c>
      <c r="S100" s="160">
        <f t="shared" si="47"/>
        <v>0</v>
      </c>
      <c r="T100" s="277">
        <f t="shared" si="47"/>
        <v>270.46153846153845</v>
      </c>
      <c r="U100" s="166">
        <f t="shared" si="34"/>
        <v>6.0272066377953788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'DAY25'!H102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+(Table128[[#This Row],[OPENING ]]+Table128[[#This Row],[RECEIPTS]]+Table128[[#This Row],[RETURNS]])-(Table128[[#This Row],[EXCHANGED]]+Table128[[#This Row],[SALES]]+Table128[[#This Row],[ISSUES]])</f>
        <v>0</v>
      </c>
      <c r="I102" s="53">
        <v>0</v>
      </c>
      <c r="J102" s="58">
        <f t="shared" si="35"/>
        <v>0</v>
      </c>
      <c r="K102" s="53">
        <f>+'DAY25'!K102+'DAY26'!C102</f>
        <v>0</v>
      </c>
      <c r="L102" s="54">
        <f>+'DAY25'!L102+'DAY26'!D102</f>
        <v>0</v>
      </c>
      <c r="M102" s="55">
        <f>+'DAY25'!M102+'DAY26'!E102</f>
        <v>0</v>
      </c>
      <c r="N102" s="52">
        <f>+'DAY25'!N102+'DAY26'!F102</f>
        <v>0</v>
      </c>
      <c r="O102" s="276">
        <f>+'DAY25'!O102+'DAY26'!G102</f>
        <v>0</v>
      </c>
      <c r="P102" s="53">
        <f t="shared" ref="P102" si="48">+K102/26</f>
        <v>0</v>
      </c>
      <c r="Q102" s="54">
        <f>+L102/26</f>
        <v>0</v>
      </c>
      <c r="R102" s="55">
        <f t="shared" ref="R102" si="49">+M102/26</f>
        <v>0</v>
      </c>
      <c r="S102" s="52">
        <f t="shared" ref="S102" si="50">+N102/26</f>
        <v>0</v>
      </c>
      <c r="T102" s="276">
        <f t="shared" ref="T102" si="51">+O102/26</f>
        <v>0</v>
      </c>
      <c r="U102" s="62">
        <f t="shared" si="34"/>
        <v>0</v>
      </c>
    </row>
    <row r="103" spans="1:21" x14ac:dyDescent="0.25">
      <c r="A103" s="340" t="s">
        <v>164</v>
      </c>
      <c r="B103" s="52">
        <f>'DAY25'!H103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+(Table128[[#This Row],[OPENING ]]+Table128[[#This Row],[RECEIPTS]]+Table128[[#This Row],[RETURNS]])-(Table128[[#This Row],[EXCHANGED]]+Table128[[#This Row],[SALES]]+Table128[[#This Row],[ISSUES]])</f>
        <v>0</v>
      </c>
      <c r="I103" s="53">
        <v>0</v>
      </c>
      <c r="J103" s="58">
        <f t="shared" si="35"/>
        <v>0</v>
      </c>
      <c r="K103" s="53">
        <f>+'DAY25'!K103+'DAY26'!C103</f>
        <v>0</v>
      </c>
      <c r="L103" s="54">
        <f>+'DAY25'!L103+'DAY26'!D103</f>
        <v>0</v>
      </c>
      <c r="M103" s="55">
        <f>+'DAY25'!M103+'DAY26'!E103</f>
        <v>0</v>
      </c>
      <c r="N103" s="52">
        <f>+'DAY25'!N103+'DAY26'!F103</f>
        <v>0</v>
      </c>
      <c r="O103" s="276">
        <f>+'DAY25'!O103+'DAY26'!G103</f>
        <v>0</v>
      </c>
      <c r="P103" s="53">
        <f t="shared" ref="P103:P113" si="52">+K103/26</f>
        <v>0</v>
      </c>
      <c r="Q103" s="54">
        <f t="shared" ref="Q103:Q113" si="53">+L103/26</f>
        <v>0</v>
      </c>
      <c r="R103" s="55">
        <f t="shared" ref="R103:R113" si="54">+M103/26</f>
        <v>0</v>
      </c>
      <c r="S103" s="52">
        <f t="shared" ref="S103:S113" si="55">+N103/26</f>
        <v>0</v>
      </c>
      <c r="T103" s="276">
        <f t="shared" ref="T103:T113" si="56">+O103/26</f>
        <v>0</v>
      </c>
      <c r="U103" s="62">
        <f t="shared" si="34"/>
        <v>0</v>
      </c>
    </row>
    <row r="104" spans="1:21" x14ac:dyDescent="0.25">
      <c r="A104" s="340" t="s">
        <v>114</v>
      </c>
      <c r="B104" s="52">
        <f>'DAY25'!H104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+(Table128[[#This Row],[OPENING ]]+Table128[[#This Row],[RECEIPTS]]+Table128[[#This Row],[RETURNS]])-(Table128[[#This Row],[EXCHANGED]]+Table128[[#This Row],[SALES]]+Table128[[#This Row],[ISSUES]])</f>
        <v>0</v>
      </c>
      <c r="I104" s="53">
        <v>0</v>
      </c>
      <c r="J104" s="58">
        <f t="shared" si="35"/>
        <v>0</v>
      </c>
      <c r="K104" s="53">
        <f>+'DAY25'!K104+'DAY26'!C104</f>
        <v>0</v>
      </c>
      <c r="L104" s="54">
        <f>+'DAY25'!L104+'DAY26'!D104</f>
        <v>0</v>
      </c>
      <c r="M104" s="55">
        <f>+'DAY25'!M104+'DAY26'!E104</f>
        <v>0</v>
      </c>
      <c r="N104" s="52">
        <f>+'DAY25'!N104+'DAY26'!F104</f>
        <v>0</v>
      </c>
      <c r="O104" s="276">
        <f>+'DAY25'!O104+'DAY26'!G104</f>
        <v>0</v>
      </c>
      <c r="P104" s="53">
        <f t="shared" si="52"/>
        <v>0</v>
      </c>
      <c r="Q104" s="54">
        <f t="shared" si="53"/>
        <v>0</v>
      </c>
      <c r="R104" s="55">
        <f t="shared" si="54"/>
        <v>0</v>
      </c>
      <c r="S104" s="52">
        <f t="shared" si="55"/>
        <v>0</v>
      </c>
      <c r="T104" s="276">
        <f t="shared" si="56"/>
        <v>0</v>
      </c>
      <c r="U104" s="62">
        <f t="shared" si="34"/>
        <v>0</v>
      </c>
    </row>
    <row r="105" spans="1:21" x14ac:dyDescent="0.25">
      <c r="A105" s="340" t="s">
        <v>113</v>
      </c>
      <c r="B105" s="52">
        <f>'DAY25'!H105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+(Table128[[#This Row],[OPENING ]]+Table128[[#This Row],[RECEIPTS]]+Table128[[#This Row],[RETURNS]])-(Table128[[#This Row],[EXCHANGED]]+Table128[[#This Row],[SALES]]+Table128[[#This Row],[ISSUES]])</f>
        <v>0</v>
      </c>
      <c r="I105" s="53">
        <v>0</v>
      </c>
      <c r="J105" s="58">
        <f t="shared" si="35"/>
        <v>0</v>
      </c>
      <c r="K105" s="53">
        <f>+'DAY25'!K105+'DAY26'!C105</f>
        <v>0</v>
      </c>
      <c r="L105" s="54">
        <f>+'DAY25'!L105+'DAY26'!D105</f>
        <v>0</v>
      </c>
      <c r="M105" s="55">
        <f>+'DAY25'!M105+'DAY26'!E105</f>
        <v>0</v>
      </c>
      <c r="N105" s="52">
        <f>+'DAY25'!N105+'DAY26'!F105</f>
        <v>0</v>
      </c>
      <c r="O105" s="276">
        <f>+'DAY25'!O105+'DAY26'!G105</f>
        <v>0</v>
      </c>
      <c r="P105" s="53">
        <f t="shared" si="52"/>
        <v>0</v>
      </c>
      <c r="Q105" s="54">
        <f t="shared" si="53"/>
        <v>0</v>
      </c>
      <c r="R105" s="55">
        <f t="shared" si="54"/>
        <v>0</v>
      </c>
      <c r="S105" s="52">
        <f t="shared" si="55"/>
        <v>0</v>
      </c>
      <c r="T105" s="276">
        <f t="shared" si="56"/>
        <v>0</v>
      </c>
      <c r="U105" s="62">
        <f t="shared" si="34"/>
        <v>0</v>
      </c>
    </row>
    <row r="106" spans="1:21" x14ac:dyDescent="0.25">
      <c r="A106" s="341" t="s">
        <v>171</v>
      </c>
      <c r="B106" s="52">
        <f>'DAY25'!H106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+(Table128[[#This Row],[OPENING ]]+Table128[[#This Row],[RECEIPTS]]+Table128[[#This Row],[RETURNS]])-(Table128[[#This Row],[EXCHANGED]]+Table128[[#This Row],[SALES]]+Table128[[#This Row],[ISSUES]])</f>
        <v>0</v>
      </c>
      <c r="I106" s="53">
        <v>0</v>
      </c>
      <c r="J106" s="58">
        <f t="shared" si="35"/>
        <v>0</v>
      </c>
      <c r="K106" s="53">
        <f>+'DAY25'!K106+'DAY26'!C106</f>
        <v>0</v>
      </c>
      <c r="L106" s="54">
        <f>+'DAY25'!L106+'DAY26'!D106</f>
        <v>0</v>
      </c>
      <c r="M106" s="55">
        <f>+'DAY25'!M106+'DAY26'!E106</f>
        <v>0</v>
      </c>
      <c r="N106" s="52">
        <f>+'DAY25'!N106+'DAY26'!F106</f>
        <v>0</v>
      </c>
      <c r="O106" s="276">
        <f>+'DAY25'!O106+'DAY26'!G106</f>
        <v>0</v>
      </c>
      <c r="P106" s="53">
        <f t="shared" si="52"/>
        <v>0</v>
      </c>
      <c r="Q106" s="54">
        <f t="shared" si="53"/>
        <v>0</v>
      </c>
      <c r="R106" s="55">
        <f t="shared" si="54"/>
        <v>0</v>
      </c>
      <c r="S106" s="52">
        <f t="shared" si="55"/>
        <v>0</v>
      </c>
      <c r="T106" s="276">
        <f t="shared" si="56"/>
        <v>0</v>
      </c>
      <c r="U106" s="62">
        <f t="shared" si="34"/>
        <v>0</v>
      </c>
    </row>
    <row r="107" spans="1:21" x14ac:dyDescent="0.25">
      <c r="A107" s="340" t="s">
        <v>261</v>
      </c>
      <c r="B107" s="52">
        <f>'DAY25'!H107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+(Table128[[#This Row],[OPENING ]]+Table128[[#This Row],[RECEIPTS]]+Table128[[#This Row],[RETURNS]])-(Table128[[#This Row],[EXCHANGED]]+Table128[[#This Row],[SALES]]+Table128[[#This Row],[ISSUES]])</f>
        <v>258.60000000000002</v>
      </c>
      <c r="I107" s="53">
        <v>0</v>
      </c>
      <c r="J107" s="58">
        <f t="shared" si="35"/>
        <v>-258.60000000000002</v>
      </c>
      <c r="K107" s="53">
        <f>+'DAY25'!K107+'DAY26'!C107</f>
        <v>0</v>
      </c>
      <c r="L107" s="54">
        <f>+'DAY25'!L107+'DAY26'!D107</f>
        <v>0</v>
      </c>
      <c r="M107" s="55">
        <f>+'DAY25'!M107+'DAY26'!E107</f>
        <v>0</v>
      </c>
      <c r="N107" s="52">
        <f>+'DAY25'!N107+'DAY26'!F107</f>
        <v>0</v>
      </c>
      <c r="O107" s="276">
        <f>+'DAY25'!O107+'DAY26'!G107</f>
        <v>0</v>
      </c>
      <c r="P107" s="53">
        <f t="shared" si="52"/>
        <v>0</v>
      </c>
      <c r="Q107" s="54">
        <f t="shared" si="53"/>
        <v>0</v>
      </c>
      <c r="R107" s="55">
        <f t="shared" si="54"/>
        <v>0</v>
      </c>
      <c r="S107" s="52">
        <f t="shared" si="55"/>
        <v>0</v>
      </c>
      <c r="T107" s="276">
        <f t="shared" si="56"/>
        <v>0</v>
      </c>
      <c r="U107" s="62">
        <f t="shared" si="34"/>
        <v>0</v>
      </c>
    </row>
    <row r="108" spans="1:21" x14ac:dyDescent="0.25">
      <c r="A108" s="342" t="s">
        <v>220</v>
      </c>
      <c r="B108" s="52">
        <f>'DAY25'!H108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+(Table128[[#This Row],[OPENING ]]+Table128[[#This Row],[RECEIPTS]]+Table128[[#This Row],[RETURNS]])-(Table128[[#This Row],[EXCHANGED]]+Table128[[#This Row],[SALES]]+Table128[[#This Row],[ISSUES]])</f>
        <v>9803.4</v>
      </c>
      <c r="I108" s="53">
        <v>0</v>
      </c>
      <c r="J108" s="58">
        <f t="shared" si="35"/>
        <v>-9803.4</v>
      </c>
      <c r="K108" s="53">
        <f>+'DAY25'!K108+'DAY26'!C108</f>
        <v>6075</v>
      </c>
      <c r="L108" s="54">
        <f>+'DAY25'!L108+'DAY26'!D108</f>
        <v>0</v>
      </c>
      <c r="M108" s="55">
        <f>+'DAY25'!M108+'DAY26'!E108</f>
        <v>0</v>
      </c>
      <c r="N108" s="52">
        <f>+'DAY25'!N108+'DAY26'!F108</f>
        <v>0</v>
      </c>
      <c r="O108" s="276">
        <f>+'DAY25'!O108+'DAY26'!G108</f>
        <v>3900</v>
      </c>
      <c r="P108" s="53">
        <f t="shared" si="52"/>
        <v>233.65384615384616</v>
      </c>
      <c r="Q108" s="54">
        <f t="shared" si="53"/>
        <v>0</v>
      </c>
      <c r="R108" s="55">
        <f t="shared" si="54"/>
        <v>0</v>
      </c>
      <c r="S108" s="52">
        <f t="shared" si="55"/>
        <v>0</v>
      </c>
      <c r="T108" s="276">
        <f t="shared" si="56"/>
        <v>150</v>
      </c>
      <c r="U108" s="62">
        <f t="shared" si="34"/>
        <v>25.552721804511275</v>
      </c>
    </row>
    <row r="109" spans="1:21" x14ac:dyDescent="0.25">
      <c r="A109" s="340"/>
      <c r="B109" s="52">
        <f>'DAY25'!H109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+(Table128[[#This Row],[OPENING ]]+Table128[[#This Row],[RECEIPTS]]+Table128[[#This Row],[RETURNS]])-(Table128[[#This Row],[EXCHANGED]]+Table128[[#This Row],[SALES]]+Table128[[#This Row],[ISSUES]])</f>
        <v>0</v>
      </c>
      <c r="I109" s="53">
        <v>0</v>
      </c>
      <c r="J109" s="58">
        <f t="shared" si="35"/>
        <v>0</v>
      </c>
      <c r="K109" s="53">
        <f>+'DAY25'!K109+'DAY26'!C109</f>
        <v>0</v>
      </c>
      <c r="L109" s="54">
        <f>+'DAY25'!L109+'DAY26'!D109</f>
        <v>0</v>
      </c>
      <c r="M109" s="55">
        <f>+'DAY25'!M109+'DAY26'!E109</f>
        <v>0</v>
      </c>
      <c r="N109" s="52">
        <f>+'DAY25'!N109+'DAY26'!F109</f>
        <v>0</v>
      </c>
      <c r="O109" s="276">
        <f>+'DAY25'!O109+'DAY26'!G109</f>
        <v>0</v>
      </c>
      <c r="P109" s="53">
        <f t="shared" si="52"/>
        <v>0</v>
      </c>
      <c r="Q109" s="54">
        <f t="shared" si="53"/>
        <v>0</v>
      </c>
      <c r="R109" s="55">
        <f t="shared" si="54"/>
        <v>0</v>
      </c>
      <c r="S109" s="52">
        <f t="shared" si="55"/>
        <v>0</v>
      </c>
      <c r="T109" s="276">
        <f t="shared" si="56"/>
        <v>0</v>
      </c>
      <c r="U109" s="62">
        <f t="shared" si="34"/>
        <v>0</v>
      </c>
    </row>
    <row r="110" spans="1:21" x14ac:dyDescent="0.25">
      <c r="A110" s="340"/>
      <c r="B110" s="52">
        <f>'DAY25'!H110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+(Table128[[#This Row],[OPENING ]]+Table128[[#This Row],[RECEIPTS]]+Table128[[#This Row],[RETURNS]])-(Table128[[#This Row],[EXCHANGED]]+Table128[[#This Row],[SALES]]+Table128[[#This Row],[ISSUES]])</f>
        <v>0</v>
      </c>
      <c r="I110" s="53">
        <v>0</v>
      </c>
      <c r="J110" s="58">
        <f t="shared" si="35"/>
        <v>0</v>
      </c>
      <c r="K110" s="53">
        <f>+'DAY25'!K110+'DAY26'!C110</f>
        <v>0</v>
      </c>
      <c r="L110" s="54">
        <f>+'DAY25'!L110+'DAY26'!D110</f>
        <v>0</v>
      </c>
      <c r="M110" s="55">
        <f>+'DAY25'!M110+'DAY26'!E110</f>
        <v>0</v>
      </c>
      <c r="N110" s="52">
        <f>+'DAY25'!N110+'DAY26'!F110</f>
        <v>0</v>
      </c>
      <c r="O110" s="276">
        <f>+'DAY25'!O110+'DAY26'!G110</f>
        <v>0</v>
      </c>
      <c r="P110" s="53">
        <f t="shared" si="52"/>
        <v>0</v>
      </c>
      <c r="Q110" s="54">
        <f t="shared" si="53"/>
        <v>0</v>
      </c>
      <c r="R110" s="55">
        <f t="shared" si="54"/>
        <v>0</v>
      </c>
      <c r="S110" s="52">
        <f t="shared" si="55"/>
        <v>0</v>
      </c>
      <c r="T110" s="276">
        <f t="shared" si="56"/>
        <v>0</v>
      </c>
      <c r="U110" s="62">
        <f t="shared" si="34"/>
        <v>0</v>
      </c>
    </row>
    <row r="111" spans="1:21" x14ac:dyDescent="0.25">
      <c r="A111" s="340"/>
      <c r="B111" s="52">
        <f>'DAY25'!H111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+(Table128[[#This Row],[OPENING ]]+Table128[[#This Row],[RECEIPTS]]+Table128[[#This Row],[RETURNS]])-(Table128[[#This Row],[EXCHANGED]]+Table128[[#This Row],[SALES]]+Table128[[#This Row],[ISSUES]])</f>
        <v>0</v>
      </c>
      <c r="I111" s="53">
        <v>0</v>
      </c>
      <c r="J111" s="58">
        <f t="shared" si="35"/>
        <v>0</v>
      </c>
      <c r="K111" s="53">
        <f>+'DAY25'!K111+'DAY26'!C111</f>
        <v>0</v>
      </c>
      <c r="L111" s="54">
        <f>+'DAY25'!L111+'DAY26'!D111</f>
        <v>0</v>
      </c>
      <c r="M111" s="55">
        <f>+'DAY25'!M111+'DAY26'!E111</f>
        <v>0</v>
      </c>
      <c r="N111" s="52">
        <f>+'DAY25'!N111+'DAY26'!F111</f>
        <v>0</v>
      </c>
      <c r="O111" s="276">
        <f>+'DAY25'!O111+'DAY26'!G111</f>
        <v>0</v>
      </c>
      <c r="P111" s="53">
        <f t="shared" si="52"/>
        <v>0</v>
      </c>
      <c r="Q111" s="54">
        <f t="shared" si="53"/>
        <v>0</v>
      </c>
      <c r="R111" s="55">
        <f t="shared" si="54"/>
        <v>0</v>
      </c>
      <c r="S111" s="52">
        <f t="shared" si="55"/>
        <v>0</v>
      </c>
      <c r="T111" s="276">
        <f t="shared" si="56"/>
        <v>0</v>
      </c>
      <c r="U111" s="62">
        <f t="shared" si="34"/>
        <v>0</v>
      </c>
    </row>
    <row r="112" spans="1:21" x14ac:dyDescent="0.25">
      <c r="A112" s="340"/>
      <c r="B112" s="52">
        <f>'DAY25'!H112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+(Table128[[#This Row],[OPENING ]]+Table128[[#This Row],[RECEIPTS]]+Table128[[#This Row],[RETURNS]])-(Table128[[#This Row],[EXCHANGED]]+Table128[[#This Row],[SALES]]+Table128[[#This Row],[ISSUES]])</f>
        <v>0</v>
      </c>
      <c r="I112" s="53">
        <v>0</v>
      </c>
      <c r="J112" s="58">
        <f t="shared" si="35"/>
        <v>0</v>
      </c>
      <c r="K112" s="53">
        <f>+'DAY25'!K112+'DAY26'!C112</f>
        <v>0</v>
      </c>
      <c r="L112" s="54">
        <f>+'DAY25'!L112+'DAY26'!D112</f>
        <v>0</v>
      </c>
      <c r="M112" s="55">
        <f>+'DAY25'!M112+'DAY26'!E112</f>
        <v>0</v>
      </c>
      <c r="N112" s="52">
        <f>+'DAY25'!N112+'DAY26'!F112</f>
        <v>0</v>
      </c>
      <c r="O112" s="276">
        <f>+'DAY25'!O112+'DAY26'!G112</f>
        <v>0</v>
      </c>
      <c r="P112" s="53">
        <f t="shared" si="52"/>
        <v>0</v>
      </c>
      <c r="Q112" s="54">
        <f t="shared" si="53"/>
        <v>0</v>
      </c>
      <c r="R112" s="55">
        <f t="shared" si="54"/>
        <v>0</v>
      </c>
      <c r="S112" s="52">
        <f t="shared" si="55"/>
        <v>0</v>
      </c>
      <c r="T112" s="276">
        <f t="shared" si="56"/>
        <v>0</v>
      </c>
      <c r="U112" s="62">
        <f t="shared" si="34"/>
        <v>0</v>
      </c>
    </row>
    <row r="113" spans="1:21" ht="15.75" thickBot="1" x14ac:dyDescent="0.3">
      <c r="A113" s="342" t="s">
        <v>126</v>
      </c>
      <c r="B113" s="52">
        <f>'DAY25'!H113</f>
        <v>0</v>
      </c>
      <c r="C113" s="53">
        <v>0</v>
      </c>
      <c r="D113" s="54">
        <v>0</v>
      </c>
      <c r="E113" s="55">
        <v>0</v>
      </c>
      <c r="F113" s="52">
        <v>0</v>
      </c>
      <c r="G113" s="276">
        <v>0</v>
      </c>
      <c r="H113" s="54">
        <f>+(Table128[[#This Row],[OPENING ]]+Table128[[#This Row],[RECEIPTS]]+Table128[[#This Row],[RETURNS]])-(Table128[[#This Row],[EXCHANGED]]+Table128[[#This Row],[SALES]]+Table128[[#This Row],[ISSUES]])</f>
        <v>0</v>
      </c>
      <c r="I113" s="144">
        <v>0</v>
      </c>
      <c r="J113" s="148">
        <f t="shared" si="35"/>
        <v>0</v>
      </c>
      <c r="K113" s="53">
        <f>+'DAY25'!K113+'DAY26'!C113</f>
        <v>0</v>
      </c>
      <c r="L113" s="54">
        <f>+'DAY25'!L113+'DAY26'!D113</f>
        <v>0</v>
      </c>
      <c r="M113" s="55">
        <f>+'DAY25'!M113+'DAY26'!E113</f>
        <v>0</v>
      </c>
      <c r="N113" s="52">
        <f>+'DAY25'!N113+'DAY26'!F113</f>
        <v>0</v>
      </c>
      <c r="O113" s="276">
        <f>+'DAY25'!O113+'DAY26'!G113</f>
        <v>0</v>
      </c>
      <c r="P113" s="53">
        <f t="shared" si="52"/>
        <v>0</v>
      </c>
      <c r="Q113" s="54">
        <f t="shared" si="53"/>
        <v>0</v>
      </c>
      <c r="R113" s="55">
        <f t="shared" si="54"/>
        <v>0</v>
      </c>
      <c r="S113" s="52">
        <f t="shared" si="55"/>
        <v>0</v>
      </c>
      <c r="T113" s="276">
        <f t="shared" si="56"/>
        <v>0</v>
      </c>
      <c r="U113" s="167">
        <f t="shared" si="34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57">SUM(C102:C113)</f>
        <v>0</v>
      </c>
      <c r="D114" s="162">
        <f t="shared" si="57"/>
        <v>0</v>
      </c>
      <c r="E114" s="163">
        <f t="shared" si="57"/>
        <v>0</v>
      </c>
      <c r="F114" s="160">
        <f t="shared" si="57"/>
        <v>0</v>
      </c>
      <c r="G114" s="277">
        <f t="shared" ref="G114:T114" si="58">SUM(G102:G113)</f>
        <v>0</v>
      </c>
      <c r="H114" s="162">
        <f t="shared" si="58"/>
        <v>10062</v>
      </c>
      <c r="I114" s="161">
        <f t="shared" si="58"/>
        <v>0</v>
      </c>
      <c r="J114" s="165">
        <f>SUM(J102:J113)</f>
        <v>-10062</v>
      </c>
      <c r="K114" s="161">
        <f t="shared" si="58"/>
        <v>6075</v>
      </c>
      <c r="L114" s="162">
        <f t="shared" si="58"/>
        <v>0</v>
      </c>
      <c r="M114" s="163">
        <f t="shared" si="58"/>
        <v>0</v>
      </c>
      <c r="N114" s="160">
        <f t="shared" si="58"/>
        <v>0</v>
      </c>
      <c r="O114" s="277">
        <f t="shared" si="58"/>
        <v>3900</v>
      </c>
      <c r="P114" s="161">
        <f t="shared" si="58"/>
        <v>233.65384615384616</v>
      </c>
      <c r="Q114" s="162">
        <f t="shared" si="58"/>
        <v>0</v>
      </c>
      <c r="R114" s="163">
        <f t="shared" si="58"/>
        <v>0</v>
      </c>
      <c r="S114" s="160">
        <f t="shared" si="58"/>
        <v>0</v>
      </c>
      <c r="T114" s="277">
        <f t="shared" si="58"/>
        <v>150</v>
      </c>
      <c r="U114" s="166">
        <f t="shared" si="34"/>
        <v>26.226766917293229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'DAY25'!H117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+(Table128[[#This Row],[OPENING ]]+Table128[[#This Row],[RECEIPTS]]+Table128[[#This Row],[RETURNS]])-(Table128[[#This Row],[EXCHANGED]]+Table128[[#This Row],[SALES]]+Table128[[#This Row],[ISSUES]])</f>
        <v>0</v>
      </c>
      <c r="I117" s="53">
        <v>0</v>
      </c>
      <c r="J117" s="58">
        <f t="shared" si="35"/>
        <v>0</v>
      </c>
      <c r="K117" s="53">
        <f>+'DAY25'!K117+'DAY26'!C117</f>
        <v>0</v>
      </c>
      <c r="L117" s="54">
        <f>+'DAY25'!L117+'DAY26'!D117</f>
        <v>0</v>
      </c>
      <c r="M117" s="55">
        <f>+'DAY25'!M117+'DAY26'!E117</f>
        <v>0</v>
      </c>
      <c r="N117" s="52">
        <f>+'DAY25'!N117+'DAY26'!F117</f>
        <v>0</v>
      </c>
      <c r="O117" s="276">
        <f>+'DAY25'!O117+'DAY26'!G117</f>
        <v>0</v>
      </c>
      <c r="P117" s="53">
        <f t="shared" ref="P117" si="59">+K117/26</f>
        <v>0</v>
      </c>
      <c r="Q117" s="54">
        <f>+L117/26</f>
        <v>0</v>
      </c>
      <c r="R117" s="55">
        <f t="shared" ref="R117" si="60">+M117/26</f>
        <v>0</v>
      </c>
      <c r="S117" s="52">
        <f t="shared" ref="S117" si="61">+N117/26</f>
        <v>0</v>
      </c>
      <c r="T117" s="276">
        <f t="shared" ref="T117" si="62">+O117/26</f>
        <v>0</v>
      </c>
      <c r="U117" s="62">
        <f t="shared" si="34"/>
        <v>0</v>
      </c>
    </row>
    <row r="118" spans="1:21" x14ac:dyDescent="0.25">
      <c r="A118" s="78" t="s">
        <v>46</v>
      </c>
      <c r="B118" s="52">
        <f>'DAY25'!H118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+(Table128[[#This Row],[OPENING ]]+Table128[[#This Row],[RECEIPTS]]+Table128[[#This Row],[RETURNS]])-(Table128[[#This Row],[EXCHANGED]]+Table128[[#This Row],[SALES]]+Table128[[#This Row],[ISSUES]])</f>
        <v>0</v>
      </c>
      <c r="I118" s="53">
        <v>0</v>
      </c>
      <c r="J118" s="58">
        <f t="shared" si="35"/>
        <v>0</v>
      </c>
      <c r="K118" s="53">
        <f>+'DAY25'!K118+'DAY26'!C118</f>
        <v>0</v>
      </c>
      <c r="L118" s="54">
        <f>+'DAY25'!L118+'DAY26'!D118</f>
        <v>0</v>
      </c>
      <c r="M118" s="55">
        <f>+'DAY25'!M118+'DAY26'!E118</f>
        <v>0</v>
      </c>
      <c r="N118" s="52">
        <f>+'DAY25'!N118+'DAY26'!F118</f>
        <v>0</v>
      </c>
      <c r="O118" s="276">
        <f>+'DAY25'!O118+'DAY26'!G118</f>
        <v>0</v>
      </c>
      <c r="P118" s="53">
        <f t="shared" ref="P118:P124" si="63">+K118/26</f>
        <v>0</v>
      </c>
      <c r="Q118" s="54">
        <f t="shared" ref="Q118:Q124" si="64">+L118/26</f>
        <v>0</v>
      </c>
      <c r="R118" s="55">
        <f t="shared" ref="R118:R124" si="65">+M118/26</f>
        <v>0</v>
      </c>
      <c r="S118" s="52">
        <f t="shared" ref="S118:S124" si="66">+N118/26</f>
        <v>0</v>
      </c>
      <c r="T118" s="276">
        <f t="shared" ref="T118:T124" si="67">+O118/26</f>
        <v>0</v>
      </c>
      <c r="U118" s="62">
        <f t="shared" si="34"/>
        <v>0</v>
      </c>
    </row>
    <row r="119" spans="1:21" x14ac:dyDescent="0.25">
      <c r="A119" s="78"/>
      <c r="B119" s="52">
        <f>'DAY25'!H119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+(Table128[[#This Row],[OPENING ]]+Table128[[#This Row],[RECEIPTS]]+Table128[[#This Row],[RETURNS]])-(Table128[[#This Row],[EXCHANGED]]+Table128[[#This Row],[SALES]]+Table128[[#This Row],[ISSUES]])</f>
        <v>0</v>
      </c>
      <c r="I119" s="53">
        <v>0</v>
      </c>
      <c r="J119" s="58">
        <f t="shared" si="35"/>
        <v>0</v>
      </c>
      <c r="K119" s="53">
        <f>+'DAY25'!K119+'DAY26'!C119</f>
        <v>0</v>
      </c>
      <c r="L119" s="54">
        <f>+'DAY25'!L119+'DAY26'!D119</f>
        <v>0</v>
      </c>
      <c r="M119" s="55">
        <f>+'DAY25'!M119+'DAY26'!E119</f>
        <v>0</v>
      </c>
      <c r="N119" s="52">
        <f>+'DAY25'!N119+'DAY26'!F119</f>
        <v>0</v>
      </c>
      <c r="O119" s="276">
        <f>+'DAY25'!O119+'DAY26'!G119</f>
        <v>0</v>
      </c>
      <c r="P119" s="53">
        <f t="shared" si="63"/>
        <v>0</v>
      </c>
      <c r="Q119" s="54">
        <f t="shared" si="64"/>
        <v>0</v>
      </c>
      <c r="R119" s="55">
        <f t="shared" si="65"/>
        <v>0</v>
      </c>
      <c r="S119" s="52">
        <f t="shared" si="66"/>
        <v>0</v>
      </c>
      <c r="T119" s="276">
        <f t="shared" si="67"/>
        <v>0</v>
      </c>
      <c r="U119" s="62">
        <f t="shared" si="34"/>
        <v>0</v>
      </c>
    </row>
    <row r="120" spans="1:21" x14ac:dyDescent="0.25">
      <c r="A120" s="78" t="s">
        <v>230</v>
      </c>
      <c r="B120" s="52">
        <f>'DAY25'!H120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+(Table128[[#This Row],[OPENING ]]+Table128[[#This Row],[RECEIPTS]]+Table128[[#This Row],[RETURNS]])-(Table128[[#This Row],[EXCHANGED]]+Table128[[#This Row],[SALES]]+Table128[[#This Row],[ISSUES]])</f>
        <v>0</v>
      </c>
      <c r="I120" s="53">
        <v>0</v>
      </c>
      <c r="J120" s="58">
        <f t="shared" si="35"/>
        <v>0</v>
      </c>
      <c r="K120" s="53">
        <f>+'DAY25'!K120+'DAY26'!C120</f>
        <v>0</v>
      </c>
      <c r="L120" s="54">
        <f>+'DAY25'!L120+'DAY26'!D120</f>
        <v>0</v>
      </c>
      <c r="M120" s="55">
        <f>+'DAY25'!M120+'DAY26'!E120</f>
        <v>0</v>
      </c>
      <c r="N120" s="52">
        <f>+'DAY25'!N120+'DAY26'!F120</f>
        <v>0</v>
      </c>
      <c r="O120" s="276">
        <f>+'DAY25'!O120+'DAY26'!G120</f>
        <v>0</v>
      </c>
      <c r="P120" s="53">
        <f t="shared" si="63"/>
        <v>0</v>
      </c>
      <c r="Q120" s="54">
        <f t="shared" si="64"/>
        <v>0</v>
      </c>
      <c r="R120" s="55">
        <f t="shared" si="65"/>
        <v>0</v>
      </c>
      <c r="S120" s="52">
        <f t="shared" si="66"/>
        <v>0</v>
      </c>
      <c r="T120" s="276">
        <f t="shared" si="67"/>
        <v>0</v>
      </c>
      <c r="U120" s="62">
        <f t="shared" si="34"/>
        <v>0</v>
      </c>
    </row>
    <row r="121" spans="1:21" x14ac:dyDescent="0.25">
      <c r="A121" s="78" t="s">
        <v>231</v>
      </c>
      <c r="B121" s="52">
        <f>'DAY25'!H121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+(Table128[[#This Row],[OPENING ]]+Table128[[#This Row],[RECEIPTS]]+Table128[[#This Row],[RETURNS]])-(Table128[[#This Row],[EXCHANGED]]+Table128[[#This Row],[SALES]]+Table128[[#This Row],[ISSUES]])</f>
        <v>8486.7999999999993</v>
      </c>
      <c r="I121" s="53">
        <v>0</v>
      </c>
      <c r="J121" s="58">
        <f t="shared" si="35"/>
        <v>-8486.7999999999993</v>
      </c>
      <c r="K121" s="53">
        <f>+'DAY25'!K121+'DAY26'!C121</f>
        <v>0</v>
      </c>
      <c r="L121" s="54">
        <f>+'DAY25'!L121+'DAY26'!D121</f>
        <v>0</v>
      </c>
      <c r="M121" s="55">
        <f>+'DAY25'!M121+'DAY26'!E121</f>
        <v>0</v>
      </c>
      <c r="N121" s="52">
        <f>+'DAY25'!N121+'DAY26'!F121</f>
        <v>0</v>
      </c>
      <c r="O121" s="276">
        <f>+'DAY25'!O121+'DAY26'!G121</f>
        <v>0</v>
      </c>
      <c r="P121" s="53">
        <f t="shared" si="63"/>
        <v>0</v>
      </c>
      <c r="Q121" s="54">
        <f t="shared" si="64"/>
        <v>0</v>
      </c>
      <c r="R121" s="55">
        <f t="shared" si="65"/>
        <v>0</v>
      </c>
      <c r="S121" s="52">
        <f t="shared" si="66"/>
        <v>0</v>
      </c>
      <c r="T121" s="276">
        <f t="shared" si="67"/>
        <v>0</v>
      </c>
      <c r="U121" s="62">
        <f t="shared" si="34"/>
        <v>0</v>
      </c>
    </row>
    <row r="122" spans="1:21" x14ac:dyDescent="0.25">
      <c r="A122" s="78" t="s">
        <v>232</v>
      </c>
      <c r="B122" s="52">
        <f>'DAY25'!H122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+(Table128[[#This Row],[OPENING ]]+Table128[[#This Row],[RECEIPTS]]+Table128[[#This Row],[RETURNS]])-(Table128[[#This Row],[EXCHANGED]]+Table128[[#This Row],[SALES]]+Table128[[#This Row],[ISSUES]])</f>
        <v>0</v>
      </c>
      <c r="I122" s="53">
        <v>0</v>
      </c>
      <c r="J122" s="58">
        <f t="shared" si="35"/>
        <v>0</v>
      </c>
      <c r="K122" s="53">
        <f>+'DAY25'!K122+'DAY26'!C122</f>
        <v>0</v>
      </c>
      <c r="L122" s="54">
        <f>+'DAY25'!L122+'DAY26'!D122</f>
        <v>0</v>
      </c>
      <c r="M122" s="55">
        <f>+'DAY25'!M122+'DAY26'!E122</f>
        <v>0</v>
      </c>
      <c r="N122" s="52">
        <f>+'DAY25'!N122+'DAY26'!F122</f>
        <v>0</v>
      </c>
      <c r="O122" s="276">
        <f>+'DAY25'!O122+'DAY26'!G122</f>
        <v>0</v>
      </c>
      <c r="P122" s="53">
        <f t="shared" si="63"/>
        <v>0</v>
      </c>
      <c r="Q122" s="54">
        <f t="shared" si="64"/>
        <v>0</v>
      </c>
      <c r="R122" s="55">
        <f t="shared" si="65"/>
        <v>0</v>
      </c>
      <c r="S122" s="52">
        <f t="shared" si="66"/>
        <v>0</v>
      </c>
      <c r="T122" s="276">
        <f t="shared" si="67"/>
        <v>0</v>
      </c>
      <c r="U122" s="62">
        <f t="shared" si="34"/>
        <v>0</v>
      </c>
    </row>
    <row r="123" spans="1:21" x14ac:dyDescent="0.25">
      <c r="A123" s="320" t="s">
        <v>246</v>
      </c>
      <c r="B123" s="52">
        <f>'DAY25'!H123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+(Table128[[#This Row],[OPENING ]]+Table128[[#This Row],[RECEIPTS]]+Table128[[#This Row],[RETURNS]])-(Table128[[#This Row],[EXCHANGED]]+Table128[[#This Row],[SALES]]+Table128[[#This Row],[ISSUES]])</f>
        <v>100</v>
      </c>
      <c r="I123" s="53">
        <v>0</v>
      </c>
      <c r="J123" s="58">
        <f t="shared" si="35"/>
        <v>-100</v>
      </c>
      <c r="K123" s="53">
        <f>+'DAY25'!K123+'DAY26'!C123</f>
        <v>0</v>
      </c>
      <c r="L123" s="54">
        <f>+'DAY25'!L123+'DAY26'!D123</f>
        <v>0</v>
      </c>
      <c r="M123" s="55">
        <f>+'DAY25'!M123+'DAY26'!E123</f>
        <v>0</v>
      </c>
      <c r="N123" s="52">
        <f>+'DAY25'!N123+'DAY26'!F123</f>
        <v>0</v>
      </c>
      <c r="O123" s="276">
        <f>+'DAY25'!O123+'DAY26'!G123</f>
        <v>0</v>
      </c>
      <c r="P123" s="53">
        <f t="shared" si="63"/>
        <v>0</v>
      </c>
      <c r="Q123" s="54">
        <f t="shared" si="64"/>
        <v>0</v>
      </c>
      <c r="R123" s="55">
        <f t="shared" si="65"/>
        <v>0</v>
      </c>
      <c r="S123" s="52">
        <f t="shared" si="66"/>
        <v>0</v>
      </c>
      <c r="T123" s="276">
        <f t="shared" si="67"/>
        <v>0</v>
      </c>
      <c r="U123" s="62">
        <f t="shared" si="34"/>
        <v>0</v>
      </c>
    </row>
    <row r="124" spans="1:21" ht="15.75" thickBot="1" x14ac:dyDescent="0.3">
      <c r="A124" s="177"/>
      <c r="B124" s="52">
        <f>'DAY25'!H124</f>
        <v>0</v>
      </c>
      <c r="C124" s="53">
        <v>0</v>
      </c>
      <c r="D124" s="54">
        <v>0</v>
      </c>
      <c r="E124" s="55">
        <v>0</v>
      </c>
      <c r="F124" s="52">
        <v>0</v>
      </c>
      <c r="G124" s="276">
        <v>0</v>
      </c>
      <c r="H124" s="54">
        <f>+(Table128[[#This Row],[OPENING ]]+Table128[[#This Row],[RECEIPTS]]+Table128[[#This Row],[RETURNS]])-(Table128[[#This Row],[EXCHANGED]]+Table128[[#This Row],[SALES]]+Table128[[#This Row],[ISSUES]])</f>
        <v>0</v>
      </c>
      <c r="I124" s="144">
        <v>0</v>
      </c>
      <c r="J124" s="148">
        <f t="shared" si="35"/>
        <v>0</v>
      </c>
      <c r="K124" s="53">
        <f>+'DAY25'!K124+'DAY26'!C124</f>
        <v>0</v>
      </c>
      <c r="L124" s="54">
        <f>+'DAY25'!L124+'DAY26'!D124</f>
        <v>0</v>
      </c>
      <c r="M124" s="55">
        <f>+'DAY25'!M124+'DAY26'!E124</f>
        <v>0</v>
      </c>
      <c r="N124" s="52">
        <f>+'DAY25'!N124+'DAY26'!F124</f>
        <v>0</v>
      </c>
      <c r="O124" s="276">
        <f>+'DAY25'!O124+'DAY26'!G124</f>
        <v>0</v>
      </c>
      <c r="P124" s="53">
        <f t="shared" si="63"/>
        <v>0</v>
      </c>
      <c r="Q124" s="54">
        <f t="shared" si="64"/>
        <v>0</v>
      </c>
      <c r="R124" s="55">
        <f t="shared" si="65"/>
        <v>0</v>
      </c>
      <c r="S124" s="52">
        <f t="shared" si="66"/>
        <v>0</v>
      </c>
      <c r="T124" s="276">
        <f t="shared" si="67"/>
        <v>0</v>
      </c>
      <c r="U124" s="167">
        <f t="shared" si="34"/>
        <v>0</v>
      </c>
    </row>
    <row r="125" spans="1:21" ht="17.25" thickBot="1" x14ac:dyDescent="0.35">
      <c r="A125" s="159" t="s">
        <v>196</v>
      </c>
      <c r="B125" s="160">
        <f t="shared" ref="B125:T125" si="68">SUM(B117:B124)</f>
        <v>8586.7999999999993</v>
      </c>
      <c r="C125" s="161">
        <f t="shared" si="68"/>
        <v>0</v>
      </c>
      <c r="D125" s="162">
        <f t="shared" si="68"/>
        <v>0</v>
      </c>
      <c r="E125" s="163">
        <f t="shared" si="68"/>
        <v>0</v>
      </c>
      <c r="F125" s="160">
        <f t="shared" si="68"/>
        <v>0</v>
      </c>
      <c r="G125" s="277">
        <f t="shared" si="68"/>
        <v>0</v>
      </c>
      <c r="H125" s="162">
        <f t="shared" si="68"/>
        <v>8586.7999999999993</v>
      </c>
      <c r="I125" s="161">
        <f t="shared" si="68"/>
        <v>0</v>
      </c>
      <c r="J125" s="165">
        <f>SUM(J117:J124)</f>
        <v>-8586.7999999999993</v>
      </c>
      <c r="K125" s="161">
        <f t="shared" si="68"/>
        <v>0</v>
      </c>
      <c r="L125" s="162">
        <f t="shared" si="68"/>
        <v>0</v>
      </c>
      <c r="M125" s="163">
        <f t="shared" si="68"/>
        <v>0</v>
      </c>
      <c r="N125" s="160">
        <f t="shared" si="68"/>
        <v>0</v>
      </c>
      <c r="O125" s="277">
        <f t="shared" si="68"/>
        <v>0</v>
      </c>
      <c r="P125" s="161">
        <f t="shared" si="68"/>
        <v>0</v>
      </c>
      <c r="Q125" s="162">
        <f t="shared" si="68"/>
        <v>0</v>
      </c>
      <c r="R125" s="163">
        <f t="shared" si="68"/>
        <v>0</v>
      </c>
      <c r="S125" s="160">
        <f t="shared" si="68"/>
        <v>0</v>
      </c>
      <c r="T125" s="277">
        <f t="shared" si="68"/>
        <v>0</v>
      </c>
      <c r="U125" s="166">
        <f t="shared" si="34"/>
        <v>0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'DAY25'!H128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+(Table128[[#This Row],[OPENING ]]+Table128[[#This Row],[RECEIPTS]]+Table128[[#This Row],[RETURNS]])-(Table128[[#This Row],[EXCHANGED]]+Table128[[#This Row],[SALES]]+Table128[[#This Row],[ISSUES]])</f>
        <v>0</v>
      </c>
      <c r="I128" s="53">
        <v>0</v>
      </c>
      <c r="J128" s="58">
        <f t="shared" si="35"/>
        <v>0</v>
      </c>
      <c r="K128" s="53">
        <f>+'DAY25'!K128+'DAY26'!C128</f>
        <v>0</v>
      </c>
      <c r="L128" s="54">
        <f>+'DAY25'!L128+'DAY26'!D128</f>
        <v>0</v>
      </c>
      <c r="M128" s="55">
        <f>+'DAY25'!M128+'DAY26'!E128</f>
        <v>0</v>
      </c>
      <c r="N128" s="52">
        <f>+'DAY25'!N128+'DAY26'!F128</f>
        <v>0</v>
      </c>
      <c r="O128" s="276">
        <f>+'DAY25'!O128+'DAY26'!G128</f>
        <v>1017</v>
      </c>
      <c r="P128" s="53">
        <f t="shared" ref="P128" si="69">+K128/26</f>
        <v>0</v>
      </c>
      <c r="Q128" s="54">
        <f>+L128/26</f>
        <v>0</v>
      </c>
      <c r="R128" s="55">
        <f t="shared" ref="R128" si="70">+M128/26</f>
        <v>0</v>
      </c>
      <c r="S128" s="52">
        <f t="shared" ref="S128" si="71">+N128/26</f>
        <v>0</v>
      </c>
      <c r="T128" s="276">
        <f t="shared" ref="T128" si="72">+O128/26</f>
        <v>39.115384615384613</v>
      </c>
      <c r="U128" s="62">
        <f t="shared" si="34"/>
        <v>0</v>
      </c>
    </row>
    <row r="129" spans="1:21" x14ac:dyDescent="0.25">
      <c r="A129" s="80" t="s">
        <v>48</v>
      </c>
      <c r="B129" s="52">
        <f>'DAY25'!H129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+(Table128[[#This Row],[OPENING ]]+Table128[[#This Row],[RECEIPTS]]+Table128[[#This Row],[RETURNS]])-(Table128[[#This Row],[EXCHANGED]]+Table128[[#This Row],[SALES]]+Table128[[#This Row],[ISSUES]])</f>
        <v>28</v>
      </c>
      <c r="I129" s="53">
        <v>0</v>
      </c>
      <c r="J129" s="58">
        <f t="shared" si="35"/>
        <v>-28</v>
      </c>
      <c r="K129" s="53">
        <f>+'DAY25'!K129+'DAY26'!C129</f>
        <v>0</v>
      </c>
      <c r="L129" s="54">
        <f>+'DAY25'!L129+'DAY26'!D129</f>
        <v>0</v>
      </c>
      <c r="M129" s="55">
        <f>+'DAY25'!M129+'DAY26'!E129</f>
        <v>0</v>
      </c>
      <c r="N129" s="52">
        <f>+'DAY25'!N129+'DAY26'!F129</f>
        <v>0</v>
      </c>
      <c r="O129" s="276">
        <f>+'DAY25'!O129+'DAY26'!G129</f>
        <v>0</v>
      </c>
      <c r="P129" s="53">
        <f t="shared" ref="P129:P149" si="73">+K129/26</f>
        <v>0</v>
      </c>
      <c r="Q129" s="54">
        <f t="shared" ref="Q129:Q149" si="74">+L129/26</f>
        <v>0</v>
      </c>
      <c r="R129" s="55">
        <f t="shared" ref="R129:R149" si="75">+M129/26</f>
        <v>0</v>
      </c>
      <c r="S129" s="52">
        <f t="shared" ref="S129:S149" si="76">+N129/26</f>
        <v>0</v>
      </c>
      <c r="T129" s="276">
        <f t="shared" ref="T129:T149" si="77">+O129/26</f>
        <v>0</v>
      </c>
      <c r="U129" s="62">
        <f t="shared" si="34"/>
        <v>0</v>
      </c>
    </row>
    <row r="130" spans="1:21" x14ac:dyDescent="0.25">
      <c r="A130" s="80" t="s">
        <v>49</v>
      </c>
      <c r="B130" s="52">
        <f>'DAY25'!H130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+(Table128[[#This Row],[OPENING ]]+Table128[[#This Row],[RECEIPTS]]+Table128[[#This Row],[RETURNS]])-(Table128[[#This Row],[EXCHANGED]]+Table128[[#This Row],[SALES]]+Table128[[#This Row],[ISSUES]])</f>
        <v>0</v>
      </c>
      <c r="I130" s="53">
        <v>0</v>
      </c>
      <c r="J130" s="58">
        <f t="shared" si="35"/>
        <v>0</v>
      </c>
      <c r="K130" s="53">
        <f>+'DAY25'!K130+'DAY26'!C130</f>
        <v>20</v>
      </c>
      <c r="L130" s="54">
        <f>+'DAY25'!L130+'DAY26'!D130</f>
        <v>0</v>
      </c>
      <c r="M130" s="55">
        <f>+'DAY25'!M130+'DAY26'!E130</f>
        <v>0</v>
      </c>
      <c r="N130" s="52">
        <f>+'DAY25'!N130+'DAY26'!F130</f>
        <v>0</v>
      </c>
      <c r="O130" s="276">
        <f>+'DAY25'!O130+'DAY26'!G130</f>
        <v>220</v>
      </c>
      <c r="P130" s="53">
        <f t="shared" si="73"/>
        <v>0.76923076923076927</v>
      </c>
      <c r="Q130" s="54">
        <f t="shared" si="74"/>
        <v>0</v>
      </c>
      <c r="R130" s="55">
        <f t="shared" si="75"/>
        <v>0</v>
      </c>
      <c r="S130" s="52">
        <f t="shared" si="76"/>
        <v>0</v>
      </c>
      <c r="T130" s="276">
        <f t="shared" si="77"/>
        <v>8.4615384615384617</v>
      </c>
      <c r="U130" s="62">
        <f t="shared" si="34"/>
        <v>0</v>
      </c>
    </row>
    <row r="131" spans="1:21" x14ac:dyDescent="0.25">
      <c r="A131" s="80" t="s">
        <v>50</v>
      </c>
      <c r="B131" s="52">
        <f>'DAY25'!H131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+(Table128[[#This Row],[OPENING ]]+Table128[[#This Row],[RECEIPTS]]+Table128[[#This Row],[RETURNS]])-(Table128[[#This Row],[EXCHANGED]]+Table128[[#This Row],[SALES]]+Table128[[#This Row],[ISSUES]])</f>
        <v>43.900000000000006</v>
      </c>
      <c r="I131" s="53">
        <v>0</v>
      </c>
      <c r="J131" s="58">
        <f t="shared" si="35"/>
        <v>-43.900000000000006</v>
      </c>
      <c r="K131" s="53">
        <f>+'DAY25'!K131+'DAY26'!C131</f>
        <v>0</v>
      </c>
      <c r="L131" s="54">
        <f>+'DAY25'!L131+'DAY26'!D131</f>
        <v>0</v>
      </c>
      <c r="M131" s="55">
        <f>+'DAY25'!M131+'DAY26'!E131</f>
        <v>0</v>
      </c>
      <c r="N131" s="52">
        <f>+'DAY25'!N131+'DAY26'!F131</f>
        <v>0</v>
      </c>
      <c r="O131" s="276">
        <f>+'DAY25'!O131+'DAY26'!G131</f>
        <v>15.8</v>
      </c>
      <c r="P131" s="53">
        <f t="shared" si="73"/>
        <v>0</v>
      </c>
      <c r="Q131" s="54">
        <f t="shared" si="74"/>
        <v>0</v>
      </c>
      <c r="R131" s="55">
        <f t="shared" si="75"/>
        <v>0</v>
      </c>
      <c r="S131" s="52">
        <f t="shared" si="76"/>
        <v>0</v>
      </c>
      <c r="T131" s="276">
        <f t="shared" si="77"/>
        <v>0.60769230769230775</v>
      </c>
      <c r="U131" s="62">
        <f t="shared" si="34"/>
        <v>72.240506329113927</v>
      </c>
    </row>
    <row r="132" spans="1:21" x14ac:dyDescent="0.25">
      <c r="A132" s="80" t="s">
        <v>107</v>
      </c>
      <c r="B132" s="52">
        <f>'DAY25'!H132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+(Table128[[#This Row],[OPENING ]]+Table128[[#This Row],[RECEIPTS]]+Table128[[#This Row],[RETURNS]])-(Table128[[#This Row],[EXCHANGED]]+Table128[[#This Row],[SALES]]+Table128[[#This Row],[ISSUES]])</f>
        <v>0</v>
      </c>
      <c r="I132" s="53">
        <v>0</v>
      </c>
      <c r="J132" s="58">
        <f t="shared" si="35"/>
        <v>0</v>
      </c>
      <c r="K132" s="53">
        <f>+'DAY25'!K132+'DAY26'!C132</f>
        <v>0</v>
      </c>
      <c r="L132" s="54">
        <f>+'DAY25'!L132+'DAY26'!D132</f>
        <v>0</v>
      </c>
      <c r="M132" s="55">
        <f>+'DAY25'!M132+'DAY26'!E132</f>
        <v>0</v>
      </c>
      <c r="N132" s="52">
        <f>+'DAY25'!N132+'DAY26'!F132</f>
        <v>0</v>
      </c>
      <c r="O132" s="276">
        <f>+'DAY25'!O132+'DAY26'!G132</f>
        <v>0</v>
      </c>
      <c r="P132" s="53">
        <f t="shared" si="73"/>
        <v>0</v>
      </c>
      <c r="Q132" s="54">
        <f t="shared" si="74"/>
        <v>0</v>
      </c>
      <c r="R132" s="55">
        <f t="shared" si="75"/>
        <v>0</v>
      </c>
      <c r="S132" s="52">
        <f t="shared" si="76"/>
        <v>0</v>
      </c>
      <c r="T132" s="276">
        <f t="shared" si="77"/>
        <v>0</v>
      </c>
      <c r="U132" s="62">
        <f t="shared" si="34"/>
        <v>0</v>
      </c>
    </row>
    <row r="133" spans="1:21" x14ac:dyDescent="0.25">
      <c r="A133" s="80" t="s">
        <v>108</v>
      </c>
      <c r="B133" s="52">
        <f>'DAY25'!H133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+(Table128[[#This Row],[OPENING ]]+Table128[[#This Row],[RECEIPTS]]+Table128[[#This Row],[RETURNS]])-(Table128[[#This Row],[EXCHANGED]]+Table128[[#This Row],[SALES]]+Table128[[#This Row],[ISSUES]])</f>
        <v>5775.4</v>
      </c>
      <c r="I133" s="53">
        <v>0</v>
      </c>
      <c r="J133" s="58">
        <f t="shared" si="35"/>
        <v>-5775.4</v>
      </c>
      <c r="K133" s="53">
        <f>+'DAY25'!K133+'DAY26'!C133</f>
        <v>0</v>
      </c>
      <c r="L133" s="54">
        <f>+'DAY25'!L133+'DAY26'!D133</f>
        <v>0</v>
      </c>
      <c r="M133" s="55">
        <f>+'DAY25'!M133+'DAY26'!E133</f>
        <v>0</v>
      </c>
      <c r="N133" s="52">
        <f>+'DAY25'!N133+'DAY26'!F133</f>
        <v>0</v>
      </c>
      <c r="O133" s="276">
        <f>+'DAY25'!O133+'DAY26'!G133</f>
        <v>0</v>
      </c>
      <c r="P133" s="53">
        <f t="shared" si="73"/>
        <v>0</v>
      </c>
      <c r="Q133" s="54">
        <f t="shared" si="74"/>
        <v>0</v>
      </c>
      <c r="R133" s="55">
        <f t="shared" si="75"/>
        <v>0</v>
      </c>
      <c r="S133" s="52">
        <f t="shared" si="76"/>
        <v>0</v>
      </c>
      <c r="T133" s="276">
        <f t="shared" si="77"/>
        <v>0</v>
      </c>
      <c r="U133" s="62">
        <f t="shared" ref="U133:U209" si="78">IFERROR(+H133/(P133+Q133+R133+S133+T133),0)</f>
        <v>0</v>
      </c>
    </row>
    <row r="134" spans="1:21" x14ac:dyDescent="0.25">
      <c r="A134" s="85" t="s">
        <v>115</v>
      </c>
      <c r="B134" s="52">
        <f>'DAY25'!H134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+(Table128[[#This Row],[OPENING ]]+Table128[[#This Row],[RECEIPTS]]+Table128[[#This Row],[RETURNS]])-(Table128[[#This Row],[EXCHANGED]]+Table128[[#This Row],[SALES]]+Table128[[#This Row],[ISSUES]])</f>
        <v>0</v>
      </c>
      <c r="I134" s="53">
        <v>0</v>
      </c>
      <c r="J134" s="58">
        <f t="shared" si="35"/>
        <v>0</v>
      </c>
      <c r="K134" s="53">
        <f>+'DAY25'!K134+'DAY26'!C134</f>
        <v>0</v>
      </c>
      <c r="L134" s="54">
        <f>+'DAY25'!L134+'DAY26'!D134</f>
        <v>0</v>
      </c>
      <c r="M134" s="55">
        <f>+'DAY25'!M134+'DAY26'!E134</f>
        <v>0</v>
      </c>
      <c r="N134" s="52">
        <f>+'DAY25'!N134+'DAY26'!F134</f>
        <v>0</v>
      </c>
      <c r="O134" s="276">
        <f>+'DAY25'!O134+'DAY26'!G134</f>
        <v>0</v>
      </c>
      <c r="P134" s="53">
        <f t="shared" si="73"/>
        <v>0</v>
      </c>
      <c r="Q134" s="54">
        <f t="shared" si="74"/>
        <v>0</v>
      </c>
      <c r="R134" s="55">
        <f t="shared" si="75"/>
        <v>0</v>
      </c>
      <c r="S134" s="52">
        <f t="shared" si="76"/>
        <v>0</v>
      </c>
      <c r="T134" s="276">
        <f t="shared" si="77"/>
        <v>0</v>
      </c>
      <c r="U134" s="62">
        <f t="shared" si="78"/>
        <v>0</v>
      </c>
    </row>
    <row r="135" spans="1:21" x14ac:dyDescent="0.25">
      <c r="A135" s="80" t="s">
        <v>253</v>
      </c>
      <c r="B135" s="52">
        <f>'DAY25'!H135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+(Table128[[#This Row],[OPENING ]]+Table128[[#This Row],[RECEIPTS]]+Table128[[#This Row],[RETURNS]])-(Table128[[#This Row],[EXCHANGED]]+Table128[[#This Row],[SALES]]+Table128[[#This Row],[ISSUES]])</f>
        <v>0</v>
      </c>
      <c r="I135" s="53">
        <v>0</v>
      </c>
      <c r="J135" s="58">
        <f t="shared" si="35"/>
        <v>0</v>
      </c>
      <c r="K135" s="53">
        <f>+'DAY25'!K135+'DAY26'!C135</f>
        <v>0</v>
      </c>
      <c r="L135" s="54">
        <f>+'DAY25'!L135+'DAY26'!D135</f>
        <v>0</v>
      </c>
      <c r="M135" s="55">
        <f>+'DAY25'!M135+'DAY26'!E135</f>
        <v>0</v>
      </c>
      <c r="N135" s="52">
        <f>+'DAY25'!N135+'DAY26'!F135</f>
        <v>0</v>
      </c>
      <c r="O135" s="276">
        <f>+'DAY25'!O135+'DAY26'!G135</f>
        <v>754</v>
      </c>
      <c r="P135" s="53">
        <f t="shared" si="73"/>
        <v>0</v>
      </c>
      <c r="Q135" s="54">
        <f t="shared" si="74"/>
        <v>0</v>
      </c>
      <c r="R135" s="55">
        <f t="shared" si="75"/>
        <v>0</v>
      </c>
      <c r="S135" s="52">
        <f t="shared" si="76"/>
        <v>0</v>
      </c>
      <c r="T135" s="276">
        <f t="shared" si="77"/>
        <v>29</v>
      </c>
      <c r="U135" s="62">
        <f t="shared" si="78"/>
        <v>0</v>
      </c>
    </row>
    <row r="136" spans="1:21" x14ac:dyDescent="0.25">
      <c r="A136" s="80" t="s">
        <v>123</v>
      </c>
      <c r="B136" s="52">
        <f>'DAY25'!H136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+(Table128[[#This Row],[OPENING ]]+Table128[[#This Row],[RECEIPTS]]+Table128[[#This Row],[RETURNS]])-(Table128[[#This Row],[EXCHANGED]]+Table128[[#This Row],[SALES]]+Table128[[#This Row],[ISSUES]])</f>
        <v>0</v>
      </c>
      <c r="I136" s="53">
        <v>0</v>
      </c>
      <c r="J136" s="58">
        <f t="shared" si="35"/>
        <v>0</v>
      </c>
      <c r="K136" s="53">
        <f>+'DAY25'!K136+'DAY26'!C136</f>
        <v>0</v>
      </c>
      <c r="L136" s="54">
        <f>+'DAY25'!L136+'DAY26'!D136</f>
        <v>0</v>
      </c>
      <c r="M136" s="55">
        <f>+'DAY25'!M136+'DAY26'!E136</f>
        <v>0</v>
      </c>
      <c r="N136" s="52">
        <f>+'DAY25'!N136+'DAY26'!F136</f>
        <v>0</v>
      </c>
      <c r="O136" s="276">
        <f>+'DAY25'!O136+'DAY26'!G136</f>
        <v>0</v>
      </c>
      <c r="P136" s="53">
        <f t="shared" si="73"/>
        <v>0</v>
      </c>
      <c r="Q136" s="54">
        <f t="shared" si="74"/>
        <v>0</v>
      </c>
      <c r="R136" s="55">
        <f t="shared" si="75"/>
        <v>0</v>
      </c>
      <c r="S136" s="52">
        <f t="shared" si="76"/>
        <v>0</v>
      </c>
      <c r="T136" s="276">
        <f t="shared" si="77"/>
        <v>0</v>
      </c>
      <c r="U136" s="62">
        <f t="shared" si="78"/>
        <v>0</v>
      </c>
    </row>
    <row r="137" spans="1:21" x14ac:dyDescent="0.25">
      <c r="A137" s="80" t="s">
        <v>124</v>
      </c>
      <c r="B137" s="52">
        <f>'DAY25'!H137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+(Table128[[#This Row],[OPENING ]]+Table128[[#This Row],[RECEIPTS]]+Table128[[#This Row],[RETURNS]])-(Table128[[#This Row],[EXCHANGED]]+Table128[[#This Row],[SALES]]+Table128[[#This Row],[ISSUES]])</f>
        <v>0</v>
      </c>
      <c r="I137" s="53">
        <v>0</v>
      </c>
      <c r="J137" s="58">
        <f t="shared" si="35"/>
        <v>0</v>
      </c>
      <c r="K137" s="53">
        <f>+'DAY25'!K137+'DAY26'!C137</f>
        <v>0</v>
      </c>
      <c r="L137" s="54">
        <f>+'DAY25'!L137+'DAY26'!D137</f>
        <v>0</v>
      </c>
      <c r="M137" s="55">
        <f>+'DAY25'!M137+'DAY26'!E137</f>
        <v>0</v>
      </c>
      <c r="N137" s="52">
        <f>+'DAY25'!N137+'DAY26'!F137</f>
        <v>0</v>
      </c>
      <c r="O137" s="276">
        <f>+'DAY25'!O137+'DAY26'!G137</f>
        <v>0</v>
      </c>
      <c r="P137" s="53">
        <f t="shared" si="73"/>
        <v>0</v>
      </c>
      <c r="Q137" s="54">
        <f t="shared" si="74"/>
        <v>0</v>
      </c>
      <c r="R137" s="55">
        <f t="shared" si="75"/>
        <v>0</v>
      </c>
      <c r="S137" s="52">
        <f t="shared" si="76"/>
        <v>0</v>
      </c>
      <c r="T137" s="276">
        <f t="shared" si="77"/>
        <v>0</v>
      </c>
      <c r="U137" s="62">
        <f t="shared" si="78"/>
        <v>0</v>
      </c>
    </row>
    <row r="138" spans="1:21" x14ac:dyDescent="0.25">
      <c r="A138" s="80" t="s">
        <v>125</v>
      </c>
      <c r="B138" s="52">
        <f>'DAY25'!H138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+(Table128[[#This Row],[OPENING ]]+Table128[[#This Row],[RECEIPTS]]+Table128[[#This Row],[RETURNS]])-(Table128[[#This Row],[EXCHANGED]]+Table128[[#This Row],[SALES]]+Table128[[#This Row],[ISSUES]])</f>
        <v>0</v>
      </c>
      <c r="I138" s="53">
        <v>0</v>
      </c>
      <c r="J138" s="58">
        <f t="shared" si="35"/>
        <v>0</v>
      </c>
      <c r="K138" s="53">
        <f>+'DAY25'!K138+'DAY26'!C138</f>
        <v>0</v>
      </c>
      <c r="L138" s="54">
        <f>+'DAY25'!L138+'DAY26'!D138</f>
        <v>0</v>
      </c>
      <c r="M138" s="55">
        <f>+'DAY25'!M138+'DAY26'!E138</f>
        <v>0</v>
      </c>
      <c r="N138" s="52">
        <f>+'DAY25'!N138+'DAY26'!F138</f>
        <v>0</v>
      </c>
      <c r="O138" s="276">
        <f>+'DAY25'!O138+'DAY26'!G138</f>
        <v>0</v>
      </c>
      <c r="P138" s="53">
        <f t="shared" si="73"/>
        <v>0</v>
      </c>
      <c r="Q138" s="54">
        <f t="shared" si="74"/>
        <v>0</v>
      </c>
      <c r="R138" s="55">
        <f t="shared" si="75"/>
        <v>0</v>
      </c>
      <c r="S138" s="52">
        <f t="shared" si="76"/>
        <v>0</v>
      </c>
      <c r="T138" s="276">
        <f t="shared" si="77"/>
        <v>0</v>
      </c>
      <c r="U138" s="62">
        <f t="shared" si="78"/>
        <v>0</v>
      </c>
    </row>
    <row r="139" spans="1:21" x14ac:dyDescent="0.25">
      <c r="A139" s="80" t="s">
        <v>172</v>
      </c>
      <c r="B139" s="52">
        <f>'DAY25'!H139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+(Table128[[#This Row],[OPENING ]]+Table128[[#This Row],[RECEIPTS]]+Table128[[#This Row],[RETURNS]])-(Table128[[#This Row],[EXCHANGED]]+Table128[[#This Row],[SALES]]+Table128[[#This Row],[ISSUES]])</f>
        <v>0</v>
      </c>
      <c r="I139" s="53">
        <v>0</v>
      </c>
      <c r="J139" s="58">
        <f t="shared" si="35"/>
        <v>0</v>
      </c>
      <c r="K139" s="53">
        <f>+'DAY25'!K139+'DAY26'!C139</f>
        <v>0</v>
      </c>
      <c r="L139" s="54">
        <f>+'DAY25'!L139+'DAY26'!D139</f>
        <v>0</v>
      </c>
      <c r="M139" s="55">
        <f>+'DAY25'!M139+'DAY26'!E139</f>
        <v>0</v>
      </c>
      <c r="N139" s="52">
        <f>+'DAY25'!N139+'DAY26'!F139</f>
        <v>0</v>
      </c>
      <c r="O139" s="276">
        <f>+'DAY25'!O139+'DAY26'!G139</f>
        <v>0</v>
      </c>
      <c r="P139" s="53">
        <f t="shared" si="73"/>
        <v>0</v>
      </c>
      <c r="Q139" s="54">
        <f t="shared" si="74"/>
        <v>0</v>
      </c>
      <c r="R139" s="55">
        <f t="shared" si="75"/>
        <v>0</v>
      </c>
      <c r="S139" s="52">
        <f t="shared" si="76"/>
        <v>0</v>
      </c>
      <c r="T139" s="276">
        <f t="shared" si="77"/>
        <v>0</v>
      </c>
      <c r="U139" s="62">
        <f t="shared" si="78"/>
        <v>0</v>
      </c>
    </row>
    <row r="140" spans="1:21" x14ac:dyDescent="0.25">
      <c r="A140" s="80" t="s">
        <v>173</v>
      </c>
      <c r="B140" s="52">
        <f>'DAY25'!H140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+(Table128[[#This Row],[OPENING ]]+Table128[[#This Row],[RECEIPTS]]+Table128[[#This Row],[RETURNS]])-(Table128[[#This Row],[EXCHANGED]]+Table128[[#This Row],[SALES]]+Table128[[#This Row],[ISSUES]])</f>
        <v>0</v>
      </c>
      <c r="I140" s="53">
        <v>0</v>
      </c>
      <c r="J140" s="58">
        <f t="shared" si="35"/>
        <v>0</v>
      </c>
      <c r="K140" s="53">
        <f>+'DAY25'!K140+'DAY26'!C140</f>
        <v>0</v>
      </c>
      <c r="L140" s="54">
        <f>+'DAY25'!L140+'DAY26'!D140</f>
        <v>0</v>
      </c>
      <c r="M140" s="55">
        <f>+'DAY25'!M140+'DAY26'!E140</f>
        <v>0</v>
      </c>
      <c r="N140" s="52">
        <f>+'DAY25'!N140+'DAY26'!F140</f>
        <v>0</v>
      </c>
      <c r="O140" s="276">
        <f>+'DAY25'!O140+'DAY26'!G140</f>
        <v>0</v>
      </c>
      <c r="P140" s="53">
        <f t="shared" si="73"/>
        <v>0</v>
      </c>
      <c r="Q140" s="54">
        <f t="shared" si="74"/>
        <v>0</v>
      </c>
      <c r="R140" s="55">
        <f t="shared" si="75"/>
        <v>0</v>
      </c>
      <c r="S140" s="52">
        <f t="shared" si="76"/>
        <v>0</v>
      </c>
      <c r="T140" s="276">
        <f t="shared" si="77"/>
        <v>0</v>
      </c>
      <c r="U140" s="62">
        <f t="shared" si="78"/>
        <v>0</v>
      </c>
    </row>
    <row r="141" spans="1:21" x14ac:dyDescent="0.25">
      <c r="A141" s="80" t="s">
        <v>177</v>
      </c>
      <c r="B141" s="52">
        <f>'DAY25'!H141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+(Table128[[#This Row],[OPENING ]]+Table128[[#This Row],[RECEIPTS]]+Table128[[#This Row],[RETURNS]])-(Table128[[#This Row],[EXCHANGED]]+Table128[[#This Row],[SALES]]+Table128[[#This Row],[ISSUES]])</f>
        <v>0</v>
      </c>
      <c r="I141" s="53">
        <v>0</v>
      </c>
      <c r="J141" s="58">
        <f t="shared" si="35"/>
        <v>0</v>
      </c>
      <c r="K141" s="53">
        <f>+'DAY25'!K141+'DAY26'!C141</f>
        <v>0</v>
      </c>
      <c r="L141" s="54">
        <f>+'DAY25'!L141+'DAY26'!D141</f>
        <v>0</v>
      </c>
      <c r="M141" s="55">
        <f>+'DAY25'!M141+'DAY26'!E141</f>
        <v>0</v>
      </c>
      <c r="N141" s="52">
        <f>+'DAY25'!N141+'DAY26'!F141</f>
        <v>0</v>
      </c>
      <c r="O141" s="276">
        <f>+'DAY25'!O141+'DAY26'!G141</f>
        <v>0</v>
      </c>
      <c r="P141" s="53">
        <f t="shared" si="73"/>
        <v>0</v>
      </c>
      <c r="Q141" s="54">
        <f t="shared" si="74"/>
        <v>0</v>
      </c>
      <c r="R141" s="55">
        <f t="shared" si="75"/>
        <v>0</v>
      </c>
      <c r="S141" s="52">
        <f t="shared" si="76"/>
        <v>0</v>
      </c>
      <c r="T141" s="276">
        <f t="shared" si="77"/>
        <v>0</v>
      </c>
      <c r="U141" s="62">
        <f t="shared" si="78"/>
        <v>0</v>
      </c>
    </row>
    <row r="142" spans="1:21" x14ac:dyDescent="0.25">
      <c r="A142" s="80" t="s">
        <v>176</v>
      </c>
      <c r="B142" s="52">
        <f>'DAY25'!H142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+(Table128[[#This Row],[OPENING ]]+Table128[[#This Row],[RECEIPTS]]+Table128[[#This Row],[RETURNS]])-(Table128[[#This Row],[EXCHANGED]]+Table128[[#This Row],[SALES]]+Table128[[#This Row],[ISSUES]])</f>
        <v>0</v>
      </c>
      <c r="I142" s="53">
        <v>0</v>
      </c>
      <c r="J142" s="58">
        <f t="shared" si="35"/>
        <v>0</v>
      </c>
      <c r="K142" s="53">
        <f>+'DAY25'!K142+'DAY26'!C142</f>
        <v>0</v>
      </c>
      <c r="L142" s="54">
        <f>+'DAY25'!L142+'DAY26'!D142</f>
        <v>0</v>
      </c>
      <c r="M142" s="55">
        <f>+'DAY25'!M142+'DAY26'!E142</f>
        <v>0</v>
      </c>
      <c r="N142" s="52">
        <f>+'DAY25'!N142+'DAY26'!F142</f>
        <v>0</v>
      </c>
      <c r="O142" s="276">
        <f>+'DAY25'!O142+'DAY26'!G142</f>
        <v>0</v>
      </c>
      <c r="P142" s="53">
        <f t="shared" si="73"/>
        <v>0</v>
      </c>
      <c r="Q142" s="54">
        <f t="shared" si="74"/>
        <v>0</v>
      </c>
      <c r="R142" s="55">
        <f t="shared" si="75"/>
        <v>0</v>
      </c>
      <c r="S142" s="52">
        <f t="shared" si="76"/>
        <v>0</v>
      </c>
      <c r="T142" s="276">
        <f t="shared" si="77"/>
        <v>0</v>
      </c>
      <c r="U142" s="62">
        <f t="shared" si="78"/>
        <v>0</v>
      </c>
    </row>
    <row r="143" spans="1:21" x14ac:dyDescent="0.25">
      <c r="A143" s="80" t="s">
        <v>210</v>
      </c>
      <c r="B143" s="52">
        <f>'DAY25'!H143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+(Table128[[#This Row],[OPENING ]]+Table128[[#This Row],[RECEIPTS]]+Table128[[#This Row],[RETURNS]])-(Table128[[#This Row],[EXCHANGED]]+Table128[[#This Row],[SALES]]+Table128[[#This Row],[ISSUES]])</f>
        <v>0</v>
      </c>
      <c r="I143" s="53">
        <v>0</v>
      </c>
      <c r="J143" s="58">
        <f t="shared" si="35"/>
        <v>0</v>
      </c>
      <c r="K143" s="53">
        <f>+'DAY25'!K143+'DAY26'!C143</f>
        <v>0</v>
      </c>
      <c r="L143" s="54">
        <f>+'DAY25'!L143+'DAY26'!D143</f>
        <v>0</v>
      </c>
      <c r="M143" s="55">
        <f>+'DAY25'!M143+'DAY26'!E143</f>
        <v>0</v>
      </c>
      <c r="N143" s="52">
        <f>+'DAY25'!N143+'DAY26'!F143</f>
        <v>0</v>
      </c>
      <c r="O143" s="276">
        <f>+'DAY25'!O143+'DAY26'!G143</f>
        <v>0</v>
      </c>
      <c r="P143" s="53">
        <f t="shared" si="73"/>
        <v>0</v>
      </c>
      <c r="Q143" s="54">
        <f t="shared" si="74"/>
        <v>0</v>
      </c>
      <c r="R143" s="55">
        <f t="shared" si="75"/>
        <v>0</v>
      </c>
      <c r="S143" s="52">
        <f t="shared" si="76"/>
        <v>0</v>
      </c>
      <c r="T143" s="276">
        <f t="shared" si="77"/>
        <v>0</v>
      </c>
      <c r="U143" s="62">
        <f t="shared" si="78"/>
        <v>0</v>
      </c>
    </row>
    <row r="144" spans="1:21" x14ac:dyDescent="0.25">
      <c r="A144" s="80" t="s">
        <v>211</v>
      </c>
      <c r="B144" s="52">
        <f>'DAY25'!H144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+(Table128[[#This Row],[OPENING ]]+Table128[[#This Row],[RECEIPTS]]+Table128[[#This Row],[RETURNS]])-(Table128[[#This Row],[EXCHANGED]]+Table128[[#This Row],[SALES]]+Table128[[#This Row],[ISSUES]])</f>
        <v>0</v>
      </c>
      <c r="I144" s="53">
        <v>0</v>
      </c>
      <c r="J144" s="58">
        <f t="shared" si="35"/>
        <v>0</v>
      </c>
      <c r="K144" s="53">
        <f>+'DAY25'!K144+'DAY26'!C144</f>
        <v>0</v>
      </c>
      <c r="L144" s="54">
        <f>+'DAY25'!L144+'DAY26'!D144</f>
        <v>0</v>
      </c>
      <c r="M144" s="55">
        <f>+'DAY25'!M144+'DAY26'!E144</f>
        <v>0</v>
      </c>
      <c r="N144" s="52">
        <f>+'DAY25'!N144+'DAY26'!F144</f>
        <v>0</v>
      </c>
      <c r="O144" s="276">
        <f>+'DAY25'!O144+'DAY26'!G144</f>
        <v>0</v>
      </c>
      <c r="P144" s="53">
        <f t="shared" si="73"/>
        <v>0</v>
      </c>
      <c r="Q144" s="54">
        <f t="shared" si="74"/>
        <v>0</v>
      </c>
      <c r="R144" s="55">
        <f t="shared" si="75"/>
        <v>0</v>
      </c>
      <c r="S144" s="52">
        <f t="shared" si="76"/>
        <v>0</v>
      </c>
      <c r="T144" s="276">
        <f t="shared" si="77"/>
        <v>0</v>
      </c>
      <c r="U144" s="62">
        <f t="shared" si="78"/>
        <v>0</v>
      </c>
    </row>
    <row r="145" spans="1:21" x14ac:dyDescent="0.25">
      <c r="A145" s="80" t="s">
        <v>214</v>
      </c>
      <c r="B145" s="52">
        <f>'DAY25'!H145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+(Table128[[#This Row],[OPENING ]]+Table128[[#This Row],[RECEIPTS]]+Table128[[#This Row],[RETURNS]])-(Table128[[#This Row],[EXCHANGED]]+Table128[[#This Row],[SALES]]+Table128[[#This Row],[ISSUES]])</f>
        <v>0</v>
      </c>
      <c r="I145" s="53">
        <v>0</v>
      </c>
      <c r="J145" s="58">
        <f t="shared" si="35"/>
        <v>0</v>
      </c>
      <c r="K145" s="53">
        <f>+'DAY25'!K145+'DAY26'!C145</f>
        <v>0</v>
      </c>
      <c r="L145" s="54">
        <f>+'DAY25'!L145+'DAY26'!D145</f>
        <v>0</v>
      </c>
      <c r="M145" s="55">
        <f>+'DAY25'!M145+'DAY26'!E145</f>
        <v>0</v>
      </c>
      <c r="N145" s="52">
        <f>+'DAY25'!N145+'DAY26'!F145</f>
        <v>0</v>
      </c>
      <c r="O145" s="276">
        <f>+'DAY25'!O145+'DAY26'!G145</f>
        <v>0</v>
      </c>
      <c r="P145" s="53">
        <f t="shared" si="73"/>
        <v>0</v>
      </c>
      <c r="Q145" s="54">
        <f t="shared" si="74"/>
        <v>0</v>
      </c>
      <c r="R145" s="55">
        <f t="shared" si="75"/>
        <v>0</v>
      </c>
      <c r="S145" s="52">
        <f t="shared" si="76"/>
        <v>0</v>
      </c>
      <c r="T145" s="276">
        <f t="shared" si="77"/>
        <v>0</v>
      </c>
      <c r="U145" s="62">
        <f t="shared" si="78"/>
        <v>0</v>
      </c>
    </row>
    <row r="146" spans="1:21" x14ac:dyDescent="0.25">
      <c r="A146" s="80" t="s">
        <v>215</v>
      </c>
      <c r="B146" s="52">
        <f>'DAY25'!H146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+(Table128[[#This Row],[OPENING ]]+Table128[[#This Row],[RECEIPTS]]+Table128[[#This Row],[RETURNS]])-(Table128[[#This Row],[EXCHANGED]]+Table128[[#This Row],[SALES]]+Table128[[#This Row],[ISSUES]])</f>
        <v>0</v>
      </c>
      <c r="I146" s="53">
        <v>0</v>
      </c>
      <c r="J146" s="58">
        <f t="shared" si="35"/>
        <v>0</v>
      </c>
      <c r="K146" s="53">
        <f>+'DAY25'!K146+'DAY26'!C146</f>
        <v>0</v>
      </c>
      <c r="L146" s="54">
        <f>+'DAY25'!L146+'DAY26'!D146</f>
        <v>0</v>
      </c>
      <c r="M146" s="55">
        <f>+'DAY25'!M146+'DAY26'!E146</f>
        <v>0</v>
      </c>
      <c r="N146" s="52">
        <f>+'DAY25'!N146+'DAY26'!F146</f>
        <v>0</v>
      </c>
      <c r="O146" s="276">
        <f>+'DAY25'!O146+'DAY26'!G146</f>
        <v>0</v>
      </c>
      <c r="P146" s="53">
        <f t="shared" si="73"/>
        <v>0</v>
      </c>
      <c r="Q146" s="54">
        <f t="shared" si="74"/>
        <v>0</v>
      </c>
      <c r="R146" s="55">
        <f t="shared" si="75"/>
        <v>0</v>
      </c>
      <c r="S146" s="52">
        <f t="shared" si="76"/>
        <v>0</v>
      </c>
      <c r="T146" s="276">
        <f t="shared" si="77"/>
        <v>0</v>
      </c>
      <c r="U146" s="62">
        <f t="shared" si="78"/>
        <v>0</v>
      </c>
    </row>
    <row r="147" spans="1:21" x14ac:dyDescent="0.25">
      <c r="A147" s="80" t="s">
        <v>233</v>
      </c>
      <c r="B147" s="52">
        <f>'DAY25'!H147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+(Table128[[#This Row],[OPENING ]]+Table128[[#This Row],[RECEIPTS]]+Table128[[#This Row],[RETURNS]])-(Table128[[#This Row],[EXCHANGED]]+Table128[[#This Row],[SALES]]+Table128[[#This Row],[ISSUES]])</f>
        <v>0</v>
      </c>
      <c r="I147" s="53">
        <v>0</v>
      </c>
      <c r="J147" s="58">
        <f t="shared" si="35"/>
        <v>0</v>
      </c>
      <c r="K147" s="53">
        <f>+'DAY25'!K147+'DAY26'!C147</f>
        <v>0</v>
      </c>
      <c r="L147" s="54">
        <f>+'DAY25'!L147+'DAY26'!D147</f>
        <v>0</v>
      </c>
      <c r="M147" s="55">
        <f>+'DAY25'!M147+'DAY26'!E147</f>
        <v>0</v>
      </c>
      <c r="N147" s="52">
        <f>+'DAY25'!N147+'DAY26'!F147</f>
        <v>0</v>
      </c>
      <c r="O147" s="276">
        <f>+'DAY25'!O147+'DAY26'!G147</f>
        <v>0</v>
      </c>
      <c r="P147" s="53">
        <f t="shared" si="73"/>
        <v>0</v>
      </c>
      <c r="Q147" s="54">
        <f t="shared" si="74"/>
        <v>0</v>
      </c>
      <c r="R147" s="55">
        <f t="shared" si="75"/>
        <v>0</v>
      </c>
      <c r="S147" s="52">
        <f t="shared" si="76"/>
        <v>0</v>
      </c>
      <c r="T147" s="276">
        <f t="shared" si="77"/>
        <v>0</v>
      </c>
      <c r="U147" s="62">
        <f t="shared" si="78"/>
        <v>0</v>
      </c>
    </row>
    <row r="148" spans="1:21" x14ac:dyDescent="0.25">
      <c r="A148" s="80" t="s">
        <v>236</v>
      </c>
      <c r="B148" s="52">
        <f>'DAY25'!H148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+(Table128[[#This Row],[OPENING ]]+Table128[[#This Row],[RECEIPTS]]+Table128[[#This Row],[RETURNS]])-(Table128[[#This Row],[EXCHANGED]]+Table128[[#This Row],[SALES]]+Table128[[#This Row],[ISSUES]])</f>
        <v>0</v>
      </c>
      <c r="I148" s="53">
        <v>0</v>
      </c>
      <c r="J148" s="58">
        <f t="shared" si="35"/>
        <v>0</v>
      </c>
      <c r="K148" s="53">
        <f>+'DAY25'!K148+'DAY26'!C148</f>
        <v>0</v>
      </c>
      <c r="L148" s="54">
        <f>+'DAY25'!L148+'DAY26'!D148</f>
        <v>0</v>
      </c>
      <c r="M148" s="55">
        <f>+'DAY25'!M148+'DAY26'!E148</f>
        <v>0</v>
      </c>
      <c r="N148" s="52">
        <f>+'DAY25'!N148+'DAY26'!F148</f>
        <v>0</v>
      </c>
      <c r="O148" s="276">
        <f>+'DAY25'!O148+'DAY26'!G148</f>
        <v>0</v>
      </c>
      <c r="P148" s="53">
        <f t="shared" si="73"/>
        <v>0</v>
      </c>
      <c r="Q148" s="54">
        <f t="shared" si="74"/>
        <v>0</v>
      </c>
      <c r="R148" s="55">
        <f t="shared" si="75"/>
        <v>0</v>
      </c>
      <c r="S148" s="52">
        <f t="shared" si="76"/>
        <v>0</v>
      </c>
      <c r="T148" s="276">
        <f t="shared" si="77"/>
        <v>0</v>
      </c>
      <c r="U148" s="62">
        <f t="shared" si="78"/>
        <v>0</v>
      </c>
    </row>
    <row r="149" spans="1:21" ht="15.75" thickBot="1" x14ac:dyDescent="0.3">
      <c r="A149" s="142"/>
      <c r="B149" s="52">
        <f>'DAY25'!H149</f>
        <v>0</v>
      </c>
      <c r="C149" s="53">
        <v>0</v>
      </c>
      <c r="D149" s="54">
        <v>0</v>
      </c>
      <c r="E149" s="55">
        <v>0</v>
      </c>
      <c r="F149" s="52">
        <v>0</v>
      </c>
      <c r="G149" s="276">
        <v>0</v>
      </c>
      <c r="H149" s="54">
        <f>+(Table128[[#This Row],[OPENING ]]+Table128[[#This Row],[RECEIPTS]]+Table128[[#This Row],[RETURNS]])-(Table128[[#This Row],[EXCHANGED]]+Table128[[#This Row],[SALES]]+Table128[[#This Row],[ISSUES]])</f>
        <v>0</v>
      </c>
      <c r="I149" s="144">
        <v>0</v>
      </c>
      <c r="J149" s="148">
        <f t="shared" si="35"/>
        <v>0</v>
      </c>
      <c r="K149" s="53">
        <f>+'DAY25'!K149+'DAY26'!C149</f>
        <v>0</v>
      </c>
      <c r="L149" s="54">
        <f>+'DAY25'!L149+'DAY26'!D149</f>
        <v>0</v>
      </c>
      <c r="M149" s="55">
        <f>+'DAY25'!M149+'DAY26'!E149</f>
        <v>0</v>
      </c>
      <c r="N149" s="52">
        <f>+'DAY25'!N149+'DAY26'!F149</f>
        <v>0</v>
      </c>
      <c r="O149" s="276">
        <f>+'DAY25'!O149+'DAY26'!G149</f>
        <v>0</v>
      </c>
      <c r="P149" s="53">
        <f t="shared" si="73"/>
        <v>0</v>
      </c>
      <c r="Q149" s="54">
        <f t="shared" si="74"/>
        <v>0</v>
      </c>
      <c r="R149" s="55">
        <f t="shared" si="75"/>
        <v>0</v>
      </c>
      <c r="S149" s="52">
        <f t="shared" si="76"/>
        <v>0</v>
      </c>
      <c r="T149" s="276">
        <f t="shared" si="77"/>
        <v>0</v>
      </c>
      <c r="U149" s="167">
        <f t="shared" si="78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79">SUM(C128:C149)</f>
        <v>0</v>
      </c>
      <c r="D150" s="162">
        <f t="shared" si="79"/>
        <v>0</v>
      </c>
      <c r="E150" s="163">
        <f t="shared" si="79"/>
        <v>0</v>
      </c>
      <c r="F150" s="160">
        <f t="shared" si="79"/>
        <v>0</v>
      </c>
      <c r="G150" s="277">
        <f t="shared" ref="G150:T150" si="80">SUM(G128:G149)</f>
        <v>0</v>
      </c>
      <c r="H150" s="162">
        <f t="shared" si="80"/>
        <v>5847.2999999999993</v>
      </c>
      <c r="I150" s="161">
        <f t="shared" si="80"/>
        <v>0</v>
      </c>
      <c r="J150" s="165">
        <f t="shared" si="80"/>
        <v>-5847.2999999999993</v>
      </c>
      <c r="K150" s="161">
        <f t="shared" si="80"/>
        <v>20</v>
      </c>
      <c r="L150" s="174">
        <f t="shared" si="80"/>
        <v>0</v>
      </c>
      <c r="M150" s="163">
        <f t="shared" si="80"/>
        <v>0</v>
      </c>
      <c r="N150" s="160">
        <f t="shared" si="80"/>
        <v>0</v>
      </c>
      <c r="O150" s="277">
        <f t="shared" si="80"/>
        <v>2006.8</v>
      </c>
      <c r="P150" s="161">
        <f t="shared" si="80"/>
        <v>0.76923076923076927</v>
      </c>
      <c r="Q150" s="162">
        <f t="shared" si="80"/>
        <v>0</v>
      </c>
      <c r="R150" s="163">
        <f t="shared" si="80"/>
        <v>0</v>
      </c>
      <c r="S150" s="160">
        <f t="shared" si="80"/>
        <v>0</v>
      </c>
      <c r="T150" s="277">
        <f t="shared" si="80"/>
        <v>77.184615384615384</v>
      </c>
      <c r="U150" s="166">
        <f t="shared" si="78"/>
        <v>75.009769094138534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'DAY25'!H153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+(Table128[[#This Row],[OPENING ]]+Table128[[#This Row],[RECEIPTS]]+Table128[[#This Row],[RETURNS]])-(Table128[[#This Row],[EXCHANGED]]+Table128[[#This Row],[SALES]]+Table128[[#This Row],[ISSUES]])</f>
        <v>0</v>
      </c>
      <c r="I153" s="53">
        <v>0</v>
      </c>
      <c r="J153" s="58">
        <f t="shared" si="35"/>
        <v>0</v>
      </c>
      <c r="K153" s="53">
        <f>+'DAY25'!K153+'DAY26'!C153</f>
        <v>0</v>
      </c>
      <c r="L153" s="54">
        <f>+'DAY25'!L153+'DAY26'!D153</f>
        <v>0</v>
      </c>
      <c r="M153" s="55">
        <f>+'DAY25'!M153+'DAY26'!E153</f>
        <v>0</v>
      </c>
      <c r="N153" s="52">
        <f>+'DAY25'!N153+'DAY26'!F153</f>
        <v>0</v>
      </c>
      <c r="O153" s="276">
        <f>+'DAY25'!O153+'DAY26'!G153</f>
        <v>0</v>
      </c>
      <c r="P153" s="53">
        <f t="shared" ref="P153" si="81">+K153/26</f>
        <v>0</v>
      </c>
      <c r="Q153" s="54">
        <f>+L153/26</f>
        <v>0</v>
      </c>
      <c r="R153" s="55">
        <f t="shared" ref="R153" si="82">+M153/26</f>
        <v>0</v>
      </c>
      <c r="S153" s="52">
        <f t="shared" ref="S153" si="83">+N153/26</f>
        <v>0</v>
      </c>
      <c r="T153" s="276">
        <f t="shared" ref="T153" si="84">+O153/26</f>
        <v>0</v>
      </c>
      <c r="U153" s="62">
        <f t="shared" si="78"/>
        <v>0</v>
      </c>
    </row>
    <row r="154" spans="1:21" x14ac:dyDescent="0.25">
      <c r="A154" s="318" t="s">
        <v>67</v>
      </c>
      <c r="B154" s="52">
        <f>'DAY25'!H154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+(Table128[[#This Row],[OPENING ]]+Table128[[#This Row],[RECEIPTS]]+Table128[[#This Row],[RETURNS]])-(Table128[[#This Row],[EXCHANGED]]+Table128[[#This Row],[SALES]]+Table128[[#This Row],[ISSUES]])</f>
        <v>7.6</v>
      </c>
      <c r="I154" s="53">
        <v>0</v>
      </c>
      <c r="J154" s="58">
        <f t="shared" si="35"/>
        <v>-7.6</v>
      </c>
      <c r="K154" s="53">
        <f>+'DAY25'!K154+'DAY26'!C154</f>
        <v>0</v>
      </c>
      <c r="L154" s="54">
        <f>+'DAY25'!L154+'DAY26'!D154</f>
        <v>0</v>
      </c>
      <c r="M154" s="55">
        <f>+'DAY25'!M154+'DAY26'!E154</f>
        <v>0</v>
      </c>
      <c r="N154" s="52">
        <f>+'DAY25'!N154+'DAY26'!F154</f>
        <v>0</v>
      </c>
      <c r="O154" s="276">
        <f>+'DAY25'!O154+'DAY26'!G154</f>
        <v>0</v>
      </c>
      <c r="P154" s="53">
        <f t="shared" ref="P154:P213" si="85">+K154/26</f>
        <v>0</v>
      </c>
      <c r="Q154" s="54">
        <f t="shared" ref="Q154:Q213" si="86">+L154/26</f>
        <v>0</v>
      </c>
      <c r="R154" s="55">
        <f t="shared" ref="R154:R213" si="87">+M154/26</f>
        <v>0</v>
      </c>
      <c r="S154" s="52">
        <f t="shared" ref="S154:S213" si="88">+N154/26</f>
        <v>0</v>
      </c>
      <c r="T154" s="276">
        <f t="shared" ref="T154:T213" si="89">+O154/26</f>
        <v>0</v>
      </c>
      <c r="U154" s="62">
        <f t="shared" si="78"/>
        <v>0</v>
      </c>
    </row>
    <row r="155" spans="1:21" x14ac:dyDescent="0.25">
      <c r="A155" s="318" t="s">
        <v>68</v>
      </c>
      <c r="B155" s="52">
        <f>'DAY25'!H155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+(Table128[[#This Row],[OPENING ]]+Table128[[#This Row],[RECEIPTS]]+Table128[[#This Row],[RETURNS]])-(Table128[[#This Row],[EXCHANGED]]+Table128[[#This Row],[SALES]]+Table128[[#This Row],[ISSUES]])</f>
        <v>0</v>
      </c>
      <c r="I155" s="53">
        <v>0</v>
      </c>
      <c r="J155" s="58">
        <f t="shared" si="35"/>
        <v>0</v>
      </c>
      <c r="K155" s="53">
        <f>+'DAY25'!K155+'DAY26'!C155</f>
        <v>0</v>
      </c>
      <c r="L155" s="54">
        <f>+'DAY25'!L155+'DAY26'!D155</f>
        <v>0</v>
      </c>
      <c r="M155" s="55">
        <f>+'DAY25'!M155+'DAY26'!E155</f>
        <v>0</v>
      </c>
      <c r="N155" s="52">
        <f>+'DAY25'!N155+'DAY26'!F155</f>
        <v>0</v>
      </c>
      <c r="O155" s="276">
        <f>+'DAY25'!O155+'DAY26'!G155</f>
        <v>0</v>
      </c>
      <c r="P155" s="53">
        <f t="shared" si="85"/>
        <v>0</v>
      </c>
      <c r="Q155" s="54">
        <f t="shared" si="86"/>
        <v>0</v>
      </c>
      <c r="R155" s="55">
        <f t="shared" si="87"/>
        <v>0</v>
      </c>
      <c r="S155" s="52">
        <f t="shared" si="88"/>
        <v>0</v>
      </c>
      <c r="T155" s="276">
        <f t="shared" si="89"/>
        <v>0</v>
      </c>
      <c r="U155" s="62">
        <f t="shared" si="78"/>
        <v>0</v>
      </c>
    </row>
    <row r="156" spans="1:21" x14ac:dyDescent="0.25">
      <c r="A156" s="85" t="s">
        <v>69</v>
      </c>
      <c r="B156" s="52">
        <f>'DAY25'!H156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+(Table128[[#This Row],[OPENING ]]+Table128[[#This Row],[RECEIPTS]]+Table128[[#This Row],[RETURNS]])-(Table128[[#This Row],[EXCHANGED]]+Table128[[#This Row],[SALES]]+Table128[[#This Row],[ISSUES]])</f>
        <v>0</v>
      </c>
      <c r="I156" s="53">
        <v>0</v>
      </c>
      <c r="J156" s="58">
        <f t="shared" si="35"/>
        <v>0</v>
      </c>
      <c r="K156" s="53">
        <f>+'DAY25'!K156+'DAY26'!C156</f>
        <v>0</v>
      </c>
      <c r="L156" s="54">
        <f>+'DAY25'!L156+'DAY26'!D156</f>
        <v>0</v>
      </c>
      <c r="M156" s="55">
        <f>+'DAY25'!M156+'DAY26'!E156</f>
        <v>0</v>
      </c>
      <c r="N156" s="52">
        <f>+'DAY25'!N156+'DAY26'!F156</f>
        <v>0</v>
      </c>
      <c r="O156" s="276">
        <f>+'DAY25'!O156+'DAY26'!G156</f>
        <v>0</v>
      </c>
      <c r="P156" s="53">
        <f t="shared" si="85"/>
        <v>0</v>
      </c>
      <c r="Q156" s="54">
        <f t="shared" si="86"/>
        <v>0</v>
      </c>
      <c r="R156" s="55">
        <f t="shared" si="87"/>
        <v>0</v>
      </c>
      <c r="S156" s="52">
        <f t="shared" si="88"/>
        <v>0</v>
      </c>
      <c r="T156" s="276">
        <f t="shared" si="89"/>
        <v>0</v>
      </c>
      <c r="U156" s="62">
        <f t="shared" si="78"/>
        <v>0</v>
      </c>
    </row>
    <row r="157" spans="1:21" x14ac:dyDescent="0.25">
      <c r="A157" s="85" t="s">
        <v>70</v>
      </c>
      <c r="B157" s="52">
        <f>'DAY25'!H157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+(Table128[[#This Row],[OPENING ]]+Table128[[#This Row],[RECEIPTS]]+Table128[[#This Row],[RETURNS]])-(Table128[[#This Row],[EXCHANGED]]+Table128[[#This Row],[SALES]]+Table128[[#This Row],[ISSUES]])</f>
        <v>0</v>
      </c>
      <c r="I157" s="53">
        <v>0</v>
      </c>
      <c r="J157" s="58">
        <f t="shared" ref="J157:J220" si="90">+I157-H157</f>
        <v>0</v>
      </c>
      <c r="K157" s="53">
        <f>+'DAY25'!K157+'DAY26'!C157</f>
        <v>0</v>
      </c>
      <c r="L157" s="54">
        <f>+'DAY25'!L157+'DAY26'!D157</f>
        <v>0</v>
      </c>
      <c r="M157" s="55">
        <f>+'DAY25'!M157+'DAY26'!E157</f>
        <v>0</v>
      </c>
      <c r="N157" s="52">
        <f>+'DAY25'!N157+'DAY26'!F157</f>
        <v>0</v>
      </c>
      <c r="O157" s="276">
        <f>+'DAY25'!O157+'DAY26'!G157</f>
        <v>0</v>
      </c>
      <c r="P157" s="53">
        <f t="shared" si="85"/>
        <v>0</v>
      </c>
      <c r="Q157" s="54">
        <f t="shared" si="86"/>
        <v>0</v>
      </c>
      <c r="R157" s="55">
        <f t="shared" si="87"/>
        <v>0</v>
      </c>
      <c r="S157" s="52">
        <f t="shared" si="88"/>
        <v>0</v>
      </c>
      <c r="T157" s="276">
        <f t="shared" si="89"/>
        <v>0</v>
      </c>
      <c r="U157" s="62">
        <f t="shared" si="78"/>
        <v>0</v>
      </c>
    </row>
    <row r="158" spans="1:21" x14ac:dyDescent="0.25">
      <c r="A158" s="85" t="s">
        <v>71</v>
      </c>
      <c r="B158" s="52">
        <f>'DAY25'!H158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+(Table128[[#This Row],[OPENING ]]+Table128[[#This Row],[RECEIPTS]]+Table128[[#This Row],[RETURNS]])-(Table128[[#This Row],[EXCHANGED]]+Table128[[#This Row],[SALES]]+Table128[[#This Row],[ISSUES]])</f>
        <v>0</v>
      </c>
      <c r="I158" s="53">
        <v>0</v>
      </c>
      <c r="J158" s="58">
        <f t="shared" si="90"/>
        <v>0</v>
      </c>
      <c r="K158" s="53">
        <f>+'DAY25'!K158+'DAY26'!C158</f>
        <v>0</v>
      </c>
      <c r="L158" s="54">
        <f>+'DAY25'!L158+'DAY26'!D158</f>
        <v>0</v>
      </c>
      <c r="M158" s="55">
        <f>+'DAY25'!M158+'DAY26'!E158</f>
        <v>0</v>
      </c>
      <c r="N158" s="52">
        <f>+'DAY25'!N158+'DAY26'!F158</f>
        <v>0</v>
      </c>
      <c r="O158" s="276">
        <f>+'DAY25'!O158+'DAY26'!G158</f>
        <v>0</v>
      </c>
      <c r="P158" s="53">
        <f t="shared" si="85"/>
        <v>0</v>
      </c>
      <c r="Q158" s="54">
        <f t="shared" si="86"/>
        <v>0</v>
      </c>
      <c r="R158" s="55">
        <f t="shared" si="87"/>
        <v>0</v>
      </c>
      <c r="S158" s="52">
        <f t="shared" si="88"/>
        <v>0</v>
      </c>
      <c r="T158" s="276">
        <f t="shared" si="89"/>
        <v>0</v>
      </c>
      <c r="U158" s="62">
        <f t="shared" si="78"/>
        <v>0</v>
      </c>
    </row>
    <row r="159" spans="1:21" x14ac:dyDescent="0.25">
      <c r="A159" s="86" t="s">
        <v>72</v>
      </c>
      <c r="B159" s="52">
        <f>'DAY25'!H159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+(Table128[[#This Row],[OPENING ]]+Table128[[#This Row],[RECEIPTS]]+Table128[[#This Row],[RETURNS]])-(Table128[[#This Row],[EXCHANGED]]+Table128[[#This Row],[SALES]]+Table128[[#This Row],[ISSUES]])</f>
        <v>0</v>
      </c>
      <c r="I159" s="53">
        <v>0</v>
      </c>
      <c r="J159" s="58">
        <f t="shared" si="90"/>
        <v>0</v>
      </c>
      <c r="K159" s="53">
        <f>+'DAY25'!K159+'DAY26'!C159</f>
        <v>0</v>
      </c>
      <c r="L159" s="54">
        <f>+'DAY25'!L159+'DAY26'!D159</f>
        <v>0</v>
      </c>
      <c r="M159" s="55">
        <f>+'DAY25'!M159+'DAY26'!E159</f>
        <v>0</v>
      </c>
      <c r="N159" s="52">
        <f>+'DAY25'!N159+'DAY26'!F159</f>
        <v>0</v>
      </c>
      <c r="O159" s="276">
        <f>+'DAY25'!O159+'DAY26'!G159</f>
        <v>0</v>
      </c>
      <c r="P159" s="53">
        <f t="shared" si="85"/>
        <v>0</v>
      </c>
      <c r="Q159" s="54">
        <f t="shared" si="86"/>
        <v>0</v>
      </c>
      <c r="R159" s="55">
        <f t="shared" si="87"/>
        <v>0</v>
      </c>
      <c r="S159" s="52">
        <f t="shared" si="88"/>
        <v>0</v>
      </c>
      <c r="T159" s="276">
        <f t="shared" si="89"/>
        <v>0</v>
      </c>
      <c r="U159" s="62">
        <f t="shared" si="78"/>
        <v>0</v>
      </c>
    </row>
    <row r="160" spans="1:21" x14ac:dyDescent="0.25">
      <c r="A160" s="86" t="s">
        <v>73</v>
      </c>
      <c r="B160" s="52">
        <f>'DAY25'!H160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+(Table128[[#This Row],[OPENING ]]+Table128[[#This Row],[RECEIPTS]]+Table128[[#This Row],[RETURNS]])-(Table128[[#This Row],[EXCHANGED]]+Table128[[#This Row],[SALES]]+Table128[[#This Row],[ISSUES]])</f>
        <v>0</v>
      </c>
      <c r="I160" s="53">
        <v>0</v>
      </c>
      <c r="J160" s="58">
        <f t="shared" si="90"/>
        <v>0</v>
      </c>
      <c r="K160" s="53">
        <f>+'DAY25'!K160+'DAY26'!C160</f>
        <v>0</v>
      </c>
      <c r="L160" s="54">
        <f>+'DAY25'!L160+'DAY26'!D160</f>
        <v>0</v>
      </c>
      <c r="M160" s="55">
        <f>+'DAY25'!M160+'DAY26'!E160</f>
        <v>0</v>
      </c>
      <c r="N160" s="52">
        <f>+'DAY25'!N160+'DAY26'!F160</f>
        <v>0</v>
      </c>
      <c r="O160" s="276">
        <f>+'DAY25'!O160+'DAY26'!G160</f>
        <v>0</v>
      </c>
      <c r="P160" s="53">
        <f t="shared" si="85"/>
        <v>0</v>
      </c>
      <c r="Q160" s="54">
        <f t="shared" si="86"/>
        <v>0</v>
      </c>
      <c r="R160" s="55">
        <f t="shared" si="87"/>
        <v>0</v>
      </c>
      <c r="S160" s="52">
        <f t="shared" si="88"/>
        <v>0</v>
      </c>
      <c r="T160" s="276">
        <f t="shared" si="89"/>
        <v>0</v>
      </c>
      <c r="U160" s="62">
        <f t="shared" si="78"/>
        <v>0</v>
      </c>
    </row>
    <row r="161" spans="1:21" x14ac:dyDescent="0.25">
      <c r="A161" s="87" t="s">
        <v>74</v>
      </c>
      <c r="B161" s="52">
        <f>'DAY25'!H161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+(Table128[[#This Row],[OPENING ]]+Table128[[#This Row],[RECEIPTS]]+Table128[[#This Row],[RETURNS]])-(Table128[[#This Row],[EXCHANGED]]+Table128[[#This Row],[SALES]]+Table128[[#This Row],[ISSUES]])</f>
        <v>562</v>
      </c>
      <c r="I161" s="53">
        <v>0</v>
      </c>
      <c r="J161" s="58">
        <f>+I161-H161</f>
        <v>-562</v>
      </c>
      <c r="K161" s="53">
        <f>+'DAY25'!K161+'DAY26'!C161</f>
        <v>0</v>
      </c>
      <c r="L161" s="54">
        <f>+'DAY25'!L161+'DAY26'!D161</f>
        <v>0</v>
      </c>
      <c r="M161" s="55">
        <f>+'DAY25'!M161+'DAY26'!E161</f>
        <v>0</v>
      </c>
      <c r="N161" s="52">
        <f>+'DAY25'!N161+'DAY26'!F161</f>
        <v>0</v>
      </c>
      <c r="O161" s="276">
        <f>+'DAY25'!O161+'DAY26'!G161</f>
        <v>0</v>
      </c>
      <c r="P161" s="53">
        <f t="shared" si="85"/>
        <v>0</v>
      </c>
      <c r="Q161" s="54">
        <f t="shared" si="86"/>
        <v>0</v>
      </c>
      <c r="R161" s="55">
        <f t="shared" si="87"/>
        <v>0</v>
      </c>
      <c r="S161" s="52">
        <f t="shared" si="88"/>
        <v>0</v>
      </c>
      <c r="T161" s="276">
        <f t="shared" si="89"/>
        <v>0</v>
      </c>
      <c r="U161" s="62">
        <f t="shared" si="78"/>
        <v>0</v>
      </c>
    </row>
    <row r="162" spans="1:21" x14ac:dyDescent="0.25">
      <c r="A162" s="88" t="s">
        <v>75</v>
      </c>
      <c r="B162" s="52">
        <f>'DAY25'!H162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+(Table128[[#This Row],[OPENING ]]+Table128[[#This Row],[RECEIPTS]]+Table128[[#This Row],[RETURNS]])-(Table128[[#This Row],[EXCHANGED]]+Table128[[#This Row],[SALES]]+Table128[[#This Row],[ISSUES]])</f>
        <v>0</v>
      </c>
      <c r="I162" s="53">
        <v>0</v>
      </c>
      <c r="J162" s="58">
        <f t="shared" si="90"/>
        <v>0</v>
      </c>
      <c r="K162" s="53">
        <f>+'DAY25'!K162+'DAY26'!C162</f>
        <v>0</v>
      </c>
      <c r="L162" s="54">
        <f>+'DAY25'!L162+'DAY26'!D162</f>
        <v>0</v>
      </c>
      <c r="M162" s="55">
        <f>+'DAY25'!M162+'DAY26'!E162</f>
        <v>0</v>
      </c>
      <c r="N162" s="52">
        <f>+'DAY25'!N162+'DAY26'!F162</f>
        <v>0</v>
      </c>
      <c r="O162" s="276">
        <f>+'DAY25'!O162+'DAY26'!G162</f>
        <v>0</v>
      </c>
      <c r="P162" s="53">
        <f t="shared" si="85"/>
        <v>0</v>
      </c>
      <c r="Q162" s="54">
        <f t="shared" si="86"/>
        <v>0</v>
      </c>
      <c r="R162" s="55">
        <f t="shared" si="87"/>
        <v>0</v>
      </c>
      <c r="S162" s="52">
        <f t="shared" si="88"/>
        <v>0</v>
      </c>
      <c r="T162" s="276">
        <f t="shared" si="89"/>
        <v>0</v>
      </c>
      <c r="U162" s="62">
        <f t="shared" si="78"/>
        <v>0</v>
      </c>
    </row>
    <row r="163" spans="1:21" x14ac:dyDescent="0.25">
      <c r="A163" s="88" t="s">
        <v>76</v>
      </c>
      <c r="B163" s="52">
        <f>'DAY25'!H163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+(Table128[[#This Row],[OPENING ]]+Table128[[#This Row],[RECEIPTS]]+Table128[[#This Row],[RETURNS]])-(Table128[[#This Row],[EXCHANGED]]+Table128[[#This Row],[SALES]]+Table128[[#This Row],[ISSUES]])</f>
        <v>0</v>
      </c>
      <c r="I163" s="53">
        <v>0</v>
      </c>
      <c r="J163" s="58">
        <f t="shared" si="90"/>
        <v>0</v>
      </c>
      <c r="K163" s="53">
        <f>+'DAY25'!K163+'DAY26'!C163</f>
        <v>0</v>
      </c>
      <c r="L163" s="54">
        <f>+'DAY25'!L163+'DAY26'!D163</f>
        <v>0</v>
      </c>
      <c r="M163" s="55">
        <f>+'DAY25'!M163+'DAY26'!E163</f>
        <v>0</v>
      </c>
      <c r="N163" s="52">
        <f>+'DAY25'!N163+'DAY26'!F163</f>
        <v>0</v>
      </c>
      <c r="O163" s="276">
        <f>+'DAY25'!O163+'DAY26'!G163</f>
        <v>0</v>
      </c>
      <c r="P163" s="53">
        <f t="shared" si="85"/>
        <v>0</v>
      </c>
      <c r="Q163" s="54">
        <f t="shared" si="86"/>
        <v>0</v>
      </c>
      <c r="R163" s="55">
        <f t="shared" si="87"/>
        <v>0</v>
      </c>
      <c r="S163" s="52">
        <f t="shared" si="88"/>
        <v>0</v>
      </c>
      <c r="T163" s="276">
        <f t="shared" si="89"/>
        <v>0</v>
      </c>
      <c r="U163" s="62">
        <f t="shared" si="78"/>
        <v>0</v>
      </c>
    </row>
    <row r="164" spans="1:21" x14ac:dyDescent="0.25">
      <c r="A164" s="87" t="s">
        <v>77</v>
      </c>
      <c r="B164" s="52">
        <f>'DAY25'!H164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+(Table128[[#This Row],[OPENING ]]+Table128[[#This Row],[RECEIPTS]]+Table128[[#This Row],[RETURNS]])-(Table128[[#This Row],[EXCHANGED]]+Table128[[#This Row],[SALES]]+Table128[[#This Row],[ISSUES]])</f>
        <v>4</v>
      </c>
      <c r="I164" s="53">
        <v>0</v>
      </c>
      <c r="J164" s="58">
        <f t="shared" si="90"/>
        <v>-4</v>
      </c>
      <c r="K164" s="53">
        <f>+'DAY25'!K164+'DAY26'!C164</f>
        <v>0</v>
      </c>
      <c r="L164" s="54">
        <f>+'DAY25'!L164+'DAY26'!D164</f>
        <v>0</v>
      </c>
      <c r="M164" s="55">
        <f>+'DAY25'!M164+'DAY26'!E164</f>
        <v>0</v>
      </c>
      <c r="N164" s="52">
        <f>+'DAY25'!N164+'DAY26'!F164</f>
        <v>0</v>
      </c>
      <c r="O164" s="276">
        <f>+'DAY25'!O164+'DAY26'!G164</f>
        <v>0</v>
      </c>
      <c r="P164" s="53">
        <f t="shared" si="85"/>
        <v>0</v>
      </c>
      <c r="Q164" s="54">
        <f t="shared" si="86"/>
        <v>0</v>
      </c>
      <c r="R164" s="55">
        <f t="shared" si="87"/>
        <v>0</v>
      </c>
      <c r="S164" s="52">
        <f t="shared" si="88"/>
        <v>0</v>
      </c>
      <c r="T164" s="276">
        <f t="shared" si="89"/>
        <v>0</v>
      </c>
      <c r="U164" s="62">
        <f t="shared" si="78"/>
        <v>0</v>
      </c>
    </row>
    <row r="165" spans="1:21" x14ac:dyDescent="0.25">
      <c r="A165" s="109" t="s">
        <v>78</v>
      </c>
      <c r="B165" s="52">
        <f>'DAY25'!H165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+(Table128[[#This Row],[OPENING ]]+Table128[[#This Row],[RECEIPTS]]+Table128[[#This Row],[RETURNS]])-(Table128[[#This Row],[EXCHANGED]]+Table128[[#This Row],[SALES]]+Table128[[#This Row],[ISSUES]])</f>
        <v>0</v>
      </c>
      <c r="I165" s="53">
        <v>0</v>
      </c>
      <c r="J165" s="58">
        <f t="shared" si="90"/>
        <v>0</v>
      </c>
      <c r="K165" s="53">
        <f>+'DAY25'!K165+'DAY26'!C165</f>
        <v>0</v>
      </c>
      <c r="L165" s="54">
        <f>+'DAY25'!L165+'DAY26'!D165</f>
        <v>0</v>
      </c>
      <c r="M165" s="55">
        <f>+'DAY25'!M165+'DAY26'!E165</f>
        <v>0</v>
      </c>
      <c r="N165" s="52">
        <f>+'DAY25'!N165+'DAY26'!F165</f>
        <v>0</v>
      </c>
      <c r="O165" s="276">
        <f>+'DAY25'!O165+'DAY26'!G165</f>
        <v>0</v>
      </c>
      <c r="P165" s="53">
        <f t="shared" si="85"/>
        <v>0</v>
      </c>
      <c r="Q165" s="54">
        <f t="shared" si="86"/>
        <v>0</v>
      </c>
      <c r="R165" s="55">
        <f t="shared" si="87"/>
        <v>0</v>
      </c>
      <c r="S165" s="52">
        <f t="shared" si="88"/>
        <v>0</v>
      </c>
      <c r="T165" s="276">
        <f t="shared" si="89"/>
        <v>0</v>
      </c>
      <c r="U165" s="62">
        <f t="shared" si="78"/>
        <v>0</v>
      </c>
    </row>
    <row r="166" spans="1:21" x14ac:dyDescent="0.25">
      <c r="A166" s="109" t="s">
        <v>79</v>
      </c>
      <c r="B166" s="52">
        <f>'DAY25'!H166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+(Table128[[#This Row],[OPENING ]]+Table128[[#This Row],[RECEIPTS]]+Table128[[#This Row],[RETURNS]])-(Table128[[#This Row],[EXCHANGED]]+Table128[[#This Row],[SALES]]+Table128[[#This Row],[ISSUES]])</f>
        <v>0</v>
      </c>
      <c r="I166" s="53">
        <v>0</v>
      </c>
      <c r="J166" s="58">
        <f t="shared" si="90"/>
        <v>0</v>
      </c>
      <c r="K166" s="53">
        <f>+'DAY25'!K166+'DAY26'!C166</f>
        <v>0</v>
      </c>
      <c r="L166" s="54">
        <f>+'DAY25'!L166+'DAY26'!D166</f>
        <v>0</v>
      </c>
      <c r="M166" s="55">
        <f>+'DAY25'!M166+'DAY26'!E166</f>
        <v>0</v>
      </c>
      <c r="N166" s="52">
        <f>+'DAY25'!N166+'DAY26'!F166</f>
        <v>0</v>
      </c>
      <c r="O166" s="276">
        <f>+'DAY25'!O166+'DAY26'!G166</f>
        <v>0</v>
      </c>
      <c r="P166" s="53">
        <f t="shared" si="85"/>
        <v>0</v>
      </c>
      <c r="Q166" s="54">
        <f t="shared" si="86"/>
        <v>0</v>
      </c>
      <c r="R166" s="55">
        <f t="shared" si="87"/>
        <v>0</v>
      </c>
      <c r="S166" s="52">
        <f t="shared" si="88"/>
        <v>0</v>
      </c>
      <c r="T166" s="276">
        <f t="shared" si="89"/>
        <v>0</v>
      </c>
      <c r="U166" s="62">
        <f t="shared" si="78"/>
        <v>0</v>
      </c>
    </row>
    <row r="167" spans="1:21" x14ac:dyDescent="0.25">
      <c r="A167" s="109" t="s">
        <v>109</v>
      </c>
      <c r="B167" s="52">
        <f>'DAY25'!H167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+(Table128[[#This Row],[OPENING ]]+Table128[[#This Row],[RECEIPTS]]+Table128[[#This Row],[RETURNS]])-(Table128[[#This Row],[EXCHANGED]]+Table128[[#This Row],[SALES]]+Table128[[#This Row],[ISSUES]])</f>
        <v>317.2</v>
      </c>
      <c r="I167" s="53">
        <v>0</v>
      </c>
      <c r="J167" s="58">
        <f t="shared" si="90"/>
        <v>-317.2</v>
      </c>
      <c r="K167" s="53">
        <f>+'DAY25'!K167+'DAY26'!C167</f>
        <v>0</v>
      </c>
      <c r="L167" s="54">
        <f>+'DAY25'!L167+'DAY26'!D167</f>
        <v>0</v>
      </c>
      <c r="M167" s="55">
        <f>+'DAY25'!M167+'DAY26'!E167</f>
        <v>0</v>
      </c>
      <c r="N167" s="52">
        <f>+'DAY25'!N167+'DAY26'!F167</f>
        <v>0</v>
      </c>
      <c r="O167" s="276">
        <f>+'DAY25'!O167+'DAY26'!G167</f>
        <v>0</v>
      </c>
      <c r="P167" s="53">
        <f t="shared" si="85"/>
        <v>0</v>
      </c>
      <c r="Q167" s="54">
        <f t="shared" si="86"/>
        <v>0</v>
      </c>
      <c r="R167" s="55">
        <f t="shared" si="87"/>
        <v>0</v>
      </c>
      <c r="S167" s="52">
        <f t="shared" si="88"/>
        <v>0</v>
      </c>
      <c r="T167" s="276">
        <f t="shared" si="89"/>
        <v>0</v>
      </c>
      <c r="U167" s="62">
        <f t="shared" si="78"/>
        <v>0</v>
      </c>
    </row>
    <row r="168" spans="1:21" x14ac:dyDescent="0.25">
      <c r="A168" s="109" t="s">
        <v>110</v>
      </c>
      <c r="B168" s="52">
        <f>'DAY25'!H168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+(Table128[[#This Row],[OPENING ]]+Table128[[#This Row],[RECEIPTS]]+Table128[[#This Row],[RETURNS]])-(Table128[[#This Row],[EXCHANGED]]+Table128[[#This Row],[SALES]]+Table128[[#This Row],[ISSUES]])</f>
        <v>1254.2</v>
      </c>
      <c r="I168" s="53">
        <v>0</v>
      </c>
      <c r="J168" s="58">
        <f t="shared" si="90"/>
        <v>-1254.2</v>
      </c>
      <c r="K168" s="53">
        <f>+'DAY25'!K168+'DAY26'!C168</f>
        <v>0</v>
      </c>
      <c r="L168" s="54">
        <f>+'DAY25'!L168+'DAY26'!D168</f>
        <v>0</v>
      </c>
      <c r="M168" s="55">
        <f>+'DAY25'!M168+'DAY26'!E168</f>
        <v>0</v>
      </c>
      <c r="N168" s="52">
        <f>+'DAY25'!N168+'DAY26'!F168</f>
        <v>0</v>
      </c>
      <c r="O168" s="276">
        <f>+'DAY25'!O168+'DAY26'!G168</f>
        <v>0</v>
      </c>
      <c r="P168" s="53">
        <f t="shared" si="85"/>
        <v>0</v>
      </c>
      <c r="Q168" s="54">
        <f t="shared" si="86"/>
        <v>0</v>
      </c>
      <c r="R168" s="55">
        <f t="shared" si="87"/>
        <v>0</v>
      </c>
      <c r="S168" s="52">
        <f t="shared" si="88"/>
        <v>0</v>
      </c>
      <c r="T168" s="276">
        <f t="shared" si="89"/>
        <v>0</v>
      </c>
      <c r="U168" s="62">
        <f t="shared" si="78"/>
        <v>0</v>
      </c>
    </row>
    <row r="169" spans="1:21" x14ac:dyDescent="0.25">
      <c r="A169" s="109" t="s">
        <v>80</v>
      </c>
      <c r="B169" s="52">
        <f>'DAY25'!H169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+(Table128[[#This Row],[OPENING ]]+Table128[[#This Row],[RECEIPTS]]+Table128[[#This Row],[RETURNS]])-(Table128[[#This Row],[EXCHANGED]]+Table128[[#This Row],[SALES]]+Table128[[#This Row],[ISSUES]])</f>
        <v>0</v>
      </c>
      <c r="I169" s="53">
        <v>0</v>
      </c>
      <c r="J169" s="58">
        <f t="shared" si="90"/>
        <v>0</v>
      </c>
      <c r="K169" s="53">
        <f>+'DAY25'!K169+'DAY26'!C169</f>
        <v>0</v>
      </c>
      <c r="L169" s="54">
        <f>+'DAY25'!L169+'DAY26'!D169</f>
        <v>0</v>
      </c>
      <c r="M169" s="55">
        <f>+'DAY25'!M169+'DAY26'!E169</f>
        <v>0</v>
      </c>
      <c r="N169" s="52">
        <f>+'DAY25'!N169+'DAY26'!F169</f>
        <v>0</v>
      </c>
      <c r="O169" s="276">
        <f>+'DAY25'!O169+'DAY26'!G169</f>
        <v>0</v>
      </c>
      <c r="P169" s="53">
        <f t="shared" si="85"/>
        <v>0</v>
      </c>
      <c r="Q169" s="54">
        <f t="shared" si="86"/>
        <v>0</v>
      </c>
      <c r="R169" s="55">
        <f t="shared" si="87"/>
        <v>0</v>
      </c>
      <c r="S169" s="52">
        <f t="shared" si="88"/>
        <v>0</v>
      </c>
      <c r="T169" s="276">
        <f t="shared" si="89"/>
        <v>0</v>
      </c>
      <c r="U169" s="62">
        <f t="shared" si="78"/>
        <v>0</v>
      </c>
    </row>
    <row r="170" spans="1:21" x14ac:dyDescent="0.25">
      <c r="A170" s="109" t="s">
        <v>81</v>
      </c>
      <c r="B170" s="52">
        <f>'DAY25'!H170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+(Table128[[#This Row],[OPENING ]]+Table128[[#This Row],[RECEIPTS]]+Table128[[#This Row],[RETURNS]])-(Table128[[#This Row],[EXCHANGED]]+Table128[[#This Row],[SALES]]+Table128[[#This Row],[ISSUES]])</f>
        <v>0</v>
      </c>
      <c r="I170" s="53">
        <v>0</v>
      </c>
      <c r="J170" s="58">
        <f t="shared" si="90"/>
        <v>0</v>
      </c>
      <c r="K170" s="53">
        <f>+'DAY25'!K170+'DAY26'!C170</f>
        <v>0</v>
      </c>
      <c r="L170" s="54">
        <f>+'DAY25'!L170+'DAY26'!D170</f>
        <v>0</v>
      </c>
      <c r="M170" s="55">
        <f>+'DAY25'!M170+'DAY26'!E170</f>
        <v>0</v>
      </c>
      <c r="N170" s="52">
        <f>+'DAY25'!N170+'DAY26'!F170</f>
        <v>0</v>
      </c>
      <c r="O170" s="276">
        <f>+'DAY25'!O170+'DAY26'!G170</f>
        <v>0</v>
      </c>
      <c r="P170" s="53">
        <f t="shared" si="85"/>
        <v>0</v>
      </c>
      <c r="Q170" s="54">
        <f t="shared" si="86"/>
        <v>0</v>
      </c>
      <c r="R170" s="55">
        <f t="shared" si="87"/>
        <v>0</v>
      </c>
      <c r="S170" s="52">
        <f t="shared" si="88"/>
        <v>0</v>
      </c>
      <c r="T170" s="276">
        <f t="shared" si="89"/>
        <v>0</v>
      </c>
      <c r="U170" s="62">
        <f t="shared" si="78"/>
        <v>0</v>
      </c>
    </row>
    <row r="171" spans="1:21" x14ac:dyDescent="0.25">
      <c r="A171" s="89" t="s">
        <v>82</v>
      </c>
      <c r="B171" s="52">
        <f>'DAY25'!H171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+(Table128[[#This Row],[OPENING ]]+Table128[[#This Row],[RECEIPTS]]+Table128[[#This Row],[RETURNS]])-(Table128[[#This Row],[EXCHANGED]]+Table128[[#This Row],[SALES]]+Table128[[#This Row],[ISSUES]])</f>
        <v>0</v>
      </c>
      <c r="I171" s="53">
        <v>0</v>
      </c>
      <c r="J171" s="58">
        <f t="shared" si="90"/>
        <v>0</v>
      </c>
      <c r="K171" s="53">
        <f>+'DAY25'!K171+'DAY26'!C171</f>
        <v>0</v>
      </c>
      <c r="L171" s="54">
        <f>+'DAY25'!L171+'DAY26'!D171</f>
        <v>0</v>
      </c>
      <c r="M171" s="55">
        <f>+'DAY25'!M171+'DAY26'!E171</f>
        <v>0</v>
      </c>
      <c r="N171" s="52">
        <f>+'DAY25'!N171+'DAY26'!F171</f>
        <v>0</v>
      </c>
      <c r="O171" s="276">
        <f>+'DAY25'!O171+'DAY26'!G171</f>
        <v>0</v>
      </c>
      <c r="P171" s="53">
        <f t="shared" si="85"/>
        <v>0</v>
      </c>
      <c r="Q171" s="54">
        <f t="shared" si="86"/>
        <v>0</v>
      </c>
      <c r="R171" s="55">
        <f t="shared" si="87"/>
        <v>0</v>
      </c>
      <c r="S171" s="52">
        <f t="shared" si="88"/>
        <v>0</v>
      </c>
      <c r="T171" s="276">
        <f t="shared" si="89"/>
        <v>0</v>
      </c>
      <c r="U171" s="62">
        <f t="shared" si="78"/>
        <v>0</v>
      </c>
    </row>
    <row r="172" spans="1:21" x14ac:dyDescent="0.25">
      <c r="A172" s="90" t="s">
        <v>83</v>
      </c>
      <c r="B172" s="52">
        <f>'DAY25'!H172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+(Table128[[#This Row],[OPENING ]]+Table128[[#This Row],[RECEIPTS]]+Table128[[#This Row],[RETURNS]])-(Table128[[#This Row],[EXCHANGED]]+Table128[[#This Row],[SALES]]+Table128[[#This Row],[ISSUES]])</f>
        <v>504.2</v>
      </c>
      <c r="I172" s="53">
        <v>0</v>
      </c>
      <c r="J172" s="58">
        <f t="shared" si="90"/>
        <v>-504.2</v>
      </c>
      <c r="K172" s="53">
        <f>+'DAY25'!K172+'DAY26'!C172</f>
        <v>0</v>
      </c>
      <c r="L172" s="54">
        <f>+'DAY25'!L172+'DAY26'!D172</f>
        <v>0</v>
      </c>
      <c r="M172" s="55">
        <f>+'DAY25'!M172+'DAY26'!E172</f>
        <v>0</v>
      </c>
      <c r="N172" s="52">
        <f>+'DAY25'!N172+'DAY26'!F172</f>
        <v>0</v>
      </c>
      <c r="O172" s="276">
        <f>+'DAY25'!O172+'DAY26'!G172</f>
        <v>0</v>
      </c>
      <c r="P172" s="53">
        <f t="shared" si="85"/>
        <v>0</v>
      </c>
      <c r="Q172" s="54">
        <f t="shared" si="86"/>
        <v>0</v>
      </c>
      <c r="R172" s="55">
        <f t="shared" si="87"/>
        <v>0</v>
      </c>
      <c r="S172" s="52">
        <f t="shared" si="88"/>
        <v>0</v>
      </c>
      <c r="T172" s="276">
        <f t="shared" si="89"/>
        <v>0</v>
      </c>
      <c r="U172" s="62">
        <f t="shared" si="78"/>
        <v>0</v>
      </c>
    </row>
    <row r="173" spans="1:21" x14ac:dyDescent="0.25">
      <c r="A173" s="90" t="s">
        <v>86</v>
      </c>
      <c r="B173" s="52">
        <f>'DAY25'!H173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+(Table128[[#This Row],[OPENING ]]+Table128[[#This Row],[RECEIPTS]]+Table128[[#This Row],[RETURNS]])-(Table128[[#This Row],[EXCHANGED]]+Table128[[#This Row],[SALES]]+Table128[[#This Row],[ISSUES]])</f>
        <v>4.8</v>
      </c>
      <c r="I173" s="53">
        <v>0</v>
      </c>
      <c r="J173" s="58">
        <f t="shared" si="90"/>
        <v>-4.8</v>
      </c>
      <c r="K173" s="53">
        <f>+'DAY25'!K173+'DAY26'!C173</f>
        <v>0</v>
      </c>
      <c r="L173" s="54">
        <f>+'DAY25'!L173+'DAY26'!D173</f>
        <v>0</v>
      </c>
      <c r="M173" s="55">
        <f>+'DAY25'!M173+'DAY26'!E173</f>
        <v>0</v>
      </c>
      <c r="N173" s="52">
        <f>+'DAY25'!N173+'DAY26'!F173</f>
        <v>0</v>
      </c>
      <c r="O173" s="276">
        <f>+'DAY25'!O173+'DAY26'!G173</f>
        <v>0</v>
      </c>
      <c r="P173" s="53">
        <f t="shared" si="85"/>
        <v>0</v>
      </c>
      <c r="Q173" s="54">
        <f t="shared" si="86"/>
        <v>0</v>
      </c>
      <c r="R173" s="55">
        <f t="shared" si="87"/>
        <v>0</v>
      </c>
      <c r="S173" s="52">
        <f t="shared" si="88"/>
        <v>0</v>
      </c>
      <c r="T173" s="276">
        <f t="shared" si="89"/>
        <v>0</v>
      </c>
      <c r="U173" s="62">
        <f t="shared" si="78"/>
        <v>0</v>
      </c>
    </row>
    <row r="174" spans="1:21" x14ac:dyDescent="0.25">
      <c r="A174" s="94" t="s">
        <v>85</v>
      </c>
      <c r="B174" s="52">
        <f>'DAY25'!H174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+(Table128[[#This Row],[OPENING ]]+Table128[[#This Row],[RECEIPTS]]+Table128[[#This Row],[RETURNS]])-(Table128[[#This Row],[EXCHANGED]]+Table128[[#This Row],[SALES]]+Table128[[#This Row],[ISSUES]])</f>
        <v>800.8</v>
      </c>
      <c r="I174" s="53">
        <v>0</v>
      </c>
      <c r="J174" s="58">
        <f t="shared" si="90"/>
        <v>-800.8</v>
      </c>
      <c r="K174" s="53">
        <f>+'DAY25'!K174+'DAY26'!C174</f>
        <v>0</v>
      </c>
      <c r="L174" s="54">
        <f>+'DAY25'!L174+'DAY26'!D174</f>
        <v>0</v>
      </c>
      <c r="M174" s="55">
        <f>+'DAY25'!M174+'DAY26'!E174</f>
        <v>0</v>
      </c>
      <c r="N174" s="52">
        <f>+'DAY25'!N174+'DAY26'!F174</f>
        <v>0</v>
      </c>
      <c r="O174" s="276">
        <f>+'DAY25'!O174+'DAY26'!G174</f>
        <v>1.2</v>
      </c>
      <c r="P174" s="53">
        <f t="shared" si="85"/>
        <v>0</v>
      </c>
      <c r="Q174" s="54">
        <f t="shared" si="86"/>
        <v>0</v>
      </c>
      <c r="R174" s="55">
        <f t="shared" si="87"/>
        <v>0</v>
      </c>
      <c r="S174" s="52">
        <f t="shared" si="88"/>
        <v>0</v>
      </c>
      <c r="T174" s="276">
        <f t="shared" si="89"/>
        <v>4.6153846153846149E-2</v>
      </c>
      <c r="U174" s="62">
        <f t="shared" si="78"/>
        <v>17350.666666666668</v>
      </c>
    </row>
    <row r="175" spans="1:21" x14ac:dyDescent="0.25">
      <c r="A175" s="90" t="s">
        <v>84</v>
      </c>
      <c r="B175" s="52">
        <f>'DAY25'!H175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+(Table128[[#This Row],[OPENING ]]+Table128[[#This Row],[RECEIPTS]]+Table128[[#This Row],[RETURNS]])-(Table128[[#This Row],[EXCHANGED]]+Table128[[#This Row],[SALES]]+Table128[[#This Row],[ISSUES]])</f>
        <v>0</v>
      </c>
      <c r="I175" s="53">
        <v>0</v>
      </c>
      <c r="J175" s="58">
        <f t="shared" si="90"/>
        <v>0</v>
      </c>
      <c r="K175" s="53">
        <f>+'DAY25'!K175+'DAY26'!C175</f>
        <v>0</v>
      </c>
      <c r="L175" s="54">
        <f>+'DAY25'!L175+'DAY26'!D175</f>
        <v>0</v>
      </c>
      <c r="M175" s="55">
        <f>+'DAY25'!M175+'DAY26'!E175</f>
        <v>0</v>
      </c>
      <c r="N175" s="52">
        <f>+'DAY25'!N175+'DAY26'!F175</f>
        <v>0</v>
      </c>
      <c r="O175" s="276">
        <f>+'DAY25'!O175+'DAY26'!G175</f>
        <v>0</v>
      </c>
      <c r="P175" s="53">
        <f t="shared" si="85"/>
        <v>0</v>
      </c>
      <c r="Q175" s="54">
        <f t="shared" si="86"/>
        <v>0</v>
      </c>
      <c r="R175" s="55">
        <f t="shared" si="87"/>
        <v>0</v>
      </c>
      <c r="S175" s="52">
        <f t="shared" si="88"/>
        <v>0</v>
      </c>
      <c r="T175" s="276">
        <f t="shared" si="89"/>
        <v>0</v>
      </c>
      <c r="U175" s="62">
        <f t="shared" si="78"/>
        <v>0</v>
      </c>
    </row>
    <row r="176" spans="1:21" x14ac:dyDescent="0.25">
      <c r="A176" s="318" t="s">
        <v>87</v>
      </c>
      <c r="B176" s="52">
        <f>'DAY25'!H176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+(Table128[[#This Row],[OPENING ]]+Table128[[#This Row],[RECEIPTS]]+Table128[[#This Row],[RETURNS]])-(Table128[[#This Row],[EXCHANGED]]+Table128[[#This Row],[SALES]]+Table128[[#This Row],[ISSUES]])</f>
        <v>0</v>
      </c>
      <c r="I176" s="53">
        <v>0</v>
      </c>
      <c r="J176" s="58">
        <f t="shared" si="90"/>
        <v>0</v>
      </c>
      <c r="K176" s="53">
        <f>+'DAY25'!K176+'DAY26'!C176</f>
        <v>0</v>
      </c>
      <c r="L176" s="54">
        <f>+'DAY25'!L176+'DAY26'!D176</f>
        <v>0</v>
      </c>
      <c r="M176" s="55">
        <f>+'DAY25'!M176+'DAY26'!E176</f>
        <v>0</v>
      </c>
      <c r="N176" s="52">
        <f>+'DAY25'!N176+'DAY26'!F176</f>
        <v>0</v>
      </c>
      <c r="O176" s="276">
        <f>+'DAY25'!O176+'DAY26'!G176</f>
        <v>0</v>
      </c>
      <c r="P176" s="53">
        <f t="shared" si="85"/>
        <v>0</v>
      </c>
      <c r="Q176" s="54">
        <f t="shared" si="86"/>
        <v>0</v>
      </c>
      <c r="R176" s="55">
        <f t="shared" si="87"/>
        <v>0</v>
      </c>
      <c r="S176" s="52">
        <f t="shared" si="88"/>
        <v>0</v>
      </c>
      <c r="T176" s="276">
        <f t="shared" si="89"/>
        <v>0</v>
      </c>
      <c r="U176" s="62">
        <f t="shared" si="78"/>
        <v>0</v>
      </c>
    </row>
    <row r="177" spans="1:21" x14ac:dyDescent="0.25">
      <c r="A177" s="318" t="s">
        <v>89</v>
      </c>
      <c r="B177" s="52">
        <f>'DAY25'!H177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+(Table128[[#This Row],[OPENING ]]+Table128[[#This Row],[RECEIPTS]]+Table128[[#This Row],[RETURNS]])-(Table128[[#This Row],[EXCHANGED]]+Table128[[#This Row],[SALES]]+Table128[[#This Row],[ISSUES]])</f>
        <v>17.8</v>
      </c>
      <c r="I177" s="53">
        <v>0</v>
      </c>
      <c r="J177" s="58">
        <f t="shared" si="90"/>
        <v>-17.8</v>
      </c>
      <c r="K177" s="53">
        <f>+'DAY25'!K177+'DAY26'!C177</f>
        <v>0</v>
      </c>
      <c r="L177" s="54">
        <f>+'DAY25'!L177+'DAY26'!D177</f>
        <v>0</v>
      </c>
      <c r="M177" s="55">
        <f>+'DAY25'!M177+'DAY26'!E177</f>
        <v>0</v>
      </c>
      <c r="N177" s="52">
        <f>+'DAY25'!N177+'DAY26'!F177</f>
        <v>0</v>
      </c>
      <c r="O177" s="276">
        <f>+'DAY25'!O177+'DAY26'!G177</f>
        <v>0</v>
      </c>
      <c r="P177" s="53">
        <f t="shared" si="85"/>
        <v>0</v>
      </c>
      <c r="Q177" s="54">
        <f t="shared" si="86"/>
        <v>0</v>
      </c>
      <c r="R177" s="55">
        <f t="shared" si="87"/>
        <v>0</v>
      </c>
      <c r="S177" s="52">
        <f t="shared" si="88"/>
        <v>0</v>
      </c>
      <c r="T177" s="276">
        <f t="shared" si="89"/>
        <v>0</v>
      </c>
      <c r="U177" s="62">
        <f t="shared" si="78"/>
        <v>0</v>
      </c>
    </row>
    <row r="178" spans="1:21" x14ac:dyDescent="0.25">
      <c r="A178" s="318" t="s">
        <v>88</v>
      </c>
      <c r="B178" s="52">
        <f>'DAY25'!H178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+(Table128[[#This Row],[OPENING ]]+Table128[[#This Row],[RECEIPTS]]+Table128[[#This Row],[RETURNS]])-(Table128[[#This Row],[EXCHANGED]]+Table128[[#This Row],[SALES]]+Table128[[#This Row],[ISSUES]])</f>
        <v>0</v>
      </c>
      <c r="I178" s="53">
        <v>0</v>
      </c>
      <c r="J178" s="58">
        <f t="shared" si="90"/>
        <v>0</v>
      </c>
      <c r="K178" s="53">
        <f>+'DAY25'!K178+'DAY26'!C178</f>
        <v>0</v>
      </c>
      <c r="L178" s="54">
        <f>+'DAY25'!L178+'DAY26'!D178</f>
        <v>0</v>
      </c>
      <c r="M178" s="55">
        <f>+'DAY25'!M178+'DAY26'!E178</f>
        <v>0</v>
      </c>
      <c r="N178" s="52">
        <f>+'DAY25'!N178+'DAY26'!F178</f>
        <v>0</v>
      </c>
      <c r="O178" s="276">
        <f>+'DAY25'!O178+'DAY26'!G178</f>
        <v>0</v>
      </c>
      <c r="P178" s="53">
        <f t="shared" si="85"/>
        <v>0</v>
      </c>
      <c r="Q178" s="54">
        <f t="shared" si="86"/>
        <v>0</v>
      </c>
      <c r="R178" s="55">
        <f t="shared" si="87"/>
        <v>0</v>
      </c>
      <c r="S178" s="52">
        <f t="shared" si="88"/>
        <v>0</v>
      </c>
      <c r="T178" s="276">
        <f t="shared" si="89"/>
        <v>0</v>
      </c>
      <c r="U178" s="62">
        <f t="shared" si="78"/>
        <v>0</v>
      </c>
    </row>
    <row r="179" spans="1:21" x14ac:dyDescent="0.25">
      <c r="A179" s="88" t="s">
        <v>90</v>
      </c>
      <c r="B179" s="52">
        <f>'DAY25'!H179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+(Table128[[#This Row],[OPENING ]]+Table128[[#This Row],[RECEIPTS]]+Table128[[#This Row],[RETURNS]])-(Table128[[#This Row],[EXCHANGED]]+Table128[[#This Row],[SALES]]+Table128[[#This Row],[ISSUES]])</f>
        <v>0</v>
      </c>
      <c r="I179" s="53">
        <v>0</v>
      </c>
      <c r="J179" s="58">
        <f t="shared" si="90"/>
        <v>0</v>
      </c>
      <c r="K179" s="53">
        <f>+'DAY25'!K179+'DAY26'!C179</f>
        <v>0</v>
      </c>
      <c r="L179" s="54">
        <f>+'DAY25'!L179+'DAY26'!D179</f>
        <v>0</v>
      </c>
      <c r="M179" s="55">
        <f>+'DAY25'!M179+'DAY26'!E179</f>
        <v>0</v>
      </c>
      <c r="N179" s="52">
        <f>+'DAY25'!N179+'DAY26'!F179</f>
        <v>0</v>
      </c>
      <c r="O179" s="276">
        <f>+'DAY25'!O179+'DAY26'!G179</f>
        <v>0</v>
      </c>
      <c r="P179" s="53">
        <f t="shared" si="85"/>
        <v>0</v>
      </c>
      <c r="Q179" s="54">
        <f t="shared" si="86"/>
        <v>0</v>
      </c>
      <c r="R179" s="55">
        <f t="shared" si="87"/>
        <v>0</v>
      </c>
      <c r="S179" s="52">
        <f t="shared" si="88"/>
        <v>0</v>
      </c>
      <c r="T179" s="276">
        <f t="shared" si="89"/>
        <v>0</v>
      </c>
      <c r="U179" s="62">
        <f t="shared" si="78"/>
        <v>0</v>
      </c>
    </row>
    <row r="180" spans="1:21" x14ac:dyDescent="0.25">
      <c r="A180" s="88" t="s">
        <v>91</v>
      </c>
      <c r="B180" s="52">
        <f>'DAY25'!H180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+(Table128[[#This Row],[OPENING ]]+Table128[[#This Row],[RECEIPTS]]+Table128[[#This Row],[RETURNS]])-(Table128[[#This Row],[EXCHANGED]]+Table128[[#This Row],[SALES]]+Table128[[#This Row],[ISSUES]])</f>
        <v>368.44</v>
      </c>
      <c r="I180" s="53">
        <v>0</v>
      </c>
      <c r="J180" s="58">
        <f t="shared" si="90"/>
        <v>-368.44</v>
      </c>
      <c r="K180" s="53">
        <f>+'DAY25'!K180+'DAY26'!C180</f>
        <v>0</v>
      </c>
      <c r="L180" s="54">
        <f>+'DAY25'!L180+'DAY26'!D180</f>
        <v>0</v>
      </c>
      <c r="M180" s="55">
        <f>+'DAY25'!M180+'DAY26'!E180</f>
        <v>0</v>
      </c>
      <c r="N180" s="52">
        <f>+'DAY25'!N180+'DAY26'!F180</f>
        <v>0</v>
      </c>
      <c r="O180" s="276">
        <f>+'DAY25'!O180+'DAY26'!G180</f>
        <v>87.2</v>
      </c>
      <c r="P180" s="53">
        <f t="shared" si="85"/>
        <v>0</v>
      </c>
      <c r="Q180" s="54">
        <f t="shared" si="86"/>
        <v>0</v>
      </c>
      <c r="R180" s="55">
        <f t="shared" si="87"/>
        <v>0</v>
      </c>
      <c r="S180" s="52">
        <f t="shared" si="88"/>
        <v>0</v>
      </c>
      <c r="T180" s="276">
        <f t="shared" si="89"/>
        <v>3.3538461538461539</v>
      </c>
      <c r="U180" s="62">
        <f t="shared" si="78"/>
        <v>109.85596330275229</v>
      </c>
    </row>
    <row r="181" spans="1:21" x14ac:dyDescent="0.25">
      <c r="A181" s="88" t="s">
        <v>92</v>
      </c>
      <c r="B181" s="52">
        <f>'DAY25'!H181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+(Table128[[#This Row],[OPENING ]]+Table128[[#This Row],[RECEIPTS]]+Table128[[#This Row],[RETURNS]])-(Table128[[#This Row],[EXCHANGED]]+Table128[[#This Row],[SALES]]+Table128[[#This Row],[ISSUES]])</f>
        <v>0</v>
      </c>
      <c r="I181" s="53">
        <v>0</v>
      </c>
      <c r="J181" s="58">
        <f t="shared" si="90"/>
        <v>0</v>
      </c>
      <c r="K181" s="53">
        <f>+'DAY25'!K181+'DAY26'!C181</f>
        <v>0</v>
      </c>
      <c r="L181" s="54">
        <f>+'DAY25'!L181+'DAY26'!D181</f>
        <v>0</v>
      </c>
      <c r="M181" s="55">
        <f>+'DAY25'!M181+'DAY26'!E181</f>
        <v>0</v>
      </c>
      <c r="N181" s="52">
        <f>+'DAY25'!N181+'DAY26'!F181</f>
        <v>0</v>
      </c>
      <c r="O181" s="276">
        <f>+'DAY25'!O181+'DAY26'!G181</f>
        <v>0</v>
      </c>
      <c r="P181" s="53">
        <f t="shared" si="85"/>
        <v>0</v>
      </c>
      <c r="Q181" s="54">
        <f t="shared" si="86"/>
        <v>0</v>
      </c>
      <c r="R181" s="55">
        <f t="shared" si="87"/>
        <v>0</v>
      </c>
      <c r="S181" s="52">
        <f t="shared" si="88"/>
        <v>0</v>
      </c>
      <c r="T181" s="276">
        <f t="shared" si="89"/>
        <v>0</v>
      </c>
      <c r="U181" s="62">
        <f t="shared" si="78"/>
        <v>0</v>
      </c>
    </row>
    <row r="182" spans="1:21" x14ac:dyDescent="0.25">
      <c r="A182" s="88" t="s">
        <v>111</v>
      </c>
      <c r="B182" s="52">
        <f>'DAY25'!H182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+(Table128[[#This Row],[OPENING ]]+Table128[[#This Row],[RECEIPTS]]+Table128[[#This Row],[RETURNS]])-(Table128[[#This Row],[EXCHANGED]]+Table128[[#This Row],[SALES]]+Table128[[#This Row],[ISSUES]])</f>
        <v>0</v>
      </c>
      <c r="I182" s="53">
        <v>0</v>
      </c>
      <c r="J182" s="58">
        <f t="shared" si="90"/>
        <v>0</v>
      </c>
      <c r="K182" s="53">
        <f>+'DAY25'!K182+'DAY26'!C182</f>
        <v>0</v>
      </c>
      <c r="L182" s="54">
        <f>+'DAY25'!L182+'DAY26'!D182</f>
        <v>0</v>
      </c>
      <c r="M182" s="55">
        <f>+'DAY25'!M182+'DAY26'!E182</f>
        <v>0</v>
      </c>
      <c r="N182" s="52">
        <f>+'DAY25'!N182+'DAY26'!F182</f>
        <v>0</v>
      </c>
      <c r="O182" s="276">
        <f>+'DAY25'!O182+'DAY26'!G182</f>
        <v>0</v>
      </c>
      <c r="P182" s="53">
        <f t="shared" si="85"/>
        <v>0</v>
      </c>
      <c r="Q182" s="54">
        <f t="shared" si="86"/>
        <v>0</v>
      </c>
      <c r="R182" s="55">
        <f t="shared" si="87"/>
        <v>0</v>
      </c>
      <c r="S182" s="52">
        <f t="shared" si="88"/>
        <v>0</v>
      </c>
      <c r="T182" s="276">
        <f t="shared" si="89"/>
        <v>0</v>
      </c>
      <c r="U182" s="62">
        <f t="shared" si="78"/>
        <v>0</v>
      </c>
    </row>
    <row r="183" spans="1:21" x14ac:dyDescent="0.25">
      <c r="A183" s="87" t="s">
        <v>53</v>
      </c>
      <c r="B183" s="52">
        <f>'DAY25'!H183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+(Table128[[#This Row],[OPENING ]]+Table128[[#This Row],[RECEIPTS]]+Table128[[#This Row],[RETURNS]])-(Table128[[#This Row],[EXCHANGED]]+Table128[[#This Row],[SALES]]+Table128[[#This Row],[ISSUES]])</f>
        <v>0</v>
      </c>
      <c r="I183" s="53">
        <v>0</v>
      </c>
      <c r="J183" s="58">
        <f t="shared" si="90"/>
        <v>0</v>
      </c>
      <c r="K183" s="53">
        <f>+'DAY25'!K183+'DAY26'!C183</f>
        <v>0</v>
      </c>
      <c r="L183" s="54">
        <f>+'DAY25'!L183+'DAY26'!D183</f>
        <v>0</v>
      </c>
      <c r="M183" s="55">
        <f>+'DAY25'!M183+'DAY26'!E183</f>
        <v>0</v>
      </c>
      <c r="N183" s="52">
        <f>+'DAY25'!N183+'DAY26'!F183</f>
        <v>0</v>
      </c>
      <c r="O183" s="276">
        <f>+'DAY25'!O183+'DAY26'!G183</f>
        <v>0</v>
      </c>
      <c r="P183" s="53">
        <f t="shared" si="85"/>
        <v>0</v>
      </c>
      <c r="Q183" s="54">
        <f t="shared" si="86"/>
        <v>0</v>
      </c>
      <c r="R183" s="55">
        <f t="shared" si="87"/>
        <v>0</v>
      </c>
      <c r="S183" s="52">
        <f t="shared" si="88"/>
        <v>0</v>
      </c>
      <c r="T183" s="276">
        <f t="shared" si="89"/>
        <v>0</v>
      </c>
      <c r="U183" s="62">
        <f t="shared" si="78"/>
        <v>0</v>
      </c>
    </row>
    <row r="184" spans="1:21" x14ac:dyDescent="0.25">
      <c r="A184" s="321" t="s">
        <v>93</v>
      </c>
      <c r="B184" s="52">
        <f>'DAY25'!H184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+(Table128[[#This Row],[OPENING ]]+Table128[[#This Row],[RECEIPTS]]+Table128[[#This Row],[RETURNS]])-(Table128[[#This Row],[EXCHANGED]]+Table128[[#This Row],[SALES]]+Table128[[#This Row],[ISSUES]])</f>
        <v>0</v>
      </c>
      <c r="I184" s="53">
        <v>0</v>
      </c>
      <c r="J184" s="58">
        <f t="shared" si="90"/>
        <v>0</v>
      </c>
      <c r="K184" s="53">
        <f>+'DAY25'!K184+'DAY26'!C184</f>
        <v>0</v>
      </c>
      <c r="L184" s="54">
        <f>+'DAY25'!L184+'DAY26'!D184</f>
        <v>0</v>
      </c>
      <c r="M184" s="55">
        <f>+'DAY25'!M184+'DAY26'!E184</f>
        <v>0</v>
      </c>
      <c r="N184" s="52">
        <f>+'DAY25'!N184+'DAY26'!F184</f>
        <v>0</v>
      </c>
      <c r="O184" s="276">
        <f>+'DAY25'!O184+'DAY26'!G184</f>
        <v>0</v>
      </c>
      <c r="P184" s="53">
        <f t="shared" si="85"/>
        <v>0</v>
      </c>
      <c r="Q184" s="54">
        <f t="shared" si="86"/>
        <v>0</v>
      </c>
      <c r="R184" s="55">
        <f t="shared" si="87"/>
        <v>0</v>
      </c>
      <c r="S184" s="52">
        <f t="shared" si="88"/>
        <v>0</v>
      </c>
      <c r="T184" s="276">
        <f t="shared" si="89"/>
        <v>0</v>
      </c>
      <c r="U184" s="62">
        <f t="shared" si="78"/>
        <v>0</v>
      </c>
    </row>
    <row r="185" spans="1:21" x14ac:dyDescent="0.25">
      <c r="A185" s="321" t="s">
        <v>94</v>
      </c>
      <c r="B185" s="52">
        <f>'DAY25'!H185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+(Table128[[#This Row],[OPENING ]]+Table128[[#This Row],[RECEIPTS]]+Table128[[#This Row],[RETURNS]])-(Table128[[#This Row],[EXCHANGED]]+Table128[[#This Row],[SALES]]+Table128[[#This Row],[ISSUES]])</f>
        <v>0</v>
      </c>
      <c r="I185" s="53">
        <v>0</v>
      </c>
      <c r="J185" s="58">
        <f t="shared" si="90"/>
        <v>0</v>
      </c>
      <c r="K185" s="53">
        <f>+'DAY25'!K185+'DAY26'!C185</f>
        <v>0</v>
      </c>
      <c r="L185" s="54">
        <f>+'DAY25'!L185+'DAY26'!D185</f>
        <v>0</v>
      </c>
      <c r="M185" s="55">
        <f>+'DAY25'!M185+'DAY26'!E185</f>
        <v>0</v>
      </c>
      <c r="N185" s="52">
        <f>+'DAY25'!N185+'DAY26'!F185</f>
        <v>0</v>
      </c>
      <c r="O185" s="276">
        <f>+'DAY25'!O185+'DAY26'!G185</f>
        <v>0</v>
      </c>
      <c r="P185" s="53">
        <f t="shared" si="85"/>
        <v>0</v>
      </c>
      <c r="Q185" s="54">
        <f t="shared" si="86"/>
        <v>0</v>
      </c>
      <c r="R185" s="55">
        <f t="shared" si="87"/>
        <v>0</v>
      </c>
      <c r="S185" s="52">
        <f t="shared" si="88"/>
        <v>0</v>
      </c>
      <c r="T185" s="276">
        <f t="shared" si="89"/>
        <v>0</v>
      </c>
      <c r="U185" s="62">
        <f t="shared" si="78"/>
        <v>0</v>
      </c>
    </row>
    <row r="186" spans="1:21" x14ac:dyDescent="0.25">
      <c r="A186" s="84" t="s">
        <v>97</v>
      </c>
      <c r="B186" s="52">
        <f>'DAY25'!H186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+(Table128[[#This Row],[OPENING ]]+Table128[[#This Row],[RECEIPTS]]+Table128[[#This Row],[RETURNS]])-(Table128[[#This Row],[EXCHANGED]]+Table128[[#This Row],[SALES]]+Table128[[#This Row],[ISSUES]])</f>
        <v>655.4</v>
      </c>
      <c r="I186" s="53">
        <v>0</v>
      </c>
      <c r="J186" s="58">
        <f t="shared" si="90"/>
        <v>-655.4</v>
      </c>
      <c r="K186" s="53">
        <f>+'DAY25'!K186+'DAY26'!C186</f>
        <v>0</v>
      </c>
      <c r="L186" s="54">
        <f>+'DAY25'!L186+'DAY26'!D186</f>
        <v>0</v>
      </c>
      <c r="M186" s="55">
        <f>+'DAY25'!M186+'DAY26'!E186</f>
        <v>0</v>
      </c>
      <c r="N186" s="52">
        <f>+'DAY25'!N186+'DAY26'!F186</f>
        <v>0</v>
      </c>
      <c r="O186" s="276">
        <f>+'DAY25'!O186+'DAY26'!G186</f>
        <v>0</v>
      </c>
      <c r="P186" s="53">
        <f t="shared" si="85"/>
        <v>0</v>
      </c>
      <c r="Q186" s="54">
        <f t="shared" si="86"/>
        <v>0</v>
      </c>
      <c r="R186" s="55">
        <f t="shared" si="87"/>
        <v>0</v>
      </c>
      <c r="S186" s="52">
        <f t="shared" si="88"/>
        <v>0</v>
      </c>
      <c r="T186" s="276">
        <f t="shared" si="89"/>
        <v>0</v>
      </c>
      <c r="U186" s="62">
        <f t="shared" si="78"/>
        <v>0</v>
      </c>
    </row>
    <row r="187" spans="1:21" x14ac:dyDescent="0.25">
      <c r="A187" s="84" t="s">
        <v>96</v>
      </c>
      <c r="B187" s="52">
        <f>'DAY25'!H187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+(Table128[[#This Row],[OPENING ]]+Table128[[#This Row],[RECEIPTS]]+Table128[[#This Row],[RETURNS]])-(Table128[[#This Row],[EXCHANGED]]+Table128[[#This Row],[SALES]]+Table128[[#This Row],[ISSUES]])</f>
        <v>0</v>
      </c>
      <c r="I187" s="53">
        <v>0</v>
      </c>
      <c r="J187" s="58">
        <f t="shared" si="90"/>
        <v>0</v>
      </c>
      <c r="K187" s="53">
        <f>+'DAY25'!K187+'DAY26'!C187</f>
        <v>0</v>
      </c>
      <c r="L187" s="54">
        <f>+'DAY25'!L187+'DAY26'!D187</f>
        <v>0</v>
      </c>
      <c r="M187" s="55">
        <f>+'DAY25'!M187+'DAY26'!E187</f>
        <v>0</v>
      </c>
      <c r="N187" s="52">
        <f>+'DAY25'!N187+'DAY26'!F187</f>
        <v>0</v>
      </c>
      <c r="O187" s="276">
        <f>+'DAY25'!O187+'DAY26'!G187</f>
        <v>0</v>
      </c>
      <c r="P187" s="53">
        <f t="shared" si="85"/>
        <v>0</v>
      </c>
      <c r="Q187" s="54">
        <f t="shared" si="86"/>
        <v>0</v>
      </c>
      <c r="R187" s="55">
        <f t="shared" si="87"/>
        <v>0</v>
      </c>
      <c r="S187" s="52">
        <f t="shared" si="88"/>
        <v>0</v>
      </c>
      <c r="T187" s="276">
        <f t="shared" si="89"/>
        <v>0</v>
      </c>
      <c r="U187" s="62">
        <f t="shared" si="78"/>
        <v>0</v>
      </c>
    </row>
    <row r="188" spans="1:21" x14ac:dyDescent="0.25">
      <c r="A188" s="84" t="s">
        <v>95</v>
      </c>
      <c r="B188" s="52">
        <f>'DAY25'!H188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+(Table128[[#This Row],[OPENING ]]+Table128[[#This Row],[RECEIPTS]]+Table128[[#This Row],[RETURNS]])-(Table128[[#This Row],[EXCHANGED]]+Table128[[#This Row],[SALES]]+Table128[[#This Row],[ISSUES]])</f>
        <v>9.8000000000000007</v>
      </c>
      <c r="I188" s="53">
        <v>0</v>
      </c>
      <c r="J188" s="58">
        <f t="shared" si="90"/>
        <v>-9.8000000000000007</v>
      </c>
      <c r="K188" s="53">
        <f>+'DAY25'!K188+'DAY26'!C188</f>
        <v>0</v>
      </c>
      <c r="L188" s="54">
        <f>+'DAY25'!L188+'DAY26'!D188</f>
        <v>0</v>
      </c>
      <c r="M188" s="55">
        <f>+'DAY25'!M188+'DAY26'!E188</f>
        <v>0</v>
      </c>
      <c r="N188" s="52">
        <f>+'DAY25'!N188+'DAY26'!F188</f>
        <v>0</v>
      </c>
      <c r="O188" s="276">
        <f>+'DAY25'!O188+'DAY26'!G188</f>
        <v>0</v>
      </c>
      <c r="P188" s="53">
        <f t="shared" si="85"/>
        <v>0</v>
      </c>
      <c r="Q188" s="54">
        <f t="shared" si="86"/>
        <v>0</v>
      </c>
      <c r="R188" s="55">
        <f t="shared" si="87"/>
        <v>0</v>
      </c>
      <c r="S188" s="52">
        <f t="shared" si="88"/>
        <v>0</v>
      </c>
      <c r="T188" s="276">
        <f t="shared" si="89"/>
        <v>0</v>
      </c>
      <c r="U188" s="62">
        <f t="shared" si="78"/>
        <v>0</v>
      </c>
    </row>
    <row r="189" spans="1:21" x14ac:dyDescent="0.25">
      <c r="A189" s="92" t="s">
        <v>98</v>
      </c>
      <c r="B189" s="52">
        <f>'DAY25'!H189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+(Table128[[#This Row],[OPENING ]]+Table128[[#This Row],[RECEIPTS]]+Table128[[#This Row],[RETURNS]])-(Table128[[#This Row],[EXCHANGED]]+Table128[[#This Row],[SALES]]+Table128[[#This Row],[ISSUES]])</f>
        <v>0</v>
      </c>
      <c r="I189" s="53">
        <v>0</v>
      </c>
      <c r="J189" s="58">
        <f t="shared" si="90"/>
        <v>0</v>
      </c>
      <c r="K189" s="53">
        <f>+'DAY25'!K189+'DAY26'!C189</f>
        <v>0</v>
      </c>
      <c r="L189" s="54">
        <f>+'DAY25'!L189+'DAY26'!D189</f>
        <v>0</v>
      </c>
      <c r="M189" s="55">
        <f>+'DAY25'!M189+'DAY26'!E189</f>
        <v>0</v>
      </c>
      <c r="N189" s="52">
        <f>+'DAY25'!N189+'DAY26'!F189</f>
        <v>0</v>
      </c>
      <c r="O189" s="276">
        <f>+'DAY25'!O189+'DAY26'!G189</f>
        <v>0</v>
      </c>
      <c r="P189" s="53">
        <f t="shared" si="85"/>
        <v>0</v>
      </c>
      <c r="Q189" s="54">
        <f t="shared" si="86"/>
        <v>0</v>
      </c>
      <c r="R189" s="55">
        <f t="shared" si="87"/>
        <v>0</v>
      </c>
      <c r="S189" s="52">
        <f t="shared" si="88"/>
        <v>0</v>
      </c>
      <c r="T189" s="276">
        <f t="shared" si="89"/>
        <v>0</v>
      </c>
      <c r="U189" s="62">
        <f t="shared" si="78"/>
        <v>0</v>
      </c>
    </row>
    <row r="190" spans="1:21" x14ac:dyDescent="0.25">
      <c r="A190" s="92" t="s">
        <v>99</v>
      </c>
      <c r="B190" s="52">
        <f>'DAY25'!H190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+(Table128[[#This Row],[OPENING ]]+Table128[[#This Row],[RECEIPTS]]+Table128[[#This Row],[RETURNS]])-(Table128[[#This Row],[EXCHANGED]]+Table128[[#This Row],[SALES]]+Table128[[#This Row],[ISSUES]])</f>
        <v>0</v>
      </c>
      <c r="I190" s="53">
        <v>0</v>
      </c>
      <c r="J190" s="58">
        <f t="shared" si="90"/>
        <v>0</v>
      </c>
      <c r="K190" s="53">
        <f>+'DAY25'!K190+'DAY26'!C190</f>
        <v>0</v>
      </c>
      <c r="L190" s="54">
        <f>+'DAY25'!L190+'DAY26'!D190</f>
        <v>0</v>
      </c>
      <c r="M190" s="55">
        <f>+'DAY25'!M190+'DAY26'!E190</f>
        <v>0</v>
      </c>
      <c r="N190" s="52">
        <f>+'DAY25'!N190+'DAY26'!F190</f>
        <v>0</v>
      </c>
      <c r="O190" s="276">
        <f>+'DAY25'!O190+'DAY26'!G190</f>
        <v>0</v>
      </c>
      <c r="P190" s="53">
        <f t="shared" si="85"/>
        <v>0</v>
      </c>
      <c r="Q190" s="54">
        <f t="shared" si="86"/>
        <v>0</v>
      </c>
      <c r="R190" s="55">
        <f t="shared" si="87"/>
        <v>0</v>
      </c>
      <c r="S190" s="52">
        <f t="shared" si="88"/>
        <v>0</v>
      </c>
      <c r="T190" s="276">
        <f t="shared" si="89"/>
        <v>0</v>
      </c>
      <c r="U190" s="62">
        <f t="shared" si="78"/>
        <v>0</v>
      </c>
    </row>
    <row r="191" spans="1:21" x14ac:dyDescent="0.25">
      <c r="A191" s="93" t="s">
        <v>100</v>
      </c>
      <c r="B191" s="52">
        <f>'DAY25'!H191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+(Table128[[#This Row],[OPENING ]]+Table128[[#This Row],[RECEIPTS]]+Table128[[#This Row],[RETURNS]])-(Table128[[#This Row],[EXCHANGED]]+Table128[[#This Row],[SALES]]+Table128[[#This Row],[ISSUES]])</f>
        <v>35</v>
      </c>
      <c r="I191" s="53">
        <v>0</v>
      </c>
      <c r="J191" s="58">
        <f t="shared" si="90"/>
        <v>-35</v>
      </c>
      <c r="K191" s="53">
        <f>+'DAY25'!K191+'DAY26'!C191</f>
        <v>25</v>
      </c>
      <c r="L191" s="54">
        <f>+'DAY25'!L191+'DAY26'!D191</f>
        <v>0</v>
      </c>
      <c r="M191" s="55">
        <f>+'DAY25'!M191+'DAY26'!E191</f>
        <v>0</v>
      </c>
      <c r="N191" s="52">
        <f>+'DAY25'!N191+'DAY26'!F191</f>
        <v>0</v>
      </c>
      <c r="O191" s="276">
        <f>+'DAY25'!O191+'DAY26'!G191</f>
        <v>0</v>
      </c>
      <c r="P191" s="53">
        <f t="shared" si="85"/>
        <v>0.96153846153846156</v>
      </c>
      <c r="Q191" s="54">
        <f t="shared" si="86"/>
        <v>0</v>
      </c>
      <c r="R191" s="55">
        <f t="shared" si="87"/>
        <v>0</v>
      </c>
      <c r="S191" s="52">
        <f t="shared" si="88"/>
        <v>0</v>
      </c>
      <c r="T191" s="276">
        <f t="shared" si="89"/>
        <v>0</v>
      </c>
      <c r="U191" s="62">
        <f t="shared" si="78"/>
        <v>36.4</v>
      </c>
    </row>
    <row r="192" spans="1:21" x14ac:dyDescent="0.25">
      <c r="A192" s="81" t="s">
        <v>101</v>
      </c>
      <c r="B192" s="52">
        <f>'DAY25'!H192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+(Table128[[#This Row],[OPENING ]]+Table128[[#This Row],[RECEIPTS]]+Table128[[#This Row],[RETURNS]])-(Table128[[#This Row],[EXCHANGED]]+Table128[[#This Row],[SALES]]+Table128[[#This Row],[ISSUES]])</f>
        <v>10.199999999999999</v>
      </c>
      <c r="I192" s="53">
        <v>0</v>
      </c>
      <c r="J192" s="58">
        <f t="shared" si="90"/>
        <v>-10.199999999999999</v>
      </c>
      <c r="K192" s="53">
        <f>+'DAY25'!K192+'DAY26'!C192</f>
        <v>0</v>
      </c>
      <c r="L192" s="54">
        <f>+'DAY25'!L192+'DAY26'!D192</f>
        <v>0</v>
      </c>
      <c r="M192" s="55">
        <f>+'DAY25'!M192+'DAY26'!E192</f>
        <v>0</v>
      </c>
      <c r="N192" s="52">
        <f>+'DAY25'!N192+'DAY26'!F192</f>
        <v>0</v>
      </c>
      <c r="O192" s="276">
        <f>+'DAY25'!O192+'DAY26'!G192</f>
        <v>0</v>
      </c>
      <c r="P192" s="53">
        <f t="shared" si="85"/>
        <v>0</v>
      </c>
      <c r="Q192" s="54">
        <f t="shared" si="86"/>
        <v>0</v>
      </c>
      <c r="R192" s="55">
        <f t="shared" si="87"/>
        <v>0</v>
      </c>
      <c r="S192" s="52">
        <f t="shared" si="88"/>
        <v>0</v>
      </c>
      <c r="T192" s="276">
        <f t="shared" si="89"/>
        <v>0</v>
      </c>
      <c r="U192" s="62">
        <f t="shared" si="78"/>
        <v>0</v>
      </c>
    </row>
    <row r="193" spans="1:21" x14ac:dyDescent="0.25">
      <c r="A193" s="109" t="s">
        <v>102</v>
      </c>
      <c r="B193" s="52">
        <f>'DAY25'!H193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+(Table128[[#This Row],[OPENING ]]+Table128[[#This Row],[RECEIPTS]]+Table128[[#This Row],[RETURNS]])-(Table128[[#This Row],[EXCHANGED]]+Table128[[#This Row],[SALES]]+Table128[[#This Row],[ISSUES]])</f>
        <v>0</v>
      </c>
      <c r="I193" s="53">
        <v>0</v>
      </c>
      <c r="J193" s="58">
        <f t="shared" si="90"/>
        <v>0</v>
      </c>
      <c r="K193" s="53">
        <f>+'DAY25'!K193+'DAY26'!C193</f>
        <v>0</v>
      </c>
      <c r="L193" s="54">
        <f>+'DAY25'!L193+'DAY26'!D193</f>
        <v>0</v>
      </c>
      <c r="M193" s="55">
        <f>+'DAY25'!M193+'DAY26'!E193</f>
        <v>0</v>
      </c>
      <c r="N193" s="52">
        <f>+'DAY25'!N193+'DAY26'!F193</f>
        <v>0</v>
      </c>
      <c r="O193" s="276">
        <f>+'DAY25'!O193+'DAY26'!G193</f>
        <v>0</v>
      </c>
      <c r="P193" s="53">
        <f t="shared" si="85"/>
        <v>0</v>
      </c>
      <c r="Q193" s="54">
        <f t="shared" si="86"/>
        <v>0</v>
      </c>
      <c r="R193" s="55">
        <f t="shared" si="87"/>
        <v>0</v>
      </c>
      <c r="S193" s="52">
        <f t="shared" si="88"/>
        <v>0</v>
      </c>
      <c r="T193" s="276">
        <f t="shared" si="89"/>
        <v>0</v>
      </c>
      <c r="U193" s="62">
        <f t="shared" si="78"/>
        <v>0</v>
      </c>
    </row>
    <row r="194" spans="1:21" x14ac:dyDescent="0.25">
      <c r="A194" s="318" t="s">
        <v>103</v>
      </c>
      <c r="B194" s="52">
        <f>'DAY25'!H194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+(Table128[[#This Row],[OPENING ]]+Table128[[#This Row],[RECEIPTS]]+Table128[[#This Row],[RETURNS]])-(Table128[[#This Row],[EXCHANGED]]+Table128[[#This Row],[SALES]]+Table128[[#This Row],[ISSUES]])</f>
        <v>855.4</v>
      </c>
      <c r="I194" s="53">
        <v>0</v>
      </c>
      <c r="J194" s="58">
        <f t="shared" si="90"/>
        <v>-855.4</v>
      </c>
      <c r="K194" s="53">
        <f>+'DAY25'!K194+'DAY26'!C194</f>
        <v>0</v>
      </c>
      <c r="L194" s="54">
        <f>+'DAY25'!L194+'DAY26'!D194</f>
        <v>0</v>
      </c>
      <c r="M194" s="55">
        <f>+'DAY25'!M194+'DAY26'!E194</f>
        <v>0</v>
      </c>
      <c r="N194" s="52">
        <f>+'DAY25'!N194+'DAY26'!F194</f>
        <v>0</v>
      </c>
      <c r="O194" s="276">
        <f>+'DAY25'!O194+'DAY26'!G194</f>
        <v>0</v>
      </c>
      <c r="P194" s="53">
        <f t="shared" si="85"/>
        <v>0</v>
      </c>
      <c r="Q194" s="54">
        <f t="shared" si="86"/>
        <v>0</v>
      </c>
      <c r="R194" s="55">
        <f t="shared" si="87"/>
        <v>0</v>
      </c>
      <c r="S194" s="52">
        <f t="shared" si="88"/>
        <v>0</v>
      </c>
      <c r="T194" s="276">
        <f t="shared" si="89"/>
        <v>0</v>
      </c>
      <c r="U194" s="62">
        <f t="shared" si="78"/>
        <v>0</v>
      </c>
    </row>
    <row r="195" spans="1:21" x14ac:dyDescent="0.25">
      <c r="A195" s="87" t="s">
        <v>247</v>
      </c>
      <c r="B195" s="52">
        <f>'DAY25'!H195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+(Table128[[#This Row],[OPENING ]]+Table128[[#This Row],[RECEIPTS]]+Table128[[#This Row],[RETURNS]])-(Table128[[#This Row],[EXCHANGED]]+Table128[[#This Row],[SALES]]+Table128[[#This Row],[ISSUES]])</f>
        <v>3516.4</v>
      </c>
      <c r="I195" s="53">
        <v>0</v>
      </c>
      <c r="J195" s="58">
        <f t="shared" si="90"/>
        <v>-3516.4</v>
      </c>
      <c r="K195" s="53">
        <f>+'DAY25'!K195+'DAY26'!C195</f>
        <v>0</v>
      </c>
      <c r="L195" s="54">
        <f>+'DAY25'!L195+'DAY26'!D195</f>
        <v>9.6</v>
      </c>
      <c r="M195" s="55">
        <f>+'DAY25'!M195+'DAY26'!E195</f>
        <v>0</v>
      </c>
      <c r="N195" s="52">
        <f>+'DAY25'!N195+'DAY26'!F195</f>
        <v>0</v>
      </c>
      <c r="O195" s="276">
        <f>+'DAY25'!O195+'DAY26'!G195</f>
        <v>0</v>
      </c>
      <c r="P195" s="53">
        <f t="shared" si="85"/>
        <v>0</v>
      </c>
      <c r="Q195" s="54">
        <f t="shared" si="86"/>
        <v>0.3692307692307692</v>
      </c>
      <c r="R195" s="55">
        <f t="shared" si="87"/>
        <v>0</v>
      </c>
      <c r="S195" s="52">
        <f t="shared" si="88"/>
        <v>0</v>
      </c>
      <c r="T195" s="276">
        <f t="shared" si="89"/>
        <v>0</v>
      </c>
      <c r="U195" s="62">
        <f t="shared" si="78"/>
        <v>9523.5833333333339</v>
      </c>
    </row>
    <row r="196" spans="1:21" x14ac:dyDescent="0.25">
      <c r="A196" s="87" t="s">
        <v>104</v>
      </c>
      <c r="B196" s="52">
        <f>'DAY25'!H196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+(Table128[[#This Row],[OPENING ]]+Table128[[#This Row],[RECEIPTS]]+Table128[[#This Row],[RETURNS]])-(Table128[[#This Row],[EXCHANGED]]+Table128[[#This Row],[SALES]]+Table128[[#This Row],[ISSUES]])</f>
        <v>200</v>
      </c>
      <c r="I196" s="53">
        <v>0</v>
      </c>
      <c r="J196" s="58">
        <f t="shared" si="90"/>
        <v>-200</v>
      </c>
      <c r="K196" s="53">
        <f>+'DAY25'!K196+'DAY26'!C196</f>
        <v>0</v>
      </c>
      <c r="L196" s="54">
        <f>+'DAY25'!L196+'DAY26'!D196</f>
        <v>0</v>
      </c>
      <c r="M196" s="55">
        <f>+'DAY25'!M196+'DAY26'!E196</f>
        <v>0</v>
      </c>
      <c r="N196" s="52">
        <f>+'DAY25'!N196+'DAY26'!F196</f>
        <v>0</v>
      </c>
      <c r="O196" s="276">
        <f>+'DAY25'!O196+'DAY26'!G196</f>
        <v>0</v>
      </c>
      <c r="P196" s="53">
        <f t="shared" si="85"/>
        <v>0</v>
      </c>
      <c r="Q196" s="54">
        <f t="shared" si="86"/>
        <v>0</v>
      </c>
      <c r="R196" s="55">
        <f t="shared" si="87"/>
        <v>0</v>
      </c>
      <c r="S196" s="52">
        <f t="shared" si="88"/>
        <v>0</v>
      </c>
      <c r="T196" s="276">
        <f t="shared" si="89"/>
        <v>0</v>
      </c>
      <c r="U196" s="62">
        <f t="shared" si="78"/>
        <v>0</v>
      </c>
    </row>
    <row r="197" spans="1:21" x14ac:dyDescent="0.25">
      <c r="A197" s="85" t="s">
        <v>118</v>
      </c>
      <c r="B197" s="52">
        <f>'DAY25'!H197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+(Table128[[#This Row],[OPENING ]]+Table128[[#This Row],[RECEIPTS]]+Table128[[#This Row],[RETURNS]])-(Table128[[#This Row],[EXCHANGED]]+Table128[[#This Row],[SALES]]+Table128[[#This Row],[ISSUES]])</f>
        <v>0</v>
      </c>
      <c r="I197" s="53">
        <v>0</v>
      </c>
      <c r="J197" s="58">
        <f t="shared" si="90"/>
        <v>0</v>
      </c>
      <c r="K197" s="53">
        <f>+'DAY25'!K197+'DAY26'!C197</f>
        <v>0</v>
      </c>
      <c r="L197" s="54">
        <f>+'DAY25'!L197+'DAY26'!D197</f>
        <v>0</v>
      </c>
      <c r="M197" s="55">
        <f>+'DAY25'!M197+'DAY26'!E197</f>
        <v>0</v>
      </c>
      <c r="N197" s="52">
        <f>+'DAY25'!N197+'DAY26'!F197</f>
        <v>0</v>
      </c>
      <c r="O197" s="276">
        <f>+'DAY25'!O197+'DAY26'!G197</f>
        <v>0</v>
      </c>
      <c r="P197" s="53">
        <f t="shared" si="85"/>
        <v>0</v>
      </c>
      <c r="Q197" s="54">
        <f t="shared" si="86"/>
        <v>0</v>
      </c>
      <c r="R197" s="55">
        <f t="shared" si="87"/>
        <v>0</v>
      </c>
      <c r="S197" s="52">
        <f t="shared" si="88"/>
        <v>0</v>
      </c>
      <c r="T197" s="276">
        <f t="shared" si="89"/>
        <v>0</v>
      </c>
      <c r="U197" s="62">
        <f t="shared" si="78"/>
        <v>0</v>
      </c>
    </row>
    <row r="198" spans="1:21" x14ac:dyDescent="0.25">
      <c r="A198" s="94" t="s">
        <v>119</v>
      </c>
      <c r="B198" s="52">
        <f>'DAY25'!H198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+(Table128[[#This Row],[OPENING ]]+Table128[[#This Row],[RECEIPTS]]+Table128[[#This Row],[RETURNS]])-(Table128[[#This Row],[EXCHANGED]]+Table128[[#This Row],[SALES]]+Table128[[#This Row],[ISSUES]])</f>
        <v>0</v>
      </c>
      <c r="I198" s="53">
        <v>0</v>
      </c>
      <c r="J198" s="58">
        <f t="shared" si="90"/>
        <v>0</v>
      </c>
      <c r="K198" s="53">
        <f>+'DAY25'!K198+'DAY26'!C198</f>
        <v>0</v>
      </c>
      <c r="L198" s="54">
        <f>+'DAY25'!L198+'DAY26'!D198</f>
        <v>0</v>
      </c>
      <c r="M198" s="55">
        <f>+'DAY25'!M198+'DAY26'!E198</f>
        <v>0</v>
      </c>
      <c r="N198" s="52">
        <f>+'DAY25'!N198+'DAY26'!F198</f>
        <v>0</v>
      </c>
      <c r="O198" s="276">
        <f>+'DAY25'!O198+'DAY26'!G198</f>
        <v>0</v>
      </c>
      <c r="P198" s="53">
        <f t="shared" si="85"/>
        <v>0</v>
      </c>
      <c r="Q198" s="54">
        <f t="shared" si="86"/>
        <v>0</v>
      </c>
      <c r="R198" s="55">
        <f t="shared" si="87"/>
        <v>0</v>
      </c>
      <c r="S198" s="52">
        <f t="shared" si="88"/>
        <v>0</v>
      </c>
      <c r="T198" s="276">
        <f t="shared" si="89"/>
        <v>0</v>
      </c>
      <c r="U198" s="62">
        <f t="shared" si="78"/>
        <v>0</v>
      </c>
    </row>
    <row r="199" spans="1:21" x14ac:dyDescent="0.25">
      <c r="A199" s="84" t="s">
        <v>145</v>
      </c>
      <c r="B199" s="52">
        <f>'DAY25'!H199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+(Table128[[#This Row],[OPENING ]]+Table128[[#This Row],[RECEIPTS]]+Table128[[#This Row],[RETURNS]])-(Table128[[#This Row],[EXCHANGED]]+Table128[[#This Row],[SALES]]+Table128[[#This Row],[ISSUES]])</f>
        <v>0</v>
      </c>
      <c r="I199" s="53">
        <v>0</v>
      </c>
      <c r="J199" s="58">
        <f t="shared" si="90"/>
        <v>0</v>
      </c>
      <c r="K199" s="53">
        <f>+'DAY25'!K199+'DAY26'!C199</f>
        <v>0</v>
      </c>
      <c r="L199" s="54">
        <f>+'DAY25'!L199+'DAY26'!D199</f>
        <v>0</v>
      </c>
      <c r="M199" s="55">
        <f>+'DAY25'!M199+'DAY26'!E199</f>
        <v>0</v>
      </c>
      <c r="N199" s="52">
        <f>+'DAY25'!N199+'DAY26'!F199</f>
        <v>0</v>
      </c>
      <c r="O199" s="276">
        <f>+'DAY25'!O199+'DAY26'!G199</f>
        <v>0</v>
      </c>
      <c r="P199" s="53">
        <f t="shared" si="85"/>
        <v>0</v>
      </c>
      <c r="Q199" s="54">
        <f t="shared" si="86"/>
        <v>0</v>
      </c>
      <c r="R199" s="55">
        <f t="shared" si="87"/>
        <v>0</v>
      </c>
      <c r="S199" s="52">
        <f t="shared" si="88"/>
        <v>0</v>
      </c>
      <c r="T199" s="276">
        <f t="shared" si="89"/>
        <v>0</v>
      </c>
      <c r="U199" s="62">
        <f t="shared" si="78"/>
        <v>0</v>
      </c>
    </row>
    <row r="200" spans="1:21" x14ac:dyDescent="0.25">
      <c r="A200" s="88" t="s">
        <v>218</v>
      </c>
      <c r="B200" s="52">
        <f>'DAY25'!H200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+(Table128[[#This Row],[OPENING ]]+Table128[[#This Row],[RECEIPTS]]+Table128[[#This Row],[RETURNS]])-(Table128[[#This Row],[EXCHANGED]]+Table128[[#This Row],[SALES]]+Table128[[#This Row],[ISSUES]])</f>
        <v>0</v>
      </c>
      <c r="I200" s="53">
        <v>0</v>
      </c>
      <c r="J200" s="58">
        <f t="shared" si="90"/>
        <v>0</v>
      </c>
      <c r="K200" s="53">
        <f>+'DAY25'!K200+'DAY26'!C200</f>
        <v>0</v>
      </c>
      <c r="L200" s="54">
        <f>+'DAY25'!L200+'DAY26'!D200</f>
        <v>0</v>
      </c>
      <c r="M200" s="55">
        <f>+'DAY25'!M200+'DAY26'!E200</f>
        <v>0</v>
      </c>
      <c r="N200" s="52">
        <f>+'DAY25'!N200+'DAY26'!F200</f>
        <v>0</v>
      </c>
      <c r="O200" s="276">
        <f>+'DAY25'!O200+'DAY26'!G200</f>
        <v>0</v>
      </c>
      <c r="P200" s="53">
        <f t="shared" si="85"/>
        <v>0</v>
      </c>
      <c r="Q200" s="54">
        <f t="shared" si="86"/>
        <v>0</v>
      </c>
      <c r="R200" s="55">
        <f t="shared" si="87"/>
        <v>0</v>
      </c>
      <c r="S200" s="52">
        <f t="shared" si="88"/>
        <v>0</v>
      </c>
      <c r="T200" s="276">
        <f t="shared" si="89"/>
        <v>0</v>
      </c>
      <c r="U200" s="62">
        <f t="shared" si="78"/>
        <v>0</v>
      </c>
    </row>
    <row r="201" spans="1:21" x14ac:dyDescent="0.25">
      <c r="A201" s="88" t="s">
        <v>219</v>
      </c>
      <c r="B201" s="52">
        <f>'DAY25'!H201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+(Table128[[#This Row],[OPENING ]]+Table128[[#This Row],[RECEIPTS]]+Table128[[#This Row],[RETURNS]])-(Table128[[#This Row],[EXCHANGED]]+Table128[[#This Row],[SALES]]+Table128[[#This Row],[ISSUES]])</f>
        <v>0</v>
      </c>
      <c r="I201" s="53">
        <v>0</v>
      </c>
      <c r="J201" s="58">
        <f t="shared" si="90"/>
        <v>0</v>
      </c>
      <c r="K201" s="53">
        <f>+'DAY25'!K201+'DAY26'!C201</f>
        <v>0</v>
      </c>
      <c r="L201" s="54">
        <f>+'DAY25'!L201+'DAY26'!D201</f>
        <v>0</v>
      </c>
      <c r="M201" s="55">
        <f>+'DAY25'!M201+'DAY26'!E201</f>
        <v>0</v>
      </c>
      <c r="N201" s="52">
        <f>+'DAY25'!N201+'DAY26'!F201</f>
        <v>0</v>
      </c>
      <c r="O201" s="276">
        <f>+'DAY25'!O201+'DAY26'!G201</f>
        <v>0</v>
      </c>
      <c r="P201" s="53">
        <f t="shared" si="85"/>
        <v>0</v>
      </c>
      <c r="Q201" s="54">
        <f t="shared" si="86"/>
        <v>0</v>
      </c>
      <c r="R201" s="55">
        <f t="shared" si="87"/>
        <v>0</v>
      </c>
      <c r="S201" s="52">
        <f t="shared" si="88"/>
        <v>0</v>
      </c>
      <c r="T201" s="276">
        <f t="shared" si="89"/>
        <v>0</v>
      </c>
      <c r="U201" s="62">
        <f t="shared" si="78"/>
        <v>0</v>
      </c>
    </row>
    <row r="202" spans="1:21" x14ac:dyDescent="0.25">
      <c r="A202" s="317" t="s">
        <v>234</v>
      </c>
      <c r="B202" s="52">
        <f>'DAY25'!H202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+(Table128[[#This Row],[OPENING ]]+Table128[[#This Row],[RECEIPTS]]+Table128[[#This Row],[RETURNS]])-(Table128[[#This Row],[EXCHANGED]]+Table128[[#This Row],[SALES]]+Table128[[#This Row],[ISSUES]])</f>
        <v>0.19999999999999896</v>
      </c>
      <c r="I202" s="53">
        <v>6</v>
      </c>
      <c r="J202" s="58">
        <f t="shared" si="90"/>
        <v>5.8000000000000007</v>
      </c>
      <c r="K202" s="53">
        <f>+'DAY25'!K202+'DAY26'!C202</f>
        <v>0</v>
      </c>
      <c r="L202" s="54">
        <f>+'DAY25'!L202+'DAY26'!D202</f>
        <v>0</v>
      </c>
      <c r="M202" s="55">
        <f>+'DAY25'!M202+'DAY26'!E202</f>
        <v>0</v>
      </c>
      <c r="N202" s="52">
        <f>+'DAY25'!N202+'DAY26'!F202</f>
        <v>0</v>
      </c>
      <c r="O202" s="276">
        <f>+'DAY25'!O202+'DAY26'!G202</f>
        <v>11.08</v>
      </c>
      <c r="P202" s="53">
        <f t="shared" si="85"/>
        <v>0</v>
      </c>
      <c r="Q202" s="54">
        <f t="shared" si="86"/>
        <v>0</v>
      </c>
      <c r="R202" s="55">
        <f t="shared" si="87"/>
        <v>0</v>
      </c>
      <c r="S202" s="52">
        <f t="shared" si="88"/>
        <v>0</v>
      </c>
      <c r="T202" s="276">
        <f t="shared" si="89"/>
        <v>0.42615384615384616</v>
      </c>
      <c r="U202" s="62">
        <f t="shared" si="78"/>
        <v>0.46931407942238024</v>
      </c>
    </row>
    <row r="203" spans="1:21" x14ac:dyDescent="0.25">
      <c r="A203" s="319" t="s">
        <v>224</v>
      </c>
      <c r="B203" s="52">
        <f>'DAY25'!H203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+(Table128[[#This Row],[OPENING ]]+Table128[[#This Row],[RECEIPTS]]+Table128[[#This Row],[RETURNS]])-(Table128[[#This Row],[EXCHANGED]]+Table128[[#This Row],[SALES]]+Table128[[#This Row],[ISSUES]])</f>
        <v>3.4</v>
      </c>
      <c r="I203" s="53">
        <v>0</v>
      </c>
      <c r="J203" s="58">
        <f t="shared" si="90"/>
        <v>-3.4</v>
      </c>
      <c r="K203" s="53">
        <f>+'DAY25'!K203+'DAY26'!C203</f>
        <v>0</v>
      </c>
      <c r="L203" s="54">
        <f>+'DAY25'!L203+'DAY26'!D203</f>
        <v>0</v>
      </c>
      <c r="M203" s="55">
        <f>+'DAY25'!M203+'DAY26'!E203</f>
        <v>0</v>
      </c>
      <c r="N203" s="52">
        <f>+'DAY25'!N203+'DAY26'!F203</f>
        <v>0</v>
      </c>
      <c r="O203" s="276">
        <f>+'DAY25'!O203+'DAY26'!G203</f>
        <v>0</v>
      </c>
      <c r="P203" s="53">
        <f t="shared" si="85"/>
        <v>0</v>
      </c>
      <c r="Q203" s="54">
        <f t="shared" si="86"/>
        <v>0</v>
      </c>
      <c r="R203" s="55">
        <f t="shared" si="87"/>
        <v>0</v>
      </c>
      <c r="S203" s="52">
        <f t="shared" si="88"/>
        <v>0</v>
      </c>
      <c r="T203" s="276">
        <f t="shared" si="89"/>
        <v>0</v>
      </c>
      <c r="U203" s="62">
        <f t="shared" si="78"/>
        <v>0</v>
      </c>
    </row>
    <row r="204" spans="1:21" x14ac:dyDescent="0.25">
      <c r="A204" s="105" t="s">
        <v>237</v>
      </c>
      <c r="B204" s="52">
        <f>'DAY25'!H204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+(Table128[[#This Row],[OPENING ]]+Table128[[#This Row],[RECEIPTS]]+Table128[[#This Row],[RETURNS]])-(Table128[[#This Row],[EXCHANGED]]+Table128[[#This Row],[SALES]]+Table128[[#This Row],[ISSUES]])</f>
        <v>0</v>
      </c>
      <c r="I204" s="53">
        <v>0</v>
      </c>
      <c r="J204" s="58">
        <f t="shared" si="90"/>
        <v>0</v>
      </c>
      <c r="K204" s="53">
        <f>+'DAY25'!K204+'DAY26'!C204</f>
        <v>0</v>
      </c>
      <c r="L204" s="54">
        <f>+'DAY25'!L204+'DAY26'!D204</f>
        <v>0</v>
      </c>
      <c r="M204" s="55">
        <f>+'DAY25'!M204+'DAY26'!E204</f>
        <v>0</v>
      </c>
      <c r="N204" s="52">
        <f>+'DAY25'!N204+'DAY26'!F204</f>
        <v>0</v>
      </c>
      <c r="O204" s="276">
        <f>+'DAY25'!O204+'DAY26'!G204</f>
        <v>0</v>
      </c>
      <c r="P204" s="53">
        <f t="shared" si="85"/>
        <v>0</v>
      </c>
      <c r="Q204" s="54">
        <f t="shared" si="86"/>
        <v>0</v>
      </c>
      <c r="R204" s="55">
        <f t="shared" si="87"/>
        <v>0</v>
      </c>
      <c r="S204" s="52">
        <f t="shared" si="88"/>
        <v>0</v>
      </c>
      <c r="T204" s="276">
        <f t="shared" si="89"/>
        <v>0</v>
      </c>
      <c r="U204" s="62">
        <f t="shared" si="78"/>
        <v>0</v>
      </c>
    </row>
    <row r="205" spans="1:21" x14ac:dyDescent="0.25">
      <c r="A205" s="87" t="s">
        <v>238</v>
      </c>
      <c r="B205" s="52">
        <f>'DAY25'!H205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+(Table128[[#This Row],[OPENING ]]+Table128[[#This Row],[RECEIPTS]]+Table128[[#This Row],[RETURNS]])-(Table128[[#This Row],[EXCHANGED]]+Table128[[#This Row],[SALES]]+Table128[[#This Row],[ISSUES]])</f>
        <v>0</v>
      </c>
      <c r="I205" s="53">
        <v>0</v>
      </c>
      <c r="J205" s="58">
        <f t="shared" si="90"/>
        <v>0</v>
      </c>
      <c r="K205" s="53">
        <f>+'DAY25'!K205+'DAY26'!C205</f>
        <v>0</v>
      </c>
      <c r="L205" s="54">
        <f>+'DAY25'!L205+'DAY26'!D205</f>
        <v>0</v>
      </c>
      <c r="M205" s="55">
        <f>+'DAY25'!M205+'DAY26'!E205</f>
        <v>0</v>
      </c>
      <c r="N205" s="52">
        <f>+'DAY25'!N205+'DAY26'!F205</f>
        <v>0</v>
      </c>
      <c r="O205" s="276">
        <f>+'DAY25'!O205+'DAY26'!G205</f>
        <v>0</v>
      </c>
      <c r="P205" s="53">
        <f t="shared" si="85"/>
        <v>0</v>
      </c>
      <c r="Q205" s="54">
        <f t="shared" si="86"/>
        <v>0</v>
      </c>
      <c r="R205" s="55">
        <f t="shared" si="87"/>
        <v>0</v>
      </c>
      <c r="S205" s="52">
        <f t="shared" si="88"/>
        <v>0</v>
      </c>
      <c r="T205" s="276">
        <f t="shared" si="89"/>
        <v>0</v>
      </c>
      <c r="U205" s="62">
        <f t="shared" si="78"/>
        <v>0</v>
      </c>
    </row>
    <row r="206" spans="1:21" x14ac:dyDescent="0.25">
      <c r="A206" s="87" t="s">
        <v>239</v>
      </c>
      <c r="B206" s="52">
        <f>'DAY25'!H206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+(Table128[[#This Row],[OPENING ]]+Table128[[#This Row],[RECEIPTS]]+Table128[[#This Row],[RETURNS]])-(Table128[[#This Row],[EXCHANGED]]+Table128[[#This Row],[SALES]]+Table128[[#This Row],[ISSUES]])</f>
        <v>0</v>
      </c>
      <c r="I206" s="53">
        <v>0</v>
      </c>
      <c r="J206" s="58">
        <f t="shared" si="90"/>
        <v>0</v>
      </c>
      <c r="K206" s="53">
        <f>+'DAY25'!K206+'DAY26'!C206</f>
        <v>0</v>
      </c>
      <c r="L206" s="54">
        <f>+'DAY25'!L206+'DAY26'!D206</f>
        <v>0</v>
      </c>
      <c r="M206" s="55">
        <f>+'DAY25'!M206+'DAY26'!E206</f>
        <v>0</v>
      </c>
      <c r="N206" s="52">
        <f>+'DAY25'!N206+'DAY26'!F206</f>
        <v>0</v>
      </c>
      <c r="O206" s="276">
        <f>+'DAY25'!O206+'DAY26'!G206</f>
        <v>0</v>
      </c>
      <c r="P206" s="53">
        <f t="shared" si="85"/>
        <v>0</v>
      </c>
      <c r="Q206" s="54">
        <f t="shared" si="86"/>
        <v>0</v>
      </c>
      <c r="R206" s="55">
        <f t="shared" si="87"/>
        <v>0</v>
      </c>
      <c r="S206" s="52">
        <f t="shared" si="88"/>
        <v>0</v>
      </c>
      <c r="T206" s="276">
        <f t="shared" si="89"/>
        <v>0</v>
      </c>
      <c r="U206" s="62">
        <f t="shared" si="78"/>
        <v>0</v>
      </c>
    </row>
    <row r="207" spans="1:21" x14ac:dyDescent="0.25">
      <c r="A207" s="85" t="s">
        <v>242</v>
      </c>
      <c r="B207" s="52">
        <f>'DAY25'!H207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+(Table128[[#This Row],[OPENING ]]+Table128[[#This Row],[RECEIPTS]]+Table128[[#This Row],[RETURNS]])-(Table128[[#This Row],[EXCHANGED]]+Table128[[#This Row],[SALES]]+Table128[[#This Row],[ISSUES]])</f>
        <v>0</v>
      </c>
      <c r="I207" s="53">
        <v>0</v>
      </c>
      <c r="J207" s="58">
        <f t="shared" si="90"/>
        <v>0</v>
      </c>
      <c r="K207" s="53">
        <f>+'DAY25'!K207+'DAY26'!C207</f>
        <v>0</v>
      </c>
      <c r="L207" s="54">
        <f>+'DAY25'!L207+'DAY26'!D207</f>
        <v>0</v>
      </c>
      <c r="M207" s="55">
        <f>+'DAY25'!M207+'DAY26'!E207</f>
        <v>0</v>
      </c>
      <c r="N207" s="52">
        <f>+'DAY25'!N207+'DAY26'!F207</f>
        <v>0</v>
      </c>
      <c r="O207" s="276">
        <f>+'DAY25'!O207+'DAY26'!G207</f>
        <v>0</v>
      </c>
      <c r="P207" s="53">
        <f t="shared" si="85"/>
        <v>0</v>
      </c>
      <c r="Q207" s="54">
        <f t="shared" si="86"/>
        <v>0</v>
      </c>
      <c r="R207" s="55">
        <f t="shared" si="87"/>
        <v>0</v>
      </c>
      <c r="S207" s="52">
        <f t="shared" si="88"/>
        <v>0</v>
      </c>
      <c r="T207" s="276">
        <f t="shared" si="89"/>
        <v>0</v>
      </c>
      <c r="U207" s="62">
        <f t="shared" si="78"/>
        <v>0</v>
      </c>
    </row>
    <row r="208" spans="1:21" x14ac:dyDescent="0.25">
      <c r="A208" s="85" t="s">
        <v>250</v>
      </c>
      <c r="B208" s="52">
        <f>'DAY25'!H208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+(Table128[[#This Row],[OPENING ]]+Table128[[#This Row],[RECEIPTS]]+Table128[[#This Row],[RETURNS]])-(Table128[[#This Row],[EXCHANGED]]+Table128[[#This Row],[SALES]]+Table128[[#This Row],[ISSUES]])</f>
        <v>275</v>
      </c>
      <c r="I208" s="53">
        <v>0</v>
      </c>
      <c r="J208" s="58">
        <f t="shared" si="90"/>
        <v>-275</v>
      </c>
      <c r="K208" s="53">
        <f>+'DAY25'!K208+'DAY26'!C208</f>
        <v>500</v>
      </c>
      <c r="L208" s="54">
        <f>+'DAY25'!L208+'DAY26'!D208</f>
        <v>0</v>
      </c>
      <c r="M208" s="55">
        <f>+'DAY25'!M208+'DAY26'!E208</f>
        <v>0</v>
      </c>
      <c r="N208" s="52">
        <f>+'DAY25'!N208+'DAY26'!F208</f>
        <v>0</v>
      </c>
      <c r="O208" s="276">
        <f>+'DAY25'!O208+'DAY26'!G208</f>
        <v>525</v>
      </c>
      <c r="P208" s="53">
        <f t="shared" si="85"/>
        <v>19.23076923076923</v>
      </c>
      <c r="Q208" s="54">
        <f t="shared" si="86"/>
        <v>0</v>
      </c>
      <c r="R208" s="55">
        <f t="shared" si="87"/>
        <v>0</v>
      </c>
      <c r="S208" s="52">
        <f t="shared" si="88"/>
        <v>0</v>
      </c>
      <c r="T208" s="276">
        <f t="shared" si="89"/>
        <v>20.192307692307693</v>
      </c>
      <c r="U208" s="62">
        <f t="shared" si="78"/>
        <v>6.9756097560975618</v>
      </c>
    </row>
    <row r="209" spans="1:21" x14ac:dyDescent="0.25">
      <c r="A209" s="87" t="s">
        <v>251</v>
      </c>
      <c r="B209" s="52">
        <f>'DAY25'!H209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+(Table128[[#This Row],[OPENING ]]+Table128[[#This Row],[RECEIPTS]]+Table128[[#This Row],[RETURNS]])-(Table128[[#This Row],[EXCHANGED]]+Table128[[#This Row],[SALES]]+Table128[[#This Row],[ISSUES]])</f>
        <v>300</v>
      </c>
      <c r="I209" s="53">
        <v>0</v>
      </c>
      <c r="J209" s="58">
        <f t="shared" si="90"/>
        <v>-300</v>
      </c>
      <c r="K209" s="53">
        <f>+'DAY25'!K209+'DAY26'!C209</f>
        <v>800</v>
      </c>
      <c r="L209" s="54">
        <f>+'DAY25'!L209+'DAY26'!D209</f>
        <v>0</v>
      </c>
      <c r="M209" s="55">
        <f>+'DAY25'!M209+'DAY26'!E209</f>
        <v>0</v>
      </c>
      <c r="N209" s="52">
        <f>+'DAY25'!N209+'DAY26'!F209</f>
        <v>0</v>
      </c>
      <c r="O209" s="276">
        <f>+'DAY25'!O209+'DAY26'!G209</f>
        <v>639.20000000000005</v>
      </c>
      <c r="P209" s="53">
        <f t="shared" si="85"/>
        <v>30.76923076923077</v>
      </c>
      <c r="Q209" s="54">
        <f t="shared" si="86"/>
        <v>0</v>
      </c>
      <c r="R209" s="55">
        <f t="shared" si="87"/>
        <v>0</v>
      </c>
      <c r="S209" s="52">
        <f t="shared" si="88"/>
        <v>0</v>
      </c>
      <c r="T209" s="276">
        <f t="shared" si="89"/>
        <v>24.584615384615386</v>
      </c>
      <c r="U209" s="62">
        <f t="shared" si="78"/>
        <v>5.4196775986659249</v>
      </c>
    </row>
    <row r="210" spans="1:21" x14ac:dyDescent="0.25">
      <c r="A210" s="87"/>
      <c r="B210" s="52">
        <f>'DAY25'!H210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+(Table128[[#This Row],[OPENING ]]+Table128[[#This Row],[RECEIPTS]]+Table128[[#This Row],[RETURNS]])-(Table128[[#This Row],[EXCHANGED]]+Table128[[#This Row],[SALES]]+Table128[[#This Row],[ISSUES]])</f>
        <v>49</v>
      </c>
      <c r="I210" s="53">
        <v>0</v>
      </c>
      <c r="J210" s="58">
        <f t="shared" si="90"/>
        <v>-49</v>
      </c>
      <c r="K210" s="53">
        <f>+'DAY25'!K210+'DAY26'!C210</f>
        <v>50</v>
      </c>
      <c r="L210" s="54">
        <f>+'DAY25'!L210+'DAY26'!D210</f>
        <v>0</v>
      </c>
      <c r="M210" s="55">
        <f>+'DAY25'!M210+'DAY26'!E210</f>
        <v>0</v>
      </c>
      <c r="N210" s="52">
        <f>+'DAY25'!N210+'DAY26'!F210</f>
        <v>0</v>
      </c>
      <c r="O210" s="276">
        <f>+'DAY25'!O210+'DAY26'!G210</f>
        <v>1</v>
      </c>
      <c r="P210" s="53">
        <f t="shared" si="85"/>
        <v>1.9230769230769231</v>
      </c>
      <c r="Q210" s="54">
        <f t="shared" si="86"/>
        <v>0</v>
      </c>
      <c r="R210" s="55">
        <f t="shared" si="87"/>
        <v>0</v>
      </c>
      <c r="S210" s="52">
        <f t="shared" si="88"/>
        <v>0</v>
      </c>
      <c r="T210" s="276">
        <f t="shared" si="89"/>
        <v>3.8461538461538464E-2</v>
      </c>
      <c r="U210" s="62">
        <f t="shared" ref="U210:U240" si="91">IFERROR(+H210/(P210+Q210+R210+S210+T210),0)</f>
        <v>24.980392156862742</v>
      </c>
    </row>
    <row r="211" spans="1:21" x14ac:dyDescent="0.25">
      <c r="A211" s="87"/>
      <c r="B211" s="52">
        <f>'DAY25'!H211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+(Table128[[#This Row],[OPENING ]]+Table128[[#This Row],[RECEIPTS]]+Table128[[#This Row],[RETURNS]])-(Table128[[#This Row],[EXCHANGED]]+Table128[[#This Row],[SALES]]+Table128[[#This Row],[ISSUES]])</f>
        <v>0</v>
      </c>
      <c r="I211" s="53">
        <v>0</v>
      </c>
      <c r="J211" s="58">
        <f t="shared" si="90"/>
        <v>0</v>
      </c>
      <c r="K211" s="53">
        <f>+'DAY25'!K211+'DAY26'!C211</f>
        <v>0</v>
      </c>
      <c r="L211" s="54">
        <f>+'DAY25'!L211+'DAY26'!D211</f>
        <v>0</v>
      </c>
      <c r="M211" s="55">
        <f>+'DAY25'!M211+'DAY26'!E211</f>
        <v>0</v>
      </c>
      <c r="N211" s="52">
        <f>+'DAY25'!N211+'DAY26'!F211</f>
        <v>0</v>
      </c>
      <c r="O211" s="276">
        <f>+'DAY25'!O211+'DAY26'!G211</f>
        <v>0</v>
      </c>
      <c r="P211" s="53">
        <f t="shared" si="85"/>
        <v>0</v>
      </c>
      <c r="Q211" s="54">
        <f t="shared" si="86"/>
        <v>0</v>
      </c>
      <c r="R211" s="55">
        <f t="shared" si="87"/>
        <v>0</v>
      </c>
      <c r="S211" s="52">
        <f t="shared" si="88"/>
        <v>0</v>
      </c>
      <c r="T211" s="276">
        <f t="shared" si="89"/>
        <v>0</v>
      </c>
      <c r="U211" s="62">
        <f t="shared" si="91"/>
        <v>0</v>
      </c>
    </row>
    <row r="212" spans="1:21" x14ac:dyDescent="0.25">
      <c r="A212" s="87"/>
      <c r="B212" s="52">
        <f>'DAY25'!H212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+(Table128[[#This Row],[OPENING ]]+Table128[[#This Row],[RECEIPTS]]+Table128[[#This Row],[RETURNS]])-(Table128[[#This Row],[EXCHANGED]]+Table128[[#This Row],[SALES]]+Table128[[#This Row],[ISSUES]])</f>
        <v>0</v>
      </c>
      <c r="I212" s="53">
        <v>0</v>
      </c>
      <c r="J212" s="58">
        <f t="shared" si="90"/>
        <v>0</v>
      </c>
      <c r="K212" s="53">
        <f>+'DAY25'!K212+'DAY26'!C212</f>
        <v>0</v>
      </c>
      <c r="L212" s="54">
        <f>+'DAY25'!L212+'DAY26'!D212</f>
        <v>0</v>
      </c>
      <c r="M212" s="55">
        <f>+'DAY25'!M212+'DAY26'!E212</f>
        <v>0</v>
      </c>
      <c r="N212" s="52">
        <f>+'DAY25'!N212+'DAY26'!F212</f>
        <v>0</v>
      </c>
      <c r="O212" s="276">
        <f>+'DAY25'!O212+'DAY26'!G212</f>
        <v>0</v>
      </c>
      <c r="P212" s="53">
        <f t="shared" si="85"/>
        <v>0</v>
      </c>
      <c r="Q212" s="54">
        <f t="shared" si="86"/>
        <v>0</v>
      </c>
      <c r="R212" s="55">
        <f t="shared" si="87"/>
        <v>0</v>
      </c>
      <c r="S212" s="52">
        <f t="shared" si="88"/>
        <v>0</v>
      </c>
      <c r="T212" s="276">
        <f t="shared" si="89"/>
        <v>0</v>
      </c>
      <c r="U212" s="62">
        <f t="shared" si="91"/>
        <v>0</v>
      </c>
    </row>
    <row r="213" spans="1:21" ht="15.75" thickBot="1" x14ac:dyDescent="0.3">
      <c r="A213" s="179"/>
      <c r="B213" s="52">
        <f>'DAY25'!H213</f>
        <v>0</v>
      </c>
      <c r="C213" s="53">
        <v>0</v>
      </c>
      <c r="D213" s="54">
        <v>0</v>
      </c>
      <c r="E213" s="55">
        <v>0</v>
      </c>
      <c r="F213" s="52">
        <v>0</v>
      </c>
      <c r="G213" s="276">
        <v>0</v>
      </c>
      <c r="H213" s="54">
        <f>+(Table128[[#This Row],[OPENING ]]+Table128[[#This Row],[RECEIPTS]]+Table128[[#This Row],[RETURNS]])-(Table128[[#This Row],[EXCHANGED]]+Table128[[#This Row],[SALES]]+Table128[[#This Row],[ISSUES]])</f>
        <v>0</v>
      </c>
      <c r="I213" s="144">
        <v>0</v>
      </c>
      <c r="J213" s="148">
        <f t="shared" si="90"/>
        <v>0</v>
      </c>
      <c r="K213" s="53">
        <f>+'DAY25'!K213+'DAY26'!C213</f>
        <v>0</v>
      </c>
      <c r="L213" s="54">
        <f>+'DAY25'!L213+'DAY26'!D213</f>
        <v>0</v>
      </c>
      <c r="M213" s="55">
        <f>+'DAY25'!M213+'DAY26'!E213</f>
        <v>0</v>
      </c>
      <c r="N213" s="52">
        <f>+'DAY25'!N213+'DAY26'!F213</f>
        <v>0</v>
      </c>
      <c r="O213" s="276">
        <f>+'DAY25'!O213+'DAY26'!G213</f>
        <v>0</v>
      </c>
      <c r="P213" s="53">
        <f t="shared" si="85"/>
        <v>0</v>
      </c>
      <c r="Q213" s="54">
        <f t="shared" si="86"/>
        <v>0</v>
      </c>
      <c r="R213" s="55">
        <f t="shared" si="87"/>
        <v>0</v>
      </c>
      <c r="S213" s="52">
        <f t="shared" si="88"/>
        <v>0</v>
      </c>
      <c r="T213" s="276">
        <f t="shared" si="89"/>
        <v>0</v>
      </c>
      <c r="U213" s="167">
        <f t="shared" si="91"/>
        <v>0</v>
      </c>
    </row>
    <row r="214" spans="1:21" ht="17.25" thickBot="1" x14ac:dyDescent="0.35">
      <c r="A214" s="159" t="s">
        <v>54</v>
      </c>
      <c r="B214" s="160">
        <f t="shared" ref="B214:T214" si="92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92"/>
        <v>0</v>
      </c>
      <c r="H214" s="162">
        <f t="shared" si="92"/>
        <v>9750.84</v>
      </c>
      <c r="I214" s="161">
        <f t="shared" si="92"/>
        <v>6</v>
      </c>
      <c r="J214" s="165">
        <f>SUM(J153:J213)</f>
        <v>-9744.84</v>
      </c>
      <c r="K214" s="161">
        <f t="shared" si="92"/>
        <v>1375</v>
      </c>
      <c r="L214" s="174">
        <f t="shared" si="92"/>
        <v>9.6</v>
      </c>
      <c r="M214" s="163">
        <f t="shared" si="92"/>
        <v>0</v>
      </c>
      <c r="N214" s="160">
        <f t="shared" si="92"/>
        <v>0</v>
      </c>
      <c r="O214" s="277">
        <f t="shared" si="92"/>
        <v>1264.68</v>
      </c>
      <c r="P214" s="161">
        <f t="shared" si="92"/>
        <v>52.88461538461538</v>
      </c>
      <c r="Q214" s="162">
        <f t="shared" si="92"/>
        <v>0.3692307692307692</v>
      </c>
      <c r="R214" s="163">
        <f t="shared" si="92"/>
        <v>0</v>
      </c>
      <c r="S214" s="160">
        <f t="shared" si="92"/>
        <v>0</v>
      </c>
      <c r="T214" s="277">
        <f t="shared" si="92"/>
        <v>48.641538461538467</v>
      </c>
      <c r="U214" s="166">
        <f t="shared" si="91"/>
        <v>95.694618915327936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'DAY25'!H217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+(Table128[[#This Row],[OPENING ]]+Table128[[#This Row],[RECEIPTS]]+Table128[[#This Row],[RETURNS]])-(Table128[[#This Row],[EXCHANGED]]+Table128[[#This Row],[SALES]]+Table128[[#This Row],[ISSUES]])</f>
        <v>2150</v>
      </c>
      <c r="I217" s="53">
        <v>0</v>
      </c>
      <c r="J217" s="58">
        <f t="shared" si="90"/>
        <v>-2150</v>
      </c>
      <c r="K217" s="53">
        <f>+'DAY25'!K217+'DAY26'!C217</f>
        <v>7975</v>
      </c>
      <c r="L217" s="54">
        <f>+'DAY25'!L217+'DAY26'!D217</f>
        <v>0</v>
      </c>
      <c r="M217" s="55">
        <f>+'DAY25'!M217+'DAY26'!E217</f>
        <v>0</v>
      </c>
      <c r="N217" s="52">
        <f>+'DAY25'!N217+'DAY26'!F217</f>
        <v>0</v>
      </c>
      <c r="O217" s="276">
        <f>+'DAY25'!O217+'DAY26'!G217</f>
        <v>5825</v>
      </c>
      <c r="P217" s="53">
        <f t="shared" ref="P217" si="93">+K217/26</f>
        <v>306.73076923076923</v>
      </c>
      <c r="Q217" s="54">
        <f>+L217/26</f>
        <v>0</v>
      </c>
      <c r="R217" s="55">
        <f t="shared" ref="R217" si="94">+M217/26</f>
        <v>0</v>
      </c>
      <c r="S217" s="52">
        <f t="shared" ref="S217" si="95">+N217/26</f>
        <v>0</v>
      </c>
      <c r="T217" s="276">
        <f t="shared" ref="T217" si="96">+O217/26</f>
        <v>224.03846153846155</v>
      </c>
      <c r="U217" s="62">
        <f t="shared" si="91"/>
        <v>4.0507246376811601</v>
      </c>
    </row>
    <row r="218" spans="1:21" x14ac:dyDescent="0.25">
      <c r="A218" s="95" t="s">
        <v>240</v>
      </c>
      <c r="B218" s="52">
        <f>'DAY25'!H218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+(Table128[[#This Row],[OPENING ]]+Table128[[#This Row],[RECEIPTS]]+Table128[[#This Row],[RETURNS]])-(Table128[[#This Row],[EXCHANGED]]+Table128[[#This Row],[SALES]]+Table128[[#This Row],[ISSUES]])</f>
        <v>0</v>
      </c>
      <c r="I218" s="53">
        <v>0</v>
      </c>
      <c r="J218" s="58">
        <f t="shared" si="90"/>
        <v>0</v>
      </c>
      <c r="K218" s="53">
        <f>+'DAY25'!K218+'DAY26'!C218</f>
        <v>0</v>
      </c>
      <c r="L218" s="54">
        <f>+'DAY25'!L218+'DAY26'!D218</f>
        <v>0</v>
      </c>
      <c r="M218" s="55">
        <f>+'DAY25'!M218+'DAY26'!E218</f>
        <v>0</v>
      </c>
      <c r="N218" s="52">
        <f>+'DAY25'!N218+'DAY26'!F218</f>
        <v>0</v>
      </c>
      <c r="O218" s="276">
        <f>+'DAY25'!O218+'DAY26'!G218</f>
        <v>8675</v>
      </c>
      <c r="P218" s="53">
        <f t="shared" ref="P218:P237" si="97">+K218/26</f>
        <v>0</v>
      </c>
      <c r="Q218" s="54">
        <f t="shared" ref="Q218:Q237" si="98">+L218/26</f>
        <v>0</v>
      </c>
      <c r="R218" s="55">
        <f t="shared" ref="R218:R237" si="99">+M218/26</f>
        <v>0</v>
      </c>
      <c r="S218" s="52">
        <f t="shared" ref="S218:S237" si="100">+N218/26</f>
        <v>0</v>
      </c>
      <c r="T218" s="276">
        <f t="shared" ref="T218:T237" si="101">+O218/26</f>
        <v>333.65384615384613</v>
      </c>
      <c r="U218" s="62">
        <f t="shared" si="91"/>
        <v>0</v>
      </c>
    </row>
    <row r="219" spans="1:21" x14ac:dyDescent="0.25">
      <c r="A219" s="95" t="s">
        <v>57</v>
      </c>
      <c r="B219" s="52">
        <f>'DAY25'!H219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+(Table128[[#This Row],[OPENING ]]+Table128[[#This Row],[RECEIPTS]]+Table128[[#This Row],[RETURNS]])-(Table128[[#This Row],[EXCHANGED]]+Table128[[#This Row],[SALES]]+Table128[[#This Row],[ISSUES]])</f>
        <v>0</v>
      </c>
      <c r="I219" s="53">
        <v>0</v>
      </c>
      <c r="J219" s="58">
        <f t="shared" si="90"/>
        <v>0</v>
      </c>
      <c r="K219" s="53">
        <f>+'DAY25'!K219+'DAY26'!C219</f>
        <v>0</v>
      </c>
      <c r="L219" s="54">
        <f>+'DAY25'!L219+'DAY26'!D219</f>
        <v>0</v>
      </c>
      <c r="M219" s="55">
        <f>+'DAY25'!M219+'DAY26'!E219</f>
        <v>0</v>
      </c>
      <c r="N219" s="52">
        <f>+'DAY25'!N219+'DAY26'!F219</f>
        <v>0</v>
      </c>
      <c r="O219" s="276">
        <f>+'DAY25'!O219+'DAY26'!G219</f>
        <v>0</v>
      </c>
      <c r="P219" s="53">
        <f t="shared" si="97"/>
        <v>0</v>
      </c>
      <c r="Q219" s="54">
        <f t="shared" si="98"/>
        <v>0</v>
      </c>
      <c r="R219" s="55">
        <f t="shared" si="99"/>
        <v>0</v>
      </c>
      <c r="S219" s="52">
        <f t="shared" si="100"/>
        <v>0</v>
      </c>
      <c r="T219" s="276">
        <f t="shared" si="101"/>
        <v>0</v>
      </c>
      <c r="U219" s="62">
        <f t="shared" si="91"/>
        <v>0</v>
      </c>
    </row>
    <row r="220" spans="1:21" x14ac:dyDescent="0.25">
      <c r="A220" s="95" t="s">
        <v>58</v>
      </c>
      <c r="B220" s="52">
        <f>'DAY25'!H220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+(Table128[[#This Row],[OPENING ]]+Table128[[#This Row],[RECEIPTS]]+Table128[[#This Row],[RETURNS]])-(Table128[[#This Row],[EXCHANGED]]+Table128[[#This Row],[SALES]]+Table128[[#This Row],[ISSUES]])</f>
        <v>0</v>
      </c>
      <c r="I220" s="53">
        <v>0</v>
      </c>
      <c r="J220" s="58">
        <f t="shared" si="90"/>
        <v>0</v>
      </c>
      <c r="K220" s="53">
        <f>+'DAY25'!K220+'DAY26'!C220</f>
        <v>0</v>
      </c>
      <c r="L220" s="54">
        <f>+'DAY25'!L220+'DAY26'!D220</f>
        <v>0</v>
      </c>
      <c r="M220" s="55">
        <f>+'DAY25'!M220+'DAY26'!E220</f>
        <v>0</v>
      </c>
      <c r="N220" s="52">
        <f>+'DAY25'!N220+'DAY26'!F220</f>
        <v>0</v>
      </c>
      <c r="O220" s="276">
        <f>+'DAY25'!O220+'DAY26'!G220</f>
        <v>0</v>
      </c>
      <c r="P220" s="53">
        <f t="shared" si="97"/>
        <v>0</v>
      </c>
      <c r="Q220" s="54">
        <f t="shared" si="98"/>
        <v>0</v>
      </c>
      <c r="R220" s="55">
        <f t="shared" si="99"/>
        <v>0</v>
      </c>
      <c r="S220" s="52">
        <f t="shared" si="100"/>
        <v>0</v>
      </c>
      <c r="T220" s="276">
        <f t="shared" si="101"/>
        <v>0</v>
      </c>
      <c r="U220" s="62">
        <f t="shared" si="91"/>
        <v>0</v>
      </c>
    </row>
    <row r="221" spans="1:21" x14ac:dyDescent="0.25">
      <c r="A221" s="95" t="s">
        <v>59</v>
      </c>
      <c r="B221" s="52">
        <f>'DAY25'!H221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+(Table128[[#This Row],[OPENING ]]+Table128[[#This Row],[RECEIPTS]]+Table128[[#This Row],[RETURNS]])-(Table128[[#This Row],[EXCHANGED]]+Table128[[#This Row],[SALES]]+Table128[[#This Row],[ISSUES]])</f>
        <v>375</v>
      </c>
      <c r="I221" s="53">
        <v>0</v>
      </c>
      <c r="J221" s="58">
        <f t="shared" ref="J221:J240" si="102">+I221-H221</f>
        <v>-375</v>
      </c>
      <c r="K221" s="53">
        <f>+'DAY25'!K221+'DAY26'!C221</f>
        <v>1075</v>
      </c>
      <c r="L221" s="54">
        <f>+'DAY25'!L221+'DAY26'!D221</f>
        <v>0</v>
      </c>
      <c r="M221" s="55">
        <f>+'DAY25'!M221+'DAY26'!E221</f>
        <v>0</v>
      </c>
      <c r="N221" s="52">
        <f>+'DAY25'!N221+'DAY26'!F221</f>
        <v>0</v>
      </c>
      <c r="O221" s="276">
        <f>+'DAY25'!O221+'DAY26'!G221</f>
        <v>1225</v>
      </c>
      <c r="P221" s="53">
        <f t="shared" si="97"/>
        <v>41.346153846153847</v>
      </c>
      <c r="Q221" s="54">
        <f t="shared" si="98"/>
        <v>0</v>
      </c>
      <c r="R221" s="55">
        <f t="shared" si="99"/>
        <v>0</v>
      </c>
      <c r="S221" s="52">
        <f t="shared" si="100"/>
        <v>0</v>
      </c>
      <c r="T221" s="276">
        <f t="shared" si="101"/>
        <v>47.115384615384613</v>
      </c>
      <c r="U221" s="62">
        <f t="shared" si="91"/>
        <v>4.2391304347826093</v>
      </c>
    </row>
    <row r="222" spans="1:21" x14ac:dyDescent="0.25">
      <c r="A222" s="95" t="s">
        <v>60</v>
      </c>
      <c r="B222" s="52">
        <f>'DAY25'!H222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+(Table128[[#This Row],[OPENING ]]+Table128[[#This Row],[RECEIPTS]]+Table128[[#This Row],[RETURNS]])-(Table128[[#This Row],[EXCHANGED]]+Table128[[#This Row],[SALES]]+Table128[[#This Row],[ISSUES]])</f>
        <v>0</v>
      </c>
      <c r="I222" s="53">
        <v>0</v>
      </c>
      <c r="J222" s="58">
        <f t="shared" si="102"/>
        <v>0</v>
      </c>
      <c r="K222" s="53">
        <f>+'DAY25'!K222+'DAY26'!C222</f>
        <v>0</v>
      </c>
      <c r="L222" s="54">
        <f>+'DAY25'!L222+'DAY26'!D222</f>
        <v>0</v>
      </c>
      <c r="M222" s="55">
        <f>+'DAY25'!M222+'DAY26'!E222</f>
        <v>0</v>
      </c>
      <c r="N222" s="52">
        <f>+'DAY25'!N222+'DAY26'!F222</f>
        <v>0</v>
      </c>
      <c r="O222" s="276">
        <f>+'DAY25'!O222+'DAY26'!G222</f>
        <v>0</v>
      </c>
      <c r="P222" s="53">
        <f t="shared" si="97"/>
        <v>0</v>
      </c>
      <c r="Q222" s="54">
        <f t="shared" si="98"/>
        <v>0</v>
      </c>
      <c r="R222" s="55">
        <f t="shared" si="99"/>
        <v>0</v>
      </c>
      <c r="S222" s="52">
        <f t="shared" si="100"/>
        <v>0</v>
      </c>
      <c r="T222" s="276">
        <f t="shared" si="101"/>
        <v>0</v>
      </c>
      <c r="U222" s="62">
        <f t="shared" si="91"/>
        <v>0</v>
      </c>
    </row>
    <row r="223" spans="1:21" x14ac:dyDescent="0.25">
      <c r="A223" s="95" t="s">
        <v>61</v>
      </c>
      <c r="B223" s="52">
        <f>'DAY25'!H223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+(Table128[[#This Row],[OPENING ]]+Table128[[#This Row],[RECEIPTS]]+Table128[[#This Row],[RETURNS]])-(Table128[[#This Row],[EXCHANGED]]+Table128[[#This Row],[SALES]]+Table128[[#This Row],[ISSUES]])</f>
        <v>0</v>
      </c>
      <c r="I223" s="53">
        <v>0</v>
      </c>
      <c r="J223" s="58">
        <f t="shared" si="102"/>
        <v>0</v>
      </c>
      <c r="K223" s="53">
        <f>+'DAY25'!K223+'DAY26'!C223</f>
        <v>0</v>
      </c>
      <c r="L223" s="54">
        <f>+'DAY25'!L223+'DAY26'!D223</f>
        <v>0</v>
      </c>
      <c r="M223" s="55">
        <f>+'DAY25'!M223+'DAY26'!E223</f>
        <v>0</v>
      </c>
      <c r="N223" s="52">
        <f>+'DAY25'!N223+'DAY26'!F223</f>
        <v>0</v>
      </c>
      <c r="O223" s="276">
        <f>+'DAY25'!O223+'DAY26'!G223</f>
        <v>0</v>
      </c>
      <c r="P223" s="53">
        <f t="shared" si="97"/>
        <v>0</v>
      </c>
      <c r="Q223" s="54">
        <f t="shared" si="98"/>
        <v>0</v>
      </c>
      <c r="R223" s="55">
        <f t="shared" si="99"/>
        <v>0</v>
      </c>
      <c r="S223" s="52">
        <f t="shared" si="100"/>
        <v>0</v>
      </c>
      <c r="T223" s="276">
        <f t="shared" si="101"/>
        <v>0</v>
      </c>
      <c r="U223" s="62">
        <f t="shared" si="91"/>
        <v>0</v>
      </c>
    </row>
    <row r="224" spans="1:21" x14ac:dyDescent="0.25">
      <c r="A224" s="95" t="s">
        <v>241</v>
      </c>
      <c r="B224" s="52">
        <f>'DAY25'!H224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+(Table128[[#This Row],[OPENING ]]+Table128[[#This Row],[RECEIPTS]]+Table128[[#This Row],[RETURNS]])-(Table128[[#This Row],[EXCHANGED]]+Table128[[#This Row],[SALES]]+Table128[[#This Row],[ISSUES]])</f>
        <v>0</v>
      </c>
      <c r="I224" s="53">
        <v>0</v>
      </c>
      <c r="J224" s="58">
        <f t="shared" si="102"/>
        <v>0</v>
      </c>
      <c r="K224" s="53">
        <f>+'DAY25'!K224+'DAY26'!C224</f>
        <v>0</v>
      </c>
      <c r="L224" s="54">
        <f>+'DAY25'!L224+'DAY26'!D224</f>
        <v>0</v>
      </c>
      <c r="M224" s="55">
        <f>+'DAY25'!M224+'DAY26'!E224</f>
        <v>0</v>
      </c>
      <c r="N224" s="52">
        <f>+'DAY25'!N224+'DAY26'!F224</f>
        <v>0</v>
      </c>
      <c r="O224" s="276">
        <f>+'DAY25'!O224+'DAY26'!G224</f>
        <v>1200</v>
      </c>
      <c r="P224" s="53">
        <f t="shared" si="97"/>
        <v>0</v>
      </c>
      <c r="Q224" s="54">
        <f t="shared" si="98"/>
        <v>0</v>
      </c>
      <c r="R224" s="55">
        <f t="shared" si="99"/>
        <v>0</v>
      </c>
      <c r="S224" s="52">
        <f t="shared" si="100"/>
        <v>0</v>
      </c>
      <c r="T224" s="276">
        <f t="shared" si="101"/>
        <v>46.153846153846153</v>
      </c>
      <c r="U224" s="62">
        <f t="shared" si="91"/>
        <v>0</v>
      </c>
    </row>
    <row r="225" spans="1:21" x14ac:dyDescent="0.25">
      <c r="A225" s="95" t="s">
        <v>62</v>
      </c>
      <c r="B225" s="52">
        <f>'DAY25'!H225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+(Table128[[#This Row],[OPENING ]]+Table128[[#This Row],[RECEIPTS]]+Table128[[#This Row],[RETURNS]])-(Table128[[#This Row],[EXCHANGED]]+Table128[[#This Row],[SALES]]+Table128[[#This Row],[ISSUES]])</f>
        <v>0</v>
      </c>
      <c r="I225" s="53">
        <v>0</v>
      </c>
      <c r="J225" s="58">
        <f t="shared" si="102"/>
        <v>0</v>
      </c>
      <c r="K225" s="53">
        <f>+'DAY25'!K225+'DAY26'!C225</f>
        <v>0</v>
      </c>
      <c r="L225" s="54">
        <f>+'DAY25'!L225+'DAY26'!D225</f>
        <v>0</v>
      </c>
      <c r="M225" s="55">
        <f>+'DAY25'!M225+'DAY26'!E225</f>
        <v>0</v>
      </c>
      <c r="N225" s="52">
        <f>+'DAY25'!N225+'DAY26'!F225</f>
        <v>0</v>
      </c>
      <c r="O225" s="276">
        <f>+'DAY25'!O225+'DAY26'!G225</f>
        <v>0</v>
      </c>
      <c r="P225" s="53">
        <f t="shared" si="97"/>
        <v>0</v>
      </c>
      <c r="Q225" s="54">
        <f t="shared" si="98"/>
        <v>0</v>
      </c>
      <c r="R225" s="55">
        <f t="shared" si="99"/>
        <v>0</v>
      </c>
      <c r="S225" s="52">
        <f t="shared" si="100"/>
        <v>0</v>
      </c>
      <c r="T225" s="276">
        <f t="shared" si="101"/>
        <v>0</v>
      </c>
      <c r="U225" s="62">
        <f t="shared" si="91"/>
        <v>0</v>
      </c>
    </row>
    <row r="226" spans="1:21" x14ac:dyDescent="0.25">
      <c r="A226" s="95" t="s">
        <v>122</v>
      </c>
      <c r="B226" s="52">
        <f>'DAY25'!H226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+(Table128[[#This Row],[OPENING ]]+Table128[[#This Row],[RECEIPTS]]+Table128[[#This Row],[RETURNS]])-(Table128[[#This Row],[EXCHANGED]]+Table128[[#This Row],[SALES]]+Table128[[#This Row],[ISSUES]])</f>
        <v>0</v>
      </c>
      <c r="I226" s="53">
        <v>0</v>
      </c>
      <c r="J226" s="58">
        <f t="shared" si="102"/>
        <v>0</v>
      </c>
      <c r="K226" s="53">
        <f>+'DAY25'!K226+'DAY26'!C226</f>
        <v>0</v>
      </c>
      <c r="L226" s="54">
        <f>+'DAY25'!L226+'DAY26'!D226</f>
        <v>0</v>
      </c>
      <c r="M226" s="55">
        <f>+'DAY25'!M226+'DAY26'!E226</f>
        <v>0</v>
      </c>
      <c r="N226" s="52">
        <f>+'DAY25'!N226+'DAY26'!F226</f>
        <v>0</v>
      </c>
      <c r="O226" s="276">
        <f>+'DAY25'!O226+'DAY26'!G226</f>
        <v>0</v>
      </c>
      <c r="P226" s="53">
        <f t="shared" si="97"/>
        <v>0</v>
      </c>
      <c r="Q226" s="54">
        <f t="shared" si="98"/>
        <v>0</v>
      </c>
      <c r="R226" s="55">
        <f t="shared" si="99"/>
        <v>0</v>
      </c>
      <c r="S226" s="52">
        <f t="shared" si="100"/>
        <v>0</v>
      </c>
      <c r="T226" s="276">
        <f t="shared" si="101"/>
        <v>0</v>
      </c>
      <c r="U226" s="62">
        <f t="shared" si="91"/>
        <v>0</v>
      </c>
    </row>
    <row r="227" spans="1:21" x14ac:dyDescent="0.25">
      <c r="A227" s="95" t="s">
        <v>217</v>
      </c>
      <c r="B227" s="52">
        <f>'DAY25'!H227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+(Table128[[#This Row],[OPENING ]]+Table128[[#This Row],[RECEIPTS]]+Table128[[#This Row],[RETURNS]])-(Table128[[#This Row],[EXCHANGED]]+Table128[[#This Row],[SALES]]+Table128[[#This Row],[ISSUES]])</f>
        <v>0</v>
      </c>
      <c r="I227" s="53">
        <v>0</v>
      </c>
      <c r="J227" s="58">
        <f t="shared" si="102"/>
        <v>0</v>
      </c>
      <c r="K227" s="53">
        <f>+'DAY25'!K227+'DAY26'!C227</f>
        <v>0</v>
      </c>
      <c r="L227" s="54">
        <f>+'DAY25'!L227+'DAY26'!D227</f>
        <v>0</v>
      </c>
      <c r="M227" s="55">
        <f>+'DAY25'!M227+'DAY26'!E227</f>
        <v>0</v>
      </c>
      <c r="N227" s="52">
        <f>+'DAY25'!N227+'DAY26'!F227</f>
        <v>0</v>
      </c>
      <c r="O227" s="276">
        <f>+'DAY25'!O227+'DAY26'!G227</f>
        <v>0</v>
      </c>
      <c r="P227" s="53">
        <f t="shared" si="97"/>
        <v>0</v>
      </c>
      <c r="Q227" s="54">
        <f t="shared" si="98"/>
        <v>0</v>
      </c>
      <c r="R227" s="55">
        <f t="shared" si="99"/>
        <v>0</v>
      </c>
      <c r="S227" s="52">
        <f t="shared" si="100"/>
        <v>0</v>
      </c>
      <c r="T227" s="276">
        <f t="shared" si="101"/>
        <v>0</v>
      </c>
      <c r="U227" s="62">
        <f t="shared" si="91"/>
        <v>0</v>
      </c>
    </row>
    <row r="228" spans="1:21" x14ac:dyDescent="0.25">
      <c r="A228" s="95" t="s">
        <v>116</v>
      </c>
      <c r="B228" s="52">
        <f>'DAY25'!H228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+(Table128[[#This Row],[OPENING ]]+Table128[[#This Row],[RECEIPTS]]+Table128[[#This Row],[RETURNS]])-(Table128[[#This Row],[EXCHANGED]]+Table128[[#This Row],[SALES]]+Table128[[#This Row],[ISSUES]])</f>
        <v>0</v>
      </c>
      <c r="I228" s="53">
        <v>0</v>
      </c>
      <c r="J228" s="58">
        <f t="shared" si="102"/>
        <v>0</v>
      </c>
      <c r="K228" s="53">
        <f>+'DAY25'!K228+'DAY26'!C228</f>
        <v>0</v>
      </c>
      <c r="L228" s="54">
        <f>+'DAY25'!L228+'DAY26'!D228</f>
        <v>0</v>
      </c>
      <c r="M228" s="55">
        <f>+'DAY25'!M228+'DAY26'!E228</f>
        <v>0</v>
      </c>
      <c r="N228" s="52">
        <f>+'DAY25'!N228+'DAY26'!F228</f>
        <v>0</v>
      </c>
      <c r="O228" s="276">
        <f>+'DAY25'!O228+'DAY26'!G228</f>
        <v>0</v>
      </c>
      <c r="P228" s="53">
        <f t="shared" si="97"/>
        <v>0</v>
      </c>
      <c r="Q228" s="54">
        <f t="shared" si="98"/>
        <v>0</v>
      </c>
      <c r="R228" s="55">
        <f t="shared" si="99"/>
        <v>0</v>
      </c>
      <c r="S228" s="52">
        <f t="shared" si="100"/>
        <v>0</v>
      </c>
      <c r="T228" s="276">
        <f t="shared" si="101"/>
        <v>0</v>
      </c>
      <c r="U228" s="62">
        <f t="shared" si="91"/>
        <v>0</v>
      </c>
    </row>
    <row r="229" spans="1:21" x14ac:dyDescent="0.25">
      <c r="A229" s="95" t="s">
        <v>117</v>
      </c>
      <c r="B229" s="52">
        <f>'DAY25'!H229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+(Table128[[#This Row],[OPENING ]]+Table128[[#This Row],[RECEIPTS]]+Table128[[#This Row],[RETURNS]])-(Table128[[#This Row],[EXCHANGED]]+Table128[[#This Row],[SALES]]+Table128[[#This Row],[ISSUES]])</f>
        <v>0</v>
      </c>
      <c r="I229" s="53">
        <v>0</v>
      </c>
      <c r="J229" s="58">
        <f t="shared" si="102"/>
        <v>0</v>
      </c>
      <c r="K229" s="53">
        <f>+'DAY25'!K229+'DAY26'!C229</f>
        <v>0</v>
      </c>
      <c r="L229" s="54">
        <f>+'DAY25'!L229+'DAY26'!D229</f>
        <v>0</v>
      </c>
      <c r="M229" s="55">
        <f>+'DAY25'!M229+'DAY26'!E229</f>
        <v>0</v>
      </c>
      <c r="N229" s="52">
        <f>+'DAY25'!N229+'DAY26'!F229</f>
        <v>0</v>
      </c>
      <c r="O229" s="276">
        <f>+'DAY25'!O229+'DAY26'!G229</f>
        <v>0</v>
      </c>
      <c r="P229" s="53">
        <f t="shared" si="97"/>
        <v>0</v>
      </c>
      <c r="Q229" s="54">
        <f t="shared" si="98"/>
        <v>0</v>
      </c>
      <c r="R229" s="55">
        <f t="shared" si="99"/>
        <v>0</v>
      </c>
      <c r="S229" s="52">
        <f t="shared" si="100"/>
        <v>0</v>
      </c>
      <c r="T229" s="276">
        <f t="shared" si="101"/>
        <v>0</v>
      </c>
      <c r="U229" s="62">
        <f t="shared" si="91"/>
        <v>0</v>
      </c>
    </row>
    <row r="230" spans="1:21" x14ac:dyDescent="0.25">
      <c r="A230" s="95" t="s">
        <v>134</v>
      </c>
      <c r="B230" s="52">
        <f>'DAY25'!H230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+(Table128[[#This Row],[OPENING ]]+Table128[[#This Row],[RECEIPTS]]+Table128[[#This Row],[RETURNS]])-(Table128[[#This Row],[EXCHANGED]]+Table128[[#This Row],[SALES]]+Table128[[#This Row],[ISSUES]])</f>
        <v>0</v>
      </c>
      <c r="I230" s="53">
        <v>0</v>
      </c>
      <c r="J230" s="58">
        <f t="shared" si="102"/>
        <v>0</v>
      </c>
      <c r="K230" s="53">
        <f>+'DAY25'!K230+'DAY26'!C230</f>
        <v>0</v>
      </c>
      <c r="L230" s="54">
        <f>+'DAY25'!L230+'DAY26'!D230</f>
        <v>0</v>
      </c>
      <c r="M230" s="55">
        <f>+'DAY25'!M230+'DAY26'!E230</f>
        <v>0</v>
      </c>
      <c r="N230" s="52">
        <f>+'DAY25'!N230+'DAY26'!F230</f>
        <v>0</v>
      </c>
      <c r="O230" s="276">
        <f>+'DAY25'!O230+'DAY26'!G230</f>
        <v>0</v>
      </c>
      <c r="P230" s="53">
        <f t="shared" si="97"/>
        <v>0</v>
      </c>
      <c r="Q230" s="54">
        <f t="shared" si="98"/>
        <v>0</v>
      </c>
      <c r="R230" s="55">
        <f t="shared" si="99"/>
        <v>0</v>
      </c>
      <c r="S230" s="52">
        <f t="shared" si="100"/>
        <v>0</v>
      </c>
      <c r="T230" s="276">
        <f t="shared" si="101"/>
        <v>0</v>
      </c>
      <c r="U230" s="62">
        <f t="shared" si="91"/>
        <v>0</v>
      </c>
    </row>
    <row r="231" spans="1:21" x14ac:dyDescent="0.25">
      <c r="A231" s="95" t="s">
        <v>146</v>
      </c>
      <c r="B231" s="52">
        <f>'DAY25'!H231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+(Table128[[#This Row],[OPENING ]]+Table128[[#This Row],[RECEIPTS]]+Table128[[#This Row],[RETURNS]])-(Table128[[#This Row],[EXCHANGED]]+Table128[[#This Row],[SALES]]+Table128[[#This Row],[ISSUES]])</f>
        <v>0</v>
      </c>
      <c r="I231" s="53">
        <v>0</v>
      </c>
      <c r="J231" s="58">
        <f t="shared" si="102"/>
        <v>0</v>
      </c>
      <c r="K231" s="53">
        <f>+'DAY25'!K231+'DAY26'!C231</f>
        <v>0</v>
      </c>
      <c r="L231" s="54">
        <f>+'DAY25'!L231+'DAY26'!D231</f>
        <v>0</v>
      </c>
      <c r="M231" s="55">
        <f>+'DAY25'!M231+'DAY26'!E231</f>
        <v>0</v>
      </c>
      <c r="N231" s="52">
        <f>+'DAY25'!N231+'DAY26'!F231</f>
        <v>0</v>
      </c>
      <c r="O231" s="276">
        <f>+'DAY25'!O231+'DAY26'!G231</f>
        <v>0</v>
      </c>
      <c r="P231" s="53">
        <f t="shared" si="97"/>
        <v>0</v>
      </c>
      <c r="Q231" s="54">
        <f t="shared" si="98"/>
        <v>0</v>
      </c>
      <c r="R231" s="55">
        <f t="shared" si="99"/>
        <v>0</v>
      </c>
      <c r="S231" s="52">
        <f t="shared" si="100"/>
        <v>0</v>
      </c>
      <c r="T231" s="276">
        <f t="shared" si="101"/>
        <v>0</v>
      </c>
      <c r="U231" s="62">
        <f t="shared" si="91"/>
        <v>0</v>
      </c>
    </row>
    <row r="232" spans="1:21" x14ac:dyDescent="0.25">
      <c r="A232" s="95" t="s">
        <v>235</v>
      </c>
      <c r="B232" s="52">
        <f>'DAY25'!H232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+(Table128[[#This Row],[OPENING ]]+Table128[[#This Row],[RECEIPTS]]+Table128[[#This Row],[RETURNS]])-(Table128[[#This Row],[EXCHANGED]]+Table128[[#This Row],[SALES]]+Table128[[#This Row],[ISSUES]])</f>
        <v>8450</v>
      </c>
      <c r="I232" s="53">
        <v>0</v>
      </c>
      <c r="J232" s="58">
        <f t="shared" si="102"/>
        <v>-8450</v>
      </c>
      <c r="K232" s="53">
        <f>+'DAY25'!K232+'DAY26'!C232</f>
        <v>0</v>
      </c>
      <c r="L232" s="54">
        <f>+'DAY25'!L232+'DAY26'!D232</f>
        <v>0</v>
      </c>
      <c r="M232" s="55">
        <f>+'DAY25'!M232+'DAY26'!E232</f>
        <v>0</v>
      </c>
      <c r="N232" s="52">
        <f>+'DAY25'!N232+'DAY26'!F232</f>
        <v>0</v>
      </c>
      <c r="O232" s="276">
        <f>+'DAY25'!O232+'DAY26'!G232</f>
        <v>0</v>
      </c>
      <c r="P232" s="53">
        <f t="shared" si="97"/>
        <v>0</v>
      </c>
      <c r="Q232" s="54">
        <f t="shared" si="98"/>
        <v>0</v>
      </c>
      <c r="R232" s="55">
        <f t="shared" si="99"/>
        <v>0</v>
      </c>
      <c r="S232" s="52">
        <f t="shared" si="100"/>
        <v>0</v>
      </c>
      <c r="T232" s="276">
        <f t="shared" si="101"/>
        <v>0</v>
      </c>
      <c r="U232" s="62">
        <f t="shared" si="91"/>
        <v>0</v>
      </c>
    </row>
    <row r="233" spans="1:21" x14ac:dyDescent="0.25">
      <c r="A233" s="95" t="s">
        <v>213</v>
      </c>
      <c r="B233" s="52">
        <f>'DAY25'!H233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+(Table128[[#This Row],[OPENING ]]+Table128[[#This Row],[RECEIPTS]]+Table128[[#This Row],[RETURNS]])-(Table128[[#This Row],[EXCHANGED]]+Table128[[#This Row],[SALES]]+Table128[[#This Row],[ISSUES]])</f>
        <v>0</v>
      </c>
      <c r="I233" s="53">
        <v>0</v>
      </c>
      <c r="J233" s="58">
        <f t="shared" si="102"/>
        <v>0</v>
      </c>
      <c r="K233" s="53">
        <f>+'DAY25'!K233+'DAY26'!C233</f>
        <v>0</v>
      </c>
      <c r="L233" s="54">
        <f>+'DAY25'!L233+'DAY26'!D233</f>
        <v>0</v>
      </c>
      <c r="M233" s="55">
        <f>+'DAY25'!M233+'DAY26'!E233</f>
        <v>0</v>
      </c>
      <c r="N233" s="52">
        <f>+'DAY25'!N233+'DAY26'!F233</f>
        <v>0</v>
      </c>
      <c r="O233" s="276">
        <f>+'DAY25'!O233+'DAY26'!G233</f>
        <v>0</v>
      </c>
      <c r="P233" s="53">
        <f t="shared" si="97"/>
        <v>0</v>
      </c>
      <c r="Q233" s="54">
        <f t="shared" si="98"/>
        <v>0</v>
      </c>
      <c r="R233" s="55">
        <f t="shared" si="99"/>
        <v>0</v>
      </c>
      <c r="S233" s="52">
        <f t="shared" si="100"/>
        <v>0</v>
      </c>
      <c r="T233" s="276">
        <f t="shared" si="101"/>
        <v>0</v>
      </c>
      <c r="U233" s="62">
        <f t="shared" si="91"/>
        <v>0</v>
      </c>
    </row>
    <row r="234" spans="1:21" x14ac:dyDescent="0.25">
      <c r="A234" s="95" t="s">
        <v>248</v>
      </c>
      <c r="B234" s="52">
        <f>'DAY25'!H234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+(Table128[[#This Row],[OPENING ]]+Table128[[#This Row],[RECEIPTS]]+Table128[[#This Row],[RETURNS]])-(Table128[[#This Row],[EXCHANGED]]+Table128[[#This Row],[SALES]]+Table128[[#This Row],[ISSUES]])</f>
        <v>0</v>
      </c>
      <c r="I234" s="53">
        <v>0</v>
      </c>
      <c r="J234" s="58">
        <f t="shared" si="102"/>
        <v>0</v>
      </c>
      <c r="K234" s="53">
        <f>+'DAY25'!K234+'DAY26'!C234</f>
        <v>0</v>
      </c>
      <c r="L234" s="54">
        <f>+'DAY25'!L234+'DAY26'!D234</f>
        <v>0</v>
      </c>
      <c r="M234" s="55">
        <f>+'DAY25'!M234+'DAY26'!E234</f>
        <v>0</v>
      </c>
      <c r="N234" s="52">
        <f>+'DAY25'!N234+'DAY26'!F234</f>
        <v>0</v>
      </c>
      <c r="O234" s="276">
        <f>+'DAY25'!O234+'DAY26'!G234</f>
        <v>0</v>
      </c>
      <c r="P234" s="53">
        <f t="shared" si="97"/>
        <v>0</v>
      </c>
      <c r="Q234" s="54">
        <f t="shared" si="98"/>
        <v>0</v>
      </c>
      <c r="R234" s="55">
        <f t="shared" si="99"/>
        <v>0</v>
      </c>
      <c r="S234" s="52">
        <f t="shared" si="100"/>
        <v>0</v>
      </c>
      <c r="T234" s="276">
        <f t="shared" si="101"/>
        <v>0</v>
      </c>
      <c r="U234" s="62">
        <f t="shared" si="91"/>
        <v>0</v>
      </c>
    </row>
    <row r="235" spans="1:21" x14ac:dyDescent="0.25">
      <c r="A235" s="95" t="s">
        <v>254</v>
      </c>
      <c r="B235" s="52">
        <f>'DAY25'!H235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+(Table128[[#This Row],[OPENING ]]+Table128[[#This Row],[RECEIPTS]]+Table128[[#This Row],[RETURNS]])-(Table128[[#This Row],[EXCHANGED]]+Table128[[#This Row],[SALES]]+Table128[[#This Row],[ISSUES]])</f>
        <v>0</v>
      </c>
      <c r="I235" s="53">
        <v>0</v>
      </c>
      <c r="J235" s="58">
        <f t="shared" si="102"/>
        <v>0</v>
      </c>
      <c r="K235" s="53">
        <f>+'DAY25'!K235+'DAY26'!C235</f>
        <v>0</v>
      </c>
      <c r="L235" s="54">
        <f>+'DAY25'!L235+'DAY26'!D235</f>
        <v>0</v>
      </c>
      <c r="M235" s="55">
        <f>+'DAY25'!M235+'DAY26'!E235</f>
        <v>0</v>
      </c>
      <c r="N235" s="52">
        <f>+'DAY25'!N235+'DAY26'!F235</f>
        <v>0</v>
      </c>
      <c r="O235" s="276">
        <f>+'DAY25'!O235+'DAY26'!G235</f>
        <v>12625</v>
      </c>
      <c r="P235" s="53">
        <f t="shared" si="97"/>
        <v>0</v>
      </c>
      <c r="Q235" s="54">
        <f t="shared" si="98"/>
        <v>0</v>
      </c>
      <c r="R235" s="55">
        <f t="shared" si="99"/>
        <v>0</v>
      </c>
      <c r="S235" s="52">
        <f t="shared" si="100"/>
        <v>0</v>
      </c>
      <c r="T235" s="276">
        <f t="shared" si="101"/>
        <v>485.57692307692309</v>
      </c>
      <c r="U235" s="62">
        <f t="shared" si="91"/>
        <v>0</v>
      </c>
    </row>
    <row r="236" spans="1:21" x14ac:dyDescent="0.25">
      <c r="A236" s="95" t="s">
        <v>63</v>
      </c>
      <c r="B236" s="52">
        <f>'DAY25'!H236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+(Table128[[#This Row],[OPENING ]]+Table128[[#This Row],[RECEIPTS]]+Table128[[#This Row],[RETURNS]])-(Table128[[#This Row],[EXCHANGED]]+Table128[[#This Row],[SALES]]+Table128[[#This Row],[ISSUES]])</f>
        <v>0</v>
      </c>
      <c r="I236" s="53">
        <v>0</v>
      </c>
      <c r="J236" s="58">
        <f t="shared" si="102"/>
        <v>0</v>
      </c>
      <c r="K236" s="53">
        <f>+'DAY25'!K236+'DAY26'!C236</f>
        <v>0</v>
      </c>
      <c r="L236" s="54">
        <f>+'DAY25'!L236+'DAY26'!D236</f>
        <v>0</v>
      </c>
      <c r="M236" s="55">
        <f>+'DAY25'!M236+'DAY26'!E236</f>
        <v>0</v>
      </c>
      <c r="N236" s="52">
        <f>+'DAY25'!N236+'DAY26'!F236</f>
        <v>0</v>
      </c>
      <c r="O236" s="276">
        <f>+'DAY25'!O236+'DAY26'!G236</f>
        <v>0</v>
      </c>
      <c r="P236" s="53">
        <f t="shared" si="97"/>
        <v>0</v>
      </c>
      <c r="Q236" s="54">
        <f t="shared" si="98"/>
        <v>0</v>
      </c>
      <c r="R236" s="55">
        <f t="shared" si="99"/>
        <v>0</v>
      </c>
      <c r="S236" s="52">
        <f t="shared" si="100"/>
        <v>0</v>
      </c>
      <c r="T236" s="276">
        <f t="shared" si="101"/>
        <v>0</v>
      </c>
      <c r="U236" s="62">
        <f t="shared" si="91"/>
        <v>0</v>
      </c>
    </row>
    <row r="237" spans="1:21" ht="15.75" thickBot="1" x14ac:dyDescent="0.3">
      <c r="A237" s="188" t="s">
        <v>121</v>
      </c>
      <c r="B237" s="52">
        <f>'DAY25'!H237</f>
        <v>1459.4</v>
      </c>
      <c r="C237" s="53">
        <v>0</v>
      </c>
      <c r="D237" s="54">
        <v>0</v>
      </c>
      <c r="E237" s="55">
        <v>0</v>
      </c>
      <c r="F237" s="52">
        <v>0</v>
      </c>
      <c r="G237" s="276">
        <v>0</v>
      </c>
      <c r="H237" s="54">
        <f>+(Table128[[#This Row],[OPENING ]]+Table128[[#This Row],[RECEIPTS]]+Table128[[#This Row],[RETURNS]])-(Table128[[#This Row],[EXCHANGED]]+Table128[[#This Row],[SALES]]+Table128[[#This Row],[ISSUES]])</f>
        <v>1459.4</v>
      </c>
      <c r="I237" s="144">
        <v>0</v>
      </c>
      <c r="J237" s="148">
        <f t="shared" si="102"/>
        <v>-1459.4</v>
      </c>
      <c r="K237" s="53">
        <f>+'DAY25'!K237+'DAY26'!C237</f>
        <v>0</v>
      </c>
      <c r="L237" s="54">
        <f>+'DAY25'!L237+'DAY26'!D237</f>
        <v>0</v>
      </c>
      <c r="M237" s="55">
        <f>+'DAY25'!M237+'DAY26'!E237</f>
        <v>0</v>
      </c>
      <c r="N237" s="52">
        <f>+'DAY25'!N237+'DAY26'!F237</f>
        <v>0</v>
      </c>
      <c r="O237" s="276">
        <f>+'DAY25'!O237+'DAY26'!G237</f>
        <v>0</v>
      </c>
      <c r="P237" s="53">
        <f t="shared" si="97"/>
        <v>0</v>
      </c>
      <c r="Q237" s="54">
        <f t="shared" si="98"/>
        <v>0</v>
      </c>
      <c r="R237" s="55">
        <f t="shared" si="99"/>
        <v>0</v>
      </c>
      <c r="S237" s="52">
        <f t="shared" si="100"/>
        <v>0</v>
      </c>
      <c r="T237" s="276">
        <f t="shared" si="101"/>
        <v>0</v>
      </c>
      <c r="U237" s="167">
        <f t="shared" si="91"/>
        <v>0</v>
      </c>
    </row>
    <row r="238" spans="1:21" ht="17.25" thickBot="1" x14ac:dyDescent="0.35">
      <c r="A238" s="159" t="s">
        <v>64</v>
      </c>
      <c r="B238" s="161">
        <f t="shared" ref="B238:T238" si="103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103"/>
        <v>0</v>
      </c>
      <c r="H238" s="162">
        <f t="shared" si="103"/>
        <v>12434.4</v>
      </c>
      <c r="I238" s="161">
        <f t="shared" si="103"/>
        <v>0</v>
      </c>
      <c r="J238" s="165">
        <f t="shared" si="102"/>
        <v>-12434.4</v>
      </c>
      <c r="K238" s="161">
        <f t="shared" si="103"/>
        <v>9050</v>
      </c>
      <c r="L238" s="162">
        <f t="shared" si="103"/>
        <v>0</v>
      </c>
      <c r="M238" s="163">
        <f t="shared" si="103"/>
        <v>0</v>
      </c>
      <c r="N238" s="160">
        <f t="shared" si="103"/>
        <v>0</v>
      </c>
      <c r="O238" s="277">
        <f t="shared" si="103"/>
        <v>29550</v>
      </c>
      <c r="P238" s="161">
        <f t="shared" si="103"/>
        <v>348.07692307692309</v>
      </c>
      <c r="Q238" s="162">
        <f t="shared" si="103"/>
        <v>0</v>
      </c>
      <c r="R238" s="163">
        <f t="shared" si="103"/>
        <v>0</v>
      </c>
      <c r="S238" s="160">
        <f t="shared" si="103"/>
        <v>0</v>
      </c>
      <c r="T238" s="277">
        <f t="shared" si="103"/>
        <v>1136.5384615384614</v>
      </c>
      <c r="U238" s="166">
        <f t="shared" si="91"/>
        <v>8.3755025906735749</v>
      </c>
    </row>
    <row r="239" spans="1:21" ht="15.75" thickBot="1" x14ac:dyDescent="0.3">
      <c r="A239" s="189"/>
      <c r="B239" s="190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1">
        <f t="shared" ref="B240:I240" si="104">+B238+B214+B150+B125+B114+B100+B80+B60+B40+B20</f>
        <v>126514.95999999999</v>
      </c>
      <c r="C240" s="182">
        <f t="shared" si="104"/>
        <v>0</v>
      </c>
      <c r="D240" s="183">
        <f t="shared" si="104"/>
        <v>0</v>
      </c>
      <c r="E240" s="184">
        <f t="shared" si="104"/>
        <v>0</v>
      </c>
      <c r="F240" s="182">
        <f t="shared" si="104"/>
        <v>0</v>
      </c>
      <c r="G240" s="281">
        <f t="shared" si="104"/>
        <v>0</v>
      </c>
      <c r="H240" s="183">
        <f t="shared" si="104"/>
        <v>126514.95999999999</v>
      </c>
      <c r="I240" s="181">
        <f t="shared" si="104"/>
        <v>6</v>
      </c>
      <c r="J240" s="186">
        <f t="shared" si="102"/>
        <v>-126508.95999999999</v>
      </c>
      <c r="K240" s="181">
        <f t="shared" ref="K240:T240" si="105">+K238+K214+K150+K125+K114+K100+K80+K60+K40+K20</f>
        <v>78445</v>
      </c>
      <c r="L240" s="183">
        <f t="shared" si="105"/>
        <v>325.59999999999997</v>
      </c>
      <c r="M240" s="184">
        <f t="shared" si="105"/>
        <v>0</v>
      </c>
      <c r="N240" s="182">
        <f t="shared" si="105"/>
        <v>0</v>
      </c>
      <c r="O240" s="281">
        <f t="shared" si="105"/>
        <v>70848.78</v>
      </c>
      <c r="P240" s="181">
        <f t="shared" si="105"/>
        <v>3017.1153846153848</v>
      </c>
      <c r="Q240" s="183">
        <f t="shared" si="105"/>
        <v>12.523076923076923</v>
      </c>
      <c r="R240" s="182">
        <f t="shared" si="105"/>
        <v>0</v>
      </c>
      <c r="S240" s="182">
        <f t="shared" si="105"/>
        <v>0</v>
      </c>
      <c r="T240" s="281">
        <f t="shared" si="105"/>
        <v>2724.9530769230769</v>
      </c>
      <c r="U240" s="187">
        <f t="shared" si="91"/>
        <v>21.985046054862678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6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0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{A9471BDF-B0C9-4773-BABC-043EA1FD2B8D}</x14:id>
        </ext>
      </extLst>
    </cfRule>
  </conditionalFormatting>
  <conditionalFormatting sqref="I101:I113 I61:I99 I239 I152:I237 I241:I242 I115:I149 I1:I59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{9D7917A8-50ED-412A-AA73-A85B454C04DA}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{5294A498-B3A0-4A46-A01F-46BC440FB654}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{011DF723-5D59-475E-9566-6BD5B5507219}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{C11894C3-9140-491A-87AA-510399A2D52E}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{D32B321A-46B2-4C42-B887-03AFA79A4EC3}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{CD15F402-EC74-4C38-979B-5C3FDB59C177}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471BDF-B0C9-4773-BABC-043EA1FD2B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9D7917A8-50ED-412A-AA73-A85B454C04D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I152:I237 I241:I242 I115:I149 I1:I59</xm:sqref>
        </x14:conditionalFormatting>
        <x14:conditionalFormatting xmlns:xm="http://schemas.microsoft.com/office/excel/2006/main">
          <x14:cfRule type="dataBar" id="{5294A498-B3A0-4A46-A01F-46BC440FB65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011DF723-5D59-475E-9566-6BD5B550721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C11894C3-9140-491A-87AA-510399A2D52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D32B321A-46B2-4C42-B887-03AFA79A4EC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CD15F402-EC74-4C38-979B-5C3FDB59C1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ECD8-6DBA-496C-B86D-A8E73AA35BF9}">
  <dimension ref="A1:U269"/>
  <sheetViews>
    <sheetView workbookViewId="0">
      <selection activeCell="A2" sqref="A2:A237"/>
    </sheetView>
  </sheetViews>
  <sheetFormatPr defaultRowHeight="15" x14ac:dyDescent="0.25"/>
  <cols>
    <col min="1" max="1" width="47.140625" bestFit="1" customWidth="1"/>
    <col min="2" max="2" width="19.140625" customWidth="1"/>
    <col min="3" max="3" width="11" customWidth="1"/>
    <col min="5" max="5" width="13" customWidth="1"/>
    <col min="6" max="6" width="11.5703125" style="5" customWidth="1"/>
    <col min="7" max="7" width="11.85546875" style="285" customWidth="1"/>
    <col min="8" max="8" width="15.85546875" style="1" customWidth="1"/>
    <col min="9" max="9" width="16" style="2" customWidth="1"/>
    <col min="10" max="10" width="9.140625" style="3"/>
    <col min="15" max="15" width="12.7109375" style="285" bestFit="1" customWidth="1"/>
    <col min="20" max="20" width="9.140625" style="285"/>
  </cols>
  <sheetData>
    <row r="1" spans="1:21" ht="15.75" thickBot="1" x14ac:dyDescent="0.3">
      <c r="A1" s="12" t="s">
        <v>205</v>
      </c>
      <c r="B1" s="13"/>
      <c r="C1" s="14"/>
      <c r="D1" s="15"/>
      <c r="E1" s="16"/>
      <c r="F1" s="264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 t="s">
        <v>10</v>
      </c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'DAY26'!H5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+(Table129[[#This Row],[OPENING ]]+Table129[[#This Row],[RECEIPTS]]+Table129[[#This Row],[RETURNS]])-(Table129[[#This Row],[EXCHANGED]]+Table129[[#This Row],[SALES]]+Table129[[#This Row],[ISSUES]])</f>
        <v>0</v>
      </c>
      <c r="I5" s="53">
        <v>0</v>
      </c>
      <c r="J5" s="58">
        <f t="shared" ref="J5:J76" si="0">+I5-H5</f>
        <v>0</v>
      </c>
      <c r="K5" s="53">
        <f>+'DAY26'!K5+'DAY27'!C5</f>
        <v>0</v>
      </c>
      <c r="L5" s="54">
        <f>+'DAY26'!L5+'DAY27'!D5</f>
        <v>0</v>
      </c>
      <c r="M5" s="55">
        <f>+'DAY26'!M5+'DAY27'!E5</f>
        <v>0</v>
      </c>
      <c r="N5" s="52">
        <f>+'DAY26'!N5+'DAY27'!F5</f>
        <v>0</v>
      </c>
      <c r="O5" s="276">
        <f>+'DAY26'!O5+'DAY27'!G5</f>
        <v>0</v>
      </c>
      <c r="P5" s="53">
        <f>+K5/27</f>
        <v>0</v>
      </c>
      <c r="Q5" s="54">
        <f>+L5/27</f>
        <v>0</v>
      </c>
      <c r="R5" s="55">
        <f>+M5/27</f>
        <v>0</v>
      </c>
      <c r="S5" s="52">
        <f>+N5/27</f>
        <v>0</v>
      </c>
      <c r="T5" s="276">
        <f>+O5/27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'DAY26'!H6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+(Table129[[#This Row],[OPENING ]]+Table129[[#This Row],[RECEIPTS]]+Table129[[#This Row],[RETURNS]])-(Table129[[#This Row],[EXCHANGED]]+Table129[[#This Row],[SALES]]+Table129[[#This Row],[ISSUES]])</f>
        <v>0</v>
      </c>
      <c r="I6" s="53">
        <v>0</v>
      </c>
      <c r="J6" s="58">
        <f t="shared" si="0"/>
        <v>0</v>
      </c>
      <c r="K6" s="53">
        <f>+'DAY26'!K6+'DAY27'!C6</f>
        <v>0</v>
      </c>
      <c r="L6" s="54">
        <f>+'DAY26'!L6+'DAY27'!D6</f>
        <v>0</v>
      </c>
      <c r="M6" s="55">
        <f>+'DAY26'!M6+'DAY27'!E6</f>
        <v>0</v>
      </c>
      <c r="N6" s="52">
        <f>+'DAY26'!N6+'DAY27'!F6</f>
        <v>0</v>
      </c>
      <c r="O6" s="276">
        <f>+'DAY26'!O6+'DAY27'!G6</f>
        <v>0</v>
      </c>
      <c r="P6" s="53">
        <f t="shared" ref="P6:P19" si="2">+K6/27</f>
        <v>0</v>
      </c>
      <c r="Q6" s="54">
        <f t="shared" ref="Q6:Q19" si="3">+L6/27</f>
        <v>0</v>
      </c>
      <c r="R6" s="55">
        <f t="shared" ref="R6:R19" si="4">+M6/27</f>
        <v>0</v>
      </c>
      <c r="S6" s="52">
        <f t="shared" ref="S6:S19" si="5">+N6/27</f>
        <v>0</v>
      </c>
      <c r="T6" s="276">
        <f t="shared" ref="T6:T19" si="6">+O6/27</f>
        <v>0</v>
      </c>
      <c r="U6" s="59">
        <f t="shared" si="1"/>
        <v>0</v>
      </c>
    </row>
    <row r="7" spans="1:21" x14ac:dyDescent="0.25">
      <c r="A7" s="51" t="s">
        <v>14</v>
      </c>
      <c r="B7" s="52">
        <f>'DAY26'!H7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+(Table129[[#This Row],[OPENING ]]+Table129[[#This Row],[RECEIPTS]]+Table129[[#This Row],[RETURNS]])-(Table129[[#This Row],[EXCHANGED]]+Table129[[#This Row],[SALES]]+Table129[[#This Row],[ISSUES]])</f>
        <v>0</v>
      </c>
      <c r="I7" s="53">
        <v>0</v>
      </c>
      <c r="J7" s="58">
        <f t="shared" si="0"/>
        <v>0</v>
      </c>
      <c r="K7" s="53">
        <f>+'DAY26'!K7+'DAY27'!C7</f>
        <v>0</v>
      </c>
      <c r="L7" s="54">
        <f>+'DAY26'!L7+'DAY27'!D7</f>
        <v>0</v>
      </c>
      <c r="M7" s="55">
        <f>+'DAY26'!M7+'DAY27'!E7</f>
        <v>0</v>
      </c>
      <c r="N7" s="52">
        <f>+'DAY26'!N7+'DAY27'!F7</f>
        <v>0</v>
      </c>
      <c r="O7" s="276">
        <f>+'DAY26'!O7+'DAY27'!G7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'DAY26'!H8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+(Table129[[#This Row],[OPENING ]]+Table129[[#This Row],[RECEIPTS]]+Table129[[#This Row],[RETURNS]])-(Table129[[#This Row],[EXCHANGED]]+Table129[[#This Row],[SALES]]+Table129[[#This Row],[ISSUES]])</f>
        <v>0</v>
      </c>
      <c r="I8" s="53">
        <v>0</v>
      </c>
      <c r="J8" s="58">
        <f t="shared" si="0"/>
        <v>0</v>
      </c>
      <c r="K8" s="53">
        <f>+'DAY26'!K8+'DAY27'!C8</f>
        <v>0</v>
      </c>
      <c r="L8" s="54">
        <f>+'DAY26'!L8+'DAY27'!D8</f>
        <v>0</v>
      </c>
      <c r="M8" s="55">
        <f>+'DAY26'!M8+'DAY27'!E8</f>
        <v>0</v>
      </c>
      <c r="N8" s="52">
        <f>+'DAY26'!N8+'DAY27'!F8</f>
        <v>0</v>
      </c>
      <c r="O8" s="276">
        <f>+'DAY26'!O8+'DAY27'!G8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'DAY26'!H9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+(Table129[[#This Row],[OPENING ]]+Table129[[#This Row],[RECEIPTS]]+Table129[[#This Row],[RETURNS]])-(Table129[[#This Row],[EXCHANGED]]+Table129[[#This Row],[SALES]]+Table129[[#This Row],[ISSUES]])</f>
        <v>0</v>
      </c>
      <c r="I9" s="53">
        <v>0</v>
      </c>
      <c r="J9" s="58">
        <f t="shared" si="0"/>
        <v>0</v>
      </c>
      <c r="K9" s="53">
        <f>+'DAY26'!K9+'DAY27'!C9</f>
        <v>0</v>
      </c>
      <c r="L9" s="54">
        <f>+'DAY26'!L9+'DAY27'!D9</f>
        <v>0</v>
      </c>
      <c r="M9" s="55">
        <f>+'DAY26'!M9+'DAY27'!E9</f>
        <v>0</v>
      </c>
      <c r="N9" s="52">
        <f>+'DAY26'!N9+'DAY27'!F9</f>
        <v>0</v>
      </c>
      <c r="O9" s="276">
        <f>+'DAY26'!O9+'DAY27'!G9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'DAY26'!H10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+(Table129[[#This Row],[OPENING ]]+Table129[[#This Row],[RECEIPTS]]+Table129[[#This Row],[RETURNS]])-(Table129[[#This Row],[EXCHANGED]]+Table129[[#This Row],[SALES]]+Table129[[#This Row],[ISSUES]])</f>
        <v>0</v>
      </c>
      <c r="I10" s="53">
        <v>0</v>
      </c>
      <c r="J10" s="58">
        <f t="shared" si="0"/>
        <v>0</v>
      </c>
      <c r="K10" s="53">
        <f>+'DAY26'!K10+'DAY27'!C10</f>
        <v>0</v>
      </c>
      <c r="L10" s="54">
        <f>+'DAY26'!L10+'DAY27'!D10</f>
        <v>0</v>
      </c>
      <c r="M10" s="55">
        <f>+'DAY26'!M10+'DAY27'!E10</f>
        <v>0</v>
      </c>
      <c r="N10" s="52">
        <f>+'DAY26'!N10+'DAY27'!F10</f>
        <v>0</v>
      </c>
      <c r="O10" s="276">
        <f>+'DAY26'!O10+'DAY27'!G10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'DAY26'!H11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+(Table129[[#This Row],[OPENING ]]+Table129[[#This Row],[RECEIPTS]]+Table129[[#This Row],[RETURNS]])-(Table129[[#This Row],[EXCHANGED]]+Table129[[#This Row],[SALES]]+Table129[[#This Row],[ISSUES]])</f>
        <v>0</v>
      </c>
      <c r="I11" s="53">
        <v>0</v>
      </c>
      <c r="J11" s="58">
        <f t="shared" si="0"/>
        <v>0</v>
      </c>
      <c r="K11" s="53">
        <f>+'DAY26'!K11+'DAY27'!C11</f>
        <v>0</v>
      </c>
      <c r="L11" s="54">
        <f>+'DAY26'!L11+'DAY27'!D11</f>
        <v>0</v>
      </c>
      <c r="M11" s="55">
        <f>+'DAY26'!M11+'DAY27'!E11</f>
        <v>0</v>
      </c>
      <c r="N11" s="52">
        <f>+'DAY26'!N11+'DAY27'!F11</f>
        <v>0</v>
      </c>
      <c r="O11" s="276">
        <f>+'DAY26'!O11+'DAY27'!G11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'DAY26'!H12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+(Table129[[#This Row],[OPENING ]]+Table129[[#This Row],[RECEIPTS]]+Table129[[#This Row],[RETURNS]])-(Table129[[#This Row],[EXCHANGED]]+Table129[[#This Row],[SALES]]+Table129[[#This Row],[ISSUES]])</f>
        <v>0</v>
      </c>
      <c r="I12" s="53">
        <v>0</v>
      </c>
      <c r="J12" s="58">
        <f t="shared" si="0"/>
        <v>0</v>
      </c>
      <c r="K12" s="53">
        <f>+'DAY26'!K12+'DAY27'!C12</f>
        <v>0</v>
      </c>
      <c r="L12" s="54">
        <f>+'DAY26'!L12+'DAY27'!D12</f>
        <v>0</v>
      </c>
      <c r="M12" s="55">
        <f>+'DAY26'!M12+'DAY27'!E12</f>
        <v>0</v>
      </c>
      <c r="N12" s="52">
        <f>+'DAY26'!N12+'DAY27'!F12</f>
        <v>0</v>
      </c>
      <c r="O12" s="276">
        <f>+'DAY26'!O12+'DAY27'!G12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'DAY26'!H13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+(Table129[[#This Row],[OPENING ]]+Table129[[#This Row],[RECEIPTS]]+Table129[[#This Row],[RETURNS]])-(Table129[[#This Row],[EXCHANGED]]+Table129[[#This Row],[SALES]]+Table129[[#This Row],[ISSUES]])</f>
        <v>140</v>
      </c>
      <c r="I13" s="53">
        <v>0</v>
      </c>
      <c r="J13" s="58">
        <f t="shared" si="0"/>
        <v>-140</v>
      </c>
      <c r="K13" s="53">
        <f>+'DAY26'!K13+'DAY27'!C13</f>
        <v>0</v>
      </c>
      <c r="L13" s="54">
        <f>+'DAY26'!L13+'DAY27'!D13</f>
        <v>0</v>
      </c>
      <c r="M13" s="55">
        <f>+'DAY26'!M13+'DAY27'!E13</f>
        <v>0</v>
      </c>
      <c r="N13" s="52">
        <f>+'DAY26'!N13+'DAY27'!F13</f>
        <v>0</v>
      </c>
      <c r="O13" s="276">
        <f>+'DAY26'!O13+'DAY27'!G13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'DAY26'!H14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+(Table129[[#This Row],[OPENING ]]+Table129[[#This Row],[RECEIPTS]]+Table129[[#This Row],[RETURNS]])-(Table129[[#This Row],[EXCHANGED]]+Table129[[#This Row],[SALES]]+Table129[[#This Row],[ISSUES]])</f>
        <v>0</v>
      </c>
      <c r="I14" s="53">
        <v>0</v>
      </c>
      <c r="J14" s="58">
        <f t="shared" si="0"/>
        <v>0</v>
      </c>
      <c r="K14" s="53">
        <f>+'DAY26'!K14+'DAY27'!C14</f>
        <v>0</v>
      </c>
      <c r="L14" s="54">
        <f>+'DAY26'!L14+'DAY27'!D14</f>
        <v>0</v>
      </c>
      <c r="M14" s="55">
        <f>+'DAY26'!M14+'DAY27'!E14</f>
        <v>0</v>
      </c>
      <c r="N14" s="52">
        <f>+'DAY26'!N14+'DAY27'!F14</f>
        <v>0</v>
      </c>
      <c r="O14" s="276">
        <f>+'DAY26'!O14+'DAY27'!G14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'DAY26'!H15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+(Table129[[#This Row],[OPENING ]]+Table129[[#This Row],[RECEIPTS]]+Table129[[#This Row],[RETURNS]])-(Table129[[#This Row],[EXCHANGED]]+Table129[[#This Row],[SALES]]+Table129[[#This Row],[ISSUES]])</f>
        <v>0</v>
      </c>
      <c r="I15" s="53">
        <v>0</v>
      </c>
      <c r="J15" s="58">
        <f t="shared" si="0"/>
        <v>0</v>
      </c>
      <c r="K15" s="53">
        <f>+'DAY26'!K15+'DAY27'!C15</f>
        <v>0</v>
      </c>
      <c r="L15" s="54">
        <f>+'DAY26'!L15+'DAY27'!D15</f>
        <v>0</v>
      </c>
      <c r="M15" s="55">
        <f>+'DAY26'!M15+'DAY27'!E15</f>
        <v>0</v>
      </c>
      <c r="N15" s="52">
        <f>+'DAY26'!N15+'DAY27'!F15</f>
        <v>0</v>
      </c>
      <c r="O15" s="276">
        <f>+'DAY26'!O15+'DAY27'!G15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'DAY26'!H16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+(Table129[[#This Row],[OPENING ]]+Table129[[#This Row],[RECEIPTS]]+Table129[[#This Row],[RETURNS]])-(Table129[[#This Row],[EXCHANGED]]+Table129[[#This Row],[SALES]]+Table129[[#This Row],[ISSUES]])</f>
        <v>13189.599999999999</v>
      </c>
      <c r="I16" s="53">
        <v>0</v>
      </c>
      <c r="J16" s="58">
        <f t="shared" si="0"/>
        <v>-13189.599999999999</v>
      </c>
      <c r="K16" s="53">
        <f>+'DAY26'!K16+'DAY27'!C16</f>
        <v>0</v>
      </c>
      <c r="L16" s="54">
        <f>+'DAY26'!L16+'DAY27'!D16</f>
        <v>0</v>
      </c>
      <c r="M16" s="55">
        <f>+'DAY26'!M16+'DAY27'!E16</f>
        <v>0</v>
      </c>
      <c r="N16" s="52">
        <f>+'DAY26'!N16+'DAY27'!F16</f>
        <v>0</v>
      </c>
      <c r="O16" s="276">
        <f>+'DAY26'!O16+'DAY27'!G16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224.55555555555554</v>
      </c>
      <c r="U16" s="59">
        <f t="shared" si="1"/>
        <v>58.736467095497275</v>
      </c>
    </row>
    <row r="17" spans="1:21" x14ac:dyDescent="0.25">
      <c r="A17" s="60"/>
      <c r="B17" s="52">
        <f>'DAY26'!H17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+(Table129[[#This Row],[OPENING ]]+Table129[[#This Row],[RECEIPTS]]+Table129[[#This Row],[RETURNS]])-(Table129[[#This Row],[EXCHANGED]]+Table129[[#This Row],[SALES]]+Table129[[#This Row],[ISSUES]])</f>
        <v>0</v>
      </c>
      <c r="I17" s="53">
        <v>0</v>
      </c>
      <c r="J17" s="58">
        <f t="shared" si="0"/>
        <v>0</v>
      </c>
      <c r="K17" s="53">
        <f>+'DAY26'!K17+'DAY27'!C17</f>
        <v>0</v>
      </c>
      <c r="L17" s="54">
        <f>+'DAY26'!L17+'DAY27'!D17</f>
        <v>0</v>
      </c>
      <c r="M17" s="55">
        <f>+'DAY26'!M17+'DAY27'!E17</f>
        <v>0</v>
      </c>
      <c r="N17" s="52">
        <f>+'DAY26'!N17+'DAY27'!F17</f>
        <v>0</v>
      </c>
      <c r="O17" s="276">
        <f>+'DAY26'!O17+'DAY27'!G17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'DAY26'!H18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+(Table129[[#This Row],[OPENING ]]+Table129[[#This Row],[RECEIPTS]]+Table129[[#This Row],[RETURNS]])-(Table129[[#This Row],[EXCHANGED]]+Table129[[#This Row],[SALES]]+Table129[[#This Row],[ISSUES]])</f>
        <v>0</v>
      </c>
      <c r="I18" s="53">
        <v>0</v>
      </c>
      <c r="J18" s="58">
        <f t="shared" si="0"/>
        <v>0</v>
      </c>
      <c r="K18" s="53">
        <f>+'DAY26'!K18+'DAY27'!C18</f>
        <v>0</v>
      </c>
      <c r="L18" s="54">
        <f>+'DAY26'!L18+'DAY27'!D18</f>
        <v>0</v>
      </c>
      <c r="M18" s="55">
        <f>+'DAY26'!M18+'DAY27'!E18</f>
        <v>0</v>
      </c>
      <c r="N18" s="52">
        <f>+'DAY26'!N18+'DAY27'!F18</f>
        <v>0</v>
      </c>
      <c r="O18" s="276">
        <f>+'DAY26'!O18+'DAY27'!G18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'DAY26'!H19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+(Table129[[#This Row],[OPENING ]]+Table129[[#This Row],[RECEIPTS]]+Table129[[#This Row],[RETURNS]])-(Table129[[#This Row],[EXCHANGED]]+Table129[[#This Row],[SALES]]+Table129[[#This Row],[ISSUES]])</f>
        <v>0</v>
      </c>
      <c r="I19" s="144">
        <v>0</v>
      </c>
      <c r="J19" s="148">
        <f t="shared" si="0"/>
        <v>0</v>
      </c>
      <c r="K19" s="53">
        <f>+'DAY26'!K19+'DAY27'!C19</f>
        <v>0</v>
      </c>
      <c r="L19" s="54">
        <f>+'DAY26'!L19+'DAY27'!D19</f>
        <v>0</v>
      </c>
      <c r="M19" s="55">
        <f>+'DAY26'!M19+'DAY27'!E19</f>
        <v>0</v>
      </c>
      <c r="N19" s="52">
        <f>+'DAY26'!N19+'DAY27'!F19</f>
        <v>0</v>
      </c>
      <c r="O19" s="276">
        <f>+'DAY26'!O19+'DAY27'!G19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 t="shared" si="7"/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224.55555555555554</v>
      </c>
      <c r="U20" s="166">
        <f t="shared" si="1"/>
        <v>59.359920831271644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'DAY26'!H23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+(Table129[[#This Row],[OPENING ]]+Table129[[#This Row],[RECEIPTS]]+Table129[[#This Row],[RETURNS]])-(Table129[[#This Row],[EXCHANGED]]+Table129[[#This Row],[SALES]]+Table129[[#This Row],[ISSUES]])</f>
        <v>0</v>
      </c>
      <c r="I23" s="53">
        <v>0</v>
      </c>
      <c r="J23" s="58">
        <f t="shared" si="0"/>
        <v>0</v>
      </c>
      <c r="K23" s="53">
        <f>+'DAY26'!K23+'DAY27'!C23</f>
        <v>0</v>
      </c>
      <c r="L23" s="54">
        <f>+'DAY26'!L23+'DAY27'!D23</f>
        <v>0</v>
      </c>
      <c r="M23" s="55">
        <f>+'DAY26'!M23+'DAY27'!E23</f>
        <v>0</v>
      </c>
      <c r="N23" s="52">
        <f>+'DAY26'!N23+'DAY27'!F23</f>
        <v>0</v>
      </c>
      <c r="O23" s="276">
        <f>+'DAY26'!O23+'DAY27'!G23</f>
        <v>0</v>
      </c>
      <c r="P23" s="53">
        <f>+K23/27</f>
        <v>0</v>
      </c>
      <c r="Q23" s="54">
        <f>+L23/27</f>
        <v>0</v>
      </c>
      <c r="R23" s="55">
        <f>+M23/27</f>
        <v>0</v>
      </c>
      <c r="S23" s="52">
        <f>+N23/27</f>
        <v>0</v>
      </c>
      <c r="T23" s="276">
        <f>+O23/27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'DAY26'!H24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+(Table129[[#This Row],[OPENING ]]+Table129[[#This Row],[RECEIPTS]]+Table129[[#This Row],[RETURNS]])-(Table129[[#This Row],[EXCHANGED]]+Table129[[#This Row],[SALES]]+Table129[[#This Row],[ISSUES]])</f>
        <v>247.2</v>
      </c>
      <c r="I24" s="53">
        <v>0</v>
      </c>
      <c r="J24" s="58">
        <f t="shared" si="0"/>
        <v>-247.2</v>
      </c>
      <c r="K24" s="53">
        <f>+'DAY26'!K24+'DAY27'!C24</f>
        <v>0</v>
      </c>
      <c r="L24" s="54">
        <f>+'DAY26'!L24+'DAY27'!D24</f>
        <v>110.2</v>
      </c>
      <c r="M24" s="55">
        <f>+'DAY26'!M24+'DAY27'!E24</f>
        <v>0</v>
      </c>
      <c r="N24" s="52">
        <f>+'DAY26'!N24+'DAY27'!F24</f>
        <v>0</v>
      </c>
      <c r="O24" s="276">
        <f>+'DAY26'!O24+'DAY27'!G24</f>
        <v>2367</v>
      </c>
      <c r="P24" s="53">
        <f t="shared" ref="P24:P39" si="8">+K24/27</f>
        <v>0</v>
      </c>
      <c r="Q24" s="54">
        <f t="shared" ref="Q24:Q39" si="9">+L24/27</f>
        <v>4.0814814814814815</v>
      </c>
      <c r="R24" s="55">
        <f t="shared" ref="R24:R39" si="10">+M24/27</f>
        <v>0</v>
      </c>
      <c r="S24" s="52">
        <f t="shared" ref="S24:S39" si="11">+N24/27</f>
        <v>0</v>
      </c>
      <c r="T24" s="276">
        <f t="shared" ref="T24:T39" si="12">+O24/27</f>
        <v>87.666666666666671</v>
      </c>
      <c r="U24" s="62">
        <f t="shared" si="1"/>
        <v>2.694332310673341</v>
      </c>
    </row>
    <row r="25" spans="1:21" x14ac:dyDescent="0.25">
      <c r="A25" s="336" t="s">
        <v>22</v>
      </c>
      <c r="B25" s="52">
        <f>'DAY26'!H25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+(Table129[[#This Row],[OPENING ]]+Table129[[#This Row],[RECEIPTS]]+Table129[[#This Row],[RETURNS]])-(Table129[[#This Row],[EXCHANGED]]+Table129[[#This Row],[SALES]]+Table129[[#This Row],[ISSUES]])</f>
        <v>0</v>
      </c>
      <c r="I25" s="53">
        <v>0</v>
      </c>
      <c r="J25" s="58">
        <f t="shared" si="0"/>
        <v>0</v>
      </c>
      <c r="K25" s="53">
        <f>+'DAY26'!K25+'DAY27'!C25</f>
        <v>0</v>
      </c>
      <c r="L25" s="54">
        <f>+'DAY26'!L25+'DAY27'!D25</f>
        <v>0</v>
      </c>
      <c r="M25" s="55">
        <f>+'DAY26'!M25+'DAY27'!E25</f>
        <v>0</v>
      </c>
      <c r="N25" s="52">
        <f>+'DAY26'!N25+'DAY27'!F25</f>
        <v>0</v>
      </c>
      <c r="O25" s="276">
        <f>+'DAY26'!O25+'DAY27'!G25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276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'DAY26'!H26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+(Table129[[#This Row],[OPENING ]]+Table129[[#This Row],[RECEIPTS]]+Table129[[#This Row],[RETURNS]])-(Table129[[#This Row],[EXCHANGED]]+Table129[[#This Row],[SALES]]+Table129[[#This Row],[ISSUES]])</f>
        <v>0</v>
      </c>
      <c r="I26" s="53">
        <v>0</v>
      </c>
      <c r="J26" s="58">
        <f t="shared" si="0"/>
        <v>0</v>
      </c>
      <c r="K26" s="53">
        <f>+'DAY26'!K26+'DAY27'!C26</f>
        <v>0</v>
      </c>
      <c r="L26" s="54">
        <f>+'DAY26'!L26+'DAY27'!D26</f>
        <v>0</v>
      </c>
      <c r="M26" s="55">
        <f>+'DAY26'!M26+'DAY27'!E26</f>
        <v>0</v>
      </c>
      <c r="N26" s="52">
        <f>+'DAY26'!N26+'DAY27'!F26</f>
        <v>0</v>
      </c>
      <c r="O26" s="276">
        <f>+'DAY26'!O26+'DAY27'!G26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276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'DAY26'!H27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+(Table129[[#This Row],[OPENING ]]+Table129[[#This Row],[RECEIPTS]]+Table129[[#This Row],[RETURNS]])-(Table129[[#This Row],[EXCHANGED]]+Table129[[#This Row],[SALES]]+Table129[[#This Row],[ISSUES]])</f>
        <v>0</v>
      </c>
      <c r="I27" s="53">
        <v>0</v>
      </c>
      <c r="J27" s="58">
        <f t="shared" si="0"/>
        <v>0</v>
      </c>
      <c r="K27" s="53">
        <f>+'DAY26'!K27+'DAY27'!C27</f>
        <v>0</v>
      </c>
      <c r="L27" s="54">
        <f>+'DAY26'!L27+'DAY27'!D27</f>
        <v>0</v>
      </c>
      <c r="M27" s="55">
        <f>+'DAY26'!M27+'DAY27'!E27</f>
        <v>0</v>
      </c>
      <c r="N27" s="52">
        <f>+'DAY26'!N27+'DAY27'!F27</f>
        <v>0</v>
      </c>
      <c r="O27" s="276">
        <f>+'DAY26'!O27+'DAY27'!G27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276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'DAY26'!H28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+(Table129[[#This Row],[OPENING ]]+Table129[[#This Row],[RECEIPTS]]+Table129[[#This Row],[RETURNS]])-(Table129[[#This Row],[EXCHANGED]]+Table129[[#This Row],[SALES]]+Table129[[#This Row],[ISSUES]])</f>
        <v>0</v>
      </c>
      <c r="I28" s="53">
        <v>0</v>
      </c>
      <c r="J28" s="58">
        <f t="shared" si="0"/>
        <v>0</v>
      </c>
      <c r="K28" s="53">
        <f>+'DAY26'!K28+'DAY27'!C28</f>
        <v>0</v>
      </c>
      <c r="L28" s="54">
        <f>+'DAY26'!L28+'DAY27'!D28</f>
        <v>0</v>
      </c>
      <c r="M28" s="55">
        <f>+'DAY26'!M28+'DAY27'!E28</f>
        <v>0</v>
      </c>
      <c r="N28" s="52">
        <f>+'DAY26'!N28+'DAY27'!F28</f>
        <v>0</v>
      </c>
      <c r="O28" s="276">
        <f>+'DAY26'!O28+'DAY27'!G28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276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'DAY26'!H29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+(Table129[[#This Row],[OPENING ]]+Table129[[#This Row],[RECEIPTS]]+Table129[[#This Row],[RETURNS]])-(Table129[[#This Row],[EXCHANGED]]+Table129[[#This Row],[SALES]]+Table129[[#This Row],[ISSUES]])</f>
        <v>0</v>
      </c>
      <c r="I29" s="53">
        <v>0</v>
      </c>
      <c r="J29" s="58">
        <f t="shared" si="0"/>
        <v>0</v>
      </c>
      <c r="K29" s="53">
        <f>+'DAY26'!K29+'DAY27'!C29</f>
        <v>0</v>
      </c>
      <c r="L29" s="54">
        <f>+'DAY26'!L29+'DAY27'!D29</f>
        <v>0</v>
      </c>
      <c r="M29" s="55">
        <f>+'DAY26'!M29+'DAY27'!E29</f>
        <v>0</v>
      </c>
      <c r="N29" s="52">
        <f>+'DAY26'!N29+'DAY27'!F29</f>
        <v>0</v>
      </c>
      <c r="O29" s="276">
        <f>+'DAY26'!O29+'DAY27'!G29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276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'DAY26'!H30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+(Table129[[#This Row],[OPENING ]]+Table129[[#This Row],[RECEIPTS]]+Table129[[#This Row],[RETURNS]])-(Table129[[#This Row],[EXCHANGED]]+Table129[[#This Row],[SALES]]+Table129[[#This Row],[ISSUES]])</f>
        <v>0</v>
      </c>
      <c r="I30" s="53">
        <v>0</v>
      </c>
      <c r="J30" s="58">
        <f t="shared" si="0"/>
        <v>0</v>
      </c>
      <c r="K30" s="53">
        <f>+'DAY26'!K30+'DAY27'!C30</f>
        <v>0</v>
      </c>
      <c r="L30" s="54">
        <f>+'DAY26'!L30+'DAY27'!D30</f>
        <v>0</v>
      </c>
      <c r="M30" s="55">
        <f>+'DAY26'!M30+'DAY27'!E30</f>
        <v>0</v>
      </c>
      <c r="N30" s="52">
        <f>+'DAY26'!N30+'DAY27'!F30</f>
        <v>0</v>
      </c>
      <c r="O30" s="276">
        <f>+'DAY26'!O30+'DAY27'!G30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276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'DAY26'!H31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+(Table129[[#This Row],[OPENING ]]+Table129[[#This Row],[RECEIPTS]]+Table129[[#This Row],[RETURNS]])-(Table129[[#This Row],[EXCHANGED]]+Table129[[#This Row],[SALES]]+Table129[[#This Row],[ISSUES]])</f>
        <v>0</v>
      </c>
      <c r="I31" s="53">
        <v>0</v>
      </c>
      <c r="J31" s="58">
        <f t="shared" si="0"/>
        <v>0</v>
      </c>
      <c r="K31" s="53">
        <f>+'DAY26'!K31+'DAY27'!C31</f>
        <v>0</v>
      </c>
      <c r="L31" s="54">
        <f>+'DAY26'!L31+'DAY27'!D31</f>
        <v>0</v>
      </c>
      <c r="M31" s="55">
        <f>+'DAY26'!M31+'DAY27'!E31</f>
        <v>0</v>
      </c>
      <c r="N31" s="52">
        <f>+'DAY26'!N31+'DAY27'!F31</f>
        <v>0</v>
      </c>
      <c r="O31" s="276">
        <f>+'DAY26'!O31+'DAY27'!G31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276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'DAY26'!H32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+(Table129[[#This Row],[OPENING ]]+Table129[[#This Row],[RECEIPTS]]+Table129[[#This Row],[RETURNS]])-(Table129[[#This Row],[EXCHANGED]]+Table129[[#This Row],[SALES]]+Table129[[#This Row],[ISSUES]])</f>
        <v>0</v>
      </c>
      <c r="I32" s="53">
        <v>0</v>
      </c>
      <c r="J32" s="58">
        <f t="shared" si="0"/>
        <v>0</v>
      </c>
      <c r="K32" s="53">
        <f>+'DAY26'!K32+'DAY27'!C32</f>
        <v>0</v>
      </c>
      <c r="L32" s="54">
        <f>+'DAY26'!L32+'DAY27'!D32</f>
        <v>0</v>
      </c>
      <c r="M32" s="55">
        <f>+'DAY26'!M32+'DAY27'!E32</f>
        <v>0</v>
      </c>
      <c r="N32" s="52">
        <f>+'DAY26'!N32+'DAY27'!F32</f>
        <v>0</v>
      </c>
      <c r="O32" s="276">
        <f>+'DAY26'!O32+'DAY27'!G32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276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'DAY26'!H33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+(Table129[[#This Row],[OPENING ]]+Table129[[#This Row],[RECEIPTS]]+Table129[[#This Row],[RETURNS]])-(Table129[[#This Row],[EXCHANGED]]+Table129[[#This Row],[SALES]]+Table129[[#This Row],[ISSUES]])</f>
        <v>0</v>
      </c>
      <c r="I33" s="53">
        <v>0</v>
      </c>
      <c r="J33" s="58">
        <f t="shared" si="0"/>
        <v>0</v>
      </c>
      <c r="K33" s="53">
        <f>+'DAY26'!K33+'DAY27'!C33</f>
        <v>0</v>
      </c>
      <c r="L33" s="54">
        <f>+'DAY26'!L33+'DAY27'!D33</f>
        <v>0</v>
      </c>
      <c r="M33" s="55">
        <f>+'DAY26'!M33+'DAY27'!E33</f>
        <v>0</v>
      </c>
      <c r="N33" s="52">
        <f>+'DAY26'!N33+'DAY27'!F33</f>
        <v>0</v>
      </c>
      <c r="O33" s="276">
        <f>+'DAY26'!O33+'DAY27'!G33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276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'DAY26'!H34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+(Table129[[#This Row],[OPENING ]]+Table129[[#This Row],[RECEIPTS]]+Table129[[#This Row],[RETURNS]])-(Table129[[#This Row],[EXCHANGED]]+Table129[[#This Row],[SALES]]+Table129[[#This Row],[ISSUES]])</f>
        <v>44279.9</v>
      </c>
      <c r="I34" s="53">
        <v>0</v>
      </c>
      <c r="J34" s="58">
        <f t="shared" si="0"/>
        <v>-44279.9</v>
      </c>
      <c r="K34" s="53">
        <f>+'DAY26'!K34+'DAY27'!C34</f>
        <v>29625</v>
      </c>
      <c r="L34" s="54">
        <f>+'DAY26'!L34+'DAY27'!D34</f>
        <v>18</v>
      </c>
      <c r="M34" s="55">
        <f>+'DAY26'!M34+'DAY27'!E34</f>
        <v>0</v>
      </c>
      <c r="N34" s="52">
        <f>+'DAY26'!N34+'DAY27'!F34</f>
        <v>0</v>
      </c>
      <c r="O34" s="276">
        <f>+'DAY26'!O34+'DAY27'!G34</f>
        <v>9691.5</v>
      </c>
      <c r="P34" s="53">
        <f t="shared" si="8"/>
        <v>1097.2222222222222</v>
      </c>
      <c r="Q34" s="54">
        <f t="shared" si="9"/>
        <v>0.66666666666666663</v>
      </c>
      <c r="R34" s="55">
        <f t="shared" si="10"/>
        <v>0</v>
      </c>
      <c r="S34" s="52">
        <f t="shared" si="11"/>
        <v>0</v>
      </c>
      <c r="T34" s="276">
        <f t="shared" si="12"/>
        <v>358.94444444444446</v>
      </c>
      <c r="U34" s="62">
        <f t="shared" si="1"/>
        <v>30.394623040842006</v>
      </c>
    </row>
    <row r="35" spans="1:21" x14ac:dyDescent="0.25">
      <c r="A35" s="336"/>
      <c r="B35" s="52">
        <f>'DAY26'!H35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+(Table129[[#This Row],[OPENING ]]+Table129[[#This Row],[RECEIPTS]]+Table129[[#This Row],[RETURNS]])-(Table129[[#This Row],[EXCHANGED]]+Table129[[#This Row],[SALES]]+Table129[[#This Row],[ISSUES]])</f>
        <v>5000</v>
      </c>
      <c r="I35" s="53">
        <v>0</v>
      </c>
      <c r="J35" s="58">
        <f>+I35-H35</f>
        <v>-5000</v>
      </c>
      <c r="K35" s="53">
        <f>+'DAY26'!K35+'DAY27'!C35</f>
        <v>5000</v>
      </c>
      <c r="L35" s="54">
        <f>+'DAY26'!L35+'DAY27'!D35</f>
        <v>0</v>
      </c>
      <c r="M35" s="55">
        <f>+'DAY26'!M35+'DAY27'!E35</f>
        <v>0</v>
      </c>
      <c r="N35" s="52">
        <f>+'DAY26'!N35+'DAY27'!F35</f>
        <v>0</v>
      </c>
      <c r="O35" s="276">
        <f>+'DAY26'!O35+'DAY27'!G35</f>
        <v>0</v>
      </c>
      <c r="P35" s="53">
        <f t="shared" si="8"/>
        <v>185.18518518518519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276">
        <f t="shared" si="12"/>
        <v>0</v>
      </c>
      <c r="U35" s="62">
        <f t="shared" si="1"/>
        <v>27</v>
      </c>
    </row>
    <row r="36" spans="1:21" x14ac:dyDescent="0.25">
      <c r="A36" s="336"/>
      <c r="B36" s="52">
        <f>'DAY26'!H36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+(Table129[[#This Row],[OPENING ]]+Table129[[#This Row],[RECEIPTS]]+Table129[[#This Row],[RETURNS]])-(Table129[[#This Row],[EXCHANGED]]+Table129[[#This Row],[SALES]]+Table129[[#This Row],[ISSUES]])</f>
        <v>0</v>
      </c>
      <c r="I36" s="53">
        <v>0</v>
      </c>
      <c r="J36" s="58">
        <f>+I36-H36</f>
        <v>0</v>
      </c>
      <c r="K36" s="53">
        <f>+'DAY26'!K36+'DAY27'!C36</f>
        <v>0</v>
      </c>
      <c r="L36" s="54">
        <f>+'DAY26'!L36+'DAY27'!D36</f>
        <v>0</v>
      </c>
      <c r="M36" s="55">
        <f>+'DAY26'!M36+'DAY27'!E36</f>
        <v>0</v>
      </c>
      <c r="N36" s="52">
        <f>+'DAY26'!N36+'DAY27'!F36</f>
        <v>0</v>
      </c>
      <c r="O36" s="276">
        <f>+'DAY26'!O36+'DAY27'!G36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276">
        <f t="shared" si="12"/>
        <v>0</v>
      </c>
      <c r="U36" s="62">
        <f t="shared" si="1"/>
        <v>0</v>
      </c>
    </row>
    <row r="37" spans="1:21" x14ac:dyDescent="0.25">
      <c r="A37" s="336"/>
      <c r="B37" s="52">
        <f>'DAY26'!H37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+(Table129[[#This Row],[OPENING ]]+Table129[[#This Row],[RECEIPTS]]+Table129[[#This Row],[RETURNS]])-(Table129[[#This Row],[EXCHANGED]]+Table129[[#This Row],[SALES]]+Table129[[#This Row],[ISSUES]])</f>
        <v>0</v>
      </c>
      <c r="I37" s="53">
        <v>0</v>
      </c>
      <c r="J37" s="58">
        <f>+I37-H37</f>
        <v>0</v>
      </c>
      <c r="K37" s="53">
        <f>+'DAY26'!K37+'DAY27'!C37</f>
        <v>0</v>
      </c>
      <c r="L37" s="54">
        <f>+'DAY26'!L37+'DAY27'!D37</f>
        <v>0</v>
      </c>
      <c r="M37" s="55">
        <f>+'DAY26'!M37+'DAY27'!E37</f>
        <v>0</v>
      </c>
      <c r="N37" s="52">
        <f>+'DAY26'!N37+'DAY27'!F37</f>
        <v>0</v>
      </c>
      <c r="O37" s="276">
        <f>+'DAY26'!O37+'DAY27'!G37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276">
        <f t="shared" si="12"/>
        <v>0</v>
      </c>
      <c r="U37" s="62">
        <f t="shared" si="1"/>
        <v>0</v>
      </c>
    </row>
    <row r="38" spans="1:21" x14ac:dyDescent="0.25">
      <c r="A38" s="336"/>
      <c r="B38" s="52">
        <f>'DAY26'!H38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+(Table129[[#This Row],[OPENING ]]+Table129[[#This Row],[RECEIPTS]]+Table129[[#This Row],[RETURNS]])-(Table129[[#This Row],[EXCHANGED]]+Table129[[#This Row],[SALES]]+Table129[[#This Row],[ISSUES]])</f>
        <v>0</v>
      </c>
      <c r="I38" s="53">
        <v>0</v>
      </c>
      <c r="J38" s="58">
        <f>+I38-H38</f>
        <v>0</v>
      </c>
      <c r="K38" s="53">
        <f>+'DAY26'!K38+'DAY27'!C38</f>
        <v>0</v>
      </c>
      <c r="L38" s="54">
        <f>+'DAY26'!L38+'DAY27'!D38</f>
        <v>0</v>
      </c>
      <c r="M38" s="55">
        <f>+'DAY26'!M38+'DAY27'!E38</f>
        <v>0</v>
      </c>
      <c r="N38" s="52">
        <f>+'DAY26'!N38+'DAY27'!F38</f>
        <v>0</v>
      </c>
      <c r="O38" s="276">
        <f>+'DAY26'!O38+'DAY27'!G38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276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'DAY26'!H39</f>
        <v>0</v>
      </c>
      <c r="C39" s="53">
        <v>0</v>
      </c>
      <c r="D39" s="54">
        <v>0</v>
      </c>
      <c r="E39" s="55">
        <v>0</v>
      </c>
      <c r="F39" s="52">
        <v>0</v>
      </c>
      <c r="G39" s="276">
        <v>0</v>
      </c>
      <c r="H39" s="54">
        <f>+(Table129[[#This Row],[OPENING ]]+Table129[[#This Row],[RECEIPTS]]+Table129[[#This Row],[RETURNS]])-(Table129[[#This Row],[EXCHANGED]]+Table129[[#This Row],[SALES]]+Table129[[#This Row],[ISSUES]])</f>
        <v>0</v>
      </c>
      <c r="I39" s="144">
        <v>0</v>
      </c>
      <c r="J39" s="148">
        <f t="shared" si="0"/>
        <v>0</v>
      </c>
      <c r="K39" s="53">
        <f>+'DAY26'!K39+'DAY27'!C39</f>
        <v>0</v>
      </c>
      <c r="L39" s="54">
        <f>+'DAY26'!L39+'DAY27'!D39</f>
        <v>0</v>
      </c>
      <c r="M39" s="55">
        <f>+'DAY26'!M39+'DAY27'!E39</f>
        <v>0</v>
      </c>
      <c r="N39" s="52">
        <f>+'DAY26'!N39+'DAY27'!F39</f>
        <v>0</v>
      </c>
      <c r="O39" s="276">
        <f>+'DAY26'!O39+'DAY27'!G39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276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0</v>
      </c>
      <c r="H40" s="162">
        <f t="shared" si="13"/>
        <v>49527.1</v>
      </c>
      <c r="I40" s="161">
        <f t="shared" si="13"/>
        <v>0</v>
      </c>
      <c r="J40" s="165">
        <f>SUM(J23:J39)</f>
        <v>-49527.1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12058.5</v>
      </c>
      <c r="P40" s="161">
        <f t="shared" si="13"/>
        <v>1282.4074074074074</v>
      </c>
      <c r="Q40" s="162">
        <f t="shared" si="13"/>
        <v>4.7481481481481485</v>
      </c>
      <c r="R40" s="163">
        <f t="shared" si="13"/>
        <v>0</v>
      </c>
      <c r="S40" s="160">
        <f t="shared" si="13"/>
        <v>0</v>
      </c>
      <c r="T40" s="277">
        <f t="shared" si="13"/>
        <v>446.61111111111114</v>
      </c>
      <c r="U40" s="166">
        <f t="shared" si="1"/>
        <v>28.56618537673274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'DAY26'!H43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+(Table129[[#This Row],[OPENING ]]+Table129[[#This Row],[RECEIPTS]]+Table129[[#This Row],[RETURNS]])-(Table129[[#This Row],[EXCHANGED]]+Table129[[#This Row],[SALES]]+Table129[[#This Row],[ISSUES]])</f>
        <v>0</v>
      </c>
      <c r="I43" s="53">
        <v>0</v>
      </c>
      <c r="J43" s="58">
        <f t="shared" si="0"/>
        <v>0</v>
      </c>
      <c r="K43" s="53">
        <f>+'DAY26'!K43+'DAY27'!C43</f>
        <v>0</v>
      </c>
      <c r="L43" s="54">
        <f>+'DAY26'!L43+'DAY27'!D43</f>
        <v>0</v>
      </c>
      <c r="M43" s="55">
        <f>+'DAY26'!M43+'DAY27'!E43</f>
        <v>0</v>
      </c>
      <c r="N43" s="52">
        <f>+'DAY26'!N43+'DAY27'!F43</f>
        <v>0</v>
      </c>
      <c r="O43" s="276">
        <f>+'DAY26'!O43+'DAY27'!G43</f>
        <v>46</v>
      </c>
      <c r="P43" s="53">
        <f>+K43/27</f>
        <v>0</v>
      </c>
      <c r="Q43" s="54">
        <f>+L43/27</f>
        <v>0</v>
      </c>
      <c r="R43" s="55">
        <f>+M43/27</f>
        <v>0</v>
      </c>
      <c r="S43" s="52">
        <f>+N43/27</f>
        <v>0</v>
      </c>
      <c r="T43" s="276">
        <f>+O43/27</f>
        <v>1.7037037037037037</v>
      </c>
      <c r="U43" s="62">
        <f t="shared" si="1"/>
        <v>0</v>
      </c>
    </row>
    <row r="44" spans="1:21" x14ac:dyDescent="0.25">
      <c r="A44" s="71" t="s">
        <v>28</v>
      </c>
      <c r="B44" s="52">
        <f>'DAY26'!H44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+(Table129[[#This Row],[OPENING ]]+Table129[[#This Row],[RECEIPTS]]+Table129[[#This Row],[RETURNS]])-(Table129[[#This Row],[EXCHANGED]]+Table129[[#This Row],[SALES]]+Table129[[#This Row],[ISSUES]])</f>
        <v>0</v>
      </c>
      <c r="I44" s="53">
        <v>0</v>
      </c>
      <c r="J44" s="58">
        <f t="shared" si="0"/>
        <v>0</v>
      </c>
      <c r="K44" s="53">
        <f>+'DAY26'!K44+'DAY27'!C44</f>
        <v>0</v>
      </c>
      <c r="L44" s="54">
        <f>+'DAY26'!L44+'DAY27'!D44</f>
        <v>0</v>
      </c>
      <c r="M44" s="55">
        <f>+'DAY26'!M44+'DAY27'!E44</f>
        <v>0</v>
      </c>
      <c r="N44" s="52">
        <f>+'DAY26'!N44+'DAY27'!F44</f>
        <v>0</v>
      </c>
      <c r="O44" s="276">
        <f>+'DAY26'!O44+'DAY27'!G44</f>
        <v>0</v>
      </c>
      <c r="P44" s="53">
        <f t="shared" ref="P44:P59" si="14">+K44/27</f>
        <v>0</v>
      </c>
      <c r="Q44" s="54">
        <f t="shared" ref="Q44:Q59" si="15">+L44/27</f>
        <v>0</v>
      </c>
      <c r="R44" s="55">
        <f t="shared" ref="R44:R59" si="16">+M44/27</f>
        <v>0</v>
      </c>
      <c r="S44" s="52">
        <f t="shared" ref="S44:S59" si="17">+N44/27</f>
        <v>0</v>
      </c>
      <c r="T44" s="276">
        <f t="shared" ref="T44:T59" si="18">+O44/27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'DAY26'!H45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+(Table129[[#This Row],[OPENING ]]+Table129[[#This Row],[RECEIPTS]]+Table129[[#This Row],[RETURNS]])-(Table129[[#This Row],[EXCHANGED]]+Table129[[#This Row],[SALES]]+Table129[[#This Row],[ISSUES]])</f>
        <v>0</v>
      </c>
      <c r="I45" s="53">
        <v>0</v>
      </c>
      <c r="J45" s="58">
        <f t="shared" si="0"/>
        <v>0</v>
      </c>
      <c r="K45" s="53">
        <f>+'DAY26'!K45+'DAY27'!C45</f>
        <v>0</v>
      </c>
      <c r="L45" s="54">
        <f>+'DAY26'!L45+'DAY27'!D45</f>
        <v>0</v>
      </c>
      <c r="M45" s="55">
        <f>+'DAY26'!M45+'DAY27'!E45</f>
        <v>0</v>
      </c>
      <c r="N45" s="52">
        <f>+'DAY26'!N45+'DAY27'!F45</f>
        <v>0</v>
      </c>
      <c r="O45" s="276">
        <f>+'DAY26'!O45+'DAY27'!G45</f>
        <v>0</v>
      </c>
      <c r="P45" s="53">
        <f t="shared" si="14"/>
        <v>0</v>
      </c>
      <c r="Q45" s="54">
        <f t="shared" si="15"/>
        <v>0</v>
      </c>
      <c r="R45" s="55">
        <f t="shared" si="16"/>
        <v>0</v>
      </c>
      <c r="S45" s="52">
        <f t="shared" si="17"/>
        <v>0</v>
      </c>
      <c r="T45" s="276">
        <f t="shared" si="1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'DAY26'!H46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+(Table129[[#This Row],[OPENING ]]+Table129[[#This Row],[RECEIPTS]]+Table129[[#This Row],[RETURNS]])-(Table129[[#This Row],[EXCHANGED]]+Table129[[#This Row],[SALES]]+Table129[[#This Row],[ISSUES]])</f>
        <v>0</v>
      </c>
      <c r="I46" s="53">
        <v>0</v>
      </c>
      <c r="J46" s="58">
        <f t="shared" si="0"/>
        <v>0</v>
      </c>
      <c r="K46" s="53">
        <f>+'DAY26'!K46+'DAY27'!C46</f>
        <v>0</v>
      </c>
      <c r="L46" s="54">
        <f>+'DAY26'!L46+'DAY27'!D46</f>
        <v>0</v>
      </c>
      <c r="M46" s="55">
        <f>+'DAY26'!M46+'DAY27'!E46</f>
        <v>0</v>
      </c>
      <c r="N46" s="52">
        <f>+'DAY26'!N46+'DAY27'!F46</f>
        <v>0</v>
      </c>
      <c r="O46" s="276">
        <f>+'DAY26'!O46+'DAY27'!G46</f>
        <v>0</v>
      </c>
      <c r="P46" s="53">
        <f t="shared" si="14"/>
        <v>0</v>
      </c>
      <c r="Q46" s="54">
        <f t="shared" si="15"/>
        <v>0</v>
      </c>
      <c r="R46" s="55">
        <f t="shared" si="16"/>
        <v>0</v>
      </c>
      <c r="S46" s="52">
        <f t="shared" si="17"/>
        <v>0</v>
      </c>
      <c r="T46" s="276">
        <f t="shared" si="1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'DAY26'!H47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+(Table129[[#This Row],[OPENING ]]+Table129[[#This Row],[RECEIPTS]]+Table129[[#This Row],[RETURNS]])-(Table129[[#This Row],[EXCHANGED]]+Table129[[#This Row],[SALES]]+Table129[[#This Row],[ISSUES]])</f>
        <v>0</v>
      </c>
      <c r="I47" s="53">
        <v>0</v>
      </c>
      <c r="J47" s="58">
        <f t="shared" si="0"/>
        <v>0</v>
      </c>
      <c r="K47" s="53">
        <f>+'DAY26'!K47+'DAY27'!C47</f>
        <v>0</v>
      </c>
      <c r="L47" s="54">
        <f>+'DAY26'!L47+'DAY27'!D47</f>
        <v>0</v>
      </c>
      <c r="M47" s="55">
        <f>+'DAY26'!M47+'DAY27'!E47</f>
        <v>0</v>
      </c>
      <c r="N47" s="52">
        <f>+'DAY26'!N47+'DAY27'!F47</f>
        <v>0</v>
      </c>
      <c r="O47" s="276">
        <f>+'DAY26'!O47+'DAY27'!G47</f>
        <v>0</v>
      </c>
      <c r="P47" s="53">
        <f t="shared" si="14"/>
        <v>0</v>
      </c>
      <c r="Q47" s="54">
        <f t="shared" si="15"/>
        <v>0</v>
      </c>
      <c r="R47" s="55">
        <f t="shared" si="16"/>
        <v>0</v>
      </c>
      <c r="S47" s="52">
        <f t="shared" si="17"/>
        <v>0</v>
      </c>
      <c r="T47" s="276">
        <f t="shared" si="1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'DAY26'!H48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+(Table129[[#This Row],[OPENING ]]+Table129[[#This Row],[RECEIPTS]]+Table129[[#This Row],[RETURNS]])-(Table129[[#This Row],[EXCHANGED]]+Table129[[#This Row],[SALES]]+Table129[[#This Row],[ISSUES]])</f>
        <v>0</v>
      </c>
      <c r="I48" s="53">
        <v>0</v>
      </c>
      <c r="J48" s="58">
        <f t="shared" si="0"/>
        <v>0</v>
      </c>
      <c r="K48" s="53">
        <f>+'DAY26'!K48+'DAY27'!C48</f>
        <v>0</v>
      </c>
      <c r="L48" s="54">
        <f>+'DAY26'!L48+'DAY27'!D48</f>
        <v>0</v>
      </c>
      <c r="M48" s="55">
        <f>+'DAY26'!M48+'DAY27'!E48</f>
        <v>0</v>
      </c>
      <c r="N48" s="52">
        <f>+'DAY26'!N48+'DAY27'!F48</f>
        <v>0</v>
      </c>
      <c r="O48" s="276">
        <f>+'DAY26'!O48+'DAY27'!G48</f>
        <v>0</v>
      </c>
      <c r="P48" s="53">
        <f t="shared" si="14"/>
        <v>0</v>
      </c>
      <c r="Q48" s="54">
        <f t="shared" si="15"/>
        <v>0</v>
      </c>
      <c r="R48" s="55">
        <f t="shared" si="16"/>
        <v>0</v>
      </c>
      <c r="S48" s="52">
        <f t="shared" si="17"/>
        <v>0</v>
      </c>
      <c r="T48" s="276">
        <f t="shared" si="1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'DAY26'!H49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+(Table129[[#This Row],[OPENING ]]+Table129[[#This Row],[RECEIPTS]]+Table129[[#This Row],[RETURNS]])-(Table129[[#This Row],[EXCHANGED]]+Table129[[#This Row],[SALES]]+Table129[[#This Row],[ISSUES]])</f>
        <v>0</v>
      </c>
      <c r="I49" s="53">
        <v>0</v>
      </c>
      <c r="J49" s="58">
        <f t="shared" si="0"/>
        <v>0</v>
      </c>
      <c r="K49" s="53">
        <f>+'DAY26'!K49+'DAY27'!C49</f>
        <v>0</v>
      </c>
      <c r="L49" s="54">
        <f>+'DAY26'!L49+'DAY27'!D49</f>
        <v>0</v>
      </c>
      <c r="M49" s="55">
        <f>+'DAY26'!M49+'DAY27'!E49</f>
        <v>0</v>
      </c>
      <c r="N49" s="52">
        <f>+'DAY26'!N49+'DAY27'!F49</f>
        <v>0</v>
      </c>
      <c r="O49" s="276">
        <f>+'DAY26'!O49+'DAY27'!G49</f>
        <v>0</v>
      </c>
      <c r="P49" s="53">
        <f t="shared" si="14"/>
        <v>0</v>
      </c>
      <c r="Q49" s="54">
        <f t="shared" si="15"/>
        <v>0</v>
      </c>
      <c r="R49" s="55">
        <f t="shared" si="16"/>
        <v>0</v>
      </c>
      <c r="S49" s="52">
        <f t="shared" si="17"/>
        <v>0</v>
      </c>
      <c r="T49" s="276">
        <f t="shared" si="1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'DAY26'!H50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+(Table129[[#This Row],[OPENING ]]+Table129[[#This Row],[RECEIPTS]]+Table129[[#This Row],[RETURNS]])-(Table129[[#This Row],[EXCHANGED]]+Table129[[#This Row],[SALES]]+Table129[[#This Row],[ISSUES]])</f>
        <v>0</v>
      </c>
      <c r="I50" s="53">
        <v>0</v>
      </c>
      <c r="J50" s="58">
        <f t="shared" si="0"/>
        <v>0</v>
      </c>
      <c r="K50" s="53">
        <f>+'DAY26'!K50+'DAY27'!C50</f>
        <v>0</v>
      </c>
      <c r="L50" s="54">
        <f>+'DAY26'!L50+'DAY27'!D50</f>
        <v>0</v>
      </c>
      <c r="M50" s="55">
        <f>+'DAY26'!M50+'DAY27'!E50</f>
        <v>0</v>
      </c>
      <c r="N50" s="52">
        <f>+'DAY26'!N50+'DAY27'!F50</f>
        <v>0</v>
      </c>
      <c r="O50" s="276">
        <f>+'DAY26'!O50+'DAY27'!G50</f>
        <v>0</v>
      </c>
      <c r="P50" s="53">
        <f t="shared" si="14"/>
        <v>0</v>
      </c>
      <c r="Q50" s="54">
        <f t="shared" si="15"/>
        <v>0</v>
      </c>
      <c r="R50" s="55">
        <f t="shared" si="16"/>
        <v>0</v>
      </c>
      <c r="S50" s="52">
        <f t="shared" si="17"/>
        <v>0</v>
      </c>
      <c r="T50" s="276">
        <f t="shared" si="1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'DAY26'!H51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+(Table129[[#This Row],[OPENING ]]+Table129[[#This Row],[RECEIPTS]]+Table129[[#This Row],[RETURNS]])-(Table129[[#This Row],[EXCHANGED]]+Table129[[#This Row],[SALES]]+Table129[[#This Row],[ISSUES]])</f>
        <v>0</v>
      </c>
      <c r="I51" s="53">
        <v>0</v>
      </c>
      <c r="J51" s="58">
        <f t="shared" si="0"/>
        <v>0</v>
      </c>
      <c r="K51" s="53">
        <f>+'DAY26'!K51+'DAY27'!C51</f>
        <v>0</v>
      </c>
      <c r="L51" s="54">
        <f>+'DAY26'!L51+'DAY27'!D51</f>
        <v>0</v>
      </c>
      <c r="M51" s="55">
        <f>+'DAY26'!M51+'DAY27'!E51</f>
        <v>0</v>
      </c>
      <c r="N51" s="52">
        <f>+'DAY26'!N51+'DAY27'!F51</f>
        <v>0</v>
      </c>
      <c r="O51" s="276">
        <f>+'DAY26'!O51+'DAY27'!G51</f>
        <v>0</v>
      </c>
      <c r="P51" s="53">
        <f t="shared" si="14"/>
        <v>0</v>
      </c>
      <c r="Q51" s="54">
        <f t="shared" si="15"/>
        <v>0</v>
      </c>
      <c r="R51" s="55">
        <f t="shared" si="16"/>
        <v>0</v>
      </c>
      <c r="S51" s="52">
        <f t="shared" si="17"/>
        <v>0</v>
      </c>
      <c r="T51" s="276">
        <f t="shared" si="1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'DAY26'!H52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+(Table129[[#This Row],[OPENING ]]+Table129[[#This Row],[RECEIPTS]]+Table129[[#This Row],[RETURNS]])-(Table129[[#This Row],[EXCHANGED]]+Table129[[#This Row],[SALES]]+Table129[[#This Row],[ISSUES]])</f>
        <v>0</v>
      </c>
      <c r="I52" s="53">
        <v>0</v>
      </c>
      <c r="J52" s="58">
        <f t="shared" si="0"/>
        <v>0</v>
      </c>
      <c r="K52" s="53">
        <f>+'DAY26'!K52+'DAY27'!C52</f>
        <v>0</v>
      </c>
      <c r="L52" s="54">
        <f>+'DAY26'!L52+'DAY27'!D52</f>
        <v>0</v>
      </c>
      <c r="M52" s="55">
        <f>+'DAY26'!M52+'DAY27'!E52</f>
        <v>0</v>
      </c>
      <c r="N52" s="52">
        <f>+'DAY26'!N52+'DAY27'!F52</f>
        <v>0</v>
      </c>
      <c r="O52" s="276">
        <f>+'DAY26'!O52+'DAY27'!G52</f>
        <v>0</v>
      </c>
      <c r="P52" s="53">
        <f t="shared" si="14"/>
        <v>0</v>
      </c>
      <c r="Q52" s="54">
        <f t="shared" si="15"/>
        <v>0</v>
      </c>
      <c r="R52" s="55">
        <f t="shared" si="16"/>
        <v>0</v>
      </c>
      <c r="S52" s="52">
        <f t="shared" si="17"/>
        <v>0</v>
      </c>
      <c r="T52" s="276">
        <f t="shared" si="1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'DAY26'!H53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+(Table129[[#This Row],[OPENING ]]+Table129[[#This Row],[RECEIPTS]]+Table129[[#This Row],[RETURNS]])-(Table129[[#This Row],[EXCHANGED]]+Table129[[#This Row],[SALES]]+Table129[[#This Row],[ISSUES]])</f>
        <v>0</v>
      </c>
      <c r="I53" s="53">
        <v>0</v>
      </c>
      <c r="J53" s="58">
        <f t="shared" si="0"/>
        <v>0</v>
      </c>
      <c r="K53" s="53">
        <f>+'DAY26'!K53+'DAY27'!C53</f>
        <v>0</v>
      </c>
      <c r="L53" s="54">
        <f>+'DAY26'!L53+'DAY27'!D53</f>
        <v>0</v>
      </c>
      <c r="M53" s="55">
        <f>+'DAY26'!M53+'DAY27'!E53</f>
        <v>0</v>
      </c>
      <c r="N53" s="52">
        <f>+'DAY26'!N53+'DAY27'!F53</f>
        <v>0</v>
      </c>
      <c r="O53" s="276">
        <f>+'DAY26'!O53+'DAY27'!G53</f>
        <v>0</v>
      </c>
      <c r="P53" s="53">
        <f t="shared" si="14"/>
        <v>0</v>
      </c>
      <c r="Q53" s="54">
        <f t="shared" si="15"/>
        <v>0</v>
      </c>
      <c r="R53" s="55">
        <f t="shared" si="16"/>
        <v>0</v>
      </c>
      <c r="S53" s="52">
        <f t="shared" si="17"/>
        <v>0</v>
      </c>
      <c r="T53" s="276">
        <f t="shared" si="1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'DAY26'!H54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+(Table129[[#This Row],[OPENING ]]+Table129[[#This Row],[RECEIPTS]]+Table129[[#This Row],[RETURNS]])-(Table129[[#This Row],[EXCHANGED]]+Table129[[#This Row],[SALES]]+Table129[[#This Row],[ISSUES]])</f>
        <v>0</v>
      </c>
      <c r="I54" s="53">
        <v>0</v>
      </c>
      <c r="J54" s="58">
        <f t="shared" si="0"/>
        <v>0</v>
      </c>
      <c r="K54" s="53">
        <f>+'DAY26'!K54+'DAY27'!C54</f>
        <v>0</v>
      </c>
      <c r="L54" s="54">
        <f>+'DAY26'!L54+'DAY27'!D54</f>
        <v>0</v>
      </c>
      <c r="M54" s="55">
        <f>+'DAY26'!M54+'DAY27'!E54</f>
        <v>0</v>
      </c>
      <c r="N54" s="52">
        <f>+'DAY26'!N54+'DAY27'!F54</f>
        <v>0</v>
      </c>
      <c r="O54" s="276">
        <f>+'DAY26'!O54+'DAY27'!G54</f>
        <v>0</v>
      </c>
      <c r="P54" s="53">
        <f t="shared" si="14"/>
        <v>0</v>
      </c>
      <c r="Q54" s="54">
        <f t="shared" si="15"/>
        <v>0</v>
      </c>
      <c r="R54" s="55">
        <f t="shared" si="16"/>
        <v>0</v>
      </c>
      <c r="S54" s="52">
        <f t="shared" si="17"/>
        <v>0</v>
      </c>
      <c r="T54" s="276">
        <f t="shared" si="1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'DAY26'!H55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+(Table129[[#This Row],[OPENING ]]+Table129[[#This Row],[RECEIPTS]]+Table129[[#This Row],[RETURNS]])-(Table129[[#This Row],[EXCHANGED]]+Table129[[#This Row],[SALES]]+Table129[[#This Row],[ISSUES]])</f>
        <v>9994.3200000000015</v>
      </c>
      <c r="I55" s="53">
        <v>0</v>
      </c>
      <c r="J55" s="58">
        <f t="shared" si="0"/>
        <v>-9994.3200000000015</v>
      </c>
      <c r="K55" s="53">
        <f>+'DAY26'!K55+'DAY27'!C55</f>
        <v>18250</v>
      </c>
      <c r="L55" s="54">
        <f>+'DAY26'!L55+'DAY27'!D55</f>
        <v>72.599999999999994</v>
      </c>
      <c r="M55" s="55">
        <f>+'DAY26'!M55+'DAY27'!E55</f>
        <v>0</v>
      </c>
      <c r="N55" s="52">
        <f>+'DAY26'!N55+'DAY27'!F55</f>
        <v>0</v>
      </c>
      <c r="O55" s="276">
        <f>+'DAY26'!O55+'DAY27'!G55</f>
        <v>8337.7999999999993</v>
      </c>
      <c r="P55" s="53">
        <f t="shared" si="14"/>
        <v>675.92592592592598</v>
      </c>
      <c r="Q55" s="54">
        <f t="shared" si="15"/>
        <v>2.6888888888888887</v>
      </c>
      <c r="R55" s="55">
        <f t="shared" si="16"/>
        <v>0</v>
      </c>
      <c r="S55" s="52">
        <f t="shared" si="17"/>
        <v>0</v>
      </c>
      <c r="T55" s="276">
        <f t="shared" si="18"/>
        <v>308.80740740740737</v>
      </c>
      <c r="U55" s="62">
        <f t="shared" si="1"/>
        <v>10.121627582481885</v>
      </c>
    </row>
    <row r="56" spans="1:21" x14ac:dyDescent="0.25">
      <c r="A56" s="71" t="s">
        <v>227</v>
      </c>
      <c r="B56" s="52">
        <f>'DAY26'!H56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+(Table129[[#This Row],[OPENING ]]+Table129[[#This Row],[RECEIPTS]]+Table129[[#This Row],[RETURNS]])-(Table129[[#This Row],[EXCHANGED]]+Table129[[#This Row],[SALES]]+Table129[[#This Row],[ISSUES]])</f>
        <v>29.2</v>
      </c>
      <c r="I56" s="53">
        <v>0</v>
      </c>
      <c r="J56" s="58">
        <f t="shared" si="0"/>
        <v>-29.2</v>
      </c>
      <c r="K56" s="53">
        <f>+'DAY26'!K56+'DAY27'!C56</f>
        <v>0</v>
      </c>
      <c r="L56" s="54">
        <f>+'DAY26'!L56+'DAY27'!D56</f>
        <v>0</v>
      </c>
      <c r="M56" s="55">
        <f>+'DAY26'!M56+'DAY27'!E56</f>
        <v>0</v>
      </c>
      <c r="N56" s="52">
        <f>+'DAY26'!N56+'DAY27'!F56</f>
        <v>0</v>
      </c>
      <c r="O56" s="276">
        <f>+'DAY26'!O56+'DAY27'!G56</f>
        <v>0</v>
      </c>
      <c r="P56" s="53">
        <f t="shared" si="14"/>
        <v>0</v>
      </c>
      <c r="Q56" s="54">
        <f t="shared" si="15"/>
        <v>0</v>
      </c>
      <c r="R56" s="55">
        <f t="shared" si="16"/>
        <v>0</v>
      </c>
      <c r="S56" s="52">
        <f t="shared" si="17"/>
        <v>0</v>
      </c>
      <c r="T56" s="276">
        <f t="shared" si="18"/>
        <v>0</v>
      </c>
      <c r="U56" s="62">
        <f t="shared" si="1"/>
        <v>0</v>
      </c>
    </row>
    <row r="57" spans="1:21" x14ac:dyDescent="0.25">
      <c r="A57" s="71"/>
      <c r="B57" s="52">
        <f>'DAY26'!H57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+(Table129[[#This Row],[OPENING ]]+Table129[[#This Row],[RECEIPTS]]+Table129[[#This Row],[RETURNS]])-(Table129[[#This Row],[EXCHANGED]]+Table129[[#This Row],[SALES]]+Table129[[#This Row],[ISSUES]])</f>
        <v>0</v>
      </c>
      <c r="I57" s="53">
        <v>0</v>
      </c>
      <c r="J57" s="58">
        <f t="shared" si="0"/>
        <v>0</v>
      </c>
      <c r="K57" s="53">
        <f>+'DAY26'!K57+'DAY27'!C57</f>
        <v>0</v>
      </c>
      <c r="L57" s="54">
        <f>+'DAY26'!L57+'DAY27'!D57</f>
        <v>0</v>
      </c>
      <c r="M57" s="55">
        <f>+'DAY26'!M57+'DAY27'!E57</f>
        <v>0</v>
      </c>
      <c r="N57" s="52">
        <f>+'DAY26'!N57+'DAY27'!F57</f>
        <v>0</v>
      </c>
      <c r="O57" s="276">
        <f>+'DAY26'!O57+'DAY27'!G57</f>
        <v>0</v>
      </c>
      <c r="P57" s="53">
        <f t="shared" si="14"/>
        <v>0</v>
      </c>
      <c r="Q57" s="54">
        <f t="shared" si="15"/>
        <v>0</v>
      </c>
      <c r="R57" s="55">
        <f t="shared" si="16"/>
        <v>0</v>
      </c>
      <c r="S57" s="52">
        <f t="shared" si="17"/>
        <v>0</v>
      </c>
      <c r="T57" s="276">
        <f t="shared" si="18"/>
        <v>0</v>
      </c>
      <c r="U57" s="62">
        <f t="shared" si="1"/>
        <v>0</v>
      </c>
    </row>
    <row r="58" spans="1:21" x14ac:dyDescent="0.25">
      <c r="A58" s="71"/>
      <c r="B58" s="52">
        <f>'DAY26'!H58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+(Table129[[#This Row],[OPENING ]]+Table129[[#This Row],[RECEIPTS]]+Table129[[#This Row],[RETURNS]])-(Table129[[#This Row],[EXCHANGED]]+Table129[[#This Row],[SALES]]+Table129[[#This Row],[ISSUES]])</f>
        <v>0</v>
      </c>
      <c r="I58" s="53">
        <v>0</v>
      </c>
      <c r="J58" s="58">
        <f t="shared" si="0"/>
        <v>0</v>
      </c>
      <c r="K58" s="53">
        <f>+'DAY26'!K58+'DAY27'!C58</f>
        <v>0</v>
      </c>
      <c r="L58" s="54">
        <f>+'DAY26'!L58+'DAY27'!D58</f>
        <v>0</v>
      </c>
      <c r="M58" s="55">
        <f>+'DAY26'!M58+'DAY27'!E58</f>
        <v>0</v>
      </c>
      <c r="N58" s="52">
        <f>+'DAY26'!N58+'DAY27'!F58</f>
        <v>0</v>
      </c>
      <c r="O58" s="276">
        <f>+'DAY26'!O58+'DAY27'!G58</f>
        <v>0</v>
      </c>
      <c r="P58" s="53">
        <f t="shared" si="14"/>
        <v>0</v>
      </c>
      <c r="Q58" s="54">
        <f t="shared" si="15"/>
        <v>0</v>
      </c>
      <c r="R58" s="55">
        <f t="shared" si="16"/>
        <v>0</v>
      </c>
      <c r="S58" s="52">
        <f t="shared" si="17"/>
        <v>0</v>
      </c>
      <c r="T58" s="276">
        <f t="shared" si="18"/>
        <v>0</v>
      </c>
      <c r="U58" s="62">
        <f t="shared" si="1"/>
        <v>0</v>
      </c>
    </row>
    <row r="59" spans="1:21" ht="15.75" thickBot="1" x14ac:dyDescent="0.3">
      <c r="A59" s="172"/>
      <c r="B59" s="52">
        <f>'DAY26'!H59</f>
        <v>0</v>
      </c>
      <c r="C59" s="53">
        <v>0</v>
      </c>
      <c r="D59" s="54">
        <v>0</v>
      </c>
      <c r="E59" s="55">
        <v>0</v>
      </c>
      <c r="F59" s="52">
        <v>0</v>
      </c>
      <c r="G59" s="276">
        <v>0</v>
      </c>
      <c r="H59" s="54">
        <f>+(Table129[[#This Row],[OPENING ]]+Table129[[#This Row],[RECEIPTS]]+Table129[[#This Row],[RETURNS]])-(Table129[[#This Row],[EXCHANGED]]+Table129[[#This Row],[SALES]]+Table129[[#This Row],[ISSUES]])</f>
        <v>0</v>
      </c>
      <c r="I59" s="144">
        <v>0</v>
      </c>
      <c r="J59" s="148">
        <f t="shared" si="0"/>
        <v>0</v>
      </c>
      <c r="K59" s="53">
        <f>+'DAY26'!K59+'DAY27'!C59</f>
        <v>0</v>
      </c>
      <c r="L59" s="54">
        <f>+'DAY26'!L59+'DAY27'!D59</f>
        <v>0</v>
      </c>
      <c r="M59" s="55">
        <f>+'DAY26'!M59+'DAY27'!E59</f>
        <v>0</v>
      </c>
      <c r="N59" s="52">
        <f>+'DAY26'!N59+'DAY27'!F59</f>
        <v>0</v>
      </c>
      <c r="O59" s="276">
        <f>+'DAY26'!O59+'DAY27'!G59</f>
        <v>0</v>
      </c>
      <c r="P59" s="53">
        <f t="shared" si="14"/>
        <v>0</v>
      </c>
      <c r="Q59" s="54">
        <f t="shared" si="15"/>
        <v>0</v>
      </c>
      <c r="R59" s="55">
        <f t="shared" si="16"/>
        <v>0</v>
      </c>
      <c r="S59" s="52">
        <f t="shared" si="17"/>
        <v>0</v>
      </c>
      <c r="T59" s="276">
        <f t="shared" si="1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19">SUM(B43:B59)</f>
        <v>10023.520000000002</v>
      </c>
      <c r="C60" s="161">
        <f t="shared" si="19"/>
        <v>0</v>
      </c>
      <c r="D60" s="162">
        <f t="shared" si="19"/>
        <v>0</v>
      </c>
      <c r="E60" s="163">
        <f t="shared" si="19"/>
        <v>0</v>
      </c>
      <c r="F60" s="160">
        <f t="shared" si="19"/>
        <v>0</v>
      </c>
      <c r="G60" s="277">
        <f t="shared" si="19"/>
        <v>0</v>
      </c>
      <c r="H60" s="162">
        <f t="shared" si="19"/>
        <v>10023.520000000002</v>
      </c>
      <c r="I60" s="161">
        <f t="shared" si="19"/>
        <v>0</v>
      </c>
      <c r="J60" s="165">
        <f t="shared" si="19"/>
        <v>-10023.520000000002</v>
      </c>
      <c r="K60" s="161">
        <f t="shared" si="19"/>
        <v>18250</v>
      </c>
      <c r="L60" s="162">
        <f t="shared" si="19"/>
        <v>72.599999999999994</v>
      </c>
      <c r="M60" s="163">
        <f t="shared" si="19"/>
        <v>0</v>
      </c>
      <c r="N60" s="160">
        <f t="shared" si="19"/>
        <v>0</v>
      </c>
      <c r="O60" s="277">
        <f t="shared" si="19"/>
        <v>8383.7999999999993</v>
      </c>
      <c r="P60" s="161">
        <f t="shared" si="19"/>
        <v>675.92592592592598</v>
      </c>
      <c r="Q60" s="162">
        <f t="shared" si="19"/>
        <v>2.6888888888888887</v>
      </c>
      <c r="R60" s="163">
        <f t="shared" si="19"/>
        <v>0</v>
      </c>
      <c r="S60" s="160">
        <f t="shared" si="19"/>
        <v>0</v>
      </c>
      <c r="T60" s="277">
        <f t="shared" si="19"/>
        <v>310.51111111111106</v>
      </c>
      <c r="U60" s="166">
        <f t="shared" si="1"/>
        <v>10.133714765000152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'DAY26'!H63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+(Table129[[#This Row],[OPENING ]]+Table129[[#This Row],[RECEIPTS]]+Table129[[#This Row],[RETURNS]])-(Table129[[#This Row],[EXCHANGED]]+Table129[[#This Row],[SALES]]+Table129[[#This Row],[ISSUES]])</f>
        <v>0</v>
      </c>
      <c r="I63" s="53">
        <v>0</v>
      </c>
      <c r="J63" s="58">
        <f t="shared" si="0"/>
        <v>0</v>
      </c>
      <c r="K63" s="53">
        <f>+'DAY26'!K63+'DAY27'!C63</f>
        <v>0</v>
      </c>
      <c r="L63" s="54">
        <f>+'DAY26'!L63+'DAY27'!D63</f>
        <v>0</v>
      </c>
      <c r="M63" s="55">
        <f>+'DAY26'!M63+'DAY27'!E63</f>
        <v>0</v>
      </c>
      <c r="N63" s="52">
        <f>+'DAY26'!N63+'DAY27'!F63</f>
        <v>0</v>
      </c>
      <c r="O63" s="276">
        <f>+'DAY26'!O63+'DAY27'!G63</f>
        <v>0</v>
      </c>
      <c r="P63" s="53">
        <f>+K63/27</f>
        <v>0</v>
      </c>
      <c r="Q63" s="54">
        <f>+L63/27</f>
        <v>0</v>
      </c>
      <c r="R63" s="55">
        <f>+M63/27</f>
        <v>0</v>
      </c>
      <c r="S63" s="52">
        <f>+N63/27</f>
        <v>0</v>
      </c>
      <c r="T63" s="276">
        <f>+O63/27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'DAY26'!H64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+(Table129[[#This Row],[OPENING ]]+Table129[[#This Row],[RECEIPTS]]+Table129[[#This Row],[RETURNS]])-(Table129[[#This Row],[EXCHANGED]]+Table129[[#This Row],[SALES]]+Table129[[#This Row],[ISSUES]])</f>
        <v>0</v>
      </c>
      <c r="I64" s="53">
        <v>0</v>
      </c>
      <c r="J64" s="58">
        <f t="shared" si="0"/>
        <v>0</v>
      </c>
      <c r="K64" s="53">
        <f>+'DAY26'!K64+'DAY27'!C64</f>
        <v>0</v>
      </c>
      <c r="L64" s="54">
        <f>+'DAY26'!L64+'DAY27'!D64</f>
        <v>0</v>
      </c>
      <c r="M64" s="55">
        <f>+'DAY26'!M64+'DAY27'!E64</f>
        <v>0</v>
      </c>
      <c r="N64" s="52">
        <f>+'DAY26'!N64+'DAY27'!F64</f>
        <v>0</v>
      </c>
      <c r="O64" s="276">
        <f>+'DAY26'!O64+'DAY27'!G64</f>
        <v>0</v>
      </c>
      <c r="P64" s="53">
        <f t="shared" ref="P64:P79" si="20">+K64/27</f>
        <v>0</v>
      </c>
      <c r="Q64" s="54">
        <f t="shared" ref="Q64:Q79" si="21">+L64/27</f>
        <v>0</v>
      </c>
      <c r="R64" s="55">
        <f t="shared" ref="R64:R79" si="22">+M64/27</f>
        <v>0</v>
      </c>
      <c r="S64" s="52">
        <f t="shared" ref="S64:S79" si="23">+N64/27</f>
        <v>0</v>
      </c>
      <c r="T64" s="276">
        <f t="shared" ref="T64:T79" si="24">+O64/27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'DAY26'!H65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+(Table129[[#This Row],[OPENING ]]+Table129[[#This Row],[RECEIPTS]]+Table129[[#This Row],[RETURNS]])-(Table129[[#This Row],[EXCHANGED]]+Table129[[#This Row],[SALES]]+Table129[[#This Row],[ISSUES]])</f>
        <v>0</v>
      </c>
      <c r="I65" s="53">
        <v>0</v>
      </c>
      <c r="J65" s="58">
        <f t="shared" si="0"/>
        <v>0</v>
      </c>
      <c r="K65" s="53">
        <f>+'DAY26'!K65+'DAY27'!C65</f>
        <v>0</v>
      </c>
      <c r="L65" s="54">
        <f>+'DAY26'!L65+'DAY27'!D65</f>
        <v>0</v>
      </c>
      <c r="M65" s="55">
        <f>+'DAY26'!M65+'DAY27'!E65</f>
        <v>0</v>
      </c>
      <c r="N65" s="52">
        <f>+'DAY26'!N65+'DAY27'!F65</f>
        <v>0</v>
      </c>
      <c r="O65" s="276">
        <f>+'DAY26'!O65+'DAY27'!G65</f>
        <v>0</v>
      </c>
      <c r="P65" s="53">
        <f t="shared" si="20"/>
        <v>0</v>
      </c>
      <c r="Q65" s="54">
        <f t="shared" si="21"/>
        <v>0</v>
      </c>
      <c r="R65" s="55">
        <f t="shared" si="22"/>
        <v>0</v>
      </c>
      <c r="S65" s="52">
        <f t="shared" si="23"/>
        <v>0</v>
      </c>
      <c r="T65" s="276">
        <f t="shared" si="24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'DAY26'!H66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+(Table129[[#This Row],[OPENING ]]+Table129[[#This Row],[RECEIPTS]]+Table129[[#This Row],[RETURNS]])-(Table129[[#This Row],[EXCHANGED]]+Table129[[#This Row],[SALES]]+Table129[[#This Row],[ISSUES]])</f>
        <v>0</v>
      </c>
      <c r="I66" s="53">
        <v>0</v>
      </c>
      <c r="J66" s="58">
        <f t="shared" si="0"/>
        <v>0</v>
      </c>
      <c r="K66" s="53">
        <f>+'DAY26'!K66+'DAY27'!C66</f>
        <v>0</v>
      </c>
      <c r="L66" s="54">
        <f>+'DAY26'!L66+'DAY27'!D66</f>
        <v>0</v>
      </c>
      <c r="M66" s="55">
        <f>+'DAY26'!M66+'DAY27'!E66</f>
        <v>0</v>
      </c>
      <c r="N66" s="52">
        <f>+'DAY26'!N66+'DAY27'!F66</f>
        <v>0</v>
      </c>
      <c r="O66" s="276">
        <f>+'DAY26'!O66+'DAY27'!G66</f>
        <v>0</v>
      </c>
      <c r="P66" s="53">
        <f t="shared" si="20"/>
        <v>0</v>
      </c>
      <c r="Q66" s="54">
        <f t="shared" si="21"/>
        <v>0</v>
      </c>
      <c r="R66" s="55">
        <f t="shared" si="22"/>
        <v>0</v>
      </c>
      <c r="S66" s="52">
        <f t="shared" si="23"/>
        <v>0</v>
      </c>
      <c r="T66" s="276">
        <f t="shared" si="24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'DAY26'!H67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+(Table129[[#This Row],[OPENING ]]+Table129[[#This Row],[RECEIPTS]]+Table129[[#This Row],[RETURNS]])-(Table129[[#This Row],[EXCHANGED]]+Table129[[#This Row],[SALES]]+Table129[[#This Row],[ISSUES]])</f>
        <v>0</v>
      </c>
      <c r="I67" s="53">
        <v>0</v>
      </c>
      <c r="J67" s="58">
        <f t="shared" si="0"/>
        <v>0</v>
      </c>
      <c r="K67" s="53">
        <f>+'DAY26'!K67+'DAY27'!C67</f>
        <v>0</v>
      </c>
      <c r="L67" s="54">
        <f>+'DAY26'!L67+'DAY27'!D67</f>
        <v>0</v>
      </c>
      <c r="M67" s="55">
        <f>+'DAY26'!M67+'DAY27'!E67</f>
        <v>0</v>
      </c>
      <c r="N67" s="52">
        <f>+'DAY26'!N67+'DAY27'!F67</f>
        <v>0</v>
      </c>
      <c r="O67" s="276">
        <f>+'DAY26'!O67+'DAY27'!G67</f>
        <v>0</v>
      </c>
      <c r="P67" s="53">
        <f t="shared" si="20"/>
        <v>0</v>
      </c>
      <c r="Q67" s="54">
        <f t="shared" si="21"/>
        <v>0</v>
      </c>
      <c r="R67" s="55">
        <f t="shared" si="22"/>
        <v>0</v>
      </c>
      <c r="S67" s="52">
        <f t="shared" si="23"/>
        <v>0</v>
      </c>
      <c r="T67" s="276">
        <f t="shared" si="24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'DAY26'!H68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+(Table129[[#This Row],[OPENING ]]+Table129[[#This Row],[RECEIPTS]]+Table129[[#This Row],[RETURNS]])-(Table129[[#This Row],[EXCHANGED]]+Table129[[#This Row],[SALES]]+Table129[[#This Row],[ISSUES]])</f>
        <v>3388.4</v>
      </c>
      <c r="I68" s="53">
        <v>0</v>
      </c>
      <c r="J68" s="58">
        <f t="shared" si="0"/>
        <v>-3388.4</v>
      </c>
      <c r="K68" s="53">
        <f>+'DAY26'!K68+'DAY27'!C68</f>
        <v>800</v>
      </c>
      <c r="L68" s="54">
        <f>+'DAY26'!L68+'DAY27'!D68</f>
        <v>18.600000000000001</v>
      </c>
      <c r="M68" s="55">
        <f>+'DAY26'!M68+'DAY27'!E68</f>
        <v>0</v>
      </c>
      <c r="N68" s="52">
        <f>+'DAY26'!N68+'DAY27'!F68</f>
        <v>0</v>
      </c>
      <c r="O68" s="276">
        <f>+'DAY26'!O68+'DAY27'!G68</f>
        <v>590</v>
      </c>
      <c r="P68" s="53">
        <f t="shared" si="20"/>
        <v>29.62962962962963</v>
      </c>
      <c r="Q68" s="54">
        <f t="shared" si="21"/>
        <v>0.68888888888888899</v>
      </c>
      <c r="R68" s="55">
        <f t="shared" si="22"/>
        <v>0</v>
      </c>
      <c r="S68" s="52">
        <f t="shared" si="23"/>
        <v>0</v>
      </c>
      <c r="T68" s="276">
        <f t="shared" si="24"/>
        <v>21.851851851851851</v>
      </c>
      <c r="U68" s="62">
        <f t="shared" si="1"/>
        <v>64.948743433196086</v>
      </c>
    </row>
    <row r="69" spans="1:21" x14ac:dyDescent="0.25">
      <c r="A69" s="72" t="s">
        <v>41</v>
      </c>
      <c r="B69" s="52">
        <f>'DAY26'!H69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+(Table129[[#This Row],[OPENING ]]+Table129[[#This Row],[RECEIPTS]]+Table129[[#This Row],[RETURNS]])-(Table129[[#This Row],[EXCHANGED]]+Table129[[#This Row],[SALES]]+Table129[[#This Row],[ISSUES]])</f>
        <v>0</v>
      </c>
      <c r="I69" s="53">
        <v>0</v>
      </c>
      <c r="J69" s="58">
        <f t="shared" si="0"/>
        <v>0</v>
      </c>
      <c r="K69" s="53">
        <f>+'DAY26'!K69+'DAY27'!C69</f>
        <v>0</v>
      </c>
      <c r="L69" s="54">
        <f>+'DAY26'!L69+'DAY27'!D69</f>
        <v>0</v>
      </c>
      <c r="M69" s="55">
        <f>+'DAY26'!M69+'DAY27'!E69</f>
        <v>0</v>
      </c>
      <c r="N69" s="52">
        <f>+'DAY26'!N69+'DAY27'!F69</f>
        <v>0</v>
      </c>
      <c r="O69" s="276">
        <f>+'DAY26'!O69+'DAY27'!G69</f>
        <v>0</v>
      </c>
      <c r="P69" s="53">
        <f t="shared" si="20"/>
        <v>0</v>
      </c>
      <c r="Q69" s="54">
        <f t="shared" si="21"/>
        <v>0</v>
      </c>
      <c r="R69" s="55">
        <f t="shared" si="22"/>
        <v>0</v>
      </c>
      <c r="S69" s="52">
        <f t="shared" si="23"/>
        <v>0</v>
      </c>
      <c r="T69" s="276">
        <f t="shared" si="24"/>
        <v>0</v>
      </c>
      <c r="U69" s="62">
        <f t="shared" ref="U69:U132" si="25">IFERROR(+H69/(P69+Q69+R69+S69+T69),0)</f>
        <v>0</v>
      </c>
    </row>
    <row r="70" spans="1:21" x14ac:dyDescent="0.25">
      <c r="A70" s="72" t="s">
        <v>144</v>
      </c>
      <c r="B70" s="52">
        <f>'DAY26'!H70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+(Table129[[#This Row],[OPENING ]]+Table129[[#This Row],[RECEIPTS]]+Table129[[#This Row],[RETURNS]])-(Table129[[#This Row],[EXCHANGED]]+Table129[[#This Row],[SALES]]+Table129[[#This Row],[ISSUES]])</f>
        <v>0</v>
      </c>
      <c r="I70" s="53">
        <v>0</v>
      </c>
      <c r="J70" s="58">
        <f t="shared" si="0"/>
        <v>0</v>
      </c>
      <c r="K70" s="53">
        <f>+'DAY26'!K70+'DAY27'!C70</f>
        <v>0</v>
      </c>
      <c r="L70" s="54">
        <f>+'DAY26'!L70+'DAY27'!D70</f>
        <v>0</v>
      </c>
      <c r="M70" s="55">
        <f>+'DAY26'!M70+'DAY27'!E70</f>
        <v>0</v>
      </c>
      <c r="N70" s="52">
        <f>+'DAY26'!N70+'DAY27'!F70</f>
        <v>0</v>
      </c>
      <c r="O70" s="276">
        <f>+'DAY26'!O70+'DAY27'!G70</f>
        <v>0</v>
      </c>
      <c r="P70" s="53">
        <f t="shared" si="20"/>
        <v>0</v>
      </c>
      <c r="Q70" s="54">
        <f t="shared" si="21"/>
        <v>0</v>
      </c>
      <c r="R70" s="55">
        <f t="shared" si="22"/>
        <v>0</v>
      </c>
      <c r="S70" s="52">
        <f t="shared" si="23"/>
        <v>0</v>
      </c>
      <c r="T70" s="276">
        <f t="shared" si="24"/>
        <v>0</v>
      </c>
      <c r="U70" s="62">
        <f t="shared" si="25"/>
        <v>0</v>
      </c>
    </row>
    <row r="71" spans="1:21" x14ac:dyDescent="0.25">
      <c r="A71" s="72" t="s">
        <v>204</v>
      </c>
      <c r="B71" s="52">
        <f>'DAY26'!H71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+(Table129[[#This Row],[OPENING ]]+Table129[[#This Row],[RECEIPTS]]+Table129[[#This Row],[RETURNS]])-(Table129[[#This Row],[EXCHANGED]]+Table129[[#This Row],[SALES]]+Table129[[#This Row],[ISSUES]])</f>
        <v>0</v>
      </c>
      <c r="I71" s="53">
        <v>0</v>
      </c>
      <c r="J71" s="58">
        <f t="shared" si="0"/>
        <v>0</v>
      </c>
      <c r="K71" s="53">
        <f>+'DAY26'!K71+'DAY27'!C71</f>
        <v>0</v>
      </c>
      <c r="L71" s="54">
        <f>+'DAY26'!L71+'DAY27'!D71</f>
        <v>0</v>
      </c>
      <c r="M71" s="55">
        <f>+'DAY26'!M71+'DAY27'!E71</f>
        <v>0</v>
      </c>
      <c r="N71" s="52">
        <f>+'DAY26'!N71+'DAY27'!F71</f>
        <v>0</v>
      </c>
      <c r="O71" s="276">
        <f>+'DAY26'!O71+'DAY27'!G71</f>
        <v>0</v>
      </c>
      <c r="P71" s="53">
        <f t="shared" si="20"/>
        <v>0</v>
      </c>
      <c r="Q71" s="54">
        <f t="shared" si="21"/>
        <v>0</v>
      </c>
      <c r="R71" s="55">
        <f t="shared" si="22"/>
        <v>0</v>
      </c>
      <c r="S71" s="52">
        <f t="shared" si="23"/>
        <v>0</v>
      </c>
      <c r="T71" s="276">
        <f t="shared" si="24"/>
        <v>0</v>
      </c>
      <c r="U71" s="62">
        <f t="shared" si="25"/>
        <v>0</v>
      </c>
    </row>
    <row r="72" spans="1:21" x14ac:dyDescent="0.25">
      <c r="A72" s="72" t="s">
        <v>207</v>
      </c>
      <c r="B72" s="52">
        <f>'DAY26'!H72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+(Table129[[#This Row],[OPENING ]]+Table129[[#This Row],[RECEIPTS]]+Table129[[#This Row],[RETURNS]])-(Table129[[#This Row],[EXCHANGED]]+Table129[[#This Row],[SALES]]+Table129[[#This Row],[ISSUES]])</f>
        <v>0</v>
      </c>
      <c r="I72" s="53">
        <v>0</v>
      </c>
      <c r="J72" s="58">
        <f t="shared" si="0"/>
        <v>0</v>
      </c>
      <c r="K72" s="53">
        <f>+'DAY26'!K72+'DAY27'!C72</f>
        <v>0</v>
      </c>
      <c r="L72" s="54">
        <f>+'DAY26'!L72+'DAY27'!D72</f>
        <v>0</v>
      </c>
      <c r="M72" s="55">
        <f>+'DAY26'!M72+'DAY27'!E72</f>
        <v>0</v>
      </c>
      <c r="N72" s="52">
        <f>+'DAY26'!N72+'DAY27'!F72</f>
        <v>0</v>
      </c>
      <c r="O72" s="276">
        <f>+'DAY26'!O72+'DAY27'!G72</f>
        <v>0</v>
      </c>
      <c r="P72" s="53">
        <f t="shared" si="20"/>
        <v>0</v>
      </c>
      <c r="Q72" s="54">
        <f t="shared" si="21"/>
        <v>0</v>
      </c>
      <c r="R72" s="55">
        <f t="shared" si="22"/>
        <v>0</v>
      </c>
      <c r="S72" s="52">
        <f t="shared" si="23"/>
        <v>0</v>
      </c>
      <c r="T72" s="276">
        <f t="shared" si="24"/>
        <v>0</v>
      </c>
      <c r="U72" s="62">
        <f t="shared" si="25"/>
        <v>0</v>
      </c>
    </row>
    <row r="73" spans="1:21" x14ac:dyDescent="0.25">
      <c r="A73" s="72" t="s">
        <v>208</v>
      </c>
      <c r="B73" s="52">
        <f>'DAY26'!H73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+(Table129[[#This Row],[OPENING ]]+Table129[[#This Row],[RECEIPTS]]+Table129[[#This Row],[RETURNS]])-(Table129[[#This Row],[EXCHANGED]]+Table129[[#This Row],[SALES]]+Table129[[#This Row],[ISSUES]])</f>
        <v>0</v>
      </c>
      <c r="I73" s="53">
        <v>0</v>
      </c>
      <c r="J73" s="58">
        <f t="shared" si="0"/>
        <v>0</v>
      </c>
      <c r="K73" s="53">
        <f>+'DAY26'!K73+'DAY27'!C73</f>
        <v>0</v>
      </c>
      <c r="L73" s="54">
        <f>+'DAY26'!L73+'DAY27'!D73</f>
        <v>0</v>
      </c>
      <c r="M73" s="55">
        <f>+'DAY26'!M73+'DAY27'!E73</f>
        <v>0</v>
      </c>
      <c r="N73" s="52">
        <f>+'DAY26'!N73+'DAY27'!F73</f>
        <v>0</v>
      </c>
      <c r="O73" s="276">
        <f>+'DAY26'!O73+'DAY27'!G73</f>
        <v>0</v>
      </c>
      <c r="P73" s="53">
        <f t="shared" si="20"/>
        <v>0</v>
      </c>
      <c r="Q73" s="54">
        <f t="shared" si="21"/>
        <v>0</v>
      </c>
      <c r="R73" s="55">
        <f t="shared" si="22"/>
        <v>0</v>
      </c>
      <c r="S73" s="52">
        <f t="shared" si="23"/>
        <v>0</v>
      </c>
      <c r="T73" s="276">
        <f t="shared" si="24"/>
        <v>0</v>
      </c>
      <c r="U73" s="62">
        <f t="shared" si="25"/>
        <v>0</v>
      </c>
    </row>
    <row r="74" spans="1:21" x14ac:dyDescent="0.25">
      <c r="A74" s="72" t="s">
        <v>216</v>
      </c>
      <c r="B74" s="52">
        <f>'DAY26'!H74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+(Table129[[#This Row],[OPENING ]]+Table129[[#This Row],[RECEIPTS]]+Table129[[#This Row],[RETURNS]])-(Table129[[#This Row],[EXCHANGED]]+Table129[[#This Row],[SALES]]+Table129[[#This Row],[ISSUES]])</f>
        <v>0</v>
      </c>
      <c r="I74" s="53">
        <v>0</v>
      </c>
      <c r="J74" s="58">
        <f t="shared" si="0"/>
        <v>0</v>
      </c>
      <c r="K74" s="53">
        <f>+'DAY26'!K74+'DAY27'!C74</f>
        <v>0</v>
      </c>
      <c r="L74" s="54">
        <f>+'DAY26'!L74+'DAY27'!D74</f>
        <v>0</v>
      </c>
      <c r="M74" s="55">
        <f>+'DAY26'!M74+'DAY27'!E74</f>
        <v>0</v>
      </c>
      <c r="N74" s="52">
        <f>+'DAY26'!N74+'DAY27'!F74</f>
        <v>0</v>
      </c>
      <c r="O74" s="276">
        <f>+'DAY26'!O74+'DAY27'!G74</f>
        <v>0</v>
      </c>
      <c r="P74" s="53">
        <f t="shared" si="20"/>
        <v>0</v>
      </c>
      <c r="Q74" s="54">
        <f t="shared" si="21"/>
        <v>0</v>
      </c>
      <c r="R74" s="55">
        <f t="shared" si="22"/>
        <v>0</v>
      </c>
      <c r="S74" s="52">
        <f t="shared" si="23"/>
        <v>0</v>
      </c>
      <c r="T74" s="276">
        <f t="shared" si="24"/>
        <v>0</v>
      </c>
      <c r="U74" s="62">
        <f t="shared" si="25"/>
        <v>0</v>
      </c>
    </row>
    <row r="75" spans="1:21" x14ac:dyDescent="0.25">
      <c r="A75" s="72" t="s">
        <v>209</v>
      </c>
      <c r="B75" s="52">
        <f>'DAY26'!H75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+(Table129[[#This Row],[OPENING ]]+Table129[[#This Row],[RECEIPTS]]+Table129[[#This Row],[RETURNS]])-(Table129[[#This Row],[EXCHANGED]]+Table129[[#This Row],[SALES]]+Table129[[#This Row],[ISSUES]])</f>
        <v>0</v>
      </c>
      <c r="I75" s="53">
        <v>0</v>
      </c>
      <c r="J75" s="58">
        <f t="shared" si="0"/>
        <v>0</v>
      </c>
      <c r="K75" s="53">
        <f>+'DAY26'!K75+'DAY27'!C75</f>
        <v>0</v>
      </c>
      <c r="L75" s="54">
        <f>+'DAY26'!L75+'DAY27'!D75</f>
        <v>0</v>
      </c>
      <c r="M75" s="55">
        <f>+'DAY26'!M75+'DAY27'!E75</f>
        <v>0</v>
      </c>
      <c r="N75" s="52">
        <f>+'DAY26'!N75+'DAY27'!F75</f>
        <v>0</v>
      </c>
      <c r="O75" s="276">
        <f>+'DAY26'!O75+'DAY27'!G75</f>
        <v>0</v>
      </c>
      <c r="P75" s="53">
        <f t="shared" si="20"/>
        <v>0</v>
      </c>
      <c r="Q75" s="54">
        <f t="shared" si="21"/>
        <v>0</v>
      </c>
      <c r="R75" s="55">
        <f t="shared" si="22"/>
        <v>0</v>
      </c>
      <c r="S75" s="52">
        <f t="shared" si="23"/>
        <v>0</v>
      </c>
      <c r="T75" s="276">
        <f t="shared" si="24"/>
        <v>0</v>
      </c>
      <c r="U75" s="62">
        <f t="shared" si="25"/>
        <v>0</v>
      </c>
    </row>
    <row r="76" spans="1:21" x14ac:dyDescent="0.25">
      <c r="A76" s="72" t="s">
        <v>228</v>
      </c>
      <c r="B76" s="52">
        <f>'DAY26'!H76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+(Table129[[#This Row],[OPENING ]]+Table129[[#This Row],[RECEIPTS]]+Table129[[#This Row],[RETURNS]])-(Table129[[#This Row],[EXCHANGED]]+Table129[[#This Row],[SALES]]+Table129[[#This Row],[ISSUES]])</f>
        <v>0</v>
      </c>
      <c r="I76" s="53">
        <v>0</v>
      </c>
      <c r="J76" s="58">
        <f t="shared" si="0"/>
        <v>0</v>
      </c>
      <c r="K76" s="53">
        <f>+'DAY26'!K76+'DAY27'!C76</f>
        <v>0</v>
      </c>
      <c r="L76" s="54">
        <f>+'DAY26'!L76+'DAY27'!D76</f>
        <v>0</v>
      </c>
      <c r="M76" s="55">
        <f>+'DAY26'!M76+'DAY27'!E76</f>
        <v>0</v>
      </c>
      <c r="N76" s="52">
        <f>+'DAY26'!N76+'DAY27'!F76</f>
        <v>0</v>
      </c>
      <c r="O76" s="276">
        <f>+'DAY26'!O76+'DAY27'!G76</f>
        <v>0</v>
      </c>
      <c r="P76" s="53">
        <f t="shared" si="20"/>
        <v>0</v>
      </c>
      <c r="Q76" s="54">
        <f t="shared" si="21"/>
        <v>0</v>
      </c>
      <c r="R76" s="55">
        <f t="shared" si="22"/>
        <v>0</v>
      </c>
      <c r="S76" s="52">
        <f t="shared" si="23"/>
        <v>0</v>
      </c>
      <c r="T76" s="276">
        <f t="shared" si="24"/>
        <v>0</v>
      </c>
      <c r="U76" s="62">
        <f t="shared" si="25"/>
        <v>0</v>
      </c>
    </row>
    <row r="77" spans="1:21" x14ac:dyDescent="0.25">
      <c r="A77" s="72"/>
      <c r="B77" s="52">
        <f>'DAY26'!H77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+(Table129[[#This Row],[OPENING ]]+Table129[[#This Row],[RECEIPTS]]+Table129[[#This Row],[RETURNS]])-(Table129[[#This Row],[EXCHANGED]]+Table129[[#This Row],[SALES]]+Table129[[#This Row],[ISSUES]])</f>
        <v>0</v>
      </c>
      <c r="I77" s="53">
        <v>0</v>
      </c>
      <c r="J77" s="58">
        <f t="shared" ref="J77:J156" si="26">+I77-H77</f>
        <v>0</v>
      </c>
      <c r="K77" s="53">
        <f>+'DAY26'!K77+'DAY27'!C77</f>
        <v>0</v>
      </c>
      <c r="L77" s="54">
        <f>+'DAY26'!L77+'DAY27'!D77</f>
        <v>0</v>
      </c>
      <c r="M77" s="55">
        <f>+'DAY26'!M77+'DAY27'!E77</f>
        <v>0</v>
      </c>
      <c r="N77" s="52">
        <f>+'DAY26'!N77+'DAY27'!F77</f>
        <v>0</v>
      </c>
      <c r="O77" s="276">
        <f>+'DAY26'!O77+'DAY27'!G77</f>
        <v>0</v>
      </c>
      <c r="P77" s="53">
        <f t="shared" si="20"/>
        <v>0</v>
      </c>
      <c r="Q77" s="54">
        <f t="shared" si="21"/>
        <v>0</v>
      </c>
      <c r="R77" s="55">
        <f t="shared" si="22"/>
        <v>0</v>
      </c>
      <c r="S77" s="52">
        <f t="shared" si="23"/>
        <v>0</v>
      </c>
      <c r="T77" s="276">
        <f t="shared" si="24"/>
        <v>0</v>
      </c>
      <c r="U77" s="62">
        <f t="shared" si="25"/>
        <v>0</v>
      </c>
    </row>
    <row r="78" spans="1:21" x14ac:dyDescent="0.25">
      <c r="A78" s="60"/>
      <c r="B78" s="52">
        <f>'DAY26'!H78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+(Table129[[#This Row],[OPENING ]]+Table129[[#This Row],[RECEIPTS]]+Table129[[#This Row],[RETURNS]])-(Table129[[#This Row],[EXCHANGED]]+Table129[[#This Row],[SALES]]+Table129[[#This Row],[ISSUES]])</f>
        <v>0</v>
      </c>
      <c r="I78" s="53">
        <v>0</v>
      </c>
      <c r="J78" s="58">
        <f>+I78-H78</f>
        <v>0</v>
      </c>
      <c r="K78" s="53">
        <f>+'DAY26'!K78+'DAY27'!C78</f>
        <v>0</v>
      </c>
      <c r="L78" s="54">
        <f>+'DAY26'!L78+'DAY27'!D78</f>
        <v>0</v>
      </c>
      <c r="M78" s="55">
        <f>+'DAY26'!M78+'DAY27'!E78</f>
        <v>0</v>
      </c>
      <c r="N78" s="52">
        <f>+'DAY26'!N78+'DAY27'!F78</f>
        <v>0</v>
      </c>
      <c r="O78" s="276">
        <f>+'DAY26'!O78+'DAY27'!G78</f>
        <v>0</v>
      </c>
      <c r="P78" s="53">
        <f t="shared" si="20"/>
        <v>0</v>
      </c>
      <c r="Q78" s="54">
        <f t="shared" si="21"/>
        <v>0</v>
      </c>
      <c r="R78" s="55">
        <f t="shared" si="22"/>
        <v>0</v>
      </c>
      <c r="S78" s="52">
        <f t="shared" si="23"/>
        <v>0</v>
      </c>
      <c r="T78" s="276">
        <f t="shared" si="24"/>
        <v>0</v>
      </c>
      <c r="U78" s="62">
        <f t="shared" si="25"/>
        <v>0</v>
      </c>
    </row>
    <row r="79" spans="1:21" ht="15.75" thickBot="1" x14ac:dyDescent="0.3">
      <c r="A79" s="173"/>
      <c r="B79" s="52">
        <f>'DAY26'!H79</f>
        <v>0</v>
      </c>
      <c r="C79" s="53">
        <v>0</v>
      </c>
      <c r="D79" s="54">
        <v>0</v>
      </c>
      <c r="E79" s="55">
        <v>0</v>
      </c>
      <c r="F79" s="52">
        <v>0</v>
      </c>
      <c r="G79" s="276">
        <v>0</v>
      </c>
      <c r="H79" s="54">
        <f>+(Table129[[#This Row],[OPENING ]]+Table129[[#This Row],[RECEIPTS]]+Table129[[#This Row],[RETURNS]])-(Table129[[#This Row],[EXCHANGED]]+Table129[[#This Row],[SALES]]+Table129[[#This Row],[ISSUES]])</f>
        <v>0</v>
      </c>
      <c r="I79" s="144">
        <v>0</v>
      </c>
      <c r="J79" s="148">
        <f t="shared" si="26"/>
        <v>0</v>
      </c>
      <c r="K79" s="53">
        <f>+'DAY26'!K79+'DAY27'!C79</f>
        <v>0</v>
      </c>
      <c r="L79" s="54">
        <f>+'DAY26'!L79+'DAY27'!D79</f>
        <v>0</v>
      </c>
      <c r="M79" s="55">
        <f>+'DAY26'!M79+'DAY27'!E79</f>
        <v>0</v>
      </c>
      <c r="N79" s="52">
        <f>+'DAY26'!N79+'DAY27'!F79</f>
        <v>0</v>
      </c>
      <c r="O79" s="276">
        <f>+'DAY26'!O79+'DAY27'!G79</f>
        <v>0</v>
      </c>
      <c r="P79" s="53">
        <f t="shared" si="20"/>
        <v>0</v>
      </c>
      <c r="Q79" s="54">
        <f t="shared" si="21"/>
        <v>0</v>
      </c>
      <c r="R79" s="55">
        <f t="shared" si="22"/>
        <v>0</v>
      </c>
      <c r="S79" s="52">
        <f t="shared" si="23"/>
        <v>0</v>
      </c>
      <c r="T79" s="276">
        <f t="shared" si="24"/>
        <v>0</v>
      </c>
      <c r="U79" s="167">
        <f t="shared" si="25"/>
        <v>0</v>
      </c>
    </row>
    <row r="80" spans="1:21" ht="17.25" thickBot="1" x14ac:dyDescent="0.35">
      <c r="A80" s="159" t="s">
        <v>198</v>
      </c>
      <c r="B80" s="160">
        <f t="shared" ref="B80:T80" si="27">SUM(B63:B79)</f>
        <v>3388.4</v>
      </c>
      <c r="C80" s="161">
        <f t="shared" si="27"/>
        <v>0</v>
      </c>
      <c r="D80" s="162">
        <f t="shared" si="27"/>
        <v>0</v>
      </c>
      <c r="E80" s="163">
        <f t="shared" si="27"/>
        <v>0</v>
      </c>
      <c r="F80" s="160">
        <f t="shared" si="27"/>
        <v>0</v>
      </c>
      <c r="G80" s="277">
        <f t="shared" si="27"/>
        <v>0</v>
      </c>
      <c r="H80" s="162">
        <f t="shared" si="27"/>
        <v>3388.4</v>
      </c>
      <c r="I80" s="161">
        <f t="shared" si="27"/>
        <v>0</v>
      </c>
      <c r="J80" s="165">
        <f>SUM(J63:J79)</f>
        <v>-3388.4</v>
      </c>
      <c r="K80" s="161">
        <f t="shared" si="27"/>
        <v>800</v>
      </c>
      <c r="L80" s="174">
        <f t="shared" si="27"/>
        <v>18.600000000000001</v>
      </c>
      <c r="M80" s="163">
        <f t="shared" si="27"/>
        <v>0</v>
      </c>
      <c r="N80" s="160">
        <f t="shared" si="27"/>
        <v>0</v>
      </c>
      <c r="O80" s="277">
        <f t="shared" si="27"/>
        <v>590</v>
      </c>
      <c r="P80" s="161">
        <f t="shared" si="27"/>
        <v>29.62962962962963</v>
      </c>
      <c r="Q80" s="162">
        <f t="shared" si="27"/>
        <v>0.68888888888888899</v>
      </c>
      <c r="R80" s="163">
        <f t="shared" si="27"/>
        <v>0</v>
      </c>
      <c r="S80" s="160">
        <f t="shared" si="27"/>
        <v>0</v>
      </c>
      <c r="T80" s="277">
        <f t="shared" si="27"/>
        <v>21.851851851851851</v>
      </c>
      <c r="U80" s="166">
        <f t="shared" si="25"/>
        <v>64.948743433196086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'DAY26'!H83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+(Table129[[#This Row],[OPENING ]]+Table129[[#This Row],[RECEIPTS]]+Table129[[#This Row],[RETURNS]])-(Table129[[#This Row],[EXCHANGED]]+Table129[[#This Row],[SALES]]+Table129[[#This Row],[ISSUES]])</f>
        <v>0</v>
      </c>
      <c r="I83" s="53"/>
      <c r="J83" s="58">
        <f t="shared" si="26"/>
        <v>0</v>
      </c>
      <c r="K83" s="53">
        <f>+'DAY26'!K83+'DAY27'!C83</f>
        <v>0</v>
      </c>
      <c r="L83" s="54">
        <f>+'DAY26'!L83+'DAY27'!D83</f>
        <v>0</v>
      </c>
      <c r="M83" s="55">
        <f>+'DAY26'!M83+'DAY27'!E83</f>
        <v>0</v>
      </c>
      <c r="N83" s="52">
        <f>+'DAY26'!N83+'DAY27'!F83</f>
        <v>0</v>
      </c>
      <c r="O83" s="276">
        <f>+'DAY26'!O83+'DAY27'!G83</f>
        <v>0</v>
      </c>
      <c r="P83" s="53">
        <f>+K83/27</f>
        <v>0</v>
      </c>
      <c r="Q83" s="54">
        <f>+L83/27</f>
        <v>0</v>
      </c>
      <c r="R83" s="55">
        <f>+M83/27</f>
        <v>0</v>
      </c>
      <c r="S83" s="52">
        <f>+N83/27</f>
        <v>0</v>
      </c>
      <c r="T83" s="276">
        <f>+O83/27</f>
        <v>0</v>
      </c>
      <c r="U83" s="62">
        <f t="shared" si="25"/>
        <v>0</v>
      </c>
    </row>
    <row r="84" spans="1:21" x14ac:dyDescent="0.25">
      <c r="A84" s="338" t="s">
        <v>170</v>
      </c>
      <c r="B84" s="52">
        <f>'DAY26'!H84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+(Table129[[#This Row],[OPENING ]]+Table129[[#This Row],[RECEIPTS]]+Table129[[#This Row],[RETURNS]])-(Table129[[#This Row],[EXCHANGED]]+Table129[[#This Row],[SALES]]+Table129[[#This Row],[ISSUES]])</f>
        <v>3504.6000000000004</v>
      </c>
      <c r="I84" s="53">
        <v>0</v>
      </c>
      <c r="J84" s="58">
        <f t="shared" si="26"/>
        <v>-3504.6000000000004</v>
      </c>
      <c r="K84" s="53">
        <f>+'DAY26'!K84+'DAY27'!C84</f>
        <v>8250</v>
      </c>
      <c r="L84" s="54">
        <f>+'DAY26'!L84+'DAY27'!D84</f>
        <v>96.6</v>
      </c>
      <c r="M84" s="55">
        <f>+'DAY26'!M84+'DAY27'!E84</f>
        <v>0</v>
      </c>
      <c r="N84" s="52">
        <f>+'DAY26'!N84+'DAY27'!F84</f>
        <v>0</v>
      </c>
      <c r="O84" s="276">
        <f>+'DAY26'!O84+'DAY27'!G84</f>
        <v>6877</v>
      </c>
      <c r="P84" s="53">
        <f t="shared" ref="P84:P99" si="28">+K84/27</f>
        <v>305.55555555555554</v>
      </c>
      <c r="Q84" s="54">
        <f t="shared" ref="Q84:Q99" si="29">+L84/27</f>
        <v>3.5777777777777775</v>
      </c>
      <c r="R84" s="55">
        <f t="shared" ref="R84:R99" si="30">+M84/27</f>
        <v>0</v>
      </c>
      <c r="S84" s="52">
        <f t="shared" ref="S84:S99" si="31">+N84/27</f>
        <v>0</v>
      </c>
      <c r="T84" s="276">
        <f t="shared" ref="T84:T99" si="32">+O84/27</f>
        <v>254.7037037037037</v>
      </c>
      <c r="U84" s="62">
        <f t="shared" si="25"/>
        <v>6.2156257389842091</v>
      </c>
    </row>
    <row r="85" spans="1:21" x14ac:dyDescent="0.25">
      <c r="A85" s="338" t="s">
        <v>162</v>
      </c>
      <c r="B85" s="52">
        <f>'DAY26'!H85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+(Table129[[#This Row],[OPENING ]]+Table129[[#This Row],[RECEIPTS]]+Table129[[#This Row],[RETURNS]])-(Table129[[#This Row],[EXCHANGED]]+Table129[[#This Row],[SALES]]+Table129[[#This Row],[ISSUES]])</f>
        <v>0</v>
      </c>
      <c r="I85" s="53">
        <v>0</v>
      </c>
      <c r="J85" s="58">
        <f t="shared" si="26"/>
        <v>0</v>
      </c>
      <c r="K85" s="53">
        <f>+'DAY26'!K85+'DAY27'!C85</f>
        <v>0</v>
      </c>
      <c r="L85" s="54">
        <f>+'DAY26'!L85+'DAY27'!D85</f>
        <v>0</v>
      </c>
      <c r="M85" s="55">
        <f>+'DAY26'!M85+'DAY27'!E85</f>
        <v>0</v>
      </c>
      <c r="N85" s="52">
        <f>+'DAY26'!N85+'DAY27'!F85</f>
        <v>0</v>
      </c>
      <c r="O85" s="276">
        <f>+'DAY26'!O85+'DAY27'!G85</f>
        <v>0</v>
      </c>
      <c r="P85" s="53">
        <f t="shared" si="28"/>
        <v>0</v>
      </c>
      <c r="Q85" s="54">
        <f t="shared" si="29"/>
        <v>0</v>
      </c>
      <c r="R85" s="55">
        <f t="shared" si="30"/>
        <v>0</v>
      </c>
      <c r="S85" s="52">
        <f t="shared" si="31"/>
        <v>0</v>
      </c>
      <c r="T85" s="276">
        <f t="shared" si="32"/>
        <v>0</v>
      </c>
      <c r="U85" s="62">
        <f t="shared" si="25"/>
        <v>0</v>
      </c>
    </row>
    <row r="86" spans="1:21" x14ac:dyDescent="0.25">
      <c r="A86" s="338" t="s">
        <v>135</v>
      </c>
      <c r="B86" s="52">
        <f>'DAY26'!H86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+(Table129[[#This Row],[OPENING ]]+Table129[[#This Row],[RECEIPTS]]+Table129[[#This Row],[RETURNS]])-(Table129[[#This Row],[EXCHANGED]]+Table129[[#This Row],[SALES]]+Table129[[#This Row],[ISSUES]])</f>
        <v>0</v>
      </c>
      <c r="I86" s="53">
        <v>0</v>
      </c>
      <c r="J86" s="58">
        <f t="shared" si="26"/>
        <v>0</v>
      </c>
      <c r="K86" s="53">
        <f>+'DAY26'!K86+'DAY27'!C86</f>
        <v>0</v>
      </c>
      <c r="L86" s="54">
        <f>+'DAY26'!L86+'DAY27'!D86</f>
        <v>0</v>
      </c>
      <c r="M86" s="55">
        <f>+'DAY26'!M86+'DAY27'!E86</f>
        <v>0</v>
      </c>
      <c r="N86" s="52">
        <f>+'DAY26'!N86+'DAY27'!F86</f>
        <v>0</v>
      </c>
      <c r="O86" s="276">
        <f>+'DAY26'!O86+'DAY27'!G86</f>
        <v>0</v>
      </c>
      <c r="P86" s="53">
        <f t="shared" si="28"/>
        <v>0</v>
      </c>
      <c r="Q86" s="54">
        <f t="shared" si="29"/>
        <v>0</v>
      </c>
      <c r="R86" s="55">
        <f t="shared" si="30"/>
        <v>0</v>
      </c>
      <c r="S86" s="52">
        <f t="shared" si="31"/>
        <v>0</v>
      </c>
      <c r="T86" s="276">
        <f t="shared" si="32"/>
        <v>0</v>
      </c>
      <c r="U86" s="62">
        <f t="shared" si="25"/>
        <v>0</v>
      </c>
    </row>
    <row r="87" spans="1:21" x14ac:dyDescent="0.25">
      <c r="A87" s="338" t="s">
        <v>136</v>
      </c>
      <c r="B87" s="52">
        <f>'DAY26'!H87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+(Table129[[#This Row],[OPENING ]]+Table129[[#This Row],[RECEIPTS]]+Table129[[#This Row],[RETURNS]])-(Table129[[#This Row],[EXCHANGED]]+Table129[[#This Row],[SALES]]+Table129[[#This Row],[ISSUES]])</f>
        <v>0</v>
      </c>
      <c r="I87" s="53">
        <v>0</v>
      </c>
      <c r="J87" s="58">
        <f t="shared" si="26"/>
        <v>0</v>
      </c>
      <c r="K87" s="53">
        <f>+'DAY26'!K87+'DAY27'!C87</f>
        <v>0</v>
      </c>
      <c r="L87" s="54">
        <f>+'DAY26'!L87+'DAY27'!D87</f>
        <v>0</v>
      </c>
      <c r="M87" s="55">
        <f>+'DAY26'!M87+'DAY27'!E87</f>
        <v>0</v>
      </c>
      <c r="N87" s="52">
        <f>+'DAY26'!N87+'DAY27'!F87</f>
        <v>0</v>
      </c>
      <c r="O87" s="276">
        <f>+'DAY26'!O87+'DAY27'!G87</f>
        <v>0</v>
      </c>
      <c r="P87" s="53">
        <f t="shared" si="28"/>
        <v>0</v>
      </c>
      <c r="Q87" s="54">
        <f t="shared" si="29"/>
        <v>0</v>
      </c>
      <c r="R87" s="55">
        <f t="shared" si="30"/>
        <v>0</v>
      </c>
      <c r="S87" s="52">
        <f t="shared" si="31"/>
        <v>0</v>
      </c>
      <c r="T87" s="276">
        <f t="shared" si="32"/>
        <v>0</v>
      </c>
      <c r="U87" s="62">
        <f t="shared" si="25"/>
        <v>0</v>
      </c>
    </row>
    <row r="88" spans="1:21" x14ac:dyDescent="0.25">
      <c r="A88" s="338" t="s">
        <v>120</v>
      </c>
      <c r="B88" s="52">
        <f>'DAY26'!H88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+(Table129[[#This Row],[OPENING ]]+Table129[[#This Row],[RECEIPTS]]+Table129[[#This Row],[RETURNS]])-(Table129[[#This Row],[EXCHANGED]]+Table129[[#This Row],[SALES]]+Table129[[#This Row],[ISSUES]])</f>
        <v>5</v>
      </c>
      <c r="I88" s="53">
        <v>0</v>
      </c>
      <c r="J88" s="58">
        <f t="shared" si="26"/>
        <v>-5</v>
      </c>
      <c r="K88" s="53">
        <f>+'DAY26'!K88+'DAY27'!C88</f>
        <v>0</v>
      </c>
      <c r="L88" s="54">
        <f>+'DAY26'!L88+'DAY27'!D88</f>
        <v>0</v>
      </c>
      <c r="M88" s="55">
        <f>+'DAY26'!M88+'DAY27'!E88</f>
        <v>0</v>
      </c>
      <c r="N88" s="52">
        <f>+'DAY26'!N88+'DAY27'!F88</f>
        <v>0</v>
      </c>
      <c r="O88" s="276">
        <f>+'DAY26'!O88+'DAY27'!G88</f>
        <v>0</v>
      </c>
      <c r="P88" s="53">
        <f t="shared" si="28"/>
        <v>0</v>
      </c>
      <c r="Q88" s="54">
        <f t="shared" si="29"/>
        <v>0</v>
      </c>
      <c r="R88" s="55">
        <f t="shared" si="30"/>
        <v>0</v>
      </c>
      <c r="S88" s="52">
        <f t="shared" si="31"/>
        <v>0</v>
      </c>
      <c r="T88" s="276">
        <f t="shared" si="32"/>
        <v>0</v>
      </c>
      <c r="U88" s="62">
        <f t="shared" si="25"/>
        <v>0</v>
      </c>
    </row>
    <row r="89" spans="1:21" x14ac:dyDescent="0.25">
      <c r="A89" s="338" t="s">
        <v>43</v>
      </c>
      <c r="B89" s="52">
        <f>'DAY26'!H89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+(Table129[[#This Row],[OPENING ]]+Table129[[#This Row],[RECEIPTS]]+Table129[[#This Row],[RETURNS]])-(Table129[[#This Row],[EXCHANGED]]+Table129[[#This Row],[SALES]]+Table129[[#This Row],[ISSUES]])</f>
        <v>0</v>
      </c>
      <c r="I89" s="53">
        <v>0</v>
      </c>
      <c r="J89" s="58">
        <f t="shared" si="26"/>
        <v>0</v>
      </c>
      <c r="K89" s="53">
        <f>+'DAY26'!K89+'DAY27'!C89</f>
        <v>0</v>
      </c>
      <c r="L89" s="54">
        <f>+'DAY26'!L89+'DAY27'!D89</f>
        <v>0</v>
      </c>
      <c r="M89" s="55">
        <f>+'DAY26'!M89+'DAY27'!E89</f>
        <v>0</v>
      </c>
      <c r="N89" s="52">
        <f>+'DAY26'!N89+'DAY27'!F89</f>
        <v>0</v>
      </c>
      <c r="O89" s="276">
        <f>+'DAY26'!O89+'DAY27'!G89</f>
        <v>0</v>
      </c>
      <c r="P89" s="53">
        <f t="shared" si="28"/>
        <v>0</v>
      </c>
      <c r="Q89" s="54">
        <f t="shared" si="29"/>
        <v>0</v>
      </c>
      <c r="R89" s="55">
        <f t="shared" si="30"/>
        <v>0</v>
      </c>
      <c r="S89" s="52">
        <f t="shared" si="31"/>
        <v>0</v>
      </c>
      <c r="T89" s="276">
        <f t="shared" si="32"/>
        <v>0</v>
      </c>
      <c r="U89" s="62">
        <f t="shared" si="25"/>
        <v>0</v>
      </c>
    </row>
    <row r="90" spans="1:21" x14ac:dyDescent="0.25">
      <c r="A90" s="338" t="s">
        <v>44</v>
      </c>
      <c r="B90" s="52">
        <f>'DAY26'!H90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+(Table129[[#This Row],[OPENING ]]+Table129[[#This Row],[RECEIPTS]]+Table129[[#This Row],[RETURNS]])-(Table129[[#This Row],[EXCHANGED]]+Table129[[#This Row],[SALES]]+Table129[[#This Row],[ISSUES]])</f>
        <v>0</v>
      </c>
      <c r="I90" s="53">
        <v>0</v>
      </c>
      <c r="J90" s="58">
        <f t="shared" si="26"/>
        <v>0</v>
      </c>
      <c r="K90" s="53">
        <f>+'DAY26'!K90+'DAY27'!C90</f>
        <v>0</v>
      </c>
      <c r="L90" s="54">
        <f>+'DAY26'!L90+'DAY27'!D90</f>
        <v>0</v>
      </c>
      <c r="M90" s="55">
        <f>+'DAY26'!M90+'DAY27'!E90</f>
        <v>0</v>
      </c>
      <c r="N90" s="52">
        <f>+'DAY26'!N90+'DAY27'!F90</f>
        <v>0</v>
      </c>
      <c r="O90" s="276">
        <f>+'DAY26'!O90+'DAY27'!G90</f>
        <v>0</v>
      </c>
      <c r="P90" s="53">
        <f t="shared" si="28"/>
        <v>0</v>
      </c>
      <c r="Q90" s="54">
        <f t="shared" si="29"/>
        <v>0</v>
      </c>
      <c r="R90" s="55">
        <f t="shared" si="30"/>
        <v>0</v>
      </c>
      <c r="S90" s="52">
        <f t="shared" si="31"/>
        <v>0</v>
      </c>
      <c r="T90" s="276">
        <f t="shared" si="32"/>
        <v>0</v>
      </c>
      <c r="U90" s="62">
        <f t="shared" si="25"/>
        <v>0</v>
      </c>
    </row>
    <row r="91" spans="1:21" x14ac:dyDescent="0.25">
      <c r="A91" s="338" t="s">
        <v>45</v>
      </c>
      <c r="B91" s="52">
        <f>'DAY26'!H91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+(Table129[[#This Row],[OPENING ]]+Table129[[#This Row],[RECEIPTS]]+Table129[[#This Row],[RETURNS]])-(Table129[[#This Row],[EXCHANGED]]+Table129[[#This Row],[SALES]]+Table129[[#This Row],[ISSUES]])</f>
        <v>0</v>
      </c>
      <c r="I91" s="53">
        <v>0</v>
      </c>
      <c r="J91" s="58">
        <f t="shared" si="26"/>
        <v>0</v>
      </c>
      <c r="K91" s="53">
        <f>+'DAY26'!K91+'DAY27'!C91</f>
        <v>0</v>
      </c>
      <c r="L91" s="54">
        <f>+'DAY26'!L91+'DAY27'!D91</f>
        <v>0</v>
      </c>
      <c r="M91" s="55">
        <f>+'DAY26'!M91+'DAY27'!E91</f>
        <v>0</v>
      </c>
      <c r="N91" s="52">
        <f>+'DAY26'!N91+'DAY27'!F91</f>
        <v>0</v>
      </c>
      <c r="O91" s="276">
        <f>+'DAY26'!O91+'DAY27'!G91</f>
        <v>0</v>
      </c>
      <c r="P91" s="53">
        <f t="shared" si="28"/>
        <v>0</v>
      </c>
      <c r="Q91" s="54">
        <f t="shared" si="29"/>
        <v>0</v>
      </c>
      <c r="R91" s="55">
        <f t="shared" si="30"/>
        <v>0</v>
      </c>
      <c r="S91" s="52">
        <f t="shared" si="31"/>
        <v>0</v>
      </c>
      <c r="T91" s="276">
        <f t="shared" si="32"/>
        <v>0</v>
      </c>
      <c r="U91" s="62">
        <f t="shared" si="25"/>
        <v>0</v>
      </c>
    </row>
    <row r="92" spans="1:21" x14ac:dyDescent="0.25">
      <c r="A92" s="338" t="s">
        <v>174</v>
      </c>
      <c r="B92" s="52">
        <f>'DAY26'!H92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+(Table129[[#This Row],[OPENING ]]+Table129[[#This Row],[RECEIPTS]]+Table129[[#This Row],[RETURNS]])-(Table129[[#This Row],[EXCHANGED]]+Table129[[#This Row],[SALES]]+Table129[[#This Row],[ISSUES]])</f>
        <v>0</v>
      </c>
      <c r="I92" s="53">
        <v>0</v>
      </c>
      <c r="J92" s="58">
        <f t="shared" si="26"/>
        <v>0</v>
      </c>
      <c r="K92" s="53">
        <f>+'DAY26'!K92+'DAY27'!C92</f>
        <v>0</v>
      </c>
      <c r="L92" s="54">
        <f>+'DAY26'!L92+'DAY27'!D92</f>
        <v>0</v>
      </c>
      <c r="M92" s="55">
        <f>+'DAY26'!M92+'DAY27'!E92</f>
        <v>0</v>
      </c>
      <c r="N92" s="52">
        <f>+'DAY26'!N92+'DAY27'!F92</f>
        <v>0</v>
      </c>
      <c r="O92" s="276">
        <f>+'DAY26'!O92+'DAY27'!G92</f>
        <v>0</v>
      </c>
      <c r="P92" s="53">
        <f t="shared" si="28"/>
        <v>0</v>
      </c>
      <c r="Q92" s="54">
        <f t="shared" si="29"/>
        <v>0</v>
      </c>
      <c r="R92" s="55">
        <f t="shared" si="30"/>
        <v>0</v>
      </c>
      <c r="S92" s="52">
        <f t="shared" si="31"/>
        <v>0</v>
      </c>
      <c r="T92" s="276">
        <f t="shared" si="32"/>
        <v>0</v>
      </c>
      <c r="U92" s="62">
        <f t="shared" si="25"/>
        <v>0</v>
      </c>
    </row>
    <row r="93" spans="1:21" x14ac:dyDescent="0.25">
      <c r="A93" s="338" t="s">
        <v>229</v>
      </c>
      <c r="B93" s="52">
        <f>'DAY26'!H93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+(Table129[[#This Row],[OPENING ]]+Table129[[#This Row],[RECEIPTS]]+Table129[[#This Row],[RETURNS]])-(Table129[[#This Row],[EXCHANGED]]+Table129[[#This Row],[SALES]]+Table129[[#This Row],[ISSUES]])</f>
        <v>0</v>
      </c>
      <c r="I93" s="53">
        <v>0</v>
      </c>
      <c r="J93" s="58">
        <f t="shared" si="26"/>
        <v>0</v>
      </c>
      <c r="K93" s="53">
        <f>+'DAY26'!K93+'DAY27'!C93</f>
        <v>0</v>
      </c>
      <c r="L93" s="54">
        <f>+'DAY26'!L93+'DAY27'!D93</f>
        <v>0</v>
      </c>
      <c r="M93" s="55">
        <f>+'DAY26'!M93+'DAY27'!E93</f>
        <v>0</v>
      </c>
      <c r="N93" s="52">
        <f>+'DAY26'!N93+'DAY27'!F93</f>
        <v>0</v>
      </c>
      <c r="O93" s="276">
        <f>+'DAY26'!O93+'DAY27'!G93</f>
        <v>0</v>
      </c>
      <c r="P93" s="53">
        <f t="shared" si="28"/>
        <v>0</v>
      </c>
      <c r="Q93" s="54">
        <f t="shared" si="29"/>
        <v>0</v>
      </c>
      <c r="R93" s="55">
        <f t="shared" si="30"/>
        <v>0</v>
      </c>
      <c r="S93" s="52">
        <f t="shared" si="31"/>
        <v>0</v>
      </c>
      <c r="T93" s="276">
        <f t="shared" si="32"/>
        <v>0</v>
      </c>
      <c r="U93" s="62">
        <f t="shared" si="25"/>
        <v>0</v>
      </c>
    </row>
    <row r="94" spans="1:21" x14ac:dyDescent="0.25">
      <c r="A94" s="338" t="s">
        <v>175</v>
      </c>
      <c r="B94" s="52">
        <f>'DAY26'!H94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+(Table129[[#This Row],[OPENING ]]+Table129[[#This Row],[RECEIPTS]]+Table129[[#This Row],[RETURNS]])-(Table129[[#This Row],[EXCHANGED]]+Table129[[#This Row],[SALES]]+Table129[[#This Row],[ISSUES]])</f>
        <v>0</v>
      </c>
      <c r="I94" s="53">
        <v>0</v>
      </c>
      <c r="J94" s="58">
        <f t="shared" si="26"/>
        <v>0</v>
      </c>
      <c r="K94" s="53">
        <f>+'DAY26'!K94+'DAY27'!C94</f>
        <v>0</v>
      </c>
      <c r="L94" s="54">
        <f>+'DAY26'!L94+'DAY27'!D94</f>
        <v>0</v>
      </c>
      <c r="M94" s="55">
        <f>+'DAY26'!M94+'DAY27'!E94</f>
        <v>0</v>
      </c>
      <c r="N94" s="52">
        <f>+'DAY26'!N94+'DAY27'!F94</f>
        <v>0</v>
      </c>
      <c r="O94" s="276">
        <f>+'DAY26'!O94+'DAY27'!G94</f>
        <v>0</v>
      </c>
      <c r="P94" s="53">
        <f t="shared" si="28"/>
        <v>0</v>
      </c>
      <c r="Q94" s="54">
        <f t="shared" si="29"/>
        <v>0</v>
      </c>
      <c r="R94" s="55">
        <f t="shared" si="30"/>
        <v>0</v>
      </c>
      <c r="S94" s="52">
        <f t="shared" si="31"/>
        <v>0</v>
      </c>
      <c r="T94" s="276">
        <f t="shared" si="32"/>
        <v>0</v>
      </c>
      <c r="U94" s="62">
        <f t="shared" si="25"/>
        <v>0</v>
      </c>
    </row>
    <row r="95" spans="1:21" x14ac:dyDescent="0.25">
      <c r="A95" s="338" t="s">
        <v>260</v>
      </c>
      <c r="B95" s="52">
        <f>'DAY26'!H95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+(Table129[[#This Row],[OPENING ]]+Table129[[#This Row],[RECEIPTS]]+Table129[[#This Row],[RETURNS]])-(Table129[[#This Row],[EXCHANGED]]+Table129[[#This Row],[SALES]]+Table129[[#This Row],[ISSUES]])</f>
        <v>25</v>
      </c>
      <c r="I95" s="53">
        <v>0</v>
      </c>
      <c r="J95" s="58">
        <f t="shared" si="26"/>
        <v>-25</v>
      </c>
      <c r="K95" s="53">
        <f>+'DAY26'!K95+'DAY27'!C95</f>
        <v>0</v>
      </c>
      <c r="L95" s="54">
        <f>+'DAY26'!L95+'DAY27'!D95</f>
        <v>0</v>
      </c>
      <c r="M95" s="55">
        <f>+'DAY26'!M95+'DAY27'!E95</f>
        <v>0</v>
      </c>
      <c r="N95" s="52">
        <f>+'DAY26'!N95+'DAY27'!F95</f>
        <v>0</v>
      </c>
      <c r="O95" s="276">
        <f>+'DAY26'!O95+'DAY27'!G95</f>
        <v>0</v>
      </c>
      <c r="P95" s="53">
        <f t="shared" si="28"/>
        <v>0</v>
      </c>
      <c r="Q95" s="54">
        <f t="shared" si="29"/>
        <v>0</v>
      </c>
      <c r="R95" s="55">
        <f t="shared" si="30"/>
        <v>0</v>
      </c>
      <c r="S95" s="52">
        <f t="shared" si="31"/>
        <v>0</v>
      </c>
      <c r="T95" s="276">
        <f t="shared" si="32"/>
        <v>0</v>
      </c>
      <c r="U95" s="62">
        <f t="shared" si="25"/>
        <v>0</v>
      </c>
    </row>
    <row r="96" spans="1:21" x14ac:dyDescent="0.25">
      <c r="A96" s="338" t="s">
        <v>244</v>
      </c>
      <c r="B96" s="52">
        <f>'DAY26'!H96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+(Table129[[#This Row],[OPENING ]]+Table129[[#This Row],[RECEIPTS]]+Table129[[#This Row],[RETURNS]])-(Table129[[#This Row],[EXCHANGED]]+Table129[[#This Row],[SALES]]+Table129[[#This Row],[ISSUES]])</f>
        <v>0</v>
      </c>
      <c r="I96" s="53">
        <v>0</v>
      </c>
      <c r="J96" s="58">
        <f t="shared" si="26"/>
        <v>0</v>
      </c>
      <c r="K96" s="53">
        <f>+'DAY26'!K96+'DAY27'!C96</f>
        <v>0</v>
      </c>
      <c r="L96" s="54">
        <f>+'DAY26'!L96+'DAY27'!D96</f>
        <v>0</v>
      </c>
      <c r="M96" s="55">
        <f>+'DAY26'!M96+'DAY27'!E96</f>
        <v>0</v>
      </c>
      <c r="N96" s="52">
        <f>+'DAY26'!N96+'DAY27'!F96</f>
        <v>0</v>
      </c>
      <c r="O96" s="276">
        <f>+'DAY26'!O96+'DAY27'!G96</f>
        <v>0</v>
      </c>
      <c r="P96" s="53">
        <f t="shared" si="28"/>
        <v>0</v>
      </c>
      <c r="Q96" s="54">
        <f t="shared" si="29"/>
        <v>0</v>
      </c>
      <c r="R96" s="55">
        <f t="shared" si="30"/>
        <v>0</v>
      </c>
      <c r="S96" s="52">
        <f t="shared" si="31"/>
        <v>0</v>
      </c>
      <c r="T96" s="276">
        <f t="shared" si="32"/>
        <v>0</v>
      </c>
      <c r="U96" s="62">
        <f t="shared" si="25"/>
        <v>0</v>
      </c>
    </row>
    <row r="97" spans="1:21" x14ac:dyDescent="0.25">
      <c r="A97" s="338" t="s">
        <v>245</v>
      </c>
      <c r="B97" s="52">
        <f>'DAY26'!H97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+(Table129[[#This Row],[OPENING ]]+Table129[[#This Row],[RECEIPTS]]+Table129[[#This Row],[RETURNS]])-(Table129[[#This Row],[EXCHANGED]]+Table129[[#This Row],[SALES]]+Table129[[#This Row],[ISSUES]])</f>
        <v>30.400000000000006</v>
      </c>
      <c r="I97" s="53">
        <v>0</v>
      </c>
      <c r="J97" s="58">
        <f t="shared" si="26"/>
        <v>-30.400000000000006</v>
      </c>
      <c r="K97" s="53">
        <f>+'DAY26'!K97+'DAY27'!C97</f>
        <v>0</v>
      </c>
      <c r="L97" s="54">
        <f>+'DAY26'!L97+'DAY27'!D97</f>
        <v>0</v>
      </c>
      <c r="M97" s="55">
        <f>+'DAY26'!M97+'DAY27'!E97</f>
        <v>0</v>
      </c>
      <c r="N97" s="52">
        <f>+'DAY26'!N97+'DAY27'!F97</f>
        <v>0</v>
      </c>
      <c r="O97" s="276">
        <f>+'DAY26'!O97+'DAY27'!G97</f>
        <v>155</v>
      </c>
      <c r="P97" s="53">
        <f t="shared" si="28"/>
        <v>0</v>
      </c>
      <c r="Q97" s="54">
        <f t="shared" si="29"/>
        <v>0</v>
      </c>
      <c r="R97" s="55">
        <f t="shared" si="30"/>
        <v>0</v>
      </c>
      <c r="S97" s="52">
        <f t="shared" si="31"/>
        <v>0</v>
      </c>
      <c r="T97" s="276">
        <f t="shared" si="32"/>
        <v>5.7407407407407405</v>
      </c>
      <c r="U97" s="62">
        <f t="shared" si="25"/>
        <v>5.2954838709677432</v>
      </c>
    </row>
    <row r="98" spans="1:21" x14ac:dyDescent="0.25">
      <c r="A98" s="338"/>
      <c r="B98" s="52">
        <f>'DAY26'!H98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+(Table129[[#This Row],[OPENING ]]+Table129[[#This Row],[RECEIPTS]]+Table129[[#This Row],[RETURNS]])-(Table129[[#This Row],[EXCHANGED]]+Table129[[#This Row],[SALES]]+Table129[[#This Row],[ISSUES]])</f>
        <v>0</v>
      </c>
      <c r="I98" s="53">
        <v>0</v>
      </c>
      <c r="J98" s="58">
        <f t="shared" si="26"/>
        <v>0</v>
      </c>
      <c r="K98" s="53">
        <f>+'DAY26'!K98+'DAY27'!C98</f>
        <v>0</v>
      </c>
      <c r="L98" s="54">
        <f>+'DAY26'!L98+'DAY27'!D98</f>
        <v>0</v>
      </c>
      <c r="M98" s="55">
        <f>+'DAY26'!M98+'DAY27'!E98</f>
        <v>0</v>
      </c>
      <c r="N98" s="52">
        <f>+'DAY26'!N98+'DAY27'!F98</f>
        <v>0</v>
      </c>
      <c r="O98" s="276">
        <f>+'DAY26'!O98+'DAY27'!G98</f>
        <v>0</v>
      </c>
      <c r="P98" s="53">
        <f t="shared" si="28"/>
        <v>0</v>
      </c>
      <c r="Q98" s="54">
        <f t="shared" si="29"/>
        <v>0</v>
      </c>
      <c r="R98" s="55">
        <f t="shared" si="30"/>
        <v>0</v>
      </c>
      <c r="S98" s="52">
        <f t="shared" si="31"/>
        <v>0</v>
      </c>
      <c r="T98" s="276">
        <f t="shared" si="32"/>
        <v>0</v>
      </c>
      <c r="U98" s="62">
        <f t="shared" si="25"/>
        <v>0</v>
      </c>
    </row>
    <row r="99" spans="1:21" ht="15.75" thickBot="1" x14ac:dyDescent="0.3">
      <c r="A99" s="339"/>
      <c r="B99" s="52">
        <f>'DAY26'!H99</f>
        <v>0</v>
      </c>
      <c r="C99" s="53">
        <v>0</v>
      </c>
      <c r="D99" s="54">
        <v>0</v>
      </c>
      <c r="E99" s="55">
        <v>0</v>
      </c>
      <c r="F99" s="52">
        <v>0</v>
      </c>
      <c r="G99" s="276">
        <v>0</v>
      </c>
      <c r="H99" s="54">
        <f>+(Table129[[#This Row],[OPENING ]]+Table129[[#This Row],[RECEIPTS]]+Table129[[#This Row],[RETURNS]])-(Table129[[#This Row],[EXCHANGED]]+Table129[[#This Row],[SALES]]+Table129[[#This Row],[ISSUES]])</f>
        <v>0</v>
      </c>
      <c r="I99" s="144">
        <v>0</v>
      </c>
      <c r="J99" s="148">
        <f>+I99-H99</f>
        <v>0</v>
      </c>
      <c r="K99" s="53">
        <f>+'DAY26'!K99+'DAY27'!C99</f>
        <v>0</v>
      </c>
      <c r="L99" s="54">
        <f>+'DAY26'!L99+'DAY27'!D99</f>
        <v>0</v>
      </c>
      <c r="M99" s="55">
        <f>+'DAY26'!M99+'DAY27'!E99</f>
        <v>0</v>
      </c>
      <c r="N99" s="52">
        <f>+'DAY26'!N99+'DAY27'!F99</f>
        <v>0</v>
      </c>
      <c r="O99" s="276">
        <f>+'DAY26'!O99+'DAY27'!G99</f>
        <v>0</v>
      </c>
      <c r="P99" s="53">
        <f t="shared" si="28"/>
        <v>0</v>
      </c>
      <c r="Q99" s="54">
        <f t="shared" si="29"/>
        <v>0</v>
      </c>
      <c r="R99" s="55">
        <f t="shared" si="30"/>
        <v>0</v>
      </c>
      <c r="S99" s="52">
        <f t="shared" si="31"/>
        <v>0</v>
      </c>
      <c r="T99" s="276">
        <f t="shared" si="3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3">SUM(B83:B99)</f>
        <v>3565.0000000000005</v>
      </c>
      <c r="C100" s="161">
        <f t="shared" si="33"/>
        <v>0</v>
      </c>
      <c r="D100" s="162">
        <f t="shared" si="33"/>
        <v>0</v>
      </c>
      <c r="E100" s="163">
        <f t="shared" si="33"/>
        <v>0</v>
      </c>
      <c r="F100" s="160">
        <f t="shared" si="33"/>
        <v>0</v>
      </c>
      <c r="G100" s="277">
        <f t="shared" si="33"/>
        <v>0</v>
      </c>
      <c r="H100" s="162">
        <f t="shared" si="33"/>
        <v>3565.0000000000005</v>
      </c>
      <c r="I100" s="161">
        <f t="shared" si="33"/>
        <v>0</v>
      </c>
      <c r="J100" s="161">
        <f t="shared" ref="J100:T100" si="34">SUM(J83:J99)</f>
        <v>-3565.0000000000005</v>
      </c>
      <c r="K100" s="161">
        <f t="shared" si="34"/>
        <v>8250</v>
      </c>
      <c r="L100" s="161">
        <f t="shared" si="34"/>
        <v>96.6</v>
      </c>
      <c r="M100" s="163">
        <f t="shared" si="34"/>
        <v>0</v>
      </c>
      <c r="N100" s="160">
        <f t="shared" si="34"/>
        <v>0</v>
      </c>
      <c r="O100" s="277">
        <f t="shared" si="34"/>
        <v>7032</v>
      </c>
      <c r="P100" s="161">
        <f t="shared" si="34"/>
        <v>305.55555555555554</v>
      </c>
      <c r="Q100" s="162">
        <f t="shared" si="34"/>
        <v>3.5777777777777775</v>
      </c>
      <c r="R100" s="163">
        <f t="shared" si="34"/>
        <v>0</v>
      </c>
      <c r="S100" s="160">
        <f t="shared" si="34"/>
        <v>0</v>
      </c>
      <c r="T100" s="277">
        <f t="shared" si="34"/>
        <v>260.44444444444446</v>
      </c>
      <c r="U100" s="166">
        <f t="shared" si="25"/>
        <v>6.2590222777105859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'DAY26'!H102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+(Table129[[#This Row],[OPENING ]]+Table129[[#This Row],[RECEIPTS]]+Table129[[#This Row],[RETURNS]])-(Table129[[#This Row],[EXCHANGED]]+Table129[[#This Row],[SALES]]+Table129[[#This Row],[ISSUES]])</f>
        <v>0</v>
      </c>
      <c r="I102" s="53">
        <v>0</v>
      </c>
      <c r="J102" s="58">
        <f t="shared" si="26"/>
        <v>0</v>
      </c>
      <c r="K102" s="53">
        <f>+'DAY26'!K102+'DAY27'!C102</f>
        <v>0</v>
      </c>
      <c r="L102" s="54">
        <f>+'DAY26'!L102+'DAY27'!D102</f>
        <v>0</v>
      </c>
      <c r="M102" s="55">
        <f>+'DAY26'!M102+'DAY27'!E102</f>
        <v>0</v>
      </c>
      <c r="N102" s="52">
        <f>+'DAY26'!N102+'DAY27'!F102</f>
        <v>0</v>
      </c>
      <c r="O102" s="276">
        <f>+'DAY26'!O102+'DAY27'!G102</f>
        <v>0</v>
      </c>
      <c r="P102" s="53">
        <f>+K102/27</f>
        <v>0</v>
      </c>
      <c r="Q102" s="54">
        <f>+L102/27</f>
        <v>0</v>
      </c>
      <c r="R102" s="55">
        <f>+M102/27</f>
        <v>0</v>
      </c>
      <c r="S102" s="52">
        <f>+N102/27</f>
        <v>0</v>
      </c>
      <c r="T102" s="276">
        <f>+O102/27</f>
        <v>0</v>
      </c>
      <c r="U102" s="62">
        <f t="shared" si="25"/>
        <v>0</v>
      </c>
    </row>
    <row r="103" spans="1:21" x14ac:dyDescent="0.25">
      <c r="A103" s="340" t="s">
        <v>164</v>
      </c>
      <c r="B103" s="52">
        <f>'DAY26'!H103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+(Table129[[#This Row],[OPENING ]]+Table129[[#This Row],[RECEIPTS]]+Table129[[#This Row],[RETURNS]])-(Table129[[#This Row],[EXCHANGED]]+Table129[[#This Row],[SALES]]+Table129[[#This Row],[ISSUES]])</f>
        <v>0</v>
      </c>
      <c r="I103" s="53">
        <v>0</v>
      </c>
      <c r="J103" s="58">
        <f t="shared" si="26"/>
        <v>0</v>
      </c>
      <c r="K103" s="53">
        <f>+'DAY26'!K103+'DAY27'!C103</f>
        <v>0</v>
      </c>
      <c r="L103" s="54">
        <f>+'DAY26'!L103+'DAY27'!D103</f>
        <v>0</v>
      </c>
      <c r="M103" s="55">
        <f>+'DAY26'!M103+'DAY27'!E103</f>
        <v>0</v>
      </c>
      <c r="N103" s="52">
        <f>+'DAY26'!N103+'DAY27'!F103</f>
        <v>0</v>
      </c>
      <c r="O103" s="276">
        <f>+'DAY26'!O103+'DAY27'!G103</f>
        <v>0</v>
      </c>
      <c r="P103" s="53">
        <f t="shared" ref="P103:P113" si="35">+K103/27</f>
        <v>0</v>
      </c>
      <c r="Q103" s="54">
        <f t="shared" ref="Q103:Q113" si="36">+L103/27</f>
        <v>0</v>
      </c>
      <c r="R103" s="55">
        <f t="shared" ref="R103:R113" si="37">+M103/27</f>
        <v>0</v>
      </c>
      <c r="S103" s="52">
        <f t="shared" ref="S103:S113" si="38">+N103/27</f>
        <v>0</v>
      </c>
      <c r="T103" s="276">
        <f t="shared" ref="T103:T113" si="39">+O103/27</f>
        <v>0</v>
      </c>
      <c r="U103" s="62">
        <f t="shared" si="25"/>
        <v>0</v>
      </c>
    </row>
    <row r="104" spans="1:21" x14ac:dyDescent="0.25">
      <c r="A104" s="340" t="s">
        <v>114</v>
      </c>
      <c r="B104" s="52">
        <f>'DAY26'!H104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+(Table129[[#This Row],[OPENING ]]+Table129[[#This Row],[RECEIPTS]]+Table129[[#This Row],[RETURNS]])-(Table129[[#This Row],[EXCHANGED]]+Table129[[#This Row],[SALES]]+Table129[[#This Row],[ISSUES]])</f>
        <v>0</v>
      </c>
      <c r="I104" s="53">
        <v>0</v>
      </c>
      <c r="J104" s="58">
        <f t="shared" si="26"/>
        <v>0</v>
      </c>
      <c r="K104" s="53">
        <f>+'DAY26'!K104+'DAY27'!C104</f>
        <v>0</v>
      </c>
      <c r="L104" s="54">
        <f>+'DAY26'!L104+'DAY27'!D104</f>
        <v>0</v>
      </c>
      <c r="M104" s="55">
        <f>+'DAY26'!M104+'DAY27'!E104</f>
        <v>0</v>
      </c>
      <c r="N104" s="52">
        <f>+'DAY26'!N104+'DAY27'!F104</f>
        <v>0</v>
      </c>
      <c r="O104" s="276">
        <f>+'DAY26'!O104+'DAY27'!G104</f>
        <v>0</v>
      </c>
      <c r="P104" s="53">
        <f t="shared" si="35"/>
        <v>0</v>
      </c>
      <c r="Q104" s="54">
        <f t="shared" si="36"/>
        <v>0</v>
      </c>
      <c r="R104" s="55">
        <f t="shared" si="37"/>
        <v>0</v>
      </c>
      <c r="S104" s="52">
        <f t="shared" si="38"/>
        <v>0</v>
      </c>
      <c r="T104" s="276">
        <f t="shared" si="39"/>
        <v>0</v>
      </c>
      <c r="U104" s="62">
        <f t="shared" si="25"/>
        <v>0</v>
      </c>
    </row>
    <row r="105" spans="1:21" x14ac:dyDescent="0.25">
      <c r="A105" s="340" t="s">
        <v>113</v>
      </c>
      <c r="B105" s="52">
        <f>'DAY26'!H105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+(Table129[[#This Row],[OPENING ]]+Table129[[#This Row],[RECEIPTS]]+Table129[[#This Row],[RETURNS]])-(Table129[[#This Row],[EXCHANGED]]+Table129[[#This Row],[SALES]]+Table129[[#This Row],[ISSUES]])</f>
        <v>0</v>
      </c>
      <c r="I105" s="53">
        <v>0</v>
      </c>
      <c r="J105" s="58">
        <f t="shared" si="26"/>
        <v>0</v>
      </c>
      <c r="K105" s="53">
        <f>+'DAY26'!K105+'DAY27'!C105</f>
        <v>0</v>
      </c>
      <c r="L105" s="54">
        <f>+'DAY26'!L105+'DAY27'!D105</f>
        <v>0</v>
      </c>
      <c r="M105" s="55">
        <f>+'DAY26'!M105+'DAY27'!E105</f>
        <v>0</v>
      </c>
      <c r="N105" s="52">
        <f>+'DAY26'!N105+'DAY27'!F105</f>
        <v>0</v>
      </c>
      <c r="O105" s="276">
        <f>+'DAY26'!O105+'DAY27'!G105</f>
        <v>0</v>
      </c>
      <c r="P105" s="53">
        <f t="shared" si="35"/>
        <v>0</v>
      </c>
      <c r="Q105" s="54">
        <f t="shared" si="36"/>
        <v>0</v>
      </c>
      <c r="R105" s="55">
        <f t="shared" si="37"/>
        <v>0</v>
      </c>
      <c r="S105" s="52">
        <f t="shared" si="38"/>
        <v>0</v>
      </c>
      <c r="T105" s="276">
        <f t="shared" si="39"/>
        <v>0</v>
      </c>
      <c r="U105" s="62">
        <f t="shared" si="25"/>
        <v>0</v>
      </c>
    </row>
    <row r="106" spans="1:21" x14ac:dyDescent="0.25">
      <c r="A106" s="341" t="s">
        <v>171</v>
      </c>
      <c r="B106" s="52">
        <f>'DAY26'!H106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+(Table129[[#This Row],[OPENING ]]+Table129[[#This Row],[RECEIPTS]]+Table129[[#This Row],[RETURNS]])-(Table129[[#This Row],[EXCHANGED]]+Table129[[#This Row],[SALES]]+Table129[[#This Row],[ISSUES]])</f>
        <v>0</v>
      </c>
      <c r="I106" s="53">
        <v>0</v>
      </c>
      <c r="J106" s="58">
        <f t="shared" si="26"/>
        <v>0</v>
      </c>
      <c r="K106" s="53">
        <f>+'DAY26'!K106+'DAY27'!C106</f>
        <v>0</v>
      </c>
      <c r="L106" s="54">
        <f>+'DAY26'!L106+'DAY27'!D106</f>
        <v>0</v>
      </c>
      <c r="M106" s="55">
        <f>+'DAY26'!M106+'DAY27'!E106</f>
        <v>0</v>
      </c>
      <c r="N106" s="52">
        <f>+'DAY26'!N106+'DAY27'!F106</f>
        <v>0</v>
      </c>
      <c r="O106" s="276">
        <f>+'DAY26'!O106+'DAY27'!G106</f>
        <v>0</v>
      </c>
      <c r="P106" s="53">
        <f t="shared" si="35"/>
        <v>0</v>
      </c>
      <c r="Q106" s="54">
        <f t="shared" si="36"/>
        <v>0</v>
      </c>
      <c r="R106" s="55">
        <f t="shared" si="37"/>
        <v>0</v>
      </c>
      <c r="S106" s="52">
        <f t="shared" si="38"/>
        <v>0</v>
      </c>
      <c r="T106" s="276">
        <f t="shared" si="39"/>
        <v>0</v>
      </c>
      <c r="U106" s="62">
        <f t="shared" si="25"/>
        <v>0</v>
      </c>
    </row>
    <row r="107" spans="1:21" x14ac:dyDescent="0.25">
      <c r="A107" s="340" t="s">
        <v>261</v>
      </c>
      <c r="B107" s="52">
        <f>'DAY26'!H107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+(Table129[[#This Row],[OPENING ]]+Table129[[#This Row],[RECEIPTS]]+Table129[[#This Row],[RETURNS]])-(Table129[[#This Row],[EXCHANGED]]+Table129[[#This Row],[SALES]]+Table129[[#This Row],[ISSUES]])</f>
        <v>258.60000000000002</v>
      </c>
      <c r="I107" s="53">
        <v>0</v>
      </c>
      <c r="J107" s="58">
        <f t="shared" si="26"/>
        <v>-258.60000000000002</v>
      </c>
      <c r="K107" s="53">
        <f>+'DAY26'!K107+'DAY27'!C107</f>
        <v>0</v>
      </c>
      <c r="L107" s="54">
        <f>+'DAY26'!L107+'DAY27'!D107</f>
        <v>0</v>
      </c>
      <c r="M107" s="55">
        <f>+'DAY26'!M107+'DAY27'!E107</f>
        <v>0</v>
      </c>
      <c r="N107" s="52">
        <f>+'DAY26'!N107+'DAY27'!F107</f>
        <v>0</v>
      </c>
      <c r="O107" s="276">
        <f>+'DAY26'!O107+'DAY27'!G107</f>
        <v>0</v>
      </c>
      <c r="P107" s="53">
        <f t="shared" si="35"/>
        <v>0</v>
      </c>
      <c r="Q107" s="54">
        <f t="shared" si="36"/>
        <v>0</v>
      </c>
      <c r="R107" s="55">
        <f t="shared" si="37"/>
        <v>0</v>
      </c>
      <c r="S107" s="52">
        <f t="shared" si="38"/>
        <v>0</v>
      </c>
      <c r="T107" s="276">
        <f t="shared" si="39"/>
        <v>0</v>
      </c>
      <c r="U107" s="62">
        <f t="shared" si="25"/>
        <v>0</v>
      </c>
    </row>
    <row r="108" spans="1:21" x14ac:dyDescent="0.25">
      <c r="A108" s="342" t="s">
        <v>220</v>
      </c>
      <c r="B108" s="52">
        <f>'DAY26'!H108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+(Table129[[#This Row],[OPENING ]]+Table129[[#This Row],[RECEIPTS]]+Table129[[#This Row],[RETURNS]])-(Table129[[#This Row],[EXCHANGED]]+Table129[[#This Row],[SALES]]+Table129[[#This Row],[ISSUES]])</f>
        <v>9803.4</v>
      </c>
      <c r="I108" s="53">
        <v>0</v>
      </c>
      <c r="J108" s="58">
        <f t="shared" si="26"/>
        <v>-9803.4</v>
      </c>
      <c r="K108" s="53">
        <f>+'DAY26'!K108+'DAY27'!C108</f>
        <v>6075</v>
      </c>
      <c r="L108" s="54">
        <f>+'DAY26'!L108+'DAY27'!D108</f>
        <v>0</v>
      </c>
      <c r="M108" s="55">
        <f>+'DAY26'!M108+'DAY27'!E108</f>
        <v>0</v>
      </c>
      <c r="N108" s="52">
        <f>+'DAY26'!N108+'DAY27'!F108</f>
        <v>0</v>
      </c>
      <c r="O108" s="276">
        <f>+'DAY26'!O108+'DAY27'!G108</f>
        <v>3900</v>
      </c>
      <c r="P108" s="53">
        <f t="shared" si="35"/>
        <v>225</v>
      </c>
      <c r="Q108" s="54">
        <f t="shared" si="36"/>
        <v>0</v>
      </c>
      <c r="R108" s="55">
        <f t="shared" si="37"/>
        <v>0</v>
      </c>
      <c r="S108" s="52">
        <f t="shared" si="38"/>
        <v>0</v>
      </c>
      <c r="T108" s="276">
        <f t="shared" si="39"/>
        <v>144.44444444444446</v>
      </c>
      <c r="U108" s="62">
        <f t="shared" si="25"/>
        <v>26.535518796992481</v>
      </c>
    </row>
    <row r="109" spans="1:21" x14ac:dyDescent="0.25">
      <c r="A109" s="340"/>
      <c r="B109" s="52">
        <f>'DAY26'!H109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+(Table129[[#This Row],[OPENING ]]+Table129[[#This Row],[RECEIPTS]]+Table129[[#This Row],[RETURNS]])-(Table129[[#This Row],[EXCHANGED]]+Table129[[#This Row],[SALES]]+Table129[[#This Row],[ISSUES]])</f>
        <v>0</v>
      </c>
      <c r="I109" s="53">
        <v>0</v>
      </c>
      <c r="J109" s="58">
        <f t="shared" si="26"/>
        <v>0</v>
      </c>
      <c r="K109" s="53">
        <f>+'DAY26'!K109+'DAY27'!C109</f>
        <v>0</v>
      </c>
      <c r="L109" s="54">
        <f>+'DAY26'!L109+'DAY27'!D109</f>
        <v>0</v>
      </c>
      <c r="M109" s="55">
        <f>+'DAY26'!M109+'DAY27'!E109</f>
        <v>0</v>
      </c>
      <c r="N109" s="52">
        <f>+'DAY26'!N109+'DAY27'!F109</f>
        <v>0</v>
      </c>
      <c r="O109" s="276">
        <f>+'DAY26'!O109+'DAY27'!G109</f>
        <v>0</v>
      </c>
      <c r="P109" s="53">
        <f t="shared" si="35"/>
        <v>0</v>
      </c>
      <c r="Q109" s="54">
        <f t="shared" si="36"/>
        <v>0</v>
      </c>
      <c r="R109" s="55">
        <f t="shared" si="37"/>
        <v>0</v>
      </c>
      <c r="S109" s="52">
        <f t="shared" si="38"/>
        <v>0</v>
      </c>
      <c r="T109" s="276">
        <f t="shared" si="39"/>
        <v>0</v>
      </c>
      <c r="U109" s="62">
        <f t="shared" si="25"/>
        <v>0</v>
      </c>
    </row>
    <row r="110" spans="1:21" x14ac:dyDescent="0.25">
      <c r="A110" s="340"/>
      <c r="B110" s="52">
        <f>'DAY26'!H110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+(Table129[[#This Row],[OPENING ]]+Table129[[#This Row],[RECEIPTS]]+Table129[[#This Row],[RETURNS]])-(Table129[[#This Row],[EXCHANGED]]+Table129[[#This Row],[SALES]]+Table129[[#This Row],[ISSUES]])</f>
        <v>0</v>
      </c>
      <c r="I110" s="53">
        <v>0</v>
      </c>
      <c r="J110" s="58">
        <f t="shared" si="26"/>
        <v>0</v>
      </c>
      <c r="K110" s="53">
        <f>+'DAY26'!K110+'DAY27'!C110</f>
        <v>0</v>
      </c>
      <c r="L110" s="54">
        <f>+'DAY26'!L110+'DAY27'!D110</f>
        <v>0</v>
      </c>
      <c r="M110" s="55">
        <f>+'DAY26'!M110+'DAY27'!E110</f>
        <v>0</v>
      </c>
      <c r="N110" s="52">
        <f>+'DAY26'!N110+'DAY27'!F110</f>
        <v>0</v>
      </c>
      <c r="O110" s="276">
        <f>+'DAY26'!O110+'DAY27'!G110</f>
        <v>0</v>
      </c>
      <c r="P110" s="53">
        <f t="shared" si="35"/>
        <v>0</v>
      </c>
      <c r="Q110" s="54">
        <f t="shared" si="36"/>
        <v>0</v>
      </c>
      <c r="R110" s="55">
        <f t="shared" si="37"/>
        <v>0</v>
      </c>
      <c r="S110" s="52">
        <f t="shared" si="38"/>
        <v>0</v>
      </c>
      <c r="T110" s="276">
        <f t="shared" si="39"/>
        <v>0</v>
      </c>
      <c r="U110" s="62">
        <f t="shared" si="25"/>
        <v>0</v>
      </c>
    </row>
    <row r="111" spans="1:21" x14ac:dyDescent="0.25">
      <c r="A111" s="340"/>
      <c r="B111" s="52">
        <f>'DAY26'!H111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+(Table129[[#This Row],[OPENING ]]+Table129[[#This Row],[RECEIPTS]]+Table129[[#This Row],[RETURNS]])-(Table129[[#This Row],[EXCHANGED]]+Table129[[#This Row],[SALES]]+Table129[[#This Row],[ISSUES]])</f>
        <v>0</v>
      </c>
      <c r="I111" s="53">
        <v>0</v>
      </c>
      <c r="J111" s="58">
        <f t="shared" si="26"/>
        <v>0</v>
      </c>
      <c r="K111" s="53">
        <f>+'DAY26'!K111+'DAY27'!C111</f>
        <v>0</v>
      </c>
      <c r="L111" s="54">
        <f>+'DAY26'!L111+'DAY27'!D111</f>
        <v>0</v>
      </c>
      <c r="M111" s="55">
        <f>+'DAY26'!M111+'DAY27'!E111</f>
        <v>0</v>
      </c>
      <c r="N111" s="52">
        <f>+'DAY26'!N111+'DAY27'!F111</f>
        <v>0</v>
      </c>
      <c r="O111" s="276">
        <f>+'DAY26'!O111+'DAY27'!G111</f>
        <v>0</v>
      </c>
      <c r="P111" s="53">
        <f t="shared" si="35"/>
        <v>0</v>
      </c>
      <c r="Q111" s="54">
        <f t="shared" si="36"/>
        <v>0</v>
      </c>
      <c r="R111" s="55">
        <f t="shared" si="37"/>
        <v>0</v>
      </c>
      <c r="S111" s="52">
        <f t="shared" si="38"/>
        <v>0</v>
      </c>
      <c r="T111" s="276">
        <f t="shared" si="39"/>
        <v>0</v>
      </c>
      <c r="U111" s="62">
        <f t="shared" si="25"/>
        <v>0</v>
      </c>
    </row>
    <row r="112" spans="1:21" x14ac:dyDescent="0.25">
      <c r="A112" s="340"/>
      <c r="B112" s="52">
        <f>'DAY26'!H112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+(Table129[[#This Row],[OPENING ]]+Table129[[#This Row],[RECEIPTS]]+Table129[[#This Row],[RETURNS]])-(Table129[[#This Row],[EXCHANGED]]+Table129[[#This Row],[SALES]]+Table129[[#This Row],[ISSUES]])</f>
        <v>0</v>
      </c>
      <c r="I112" s="53">
        <v>0</v>
      </c>
      <c r="J112" s="58">
        <f t="shared" si="26"/>
        <v>0</v>
      </c>
      <c r="K112" s="53">
        <f>+'DAY26'!K112+'DAY27'!C112</f>
        <v>0</v>
      </c>
      <c r="L112" s="54">
        <f>+'DAY26'!L112+'DAY27'!D112</f>
        <v>0</v>
      </c>
      <c r="M112" s="55">
        <f>+'DAY26'!M112+'DAY27'!E112</f>
        <v>0</v>
      </c>
      <c r="N112" s="52">
        <f>+'DAY26'!N112+'DAY27'!F112</f>
        <v>0</v>
      </c>
      <c r="O112" s="276">
        <f>+'DAY26'!O112+'DAY27'!G112</f>
        <v>0</v>
      </c>
      <c r="P112" s="53">
        <f t="shared" si="35"/>
        <v>0</v>
      </c>
      <c r="Q112" s="54">
        <f t="shared" si="36"/>
        <v>0</v>
      </c>
      <c r="R112" s="55">
        <f t="shared" si="37"/>
        <v>0</v>
      </c>
      <c r="S112" s="52">
        <f t="shared" si="38"/>
        <v>0</v>
      </c>
      <c r="T112" s="276">
        <f t="shared" si="39"/>
        <v>0</v>
      </c>
      <c r="U112" s="62">
        <f t="shared" si="25"/>
        <v>0</v>
      </c>
    </row>
    <row r="113" spans="1:21" ht="15.75" thickBot="1" x14ac:dyDescent="0.3">
      <c r="A113" s="342" t="s">
        <v>126</v>
      </c>
      <c r="B113" s="52">
        <f>'DAY26'!H113</f>
        <v>0</v>
      </c>
      <c r="C113" s="53">
        <v>0</v>
      </c>
      <c r="D113" s="54">
        <v>0</v>
      </c>
      <c r="E113" s="55">
        <v>0</v>
      </c>
      <c r="F113" s="52">
        <v>0</v>
      </c>
      <c r="G113" s="276">
        <v>0</v>
      </c>
      <c r="H113" s="54">
        <f>+(Table129[[#This Row],[OPENING ]]+Table129[[#This Row],[RECEIPTS]]+Table129[[#This Row],[RETURNS]])-(Table129[[#This Row],[EXCHANGED]]+Table129[[#This Row],[SALES]]+Table129[[#This Row],[ISSUES]])</f>
        <v>0</v>
      </c>
      <c r="I113" s="144">
        <v>0</v>
      </c>
      <c r="J113" s="148">
        <f t="shared" si="26"/>
        <v>0</v>
      </c>
      <c r="K113" s="53">
        <f>+'DAY26'!K113+'DAY27'!C113</f>
        <v>0</v>
      </c>
      <c r="L113" s="54">
        <f>+'DAY26'!L113+'DAY27'!D113</f>
        <v>0</v>
      </c>
      <c r="M113" s="55">
        <f>+'DAY26'!M113+'DAY27'!E113</f>
        <v>0</v>
      </c>
      <c r="N113" s="52">
        <f>+'DAY26'!N113+'DAY27'!F113</f>
        <v>0</v>
      </c>
      <c r="O113" s="276">
        <f>+'DAY26'!O113+'DAY27'!G113</f>
        <v>0</v>
      </c>
      <c r="P113" s="53">
        <f t="shared" si="35"/>
        <v>0</v>
      </c>
      <c r="Q113" s="54">
        <f t="shared" si="36"/>
        <v>0</v>
      </c>
      <c r="R113" s="55">
        <f t="shared" si="37"/>
        <v>0</v>
      </c>
      <c r="S113" s="52">
        <f t="shared" si="38"/>
        <v>0</v>
      </c>
      <c r="T113" s="276">
        <f t="shared" si="39"/>
        <v>0</v>
      </c>
      <c r="U113" s="167">
        <f t="shared" si="25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40">SUM(C102:C113)</f>
        <v>0</v>
      </c>
      <c r="D114" s="162">
        <f t="shared" si="40"/>
        <v>0</v>
      </c>
      <c r="E114" s="163">
        <f t="shared" si="40"/>
        <v>0</v>
      </c>
      <c r="F114" s="160">
        <f t="shared" si="40"/>
        <v>0</v>
      </c>
      <c r="G114" s="277">
        <f t="shared" ref="G114:T114" si="41">SUM(G102:G113)</f>
        <v>0</v>
      </c>
      <c r="H114" s="162">
        <f t="shared" si="41"/>
        <v>10062</v>
      </c>
      <c r="I114" s="161">
        <f t="shared" si="41"/>
        <v>0</v>
      </c>
      <c r="J114" s="165">
        <f>SUM(J102:J113)</f>
        <v>-10062</v>
      </c>
      <c r="K114" s="161">
        <f t="shared" si="41"/>
        <v>6075</v>
      </c>
      <c r="L114" s="162">
        <f t="shared" si="41"/>
        <v>0</v>
      </c>
      <c r="M114" s="163">
        <f t="shared" si="41"/>
        <v>0</v>
      </c>
      <c r="N114" s="160">
        <f t="shared" si="41"/>
        <v>0</v>
      </c>
      <c r="O114" s="277">
        <f t="shared" si="41"/>
        <v>3900</v>
      </c>
      <c r="P114" s="161">
        <f t="shared" si="41"/>
        <v>225</v>
      </c>
      <c r="Q114" s="162">
        <f t="shared" si="41"/>
        <v>0</v>
      </c>
      <c r="R114" s="163">
        <f t="shared" si="41"/>
        <v>0</v>
      </c>
      <c r="S114" s="160">
        <f t="shared" si="41"/>
        <v>0</v>
      </c>
      <c r="T114" s="277">
        <f t="shared" si="41"/>
        <v>144.44444444444446</v>
      </c>
      <c r="U114" s="166">
        <f t="shared" si="25"/>
        <v>27.235488721804511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'DAY26'!H117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+(Table129[[#This Row],[OPENING ]]+Table129[[#This Row],[RECEIPTS]]+Table129[[#This Row],[RETURNS]])-(Table129[[#This Row],[EXCHANGED]]+Table129[[#This Row],[SALES]]+Table129[[#This Row],[ISSUES]])</f>
        <v>0</v>
      </c>
      <c r="I117" s="53">
        <v>0</v>
      </c>
      <c r="J117" s="58">
        <f t="shared" si="26"/>
        <v>0</v>
      </c>
      <c r="K117" s="53">
        <f>+'DAY26'!K117+'DAY27'!C117</f>
        <v>0</v>
      </c>
      <c r="L117" s="54">
        <f>+'DAY26'!L117+'DAY27'!D117</f>
        <v>0</v>
      </c>
      <c r="M117" s="55">
        <f>+'DAY26'!M117+'DAY27'!E117</f>
        <v>0</v>
      </c>
      <c r="N117" s="52">
        <f>+'DAY26'!N117+'DAY27'!F117</f>
        <v>0</v>
      </c>
      <c r="O117" s="276">
        <f>+'DAY26'!O117+'DAY27'!G117</f>
        <v>0</v>
      </c>
      <c r="P117" s="53">
        <f>+K117/27</f>
        <v>0</v>
      </c>
      <c r="Q117" s="54">
        <f>+L117/27</f>
        <v>0</v>
      </c>
      <c r="R117" s="55">
        <f>+M117/27</f>
        <v>0</v>
      </c>
      <c r="S117" s="52">
        <f>+N117/27</f>
        <v>0</v>
      </c>
      <c r="T117" s="276">
        <f>+O117/27</f>
        <v>0</v>
      </c>
      <c r="U117" s="62">
        <f t="shared" si="25"/>
        <v>0</v>
      </c>
    </row>
    <row r="118" spans="1:21" x14ac:dyDescent="0.25">
      <c r="A118" s="78" t="s">
        <v>46</v>
      </c>
      <c r="B118" s="52">
        <f>'DAY26'!H118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+(Table129[[#This Row],[OPENING ]]+Table129[[#This Row],[RECEIPTS]]+Table129[[#This Row],[RETURNS]])-(Table129[[#This Row],[EXCHANGED]]+Table129[[#This Row],[SALES]]+Table129[[#This Row],[ISSUES]])</f>
        <v>0</v>
      </c>
      <c r="I118" s="53">
        <v>0</v>
      </c>
      <c r="J118" s="58">
        <f t="shared" si="26"/>
        <v>0</v>
      </c>
      <c r="K118" s="53">
        <f>+'DAY26'!K118+'DAY27'!C118</f>
        <v>0</v>
      </c>
      <c r="L118" s="54">
        <f>+'DAY26'!L118+'DAY27'!D118</f>
        <v>0</v>
      </c>
      <c r="M118" s="55">
        <f>+'DAY26'!M118+'DAY27'!E118</f>
        <v>0</v>
      </c>
      <c r="N118" s="52">
        <f>+'DAY26'!N118+'DAY27'!F118</f>
        <v>0</v>
      </c>
      <c r="O118" s="276">
        <f>+'DAY26'!O118+'DAY27'!G118</f>
        <v>0</v>
      </c>
      <c r="P118" s="53">
        <f t="shared" ref="P118:P124" si="42">+K118/27</f>
        <v>0</v>
      </c>
      <c r="Q118" s="54">
        <f t="shared" ref="Q118:Q124" si="43">+L118/27</f>
        <v>0</v>
      </c>
      <c r="R118" s="55">
        <f t="shared" ref="R118:R124" si="44">+M118/27</f>
        <v>0</v>
      </c>
      <c r="S118" s="52">
        <f t="shared" ref="S118:S124" si="45">+N118/27</f>
        <v>0</v>
      </c>
      <c r="T118" s="276">
        <f t="shared" ref="T118:T124" si="46">+O118/27</f>
        <v>0</v>
      </c>
      <c r="U118" s="62">
        <f t="shared" si="25"/>
        <v>0</v>
      </c>
    </row>
    <row r="119" spans="1:21" x14ac:dyDescent="0.25">
      <c r="A119" s="78"/>
      <c r="B119" s="52">
        <f>'DAY26'!H119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+(Table129[[#This Row],[OPENING ]]+Table129[[#This Row],[RECEIPTS]]+Table129[[#This Row],[RETURNS]])-(Table129[[#This Row],[EXCHANGED]]+Table129[[#This Row],[SALES]]+Table129[[#This Row],[ISSUES]])</f>
        <v>0</v>
      </c>
      <c r="I119" s="53">
        <v>0</v>
      </c>
      <c r="J119" s="58">
        <f t="shared" si="26"/>
        <v>0</v>
      </c>
      <c r="K119" s="53">
        <f>+'DAY26'!K119+'DAY27'!C119</f>
        <v>0</v>
      </c>
      <c r="L119" s="54">
        <f>+'DAY26'!L119+'DAY27'!D119</f>
        <v>0</v>
      </c>
      <c r="M119" s="55">
        <f>+'DAY26'!M119+'DAY27'!E119</f>
        <v>0</v>
      </c>
      <c r="N119" s="52">
        <f>+'DAY26'!N119+'DAY27'!F119</f>
        <v>0</v>
      </c>
      <c r="O119" s="276">
        <f>+'DAY26'!O119+'DAY27'!G119</f>
        <v>0</v>
      </c>
      <c r="P119" s="53">
        <f t="shared" si="42"/>
        <v>0</v>
      </c>
      <c r="Q119" s="54">
        <f t="shared" si="43"/>
        <v>0</v>
      </c>
      <c r="R119" s="55">
        <f t="shared" si="44"/>
        <v>0</v>
      </c>
      <c r="S119" s="52">
        <f t="shared" si="45"/>
        <v>0</v>
      </c>
      <c r="T119" s="276">
        <f t="shared" si="46"/>
        <v>0</v>
      </c>
      <c r="U119" s="62">
        <f t="shared" si="25"/>
        <v>0</v>
      </c>
    </row>
    <row r="120" spans="1:21" x14ac:dyDescent="0.25">
      <c r="A120" s="78" t="s">
        <v>230</v>
      </c>
      <c r="B120" s="52">
        <f>'DAY26'!H120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+(Table129[[#This Row],[OPENING ]]+Table129[[#This Row],[RECEIPTS]]+Table129[[#This Row],[RETURNS]])-(Table129[[#This Row],[EXCHANGED]]+Table129[[#This Row],[SALES]]+Table129[[#This Row],[ISSUES]])</f>
        <v>0</v>
      </c>
      <c r="I120" s="53">
        <v>0</v>
      </c>
      <c r="J120" s="58">
        <f t="shared" si="26"/>
        <v>0</v>
      </c>
      <c r="K120" s="53">
        <f>+'DAY26'!K120+'DAY27'!C120</f>
        <v>0</v>
      </c>
      <c r="L120" s="54">
        <f>+'DAY26'!L120+'DAY27'!D120</f>
        <v>0</v>
      </c>
      <c r="M120" s="55">
        <f>+'DAY26'!M120+'DAY27'!E120</f>
        <v>0</v>
      </c>
      <c r="N120" s="52">
        <f>+'DAY26'!N120+'DAY27'!F120</f>
        <v>0</v>
      </c>
      <c r="O120" s="276">
        <f>+'DAY26'!O120+'DAY27'!G120</f>
        <v>0</v>
      </c>
      <c r="P120" s="53">
        <f t="shared" si="42"/>
        <v>0</v>
      </c>
      <c r="Q120" s="54">
        <f t="shared" si="43"/>
        <v>0</v>
      </c>
      <c r="R120" s="55">
        <f t="shared" si="44"/>
        <v>0</v>
      </c>
      <c r="S120" s="52">
        <f t="shared" si="45"/>
        <v>0</v>
      </c>
      <c r="T120" s="276">
        <f t="shared" si="46"/>
        <v>0</v>
      </c>
      <c r="U120" s="62">
        <f t="shared" si="25"/>
        <v>0</v>
      </c>
    </row>
    <row r="121" spans="1:21" x14ac:dyDescent="0.25">
      <c r="A121" s="78" t="s">
        <v>231</v>
      </c>
      <c r="B121" s="52">
        <f>'DAY26'!H121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+(Table129[[#This Row],[OPENING ]]+Table129[[#This Row],[RECEIPTS]]+Table129[[#This Row],[RETURNS]])-(Table129[[#This Row],[EXCHANGED]]+Table129[[#This Row],[SALES]]+Table129[[#This Row],[ISSUES]])</f>
        <v>8486.7999999999993</v>
      </c>
      <c r="I121" s="53">
        <v>0</v>
      </c>
      <c r="J121" s="58">
        <f t="shared" si="26"/>
        <v>-8486.7999999999993</v>
      </c>
      <c r="K121" s="53">
        <f>+'DAY26'!K121+'DAY27'!C121</f>
        <v>0</v>
      </c>
      <c r="L121" s="54">
        <f>+'DAY26'!L121+'DAY27'!D121</f>
        <v>0</v>
      </c>
      <c r="M121" s="55">
        <f>+'DAY26'!M121+'DAY27'!E121</f>
        <v>0</v>
      </c>
      <c r="N121" s="52">
        <f>+'DAY26'!N121+'DAY27'!F121</f>
        <v>0</v>
      </c>
      <c r="O121" s="276">
        <f>+'DAY26'!O121+'DAY27'!G121</f>
        <v>0</v>
      </c>
      <c r="P121" s="53">
        <f t="shared" si="42"/>
        <v>0</v>
      </c>
      <c r="Q121" s="54">
        <f t="shared" si="43"/>
        <v>0</v>
      </c>
      <c r="R121" s="55">
        <f t="shared" si="44"/>
        <v>0</v>
      </c>
      <c r="S121" s="52">
        <f t="shared" si="45"/>
        <v>0</v>
      </c>
      <c r="T121" s="276">
        <f t="shared" si="46"/>
        <v>0</v>
      </c>
      <c r="U121" s="62">
        <f t="shared" si="25"/>
        <v>0</v>
      </c>
    </row>
    <row r="122" spans="1:21" x14ac:dyDescent="0.25">
      <c r="A122" s="78" t="s">
        <v>232</v>
      </c>
      <c r="B122" s="52">
        <f>'DAY26'!H122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+(Table129[[#This Row],[OPENING ]]+Table129[[#This Row],[RECEIPTS]]+Table129[[#This Row],[RETURNS]])-(Table129[[#This Row],[EXCHANGED]]+Table129[[#This Row],[SALES]]+Table129[[#This Row],[ISSUES]])</f>
        <v>0</v>
      </c>
      <c r="I122" s="53">
        <v>0</v>
      </c>
      <c r="J122" s="58">
        <f t="shared" si="26"/>
        <v>0</v>
      </c>
      <c r="K122" s="53">
        <f>+'DAY26'!K122+'DAY27'!C122</f>
        <v>0</v>
      </c>
      <c r="L122" s="54">
        <f>+'DAY26'!L122+'DAY27'!D122</f>
        <v>0</v>
      </c>
      <c r="M122" s="55">
        <f>+'DAY26'!M122+'DAY27'!E122</f>
        <v>0</v>
      </c>
      <c r="N122" s="52">
        <f>+'DAY26'!N122+'DAY27'!F122</f>
        <v>0</v>
      </c>
      <c r="O122" s="276">
        <f>+'DAY26'!O122+'DAY27'!G122</f>
        <v>0</v>
      </c>
      <c r="P122" s="53">
        <f t="shared" si="42"/>
        <v>0</v>
      </c>
      <c r="Q122" s="54">
        <f t="shared" si="43"/>
        <v>0</v>
      </c>
      <c r="R122" s="55">
        <f t="shared" si="44"/>
        <v>0</v>
      </c>
      <c r="S122" s="52">
        <f t="shared" si="45"/>
        <v>0</v>
      </c>
      <c r="T122" s="276">
        <f t="shared" si="46"/>
        <v>0</v>
      </c>
      <c r="U122" s="62">
        <f t="shared" si="25"/>
        <v>0</v>
      </c>
    </row>
    <row r="123" spans="1:21" x14ac:dyDescent="0.25">
      <c r="A123" s="320" t="s">
        <v>246</v>
      </c>
      <c r="B123" s="52">
        <f>'DAY26'!H123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+(Table129[[#This Row],[OPENING ]]+Table129[[#This Row],[RECEIPTS]]+Table129[[#This Row],[RETURNS]])-(Table129[[#This Row],[EXCHANGED]]+Table129[[#This Row],[SALES]]+Table129[[#This Row],[ISSUES]])</f>
        <v>100</v>
      </c>
      <c r="I123" s="53">
        <v>0</v>
      </c>
      <c r="J123" s="58">
        <f t="shared" si="26"/>
        <v>-100</v>
      </c>
      <c r="K123" s="53">
        <f>+'DAY26'!K123+'DAY27'!C123</f>
        <v>0</v>
      </c>
      <c r="L123" s="54">
        <f>+'DAY26'!L123+'DAY27'!D123</f>
        <v>0</v>
      </c>
      <c r="M123" s="55">
        <f>+'DAY26'!M123+'DAY27'!E123</f>
        <v>0</v>
      </c>
      <c r="N123" s="52">
        <f>+'DAY26'!N123+'DAY27'!F123</f>
        <v>0</v>
      </c>
      <c r="O123" s="276">
        <f>+'DAY26'!O123+'DAY27'!G123</f>
        <v>0</v>
      </c>
      <c r="P123" s="53">
        <f t="shared" si="42"/>
        <v>0</v>
      </c>
      <c r="Q123" s="54">
        <f t="shared" si="43"/>
        <v>0</v>
      </c>
      <c r="R123" s="55">
        <f t="shared" si="44"/>
        <v>0</v>
      </c>
      <c r="S123" s="52">
        <f t="shared" si="45"/>
        <v>0</v>
      </c>
      <c r="T123" s="276">
        <f t="shared" si="46"/>
        <v>0</v>
      </c>
      <c r="U123" s="62">
        <f t="shared" si="25"/>
        <v>0</v>
      </c>
    </row>
    <row r="124" spans="1:21" ht="15.75" thickBot="1" x14ac:dyDescent="0.3">
      <c r="A124" s="177"/>
      <c r="B124" s="52">
        <f>'DAY26'!H124</f>
        <v>0</v>
      </c>
      <c r="C124" s="53">
        <v>0</v>
      </c>
      <c r="D124" s="54">
        <v>0</v>
      </c>
      <c r="E124" s="55">
        <v>0</v>
      </c>
      <c r="F124" s="52">
        <v>0</v>
      </c>
      <c r="G124" s="276">
        <v>0</v>
      </c>
      <c r="H124" s="54">
        <f>+(Table129[[#This Row],[OPENING ]]+Table129[[#This Row],[RECEIPTS]]+Table129[[#This Row],[RETURNS]])-(Table129[[#This Row],[EXCHANGED]]+Table129[[#This Row],[SALES]]+Table129[[#This Row],[ISSUES]])</f>
        <v>0</v>
      </c>
      <c r="I124" s="144">
        <v>0</v>
      </c>
      <c r="J124" s="148">
        <f t="shared" si="26"/>
        <v>0</v>
      </c>
      <c r="K124" s="53">
        <f>+'DAY26'!K124+'DAY27'!C124</f>
        <v>0</v>
      </c>
      <c r="L124" s="54">
        <f>+'DAY26'!L124+'DAY27'!D124</f>
        <v>0</v>
      </c>
      <c r="M124" s="55">
        <f>+'DAY26'!M124+'DAY27'!E124</f>
        <v>0</v>
      </c>
      <c r="N124" s="52">
        <f>+'DAY26'!N124+'DAY27'!F124</f>
        <v>0</v>
      </c>
      <c r="O124" s="276">
        <f>+'DAY26'!O124+'DAY27'!G124</f>
        <v>0</v>
      </c>
      <c r="P124" s="53">
        <f t="shared" si="42"/>
        <v>0</v>
      </c>
      <c r="Q124" s="54">
        <f t="shared" si="43"/>
        <v>0</v>
      </c>
      <c r="R124" s="55">
        <f t="shared" si="44"/>
        <v>0</v>
      </c>
      <c r="S124" s="52">
        <f t="shared" si="45"/>
        <v>0</v>
      </c>
      <c r="T124" s="276">
        <f t="shared" si="46"/>
        <v>0</v>
      </c>
      <c r="U124" s="167">
        <f t="shared" si="25"/>
        <v>0</v>
      </c>
    </row>
    <row r="125" spans="1:21" ht="17.25" thickBot="1" x14ac:dyDescent="0.35">
      <c r="A125" s="159" t="s">
        <v>196</v>
      </c>
      <c r="B125" s="160">
        <f t="shared" ref="B125:T125" si="47">SUM(B117:B124)</f>
        <v>8586.7999999999993</v>
      </c>
      <c r="C125" s="161">
        <f t="shared" si="47"/>
        <v>0</v>
      </c>
      <c r="D125" s="162">
        <f t="shared" si="47"/>
        <v>0</v>
      </c>
      <c r="E125" s="163">
        <f t="shared" si="47"/>
        <v>0</v>
      </c>
      <c r="F125" s="160">
        <f t="shared" si="47"/>
        <v>0</v>
      </c>
      <c r="G125" s="277">
        <f t="shared" si="47"/>
        <v>0</v>
      </c>
      <c r="H125" s="162">
        <f t="shared" si="47"/>
        <v>8586.7999999999993</v>
      </c>
      <c r="I125" s="161">
        <f t="shared" si="47"/>
        <v>0</v>
      </c>
      <c r="J125" s="165">
        <f>SUM(J117:J124)</f>
        <v>-8586.7999999999993</v>
      </c>
      <c r="K125" s="161">
        <f t="shared" si="47"/>
        <v>0</v>
      </c>
      <c r="L125" s="162">
        <f t="shared" si="47"/>
        <v>0</v>
      </c>
      <c r="M125" s="163">
        <f t="shared" si="47"/>
        <v>0</v>
      </c>
      <c r="N125" s="160">
        <f t="shared" si="47"/>
        <v>0</v>
      </c>
      <c r="O125" s="277">
        <f t="shared" si="47"/>
        <v>0</v>
      </c>
      <c r="P125" s="161">
        <f t="shared" si="47"/>
        <v>0</v>
      </c>
      <c r="Q125" s="162">
        <f t="shared" si="47"/>
        <v>0</v>
      </c>
      <c r="R125" s="163">
        <f t="shared" si="47"/>
        <v>0</v>
      </c>
      <c r="S125" s="160">
        <f t="shared" si="47"/>
        <v>0</v>
      </c>
      <c r="T125" s="277">
        <f t="shared" si="47"/>
        <v>0</v>
      </c>
      <c r="U125" s="166">
        <f t="shared" si="25"/>
        <v>0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'DAY26'!H128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+(Table129[[#This Row],[OPENING ]]+Table129[[#This Row],[RECEIPTS]]+Table129[[#This Row],[RETURNS]])-(Table129[[#This Row],[EXCHANGED]]+Table129[[#This Row],[SALES]]+Table129[[#This Row],[ISSUES]])</f>
        <v>0</v>
      </c>
      <c r="I128" s="53">
        <v>0</v>
      </c>
      <c r="J128" s="58">
        <f t="shared" si="26"/>
        <v>0</v>
      </c>
      <c r="K128" s="53">
        <f>+'DAY26'!K128+'DAY27'!C128</f>
        <v>0</v>
      </c>
      <c r="L128" s="54">
        <f>+'DAY26'!L128+'DAY27'!D128</f>
        <v>0</v>
      </c>
      <c r="M128" s="55">
        <f>+'DAY26'!M128+'DAY27'!E128</f>
        <v>0</v>
      </c>
      <c r="N128" s="52">
        <f>+'DAY26'!N128+'DAY27'!F128</f>
        <v>0</v>
      </c>
      <c r="O128" s="276">
        <f>+'DAY26'!O128+'DAY27'!G128</f>
        <v>1017</v>
      </c>
      <c r="P128" s="53">
        <f>+K128/27</f>
        <v>0</v>
      </c>
      <c r="Q128" s="54">
        <f>+L128/27</f>
        <v>0</v>
      </c>
      <c r="R128" s="55">
        <f>+M128/27</f>
        <v>0</v>
      </c>
      <c r="S128" s="52">
        <f>+N128/27</f>
        <v>0</v>
      </c>
      <c r="T128" s="276">
        <f>+O128/27</f>
        <v>37.666666666666664</v>
      </c>
      <c r="U128" s="62">
        <f t="shared" si="25"/>
        <v>0</v>
      </c>
    </row>
    <row r="129" spans="1:21" x14ac:dyDescent="0.25">
      <c r="A129" s="80" t="s">
        <v>48</v>
      </c>
      <c r="B129" s="52">
        <f>'DAY26'!H129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+(Table129[[#This Row],[OPENING ]]+Table129[[#This Row],[RECEIPTS]]+Table129[[#This Row],[RETURNS]])-(Table129[[#This Row],[EXCHANGED]]+Table129[[#This Row],[SALES]]+Table129[[#This Row],[ISSUES]])</f>
        <v>28</v>
      </c>
      <c r="I129" s="53">
        <v>0</v>
      </c>
      <c r="J129" s="58">
        <f t="shared" si="26"/>
        <v>-28</v>
      </c>
      <c r="K129" s="53">
        <f>+'DAY26'!K129+'DAY27'!C129</f>
        <v>0</v>
      </c>
      <c r="L129" s="54">
        <f>+'DAY26'!L129+'DAY27'!D129</f>
        <v>0</v>
      </c>
      <c r="M129" s="55">
        <f>+'DAY26'!M129+'DAY27'!E129</f>
        <v>0</v>
      </c>
      <c r="N129" s="52">
        <f>+'DAY26'!N129+'DAY27'!F129</f>
        <v>0</v>
      </c>
      <c r="O129" s="276">
        <f>+'DAY26'!O129+'DAY27'!G129</f>
        <v>0</v>
      </c>
      <c r="P129" s="53">
        <f t="shared" ref="P129:P149" si="48">+K129/27</f>
        <v>0</v>
      </c>
      <c r="Q129" s="54">
        <f t="shared" ref="Q129:Q149" si="49">+L129/27</f>
        <v>0</v>
      </c>
      <c r="R129" s="55">
        <f t="shared" ref="R129:R149" si="50">+M129/27</f>
        <v>0</v>
      </c>
      <c r="S129" s="52">
        <f t="shared" ref="S129:S149" si="51">+N129/27</f>
        <v>0</v>
      </c>
      <c r="T129" s="276">
        <f t="shared" ref="T129:T149" si="52">+O129/27</f>
        <v>0</v>
      </c>
      <c r="U129" s="62">
        <f t="shared" si="25"/>
        <v>0</v>
      </c>
    </row>
    <row r="130" spans="1:21" x14ac:dyDescent="0.25">
      <c r="A130" s="80" t="s">
        <v>49</v>
      </c>
      <c r="B130" s="52">
        <f>'DAY26'!H130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+(Table129[[#This Row],[OPENING ]]+Table129[[#This Row],[RECEIPTS]]+Table129[[#This Row],[RETURNS]])-(Table129[[#This Row],[EXCHANGED]]+Table129[[#This Row],[SALES]]+Table129[[#This Row],[ISSUES]])</f>
        <v>0</v>
      </c>
      <c r="I130" s="53">
        <v>0</v>
      </c>
      <c r="J130" s="58">
        <f t="shared" si="26"/>
        <v>0</v>
      </c>
      <c r="K130" s="53">
        <f>+'DAY26'!K130+'DAY27'!C130</f>
        <v>20</v>
      </c>
      <c r="L130" s="54">
        <f>+'DAY26'!L130+'DAY27'!D130</f>
        <v>0</v>
      </c>
      <c r="M130" s="55">
        <f>+'DAY26'!M130+'DAY27'!E130</f>
        <v>0</v>
      </c>
      <c r="N130" s="52">
        <f>+'DAY26'!N130+'DAY27'!F130</f>
        <v>0</v>
      </c>
      <c r="O130" s="276">
        <f>+'DAY26'!O130+'DAY27'!G130</f>
        <v>220</v>
      </c>
      <c r="P130" s="53">
        <f t="shared" si="48"/>
        <v>0.7407407407407407</v>
      </c>
      <c r="Q130" s="54">
        <f t="shared" si="49"/>
        <v>0</v>
      </c>
      <c r="R130" s="55">
        <f t="shared" si="50"/>
        <v>0</v>
      </c>
      <c r="S130" s="52">
        <f t="shared" si="51"/>
        <v>0</v>
      </c>
      <c r="T130" s="276">
        <f t="shared" si="52"/>
        <v>8.1481481481481488</v>
      </c>
      <c r="U130" s="62">
        <f t="shared" si="25"/>
        <v>0</v>
      </c>
    </row>
    <row r="131" spans="1:21" x14ac:dyDescent="0.25">
      <c r="A131" s="80" t="s">
        <v>50</v>
      </c>
      <c r="B131" s="52">
        <f>'DAY26'!H131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+(Table129[[#This Row],[OPENING ]]+Table129[[#This Row],[RECEIPTS]]+Table129[[#This Row],[RETURNS]])-(Table129[[#This Row],[EXCHANGED]]+Table129[[#This Row],[SALES]]+Table129[[#This Row],[ISSUES]])</f>
        <v>43.900000000000006</v>
      </c>
      <c r="I131" s="53">
        <v>0</v>
      </c>
      <c r="J131" s="58">
        <f t="shared" si="26"/>
        <v>-43.900000000000006</v>
      </c>
      <c r="K131" s="53">
        <f>+'DAY26'!K131+'DAY27'!C131</f>
        <v>0</v>
      </c>
      <c r="L131" s="54">
        <f>+'DAY26'!L131+'DAY27'!D131</f>
        <v>0</v>
      </c>
      <c r="M131" s="55">
        <f>+'DAY26'!M131+'DAY27'!E131</f>
        <v>0</v>
      </c>
      <c r="N131" s="52">
        <f>+'DAY26'!N131+'DAY27'!F131</f>
        <v>0</v>
      </c>
      <c r="O131" s="276">
        <f>+'DAY26'!O131+'DAY27'!G131</f>
        <v>15.8</v>
      </c>
      <c r="P131" s="53">
        <f t="shared" si="48"/>
        <v>0</v>
      </c>
      <c r="Q131" s="54">
        <f t="shared" si="49"/>
        <v>0</v>
      </c>
      <c r="R131" s="55">
        <f t="shared" si="50"/>
        <v>0</v>
      </c>
      <c r="S131" s="52">
        <f t="shared" si="51"/>
        <v>0</v>
      </c>
      <c r="T131" s="276">
        <f t="shared" si="52"/>
        <v>0.58518518518518525</v>
      </c>
      <c r="U131" s="62">
        <f t="shared" si="25"/>
        <v>75.01898734177216</v>
      </c>
    </row>
    <row r="132" spans="1:21" x14ac:dyDescent="0.25">
      <c r="A132" s="80" t="s">
        <v>107</v>
      </c>
      <c r="B132" s="52">
        <f>'DAY26'!H132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+(Table129[[#This Row],[OPENING ]]+Table129[[#This Row],[RECEIPTS]]+Table129[[#This Row],[RETURNS]])-(Table129[[#This Row],[EXCHANGED]]+Table129[[#This Row],[SALES]]+Table129[[#This Row],[ISSUES]])</f>
        <v>0</v>
      </c>
      <c r="I132" s="53">
        <v>0</v>
      </c>
      <c r="J132" s="58">
        <f t="shared" si="26"/>
        <v>0</v>
      </c>
      <c r="K132" s="53">
        <f>+'DAY26'!K132+'DAY27'!C132</f>
        <v>0</v>
      </c>
      <c r="L132" s="54">
        <f>+'DAY26'!L132+'DAY27'!D132</f>
        <v>0</v>
      </c>
      <c r="M132" s="55">
        <f>+'DAY26'!M132+'DAY27'!E132</f>
        <v>0</v>
      </c>
      <c r="N132" s="52">
        <f>+'DAY26'!N132+'DAY27'!F132</f>
        <v>0</v>
      </c>
      <c r="O132" s="276">
        <f>+'DAY26'!O132+'DAY27'!G132</f>
        <v>0</v>
      </c>
      <c r="P132" s="53">
        <f t="shared" si="48"/>
        <v>0</v>
      </c>
      <c r="Q132" s="54">
        <f t="shared" si="49"/>
        <v>0</v>
      </c>
      <c r="R132" s="55">
        <f t="shared" si="50"/>
        <v>0</v>
      </c>
      <c r="S132" s="52">
        <f t="shared" si="51"/>
        <v>0</v>
      </c>
      <c r="T132" s="276">
        <f t="shared" si="52"/>
        <v>0</v>
      </c>
      <c r="U132" s="62">
        <f t="shared" si="25"/>
        <v>0</v>
      </c>
    </row>
    <row r="133" spans="1:21" x14ac:dyDescent="0.25">
      <c r="A133" s="80" t="s">
        <v>108</v>
      </c>
      <c r="B133" s="52">
        <f>'DAY26'!H133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+(Table129[[#This Row],[OPENING ]]+Table129[[#This Row],[RECEIPTS]]+Table129[[#This Row],[RETURNS]])-(Table129[[#This Row],[EXCHANGED]]+Table129[[#This Row],[SALES]]+Table129[[#This Row],[ISSUES]])</f>
        <v>5775.4</v>
      </c>
      <c r="I133" s="53">
        <v>0</v>
      </c>
      <c r="J133" s="58">
        <f t="shared" si="26"/>
        <v>-5775.4</v>
      </c>
      <c r="K133" s="53">
        <f>+'DAY26'!K133+'DAY27'!C133</f>
        <v>0</v>
      </c>
      <c r="L133" s="54">
        <f>+'DAY26'!L133+'DAY27'!D133</f>
        <v>0</v>
      </c>
      <c r="M133" s="55">
        <f>+'DAY26'!M133+'DAY27'!E133</f>
        <v>0</v>
      </c>
      <c r="N133" s="52">
        <f>+'DAY26'!N133+'DAY27'!F133</f>
        <v>0</v>
      </c>
      <c r="O133" s="276">
        <f>+'DAY26'!O133+'DAY27'!G133</f>
        <v>0</v>
      </c>
      <c r="P133" s="53">
        <f t="shared" si="48"/>
        <v>0</v>
      </c>
      <c r="Q133" s="54">
        <f t="shared" si="49"/>
        <v>0</v>
      </c>
      <c r="R133" s="55">
        <f t="shared" si="50"/>
        <v>0</v>
      </c>
      <c r="S133" s="52">
        <f t="shared" si="51"/>
        <v>0</v>
      </c>
      <c r="T133" s="276">
        <f t="shared" si="52"/>
        <v>0</v>
      </c>
      <c r="U133" s="62">
        <f t="shared" ref="U133:U209" si="53">IFERROR(+H133/(P133+Q133+R133+S133+T133),0)</f>
        <v>0</v>
      </c>
    </row>
    <row r="134" spans="1:21" x14ac:dyDescent="0.25">
      <c r="A134" s="85" t="s">
        <v>115</v>
      </c>
      <c r="B134" s="52">
        <f>'DAY26'!H134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+(Table129[[#This Row],[OPENING ]]+Table129[[#This Row],[RECEIPTS]]+Table129[[#This Row],[RETURNS]])-(Table129[[#This Row],[EXCHANGED]]+Table129[[#This Row],[SALES]]+Table129[[#This Row],[ISSUES]])</f>
        <v>0</v>
      </c>
      <c r="I134" s="53">
        <v>0</v>
      </c>
      <c r="J134" s="58">
        <f t="shared" si="26"/>
        <v>0</v>
      </c>
      <c r="K134" s="53">
        <f>+'DAY26'!K134+'DAY27'!C134</f>
        <v>0</v>
      </c>
      <c r="L134" s="54">
        <f>+'DAY26'!L134+'DAY27'!D134</f>
        <v>0</v>
      </c>
      <c r="M134" s="55">
        <f>+'DAY26'!M134+'DAY27'!E134</f>
        <v>0</v>
      </c>
      <c r="N134" s="52">
        <f>+'DAY26'!N134+'DAY27'!F134</f>
        <v>0</v>
      </c>
      <c r="O134" s="276">
        <f>+'DAY26'!O134+'DAY27'!G134</f>
        <v>0</v>
      </c>
      <c r="P134" s="53">
        <f t="shared" si="48"/>
        <v>0</v>
      </c>
      <c r="Q134" s="54">
        <f t="shared" si="49"/>
        <v>0</v>
      </c>
      <c r="R134" s="55">
        <f t="shared" si="50"/>
        <v>0</v>
      </c>
      <c r="S134" s="52">
        <f t="shared" si="51"/>
        <v>0</v>
      </c>
      <c r="T134" s="276">
        <f t="shared" si="52"/>
        <v>0</v>
      </c>
      <c r="U134" s="62">
        <f t="shared" si="53"/>
        <v>0</v>
      </c>
    </row>
    <row r="135" spans="1:21" x14ac:dyDescent="0.25">
      <c r="A135" s="80" t="s">
        <v>253</v>
      </c>
      <c r="B135" s="52">
        <f>'DAY26'!H135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+(Table129[[#This Row],[OPENING ]]+Table129[[#This Row],[RECEIPTS]]+Table129[[#This Row],[RETURNS]])-(Table129[[#This Row],[EXCHANGED]]+Table129[[#This Row],[SALES]]+Table129[[#This Row],[ISSUES]])</f>
        <v>0</v>
      </c>
      <c r="I135" s="53">
        <v>0</v>
      </c>
      <c r="J135" s="58">
        <f t="shared" si="26"/>
        <v>0</v>
      </c>
      <c r="K135" s="53">
        <f>+'DAY26'!K135+'DAY27'!C135</f>
        <v>0</v>
      </c>
      <c r="L135" s="54">
        <f>+'DAY26'!L135+'DAY27'!D135</f>
        <v>0</v>
      </c>
      <c r="M135" s="55">
        <f>+'DAY26'!M135+'DAY27'!E135</f>
        <v>0</v>
      </c>
      <c r="N135" s="52">
        <f>+'DAY26'!N135+'DAY27'!F135</f>
        <v>0</v>
      </c>
      <c r="O135" s="276">
        <f>+'DAY26'!O135+'DAY27'!G135</f>
        <v>754</v>
      </c>
      <c r="P135" s="53">
        <f t="shared" si="48"/>
        <v>0</v>
      </c>
      <c r="Q135" s="54">
        <f t="shared" si="49"/>
        <v>0</v>
      </c>
      <c r="R135" s="55">
        <f t="shared" si="50"/>
        <v>0</v>
      </c>
      <c r="S135" s="52">
        <f t="shared" si="51"/>
        <v>0</v>
      </c>
      <c r="T135" s="276">
        <f t="shared" si="52"/>
        <v>27.925925925925927</v>
      </c>
      <c r="U135" s="62">
        <f t="shared" si="53"/>
        <v>0</v>
      </c>
    </row>
    <row r="136" spans="1:21" x14ac:dyDescent="0.25">
      <c r="A136" s="80" t="s">
        <v>123</v>
      </c>
      <c r="B136" s="52">
        <f>'DAY26'!H136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+(Table129[[#This Row],[OPENING ]]+Table129[[#This Row],[RECEIPTS]]+Table129[[#This Row],[RETURNS]])-(Table129[[#This Row],[EXCHANGED]]+Table129[[#This Row],[SALES]]+Table129[[#This Row],[ISSUES]])</f>
        <v>0</v>
      </c>
      <c r="I136" s="53">
        <v>0</v>
      </c>
      <c r="J136" s="58">
        <f t="shared" si="26"/>
        <v>0</v>
      </c>
      <c r="K136" s="53">
        <f>+'DAY26'!K136+'DAY27'!C136</f>
        <v>0</v>
      </c>
      <c r="L136" s="54">
        <f>+'DAY26'!L136+'DAY27'!D136</f>
        <v>0</v>
      </c>
      <c r="M136" s="55">
        <f>+'DAY26'!M136+'DAY27'!E136</f>
        <v>0</v>
      </c>
      <c r="N136" s="52">
        <f>+'DAY26'!N136+'DAY27'!F136</f>
        <v>0</v>
      </c>
      <c r="O136" s="276">
        <f>+'DAY26'!O136+'DAY27'!G136</f>
        <v>0</v>
      </c>
      <c r="P136" s="53">
        <f t="shared" si="48"/>
        <v>0</v>
      </c>
      <c r="Q136" s="54">
        <f t="shared" si="49"/>
        <v>0</v>
      </c>
      <c r="R136" s="55">
        <f t="shared" si="50"/>
        <v>0</v>
      </c>
      <c r="S136" s="52">
        <f t="shared" si="51"/>
        <v>0</v>
      </c>
      <c r="T136" s="276">
        <f t="shared" si="52"/>
        <v>0</v>
      </c>
      <c r="U136" s="62">
        <f t="shared" si="53"/>
        <v>0</v>
      </c>
    </row>
    <row r="137" spans="1:21" x14ac:dyDescent="0.25">
      <c r="A137" s="80" t="s">
        <v>124</v>
      </c>
      <c r="B137" s="52">
        <f>'DAY26'!H137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+(Table129[[#This Row],[OPENING ]]+Table129[[#This Row],[RECEIPTS]]+Table129[[#This Row],[RETURNS]])-(Table129[[#This Row],[EXCHANGED]]+Table129[[#This Row],[SALES]]+Table129[[#This Row],[ISSUES]])</f>
        <v>0</v>
      </c>
      <c r="I137" s="53">
        <v>0</v>
      </c>
      <c r="J137" s="58">
        <f t="shared" si="26"/>
        <v>0</v>
      </c>
      <c r="K137" s="53">
        <f>+'DAY26'!K137+'DAY27'!C137</f>
        <v>0</v>
      </c>
      <c r="L137" s="54">
        <f>+'DAY26'!L137+'DAY27'!D137</f>
        <v>0</v>
      </c>
      <c r="M137" s="55">
        <f>+'DAY26'!M137+'DAY27'!E137</f>
        <v>0</v>
      </c>
      <c r="N137" s="52">
        <f>+'DAY26'!N137+'DAY27'!F137</f>
        <v>0</v>
      </c>
      <c r="O137" s="276">
        <f>+'DAY26'!O137+'DAY27'!G137</f>
        <v>0</v>
      </c>
      <c r="P137" s="53">
        <f t="shared" si="48"/>
        <v>0</v>
      </c>
      <c r="Q137" s="54">
        <f t="shared" si="49"/>
        <v>0</v>
      </c>
      <c r="R137" s="55">
        <f t="shared" si="50"/>
        <v>0</v>
      </c>
      <c r="S137" s="52">
        <f t="shared" si="51"/>
        <v>0</v>
      </c>
      <c r="T137" s="276">
        <f t="shared" si="52"/>
        <v>0</v>
      </c>
      <c r="U137" s="62">
        <f t="shared" si="53"/>
        <v>0</v>
      </c>
    </row>
    <row r="138" spans="1:21" x14ac:dyDescent="0.25">
      <c r="A138" s="80" t="s">
        <v>125</v>
      </c>
      <c r="B138" s="52">
        <f>'DAY26'!H138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+(Table129[[#This Row],[OPENING ]]+Table129[[#This Row],[RECEIPTS]]+Table129[[#This Row],[RETURNS]])-(Table129[[#This Row],[EXCHANGED]]+Table129[[#This Row],[SALES]]+Table129[[#This Row],[ISSUES]])</f>
        <v>0</v>
      </c>
      <c r="I138" s="53">
        <v>0</v>
      </c>
      <c r="J138" s="58">
        <f t="shared" si="26"/>
        <v>0</v>
      </c>
      <c r="K138" s="53">
        <f>+'DAY26'!K138+'DAY27'!C138</f>
        <v>0</v>
      </c>
      <c r="L138" s="54">
        <f>+'DAY26'!L138+'DAY27'!D138</f>
        <v>0</v>
      </c>
      <c r="M138" s="55">
        <f>+'DAY26'!M138+'DAY27'!E138</f>
        <v>0</v>
      </c>
      <c r="N138" s="52">
        <f>+'DAY26'!N138+'DAY27'!F138</f>
        <v>0</v>
      </c>
      <c r="O138" s="276">
        <f>+'DAY26'!O138+'DAY27'!G138</f>
        <v>0</v>
      </c>
      <c r="P138" s="53">
        <f t="shared" si="48"/>
        <v>0</v>
      </c>
      <c r="Q138" s="54">
        <f t="shared" si="49"/>
        <v>0</v>
      </c>
      <c r="R138" s="55">
        <f t="shared" si="50"/>
        <v>0</v>
      </c>
      <c r="S138" s="52">
        <f t="shared" si="51"/>
        <v>0</v>
      </c>
      <c r="T138" s="276">
        <f t="shared" si="52"/>
        <v>0</v>
      </c>
      <c r="U138" s="62">
        <f t="shared" si="53"/>
        <v>0</v>
      </c>
    </row>
    <row r="139" spans="1:21" x14ac:dyDescent="0.25">
      <c r="A139" s="80" t="s">
        <v>172</v>
      </c>
      <c r="B139" s="52">
        <f>'DAY26'!H139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+(Table129[[#This Row],[OPENING ]]+Table129[[#This Row],[RECEIPTS]]+Table129[[#This Row],[RETURNS]])-(Table129[[#This Row],[EXCHANGED]]+Table129[[#This Row],[SALES]]+Table129[[#This Row],[ISSUES]])</f>
        <v>0</v>
      </c>
      <c r="I139" s="53">
        <v>0</v>
      </c>
      <c r="J139" s="58">
        <f t="shared" si="26"/>
        <v>0</v>
      </c>
      <c r="K139" s="53">
        <f>+'DAY26'!K139+'DAY27'!C139</f>
        <v>0</v>
      </c>
      <c r="L139" s="54">
        <f>+'DAY26'!L139+'DAY27'!D139</f>
        <v>0</v>
      </c>
      <c r="M139" s="55">
        <f>+'DAY26'!M139+'DAY27'!E139</f>
        <v>0</v>
      </c>
      <c r="N139" s="52">
        <f>+'DAY26'!N139+'DAY27'!F139</f>
        <v>0</v>
      </c>
      <c r="O139" s="276">
        <f>+'DAY26'!O139+'DAY27'!G139</f>
        <v>0</v>
      </c>
      <c r="P139" s="53">
        <f t="shared" si="48"/>
        <v>0</v>
      </c>
      <c r="Q139" s="54">
        <f t="shared" si="49"/>
        <v>0</v>
      </c>
      <c r="R139" s="55">
        <f t="shared" si="50"/>
        <v>0</v>
      </c>
      <c r="S139" s="52">
        <f t="shared" si="51"/>
        <v>0</v>
      </c>
      <c r="T139" s="276">
        <f t="shared" si="52"/>
        <v>0</v>
      </c>
      <c r="U139" s="62">
        <f t="shared" si="53"/>
        <v>0</v>
      </c>
    </row>
    <row r="140" spans="1:21" x14ac:dyDescent="0.25">
      <c r="A140" s="80" t="s">
        <v>173</v>
      </c>
      <c r="B140" s="52">
        <f>'DAY26'!H140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+(Table129[[#This Row],[OPENING ]]+Table129[[#This Row],[RECEIPTS]]+Table129[[#This Row],[RETURNS]])-(Table129[[#This Row],[EXCHANGED]]+Table129[[#This Row],[SALES]]+Table129[[#This Row],[ISSUES]])</f>
        <v>0</v>
      </c>
      <c r="I140" s="53">
        <v>0</v>
      </c>
      <c r="J140" s="58">
        <f t="shared" si="26"/>
        <v>0</v>
      </c>
      <c r="K140" s="53">
        <f>+'DAY26'!K140+'DAY27'!C140</f>
        <v>0</v>
      </c>
      <c r="L140" s="54">
        <f>+'DAY26'!L140+'DAY27'!D140</f>
        <v>0</v>
      </c>
      <c r="M140" s="55">
        <f>+'DAY26'!M140+'DAY27'!E140</f>
        <v>0</v>
      </c>
      <c r="N140" s="52">
        <f>+'DAY26'!N140+'DAY27'!F140</f>
        <v>0</v>
      </c>
      <c r="O140" s="276">
        <f>+'DAY26'!O140+'DAY27'!G140</f>
        <v>0</v>
      </c>
      <c r="P140" s="53">
        <f t="shared" si="48"/>
        <v>0</v>
      </c>
      <c r="Q140" s="54">
        <f t="shared" si="49"/>
        <v>0</v>
      </c>
      <c r="R140" s="55">
        <f t="shared" si="50"/>
        <v>0</v>
      </c>
      <c r="S140" s="52">
        <f t="shared" si="51"/>
        <v>0</v>
      </c>
      <c r="T140" s="276">
        <f t="shared" si="52"/>
        <v>0</v>
      </c>
      <c r="U140" s="62">
        <f t="shared" si="53"/>
        <v>0</v>
      </c>
    </row>
    <row r="141" spans="1:21" x14ac:dyDescent="0.25">
      <c r="A141" s="80" t="s">
        <v>177</v>
      </c>
      <c r="B141" s="52">
        <f>'DAY26'!H141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+(Table129[[#This Row],[OPENING ]]+Table129[[#This Row],[RECEIPTS]]+Table129[[#This Row],[RETURNS]])-(Table129[[#This Row],[EXCHANGED]]+Table129[[#This Row],[SALES]]+Table129[[#This Row],[ISSUES]])</f>
        <v>0</v>
      </c>
      <c r="I141" s="53">
        <v>0</v>
      </c>
      <c r="J141" s="58">
        <f t="shared" si="26"/>
        <v>0</v>
      </c>
      <c r="K141" s="53">
        <f>+'DAY26'!K141+'DAY27'!C141</f>
        <v>0</v>
      </c>
      <c r="L141" s="54">
        <f>+'DAY26'!L141+'DAY27'!D141</f>
        <v>0</v>
      </c>
      <c r="M141" s="55">
        <f>+'DAY26'!M141+'DAY27'!E141</f>
        <v>0</v>
      </c>
      <c r="N141" s="52">
        <f>+'DAY26'!N141+'DAY27'!F141</f>
        <v>0</v>
      </c>
      <c r="O141" s="276">
        <f>+'DAY26'!O141+'DAY27'!G141</f>
        <v>0</v>
      </c>
      <c r="P141" s="53">
        <f t="shared" si="48"/>
        <v>0</v>
      </c>
      <c r="Q141" s="54">
        <f t="shared" si="49"/>
        <v>0</v>
      </c>
      <c r="R141" s="55">
        <f t="shared" si="50"/>
        <v>0</v>
      </c>
      <c r="S141" s="52">
        <f t="shared" si="51"/>
        <v>0</v>
      </c>
      <c r="T141" s="276">
        <f t="shared" si="52"/>
        <v>0</v>
      </c>
      <c r="U141" s="62">
        <f t="shared" si="53"/>
        <v>0</v>
      </c>
    </row>
    <row r="142" spans="1:21" x14ac:dyDescent="0.25">
      <c r="A142" s="80" t="s">
        <v>176</v>
      </c>
      <c r="B142" s="52">
        <f>'DAY26'!H142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+(Table129[[#This Row],[OPENING ]]+Table129[[#This Row],[RECEIPTS]]+Table129[[#This Row],[RETURNS]])-(Table129[[#This Row],[EXCHANGED]]+Table129[[#This Row],[SALES]]+Table129[[#This Row],[ISSUES]])</f>
        <v>0</v>
      </c>
      <c r="I142" s="53">
        <v>0</v>
      </c>
      <c r="J142" s="58">
        <f t="shared" si="26"/>
        <v>0</v>
      </c>
      <c r="K142" s="53">
        <f>+'DAY26'!K142+'DAY27'!C142</f>
        <v>0</v>
      </c>
      <c r="L142" s="54">
        <f>+'DAY26'!L142+'DAY27'!D142</f>
        <v>0</v>
      </c>
      <c r="M142" s="55">
        <f>+'DAY26'!M142+'DAY27'!E142</f>
        <v>0</v>
      </c>
      <c r="N142" s="52">
        <f>+'DAY26'!N142+'DAY27'!F142</f>
        <v>0</v>
      </c>
      <c r="O142" s="276">
        <f>+'DAY26'!O142+'DAY27'!G142</f>
        <v>0</v>
      </c>
      <c r="P142" s="53">
        <f t="shared" si="48"/>
        <v>0</v>
      </c>
      <c r="Q142" s="54">
        <f t="shared" si="49"/>
        <v>0</v>
      </c>
      <c r="R142" s="55">
        <f t="shared" si="50"/>
        <v>0</v>
      </c>
      <c r="S142" s="52">
        <f t="shared" si="51"/>
        <v>0</v>
      </c>
      <c r="T142" s="276">
        <f t="shared" si="52"/>
        <v>0</v>
      </c>
      <c r="U142" s="62">
        <f t="shared" si="53"/>
        <v>0</v>
      </c>
    </row>
    <row r="143" spans="1:21" x14ac:dyDescent="0.25">
      <c r="A143" s="80" t="s">
        <v>210</v>
      </c>
      <c r="B143" s="52">
        <f>'DAY26'!H143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+(Table129[[#This Row],[OPENING ]]+Table129[[#This Row],[RECEIPTS]]+Table129[[#This Row],[RETURNS]])-(Table129[[#This Row],[EXCHANGED]]+Table129[[#This Row],[SALES]]+Table129[[#This Row],[ISSUES]])</f>
        <v>0</v>
      </c>
      <c r="I143" s="53">
        <v>0</v>
      </c>
      <c r="J143" s="58">
        <f t="shared" si="26"/>
        <v>0</v>
      </c>
      <c r="K143" s="53">
        <f>+'DAY26'!K143+'DAY27'!C143</f>
        <v>0</v>
      </c>
      <c r="L143" s="54">
        <f>+'DAY26'!L143+'DAY27'!D143</f>
        <v>0</v>
      </c>
      <c r="M143" s="55">
        <f>+'DAY26'!M143+'DAY27'!E143</f>
        <v>0</v>
      </c>
      <c r="N143" s="52">
        <f>+'DAY26'!N143+'DAY27'!F143</f>
        <v>0</v>
      </c>
      <c r="O143" s="276">
        <f>+'DAY26'!O143+'DAY27'!G143</f>
        <v>0</v>
      </c>
      <c r="P143" s="53">
        <f t="shared" si="48"/>
        <v>0</v>
      </c>
      <c r="Q143" s="54">
        <f t="shared" si="49"/>
        <v>0</v>
      </c>
      <c r="R143" s="55">
        <f t="shared" si="50"/>
        <v>0</v>
      </c>
      <c r="S143" s="52">
        <f t="shared" si="51"/>
        <v>0</v>
      </c>
      <c r="T143" s="276">
        <f t="shared" si="52"/>
        <v>0</v>
      </c>
      <c r="U143" s="62">
        <f t="shared" si="53"/>
        <v>0</v>
      </c>
    </row>
    <row r="144" spans="1:21" x14ac:dyDescent="0.25">
      <c r="A144" s="80" t="s">
        <v>211</v>
      </c>
      <c r="B144" s="52">
        <f>'DAY26'!H144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+(Table129[[#This Row],[OPENING ]]+Table129[[#This Row],[RECEIPTS]]+Table129[[#This Row],[RETURNS]])-(Table129[[#This Row],[EXCHANGED]]+Table129[[#This Row],[SALES]]+Table129[[#This Row],[ISSUES]])</f>
        <v>0</v>
      </c>
      <c r="I144" s="53">
        <v>0</v>
      </c>
      <c r="J144" s="58">
        <f t="shared" si="26"/>
        <v>0</v>
      </c>
      <c r="K144" s="53">
        <f>+'DAY26'!K144+'DAY27'!C144</f>
        <v>0</v>
      </c>
      <c r="L144" s="54">
        <f>+'DAY26'!L144+'DAY27'!D144</f>
        <v>0</v>
      </c>
      <c r="M144" s="55">
        <f>+'DAY26'!M144+'DAY27'!E144</f>
        <v>0</v>
      </c>
      <c r="N144" s="52">
        <f>+'DAY26'!N144+'DAY27'!F144</f>
        <v>0</v>
      </c>
      <c r="O144" s="276">
        <f>+'DAY26'!O144+'DAY27'!G144</f>
        <v>0</v>
      </c>
      <c r="P144" s="53">
        <f t="shared" si="48"/>
        <v>0</v>
      </c>
      <c r="Q144" s="54">
        <f t="shared" si="49"/>
        <v>0</v>
      </c>
      <c r="R144" s="55">
        <f t="shared" si="50"/>
        <v>0</v>
      </c>
      <c r="S144" s="52">
        <f t="shared" si="51"/>
        <v>0</v>
      </c>
      <c r="T144" s="276">
        <f t="shared" si="52"/>
        <v>0</v>
      </c>
      <c r="U144" s="62">
        <f t="shared" si="53"/>
        <v>0</v>
      </c>
    </row>
    <row r="145" spans="1:21" x14ac:dyDescent="0.25">
      <c r="A145" s="80" t="s">
        <v>214</v>
      </c>
      <c r="B145" s="52">
        <f>'DAY26'!H145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+(Table129[[#This Row],[OPENING ]]+Table129[[#This Row],[RECEIPTS]]+Table129[[#This Row],[RETURNS]])-(Table129[[#This Row],[EXCHANGED]]+Table129[[#This Row],[SALES]]+Table129[[#This Row],[ISSUES]])</f>
        <v>0</v>
      </c>
      <c r="I145" s="53">
        <v>0</v>
      </c>
      <c r="J145" s="58">
        <f t="shared" si="26"/>
        <v>0</v>
      </c>
      <c r="K145" s="53">
        <f>+'DAY26'!K145+'DAY27'!C145</f>
        <v>0</v>
      </c>
      <c r="L145" s="54">
        <f>+'DAY26'!L145+'DAY27'!D145</f>
        <v>0</v>
      </c>
      <c r="M145" s="55">
        <f>+'DAY26'!M145+'DAY27'!E145</f>
        <v>0</v>
      </c>
      <c r="N145" s="52">
        <f>+'DAY26'!N145+'DAY27'!F145</f>
        <v>0</v>
      </c>
      <c r="O145" s="276">
        <f>+'DAY26'!O145+'DAY27'!G145</f>
        <v>0</v>
      </c>
      <c r="P145" s="53">
        <f t="shared" si="48"/>
        <v>0</v>
      </c>
      <c r="Q145" s="54">
        <f t="shared" si="49"/>
        <v>0</v>
      </c>
      <c r="R145" s="55">
        <f t="shared" si="50"/>
        <v>0</v>
      </c>
      <c r="S145" s="52">
        <f t="shared" si="51"/>
        <v>0</v>
      </c>
      <c r="T145" s="276">
        <f t="shared" si="52"/>
        <v>0</v>
      </c>
      <c r="U145" s="62">
        <f t="shared" si="53"/>
        <v>0</v>
      </c>
    </row>
    <row r="146" spans="1:21" x14ac:dyDescent="0.25">
      <c r="A146" s="80" t="s">
        <v>215</v>
      </c>
      <c r="B146" s="52">
        <f>'DAY26'!H146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+(Table129[[#This Row],[OPENING ]]+Table129[[#This Row],[RECEIPTS]]+Table129[[#This Row],[RETURNS]])-(Table129[[#This Row],[EXCHANGED]]+Table129[[#This Row],[SALES]]+Table129[[#This Row],[ISSUES]])</f>
        <v>0</v>
      </c>
      <c r="I146" s="53">
        <v>0</v>
      </c>
      <c r="J146" s="58">
        <f t="shared" si="26"/>
        <v>0</v>
      </c>
      <c r="K146" s="53">
        <f>+'DAY26'!K146+'DAY27'!C146</f>
        <v>0</v>
      </c>
      <c r="L146" s="54">
        <f>+'DAY26'!L146+'DAY27'!D146</f>
        <v>0</v>
      </c>
      <c r="M146" s="55">
        <f>+'DAY26'!M146+'DAY27'!E146</f>
        <v>0</v>
      </c>
      <c r="N146" s="52">
        <f>+'DAY26'!N146+'DAY27'!F146</f>
        <v>0</v>
      </c>
      <c r="O146" s="276">
        <f>+'DAY26'!O146+'DAY27'!G146</f>
        <v>0</v>
      </c>
      <c r="P146" s="53">
        <f t="shared" si="48"/>
        <v>0</v>
      </c>
      <c r="Q146" s="54">
        <f t="shared" si="49"/>
        <v>0</v>
      </c>
      <c r="R146" s="55">
        <f t="shared" si="50"/>
        <v>0</v>
      </c>
      <c r="S146" s="52">
        <f t="shared" si="51"/>
        <v>0</v>
      </c>
      <c r="T146" s="276">
        <f t="shared" si="52"/>
        <v>0</v>
      </c>
      <c r="U146" s="62">
        <f t="shared" si="53"/>
        <v>0</v>
      </c>
    </row>
    <row r="147" spans="1:21" x14ac:dyDescent="0.25">
      <c r="A147" s="80" t="s">
        <v>233</v>
      </c>
      <c r="B147" s="52">
        <f>'DAY26'!H147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+(Table129[[#This Row],[OPENING ]]+Table129[[#This Row],[RECEIPTS]]+Table129[[#This Row],[RETURNS]])-(Table129[[#This Row],[EXCHANGED]]+Table129[[#This Row],[SALES]]+Table129[[#This Row],[ISSUES]])</f>
        <v>0</v>
      </c>
      <c r="I147" s="53">
        <v>0</v>
      </c>
      <c r="J147" s="58">
        <f t="shared" si="26"/>
        <v>0</v>
      </c>
      <c r="K147" s="53">
        <f>+'DAY26'!K147+'DAY27'!C147</f>
        <v>0</v>
      </c>
      <c r="L147" s="54">
        <f>+'DAY26'!L147+'DAY27'!D147</f>
        <v>0</v>
      </c>
      <c r="M147" s="55">
        <f>+'DAY26'!M147+'DAY27'!E147</f>
        <v>0</v>
      </c>
      <c r="N147" s="52">
        <f>+'DAY26'!N147+'DAY27'!F147</f>
        <v>0</v>
      </c>
      <c r="O147" s="276">
        <f>+'DAY26'!O147+'DAY27'!G147</f>
        <v>0</v>
      </c>
      <c r="P147" s="53">
        <f t="shared" si="48"/>
        <v>0</v>
      </c>
      <c r="Q147" s="54">
        <f t="shared" si="49"/>
        <v>0</v>
      </c>
      <c r="R147" s="55">
        <f t="shared" si="50"/>
        <v>0</v>
      </c>
      <c r="S147" s="52">
        <f t="shared" si="51"/>
        <v>0</v>
      </c>
      <c r="T147" s="276">
        <f t="shared" si="52"/>
        <v>0</v>
      </c>
      <c r="U147" s="62">
        <f t="shared" si="53"/>
        <v>0</v>
      </c>
    </row>
    <row r="148" spans="1:21" x14ac:dyDescent="0.25">
      <c r="A148" s="80" t="s">
        <v>236</v>
      </c>
      <c r="B148" s="52">
        <f>'DAY26'!H148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+(Table129[[#This Row],[OPENING ]]+Table129[[#This Row],[RECEIPTS]]+Table129[[#This Row],[RETURNS]])-(Table129[[#This Row],[EXCHANGED]]+Table129[[#This Row],[SALES]]+Table129[[#This Row],[ISSUES]])</f>
        <v>0</v>
      </c>
      <c r="I148" s="53">
        <v>0</v>
      </c>
      <c r="J148" s="58">
        <f t="shared" si="26"/>
        <v>0</v>
      </c>
      <c r="K148" s="53">
        <f>+'DAY26'!K148+'DAY27'!C148</f>
        <v>0</v>
      </c>
      <c r="L148" s="54">
        <f>+'DAY26'!L148+'DAY27'!D148</f>
        <v>0</v>
      </c>
      <c r="M148" s="55">
        <f>+'DAY26'!M148+'DAY27'!E148</f>
        <v>0</v>
      </c>
      <c r="N148" s="52">
        <f>+'DAY26'!N148+'DAY27'!F148</f>
        <v>0</v>
      </c>
      <c r="O148" s="276">
        <f>+'DAY26'!O148+'DAY27'!G148</f>
        <v>0</v>
      </c>
      <c r="P148" s="53">
        <f t="shared" si="48"/>
        <v>0</v>
      </c>
      <c r="Q148" s="54">
        <f t="shared" si="49"/>
        <v>0</v>
      </c>
      <c r="R148" s="55">
        <f t="shared" si="50"/>
        <v>0</v>
      </c>
      <c r="S148" s="52">
        <f t="shared" si="51"/>
        <v>0</v>
      </c>
      <c r="T148" s="276">
        <f t="shared" si="52"/>
        <v>0</v>
      </c>
      <c r="U148" s="62">
        <f t="shared" si="53"/>
        <v>0</v>
      </c>
    </row>
    <row r="149" spans="1:21" ht="15.75" thickBot="1" x14ac:dyDescent="0.3">
      <c r="A149" s="142"/>
      <c r="B149" s="52">
        <f>'DAY26'!H149</f>
        <v>0</v>
      </c>
      <c r="C149" s="53">
        <v>0</v>
      </c>
      <c r="D149" s="54">
        <v>0</v>
      </c>
      <c r="E149" s="55">
        <v>0</v>
      </c>
      <c r="F149" s="52">
        <v>0</v>
      </c>
      <c r="G149" s="276">
        <v>0</v>
      </c>
      <c r="H149" s="54">
        <f>+(Table129[[#This Row],[OPENING ]]+Table129[[#This Row],[RECEIPTS]]+Table129[[#This Row],[RETURNS]])-(Table129[[#This Row],[EXCHANGED]]+Table129[[#This Row],[SALES]]+Table129[[#This Row],[ISSUES]])</f>
        <v>0</v>
      </c>
      <c r="I149" s="144">
        <v>0</v>
      </c>
      <c r="J149" s="148">
        <f t="shared" si="26"/>
        <v>0</v>
      </c>
      <c r="K149" s="53">
        <f>+'DAY26'!K149+'DAY27'!C149</f>
        <v>0</v>
      </c>
      <c r="L149" s="54">
        <f>+'DAY26'!L149+'DAY27'!D149</f>
        <v>0</v>
      </c>
      <c r="M149" s="55">
        <f>+'DAY26'!M149+'DAY27'!E149</f>
        <v>0</v>
      </c>
      <c r="N149" s="52">
        <f>+'DAY26'!N149+'DAY27'!F149</f>
        <v>0</v>
      </c>
      <c r="O149" s="276">
        <f>+'DAY26'!O149+'DAY27'!G149</f>
        <v>0</v>
      </c>
      <c r="P149" s="53">
        <f t="shared" si="48"/>
        <v>0</v>
      </c>
      <c r="Q149" s="54">
        <f t="shared" si="49"/>
        <v>0</v>
      </c>
      <c r="R149" s="55">
        <f t="shared" si="50"/>
        <v>0</v>
      </c>
      <c r="S149" s="52">
        <f t="shared" si="51"/>
        <v>0</v>
      </c>
      <c r="T149" s="276">
        <f t="shared" si="52"/>
        <v>0</v>
      </c>
      <c r="U149" s="167">
        <f t="shared" si="53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54">SUM(C128:C149)</f>
        <v>0</v>
      </c>
      <c r="D150" s="162">
        <f t="shared" si="54"/>
        <v>0</v>
      </c>
      <c r="E150" s="163">
        <f t="shared" si="54"/>
        <v>0</v>
      </c>
      <c r="F150" s="160">
        <f t="shared" si="54"/>
        <v>0</v>
      </c>
      <c r="G150" s="277">
        <f t="shared" ref="G150:T150" si="55">SUM(G128:G149)</f>
        <v>0</v>
      </c>
      <c r="H150" s="160">
        <f t="shared" si="55"/>
        <v>5847.2999999999993</v>
      </c>
      <c r="I150" s="161">
        <f t="shared" si="55"/>
        <v>0</v>
      </c>
      <c r="J150" s="165">
        <f t="shared" si="55"/>
        <v>-5847.2999999999993</v>
      </c>
      <c r="K150" s="161">
        <f t="shared" si="55"/>
        <v>20</v>
      </c>
      <c r="L150" s="174">
        <f t="shared" si="55"/>
        <v>0</v>
      </c>
      <c r="M150" s="163">
        <f t="shared" si="55"/>
        <v>0</v>
      </c>
      <c r="N150" s="160">
        <f t="shared" si="55"/>
        <v>0</v>
      </c>
      <c r="O150" s="277">
        <f t="shared" si="55"/>
        <v>2006.8</v>
      </c>
      <c r="P150" s="161">
        <f t="shared" si="55"/>
        <v>0.7407407407407407</v>
      </c>
      <c r="Q150" s="162">
        <f t="shared" si="55"/>
        <v>0</v>
      </c>
      <c r="R150" s="163">
        <f t="shared" si="55"/>
        <v>0</v>
      </c>
      <c r="S150" s="160">
        <f t="shared" si="55"/>
        <v>0</v>
      </c>
      <c r="T150" s="277">
        <f t="shared" si="55"/>
        <v>74.325925925925915</v>
      </c>
      <c r="U150" s="166">
        <f t="shared" si="53"/>
        <v>77.894760213143869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'DAY26'!H153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+(Table129[[#This Row],[OPENING ]]+Table129[[#This Row],[RECEIPTS]]+Table129[[#This Row],[RETURNS]])-(Table129[[#This Row],[EXCHANGED]]+Table129[[#This Row],[SALES]]+Table129[[#This Row],[ISSUES]])</f>
        <v>0</v>
      </c>
      <c r="I153" s="53">
        <v>0</v>
      </c>
      <c r="J153" s="58">
        <f t="shared" si="26"/>
        <v>0</v>
      </c>
      <c r="K153" s="53">
        <f>+'DAY26'!K153+'DAY27'!C153</f>
        <v>0</v>
      </c>
      <c r="L153" s="54">
        <f>+'DAY26'!L153+'DAY27'!D153</f>
        <v>0</v>
      </c>
      <c r="M153" s="55">
        <f>+'DAY26'!M153+'DAY27'!E153</f>
        <v>0</v>
      </c>
      <c r="N153" s="52">
        <f>+'DAY26'!N153+'DAY27'!F153</f>
        <v>0</v>
      </c>
      <c r="O153" s="276">
        <f>+'DAY26'!O153+'DAY27'!G153</f>
        <v>0</v>
      </c>
      <c r="P153" s="53">
        <f>+K153/27</f>
        <v>0</v>
      </c>
      <c r="Q153" s="54">
        <f>+L153/27</f>
        <v>0</v>
      </c>
      <c r="R153" s="55">
        <f>+M153/27</f>
        <v>0</v>
      </c>
      <c r="S153" s="52">
        <f>+N153/27</f>
        <v>0</v>
      </c>
      <c r="T153" s="276">
        <f>+O153/27</f>
        <v>0</v>
      </c>
      <c r="U153" s="62">
        <f t="shared" si="53"/>
        <v>0</v>
      </c>
    </row>
    <row r="154" spans="1:21" x14ac:dyDescent="0.25">
      <c r="A154" s="318" t="s">
        <v>67</v>
      </c>
      <c r="B154" s="52">
        <f>'DAY26'!H154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+(Table129[[#This Row],[OPENING ]]+Table129[[#This Row],[RECEIPTS]]+Table129[[#This Row],[RETURNS]])-(Table129[[#This Row],[EXCHANGED]]+Table129[[#This Row],[SALES]]+Table129[[#This Row],[ISSUES]])</f>
        <v>7.6</v>
      </c>
      <c r="I154" s="53">
        <v>0</v>
      </c>
      <c r="J154" s="58">
        <f t="shared" si="26"/>
        <v>-7.6</v>
      </c>
      <c r="K154" s="53">
        <f>+'DAY26'!K154+'DAY27'!C154</f>
        <v>0</v>
      </c>
      <c r="L154" s="54">
        <f>+'DAY26'!L154+'DAY27'!D154</f>
        <v>0</v>
      </c>
      <c r="M154" s="55">
        <f>+'DAY26'!M154+'DAY27'!E154</f>
        <v>0</v>
      </c>
      <c r="N154" s="52">
        <f>+'DAY26'!N154+'DAY27'!F154</f>
        <v>0</v>
      </c>
      <c r="O154" s="276">
        <f>+'DAY26'!O154+'DAY27'!G154</f>
        <v>0</v>
      </c>
      <c r="P154" s="53">
        <f t="shared" ref="P154:P213" si="56">+K154/27</f>
        <v>0</v>
      </c>
      <c r="Q154" s="54">
        <f t="shared" ref="Q154:Q213" si="57">+L154/27</f>
        <v>0</v>
      </c>
      <c r="R154" s="55">
        <f t="shared" ref="R154:R213" si="58">+M154/27</f>
        <v>0</v>
      </c>
      <c r="S154" s="52">
        <f t="shared" ref="S154:S213" si="59">+N154/27</f>
        <v>0</v>
      </c>
      <c r="T154" s="276">
        <f t="shared" ref="T154:T213" si="60">+O154/27</f>
        <v>0</v>
      </c>
      <c r="U154" s="62">
        <f t="shared" si="53"/>
        <v>0</v>
      </c>
    </row>
    <row r="155" spans="1:21" x14ac:dyDescent="0.25">
      <c r="A155" s="318" t="s">
        <v>68</v>
      </c>
      <c r="B155" s="52">
        <f>'DAY26'!H155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+(Table129[[#This Row],[OPENING ]]+Table129[[#This Row],[RECEIPTS]]+Table129[[#This Row],[RETURNS]])-(Table129[[#This Row],[EXCHANGED]]+Table129[[#This Row],[SALES]]+Table129[[#This Row],[ISSUES]])</f>
        <v>0</v>
      </c>
      <c r="I155" s="53">
        <v>0</v>
      </c>
      <c r="J155" s="58">
        <f t="shared" si="26"/>
        <v>0</v>
      </c>
      <c r="K155" s="53">
        <f>+'DAY26'!K155+'DAY27'!C155</f>
        <v>0</v>
      </c>
      <c r="L155" s="54">
        <f>+'DAY26'!L155+'DAY27'!D155</f>
        <v>0</v>
      </c>
      <c r="M155" s="55">
        <f>+'DAY26'!M155+'DAY27'!E155</f>
        <v>0</v>
      </c>
      <c r="N155" s="52">
        <f>+'DAY26'!N155+'DAY27'!F155</f>
        <v>0</v>
      </c>
      <c r="O155" s="276">
        <f>+'DAY26'!O155+'DAY27'!G155</f>
        <v>0</v>
      </c>
      <c r="P155" s="53">
        <f t="shared" si="56"/>
        <v>0</v>
      </c>
      <c r="Q155" s="54">
        <f t="shared" si="57"/>
        <v>0</v>
      </c>
      <c r="R155" s="55">
        <f t="shared" si="58"/>
        <v>0</v>
      </c>
      <c r="S155" s="52">
        <f t="shared" si="59"/>
        <v>0</v>
      </c>
      <c r="T155" s="276">
        <f t="shared" si="60"/>
        <v>0</v>
      </c>
      <c r="U155" s="62">
        <f t="shared" si="53"/>
        <v>0</v>
      </c>
    </row>
    <row r="156" spans="1:21" x14ac:dyDescent="0.25">
      <c r="A156" s="85" t="s">
        <v>69</v>
      </c>
      <c r="B156" s="52">
        <f>'DAY26'!H156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+(Table129[[#This Row],[OPENING ]]+Table129[[#This Row],[RECEIPTS]]+Table129[[#This Row],[RETURNS]])-(Table129[[#This Row],[EXCHANGED]]+Table129[[#This Row],[SALES]]+Table129[[#This Row],[ISSUES]])</f>
        <v>0</v>
      </c>
      <c r="I156" s="53">
        <v>0</v>
      </c>
      <c r="J156" s="58">
        <f t="shared" si="26"/>
        <v>0</v>
      </c>
      <c r="K156" s="53">
        <f>+'DAY26'!K156+'DAY27'!C156</f>
        <v>0</v>
      </c>
      <c r="L156" s="54">
        <f>+'DAY26'!L156+'DAY27'!D156</f>
        <v>0</v>
      </c>
      <c r="M156" s="55">
        <f>+'DAY26'!M156+'DAY27'!E156</f>
        <v>0</v>
      </c>
      <c r="N156" s="52">
        <f>+'DAY26'!N156+'DAY27'!F156</f>
        <v>0</v>
      </c>
      <c r="O156" s="276">
        <f>+'DAY26'!O156+'DAY27'!G156</f>
        <v>0</v>
      </c>
      <c r="P156" s="53">
        <f t="shared" si="56"/>
        <v>0</v>
      </c>
      <c r="Q156" s="54">
        <f t="shared" si="57"/>
        <v>0</v>
      </c>
      <c r="R156" s="55">
        <f t="shared" si="58"/>
        <v>0</v>
      </c>
      <c r="S156" s="52">
        <f t="shared" si="59"/>
        <v>0</v>
      </c>
      <c r="T156" s="276">
        <f t="shared" si="60"/>
        <v>0</v>
      </c>
      <c r="U156" s="62">
        <f t="shared" si="53"/>
        <v>0</v>
      </c>
    </row>
    <row r="157" spans="1:21" x14ac:dyDescent="0.25">
      <c r="A157" s="85" t="s">
        <v>70</v>
      </c>
      <c r="B157" s="52">
        <f>'DAY26'!H157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+(Table129[[#This Row],[OPENING ]]+Table129[[#This Row],[RECEIPTS]]+Table129[[#This Row],[RETURNS]])-(Table129[[#This Row],[EXCHANGED]]+Table129[[#This Row],[SALES]]+Table129[[#This Row],[ISSUES]])</f>
        <v>0</v>
      </c>
      <c r="I157" s="53">
        <v>0</v>
      </c>
      <c r="J157" s="58">
        <f t="shared" ref="J157:J220" si="61">+I157-H157</f>
        <v>0</v>
      </c>
      <c r="K157" s="53">
        <f>+'DAY26'!K157+'DAY27'!C157</f>
        <v>0</v>
      </c>
      <c r="L157" s="54">
        <f>+'DAY26'!L157+'DAY27'!D157</f>
        <v>0</v>
      </c>
      <c r="M157" s="55">
        <f>+'DAY26'!M157+'DAY27'!E157</f>
        <v>0</v>
      </c>
      <c r="N157" s="52">
        <f>+'DAY26'!N157+'DAY27'!F157</f>
        <v>0</v>
      </c>
      <c r="O157" s="276">
        <f>+'DAY26'!O157+'DAY27'!G157</f>
        <v>0</v>
      </c>
      <c r="P157" s="53">
        <f t="shared" si="56"/>
        <v>0</v>
      </c>
      <c r="Q157" s="54">
        <f t="shared" si="57"/>
        <v>0</v>
      </c>
      <c r="R157" s="55">
        <f t="shared" si="58"/>
        <v>0</v>
      </c>
      <c r="S157" s="52">
        <f t="shared" si="59"/>
        <v>0</v>
      </c>
      <c r="T157" s="276">
        <f t="shared" si="60"/>
        <v>0</v>
      </c>
      <c r="U157" s="62">
        <f t="shared" si="53"/>
        <v>0</v>
      </c>
    </row>
    <row r="158" spans="1:21" x14ac:dyDescent="0.25">
      <c r="A158" s="85" t="s">
        <v>71</v>
      </c>
      <c r="B158" s="52">
        <f>'DAY26'!H158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+(Table129[[#This Row],[OPENING ]]+Table129[[#This Row],[RECEIPTS]]+Table129[[#This Row],[RETURNS]])-(Table129[[#This Row],[EXCHANGED]]+Table129[[#This Row],[SALES]]+Table129[[#This Row],[ISSUES]])</f>
        <v>0</v>
      </c>
      <c r="I158" s="53">
        <v>0</v>
      </c>
      <c r="J158" s="58">
        <f t="shared" si="61"/>
        <v>0</v>
      </c>
      <c r="K158" s="53">
        <f>+'DAY26'!K158+'DAY27'!C158</f>
        <v>0</v>
      </c>
      <c r="L158" s="54">
        <f>+'DAY26'!L158+'DAY27'!D158</f>
        <v>0</v>
      </c>
      <c r="M158" s="55">
        <f>+'DAY26'!M158+'DAY27'!E158</f>
        <v>0</v>
      </c>
      <c r="N158" s="52">
        <f>+'DAY26'!N158+'DAY27'!F158</f>
        <v>0</v>
      </c>
      <c r="O158" s="276">
        <f>+'DAY26'!O158+'DAY27'!G158</f>
        <v>0</v>
      </c>
      <c r="P158" s="53">
        <f t="shared" si="56"/>
        <v>0</v>
      </c>
      <c r="Q158" s="54">
        <f t="shared" si="57"/>
        <v>0</v>
      </c>
      <c r="R158" s="55">
        <f t="shared" si="58"/>
        <v>0</v>
      </c>
      <c r="S158" s="52">
        <f t="shared" si="59"/>
        <v>0</v>
      </c>
      <c r="T158" s="276">
        <f t="shared" si="60"/>
        <v>0</v>
      </c>
      <c r="U158" s="62">
        <f t="shared" si="53"/>
        <v>0</v>
      </c>
    </row>
    <row r="159" spans="1:21" x14ac:dyDescent="0.25">
      <c r="A159" s="86" t="s">
        <v>72</v>
      </c>
      <c r="B159" s="52">
        <f>'DAY26'!H159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+(Table129[[#This Row],[OPENING ]]+Table129[[#This Row],[RECEIPTS]]+Table129[[#This Row],[RETURNS]])-(Table129[[#This Row],[EXCHANGED]]+Table129[[#This Row],[SALES]]+Table129[[#This Row],[ISSUES]])</f>
        <v>0</v>
      </c>
      <c r="I159" s="53">
        <v>0</v>
      </c>
      <c r="J159" s="58">
        <f t="shared" si="61"/>
        <v>0</v>
      </c>
      <c r="K159" s="53">
        <f>+'DAY26'!K159+'DAY27'!C159</f>
        <v>0</v>
      </c>
      <c r="L159" s="54">
        <f>+'DAY26'!L159+'DAY27'!D159</f>
        <v>0</v>
      </c>
      <c r="M159" s="55">
        <f>+'DAY26'!M159+'DAY27'!E159</f>
        <v>0</v>
      </c>
      <c r="N159" s="52">
        <f>+'DAY26'!N159+'DAY27'!F159</f>
        <v>0</v>
      </c>
      <c r="O159" s="276">
        <f>+'DAY26'!O159+'DAY27'!G159</f>
        <v>0</v>
      </c>
      <c r="P159" s="53">
        <f t="shared" si="56"/>
        <v>0</v>
      </c>
      <c r="Q159" s="54">
        <f t="shared" si="57"/>
        <v>0</v>
      </c>
      <c r="R159" s="55">
        <f t="shared" si="58"/>
        <v>0</v>
      </c>
      <c r="S159" s="52">
        <f t="shared" si="59"/>
        <v>0</v>
      </c>
      <c r="T159" s="276">
        <f t="shared" si="60"/>
        <v>0</v>
      </c>
      <c r="U159" s="62">
        <f t="shared" si="53"/>
        <v>0</v>
      </c>
    </row>
    <row r="160" spans="1:21" x14ac:dyDescent="0.25">
      <c r="A160" s="86" t="s">
        <v>73</v>
      </c>
      <c r="B160" s="52">
        <f>'DAY26'!H160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+(Table129[[#This Row],[OPENING ]]+Table129[[#This Row],[RECEIPTS]]+Table129[[#This Row],[RETURNS]])-(Table129[[#This Row],[EXCHANGED]]+Table129[[#This Row],[SALES]]+Table129[[#This Row],[ISSUES]])</f>
        <v>0</v>
      </c>
      <c r="I160" s="53">
        <v>0</v>
      </c>
      <c r="J160" s="58">
        <f t="shared" si="61"/>
        <v>0</v>
      </c>
      <c r="K160" s="53">
        <f>+'DAY26'!K160+'DAY27'!C160</f>
        <v>0</v>
      </c>
      <c r="L160" s="54">
        <f>+'DAY26'!L160+'DAY27'!D160</f>
        <v>0</v>
      </c>
      <c r="M160" s="55">
        <f>+'DAY26'!M160+'DAY27'!E160</f>
        <v>0</v>
      </c>
      <c r="N160" s="52">
        <f>+'DAY26'!N160+'DAY27'!F160</f>
        <v>0</v>
      </c>
      <c r="O160" s="276">
        <f>+'DAY26'!O160+'DAY27'!G160</f>
        <v>0</v>
      </c>
      <c r="P160" s="53">
        <f t="shared" si="56"/>
        <v>0</v>
      </c>
      <c r="Q160" s="54">
        <f t="shared" si="57"/>
        <v>0</v>
      </c>
      <c r="R160" s="55">
        <f t="shared" si="58"/>
        <v>0</v>
      </c>
      <c r="S160" s="52">
        <f t="shared" si="59"/>
        <v>0</v>
      </c>
      <c r="T160" s="276">
        <f t="shared" si="60"/>
        <v>0</v>
      </c>
      <c r="U160" s="62">
        <f t="shared" si="53"/>
        <v>0</v>
      </c>
    </row>
    <row r="161" spans="1:21" x14ac:dyDescent="0.25">
      <c r="A161" s="87" t="s">
        <v>74</v>
      </c>
      <c r="B161" s="52">
        <f>'DAY26'!H161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+(Table129[[#This Row],[OPENING ]]+Table129[[#This Row],[RECEIPTS]]+Table129[[#This Row],[RETURNS]])-(Table129[[#This Row],[EXCHANGED]]+Table129[[#This Row],[SALES]]+Table129[[#This Row],[ISSUES]])</f>
        <v>562</v>
      </c>
      <c r="I161" s="53">
        <v>0</v>
      </c>
      <c r="J161" s="58">
        <f>+I161-H161</f>
        <v>-562</v>
      </c>
      <c r="K161" s="53">
        <f>+'DAY26'!K161+'DAY27'!C161</f>
        <v>0</v>
      </c>
      <c r="L161" s="54">
        <f>+'DAY26'!L161+'DAY27'!D161</f>
        <v>0</v>
      </c>
      <c r="M161" s="55">
        <f>+'DAY26'!M161+'DAY27'!E161</f>
        <v>0</v>
      </c>
      <c r="N161" s="52">
        <f>+'DAY26'!N161+'DAY27'!F161</f>
        <v>0</v>
      </c>
      <c r="O161" s="276">
        <f>+'DAY26'!O161+'DAY27'!G161</f>
        <v>0</v>
      </c>
      <c r="P161" s="53">
        <f t="shared" si="56"/>
        <v>0</v>
      </c>
      <c r="Q161" s="54">
        <f t="shared" si="57"/>
        <v>0</v>
      </c>
      <c r="R161" s="55">
        <f t="shared" si="58"/>
        <v>0</v>
      </c>
      <c r="S161" s="52">
        <f t="shared" si="59"/>
        <v>0</v>
      </c>
      <c r="T161" s="276">
        <f t="shared" si="60"/>
        <v>0</v>
      </c>
      <c r="U161" s="62">
        <f t="shared" si="53"/>
        <v>0</v>
      </c>
    </row>
    <row r="162" spans="1:21" x14ac:dyDescent="0.25">
      <c r="A162" s="88" t="s">
        <v>75</v>
      </c>
      <c r="B162" s="52">
        <f>'DAY26'!H162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+(Table129[[#This Row],[OPENING ]]+Table129[[#This Row],[RECEIPTS]]+Table129[[#This Row],[RETURNS]])-(Table129[[#This Row],[EXCHANGED]]+Table129[[#This Row],[SALES]]+Table129[[#This Row],[ISSUES]])</f>
        <v>0</v>
      </c>
      <c r="I162" s="53">
        <v>0</v>
      </c>
      <c r="J162" s="58">
        <f t="shared" si="61"/>
        <v>0</v>
      </c>
      <c r="K162" s="53">
        <f>+'DAY26'!K162+'DAY27'!C162</f>
        <v>0</v>
      </c>
      <c r="L162" s="54">
        <f>+'DAY26'!L162+'DAY27'!D162</f>
        <v>0</v>
      </c>
      <c r="M162" s="55">
        <f>+'DAY26'!M162+'DAY27'!E162</f>
        <v>0</v>
      </c>
      <c r="N162" s="52">
        <f>+'DAY26'!N162+'DAY27'!F162</f>
        <v>0</v>
      </c>
      <c r="O162" s="276">
        <f>+'DAY26'!O162+'DAY27'!G162</f>
        <v>0</v>
      </c>
      <c r="P162" s="53">
        <f t="shared" si="56"/>
        <v>0</v>
      </c>
      <c r="Q162" s="54">
        <f t="shared" si="57"/>
        <v>0</v>
      </c>
      <c r="R162" s="55">
        <f t="shared" si="58"/>
        <v>0</v>
      </c>
      <c r="S162" s="52">
        <f t="shared" si="59"/>
        <v>0</v>
      </c>
      <c r="T162" s="276">
        <f t="shared" si="60"/>
        <v>0</v>
      </c>
      <c r="U162" s="62">
        <f t="shared" si="53"/>
        <v>0</v>
      </c>
    </row>
    <row r="163" spans="1:21" x14ac:dyDescent="0.25">
      <c r="A163" s="88" t="s">
        <v>76</v>
      </c>
      <c r="B163" s="52">
        <f>'DAY26'!H163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+(Table129[[#This Row],[OPENING ]]+Table129[[#This Row],[RECEIPTS]]+Table129[[#This Row],[RETURNS]])-(Table129[[#This Row],[EXCHANGED]]+Table129[[#This Row],[SALES]]+Table129[[#This Row],[ISSUES]])</f>
        <v>0</v>
      </c>
      <c r="I163" s="53">
        <v>0</v>
      </c>
      <c r="J163" s="58">
        <f t="shared" si="61"/>
        <v>0</v>
      </c>
      <c r="K163" s="53">
        <f>+'DAY26'!K163+'DAY27'!C163</f>
        <v>0</v>
      </c>
      <c r="L163" s="54">
        <f>+'DAY26'!L163+'DAY27'!D163</f>
        <v>0</v>
      </c>
      <c r="M163" s="55">
        <f>+'DAY26'!M163+'DAY27'!E163</f>
        <v>0</v>
      </c>
      <c r="N163" s="52">
        <f>+'DAY26'!N163+'DAY27'!F163</f>
        <v>0</v>
      </c>
      <c r="O163" s="276">
        <f>+'DAY26'!O163+'DAY27'!G163</f>
        <v>0</v>
      </c>
      <c r="P163" s="53">
        <f t="shared" si="56"/>
        <v>0</v>
      </c>
      <c r="Q163" s="54">
        <f t="shared" si="57"/>
        <v>0</v>
      </c>
      <c r="R163" s="55">
        <f t="shared" si="58"/>
        <v>0</v>
      </c>
      <c r="S163" s="52">
        <f t="shared" si="59"/>
        <v>0</v>
      </c>
      <c r="T163" s="276">
        <f t="shared" si="60"/>
        <v>0</v>
      </c>
      <c r="U163" s="62">
        <f t="shared" si="53"/>
        <v>0</v>
      </c>
    </row>
    <row r="164" spans="1:21" x14ac:dyDescent="0.25">
      <c r="A164" s="87" t="s">
        <v>77</v>
      </c>
      <c r="B164" s="52">
        <f>'DAY26'!H164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+(Table129[[#This Row],[OPENING ]]+Table129[[#This Row],[RECEIPTS]]+Table129[[#This Row],[RETURNS]])-(Table129[[#This Row],[EXCHANGED]]+Table129[[#This Row],[SALES]]+Table129[[#This Row],[ISSUES]])</f>
        <v>4</v>
      </c>
      <c r="I164" s="53">
        <v>0</v>
      </c>
      <c r="J164" s="58">
        <f t="shared" si="61"/>
        <v>-4</v>
      </c>
      <c r="K164" s="53">
        <f>+'DAY26'!K164+'DAY27'!C164</f>
        <v>0</v>
      </c>
      <c r="L164" s="54">
        <f>+'DAY26'!L164+'DAY27'!D164</f>
        <v>0</v>
      </c>
      <c r="M164" s="55">
        <f>+'DAY26'!M164+'DAY27'!E164</f>
        <v>0</v>
      </c>
      <c r="N164" s="52">
        <f>+'DAY26'!N164+'DAY27'!F164</f>
        <v>0</v>
      </c>
      <c r="O164" s="276">
        <f>+'DAY26'!O164+'DAY27'!G164</f>
        <v>0</v>
      </c>
      <c r="P164" s="53">
        <f t="shared" si="56"/>
        <v>0</v>
      </c>
      <c r="Q164" s="54">
        <f t="shared" si="57"/>
        <v>0</v>
      </c>
      <c r="R164" s="55">
        <f t="shared" si="58"/>
        <v>0</v>
      </c>
      <c r="S164" s="52">
        <f t="shared" si="59"/>
        <v>0</v>
      </c>
      <c r="T164" s="276">
        <f t="shared" si="60"/>
        <v>0</v>
      </c>
      <c r="U164" s="62">
        <f t="shared" si="53"/>
        <v>0</v>
      </c>
    </row>
    <row r="165" spans="1:21" x14ac:dyDescent="0.25">
      <c r="A165" s="109" t="s">
        <v>78</v>
      </c>
      <c r="B165" s="52">
        <f>'DAY26'!H165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+(Table129[[#This Row],[OPENING ]]+Table129[[#This Row],[RECEIPTS]]+Table129[[#This Row],[RETURNS]])-(Table129[[#This Row],[EXCHANGED]]+Table129[[#This Row],[SALES]]+Table129[[#This Row],[ISSUES]])</f>
        <v>0</v>
      </c>
      <c r="I165" s="53">
        <v>0</v>
      </c>
      <c r="J165" s="58">
        <f t="shared" si="61"/>
        <v>0</v>
      </c>
      <c r="K165" s="53">
        <f>+'DAY26'!K165+'DAY27'!C165</f>
        <v>0</v>
      </c>
      <c r="L165" s="54">
        <f>+'DAY26'!L165+'DAY27'!D165</f>
        <v>0</v>
      </c>
      <c r="M165" s="55">
        <f>+'DAY26'!M165+'DAY27'!E165</f>
        <v>0</v>
      </c>
      <c r="N165" s="52">
        <f>+'DAY26'!N165+'DAY27'!F165</f>
        <v>0</v>
      </c>
      <c r="O165" s="276">
        <f>+'DAY26'!O165+'DAY27'!G165</f>
        <v>0</v>
      </c>
      <c r="P165" s="53">
        <f t="shared" si="56"/>
        <v>0</v>
      </c>
      <c r="Q165" s="54">
        <f t="shared" si="57"/>
        <v>0</v>
      </c>
      <c r="R165" s="55">
        <f t="shared" si="58"/>
        <v>0</v>
      </c>
      <c r="S165" s="52">
        <f t="shared" si="59"/>
        <v>0</v>
      </c>
      <c r="T165" s="276">
        <f t="shared" si="60"/>
        <v>0</v>
      </c>
      <c r="U165" s="62">
        <f t="shared" si="53"/>
        <v>0</v>
      </c>
    </row>
    <row r="166" spans="1:21" x14ac:dyDescent="0.25">
      <c r="A166" s="109" t="s">
        <v>79</v>
      </c>
      <c r="B166" s="52">
        <f>'DAY26'!H166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+(Table129[[#This Row],[OPENING ]]+Table129[[#This Row],[RECEIPTS]]+Table129[[#This Row],[RETURNS]])-(Table129[[#This Row],[EXCHANGED]]+Table129[[#This Row],[SALES]]+Table129[[#This Row],[ISSUES]])</f>
        <v>0</v>
      </c>
      <c r="I166" s="53">
        <v>0</v>
      </c>
      <c r="J166" s="58">
        <f t="shared" si="61"/>
        <v>0</v>
      </c>
      <c r="K166" s="53">
        <f>+'DAY26'!K166+'DAY27'!C166</f>
        <v>0</v>
      </c>
      <c r="L166" s="54">
        <f>+'DAY26'!L166+'DAY27'!D166</f>
        <v>0</v>
      </c>
      <c r="M166" s="55">
        <f>+'DAY26'!M166+'DAY27'!E166</f>
        <v>0</v>
      </c>
      <c r="N166" s="52">
        <f>+'DAY26'!N166+'DAY27'!F166</f>
        <v>0</v>
      </c>
      <c r="O166" s="276">
        <f>+'DAY26'!O166+'DAY27'!G166</f>
        <v>0</v>
      </c>
      <c r="P166" s="53">
        <f t="shared" si="56"/>
        <v>0</v>
      </c>
      <c r="Q166" s="54">
        <f t="shared" si="57"/>
        <v>0</v>
      </c>
      <c r="R166" s="55">
        <f t="shared" si="58"/>
        <v>0</v>
      </c>
      <c r="S166" s="52">
        <f t="shared" si="59"/>
        <v>0</v>
      </c>
      <c r="T166" s="276">
        <f t="shared" si="60"/>
        <v>0</v>
      </c>
      <c r="U166" s="62">
        <f t="shared" si="53"/>
        <v>0</v>
      </c>
    </row>
    <row r="167" spans="1:21" x14ac:dyDescent="0.25">
      <c r="A167" s="109" t="s">
        <v>109</v>
      </c>
      <c r="B167" s="52">
        <f>'DAY26'!H167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+(Table129[[#This Row],[OPENING ]]+Table129[[#This Row],[RECEIPTS]]+Table129[[#This Row],[RETURNS]])-(Table129[[#This Row],[EXCHANGED]]+Table129[[#This Row],[SALES]]+Table129[[#This Row],[ISSUES]])</f>
        <v>317.2</v>
      </c>
      <c r="I167" s="53">
        <v>0</v>
      </c>
      <c r="J167" s="58">
        <f t="shared" si="61"/>
        <v>-317.2</v>
      </c>
      <c r="K167" s="53">
        <f>+'DAY26'!K167+'DAY27'!C167</f>
        <v>0</v>
      </c>
      <c r="L167" s="54">
        <f>+'DAY26'!L167+'DAY27'!D167</f>
        <v>0</v>
      </c>
      <c r="M167" s="55">
        <f>+'DAY26'!M167+'DAY27'!E167</f>
        <v>0</v>
      </c>
      <c r="N167" s="52">
        <f>+'DAY26'!N167+'DAY27'!F167</f>
        <v>0</v>
      </c>
      <c r="O167" s="276">
        <f>+'DAY26'!O167+'DAY27'!G167</f>
        <v>0</v>
      </c>
      <c r="P167" s="53">
        <f t="shared" si="56"/>
        <v>0</v>
      </c>
      <c r="Q167" s="54">
        <f t="shared" si="57"/>
        <v>0</v>
      </c>
      <c r="R167" s="55">
        <f t="shared" si="58"/>
        <v>0</v>
      </c>
      <c r="S167" s="52">
        <f t="shared" si="59"/>
        <v>0</v>
      </c>
      <c r="T167" s="276">
        <f t="shared" si="60"/>
        <v>0</v>
      </c>
      <c r="U167" s="62">
        <f t="shared" si="53"/>
        <v>0</v>
      </c>
    </row>
    <row r="168" spans="1:21" x14ac:dyDescent="0.25">
      <c r="A168" s="109" t="s">
        <v>110</v>
      </c>
      <c r="B168" s="52">
        <f>'DAY26'!H168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+(Table129[[#This Row],[OPENING ]]+Table129[[#This Row],[RECEIPTS]]+Table129[[#This Row],[RETURNS]])-(Table129[[#This Row],[EXCHANGED]]+Table129[[#This Row],[SALES]]+Table129[[#This Row],[ISSUES]])</f>
        <v>1254.2</v>
      </c>
      <c r="I168" s="53">
        <v>0</v>
      </c>
      <c r="J168" s="58">
        <f t="shared" si="61"/>
        <v>-1254.2</v>
      </c>
      <c r="K168" s="53">
        <f>+'DAY26'!K168+'DAY27'!C168</f>
        <v>0</v>
      </c>
      <c r="L168" s="54">
        <f>+'DAY26'!L168+'DAY27'!D168</f>
        <v>0</v>
      </c>
      <c r="M168" s="55">
        <f>+'DAY26'!M168+'DAY27'!E168</f>
        <v>0</v>
      </c>
      <c r="N168" s="52">
        <f>+'DAY26'!N168+'DAY27'!F168</f>
        <v>0</v>
      </c>
      <c r="O168" s="276">
        <f>+'DAY26'!O168+'DAY27'!G168</f>
        <v>0</v>
      </c>
      <c r="P168" s="53">
        <f t="shared" si="56"/>
        <v>0</v>
      </c>
      <c r="Q168" s="54">
        <f t="shared" si="57"/>
        <v>0</v>
      </c>
      <c r="R168" s="55">
        <f t="shared" si="58"/>
        <v>0</v>
      </c>
      <c r="S168" s="52">
        <f t="shared" si="59"/>
        <v>0</v>
      </c>
      <c r="T168" s="276">
        <f t="shared" si="60"/>
        <v>0</v>
      </c>
      <c r="U168" s="62">
        <f t="shared" si="53"/>
        <v>0</v>
      </c>
    </row>
    <row r="169" spans="1:21" x14ac:dyDescent="0.25">
      <c r="A169" s="109" t="s">
        <v>80</v>
      </c>
      <c r="B169" s="52">
        <f>'DAY26'!H169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+(Table129[[#This Row],[OPENING ]]+Table129[[#This Row],[RECEIPTS]]+Table129[[#This Row],[RETURNS]])-(Table129[[#This Row],[EXCHANGED]]+Table129[[#This Row],[SALES]]+Table129[[#This Row],[ISSUES]])</f>
        <v>0</v>
      </c>
      <c r="I169" s="53">
        <v>0</v>
      </c>
      <c r="J169" s="58">
        <f t="shared" si="61"/>
        <v>0</v>
      </c>
      <c r="K169" s="53">
        <f>+'DAY26'!K169+'DAY27'!C169</f>
        <v>0</v>
      </c>
      <c r="L169" s="54">
        <f>+'DAY26'!L169+'DAY27'!D169</f>
        <v>0</v>
      </c>
      <c r="M169" s="55">
        <f>+'DAY26'!M169+'DAY27'!E169</f>
        <v>0</v>
      </c>
      <c r="N169" s="52">
        <f>+'DAY26'!N169+'DAY27'!F169</f>
        <v>0</v>
      </c>
      <c r="O169" s="276">
        <f>+'DAY26'!O169+'DAY27'!G169</f>
        <v>0</v>
      </c>
      <c r="P169" s="53">
        <f t="shared" si="56"/>
        <v>0</v>
      </c>
      <c r="Q169" s="54">
        <f t="shared" si="57"/>
        <v>0</v>
      </c>
      <c r="R169" s="55">
        <f t="shared" si="58"/>
        <v>0</v>
      </c>
      <c r="S169" s="52">
        <f t="shared" si="59"/>
        <v>0</v>
      </c>
      <c r="T169" s="276">
        <f t="shared" si="60"/>
        <v>0</v>
      </c>
      <c r="U169" s="62">
        <f t="shared" si="53"/>
        <v>0</v>
      </c>
    </row>
    <row r="170" spans="1:21" x14ac:dyDescent="0.25">
      <c r="A170" s="109" t="s">
        <v>81</v>
      </c>
      <c r="B170" s="52">
        <f>'DAY26'!H170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+(Table129[[#This Row],[OPENING ]]+Table129[[#This Row],[RECEIPTS]]+Table129[[#This Row],[RETURNS]])-(Table129[[#This Row],[EXCHANGED]]+Table129[[#This Row],[SALES]]+Table129[[#This Row],[ISSUES]])</f>
        <v>0</v>
      </c>
      <c r="I170" s="53">
        <v>0</v>
      </c>
      <c r="J170" s="58">
        <f t="shared" si="61"/>
        <v>0</v>
      </c>
      <c r="K170" s="53">
        <f>+'DAY26'!K170+'DAY27'!C170</f>
        <v>0</v>
      </c>
      <c r="L170" s="54">
        <f>+'DAY26'!L170+'DAY27'!D170</f>
        <v>0</v>
      </c>
      <c r="M170" s="55">
        <f>+'DAY26'!M170+'DAY27'!E170</f>
        <v>0</v>
      </c>
      <c r="N170" s="52">
        <f>+'DAY26'!N170+'DAY27'!F170</f>
        <v>0</v>
      </c>
      <c r="O170" s="276">
        <f>+'DAY26'!O170+'DAY27'!G170</f>
        <v>0</v>
      </c>
      <c r="P170" s="53">
        <f t="shared" si="56"/>
        <v>0</v>
      </c>
      <c r="Q170" s="54">
        <f t="shared" si="57"/>
        <v>0</v>
      </c>
      <c r="R170" s="55">
        <f t="shared" si="58"/>
        <v>0</v>
      </c>
      <c r="S170" s="52">
        <f t="shared" si="59"/>
        <v>0</v>
      </c>
      <c r="T170" s="276">
        <f t="shared" si="60"/>
        <v>0</v>
      </c>
      <c r="U170" s="62">
        <f t="shared" si="53"/>
        <v>0</v>
      </c>
    </row>
    <row r="171" spans="1:21" x14ac:dyDescent="0.25">
      <c r="A171" s="89" t="s">
        <v>82</v>
      </c>
      <c r="B171" s="52">
        <f>'DAY26'!H171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+(Table129[[#This Row],[OPENING ]]+Table129[[#This Row],[RECEIPTS]]+Table129[[#This Row],[RETURNS]])-(Table129[[#This Row],[EXCHANGED]]+Table129[[#This Row],[SALES]]+Table129[[#This Row],[ISSUES]])</f>
        <v>0</v>
      </c>
      <c r="I171" s="53">
        <v>0</v>
      </c>
      <c r="J171" s="58">
        <f t="shared" si="61"/>
        <v>0</v>
      </c>
      <c r="K171" s="53">
        <f>+'DAY26'!K171+'DAY27'!C171</f>
        <v>0</v>
      </c>
      <c r="L171" s="54">
        <f>+'DAY26'!L171+'DAY27'!D171</f>
        <v>0</v>
      </c>
      <c r="M171" s="55">
        <f>+'DAY26'!M171+'DAY27'!E171</f>
        <v>0</v>
      </c>
      <c r="N171" s="52">
        <f>+'DAY26'!N171+'DAY27'!F171</f>
        <v>0</v>
      </c>
      <c r="O171" s="276">
        <f>+'DAY26'!O171+'DAY27'!G171</f>
        <v>0</v>
      </c>
      <c r="P171" s="53">
        <f t="shared" si="56"/>
        <v>0</v>
      </c>
      <c r="Q171" s="54">
        <f t="shared" si="57"/>
        <v>0</v>
      </c>
      <c r="R171" s="55">
        <f t="shared" si="58"/>
        <v>0</v>
      </c>
      <c r="S171" s="52">
        <f t="shared" si="59"/>
        <v>0</v>
      </c>
      <c r="T171" s="276">
        <f t="shared" si="60"/>
        <v>0</v>
      </c>
      <c r="U171" s="62">
        <f t="shared" si="53"/>
        <v>0</v>
      </c>
    </row>
    <row r="172" spans="1:21" x14ac:dyDescent="0.25">
      <c r="A172" s="90" t="s">
        <v>83</v>
      </c>
      <c r="B172" s="52">
        <f>'DAY26'!H172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+(Table129[[#This Row],[OPENING ]]+Table129[[#This Row],[RECEIPTS]]+Table129[[#This Row],[RETURNS]])-(Table129[[#This Row],[EXCHANGED]]+Table129[[#This Row],[SALES]]+Table129[[#This Row],[ISSUES]])</f>
        <v>504.2</v>
      </c>
      <c r="I172" s="53">
        <v>0</v>
      </c>
      <c r="J172" s="58">
        <f t="shared" si="61"/>
        <v>-504.2</v>
      </c>
      <c r="K172" s="53">
        <f>+'DAY26'!K172+'DAY27'!C172</f>
        <v>0</v>
      </c>
      <c r="L172" s="54">
        <f>+'DAY26'!L172+'DAY27'!D172</f>
        <v>0</v>
      </c>
      <c r="M172" s="55">
        <f>+'DAY26'!M172+'DAY27'!E172</f>
        <v>0</v>
      </c>
      <c r="N172" s="52">
        <f>+'DAY26'!N172+'DAY27'!F172</f>
        <v>0</v>
      </c>
      <c r="O172" s="276">
        <f>+'DAY26'!O172+'DAY27'!G172</f>
        <v>0</v>
      </c>
      <c r="P172" s="53">
        <f t="shared" si="56"/>
        <v>0</v>
      </c>
      <c r="Q172" s="54">
        <f t="shared" si="57"/>
        <v>0</v>
      </c>
      <c r="R172" s="55">
        <f t="shared" si="58"/>
        <v>0</v>
      </c>
      <c r="S172" s="52">
        <f t="shared" si="59"/>
        <v>0</v>
      </c>
      <c r="T172" s="276">
        <f t="shared" si="60"/>
        <v>0</v>
      </c>
      <c r="U172" s="62">
        <f t="shared" si="53"/>
        <v>0</v>
      </c>
    </row>
    <row r="173" spans="1:21" x14ac:dyDescent="0.25">
      <c r="A173" s="90" t="s">
        <v>86</v>
      </c>
      <c r="B173" s="52">
        <f>'DAY26'!H173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+(Table129[[#This Row],[OPENING ]]+Table129[[#This Row],[RECEIPTS]]+Table129[[#This Row],[RETURNS]])-(Table129[[#This Row],[EXCHANGED]]+Table129[[#This Row],[SALES]]+Table129[[#This Row],[ISSUES]])</f>
        <v>4.8</v>
      </c>
      <c r="I173" s="53">
        <v>0</v>
      </c>
      <c r="J173" s="58">
        <f t="shared" si="61"/>
        <v>-4.8</v>
      </c>
      <c r="K173" s="53">
        <f>+'DAY26'!K173+'DAY27'!C173</f>
        <v>0</v>
      </c>
      <c r="L173" s="54">
        <f>+'DAY26'!L173+'DAY27'!D173</f>
        <v>0</v>
      </c>
      <c r="M173" s="55">
        <f>+'DAY26'!M173+'DAY27'!E173</f>
        <v>0</v>
      </c>
      <c r="N173" s="52">
        <f>+'DAY26'!N173+'DAY27'!F173</f>
        <v>0</v>
      </c>
      <c r="O173" s="276">
        <f>+'DAY26'!O173+'DAY27'!G173</f>
        <v>0</v>
      </c>
      <c r="P173" s="53">
        <f t="shared" si="56"/>
        <v>0</v>
      </c>
      <c r="Q173" s="54">
        <f t="shared" si="57"/>
        <v>0</v>
      </c>
      <c r="R173" s="55">
        <f t="shared" si="58"/>
        <v>0</v>
      </c>
      <c r="S173" s="52">
        <f t="shared" si="59"/>
        <v>0</v>
      </c>
      <c r="T173" s="276">
        <f t="shared" si="60"/>
        <v>0</v>
      </c>
      <c r="U173" s="62">
        <f t="shared" si="53"/>
        <v>0</v>
      </c>
    </row>
    <row r="174" spans="1:21" x14ac:dyDescent="0.25">
      <c r="A174" s="94" t="s">
        <v>85</v>
      </c>
      <c r="B174" s="52">
        <f>'DAY26'!H174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+(Table129[[#This Row],[OPENING ]]+Table129[[#This Row],[RECEIPTS]]+Table129[[#This Row],[RETURNS]])-(Table129[[#This Row],[EXCHANGED]]+Table129[[#This Row],[SALES]]+Table129[[#This Row],[ISSUES]])</f>
        <v>800.8</v>
      </c>
      <c r="I174" s="53">
        <v>0</v>
      </c>
      <c r="J174" s="58">
        <f t="shared" si="61"/>
        <v>-800.8</v>
      </c>
      <c r="K174" s="53">
        <f>+'DAY26'!K174+'DAY27'!C174</f>
        <v>0</v>
      </c>
      <c r="L174" s="54">
        <f>+'DAY26'!L174+'DAY27'!D174</f>
        <v>0</v>
      </c>
      <c r="M174" s="55">
        <f>+'DAY26'!M174+'DAY27'!E174</f>
        <v>0</v>
      </c>
      <c r="N174" s="52">
        <f>+'DAY26'!N174+'DAY27'!F174</f>
        <v>0</v>
      </c>
      <c r="O174" s="276">
        <f>+'DAY26'!O174+'DAY27'!G174</f>
        <v>1.2</v>
      </c>
      <c r="P174" s="53">
        <f t="shared" si="56"/>
        <v>0</v>
      </c>
      <c r="Q174" s="54">
        <f t="shared" si="57"/>
        <v>0</v>
      </c>
      <c r="R174" s="55">
        <f t="shared" si="58"/>
        <v>0</v>
      </c>
      <c r="S174" s="52">
        <f t="shared" si="59"/>
        <v>0</v>
      </c>
      <c r="T174" s="276">
        <f t="shared" si="60"/>
        <v>4.4444444444444446E-2</v>
      </c>
      <c r="U174" s="62">
        <f t="shared" si="53"/>
        <v>18018</v>
      </c>
    </row>
    <row r="175" spans="1:21" x14ac:dyDescent="0.25">
      <c r="A175" s="90" t="s">
        <v>84</v>
      </c>
      <c r="B175" s="52">
        <f>'DAY26'!H175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+(Table129[[#This Row],[OPENING ]]+Table129[[#This Row],[RECEIPTS]]+Table129[[#This Row],[RETURNS]])-(Table129[[#This Row],[EXCHANGED]]+Table129[[#This Row],[SALES]]+Table129[[#This Row],[ISSUES]])</f>
        <v>0</v>
      </c>
      <c r="I175" s="53">
        <v>0</v>
      </c>
      <c r="J175" s="58">
        <f t="shared" si="61"/>
        <v>0</v>
      </c>
      <c r="K175" s="53">
        <f>+'DAY26'!K175+'DAY27'!C175</f>
        <v>0</v>
      </c>
      <c r="L175" s="54">
        <f>+'DAY26'!L175+'DAY27'!D175</f>
        <v>0</v>
      </c>
      <c r="M175" s="55">
        <f>+'DAY26'!M175+'DAY27'!E175</f>
        <v>0</v>
      </c>
      <c r="N175" s="52">
        <f>+'DAY26'!N175+'DAY27'!F175</f>
        <v>0</v>
      </c>
      <c r="O175" s="276">
        <f>+'DAY26'!O175+'DAY27'!G175</f>
        <v>0</v>
      </c>
      <c r="P175" s="53">
        <f t="shared" si="56"/>
        <v>0</v>
      </c>
      <c r="Q175" s="54">
        <f t="shared" si="57"/>
        <v>0</v>
      </c>
      <c r="R175" s="55">
        <f t="shared" si="58"/>
        <v>0</v>
      </c>
      <c r="S175" s="52">
        <f t="shared" si="59"/>
        <v>0</v>
      </c>
      <c r="T175" s="276">
        <f t="shared" si="60"/>
        <v>0</v>
      </c>
      <c r="U175" s="62">
        <f t="shared" si="53"/>
        <v>0</v>
      </c>
    </row>
    <row r="176" spans="1:21" x14ac:dyDescent="0.25">
      <c r="A176" s="318" t="s">
        <v>87</v>
      </c>
      <c r="B176" s="52">
        <f>'DAY26'!H176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+(Table129[[#This Row],[OPENING ]]+Table129[[#This Row],[RECEIPTS]]+Table129[[#This Row],[RETURNS]])-(Table129[[#This Row],[EXCHANGED]]+Table129[[#This Row],[SALES]]+Table129[[#This Row],[ISSUES]])</f>
        <v>0</v>
      </c>
      <c r="I176" s="53">
        <v>0</v>
      </c>
      <c r="J176" s="58">
        <f t="shared" si="61"/>
        <v>0</v>
      </c>
      <c r="K176" s="53">
        <f>+'DAY26'!K176+'DAY27'!C176</f>
        <v>0</v>
      </c>
      <c r="L176" s="54">
        <f>+'DAY26'!L176+'DAY27'!D176</f>
        <v>0</v>
      </c>
      <c r="M176" s="55">
        <f>+'DAY26'!M176+'DAY27'!E176</f>
        <v>0</v>
      </c>
      <c r="N176" s="52">
        <f>+'DAY26'!N176+'DAY27'!F176</f>
        <v>0</v>
      </c>
      <c r="O176" s="276">
        <f>+'DAY26'!O176+'DAY27'!G176</f>
        <v>0</v>
      </c>
      <c r="P176" s="53">
        <f t="shared" si="56"/>
        <v>0</v>
      </c>
      <c r="Q176" s="54">
        <f t="shared" si="57"/>
        <v>0</v>
      </c>
      <c r="R176" s="55">
        <f t="shared" si="58"/>
        <v>0</v>
      </c>
      <c r="S176" s="52">
        <f t="shared" si="59"/>
        <v>0</v>
      </c>
      <c r="T176" s="276">
        <f t="shared" si="60"/>
        <v>0</v>
      </c>
      <c r="U176" s="62">
        <f t="shared" si="53"/>
        <v>0</v>
      </c>
    </row>
    <row r="177" spans="1:21" x14ac:dyDescent="0.25">
      <c r="A177" s="318" t="s">
        <v>89</v>
      </c>
      <c r="B177" s="52">
        <f>'DAY26'!H177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+(Table129[[#This Row],[OPENING ]]+Table129[[#This Row],[RECEIPTS]]+Table129[[#This Row],[RETURNS]])-(Table129[[#This Row],[EXCHANGED]]+Table129[[#This Row],[SALES]]+Table129[[#This Row],[ISSUES]])</f>
        <v>17.8</v>
      </c>
      <c r="I177" s="53">
        <v>0</v>
      </c>
      <c r="J177" s="58">
        <f t="shared" si="61"/>
        <v>-17.8</v>
      </c>
      <c r="K177" s="53">
        <f>+'DAY26'!K177+'DAY27'!C177</f>
        <v>0</v>
      </c>
      <c r="L177" s="54">
        <f>+'DAY26'!L177+'DAY27'!D177</f>
        <v>0</v>
      </c>
      <c r="M177" s="55">
        <f>+'DAY26'!M177+'DAY27'!E177</f>
        <v>0</v>
      </c>
      <c r="N177" s="52">
        <f>+'DAY26'!N177+'DAY27'!F177</f>
        <v>0</v>
      </c>
      <c r="O177" s="276">
        <f>+'DAY26'!O177+'DAY27'!G177</f>
        <v>0</v>
      </c>
      <c r="P177" s="53">
        <f t="shared" si="56"/>
        <v>0</v>
      </c>
      <c r="Q177" s="54">
        <f t="shared" si="57"/>
        <v>0</v>
      </c>
      <c r="R177" s="55">
        <f t="shared" si="58"/>
        <v>0</v>
      </c>
      <c r="S177" s="52">
        <f t="shared" si="59"/>
        <v>0</v>
      </c>
      <c r="T177" s="276">
        <f t="shared" si="60"/>
        <v>0</v>
      </c>
      <c r="U177" s="62">
        <f t="shared" si="53"/>
        <v>0</v>
      </c>
    </row>
    <row r="178" spans="1:21" x14ac:dyDescent="0.25">
      <c r="A178" s="318" t="s">
        <v>88</v>
      </c>
      <c r="B178" s="52">
        <f>'DAY26'!H178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+(Table129[[#This Row],[OPENING ]]+Table129[[#This Row],[RECEIPTS]]+Table129[[#This Row],[RETURNS]])-(Table129[[#This Row],[EXCHANGED]]+Table129[[#This Row],[SALES]]+Table129[[#This Row],[ISSUES]])</f>
        <v>0</v>
      </c>
      <c r="I178" s="53">
        <v>0</v>
      </c>
      <c r="J178" s="58">
        <f t="shared" si="61"/>
        <v>0</v>
      </c>
      <c r="K178" s="53">
        <f>+'DAY26'!K178+'DAY27'!C178</f>
        <v>0</v>
      </c>
      <c r="L178" s="54">
        <f>+'DAY26'!L178+'DAY27'!D178</f>
        <v>0</v>
      </c>
      <c r="M178" s="55">
        <f>+'DAY26'!M178+'DAY27'!E178</f>
        <v>0</v>
      </c>
      <c r="N178" s="52">
        <f>+'DAY26'!N178+'DAY27'!F178</f>
        <v>0</v>
      </c>
      <c r="O178" s="276">
        <f>+'DAY26'!O178+'DAY27'!G178</f>
        <v>0</v>
      </c>
      <c r="P178" s="53">
        <f t="shared" si="56"/>
        <v>0</v>
      </c>
      <c r="Q178" s="54">
        <f t="shared" si="57"/>
        <v>0</v>
      </c>
      <c r="R178" s="55">
        <f t="shared" si="58"/>
        <v>0</v>
      </c>
      <c r="S178" s="52">
        <f t="shared" si="59"/>
        <v>0</v>
      </c>
      <c r="T178" s="276">
        <f t="shared" si="60"/>
        <v>0</v>
      </c>
      <c r="U178" s="62">
        <f t="shared" si="53"/>
        <v>0</v>
      </c>
    </row>
    <row r="179" spans="1:21" x14ac:dyDescent="0.25">
      <c r="A179" s="88" t="s">
        <v>90</v>
      </c>
      <c r="B179" s="52">
        <f>'DAY26'!H179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+(Table129[[#This Row],[OPENING ]]+Table129[[#This Row],[RECEIPTS]]+Table129[[#This Row],[RETURNS]])-(Table129[[#This Row],[EXCHANGED]]+Table129[[#This Row],[SALES]]+Table129[[#This Row],[ISSUES]])</f>
        <v>0</v>
      </c>
      <c r="I179" s="53">
        <v>0</v>
      </c>
      <c r="J179" s="58">
        <f t="shared" si="61"/>
        <v>0</v>
      </c>
      <c r="K179" s="53">
        <f>+'DAY26'!K179+'DAY27'!C179</f>
        <v>0</v>
      </c>
      <c r="L179" s="54">
        <f>+'DAY26'!L179+'DAY27'!D179</f>
        <v>0</v>
      </c>
      <c r="M179" s="55">
        <f>+'DAY26'!M179+'DAY27'!E179</f>
        <v>0</v>
      </c>
      <c r="N179" s="52">
        <f>+'DAY26'!N179+'DAY27'!F179</f>
        <v>0</v>
      </c>
      <c r="O179" s="276">
        <f>+'DAY26'!O179+'DAY27'!G179</f>
        <v>0</v>
      </c>
      <c r="P179" s="53">
        <f t="shared" si="56"/>
        <v>0</v>
      </c>
      <c r="Q179" s="54">
        <f t="shared" si="57"/>
        <v>0</v>
      </c>
      <c r="R179" s="55">
        <f t="shared" si="58"/>
        <v>0</v>
      </c>
      <c r="S179" s="52">
        <f t="shared" si="59"/>
        <v>0</v>
      </c>
      <c r="T179" s="276">
        <f t="shared" si="60"/>
        <v>0</v>
      </c>
      <c r="U179" s="62">
        <f t="shared" si="53"/>
        <v>0</v>
      </c>
    </row>
    <row r="180" spans="1:21" x14ac:dyDescent="0.25">
      <c r="A180" s="88" t="s">
        <v>91</v>
      </c>
      <c r="B180" s="52">
        <f>'DAY26'!H180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+(Table129[[#This Row],[OPENING ]]+Table129[[#This Row],[RECEIPTS]]+Table129[[#This Row],[RETURNS]])-(Table129[[#This Row],[EXCHANGED]]+Table129[[#This Row],[SALES]]+Table129[[#This Row],[ISSUES]])</f>
        <v>368.44</v>
      </c>
      <c r="I180" s="53">
        <v>0</v>
      </c>
      <c r="J180" s="58">
        <f t="shared" si="61"/>
        <v>-368.44</v>
      </c>
      <c r="K180" s="53">
        <f>+'DAY26'!K180+'DAY27'!C180</f>
        <v>0</v>
      </c>
      <c r="L180" s="54">
        <f>+'DAY26'!L180+'DAY27'!D180</f>
        <v>0</v>
      </c>
      <c r="M180" s="55">
        <f>+'DAY26'!M180+'DAY27'!E180</f>
        <v>0</v>
      </c>
      <c r="N180" s="52">
        <f>+'DAY26'!N180+'DAY27'!F180</f>
        <v>0</v>
      </c>
      <c r="O180" s="276">
        <f>+'DAY26'!O180+'DAY27'!G180</f>
        <v>87.2</v>
      </c>
      <c r="P180" s="53">
        <f t="shared" si="56"/>
        <v>0</v>
      </c>
      <c r="Q180" s="54">
        <f t="shared" si="57"/>
        <v>0</v>
      </c>
      <c r="R180" s="55">
        <f t="shared" si="58"/>
        <v>0</v>
      </c>
      <c r="S180" s="52">
        <f t="shared" si="59"/>
        <v>0</v>
      </c>
      <c r="T180" s="276">
        <f t="shared" si="60"/>
        <v>3.2296296296296299</v>
      </c>
      <c r="U180" s="62">
        <f t="shared" si="53"/>
        <v>114.08119266055046</v>
      </c>
    </row>
    <row r="181" spans="1:21" x14ac:dyDescent="0.25">
      <c r="A181" s="88" t="s">
        <v>92</v>
      </c>
      <c r="B181" s="52">
        <f>'DAY26'!H181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+(Table129[[#This Row],[OPENING ]]+Table129[[#This Row],[RECEIPTS]]+Table129[[#This Row],[RETURNS]])-(Table129[[#This Row],[EXCHANGED]]+Table129[[#This Row],[SALES]]+Table129[[#This Row],[ISSUES]])</f>
        <v>0</v>
      </c>
      <c r="I181" s="53">
        <v>0</v>
      </c>
      <c r="J181" s="58">
        <f t="shared" si="61"/>
        <v>0</v>
      </c>
      <c r="K181" s="53">
        <f>+'DAY26'!K181+'DAY27'!C181</f>
        <v>0</v>
      </c>
      <c r="L181" s="54">
        <f>+'DAY26'!L181+'DAY27'!D181</f>
        <v>0</v>
      </c>
      <c r="M181" s="55">
        <f>+'DAY26'!M181+'DAY27'!E181</f>
        <v>0</v>
      </c>
      <c r="N181" s="52">
        <f>+'DAY26'!N181+'DAY27'!F181</f>
        <v>0</v>
      </c>
      <c r="O181" s="276">
        <f>+'DAY26'!O181+'DAY27'!G181</f>
        <v>0</v>
      </c>
      <c r="P181" s="53">
        <f t="shared" si="56"/>
        <v>0</v>
      </c>
      <c r="Q181" s="54">
        <f t="shared" si="57"/>
        <v>0</v>
      </c>
      <c r="R181" s="55">
        <f t="shared" si="58"/>
        <v>0</v>
      </c>
      <c r="S181" s="52">
        <f t="shared" si="59"/>
        <v>0</v>
      </c>
      <c r="T181" s="276">
        <f t="shared" si="60"/>
        <v>0</v>
      </c>
      <c r="U181" s="62">
        <f t="shared" si="53"/>
        <v>0</v>
      </c>
    </row>
    <row r="182" spans="1:21" x14ac:dyDescent="0.25">
      <c r="A182" s="88" t="s">
        <v>111</v>
      </c>
      <c r="B182" s="52">
        <f>'DAY26'!H182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+(Table129[[#This Row],[OPENING ]]+Table129[[#This Row],[RECEIPTS]]+Table129[[#This Row],[RETURNS]])-(Table129[[#This Row],[EXCHANGED]]+Table129[[#This Row],[SALES]]+Table129[[#This Row],[ISSUES]])</f>
        <v>0</v>
      </c>
      <c r="I182" s="53">
        <v>0</v>
      </c>
      <c r="J182" s="58">
        <f t="shared" si="61"/>
        <v>0</v>
      </c>
      <c r="K182" s="53">
        <f>+'DAY26'!K182+'DAY27'!C182</f>
        <v>0</v>
      </c>
      <c r="L182" s="54">
        <f>+'DAY26'!L182+'DAY27'!D182</f>
        <v>0</v>
      </c>
      <c r="M182" s="55">
        <f>+'DAY26'!M182+'DAY27'!E182</f>
        <v>0</v>
      </c>
      <c r="N182" s="52">
        <f>+'DAY26'!N182+'DAY27'!F182</f>
        <v>0</v>
      </c>
      <c r="O182" s="276">
        <f>+'DAY26'!O182+'DAY27'!G182</f>
        <v>0</v>
      </c>
      <c r="P182" s="53">
        <f t="shared" si="56"/>
        <v>0</v>
      </c>
      <c r="Q182" s="54">
        <f t="shared" si="57"/>
        <v>0</v>
      </c>
      <c r="R182" s="55">
        <f t="shared" si="58"/>
        <v>0</v>
      </c>
      <c r="S182" s="52">
        <f t="shared" si="59"/>
        <v>0</v>
      </c>
      <c r="T182" s="276">
        <f t="shared" si="60"/>
        <v>0</v>
      </c>
      <c r="U182" s="62">
        <f t="shared" si="53"/>
        <v>0</v>
      </c>
    </row>
    <row r="183" spans="1:21" x14ac:dyDescent="0.25">
      <c r="A183" s="87" t="s">
        <v>53</v>
      </c>
      <c r="B183" s="52">
        <f>'DAY26'!H183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+(Table129[[#This Row],[OPENING ]]+Table129[[#This Row],[RECEIPTS]]+Table129[[#This Row],[RETURNS]])-(Table129[[#This Row],[EXCHANGED]]+Table129[[#This Row],[SALES]]+Table129[[#This Row],[ISSUES]])</f>
        <v>0</v>
      </c>
      <c r="I183" s="53">
        <v>0</v>
      </c>
      <c r="J183" s="58">
        <f t="shared" si="61"/>
        <v>0</v>
      </c>
      <c r="K183" s="53">
        <f>+'DAY26'!K183+'DAY27'!C183</f>
        <v>0</v>
      </c>
      <c r="L183" s="54">
        <f>+'DAY26'!L183+'DAY27'!D183</f>
        <v>0</v>
      </c>
      <c r="M183" s="55">
        <f>+'DAY26'!M183+'DAY27'!E183</f>
        <v>0</v>
      </c>
      <c r="N183" s="52">
        <f>+'DAY26'!N183+'DAY27'!F183</f>
        <v>0</v>
      </c>
      <c r="O183" s="276">
        <f>+'DAY26'!O183+'DAY27'!G183</f>
        <v>0</v>
      </c>
      <c r="P183" s="53">
        <f t="shared" si="56"/>
        <v>0</v>
      </c>
      <c r="Q183" s="54">
        <f t="shared" si="57"/>
        <v>0</v>
      </c>
      <c r="R183" s="55">
        <f t="shared" si="58"/>
        <v>0</v>
      </c>
      <c r="S183" s="52">
        <f t="shared" si="59"/>
        <v>0</v>
      </c>
      <c r="T183" s="276">
        <f t="shared" si="60"/>
        <v>0</v>
      </c>
      <c r="U183" s="62">
        <f t="shared" si="53"/>
        <v>0</v>
      </c>
    </row>
    <row r="184" spans="1:21" x14ac:dyDescent="0.25">
      <c r="A184" s="321" t="s">
        <v>93</v>
      </c>
      <c r="B184" s="52">
        <f>'DAY26'!H184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+(Table129[[#This Row],[OPENING ]]+Table129[[#This Row],[RECEIPTS]]+Table129[[#This Row],[RETURNS]])-(Table129[[#This Row],[EXCHANGED]]+Table129[[#This Row],[SALES]]+Table129[[#This Row],[ISSUES]])</f>
        <v>0</v>
      </c>
      <c r="I184" s="53">
        <v>0</v>
      </c>
      <c r="J184" s="58">
        <f t="shared" si="61"/>
        <v>0</v>
      </c>
      <c r="K184" s="53">
        <f>+'DAY26'!K184+'DAY27'!C184</f>
        <v>0</v>
      </c>
      <c r="L184" s="54">
        <f>+'DAY26'!L184+'DAY27'!D184</f>
        <v>0</v>
      </c>
      <c r="M184" s="55">
        <f>+'DAY26'!M184+'DAY27'!E184</f>
        <v>0</v>
      </c>
      <c r="N184" s="52">
        <f>+'DAY26'!N184+'DAY27'!F184</f>
        <v>0</v>
      </c>
      <c r="O184" s="276">
        <f>+'DAY26'!O184+'DAY27'!G184</f>
        <v>0</v>
      </c>
      <c r="P184" s="53">
        <f t="shared" si="56"/>
        <v>0</v>
      </c>
      <c r="Q184" s="54">
        <f t="shared" si="57"/>
        <v>0</v>
      </c>
      <c r="R184" s="55">
        <f t="shared" si="58"/>
        <v>0</v>
      </c>
      <c r="S184" s="52">
        <f t="shared" si="59"/>
        <v>0</v>
      </c>
      <c r="T184" s="276">
        <f t="shared" si="60"/>
        <v>0</v>
      </c>
      <c r="U184" s="62">
        <f t="shared" si="53"/>
        <v>0</v>
      </c>
    </row>
    <row r="185" spans="1:21" x14ac:dyDescent="0.25">
      <c r="A185" s="321" t="s">
        <v>94</v>
      </c>
      <c r="B185" s="52">
        <f>'DAY26'!H185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+(Table129[[#This Row],[OPENING ]]+Table129[[#This Row],[RECEIPTS]]+Table129[[#This Row],[RETURNS]])-(Table129[[#This Row],[EXCHANGED]]+Table129[[#This Row],[SALES]]+Table129[[#This Row],[ISSUES]])</f>
        <v>0</v>
      </c>
      <c r="I185" s="53">
        <v>0</v>
      </c>
      <c r="J185" s="58">
        <f t="shared" si="61"/>
        <v>0</v>
      </c>
      <c r="K185" s="53">
        <f>+'DAY26'!K185+'DAY27'!C185</f>
        <v>0</v>
      </c>
      <c r="L185" s="54">
        <f>+'DAY26'!L185+'DAY27'!D185</f>
        <v>0</v>
      </c>
      <c r="M185" s="55">
        <f>+'DAY26'!M185+'DAY27'!E185</f>
        <v>0</v>
      </c>
      <c r="N185" s="52">
        <f>+'DAY26'!N185+'DAY27'!F185</f>
        <v>0</v>
      </c>
      <c r="O185" s="276">
        <f>+'DAY26'!O185+'DAY27'!G185</f>
        <v>0</v>
      </c>
      <c r="P185" s="53">
        <f t="shared" si="56"/>
        <v>0</v>
      </c>
      <c r="Q185" s="54">
        <f t="shared" si="57"/>
        <v>0</v>
      </c>
      <c r="R185" s="55">
        <f t="shared" si="58"/>
        <v>0</v>
      </c>
      <c r="S185" s="52">
        <f t="shared" si="59"/>
        <v>0</v>
      </c>
      <c r="T185" s="276">
        <f t="shared" si="60"/>
        <v>0</v>
      </c>
      <c r="U185" s="62">
        <f t="shared" si="53"/>
        <v>0</v>
      </c>
    </row>
    <row r="186" spans="1:21" x14ac:dyDescent="0.25">
      <c r="A186" s="84" t="s">
        <v>97</v>
      </c>
      <c r="B186" s="52">
        <f>'DAY26'!H186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+(Table129[[#This Row],[OPENING ]]+Table129[[#This Row],[RECEIPTS]]+Table129[[#This Row],[RETURNS]])-(Table129[[#This Row],[EXCHANGED]]+Table129[[#This Row],[SALES]]+Table129[[#This Row],[ISSUES]])</f>
        <v>655.4</v>
      </c>
      <c r="I186" s="53">
        <v>0</v>
      </c>
      <c r="J186" s="58">
        <f t="shared" si="61"/>
        <v>-655.4</v>
      </c>
      <c r="K186" s="53">
        <f>+'DAY26'!K186+'DAY27'!C186</f>
        <v>0</v>
      </c>
      <c r="L186" s="54">
        <f>+'DAY26'!L186+'DAY27'!D186</f>
        <v>0</v>
      </c>
      <c r="M186" s="55">
        <f>+'DAY26'!M186+'DAY27'!E186</f>
        <v>0</v>
      </c>
      <c r="N186" s="52">
        <f>+'DAY26'!N186+'DAY27'!F186</f>
        <v>0</v>
      </c>
      <c r="O186" s="276">
        <f>+'DAY26'!O186+'DAY27'!G186</f>
        <v>0</v>
      </c>
      <c r="P186" s="53">
        <f t="shared" si="56"/>
        <v>0</v>
      </c>
      <c r="Q186" s="54">
        <f t="shared" si="57"/>
        <v>0</v>
      </c>
      <c r="R186" s="55">
        <f t="shared" si="58"/>
        <v>0</v>
      </c>
      <c r="S186" s="52">
        <f t="shared" si="59"/>
        <v>0</v>
      </c>
      <c r="T186" s="276">
        <f t="shared" si="60"/>
        <v>0</v>
      </c>
      <c r="U186" s="62">
        <f t="shared" si="53"/>
        <v>0</v>
      </c>
    </row>
    <row r="187" spans="1:21" x14ac:dyDescent="0.25">
      <c r="A187" s="84" t="s">
        <v>96</v>
      </c>
      <c r="B187" s="52">
        <f>'DAY26'!H187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+(Table129[[#This Row],[OPENING ]]+Table129[[#This Row],[RECEIPTS]]+Table129[[#This Row],[RETURNS]])-(Table129[[#This Row],[EXCHANGED]]+Table129[[#This Row],[SALES]]+Table129[[#This Row],[ISSUES]])</f>
        <v>0</v>
      </c>
      <c r="I187" s="53">
        <v>0</v>
      </c>
      <c r="J187" s="58">
        <f t="shared" si="61"/>
        <v>0</v>
      </c>
      <c r="K187" s="53">
        <f>+'DAY26'!K187+'DAY27'!C187</f>
        <v>0</v>
      </c>
      <c r="L187" s="54">
        <f>+'DAY26'!L187+'DAY27'!D187</f>
        <v>0</v>
      </c>
      <c r="M187" s="55">
        <f>+'DAY26'!M187+'DAY27'!E187</f>
        <v>0</v>
      </c>
      <c r="N187" s="52">
        <f>+'DAY26'!N187+'DAY27'!F187</f>
        <v>0</v>
      </c>
      <c r="O187" s="276">
        <f>+'DAY26'!O187+'DAY27'!G187</f>
        <v>0</v>
      </c>
      <c r="P187" s="53">
        <f t="shared" si="56"/>
        <v>0</v>
      </c>
      <c r="Q187" s="54">
        <f t="shared" si="57"/>
        <v>0</v>
      </c>
      <c r="R187" s="55">
        <f t="shared" si="58"/>
        <v>0</v>
      </c>
      <c r="S187" s="52">
        <f t="shared" si="59"/>
        <v>0</v>
      </c>
      <c r="T187" s="276">
        <f t="shared" si="60"/>
        <v>0</v>
      </c>
      <c r="U187" s="62">
        <f t="shared" si="53"/>
        <v>0</v>
      </c>
    </row>
    <row r="188" spans="1:21" x14ac:dyDescent="0.25">
      <c r="A188" s="84" t="s">
        <v>95</v>
      </c>
      <c r="B188" s="52">
        <f>'DAY26'!H188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+(Table129[[#This Row],[OPENING ]]+Table129[[#This Row],[RECEIPTS]]+Table129[[#This Row],[RETURNS]])-(Table129[[#This Row],[EXCHANGED]]+Table129[[#This Row],[SALES]]+Table129[[#This Row],[ISSUES]])</f>
        <v>9.8000000000000007</v>
      </c>
      <c r="I188" s="53">
        <v>0</v>
      </c>
      <c r="J188" s="58">
        <f t="shared" si="61"/>
        <v>-9.8000000000000007</v>
      </c>
      <c r="K188" s="53">
        <f>+'DAY26'!K188+'DAY27'!C188</f>
        <v>0</v>
      </c>
      <c r="L188" s="54">
        <f>+'DAY26'!L188+'DAY27'!D188</f>
        <v>0</v>
      </c>
      <c r="M188" s="55">
        <f>+'DAY26'!M188+'DAY27'!E188</f>
        <v>0</v>
      </c>
      <c r="N188" s="52">
        <f>+'DAY26'!N188+'DAY27'!F188</f>
        <v>0</v>
      </c>
      <c r="O188" s="276">
        <f>+'DAY26'!O188+'DAY27'!G188</f>
        <v>0</v>
      </c>
      <c r="P188" s="53">
        <f t="shared" si="56"/>
        <v>0</v>
      </c>
      <c r="Q188" s="54">
        <f t="shared" si="57"/>
        <v>0</v>
      </c>
      <c r="R188" s="55">
        <f t="shared" si="58"/>
        <v>0</v>
      </c>
      <c r="S188" s="52">
        <f t="shared" si="59"/>
        <v>0</v>
      </c>
      <c r="T188" s="276">
        <f t="shared" si="60"/>
        <v>0</v>
      </c>
      <c r="U188" s="62">
        <f t="shared" si="53"/>
        <v>0</v>
      </c>
    </row>
    <row r="189" spans="1:21" x14ac:dyDescent="0.25">
      <c r="A189" s="92" t="s">
        <v>98</v>
      </c>
      <c r="B189" s="52">
        <f>'DAY26'!H189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+(Table129[[#This Row],[OPENING ]]+Table129[[#This Row],[RECEIPTS]]+Table129[[#This Row],[RETURNS]])-(Table129[[#This Row],[EXCHANGED]]+Table129[[#This Row],[SALES]]+Table129[[#This Row],[ISSUES]])</f>
        <v>0</v>
      </c>
      <c r="I189" s="53">
        <v>0</v>
      </c>
      <c r="J189" s="58">
        <f t="shared" si="61"/>
        <v>0</v>
      </c>
      <c r="K189" s="53">
        <f>+'DAY26'!K189+'DAY27'!C189</f>
        <v>0</v>
      </c>
      <c r="L189" s="54">
        <f>+'DAY26'!L189+'DAY27'!D189</f>
        <v>0</v>
      </c>
      <c r="M189" s="55">
        <f>+'DAY26'!M189+'DAY27'!E189</f>
        <v>0</v>
      </c>
      <c r="N189" s="52">
        <f>+'DAY26'!N189+'DAY27'!F189</f>
        <v>0</v>
      </c>
      <c r="O189" s="276">
        <f>+'DAY26'!O189+'DAY27'!G189</f>
        <v>0</v>
      </c>
      <c r="P189" s="53">
        <f t="shared" si="56"/>
        <v>0</v>
      </c>
      <c r="Q189" s="54">
        <f t="shared" si="57"/>
        <v>0</v>
      </c>
      <c r="R189" s="55">
        <f t="shared" si="58"/>
        <v>0</v>
      </c>
      <c r="S189" s="52">
        <f t="shared" si="59"/>
        <v>0</v>
      </c>
      <c r="T189" s="276">
        <f t="shared" si="60"/>
        <v>0</v>
      </c>
      <c r="U189" s="62">
        <f t="shared" si="53"/>
        <v>0</v>
      </c>
    </row>
    <row r="190" spans="1:21" x14ac:dyDescent="0.25">
      <c r="A190" s="92" t="s">
        <v>99</v>
      </c>
      <c r="B190" s="52">
        <f>'DAY26'!H190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+(Table129[[#This Row],[OPENING ]]+Table129[[#This Row],[RECEIPTS]]+Table129[[#This Row],[RETURNS]])-(Table129[[#This Row],[EXCHANGED]]+Table129[[#This Row],[SALES]]+Table129[[#This Row],[ISSUES]])</f>
        <v>0</v>
      </c>
      <c r="I190" s="53">
        <v>0</v>
      </c>
      <c r="J190" s="58">
        <f t="shared" si="61"/>
        <v>0</v>
      </c>
      <c r="K190" s="53">
        <f>+'DAY26'!K190+'DAY27'!C190</f>
        <v>0</v>
      </c>
      <c r="L190" s="54">
        <f>+'DAY26'!L190+'DAY27'!D190</f>
        <v>0</v>
      </c>
      <c r="M190" s="55">
        <f>+'DAY26'!M190+'DAY27'!E190</f>
        <v>0</v>
      </c>
      <c r="N190" s="52">
        <f>+'DAY26'!N190+'DAY27'!F190</f>
        <v>0</v>
      </c>
      <c r="O190" s="276">
        <f>+'DAY26'!O190+'DAY27'!G190</f>
        <v>0</v>
      </c>
      <c r="P190" s="53">
        <f t="shared" si="56"/>
        <v>0</v>
      </c>
      <c r="Q190" s="54">
        <f t="shared" si="57"/>
        <v>0</v>
      </c>
      <c r="R190" s="55">
        <f t="shared" si="58"/>
        <v>0</v>
      </c>
      <c r="S190" s="52">
        <f t="shared" si="59"/>
        <v>0</v>
      </c>
      <c r="T190" s="276">
        <f t="shared" si="60"/>
        <v>0</v>
      </c>
      <c r="U190" s="62">
        <f t="shared" si="53"/>
        <v>0</v>
      </c>
    </row>
    <row r="191" spans="1:21" x14ac:dyDescent="0.25">
      <c r="A191" s="93" t="s">
        <v>100</v>
      </c>
      <c r="B191" s="52">
        <f>'DAY26'!H191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+(Table129[[#This Row],[OPENING ]]+Table129[[#This Row],[RECEIPTS]]+Table129[[#This Row],[RETURNS]])-(Table129[[#This Row],[EXCHANGED]]+Table129[[#This Row],[SALES]]+Table129[[#This Row],[ISSUES]])</f>
        <v>35</v>
      </c>
      <c r="I191" s="53">
        <v>0</v>
      </c>
      <c r="J191" s="58">
        <f t="shared" si="61"/>
        <v>-35</v>
      </c>
      <c r="K191" s="53">
        <f>+'DAY26'!K191+'DAY27'!C191</f>
        <v>25</v>
      </c>
      <c r="L191" s="54">
        <f>+'DAY26'!L191+'DAY27'!D191</f>
        <v>0</v>
      </c>
      <c r="M191" s="55">
        <f>+'DAY26'!M191+'DAY27'!E191</f>
        <v>0</v>
      </c>
      <c r="N191" s="52">
        <f>+'DAY26'!N191+'DAY27'!F191</f>
        <v>0</v>
      </c>
      <c r="O191" s="276">
        <f>+'DAY26'!O191+'DAY27'!G191</f>
        <v>0</v>
      </c>
      <c r="P191" s="53">
        <f t="shared" si="56"/>
        <v>0.92592592592592593</v>
      </c>
      <c r="Q191" s="54">
        <f t="shared" si="57"/>
        <v>0</v>
      </c>
      <c r="R191" s="55">
        <f t="shared" si="58"/>
        <v>0</v>
      </c>
      <c r="S191" s="52">
        <f t="shared" si="59"/>
        <v>0</v>
      </c>
      <c r="T191" s="276">
        <f t="shared" si="60"/>
        <v>0</v>
      </c>
      <c r="U191" s="62">
        <f t="shared" si="53"/>
        <v>37.799999999999997</v>
      </c>
    </row>
    <row r="192" spans="1:21" x14ac:dyDescent="0.25">
      <c r="A192" s="81" t="s">
        <v>101</v>
      </c>
      <c r="B192" s="52">
        <f>'DAY26'!H192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+(Table129[[#This Row],[OPENING ]]+Table129[[#This Row],[RECEIPTS]]+Table129[[#This Row],[RETURNS]])-(Table129[[#This Row],[EXCHANGED]]+Table129[[#This Row],[SALES]]+Table129[[#This Row],[ISSUES]])</f>
        <v>10.199999999999999</v>
      </c>
      <c r="I192" s="53">
        <v>0</v>
      </c>
      <c r="J192" s="58">
        <f t="shared" si="61"/>
        <v>-10.199999999999999</v>
      </c>
      <c r="K192" s="53">
        <f>+'DAY26'!K192+'DAY27'!C192</f>
        <v>0</v>
      </c>
      <c r="L192" s="54">
        <f>+'DAY26'!L192+'DAY27'!D192</f>
        <v>0</v>
      </c>
      <c r="M192" s="55">
        <f>+'DAY26'!M192+'DAY27'!E192</f>
        <v>0</v>
      </c>
      <c r="N192" s="52">
        <f>+'DAY26'!N192+'DAY27'!F192</f>
        <v>0</v>
      </c>
      <c r="O192" s="276">
        <f>+'DAY26'!O192+'DAY27'!G192</f>
        <v>0</v>
      </c>
      <c r="P192" s="53">
        <f t="shared" si="56"/>
        <v>0</v>
      </c>
      <c r="Q192" s="54">
        <f t="shared" si="57"/>
        <v>0</v>
      </c>
      <c r="R192" s="55">
        <f t="shared" si="58"/>
        <v>0</v>
      </c>
      <c r="S192" s="52">
        <f t="shared" si="59"/>
        <v>0</v>
      </c>
      <c r="T192" s="276">
        <f t="shared" si="60"/>
        <v>0</v>
      </c>
      <c r="U192" s="62">
        <f t="shared" si="53"/>
        <v>0</v>
      </c>
    </row>
    <row r="193" spans="1:21" x14ac:dyDescent="0.25">
      <c r="A193" s="109" t="s">
        <v>102</v>
      </c>
      <c r="B193" s="52">
        <f>'DAY26'!H193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+(Table129[[#This Row],[OPENING ]]+Table129[[#This Row],[RECEIPTS]]+Table129[[#This Row],[RETURNS]])-(Table129[[#This Row],[EXCHANGED]]+Table129[[#This Row],[SALES]]+Table129[[#This Row],[ISSUES]])</f>
        <v>0</v>
      </c>
      <c r="I193" s="53">
        <v>0</v>
      </c>
      <c r="J193" s="58">
        <f t="shared" si="61"/>
        <v>0</v>
      </c>
      <c r="K193" s="53">
        <f>+'DAY26'!K193+'DAY27'!C193</f>
        <v>0</v>
      </c>
      <c r="L193" s="54">
        <f>+'DAY26'!L193+'DAY27'!D193</f>
        <v>0</v>
      </c>
      <c r="M193" s="55">
        <f>+'DAY26'!M193+'DAY27'!E193</f>
        <v>0</v>
      </c>
      <c r="N193" s="52">
        <f>+'DAY26'!N193+'DAY27'!F193</f>
        <v>0</v>
      </c>
      <c r="O193" s="276">
        <f>+'DAY26'!O193+'DAY27'!G193</f>
        <v>0</v>
      </c>
      <c r="P193" s="53">
        <f t="shared" si="56"/>
        <v>0</v>
      </c>
      <c r="Q193" s="54">
        <f t="shared" si="57"/>
        <v>0</v>
      </c>
      <c r="R193" s="55">
        <f t="shared" si="58"/>
        <v>0</v>
      </c>
      <c r="S193" s="52">
        <f t="shared" si="59"/>
        <v>0</v>
      </c>
      <c r="T193" s="276">
        <f t="shared" si="60"/>
        <v>0</v>
      </c>
      <c r="U193" s="62">
        <f t="shared" si="53"/>
        <v>0</v>
      </c>
    </row>
    <row r="194" spans="1:21" x14ac:dyDescent="0.25">
      <c r="A194" s="318" t="s">
        <v>103</v>
      </c>
      <c r="B194" s="52">
        <f>'DAY26'!H194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+(Table129[[#This Row],[OPENING ]]+Table129[[#This Row],[RECEIPTS]]+Table129[[#This Row],[RETURNS]])-(Table129[[#This Row],[EXCHANGED]]+Table129[[#This Row],[SALES]]+Table129[[#This Row],[ISSUES]])</f>
        <v>855.4</v>
      </c>
      <c r="I194" s="53">
        <v>0</v>
      </c>
      <c r="J194" s="58">
        <f t="shared" si="61"/>
        <v>-855.4</v>
      </c>
      <c r="K194" s="53">
        <f>+'DAY26'!K194+'DAY27'!C194</f>
        <v>0</v>
      </c>
      <c r="L194" s="54">
        <f>+'DAY26'!L194+'DAY27'!D194</f>
        <v>0</v>
      </c>
      <c r="M194" s="55">
        <f>+'DAY26'!M194+'DAY27'!E194</f>
        <v>0</v>
      </c>
      <c r="N194" s="52">
        <f>+'DAY26'!N194+'DAY27'!F194</f>
        <v>0</v>
      </c>
      <c r="O194" s="276">
        <f>+'DAY26'!O194+'DAY27'!G194</f>
        <v>0</v>
      </c>
      <c r="P194" s="53">
        <f t="shared" si="56"/>
        <v>0</v>
      </c>
      <c r="Q194" s="54">
        <f t="shared" si="57"/>
        <v>0</v>
      </c>
      <c r="R194" s="55">
        <f t="shared" si="58"/>
        <v>0</v>
      </c>
      <c r="S194" s="52">
        <f t="shared" si="59"/>
        <v>0</v>
      </c>
      <c r="T194" s="276">
        <f t="shared" si="60"/>
        <v>0</v>
      </c>
      <c r="U194" s="62">
        <f t="shared" si="53"/>
        <v>0</v>
      </c>
    </row>
    <row r="195" spans="1:21" x14ac:dyDescent="0.25">
      <c r="A195" s="87" t="s">
        <v>247</v>
      </c>
      <c r="B195" s="52">
        <f>'DAY26'!H195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+(Table129[[#This Row],[OPENING ]]+Table129[[#This Row],[RECEIPTS]]+Table129[[#This Row],[RETURNS]])-(Table129[[#This Row],[EXCHANGED]]+Table129[[#This Row],[SALES]]+Table129[[#This Row],[ISSUES]])</f>
        <v>3516.4</v>
      </c>
      <c r="I195" s="53">
        <v>0</v>
      </c>
      <c r="J195" s="58">
        <f t="shared" si="61"/>
        <v>-3516.4</v>
      </c>
      <c r="K195" s="53">
        <f>+'DAY26'!K195+'DAY27'!C195</f>
        <v>0</v>
      </c>
      <c r="L195" s="54">
        <f>+'DAY26'!L195+'DAY27'!D195</f>
        <v>9.6</v>
      </c>
      <c r="M195" s="55">
        <f>+'DAY26'!M195+'DAY27'!E195</f>
        <v>0</v>
      </c>
      <c r="N195" s="52">
        <f>+'DAY26'!N195+'DAY27'!F195</f>
        <v>0</v>
      </c>
      <c r="O195" s="276">
        <f>+'DAY26'!O195+'DAY27'!G195</f>
        <v>0</v>
      </c>
      <c r="P195" s="53">
        <f t="shared" si="56"/>
        <v>0</v>
      </c>
      <c r="Q195" s="54">
        <f t="shared" si="57"/>
        <v>0.35555555555555557</v>
      </c>
      <c r="R195" s="55">
        <f t="shared" si="58"/>
        <v>0</v>
      </c>
      <c r="S195" s="52">
        <f t="shared" si="59"/>
        <v>0</v>
      </c>
      <c r="T195" s="276">
        <f t="shared" si="60"/>
        <v>0</v>
      </c>
      <c r="U195" s="62">
        <f t="shared" si="53"/>
        <v>9889.875</v>
      </c>
    </row>
    <row r="196" spans="1:21" x14ac:dyDescent="0.25">
      <c r="A196" s="87" t="s">
        <v>104</v>
      </c>
      <c r="B196" s="52">
        <f>'DAY26'!H196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+(Table129[[#This Row],[OPENING ]]+Table129[[#This Row],[RECEIPTS]]+Table129[[#This Row],[RETURNS]])-(Table129[[#This Row],[EXCHANGED]]+Table129[[#This Row],[SALES]]+Table129[[#This Row],[ISSUES]])</f>
        <v>200</v>
      </c>
      <c r="I196" s="53">
        <v>0</v>
      </c>
      <c r="J196" s="58">
        <f t="shared" si="61"/>
        <v>-200</v>
      </c>
      <c r="K196" s="53">
        <f>+'DAY26'!K196+'DAY27'!C196</f>
        <v>0</v>
      </c>
      <c r="L196" s="54">
        <f>+'DAY26'!L196+'DAY27'!D196</f>
        <v>0</v>
      </c>
      <c r="M196" s="55">
        <f>+'DAY26'!M196+'DAY27'!E196</f>
        <v>0</v>
      </c>
      <c r="N196" s="52">
        <f>+'DAY26'!N196+'DAY27'!F196</f>
        <v>0</v>
      </c>
      <c r="O196" s="276">
        <f>+'DAY26'!O196+'DAY27'!G196</f>
        <v>0</v>
      </c>
      <c r="P196" s="53">
        <f t="shared" si="56"/>
        <v>0</v>
      </c>
      <c r="Q196" s="54">
        <f t="shared" si="57"/>
        <v>0</v>
      </c>
      <c r="R196" s="55">
        <f t="shared" si="58"/>
        <v>0</v>
      </c>
      <c r="S196" s="52">
        <f t="shared" si="59"/>
        <v>0</v>
      </c>
      <c r="T196" s="276">
        <f t="shared" si="60"/>
        <v>0</v>
      </c>
      <c r="U196" s="62">
        <f t="shared" si="53"/>
        <v>0</v>
      </c>
    </row>
    <row r="197" spans="1:21" x14ac:dyDescent="0.25">
      <c r="A197" s="85" t="s">
        <v>118</v>
      </c>
      <c r="B197" s="52">
        <f>'DAY26'!H197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+(Table129[[#This Row],[OPENING ]]+Table129[[#This Row],[RECEIPTS]]+Table129[[#This Row],[RETURNS]])-(Table129[[#This Row],[EXCHANGED]]+Table129[[#This Row],[SALES]]+Table129[[#This Row],[ISSUES]])</f>
        <v>0</v>
      </c>
      <c r="I197" s="53">
        <v>0</v>
      </c>
      <c r="J197" s="58">
        <f t="shared" si="61"/>
        <v>0</v>
      </c>
      <c r="K197" s="53">
        <f>+'DAY26'!K197+'DAY27'!C197</f>
        <v>0</v>
      </c>
      <c r="L197" s="54">
        <f>+'DAY26'!L197+'DAY27'!D197</f>
        <v>0</v>
      </c>
      <c r="M197" s="55">
        <f>+'DAY26'!M197+'DAY27'!E197</f>
        <v>0</v>
      </c>
      <c r="N197" s="52">
        <f>+'DAY26'!N197+'DAY27'!F197</f>
        <v>0</v>
      </c>
      <c r="O197" s="276">
        <f>+'DAY26'!O197+'DAY27'!G197</f>
        <v>0</v>
      </c>
      <c r="P197" s="53">
        <f t="shared" si="56"/>
        <v>0</v>
      </c>
      <c r="Q197" s="54">
        <f t="shared" si="57"/>
        <v>0</v>
      </c>
      <c r="R197" s="55">
        <f t="shared" si="58"/>
        <v>0</v>
      </c>
      <c r="S197" s="52">
        <f t="shared" si="59"/>
        <v>0</v>
      </c>
      <c r="T197" s="276">
        <f t="shared" si="60"/>
        <v>0</v>
      </c>
      <c r="U197" s="62">
        <f t="shared" si="53"/>
        <v>0</v>
      </c>
    </row>
    <row r="198" spans="1:21" x14ac:dyDescent="0.25">
      <c r="A198" s="94" t="s">
        <v>119</v>
      </c>
      <c r="B198" s="52">
        <f>'DAY26'!H198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+(Table129[[#This Row],[OPENING ]]+Table129[[#This Row],[RECEIPTS]]+Table129[[#This Row],[RETURNS]])-(Table129[[#This Row],[EXCHANGED]]+Table129[[#This Row],[SALES]]+Table129[[#This Row],[ISSUES]])</f>
        <v>0</v>
      </c>
      <c r="I198" s="53">
        <v>0</v>
      </c>
      <c r="J198" s="58">
        <f t="shared" si="61"/>
        <v>0</v>
      </c>
      <c r="K198" s="53">
        <f>+'DAY26'!K198+'DAY27'!C198</f>
        <v>0</v>
      </c>
      <c r="L198" s="54">
        <f>+'DAY26'!L198+'DAY27'!D198</f>
        <v>0</v>
      </c>
      <c r="M198" s="55">
        <f>+'DAY26'!M198+'DAY27'!E198</f>
        <v>0</v>
      </c>
      <c r="N198" s="52">
        <f>+'DAY26'!N198+'DAY27'!F198</f>
        <v>0</v>
      </c>
      <c r="O198" s="276">
        <f>+'DAY26'!O198+'DAY27'!G198</f>
        <v>0</v>
      </c>
      <c r="P198" s="53">
        <f t="shared" si="56"/>
        <v>0</v>
      </c>
      <c r="Q198" s="54">
        <f t="shared" si="57"/>
        <v>0</v>
      </c>
      <c r="R198" s="55">
        <f t="shared" si="58"/>
        <v>0</v>
      </c>
      <c r="S198" s="52">
        <f t="shared" si="59"/>
        <v>0</v>
      </c>
      <c r="T198" s="276">
        <f t="shared" si="60"/>
        <v>0</v>
      </c>
      <c r="U198" s="62">
        <f t="shared" si="53"/>
        <v>0</v>
      </c>
    </row>
    <row r="199" spans="1:21" x14ac:dyDescent="0.25">
      <c r="A199" s="84" t="s">
        <v>145</v>
      </c>
      <c r="B199" s="52">
        <f>'DAY26'!H199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+(Table129[[#This Row],[OPENING ]]+Table129[[#This Row],[RECEIPTS]]+Table129[[#This Row],[RETURNS]])-(Table129[[#This Row],[EXCHANGED]]+Table129[[#This Row],[SALES]]+Table129[[#This Row],[ISSUES]])</f>
        <v>0</v>
      </c>
      <c r="I199" s="53">
        <v>0</v>
      </c>
      <c r="J199" s="58">
        <f t="shared" si="61"/>
        <v>0</v>
      </c>
      <c r="K199" s="53">
        <f>+'DAY26'!K199+'DAY27'!C199</f>
        <v>0</v>
      </c>
      <c r="L199" s="54">
        <f>+'DAY26'!L199+'DAY27'!D199</f>
        <v>0</v>
      </c>
      <c r="M199" s="55">
        <f>+'DAY26'!M199+'DAY27'!E199</f>
        <v>0</v>
      </c>
      <c r="N199" s="52">
        <f>+'DAY26'!N199+'DAY27'!F199</f>
        <v>0</v>
      </c>
      <c r="O199" s="276">
        <f>+'DAY26'!O199+'DAY27'!G199</f>
        <v>0</v>
      </c>
      <c r="P199" s="53">
        <f t="shared" si="56"/>
        <v>0</v>
      </c>
      <c r="Q199" s="54">
        <f t="shared" si="57"/>
        <v>0</v>
      </c>
      <c r="R199" s="55">
        <f t="shared" si="58"/>
        <v>0</v>
      </c>
      <c r="S199" s="52">
        <f t="shared" si="59"/>
        <v>0</v>
      </c>
      <c r="T199" s="276">
        <f t="shared" si="60"/>
        <v>0</v>
      </c>
      <c r="U199" s="62">
        <f t="shared" si="53"/>
        <v>0</v>
      </c>
    </row>
    <row r="200" spans="1:21" x14ac:dyDescent="0.25">
      <c r="A200" s="88" t="s">
        <v>218</v>
      </c>
      <c r="B200" s="52">
        <f>'DAY26'!H200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+(Table129[[#This Row],[OPENING ]]+Table129[[#This Row],[RECEIPTS]]+Table129[[#This Row],[RETURNS]])-(Table129[[#This Row],[EXCHANGED]]+Table129[[#This Row],[SALES]]+Table129[[#This Row],[ISSUES]])</f>
        <v>0</v>
      </c>
      <c r="I200" s="53">
        <v>0</v>
      </c>
      <c r="J200" s="58">
        <f t="shared" si="61"/>
        <v>0</v>
      </c>
      <c r="K200" s="53">
        <f>+'DAY26'!K200+'DAY27'!C200</f>
        <v>0</v>
      </c>
      <c r="L200" s="54">
        <f>+'DAY26'!L200+'DAY27'!D200</f>
        <v>0</v>
      </c>
      <c r="M200" s="55">
        <f>+'DAY26'!M200+'DAY27'!E200</f>
        <v>0</v>
      </c>
      <c r="N200" s="52">
        <f>+'DAY26'!N200+'DAY27'!F200</f>
        <v>0</v>
      </c>
      <c r="O200" s="276">
        <f>+'DAY26'!O200+'DAY27'!G200</f>
        <v>0</v>
      </c>
      <c r="P200" s="53">
        <f t="shared" si="56"/>
        <v>0</v>
      </c>
      <c r="Q200" s="54">
        <f t="shared" si="57"/>
        <v>0</v>
      </c>
      <c r="R200" s="55">
        <f t="shared" si="58"/>
        <v>0</v>
      </c>
      <c r="S200" s="52">
        <f t="shared" si="59"/>
        <v>0</v>
      </c>
      <c r="T200" s="276">
        <f t="shared" si="60"/>
        <v>0</v>
      </c>
      <c r="U200" s="62">
        <f t="shared" si="53"/>
        <v>0</v>
      </c>
    </row>
    <row r="201" spans="1:21" x14ac:dyDescent="0.25">
      <c r="A201" s="88" t="s">
        <v>219</v>
      </c>
      <c r="B201" s="52">
        <f>'DAY26'!H201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+(Table129[[#This Row],[OPENING ]]+Table129[[#This Row],[RECEIPTS]]+Table129[[#This Row],[RETURNS]])-(Table129[[#This Row],[EXCHANGED]]+Table129[[#This Row],[SALES]]+Table129[[#This Row],[ISSUES]])</f>
        <v>0</v>
      </c>
      <c r="I201" s="53">
        <v>0</v>
      </c>
      <c r="J201" s="58">
        <f t="shared" si="61"/>
        <v>0</v>
      </c>
      <c r="K201" s="53">
        <f>+'DAY26'!K201+'DAY27'!C201</f>
        <v>0</v>
      </c>
      <c r="L201" s="54">
        <f>+'DAY26'!L201+'DAY27'!D201</f>
        <v>0</v>
      </c>
      <c r="M201" s="55">
        <f>+'DAY26'!M201+'DAY27'!E201</f>
        <v>0</v>
      </c>
      <c r="N201" s="52">
        <f>+'DAY26'!N201+'DAY27'!F201</f>
        <v>0</v>
      </c>
      <c r="O201" s="276">
        <f>+'DAY26'!O201+'DAY27'!G201</f>
        <v>0</v>
      </c>
      <c r="P201" s="53">
        <f t="shared" si="56"/>
        <v>0</v>
      </c>
      <c r="Q201" s="54">
        <f t="shared" si="57"/>
        <v>0</v>
      </c>
      <c r="R201" s="55">
        <f t="shared" si="58"/>
        <v>0</v>
      </c>
      <c r="S201" s="52">
        <f t="shared" si="59"/>
        <v>0</v>
      </c>
      <c r="T201" s="276">
        <f t="shared" si="60"/>
        <v>0</v>
      </c>
      <c r="U201" s="62">
        <f t="shared" si="53"/>
        <v>0</v>
      </c>
    </row>
    <row r="202" spans="1:21" x14ac:dyDescent="0.25">
      <c r="A202" s="317" t="s">
        <v>234</v>
      </c>
      <c r="B202" s="52">
        <f>'DAY26'!H202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+(Table129[[#This Row],[OPENING ]]+Table129[[#This Row],[RECEIPTS]]+Table129[[#This Row],[RETURNS]])-(Table129[[#This Row],[EXCHANGED]]+Table129[[#This Row],[SALES]]+Table129[[#This Row],[ISSUES]])</f>
        <v>0.19999999999999896</v>
      </c>
      <c r="I202" s="53">
        <v>0</v>
      </c>
      <c r="J202" s="58">
        <f t="shared" si="61"/>
        <v>-0.19999999999999896</v>
      </c>
      <c r="K202" s="53">
        <f>+'DAY26'!K202+'DAY27'!C202</f>
        <v>0</v>
      </c>
      <c r="L202" s="54">
        <f>+'DAY26'!L202+'DAY27'!D202</f>
        <v>0</v>
      </c>
      <c r="M202" s="55">
        <f>+'DAY26'!M202+'DAY27'!E202</f>
        <v>0</v>
      </c>
      <c r="N202" s="52">
        <f>+'DAY26'!N202+'DAY27'!F202</f>
        <v>0</v>
      </c>
      <c r="O202" s="276">
        <f>+'DAY26'!O202+'DAY27'!G202</f>
        <v>11.08</v>
      </c>
      <c r="P202" s="53">
        <f t="shared" si="56"/>
        <v>0</v>
      </c>
      <c r="Q202" s="54">
        <f t="shared" si="57"/>
        <v>0</v>
      </c>
      <c r="R202" s="55">
        <f t="shared" si="58"/>
        <v>0</v>
      </c>
      <c r="S202" s="52">
        <f t="shared" si="59"/>
        <v>0</v>
      </c>
      <c r="T202" s="276">
        <f t="shared" si="60"/>
        <v>0.41037037037037039</v>
      </c>
      <c r="U202" s="62">
        <f t="shared" si="53"/>
        <v>0.48736462093862559</v>
      </c>
    </row>
    <row r="203" spans="1:21" x14ac:dyDescent="0.25">
      <c r="A203" s="319" t="s">
        <v>224</v>
      </c>
      <c r="B203" s="52">
        <f>'DAY26'!H203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+(Table129[[#This Row],[OPENING ]]+Table129[[#This Row],[RECEIPTS]]+Table129[[#This Row],[RETURNS]])-(Table129[[#This Row],[EXCHANGED]]+Table129[[#This Row],[SALES]]+Table129[[#This Row],[ISSUES]])</f>
        <v>3.4</v>
      </c>
      <c r="I203" s="53">
        <v>0</v>
      </c>
      <c r="J203" s="58">
        <f t="shared" si="61"/>
        <v>-3.4</v>
      </c>
      <c r="K203" s="53">
        <f>+'DAY26'!K203+'DAY27'!C203</f>
        <v>0</v>
      </c>
      <c r="L203" s="54">
        <f>+'DAY26'!L203+'DAY27'!D203</f>
        <v>0</v>
      </c>
      <c r="M203" s="55">
        <f>+'DAY26'!M203+'DAY27'!E203</f>
        <v>0</v>
      </c>
      <c r="N203" s="52">
        <f>+'DAY26'!N203+'DAY27'!F203</f>
        <v>0</v>
      </c>
      <c r="O203" s="276">
        <f>+'DAY26'!O203+'DAY27'!G203</f>
        <v>0</v>
      </c>
      <c r="P203" s="53">
        <f t="shared" si="56"/>
        <v>0</v>
      </c>
      <c r="Q203" s="54">
        <f t="shared" si="57"/>
        <v>0</v>
      </c>
      <c r="R203" s="55">
        <f t="shared" si="58"/>
        <v>0</v>
      </c>
      <c r="S203" s="52">
        <f t="shared" si="59"/>
        <v>0</v>
      </c>
      <c r="T203" s="276">
        <f t="shared" si="60"/>
        <v>0</v>
      </c>
      <c r="U203" s="62">
        <f t="shared" si="53"/>
        <v>0</v>
      </c>
    </row>
    <row r="204" spans="1:21" x14ac:dyDescent="0.25">
      <c r="A204" s="105" t="s">
        <v>237</v>
      </c>
      <c r="B204" s="52">
        <f>'DAY26'!H204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+(Table129[[#This Row],[OPENING ]]+Table129[[#This Row],[RECEIPTS]]+Table129[[#This Row],[RETURNS]])-(Table129[[#This Row],[EXCHANGED]]+Table129[[#This Row],[SALES]]+Table129[[#This Row],[ISSUES]])</f>
        <v>0</v>
      </c>
      <c r="I204" s="53">
        <v>0</v>
      </c>
      <c r="J204" s="58">
        <f t="shared" si="61"/>
        <v>0</v>
      </c>
      <c r="K204" s="53">
        <f>+'DAY26'!K204+'DAY27'!C204</f>
        <v>0</v>
      </c>
      <c r="L204" s="54">
        <f>+'DAY26'!L204+'DAY27'!D204</f>
        <v>0</v>
      </c>
      <c r="M204" s="55">
        <f>+'DAY26'!M204+'DAY27'!E204</f>
        <v>0</v>
      </c>
      <c r="N204" s="52">
        <f>+'DAY26'!N204+'DAY27'!F204</f>
        <v>0</v>
      </c>
      <c r="O204" s="276">
        <f>+'DAY26'!O204+'DAY27'!G204</f>
        <v>0</v>
      </c>
      <c r="P204" s="53">
        <f t="shared" si="56"/>
        <v>0</v>
      </c>
      <c r="Q204" s="54">
        <f t="shared" si="57"/>
        <v>0</v>
      </c>
      <c r="R204" s="55">
        <f t="shared" si="58"/>
        <v>0</v>
      </c>
      <c r="S204" s="52">
        <f t="shared" si="59"/>
        <v>0</v>
      </c>
      <c r="T204" s="276">
        <f t="shared" si="60"/>
        <v>0</v>
      </c>
      <c r="U204" s="62">
        <f t="shared" si="53"/>
        <v>0</v>
      </c>
    </row>
    <row r="205" spans="1:21" x14ac:dyDescent="0.25">
      <c r="A205" s="87" t="s">
        <v>238</v>
      </c>
      <c r="B205" s="52">
        <f>'DAY26'!H205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+(Table129[[#This Row],[OPENING ]]+Table129[[#This Row],[RECEIPTS]]+Table129[[#This Row],[RETURNS]])-(Table129[[#This Row],[EXCHANGED]]+Table129[[#This Row],[SALES]]+Table129[[#This Row],[ISSUES]])</f>
        <v>0</v>
      </c>
      <c r="I205" s="53">
        <v>0</v>
      </c>
      <c r="J205" s="58">
        <f t="shared" si="61"/>
        <v>0</v>
      </c>
      <c r="K205" s="53">
        <f>+'DAY26'!K205+'DAY27'!C205</f>
        <v>0</v>
      </c>
      <c r="L205" s="54">
        <f>+'DAY26'!L205+'DAY27'!D205</f>
        <v>0</v>
      </c>
      <c r="M205" s="55">
        <f>+'DAY26'!M205+'DAY27'!E205</f>
        <v>0</v>
      </c>
      <c r="N205" s="52">
        <f>+'DAY26'!N205+'DAY27'!F205</f>
        <v>0</v>
      </c>
      <c r="O205" s="276">
        <f>+'DAY26'!O205+'DAY27'!G205</f>
        <v>0</v>
      </c>
      <c r="P205" s="53">
        <f t="shared" si="56"/>
        <v>0</v>
      </c>
      <c r="Q205" s="54">
        <f t="shared" si="57"/>
        <v>0</v>
      </c>
      <c r="R205" s="55">
        <f t="shared" si="58"/>
        <v>0</v>
      </c>
      <c r="S205" s="52">
        <f t="shared" si="59"/>
        <v>0</v>
      </c>
      <c r="T205" s="276">
        <f t="shared" si="60"/>
        <v>0</v>
      </c>
      <c r="U205" s="62">
        <f t="shared" si="53"/>
        <v>0</v>
      </c>
    </row>
    <row r="206" spans="1:21" x14ac:dyDescent="0.25">
      <c r="A206" s="87" t="s">
        <v>239</v>
      </c>
      <c r="B206" s="52">
        <f>'DAY26'!H206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+(Table129[[#This Row],[OPENING ]]+Table129[[#This Row],[RECEIPTS]]+Table129[[#This Row],[RETURNS]])-(Table129[[#This Row],[EXCHANGED]]+Table129[[#This Row],[SALES]]+Table129[[#This Row],[ISSUES]])</f>
        <v>0</v>
      </c>
      <c r="I206" s="53">
        <v>0</v>
      </c>
      <c r="J206" s="58">
        <f t="shared" si="61"/>
        <v>0</v>
      </c>
      <c r="K206" s="53">
        <f>+'DAY26'!K206+'DAY27'!C206</f>
        <v>0</v>
      </c>
      <c r="L206" s="54">
        <f>+'DAY26'!L206+'DAY27'!D206</f>
        <v>0</v>
      </c>
      <c r="M206" s="55">
        <f>+'DAY26'!M206+'DAY27'!E206</f>
        <v>0</v>
      </c>
      <c r="N206" s="52">
        <f>+'DAY26'!N206+'DAY27'!F206</f>
        <v>0</v>
      </c>
      <c r="O206" s="276">
        <f>+'DAY26'!O206+'DAY27'!G206</f>
        <v>0</v>
      </c>
      <c r="P206" s="53">
        <f t="shared" si="56"/>
        <v>0</v>
      </c>
      <c r="Q206" s="54">
        <f t="shared" si="57"/>
        <v>0</v>
      </c>
      <c r="R206" s="55">
        <f t="shared" si="58"/>
        <v>0</v>
      </c>
      <c r="S206" s="52">
        <f t="shared" si="59"/>
        <v>0</v>
      </c>
      <c r="T206" s="276">
        <f t="shared" si="60"/>
        <v>0</v>
      </c>
      <c r="U206" s="62">
        <f t="shared" si="53"/>
        <v>0</v>
      </c>
    </row>
    <row r="207" spans="1:21" x14ac:dyDescent="0.25">
      <c r="A207" s="85" t="s">
        <v>242</v>
      </c>
      <c r="B207" s="52">
        <f>'DAY26'!H207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+(Table129[[#This Row],[OPENING ]]+Table129[[#This Row],[RECEIPTS]]+Table129[[#This Row],[RETURNS]])-(Table129[[#This Row],[EXCHANGED]]+Table129[[#This Row],[SALES]]+Table129[[#This Row],[ISSUES]])</f>
        <v>0</v>
      </c>
      <c r="I207" s="53">
        <v>0</v>
      </c>
      <c r="J207" s="58">
        <f t="shared" si="61"/>
        <v>0</v>
      </c>
      <c r="K207" s="53">
        <f>+'DAY26'!K207+'DAY27'!C207</f>
        <v>0</v>
      </c>
      <c r="L207" s="54">
        <f>+'DAY26'!L207+'DAY27'!D207</f>
        <v>0</v>
      </c>
      <c r="M207" s="55">
        <f>+'DAY26'!M207+'DAY27'!E207</f>
        <v>0</v>
      </c>
      <c r="N207" s="52">
        <f>+'DAY26'!N207+'DAY27'!F207</f>
        <v>0</v>
      </c>
      <c r="O207" s="276">
        <f>+'DAY26'!O207+'DAY27'!G207</f>
        <v>0</v>
      </c>
      <c r="P207" s="53">
        <f t="shared" si="56"/>
        <v>0</v>
      </c>
      <c r="Q207" s="54">
        <f t="shared" si="57"/>
        <v>0</v>
      </c>
      <c r="R207" s="55">
        <f t="shared" si="58"/>
        <v>0</v>
      </c>
      <c r="S207" s="52">
        <f t="shared" si="59"/>
        <v>0</v>
      </c>
      <c r="T207" s="276">
        <f t="shared" si="60"/>
        <v>0</v>
      </c>
      <c r="U207" s="62">
        <f t="shared" si="53"/>
        <v>0</v>
      </c>
    </row>
    <row r="208" spans="1:21" x14ac:dyDescent="0.25">
      <c r="A208" s="85" t="s">
        <v>250</v>
      </c>
      <c r="B208" s="52">
        <f>'DAY26'!H208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+(Table129[[#This Row],[OPENING ]]+Table129[[#This Row],[RECEIPTS]]+Table129[[#This Row],[RETURNS]])-(Table129[[#This Row],[EXCHANGED]]+Table129[[#This Row],[SALES]]+Table129[[#This Row],[ISSUES]])</f>
        <v>275</v>
      </c>
      <c r="I208" s="53">
        <v>0</v>
      </c>
      <c r="J208" s="58">
        <f t="shared" si="61"/>
        <v>-275</v>
      </c>
      <c r="K208" s="53">
        <f>+'DAY26'!K208+'DAY27'!C208</f>
        <v>500</v>
      </c>
      <c r="L208" s="54">
        <f>+'DAY26'!L208+'DAY27'!D208</f>
        <v>0</v>
      </c>
      <c r="M208" s="55">
        <f>+'DAY26'!M208+'DAY27'!E208</f>
        <v>0</v>
      </c>
      <c r="N208" s="52">
        <f>+'DAY26'!N208+'DAY27'!F208</f>
        <v>0</v>
      </c>
      <c r="O208" s="276">
        <f>+'DAY26'!O208+'DAY27'!G208</f>
        <v>525</v>
      </c>
      <c r="P208" s="53">
        <f t="shared" si="56"/>
        <v>18.518518518518519</v>
      </c>
      <c r="Q208" s="54">
        <f t="shared" si="57"/>
        <v>0</v>
      </c>
      <c r="R208" s="55">
        <f t="shared" si="58"/>
        <v>0</v>
      </c>
      <c r="S208" s="52">
        <f t="shared" si="59"/>
        <v>0</v>
      </c>
      <c r="T208" s="276">
        <f t="shared" si="60"/>
        <v>19.444444444444443</v>
      </c>
      <c r="U208" s="62">
        <f t="shared" si="53"/>
        <v>7.2439024390243905</v>
      </c>
    </row>
    <row r="209" spans="1:21" x14ac:dyDescent="0.25">
      <c r="A209" s="87" t="s">
        <v>251</v>
      </c>
      <c r="B209" s="52">
        <f>'DAY26'!H209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+(Table129[[#This Row],[OPENING ]]+Table129[[#This Row],[RECEIPTS]]+Table129[[#This Row],[RETURNS]])-(Table129[[#This Row],[EXCHANGED]]+Table129[[#This Row],[SALES]]+Table129[[#This Row],[ISSUES]])</f>
        <v>300</v>
      </c>
      <c r="I209" s="53">
        <v>0</v>
      </c>
      <c r="J209" s="58">
        <f t="shared" si="61"/>
        <v>-300</v>
      </c>
      <c r="K209" s="53">
        <f>+'DAY26'!K209+'DAY27'!C209</f>
        <v>800</v>
      </c>
      <c r="L209" s="54">
        <f>+'DAY26'!L209+'DAY27'!D209</f>
        <v>0</v>
      </c>
      <c r="M209" s="55">
        <f>+'DAY26'!M209+'DAY27'!E209</f>
        <v>0</v>
      </c>
      <c r="N209" s="52">
        <f>+'DAY26'!N209+'DAY27'!F209</f>
        <v>0</v>
      </c>
      <c r="O209" s="276">
        <f>+'DAY26'!O209+'DAY27'!G209</f>
        <v>639.20000000000005</v>
      </c>
      <c r="P209" s="53">
        <f t="shared" si="56"/>
        <v>29.62962962962963</v>
      </c>
      <c r="Q209" s="54">
        <f t="shared" si="57"/>
        <v>0</v>
      </c>
      <c r="R209" s="55">
        <f t="shared" si="58"/>
        <v>0</v>
      </c>
      <c r="S209" s="52">
        <f t="shared" si="59"/>
        <v>0</v>
      </c>
      <c r="T209" s="276">
        <f t="shared" si="60"/>
        <v>23.674074074074074</v>
      </c>
      <c r="U209" s="62">
        <f t="shared" si="53"/>
        <v>5.628126737076153</v>
      </c>
    </row>
    <row r="210" spans="1:21" x14ac:dyDescent="0.25">
      <c r="A210" s="87"/>
      <c r="B210" s="52">
        <f>'DAY26'!H210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+(Table129[[#This Row],[OPENING ]]+Table129[[#This Row],[RECEIPTS]]+Table129[[#This Row],[RETURNS]])-(Table129[[#This Row],[EXCHANGED]]+Table129[[#This Row],[SALES]]+Table129[[#This Row],[ISSUES]])</f>
        <v>49</v>
      </c>
      <c r="I210" s="53">
        <v>0</v>
      </c>
      <c r="J210" s="58">
        <f t="shared" si="61"/>
        <v>-49</v>
      </c>
      <c r="K210" s="53">
        <f>+'DAY26'!K210+'DAY27'!C210</f>
        <v>50</v>
      </c>
      <c r="L210" s="54">
        <f>+'DAY26'!L210+'DAY27'!D210</f>
        <v>0</v>
      </c>
      <c r="M210" s="55">
        <f>+'DAY26'!M210+'DAY27'!E210</f>
        <v>0</v>
      </c>
      <c r="N210" s="52">
        <f>+'DAY26'!N210+'DAY27'!F210</f>
        <v>0</v>
      </c>
      <c r="O210" s="276">
        <f>+'DAY26'!O210+'DAY27'!G210</f>
        <v>1</v>
      </c>
      <c r="P210" s="53">
        <f t="shared" si="56"/>
        <v>1.8518518518518519</v>
      </c>
      <c r="Q210" s="54">
        <f t="shared" si="57"/>
        <v>0</v>
      </c>
      <c r="R210" s="55">
        <f t="shared" si="58"/>
        <v>0</v>
      </c>
      <c r="S210" s="52">
        <f t="shared" si="59"/>
        <v>0</v>
      </c>
      <c r="T210" s="276">
        <f t="shared" si="60"/>
        <v>3.7037037037037035E-2</v>
      </c>
      <c r="U210" s="62">
        <f t="shared" ref="U210:U240" si="62">IFERROR(+H210/(P210+Q210+R210+S210+T210),0)</f>
        <v>25.941176470588236</v>
      </c>
    </row>
    <row r="211" spans="1:21" x14ac:dyDescent="0.25">
      <c r="A211" s="87"/>
      <c r="B211" s="52">
        <f>'DAY26'!H211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+(Table129[[#This Row],[OPENING ]]+Table129[[#This Row],[RECEIPTS]]+Table129[[#This Row],[RETURNS]])-(Table129[[#This Row],[EXCHANGED]]+Table129[[#This Row],[SALES]]+Table129[[#This Row],[ISSUES]])</f>
        <v>0</v>
      </c>
      <c r="I211" s="53">
        <v>0</v>
      </c>
      <c r="J211" s="58">
        <f t="shared" si="61"/>
        <v>0</v>
      </c>
      <c r="K211" s="53">
        <f>+'DAY26'!K211+'DAY27'!C211</f>
        <v>0</v>
      </c>
      <c r="L211" s="54">
        <f>+'DAY26'!L211+'DAY27'!D211</f>
        <v>0</v>
      </c>
      <c r="M211" s="55">
        <f>+'DAY26'!M211+'DAY27'!E211</f>
        <v>0</v>
      </c>
      <c r="N211" s="52">
        <f>+'DAY26'!N211+'DAY27'!F211</f>
        <v>0</v>
      </c>
      <c r="O211" s="276">
        <f>+'DAY26'!O211+'DAY27'!G211</f>
        <v>0</v>
      </c>
      <c r="P211" s="53">
        <f t="shared" si="56"/>
        <v>0</v>
      </c>
      <c r="Q211" s="54">
        <f t="shared" si="57"/>
        <v>0</v>
      </c>
      <c r="R211" s="55">
        <f t="shared" si="58"/>
        <v>0</v>
      </c>
      <c r="S211" s="52">
        <f t="shared" si="59"/>
        <v>0</v>
      </c>
      <c r="T211" s="276">
        <f t="shared" si="60"/>
        <v>0</v>
      </c>
      <c r="U211" s="62">
        <f t="shared" si="62"/>
        <v>0</v>
      </c>
    </row>
    <row r="212" spans="1:21" x14ac:dyDescent="0.25">
      <c r="A212" s="87"/>
      <c r="B212" s="52">
        <f>'DAY26'!H212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+(Table129[[#This Row],[OPENING ]]+Table129[[#This Row],[RECEIPTS]]+Table129[[#This Row],[RETURNS]])-(Table129[[#This Row],[EXCHANGED]]+Table129[[#This Row],[SALES]]+Table129[[#This Row],[ISSUES]])</f>
        <v>0</v>
      </c>
      <c r="I212" s="53">
        <v>0</v>
      </c>
      <c r="J212" s="58">
        <f t="shared" si="61"/>
        <v>0</v>
      </c>
      <c r="K212" s="53">
        <f>+'DAY26'!K212+'DAY27'!C212</f>
        <v>0</v>
      </c>
      <c r="L212" s="54">
        <f>+'DAY26'!L212+'DAY27'!D212</f>
        <v>0</v>
      </c>
      <c r="M212" s="55">
        <f>+'DAY26'!M212+'DAY27'!E212</f>
        <v>0</v>
      </c>
      <c r="N212" s="52">
        <f>+'DAY26'!N212+'DAY27'!F212</f>
        <v>0</v>
      </c>
      <c r="O212" s="276">
        <f>+'DAY26'!O212+'DAY27'!G212</f>
        <v>0</v>
      </c>
      <c r="P212" s="53">
        <f t="shared" si="56"/>
        <v>0</v>
      </c>
      <c r="Q212" s="54">
        <f t="shared" si="57"/>
        <v>0</v>
      </c>
      <c r="R212" s="55">
        <f t="shared" si="58"/>
        <v>0</v>
      </c>
      <c r="S212" s="52">
        <f t="shared" si="59"/>
        <v>0</v>
      </c>
      <c r="T212" s="276">
        <f t="shared" si="60"/>
        <v>0</v>
      </c>
      <c r="U212" s="62">
        <f t="shared" si="62"/>
        <v>0</v>
      </c>
    </row>
    <row r="213" spans="1:21" ht="15.75" thickBot="1" x14ac:dyDescent="0.3">
      <c r="A213" s="179"/>
      <c r="B213" s="52">
        <f>'DAY26'!H213</f>
        <v>0</v>
      </c>
      <c r="C213" s="53">
        <v>0</v>
      </c>
      <c r="D213" s="54">
        <v>0</v>
      </c>
      <c r="E213" s="55">
        <v>0</v>
      </c>
      <c r="F213" s="52">
        <v>0</v>
      </c>
      <c r="G213" s="276">
        <v>0</v>
      </c>
      <c r="H213" s="54">
        <f>+(Table129[[#This Row],[OPENING ]]+Table129[[#This Row],[RECEIPTS]]+Table129[[#This Row],[RETURNS]])-(Table129[[#This Row],[EXCHANGED]]+Table129[[#This Row],[SALES]]+Table129[[#This Row],[ISSUES]])</f>
        <v>0</v>
      </c>
      <c r="I213" s="144">
        <v>0</v>
      </c>
      <c r="J213" s="148">
        <f t="shared" si="61"/>
        <v>0</v>
      </c>
      <c r="K213" s="53">
        <f>+'DAY26'!K213+'DAY27'!C213</f>
        <v>0</v>
      </c>
      <c r="L213" s="54">
        <f>+'DAY26'!L213+'DAY27'!D213</f>
        <v>0</v>
      </c>
      <c r="M213" s="55">
        <f>+'DAY26'!M213+'DAY27'!E213</f>
        <v>0</v>
      </c>
      <c r="N213" s="52">
        <f>+'DAY26'!N213+'DAY27'!F213</f>
        <v>0</v>
      </c>
      <c r="O213" s="276">
        <f>+'DAY26'!O213+'DAY27'!G213</f>
        <v>0</v>
      </c>
      <c r="P213" s="53">
        <f t="shared" si="56"/>
        <v>0</v>
      </c>
      <c r="Q213" s="54">
        <f t="shared" si="57"/>
        <v>0</v>
      </c>
      <c r="R213" s="55">
        <f t="shared" si="58"/>
        <v>0</v>
      </c>
      <c r="S213" s="52">
        <f t="shared" si="59"/>
        <v>0</v>
      </c>
      <c r="T213" s="276">
        <f t="shared" si="60"/>
        <v>0</v>
      </c>
      <c r="U213" s="167">
        <f t="shared" si="62"/>
        <v>0</v>
      </c>
    </row>
    <row r="214" spans="1:21" ht="17.25" thickBot="1" x14ac:dyDescent="0.35">
      <c r="A214" s="159" t="s">
        <v>54</v>
      </c>
      <c r="B214" s="160">
        <f t="shared" ref="B214:T214" si="63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63"/>
        <v>0</v>
      </c>
      <c r="H214" s="162">
        <f t="shared" si="63"/>
        <v>9750.84</v>
      </c>
      <c r="I214" s="161">
        <f t="shared" si="63"/>
        <v>0</v>
      </c>
      <c r="J214" s="165">
        <f>SUM(J153:J213)</f>
        <v>-9750.84</v>
      </c>
      <c r="K214" s="161">
        <f t="shared" si="63"/>
        <v>1375</v>
      </c>
      <c r="L214" s="174">
        <f t="shared" si="63"/>
        <v>9.6</v>
      </c>
      <c r="M214" s="163">
        <f t="shared" si="63"/>
        <v>0</v>
      </c>
      <c r="N214" s="160">
        <f t="shared" si="63"/>
        <v>0</v>
      </c>
      <c r="O214" s="277">
        <f t="shared" si="63"/>
        <v>1264.68</v>
      </c>
      <c r="P214" s="161">
        <f t="shared" si="63"/>
        <v>50.925925925925931</v>
      </c>
      <c r="Q214" s="162">
        <f t="shared" si="63"/>
        <v>0.35555555555555557</v>
      </c>
      <c r="R214" s="163">
        <f t="shared" si="63"/>
        <v>0</v>
      </c>
      <c r="S214" s="160">
        <f t="shared" si="63"/>
        <v>0</v>
      </c>
      <c r="T214" s="277">
        <f t="shared" si="63"/>
        <v>46.84</v>
      </c>
      <c r="U214" s="166">
        <f t="shared" si="62"/>
        <v>99.375181181302096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'DAY26'!H217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+(Table129[[#This Row],[OPENING ]]+Table129[[#This Row],[RECEIPTS]]+Table129[[#This Row],[RETURNS]])-(Table129[[#This Row],[EXCHANGED]]+Table129[[#This Row],[SALES]]+Table129[[#This Row],[ISSUES]])</f>
        <v>2150</v>
      </c>
      <c r="I217" s="53">
        <v>0</v>
      </c>
      <c r="J217" s="58">
        <f t="shared" si="61"/>
        <v>-2150</v>
      </c>
      <c r="K217" s="53">
        <f>+'DAY26'!K217+'DAY27'!C217</f>
        <v>7975</v>
      </c>
      <c r="L217" s="54">
        <f>+'DAY26'!L217+'DAY27'!D217</f>
        <v>0</v>
      </c>
      <c r="M217" s="55">
        <f>+'DAY26'!M217+'DAY27'!E217</f>
        <v>0</v>
      </c>
      <c r="N217" s="52">
        <f>+'DAY26'!N217+'DAY27'!F217</f>
        <v>0</v>
      </c>
      <c r="O217" s="276">
        <f>+'DAY26'!O217+'DAY27'!G217</f>
        <v>5825</v>
      </c>
      <c r="P217" s="53">
        <f>+K217/27</f>
        <v>295.37037037037038</v>
      </c>
      <c r="Q217" s="54">
        <f>+L217/27</f>
        <v>0</v>
      </c>
      <c r="R217" s="55">
        <f>+M217/27</f>
        <v>0</v>
      </c>
      <c r="S217" s="52">
        <f>+N217/27</f>
        <v>0</v>
      </c>
      <c r="T217" s="276">
        <f>+O217/27</f>
        <v>215.74074074074073</v>
      </c>
      <c r="U217" s="62">
        <f t="shared" si="62"/>
        <v>4.2065217391304346</v>
      </c>
    </row>
    <row r="218" spans="1:21" x14ac:dyDescent="0.25">
      <c r="A218" s="95" t="s">
        <v>240</v>
      </c>
      <c r="B218" s="52">
        <f>'DAY26'!H218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+(Table129[[#This Row],[OPENING ]]+Table129[[#This Row],[RECEIPTS]]+Table129[[#This Row],[RETURNS]])-(Table129[[#This Row],[EXCHANGED]]+Table129[[#This Row],[SALES]]+Table129[[#This Row],[ISSUES]])</f>
        <v>0</v>
      </c>
      <c r="I218" s="53">
        <v>0</v>
      </c>
      <c r="J218" s="58">
        <f t="shared" si="61"/>
        <v>0</v>
      </c>
      <c r="K218" s="53">
        <f>+'DAY26'!K218+'DAY27'!C218</f>
        <v>0</v>
      </c>
      <c r="L218" s="54">
        <f>+'DAY26'!L218+'DAY27'!D218</f>
        <v>0</v>
      </c>
      <c r="M218" s="55">
        <f>+'DAY26'!M218+'DAY27'!E218</f>
        <v>0</v>
      </c>
      <c r="N218" s="52">
        <f>+'DAY26'!N218+'DAY27'!F218</f>
        <v>0</v>
      </c>
      <c r="O218" s="276">
        <f>+'DAY26'!O218+'DAY27'!G218</f>
        <v>8675</v>
      </c>
      <c r="P218" s="53">
        <f t="shared" ref="P218:P237" si="64">+K218/27</f>
        <v>0</v>
      </c>
      <c r="Q218" s="54">
        <f t="shared" ref="Q218:Q237" si="65">+L218/27</f>
        <v>0</v>
      </c>
      <c r="R218" s="55">
        <f t="shared" ref="R218:R237" si="66">+M218/27</f>
        <v>0</v>
      </c>
      <c r="S218" s="52">
        <f t="shared" ref="S218:S237" si="67">+N218/27</f>
        <v>0</v>
      </c>
      <c r="T218" s="276">
        <f t="shared" ref="T218:T237" si="68">+O218/27</f>
        <v>321.2962962962963</v>
      </c>
      <c r="U218" s="62">
        <f t="shared" si="62"/>
        <v>0</v>
      </c>
    </row>
    <row r="219" spans="1:21" x14ac:dyDescent="0.25">
      <c r="A219" s="95" t="s">
        <v>57</v>
      </c>
      <c r="B219" s="52">
        <f>'DAY26'!H219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+(Table129[[#This Row],[OPENING ]]+Table129[[#This Row],[RECEIPTS]]+Table129[[#This Row],[RETURNS]])-(Table129[[#This Row],[EXCHANGED]]+Table129[[#This Row],[SALES]]+Table129[[#This Row],[ISSUES]])</f>
        <v>0</v>
      </c>
      <c r="I219" s="53">
        <v>0</v>
      </c>
      <c r="J219" s="58">
        <f t="shared" si="61"/>
        <v>0</v>
      </c>
      <c r="K219" s="53">
        <f>+'DAY26'!K219+'DAY27'!C219</f>
        <v>0</v>
      </c>
      <c r="L219" s="54">
        <f>+'DAY26'!L219+'DAY27'!D219</f>
        <v>0</v>
      </c>
      <c r="M219" s="55">
        <f>+'DAY26'!M219+'DAY27'!E219</f>
        <v>0</v>
      </c>
      <c r="N219" s="52">
        <f>+'DAY26'!N219+'DAY27'!F219</f>
        <v>0</v>
      </c>
      <c r="O219" s="276">
        <f>+'DAY26'!O219+'DAY27'!G219</f>
        <v>0</v>
      </c>
      <c r="P219" s="53">
        <f t="shared" si="64"/>
        <v>0</v>
      </c>
      <c r="Q219" s="54">
        <f t="shared" si="65"/>
        <v>0</v>
      </c>
      <c r="R219" s="55">
        <f t="shared" si="66"/>
        <v>0</v>
      </c>
      <c r="S219" s="52">
        <f t="shared" si="67"/>
        <v>0</v>
      </c>
      <c r="T219" s="276">
        <f t="shared" si="68"/>
        <v>0</v>
      </c>
      <c r="U219" s="62">
        <f t="shared" si="62"/>
        <v>0</v>
      </c>
    </row>
    <row r="220" spans="1:21" x14ac:dyDescent="0.25">
      <c r="A220" s="95" t="s">
        <v>58</v>
      </c>
      <c r="B220" s="52">
        <f>'DAY26'!H220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+(Table129[[#This Row],[OPENING ]]+Table129[[#This Row],[RECEIPTS]]+Table129[[#This Row],[RETURNS]])-(Table129[[#This Row],[EXCHANGED]]+Table129[[#This Row],[SALES]]+Table129[[#This Row],[ISSUES]])</f>
        <v>0</v>
      </c>
      <c r="I220" s="53">
        <v>0</v>
      </c>
      <c r="J220" s="58">
        <f t="shared" si="61"/>
        <v>0</v>
      </c>
      <c r="K220" s="53">
        <f>+'DAY26'!K220+'DAY27'!C220</f>
        <v>0</v>
      </c>
      <c r="L220" s="54">
        <f>+'DAY26'!L220+'DAY27'!D220</f>
        <v>0</v>
      </c>
      <c r="M220" s="55">
        <f>+'DAY26'!M220+'DAY27'!E220</f>
        <v>0</v>
      </c>
      <c r="N220" s="52">
        <f>+'DAY26'!N220+'DAY27'!F220</f>
        <v>0</v>
      </c>
      <c r="O220" s="276">
        <f>+'DAY26'!O220+'DAY27'!G220</f>
        <v>0</v>
      </c>
      <c r="P220" s="53">
        <f t="shared" si="64"/>
        <v>0</v>
      </c>
      <c r="Q220" s="54">
        <f t="shared" si="65"/>
        <v>0</v>
      </c>
      <c r="R220" s="55">
        <f t="shared" si="66"/>
        <v>0</v>
      </c>
      <c r="S220" s="52">
        <f t="shared" si="67"/>
        <v>0</v>
      </c>
      <c r="T220" s="276">
        <f t="shared" si="68"/>
        <v>0</v>
      </c>
      <c r="U220" s="62">
        <f t="shared" si="62"/>
        <v>0</v>
      </c>
    </row>
    <row r="221" spans="1:21" x14ac:dyDescent="0.25">
      <c r="A221" s="95" t="s">
        <v>59</v>
      </c>
      <c r="B221" s="52">
        <f>'DAY26'!H221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+(Table129[[#This Row],[OPENING ]]+Table129[[#This Row],[RECEIPTS]]+Table129[[#This Row],[RETURNS]])-(Table129[[#This Row],[EXCHANGED]]+Table129[[#This Row],[SALES]]+Table129[[#This Row],[ISSUES]])</f>
        <v>375</v>
      </c>
      <c r="I221" s="53">
        <v>0</v>
      </c>
      <c r="J221" s="58">
        <f t="shared" ref="J221:J240" si="69">+I221-H221</f>
        <v>-375</v>
      </c>
      <c r="K221" s="53">
        <f>+'DAY26'!K221+'DAY27'!C221</f>
        <v>1075</v>
      </c>
      <c r="L221" s="54">
        <f>+'DAY26'!L221+'DAY27'!D221</f>
        <v>0</v>
      </c>
      <c r="M221" s="55">
        <f>+'DAY26'!M221+'DAY27'!E221</f>
        <v>0</v>
      </c>
      <c r="N221" s="52">
        <f>+'DAY26'!N221+'DAY27'!F221</f>
        <v>0</v>
      </c>
      <c r="O221" s="276">
        <f>+'DAY26'!O221+'DAY27'!G221</f>
        <v>1225</v>
      </c>
      <c r="P221" s="53">
        <f t="shared" si="64"/>
        <v>39.814814814814817</v>
      </c>
      <c r="Q221" s="54">
        <f t="shared" si="65"/>
        <v>0</v>
      </c>
      <c r="R221" s="55">
        <f t="shared" si="66"/>
        <v>0</v>
      </c>
      <c r="S221" s="52">
        <f t="shared" si="67"/>
        <v>0</v>
      </c>
      <c r="T221" s="276">
        <f t="shared" si="68"/>
        <v>45.370370370370374</v>
      </c>
      <c r="U221" s="62">
        <f t="shared" si="62"/>
        <v>4.4021739130434776</v>
      </c>
    </row>
    <row r="222" spans="1:21" x14ac:dyDescent="0.25">
      <c r="A222" s="95" t="s">
        <v>60</v>
      </c>
      <c r="B222" s="52">
        <f>'DAY26'!H222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+(Table129[[#This Row],[OPENING ]]+Table129[[#This Row],[RECEIPTS]]+Table129[[#This Row],[RETURNS]])-(Table129[[#This Row],[EXCHANGED]]+Table129[[#This Row],[SALES]]+Table129[[#This Row],[ISSUES]])</f>
        <v>0</v>
      </c>
      <c r="I222" s="53">
        <v>0</v>
      </c>
      <c r="J222" s="58">
        <f t="shared" si="69"/>
        <v>0</v>
      </c>
      <c r="K222" s="53">
        <f>+'DAY26'!K222+'DAY27'!C222</f>
        <v>0</v>
      </c>
      <c r="L222" s="54">
        <f>+'DAY26'!L222+'DAY27'!D222</f>
        <v>0</v>
      </c>
      <c r="M222" s="55">
        <f>+'DAY26'!M222+'DAY27'!E222</f>
        <v>0</v>
      </c>
      <c r="N222" s="52">
        <f>+'DAY26'!N222+'DAY27'!F222</f>
        <v>0</v>
      </c>
      <c r="O222" s="276">
        <f>+'DAY26'!O222+'DAY27'!G222</f>
        <v>0</v>
      </c>
      <c r="P222" s="53">
        <f t="shared" si="64"/>
        <v>0</v>
      </c>
      <c r="Q222" s="54">
        <f t="shared" si="65"/>
        <v>0</v>
      </c>
      <c r="R222" s="55">
        <f t="shared" si="66"/>
        <v>0</v>
      </c>
      <c r="S222" s="52">
        <f t="shared" si="67"/>
        <v>0</v>
      </c>
      <c r="T222" s="276">
        <f t="shared" si="68"/>
        <v>0</v>
      </c>
      <c r="U222" s="62">
        <f t="shared" si="62"/>
        <v>0</v>
      </c>
    </row>
    <row r="223" spans="1:21" x14ac:dyDescent="0.25">
      <c r="A223" s="95" t="s">
        <v>61</v>
      </c>
      <c r="B223" s="52">
        <f>'DAY26'!H223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+(Table129[[#This Row],[OPENING ]]+Table129[[#This Row],[RECEIPTS]]+Table129[[#This Row],[RETURNS]])-(Table129[[#This Row],[EXCHANGED]]+Table129[[#This Row],[SALES]]+Table129[[#This Row],[ISSUES]])</f>
        <v>0</v>
      </c>
      <c r="I223" s="53">
        <v>0</v>
      </c>
      <c r="J223" s="58">
        <f t="shared" si="69"/>
        <v>0</v>
      </c>
      <c r="K223" s="53">
        <f>+'DAY26'!K223+'DAY27'!C223</f>
        <v>0</v>
      </c>
      <c r="L223" s="54">
        <f>+'DAY26'!L223+'DAY27'!D223</f>
        <v>0</v>
      </c>
      <c r="M223" s="55">
        <f>+'DAY26'!M223+'DAY27'!E223</f>
        <v>0</v>
      </c>
      <c r="N223" s="52">
        <f>+'DAY26'!N223+'DAY27'!F223</f>
        <v>0</v>
      </c>
      <c r="O223" s="276">
        <f>+'DAY26'!O223+'DAY27'!G223</f>
        <v>0</v>
      </c>
      <c r="P223" s="53">
        <f t="shared" si="64"/>
        <v>0</v>
      </c>
      <c r="Q223" s="54">
        <f t="shared" si="65"/>
        <v>0</v>
      </c>
      <c r="R223" s="55">
        <f t="shared" si="66"/>
        <v>0</v>
      </c>
      <c r="S223" s="52">
        <f t="shared" si="67"/>
        <v>0</v>
      </c>
      <c r="T223" s="276">
        <f t="shared" si="68"/>
        <v>0</v>
      </c>
      <c r="U223" s="62">
        <f t="shared" si="62"/>
        <v>0</v>
      </c>
    </row>
    <row r="224" spans="1:21" x14ac:dyDescent="0.25">
      <c r="A224" s="95" t="s">
        <v>241</v>
      </c>
      <c r="B224" s="52">
        <f>'DAY26'!H224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+(Table129[[#This Row],[OPENING ]]+Table129[[#This Row],[RECEIPTS]]+Table129[[#This Row],[RETURNS]])-(Table129[[#This Row],[EXCHANGED]]+Table129[[#This Row],[SALES]]+Table129[[#This Row],[ISSUES]])</f>
        <v>0</v>
      </c>
      <c r="I224" s="53">
        <v>0</v>
      </c>
      <c r="J224" s="58">
        <f t="shared" si="69"/>
        <v>0</v>
      </c>
      <c r="K224" s="53">
        <f>+'DAY26'!K224+'DAY27'!C224</f>
        <v>0</v>
      </c>
      <c r="L224" s="54">
        <f>+'DAY26'!L224+'DAY27'!D224</f>
        <v>0</v>
      </c>
      <c r="M224" s="55">
        <f>+'DAY26'!M224+'DAY27'!E224</f>
        <v>0</v>
      </c>
      <c r="N224" s="52">
        <f>+'DAY26'!N224+'DAY27'!F224</f>
        <v>0</v>
      </c>
      <c r="O224" s="276">
        <f>+'DAY26'!O224+'DAY27'!G224</f>
        <v>1200</v>
      </c>
      <c r="P224" s="53">
        <f t="shared" si="64"/>
        <v>0</v>
      </c>
      <c r="Q224" s="54">
        <f t="shared" si="65"/>
        <v>0</v>
      </c>
      <c r="R224" s="55">
        <f t="shared" si="66"/>
        <v>0</v>
      </c>
      <c r="S224" s="52">
        <f t="shared" si="67"/>
        <v>0</v>
      </c>
      <c r="T224" s="276">
        <f t="shared" si="68"/>
        <v>44.444444444444443</v>
      </c>
      <c r="U224" s="62">
        <f t="shared" si="62"/>
        <v>0</v>
      </c>
    </row>
    <row r="225" spans="1:21" x14ac:dyDescent="0.25">
      <c r="A225" s="95" t="s">
        <v>62</v>
      </c>
      <c r="B225" s="52">
        <f>'DAY26'!H225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+(Table129[[#This Row],[OPENING ]]+Table129[[#This Row],[RECEIPTS]]+Table129[[#This Row],[RETURNS]])-(Table129[[#This Row],[EXCHANGED]]+Table129[[#This Row],[SALES]]+Table129[[#This Row],[ISSUES]])</f>
        <v>0</v>
      </c>
      <c r="I225" s="53">
        <v>0</v>
      </c>
      <c r="J225" s="58">
        <f t="shared" si="69"/>
        <v>0</v>
      </c>
      <c r="K225" s="53">
        <f>+'DAY26'!K225+'DAY27'!C225</f>
        <v>0</v>
      </c>
      <c r="L225" s="54">
        <f>+'DAY26'!L225+'DAY27'!D225</f>
        <v>0</v>
      </c>
      <c r="M225" s="55">
        <f>+'DAY26'!M225+'DAY27'!E225</f>
        <v>0</v>
      </c>
      <c r="N225" s="52">
        <f>+'DAY26'!N225+'DAY27'!F225</f>
        <v>0</v>
      </c>
      <c r="O225" s="276">
        <f>+'DAY26'!O225+'DAY27'!G225</f>
        <v>0</v>
      </c>
      <c r="P225" s="53">
        <f t="shared" si="64"/>
        <v>0</v>
      </c>
      <c r="Q225" s="54">
        <f t="shared" si="65"/>
        <v>0</v>
      </c>
      <c r="R225" s="55">
        <f t="shared" si="66"/>
        <v>0</v>
      </c>
      <c r="S225" s="52">
        <f t="shared" si="67"/>
        <v>0</v>
      </c>
      <c r="T225" s="276">
        <f t="shared" si="68"/>
        <v>0</v>
      </c>
      <c r="U225" s="62">
        <f t="shared" si="62"/>
        <v>0</v>
      </c>
    </row>
    <row r="226" spans="1:21" x14ac:dyDescent="0.25">
      <c r="A226" s="95" t="s">
        <v>122</v>
      </c>
      <c r="B226" s="52">
        <f>'DAY26'!H226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+(Table129[[#This Row],[OPENING ]]+Table129[[#This Row],[RECEIPTS]]+Table129[[#This Row],[RETURNS]])-(Table129[[#This Row],[EXCHANGED]]+Table129[[#This Row],[SALES]]+Table129[[#This Row],[ISSUES]])</f>
        <v>0</v>
      </c>
      <c r="I226" s="53">
        <v>0</v>
      </c>
      <c r="J226" s="58">
        <f t="shared" si="69"/>
        <v>0</v>
      </c>
      <c r="K226" s="53">
        <f>+'DAY26'!K226+'DAY27'!C226</f>
        <v>0</v>
      </c>
      <c r="L226" s="54">
        <f>+'DAY26'!L226+'DAY27'!D226</f>
        <v>0</v>
      </c>
      <c r="M226" s="55">
        <f>+'DAY26'!M226+'DAY27'!E226</f>
        <v>0</v>
      </c>
      <c r="N226" s="52">
        <f>+'DAY26'!N226+'DAY27'!F226</f>
        <v>0</v>
      </c>
      <c r="O226" s="276">
        <f>+'DAY26'!O226+'DAY27'!G226</f>
        <v>0</v>
      </c>
      <c r="P226" s="53">
        <f t="shared" si="64"/>
        <v>0</v>
      </c>
      <c r="Q226" s="54">
        <f t="shared" si="65"/>
        <v>0</v>
      </c>
      <c r="R226" s="55">
        <f t="shared" si="66"/>
        <v>0</v>
      </c>
      <c r="S226" s="52">
        <f t="shared" si="67"/>
        <v>0</v>
      </c>
      <c r="T226" s="276">
        <f t="shared" si="68"/>
        <v>0</v>
      </c>
      <c r="U226" s="62">
        <f t="shared" si="62"/>
        <v>0</v>
      </c>
    </row>
    <row r="227" spans="1:21" x14ac:dyDescent="0.25">
      <c r="A227" s="95" t="s">
        <v>217</v>
      </c>
      <c r="B227" s="52">
        <f>'DAY26'!H227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+(Table129[[#This Row],[OPENING ]]+Table129[[#This Row],[RECEIPTS]]+Table129[[#This Row],[RETURNS]])-(Table129[[#This Row],[EXCHANGED]]+Table129[[#This Row],[SALES]]+Table129[[#This Row],[ISSUES]])</f>
        <v>0</v>
      </c>
      <c r="I227" s="53">
        <v>0</v>
      </c>
      <c r="J227" s="58">
        <f t="shared" si="69"/>
        <v>0</v>
      </c>
      <c r="K227" s="53">
        <f>+'DAY26'!K227+'DAY27'!C227</f>
        <v>0</v>
      </c>
      <c r="L227" s="54">
        <f>+'DAY26'!L227+'DAY27'!D227</f>
        <v>0</v>
      </c>
      <c r="M227" s="55">
        <f>+'DAY26'!M227+'DAY27'!E227</f>
        <v>0</v>
      </c>
      <c r="N227" s="52">
        <f>+'DAY26'!N227+'DAY27'!F227</f>
        <v>0</v>
      </c>
      <c r="O227" s="276">
        <f>+'DAY26'!O227+'DAY27'!G227</f>
        <v>0</v>
      </c>
      <c r="P227" s="53">
        <f t="shared" si="64"/>
        <v>0</v>
      </c>
      <c r="Q227" s="54">
        <f t="shared" si="65"/>
        <v>0</v>
      </c>
      <c r="R227" s="55">
        <f t="shared" si="66"/>
        <v>0</v>
      </c>
      <c r="S227" s="52">
        <f t="shared" si="67"/>
        <v>0</v>
      </c>
      <c r="T227" s="276">
        <f t="shared" si="68"/>
        <v>0</v>
      </c>
      <c r="U227" s="62">
        <f t="shared" si="62"/>
        <v>0</v>
      </c>
    </row>
    <row r="228" spans="1:21" x14ac:dyDescent="0.25">
      <c r="A228" s="95" t="s">
        <v>116</v>
      </c>
      <c r="B228" s="52">
        <f>'DAY26'!H228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+(Table129[[#This Row],[OPENING ]]+Table129[[#This Row],[RECEIPTS]]+Table129[[#This Row],[RETURNS]])-(Table129[[#This Row],[EXCHANGED]]+Table129[[#This Row],[SALES]]+Table129[[#This Row],[ISSUES]])</f>
        <v>0</v>
      </c>
      <c r="I228" s="53">
        <v>0</v>
      </c>
      <c r="J228" s="58">
        <f t="shared" si="69"/>
        <v>0</v>
      </c>
      <c r="K228" s="53">
        <f>+'DAY26'!K228+'DAY27'!C228</f>
        <v>0</v>
      </c>
      <c r="L228" s="54">
        <f>+'DAY26'!L228+'DAY27'!D228</f>
        <v>0</v>
      </c>
      <c r="M228" s="55">
        <f>+'DAY26'!M228+'DAY27'!E228</f>
        <v>0</v>
      </c>
      <c r="N228" s="52">
        <f>+'DAY26'!N228+'DAY27'!F228</f>
        <v>0</v>
      </c>
      <c r="O228" s="276">
        <f>+'DAY26'!O228+'DAY27'!G228</f>
        <v>0</v>
      </c>
      <c r="P228" s="53">
        <f t="shared" si="64"/>
        <v>0</v>
      </c>
      <c r="Q228" s="54">
        <f t="shared" si="65"/>
        <v>0</v>
      </c>
      <c r="R228" s="55">
        <f t="shared" si="66"/>
        <v>0</v>
      </c>
      <c r="S228" s="52">
        <f t="shared" si="67"/>
        <v>0</v>
      </c>
      <c r="T228" s="276">
        <f t="shared" si="68"/>
        <v>0</v>
      </c>
      <c r="U228" s="62">
        <f t="shared" si="62"/>
        <v>0</v>
      </c>
    </row>
    <row r="229" spans="1:21" x14ac:dyDescent="0.25">
      <c r="A229" s="95" t="s">
        <v>117</v>
      </c>
      <c r="B229" s="52">
        <f>'DAY26'!H229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+(Table129[[#This Row],[OPENING ]]+Table129[[#This Row],[RECEIPTS]]+Table129[[#This Row],[RETURNS]])-(Table129[[#This Row],[EXCHANGED]]+Table129[[#This Row],[SALES]]+Table129[[#This Row],[ISSUES]])</f>
        <v>0</v>
      </c>
      <c r="I229" s="53">
        <v>0</v>
      </c>
      <c r="J229" s="58">
        <f t="shared" si="69"/>
        <v>0</v>
      </c>
      <c r="K229" s="53">
        <f>+'DAY26'!K229+'DAY27'!C229</f>
        <v>0</v>
      </c>
      <c r="L229" s="54">
        <f>+'DAY26'!L229+'DAY27'!D229</f>
        <v>0</v>
      </c>
      <c r="M229" s="55">
        <f>+'DAY26'!M229+'DAY27'!E229</f>
        <v>0</v>
      </c>
      <c r="N229" s="52">
        <f>+'DAY26'!N229+'DAY27'!F229</f>
        <v>0</v>
      </c>
      <c r="O229" s="276">
        <f>+'DAY26'!O229+'DAY27'!G229</f>
        <v>0</v>
      </c>
      <c r="P229" s="53">
        <f t="shared" si="64"/>
        <v>0</v>
      </c>
      <c r="Q229" s="54">
        <f t="shared" si="65"/>
        <v>0</v>
      </c>
      <c r="R229" s="55">
        <f t="shared" si="66"/>
        <v>0</v>
      </c>
      <c r="S229" s="52">
        <f t="shared" si="67"/>
        <v>0</v>
      </c>
      <c r="T229" s="276">
        <f t="shared" si="68"/>
        <v>0</v>
      </c>
      <c r="U229" s="62">
        <f t="shared" si="62"/>
        <v>0</v>
      </c>
    </row>
    <row r="230" spans="1:21" x14ac:dyDescent="0.25">
      <c r="A230" s="95" t="s">
        <v>134</v>
      </c>
      <c r="B230" s="52">
        <f>'DAY26'!H230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+(Table129[[#This Row],[OPENING ]]+Table129[[#This Row],[RECEIPTS]]+Table129[[#This Row],[RETURNS]])-(Table129[[#This Row],[EXCHANGED]]+Table129[[#This Row],[SALES]]+Table129[[#This Row],[ISSUES]])</f>
        <v>0</v>
      </c>
      <c r="I230" s="53">
        <v>0</v>
      </c>
      <c r="J230" s="58">
        <f t="shared" si="69"/>
        <v>0</v>
      </c>
      <c r="K230" s="53">
        <f>+'DAY26'!K230+'DAY27'!C230</f>
        <v>0</v>
      </c>
      <c r="L230" s="54">
        <f>+'DAY26'!L230+'DAY27'!D230</f>
        <v>0</v>
      </c>
      <c r="M230" s="55">
        <f>+'DAY26'!M230+'DAY27'!E230</f>
        <v>0</v>
      </c>
      <c r="N230" s="52">
        <f>+'DAY26'!N230+'DAY27'!F230</f>
        <v>0</v>
      </c>
      <c r="O230" s="276">
        <f>+'DAY26'!O230+'DAY27'!G230</f>
        <v>0</v>
      </c>
      <c r="P230" s="53">
        <f t="shared" si="64"/>
        <v>0</v>
      </c>
      <c r="Q230" s="54">
        <f t="shared" si="65"/>
        <v>0</v>
      </c>
      <c r="R230" s="55">
        <f t="shared" si="66"/>
        <v>0</v>
      </c>
      <c r="S230" s="52">
        <f t="shared" si="67"/>
        <v>0</v>
      </c>
      <c r="T230" s="276">
        <f t="shared" si="68"/>
        <v>0</v>
      </c>
      <c r="U230" s="62">
        <f t="shared" si="62"/>
        <v>0</v>
      </c>
    </row>
    <row r="231" spans="1:21" x14ac:dyDescent="0.25">
      <c r="A231" s="95" t="s">
        <v>146</v>
      </c>
      <c r="B231" s="52">
        <f>'DAY26'!H231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+(Table129[[#This Row],[OPENING ]]+Table129[[#This Row],[RECEIPTS]]+Table129[[#This Row],[RETURNS]])-(Table129[[#This Row],[EXCHANGED]]+Table129[[#This Row],[SALES]]+Table129[[#This Row],[ISSUES]])</f>
        <v>0</v>
      </c>
      <c r="I231" s="53">
        <v>0</v>
      </c>
      <c r="J231" s="58">
        <f t="shared" si="69"/>
        <v>0</v>
      </c>
      <c r="K231" s="53">
        <f>+'DAY26'!K231+'DAY27'!C231</f>
        <v>0</v>
      </c>
      <c r="L231" s="54">
        <f>+'DAY26'!L231+'DAY27'!D231</f>
        <v>0</v>
      </c>
      <c r="M231" s="55">
        <f>+'DAY26'!M231+'DAY27'!E231</f>
        <v>0</v>
      </c>
      <c r="N231" s="52">
        <f>+'DAY26'!N231+'DAY27'!F231</f>
        <v>0</v>
      </c>
      <c r="O231" s="276">
        <f>+'DAY26'!O231+'DAY27'!G231</f>
        <v>0</v>
      </c>
      <c r="P231" s="53">
        <f t="shared" si="64"/>
        <v>0</v>
      </c>
      <c r="Q231" s="54">
        <f t="shared" si="65"/>
        <v>0</v>
      </c>
      <c r="R231" s="55">
        <f t="shared" si="66"/>
        <v>0</v>
      </c>
      <c r="S231" s="52">
        <f t="shared" si="67"/>
        <v>0</v>
      </c>
      <c r="T231" s="276">
        <f t="shared" si="68"/>
        <v>0</v>
      </c>
      <c r="U231" s="62">
        <f t="shared" si="62"/>
        <v>0</v>
      </c>
    </row>
    <row r="232" spans="1:21" x14ac:dyDescent="0.25">
      <c r="A232" s="95" t="s">
        <v>235</v>
      </c>
      <c r="B232" s="52">
        <f>'DAY26'!H232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+(Table129[[#This Row],[OPENING ]]+Table129[[#This Row],[RECEIPTS]]+Table129[[#This Row],[RETURNS]])-(Table129[[#This Row],[EXCHANGED]]+Table129[[#This Row],[SALES]]+Table129[[#This Row],[ISSUES]])</f>
        <v>8450</v>
      </c>
      <c r="I232" s="53">
        <v>0</v>
      </c>
      <c r="J232" s="58">
        <f t="shared" si="69"/>
        <v>-8450</v>
      </c>
      <c r="K232" s="53">
        <f>+'DAY26'!K232+'DAY27'!C232</f>
        <v>0</v>
      </c>
      <c r="L232" s="54">
        <f>+'DAY26'!L232+'DAY27'!D232</f>
        <v>0</v>
      </c>
      <c r="M232" s="55">
        <f>+'DAY26'!M232+'DAY27'!E232</f>
        <v>0</v>
      </c>
      <c r="N232" s="52">
        <f>+'DAY26'!N232+'DAY27'!F232</f>
        <v>0</v>
      </c>
      <c r="O232" s="276">
        <f>+'DAY26'!O232+'DAY27'!G232</f>
        <v>0</v>
      </c>
      <c r="P232" s="53">
        <f t="shared" si="64"/>
        <v>0</v>
      </c>
      <c r="Q232" s="54">
        <f t="shared" si="65"/>
        <v>0</v>
      </c>
      <c r="R232" s="55">
        <f t="shared" si="66"/>
        <v>0</v>
      </c>
      <c r="S232" s="52">
        <f t="shared" si="67"/>
        <v>0</v>
      </c>
      <c r="T232" s="276">
        <f t="shared" si="68"/>
        <v>0</v>
      </c>
      <c r="U232" s="62">
        <f t="shared" si="62"/>
        <v>0</v>
      </c>
    </row>
    <row r="233" spans="1:21" x14ac:dyDescent="0.25">
      <c r="A233" s="95" t="s">
        <v>213</v>
      </c>
      <c r="B233" s="52">
        <f>'DAY26'!H233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+(Table129[[#This Row],[OPENING ]]+Table129[[#This Row],[RECEIPTS]]+Table129[[#This Row],[RETURNS]])-(Table129[[#This Row],[EXCHANGED]]+Table129[[#This Row],[SALES]]+Table129[[#This Row],[ISSUES]])</f>
        <v>0</v>
      </c>
      <c r="I233" s="53">
        <v>0</v>
      </c>
      <c r="J233" s="58">
        <f t="shared" si="69"/>
        <v>0</v>
      </c>
      <c r="K233" s="53">
        <f>+'DAY26'!K233+'DAY27'!C233</f>
        <v>0</v>
      </c>
      <c r="L233" s="54">
        <f>+'DAY26'!L233+'DAY27'!D233</f>
        <v>0</v>
      </c>
      <c r="M233" s="55">
        <f>+'DAY26'!M233+'DAY27'!E233</f>
        <v>0</v>
      </c>
      <c r="N233" s="52">
        <f>+'DAY26'!N233+'DAY27'!F233</f>
        <v>0</v>
      </c>
      <c r="O233" s="276">
        <f>+'DAY26'!O233+'DAY27'!G233</f>
        <v>0</v>
      </c>
      <c r="P233" s="53">
        <f t="shared" si="64"/>
        <v>0</v>
      </c>
      <c r="Q233" s="54">
        <f t="shared" si="65"/>
        <v>0</v>
      </c>
      <c r="R233" s="55">
        <f t="shared" si="66"/>
        <v>0</v>
      </c>
      <c r="S233" s="52">
        <f t="shared" si="67"/>
        <v>0</v>
      </c>
      <c r="T233" s="276">
        <f t="shared" si="68"/>
        <v>0</v>
      </c>
      <c r="U233" s="62">
        <f t="shared" si="62"/>
        <v>0</v>
      </c>
    </row>
    <row r="234" spans="1:21" x14ac:dyDescent="0.25">
      <c r="A234" s="95" t="s">
        <v>248</v>
      </c>
      <c r="B234" s="52">
        <f>'DAY26'!H234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+(Table129[[#This Row],[OPENING ]]+Table129[[#This Row],[RECEIPTS]]+Table129[[#This Row],[RETURNS]])-(Table129[[#This Row],[EXCHANGED]]+Table129[[#This Row],[SALES]]+Table129[[#This Row],[ISSUES]])</f>
        <v>0</v>
      </c>
      <c r="I234" s="53">
        <v>0</v>
      </c>
      <c r="J234" s="58">
        <f t="shared" si="69"/>
        <v>0</v>
      </c>
      <c r="K234" s="53">
        <f>+'DAY26'!K234+'DAY27'!C234</f>
        <v>0</v>
      </c>
      <c r="L234" s="54">
        <f>+'DAY26'!L234+'DAY27'!D234</f>
        <v>0</v>
      </c>
      <c r="M234" s="55">
        <f>+'DAY26'!M234+'DAY27'!E234</f>
        <v>0</v>
      </c>
      <c r="N234" s="52">
        <f>+'DAY26'!N234+'DAY27'!F234</f>
        <v>0</v>
      </c>
      <c r="O234" s="276">
        <f>+'DAY26'!O234+'DAY27'!G234</f>
        <v>0</v>
      </c>
      <c r="P234" s="53">
        <f t="shared" si="64"/>
        <v>0</v>
      </c>
      <c r="Q234" s="54">
        <f t="shared" si="65"/>
        <v>0</v>
      </c>
      <c r="R234" s="55">
        <f t="shared" si="66"/>
        <v>0</v>
      </c>
      <c r="S234" s="52">
        <f t="shared" si="67"/>
        <v>0</v>
      </c>
      <c r="T234" s="276">
        <f t="shared" si="68"/>
        <v>0</v>
      </c>
      <c r="U234" s="62">
        <f t="shared" si="62"/>
        <v>0</v>
      </c>
    </row>
    <row r="235" spans="1:21" x14ac:dyDescent="0.25">
      <c r="A235" s="95" t="s">
        <v>254</v>
      </c>
      <c r="B235" s="52">
        <f>'DAY26'!H235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+(Table129[[#This Row],[OPENING ]]+Table129[[#This Row],[RECEIPTS]]+Table129[[#This Row],[RETURNS]])-(Table129[[#This Row],[EXCHANGED]]+Table129[[#This Row],[SALES]]+Table129[[#This Row],[ISSUES]])</f>
        <v>0</v>
      </c>
      <c r="I235" s="53">
        <v>0</v>
      </c>
      <c r="J235" s="58">
        <f t="shared" si="69"/>
        <v>0</v>
      </c>
      <c r="K235" s="53">
        <f>+'DAY26'!K235+'DAY27'!C235</f>
        <v>0</v>
      </c>
      <c r="L235" s="54">
        <f>+'DAY26'!L235+'DAY27'!D235</f>
        <v>0</v>
      </c>
      <c r="M235" s="55">
        <f>+'DAY26'!M235+'DAY27'!E235</f>
        <v>0</v>
      </c>
      <c r="N235" s="52">
        <f>+'DAY26'!N235+'DAY27'!F235</f>
        <v>0</v>
      </c>
      <c r="O235" s="276">
        <f>+'DAY26'!O235+'DAY27'!G235</f>
        <v>12625</v>
      </c>
      <c r="P235" s="53">
        <f t="shared" si="64"/>
        <v>0</v>
      </c>
      <c r="Q235" s="54">
        <f t="shared" si="65"/>
        <v>0</v>
      </c>
      <c r="R235" s="55">
        <f t="shared" si="66"/>
        <v>0</v>
      </c>
      <c r="S235" s="52">
        <f t="shared" si="67"/>
        <v>0</v>
      </c>
      <c r="T235" s="276">
        <f t="shared" si="68"/>
        <v>467.59259259259261</v>
      </c>
      <c r="U235" s="62">
        <f t="shared" si="62"/>
        <v>0</v>
      </c>
    </row>
    <row r="236" spans="1:21" x14ac:dyDescent="0.25">
      <c r="A236" s="95" t="s">
        <v>63</v>
      </c>
      <c r="B236" s="52">
        <f>'DAY26'!H236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+(Table129[[#This Row],[OPENING ]]+Table129[[#This Row],[RECEIPTS]]+Table129[[#This Row],[RETURNS]])-(Table129[[#This Row],[EXCHANGED]]+Table129[[#This Row],[SALES]]+Table129[[#This Row],[ISSUES]])</f>
        <v>0</v>
      </c>
      <c r="I236" s="53">
        <v>0</v>
      </c>
      <c r="J236" s="58">
        <f t="shared" si="69"/>
        <v>0</v>
      </c>
      <c r="K236" s="53">
        <f>+'DAY26'!K236+'DAY27'!C236</f>
        <v>0</v>
      </c>
      <c r="L236" s="54">
        <f>+'DAY26'!L236+'DAY27'!D236</f>
        <v>0</v>
      </c>
      <c r="M236" s="55">
        <f>+'DAY26'!M236+'DAY27'!E236</f>
        <v>0</v>
      </c>
      <c r="N236" s="52">
        <f>+'DAY26'!N236+'DAY27'!F236</f>
        <v>0</v>
      </c>
      <c r="O236" s="276">
        <f>+'DAY26'!O236+'DAY27'!G236</f>
        <v>0</v>
      </c>
      <c r="P236" s="53">
        <f t="shared" si="64"/>
        <v>0</v>
      </c>
      <c r="Q236" s="54">
        <f t="shared" si="65"/>
        <v>0</v>
      </c>
      <c r="R236" s="55">
        <f t="shared" si="66"/>
        <v>0</v>
      </c>
      <c r="S236" s="52">
        <f t="shared" si="67"/>
        <v>0</v>
      </c>
      <c r="T236" s="276">
        <f t="shared" si="68"/>
        <v>0</v>
      </c>
      <c r="U236" s="62">
        <f t="shared" si="62"/>
        <v>0</v>
      </c>
    </row>
    <row r="237" spans="1:21" ht="15.75" thickBot="1" x14ac:dyDescent="0.3">
      <c r="A237" s="188" t="s">
        <v>121</v>
      </c>
      <c r="B237" s="52">
        <f>'DAY26'!H237</f>
        <v>1459.4</v>
      </c>
      <c r="C237" s="53">
        <v>0</v>
      </c>
      <c r="D237" s="54">
        <v>0</v>
      </c>
      <c r="E237" s="55">
        <v>0</v>
      </c>
      <c r="F237" s="52">
        <v>0</v>
      </c>
      <c r="G237" s="276">
        <v>0</v>
      </c>
      <c r="H237" s="54">
        <f>+(Table129[[#This Row],[OPENING ]]+Table129[[#This Row],[RECEIPTS]]+Table129[[#This Row],[RETURNS]])-(Table129[[#This Row],[EXCHANGED]]+Table129[[#This Row],[SALES]]+Table129[[#This Row],[ISSUES]])</f>
        <v>1459.4</v>
      </c>
      <c r="I237" s="144">
        <v>0</v>
      </c>
      <c r="J237" s="148">
        <f t="shared" si="69"/>
        <v>-1459.4</v>
      </c>
      <c r="K237" s="53">
        <f>+'DAY26'!K237+'DAY27'!C237</f>
        <v>0</v>
      </c>
      <c r="L237" s="54">
        <f>+'DAY26'!L237+'DAY27'!D237</f>
        <v>0</v>
      </c>
      <c r="M237" s="55">
        <f>+'DAY26'!M237+'DAY27'!E237</f>
        <v>0</v>
      </c>
      <c r="N237" s="52">
        <f>+'DAY26'!N237+'DAY27'!F237</f>
        <v>0</v>
      </c>
      <c r="O237" s="276">
        <f>+'DAY26'!O237+'DAY27'!G237</f>
        <v>0</v>
      </c>
      <c r="P237" s="53">
        <f t="shared" si="64"/>
        <v>0</v>
      </c>
      <c r="Q237" s="54">
        <f t="shared" si="65"/>
        <v>0</v>
      </c>
      <c r="R237" s="55">
        <f t="shared" si="66"/>
        <v>0</v>
      </c>
      <c r="S237" s="52">
        <f t="shared" si="67"/>
        <v>0</v>
      </c>
      <c r="T237" s="276">
        <f t="shared" si="68"/>
        <v>0</v>
      </c>
      <c r="U237" s="167">
        <f t="shared" si="62"/>
        <v>0</v>
      </c>
    </row>
    <row r="238" spans="1:21" ht="17.25" thickBot="1" x14ac:dyDescent="0.35">
      <c r="A238" s="159" t="s">
        <v>64</v>
      </c>
      <c r="B238" s="161">
        <f t="shared" ref="B238:T238" si="70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70"/>
        <v>0</v>
      </c>
      <c r="H238" s="162">
        <f t="shared" si="70"/>
        <v>12434.4</v>
      </c>
      <c r="I238" s="161">
        <f t="shared" si="70"/>
        <v>0</v>
      </c>
      <c r="J238" s="165">
        <f t="shared" si="69"/>
        <v>-12434.4</v>
      </c>
      <c r="K238" s="161">
        <f t="shared" si="70"/>
        <v>9050</v>
      </c>
      <c r="L238" s="162">
        <f t="shared" si="70"/>
        <v>0</v>
      </c>
      <c r="M238" s="163">
        <f t="shared" si="70"/>
        <v>0</v>
      </c>
      <c r="N238" s="160">
        <f t="shared" si="70"/>
        <v>0</v>
      </c>
      <c r="O238" s="277">
        <f t="shared" si="70"/>
        <v>29550</v>
      </c>
      <c r="P238" s="161">
        <f t="shared" si="70"/>
        <v>335.18518518518522</v>
      </c>
      <c r="Q238" s="162">
        <f t="shared" si="70"/>
        <v>0</v>
      </c>
      <c r="R238" s="163">
        <f t="shared" si="70"/>
        <v>0</v>
      </c>
      <c r="S238" s="160">
        <f t="shared" si="70"/>
        <v>0</v>
      </c>
      <c r="T238" s="277">
        <f t="shared" si="70"/>
        <v>1094.4444444444443</v>
      </c>
      <c r="U238" s="166">
        <f t="shared" si="62"/>
        <v>8.697637305699482</v>
      </c>
    </row>
    <row r="239" spans="1:21" ht="15.75" thickBot="1" x14ac:dyDescent="0.3">
      <c r="A239" s="189"/>
      <c r="B239" s="190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1">
        <f t="shared" ref="B240:I240" si="71">+B238+B214+B150+B125+B114+B100+B80+B60+B40+B20</f>
        <v>126514.95999999999</v>
      </c>
      <c r="C240" s="182">
        <f t="shared" si="71"/>
        <v>0</v>
      </c>
      <c r="D240" s="183">
        <f t="shared" si="71"/>
        <v>0</v>
      </c>
      <c r="E240" s="184">
        <f t="shared" si="71"/>
        <v>0</v>
      </c>
      <c r="F240" s="182">
        <f t="shared" si="71"/>
        <v>0</v>
      </c>
      <c r="G240" s="281">
        <f t="shared" si="71"/>
        <v>0</v>
      </c>
      <c r="H240" s="183">
        <f t="shared" si="71"/>
        <v>126514.95999999999</v>
      </c>
      <c r="I240" s="181">
        <f t="shared" si="71"/>
        <v>0</v>
      </c>
      <c r="J240" s="186">
        <f t="shared" si="69"/>
        <v>-126514.95999999999</v>
      </c>
      <c r="K240" s="181">
        <f t="shared" ref="K240:T240" si="72">+K238+K214+K150+K125+K114+K100+K80+K60+K40+K20</f>
        <v>78445</v>
      </c>
      <c r="L240" s="183">
        <f t="shared" si="72"/>
        <v>325.59999999999997</v>
      </c>
      <c r="M240" s="184">
        <f t="shared" si="72"/>
        <v>0</v>
      </c>
      <c r="N240" s="182">
        <f t="shared" si="72"/>
        <v>0</v>
      </c>
      <c r="O240" s="281">
        <f t="shared" si="72"/>
        <v>70848.78</v>
      </c>
      <c r="P240" s="181">
        <f t="shared" si="72"/>
        <v>2905.3703703703704</v>
      </c>
      <c r="Q240" s="183">
        <f t="shared" si="72"/>
        <v>12.059259259259258</v>
      </c>
      <c r="R240" s="182">
        <f t="shared" si="72"/>
        <v>0</v>
      </c>
      <c r="S240" s="182">
        <f t="shared" si="72"/>
        <v>0</v>
      </c>
      <c r="T240" s="281">
        <f t="shared" si="72"/>
        <v>2624.028888888889</v>
      </c>
      <c r="U240" s="187">
        <f t="shared" si="62"/>
        <v>22.830624749280471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0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/>
      <c r="B261" s="67"/>
      <c r="C261" s="69"/>
      <c r="D261" s="64"/>
      <c r="E261" s="65"/>
      <c r="F261" s="67"/>
      <c r="G261" s="108"/>
      <c r="H261" s="64"/>
      <c r="I261" s="108"/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/>
      <c r="B262" s="67"/>
      <c r="C262" s="69"/>
      <c r="D262" s="64"/>
      <c r="E262" s="65"/>
      <c r="F262" s="67"/>
      <c r="G262" s="108"/>
      <c r="H262" s="64"/>
      <c r="I262" s="108"/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{94A87D84-C1AE-4BAB-AD8D-BDFEE28731BF}</x14:id>
        </ext>
      </extLst>
    </cfRule>
  </conditionalFormatting>
  <conditionalFormatting sqref="I101:I113 I61:I99 I239 I1:I59 I152:I237 I241:I242 I115:I149 I261:I26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{7A07924A-9B10-4685-8352-98F8197B82E2}</x14:id>
        </ext>
      </extLst>
    </cfRule>
  </conditionalFormatting>
  <conditionalFormatting sqref="I243:I260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{203F4A7A-BAED-4B1A-BD5B-735068673B1E}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A87D84-C1AE-4BAB-AD8D-BDFEE28731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7A07924A-9B10-4685-8352-98F8197B82E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I152:I237 I241:I242 I115:I149 I261:I269</xm:sqref>
        </x14:conditionalFormatting>
        <x14:conditionalFormatting xmlns:xm="http://schemas.microsoft.com/office/excel/2006/main">
          <x14:cfRule type="dataBar" id="{203F4A7A-BAED-4B1A-BD5B-735068673B1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536B-9D72-4A20-8573-00789717C84A}">
  <dimension ref="A1:U269"/>
  <sheetViews>
    <sheetView workbookViewId="0">
      <selection activeCell="A2" sqref="A2:A237"/>
    </sheetView>
  </sheetViews>
  <sheetFormatPr defaultRowHeight="15" x14ac:dyDescent="0.25"/>
  <cols>
    <col min="1" max="1" width="47.140625" bestFit="1" customWidth="1"/>
    <col min="2" max="2" width="16.28515625" customWidth="1"/>
    <col min="3" max="3" width="11.28515625" bestFit="1" customWidth="1"/>
    <col min="4" max="4" width="9.28515625" bestFit="1" customWidth="1"/>
    <col min="5" max="5" width="14" customWidth="1"/>
    <col min="6" max="6" width="11" style="5" customWidth="1"/>
    <col min="7" max="7" width="13.28515625" style="285" customWidth="1"/>
    <col min="8" max="8" width="16.7109375" style="1" customWidth="1"/>
    <col min="9" max="9" width="15.85546875" style="2" customWidth="1"/>
    <col min="10" max="10" width="9.28515625" style="3" bestFit="1" customWidth="1"/>
    <col min="15" max="15" width="12.7109375" style="285" bestFit="1" customWidth="1"/>
    <col min="20" max="20" width="9.140625" style="285"/>
  </cols>
  <sheetData>
    <row r="1" spans="1:21" ht="15.75" thickBot="1" x14ac:dyDescent="0.3">
      <c r="A1" s="12" t="s">
        <v>205</v>
      </c>
      <c r="B1" s="13"/>
      <c r="C1" s="14"/>
      <c r="D1" s="15"/>
      <c r="E1" s="16"/>
      <c r="F1" s="264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'DAY27'!H5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+(Table130[[#This Row],[OPENING ]]+Table130[[#This Row],[RECEIPTS]]+Table130[[#This Row],[RETURNS]])-(Table130[[#This Row],[EXCHANGED]]+Table130[[#This Row],[SALES]]+Table130[[#This Row],[ISSUES]])</f>
        <v>0</v>
      </c>
      <c r="I5" s="53">
        <v>0</v>
      </c>
      <c r="J5" s="58">
        <f t="shared" ref="J5:J76" si="0">+I5-H5</f>
        <v>0</v>
      </c>
      <c r="K5" s="53">
        <f>+'DAY27'!K5+'DAY28'!C5</f>
        <v>0</v>
      </c>
      <c r="L5" s="54">
        <f>+'DAY27'!L5+'DAY28'!D5</f>
        <v>0</v>
      </c>
      <c r="M5" s="55">
        <f>+'DAY27'!M5+'DAY28'!E5</f>
        <v>0</v>
      </c>
      <c r="N5" s="52">
        <f>+'DAY27'!N5+'DAY28'!F5</f>
        <v>0</v>
      </c>
      <c r="O5" s="276">
        <f>+'DAY27'!O5+'DAY28'!G5</f>
        <v>0</v>
      </c>
      <c r="P5" s="53">
        <f>+K5/28</f>
        <v>0</v>
      </c>
      <c r="Q5" s="54">
        <f>+L5/28</f>
        <v>0</v>
      </c>
      <c r="R5" s="55">
        <f>+M5/28</f>
        <v>0</v>
      </c>
      <c r="S5" s="52">
        <f>+N5/28</f>
        <v>0</v>
      </c>
      <c r="T5" s="276">
        <f>+O5/28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'DAY27'!H6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+(Table130[[#This Row],[OPENING ]]+Table130[[#This Row],[RECEIPTS]]+Table130[[#This Row],[RETURNS]])-(Table130[[#This Row],[EXCHANGED]]+Table130[[#This Row],[SALES]]+Table130[[#This Row],[ISSUES]])</f>
        <v>0</v>
      </c>
      <c r="I6" s="53">
        <v>0</v>
      </c>
      <c r="J6" s="58">
        <f t="shared" si="0"/>
        <v>0</v>
      </c>
      <c r="K6" s="53">
        <f>+'DAY27'!K6+'DAY28'!C6</f>
        <v>0</v>
      </c>
      <c r="L6" s="54">
        <f>+'DAY27'!L6+'DAY28'!D6</f>
        <v>0</v>
      </c>
      <c r="M6" s="55">
        <f>+'DAY27'!M6+'DAY28'!E6</f>
        <v>0</v>
      </c>
      <c r="N6" s="52">
        <f>+'DAY27'!N6+'DAY28'!F6</f>
        <v>0</v>
      </c>
      <c r="O6" s="276">
        <f>+'DAY27'!O6+'DAY28'!G6</f>
        <v>0</v>
      </c>
      <c r="P6" s="53">
        <f t="shared" ref="P6:P19" si="2">+K6/28</f>
        <v>0</v>
      </c>
      <c r="Q6" s="54">
        <f t="shared" ref="Q6:Q19" si="3">+L6/28</f>
        <v>0</v>
      </c>
      <c r="R6" s="55">
        <f t="shared" ref="R6:R19" si="4">+M6/28</f>
        <v>0</v>
      </c>
      <c r="S6" s="52">
        <f t="shared" ref="S6:S19" si="5">+N6/28</f>
        <v>0</v>
      </c>
      <c r="T6" s="276">
        <f t="shared" ref="T6:T19" si="6">+O6/28</f>
        <v>0</v>
      </c>
      <c r="U6" s="59">
        <f t="shared" si="1"/>
        <v>0</v>
      </c>
    </row>
    <row r="7" spans="1:21" x14ac:dyDescent="0.25">
      <c r="A7" s="51" t="s">
        <v>14</v>
      </c>
      <c r="B7" s="52">
        <f>'DAY27'!H7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+(Table130[[#This Row],[OPENING ]]+Table130[[#This Row],[RECEIPTS]]+Table130[[#This Row],[RETURNS]])-(Table130[[#This Row],[EXCHANGED]]+Table130[[#This Row],[SALES]]+Table130[[#This Row],[ISSUES]])</f>
        <v>0</v>
      </c>
      <c r="I7" s="53">
        <v>0</v>
      </c>
      <c r="J7" s="58">
        <f t="shared" si="0"/>
        <v>0</v>
      </c>
      <c r="K7" s="53">
        <f>+'DAY27'!K7+'DAY28'!C7</f>
        <v>0</v>
      </c>
      <c r="L7" s="54">
        <f>+'DAY27'!L7+'DAY28'!D7</f>
        <v>0</v>
      </c>
      <c r="M7" s="55">
        <f>+'DAY27'!M7+'DAY28'!E7</f>
        <v>0</v>
      </c>
      <c r="N7" s="52">
        <f>+'DAY27'!N7+'DAY28'!F7</f>
        <v>0</v>
      </c>
      <c r="O7" s="276">
        <f>+'DAY27'!O7+'DAY28'!G7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'DAY27'!H8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+(Table130[[#This Row],[OPENING ]]+Table130[[#This Row],[RECEIPTS]]+Table130[[#This Row],[RETURNS]])-(Table130[[#This Row],[EXCHANGED]]+Table130[[#This Row],[SALES]]+Table130[[#This Row],[ISSUES]])</f>
        <v>0</v>
      </c>
      <c r="I8" s="53">
        <v>0</v>
      </c>
      <c r="J8" s="58">
        <f t="shared" si="0"/>
        <v>0</v>
      </c>
      <c r="K8" s="53">
        <f>+'DAY27'!K8+'DAY28'!C8</f>
        <v>0</v>
      </c>
      <c r="L8" s="54">
        <f>+'DAY27'!L8+'DAY28'!D8</f>
        <v>0</v>
      </c>
      <c r="M8" s="55">
        <f>+'DAY27'!M8+'DAY28'!E8</f>
        <v>0</v>
      </c>
      <c r="N8" s="52">
        <f>+'DAY27'!N8+'DAY28'!F8</f>
        <v>0</v>
      </c>
      <c r="O8" s="276">
        <f>+'DAY27'!O8+'DAY28'!G8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'DAY27'!H9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+(Table130[[#This Row],[OPENING ]]+Table130[[#This Row],[RECEIPTS]]+Table130[[#This Row],[RETURNS]])-(Table130[[#This Row],[EXCHANGED]]+Table130[[#This Row],[SALES]]+Table130[[#This Row],[ISSUES]])</f>
        <v>0</v>
      </c>
      <c r="I9" s="53">
        <v>0</v>
      </c>
      <c r="J9" s="58">
        <f t="shared" si="0"/>
        <v>0</v>
      </c>
      <c r="K9" s="53">
        <f>+'DAY27'!K9+'DAY28'!C9</f>
        <v>0</v>
      </c>
      <c r="L9" s="54">
        <f>+'DAY27'!L9+'DAY28'!D9</f>
        <v>0</v>
      </c>
      <c r="M9" s="55">
        <f>+'DAY27'!M9+'DAY28'!E9</f>
        <v>0</v>
      </c>
      <c r="N9" s="52">
        <f>+'DAY27'!N9+'DAY28'!F9</f>
        <v>0</v>
      </c>
      <c r="O9" s="276">
        <f>+'DAY27'!O9+'DAY28'!G9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'DAY27'!H10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+(Table130[[#This Row],[OPENING ]]+Table130[[#This Row],[RECEIPTS]]+Table130[[#This Row],[RETURNS]])-(Table130[[#This Row],[EXCHANGED]]+Table130[[#This Row],[SALES]]+Table130[[#This Row],[ISSUES]])</f>
        <v>0</v>
      </c>
      <c r="I10" s="53">
        <v>0</v>
      </c>
      <c r="J10" s="58">
        <f t="shared" si="0"/>
        <v>0</v>
      </c>
      <c r="K10" s="53">
        <f>+'DAY27'!K10+'DAY28'!C10</f>
        <v>0</v>
      </c>
      <c r="L10" s="54">
        <f>+'DAY27'!L10+'DAY28'!D10</f>
        <v>0</v>
      </c>
      <c r="M10" s="55">
        <f>+'DAY27'!M10+'DAY28'!E10</f>
        <v>0</v>
      </c>
      <c r="N10" s="52">
        <f>+'DAY27'!N10+'DAY28'!F10</f>
        <v>0</v>
      </c>
      <c r="O10" s="276">
        <f>+'DAY27'!O10+'DAY28'!G10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'DAY27'!H11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+(Table130[[#This Row],[OPENING ]]+Table130[[#This Row],[RECEIPTS]]+Table130[[#This Row],[RETURNS]])-(Table130[[#This Row],[EXCHANGED]]+Table130[[#This Row],[SALES]]+Table130[[#This Row],[ISSUES]])</f>
        <v>0</v>
      </c>
      <c r="I11" s="53">
        <v>0</v>
      </c>
      <c r="J11" s="58">
        <f t="shared" si="0"/>
        <v>0</v>
      </c>
      <c r="K11" s="53">
        <f>+'DAY27'!K11+'DAY28'!C11</f>
        <v>0</v>
      </c>
      <c r="L11" s="54">
        <f>+'DAY27'!L11+'DAY28'!D11</f>
        <v>0</v>
      </c>
      <c r="M11" s="55">
        <f>+'DAY27'!M11+'DAY28'!E11</f>
        <v>0</v>
      </c>
      <c r="N11" s="52">
        <f>+'DAY27'!N11+'DAY28'!F11</f>
        <v>0</v>
      </c>
      <c r="O11" s="276">
        <f>+'DAY27'!O11+'DAY28'!G11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'DAY27'!H12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+(Table130[[#This Row],[OPENING ]]+Table130[[#This Row],[RECEIPTS]]+Table130[[#This Row],[RETURNS]])-(Table130[[#This Row],[EXCHANGED]]+Table130[[#This Row],[SALES]]+Table130[[#This Row],[ISSUES]])</f>
        <v>0</v>
      </c>
      <c r="I12" s="53">
        <v>0</v>
      </c>
      <c r="J12" s="58">
        <f t="shared" si="0"/>
        <v>0</v>
      </c>
      <c r="K12" s="53">
        <f>+'DAY27'!K12+'DAY28'!C12</f>
        <v>0</v>
      </c>
      <c r="L12" s="54">
        <f>+'DAY27'!L12+'DAY28'!D12</f>
        <v>0</v>
      </c>
      <c r="M12" s="55">
        <f>+'DAY27'!M12+'DAY28'!E12</f>
        <v>0</v>
      </c>
      <c r="N12" s="52">
        <f>+'DAY27'!N12+'DAY28'!F12</f>
        <v>0</v>
      </c>
      <c r="O12" s="276">
        <f>+'DAY27'!O12+'DAY28'!G12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'DAY27'!H13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+(Table130[[#This Row],[OPENING ]]+Table130[[#This Row],[RECEIPTS]]+Table130[[#This Row],[RETURNS]])-(Table130[[#This Row],[EXCHANGED]]+Table130[[#This Row],[SALES]]+Table130[[#This Row],[ISSUES]])</f>
        <v>140</v>
      </c>
      <c r="I13" s="53">
        <v>0</v>
      </c>
      <c r="J13" s="58">
        <f t="shared" si="0"/>
        <v>-140</v>
      </c>
      <c r="K13" s="53">
        <f>+'DAY27'!K13+'DAY28'!C13</f>
        <v>0</v>
      </c>
      <c r="L13" s="54">
        <f>+'DAY27'!L13+'DAY28'!D13</f>
        <v>0</v>
      </c>
      <c r="M13" s="55">
        <f>+'DAY27'!M13+'DAY28'!E13</f>
        <v>0</v>
      </c>
      <c r="N13" s="52">
        <f>+'DAY27'!N13+'DAY28'!F13</f>
        <v>0</v>
      </c>
      <c r="O13" s="276">
        <f>+'DAY27'!O13+'DAY28'!G13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'DAY27'!H14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+(Table130[[#This Row],[OPENING ]]+Table130[[#This Row],[RECEIPTS]]+Table130[[#This Row],[RETURNS]])-(Table130[[#This Row],[EXCHANGED]]+Table130[[#This Row],[SALES]]+Table130[[#This Row],[ISSUES]])</f>
        <v>0</v>
      </c>
      <c r="I14" s="53">
        <v>0</v>
      </c>
      <c r="J14" s="58">
        <f t="shared" si="0"/>
        <v>0</v>
      </c>
      <c r="K14" s="53">
        <f>+'DAY27'!K14+'DAY28'!C14</f>
        <v>0</v>
      </c>
      <c r="L14" s="54">
        <f>+'DAY27'!L14+'DAY28'!D14</f>
        <v>0</v>
      </c>
      <c r="M14" s="55">
        <f>+'DAY27'!M14+'DAY28'!E14</f>
        <v>0</v>
      </c>
      <c r="N14" s="52">
        <f>+'DAY27'!N14+'DAY28'!F14</f>
        <v>0</v>
      </c>
      <c r="O14" s="276">
        <f>+'DAY27'!O14+'DAY28'!G14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'DAY27'!H15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+(Table130[[#This Row],[OPENING ]]+Table130[[#This Row],[RECEIPTS]]+Table130[[#This Row],[RETURNS]])-(Table130[[#This Row],[EXCHANGED]]+Table130[[#This Row],[SALES]]+Table130[[#This Row],[ISSUES]])</f>
        <v>0</v>
      </c>
      <c r="I15" s="53">
        <v>0</v>
      </c>
      <c r="J15" s="58">
        <f t="shared" si="0"/>
        <v>0</v>
      </c>
      <c r="K15" s="53">
        <f>+'DAY27'!K15+'DAY28'!C15</f>
        <v>0</v>
      </c>
      <c r="L15" s="54">
        <f>+'DAY27'!L15+'DAY28'!D15</f>
        <v>0</v>
      </c>
      <c r="M15" s="55">
        <f>+'DAY27'!M15+'DAY28'!E15</f>
        <v>0</v>
      </c>
      <c r="N15" s="52">
        <f>+'DAY27'!N15+'DAY28'!F15</f>
        <v>0</v>
      </c>
      <c r="O15" s="276">
        <f>+'DAY27'!O15+'DAY28'!G15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'DAY27'!H16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+(Table130[[#This Row],[OPENING ]]+Table130[[#This Row],[RECEIPTS]]+Table130[[#This Row],[RETURNS]])-(Table130[[#This Row],[EXCHANGED]]+Table130[[#This Row],[SALES]]+Table130[[#This Row],[ISSUES]])</f>
        <v>13189.599999999999</v>
      </c>
      <c r="I16" s="53">
        <v>0</v>
      </c>
      <c r="J16" s="58">
        <f t="shared" si="0"/>
        <v>-13189.599999999999</v>
      </c>
      <c r="K16" s="53">
        <f>+'DAY27'!K16+'DAY28'!C16</f>
        <v>0</v>
      </c>
      <c r="L16" s="54">
        <f>+'DAY27'!L16+'DAY28'!D16</f>
        <v>0</v>
      </c>
      <c r="M16" s="55">
        <f>+'DAY27'!M16+'DAY28'!E16</f>
        <v>0</v>
      </c>
      <c r="N16" s="52">
        <f>+'DAY27'!N16+'DAY28'!F16</f>
        <v>0</v>
      </c>
      <c r="O16" s="276">
        <f>+'DAY27'!O16+'DAY28'!G16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216.53571428571428</v>
      </c>
      <c r="U16" s="59">
        <f t="shared" si="1"/>
        <v>60.911891802737912</v>
      </c>
    </row>
    <row r="17" spans="1:21" x14ac:dyDescent="0.25">
      <c r="A17" s="60"/>
      <c r="B17" s="52">
        <f>'DAY27'!H17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+(Table130[[#This Row],[OPENING ]]+Table130[[#This Row],[RECEIPTS]]+Table130[[#This Row],[RETURNS]])-(Table130[[#This Row],[EXCHANGED]]+Table130[[#This Row],[SALES]]+Table130[[#This Row],[ISSUES]])</f>
        <v>0</v>
      </c>
      <c r="I17" s="53">
        <v>0</v>
      </c>
      <c r="J17" s="58">
        <f t="shared" si="0"/>
        <v>0</v>
      </c>
      <c r="K17" s="53">
        <f>+'DAY27'!K17+'DAY28'!C17</f>
        <v>0</v>
      </c>
      <c r="L17" s="54">
        <f>+'DAY27'!L17+'DAY28'!D17</f>
        <v>0</v>
      </c>
      <c r="M17" s="55">
        <f>+'DAY27'!M17+'DAY28'!E17</f>
        <v>0</v>
      </c>
      <c r="N17" s="52">
        <f>+'DAY27'!N17+'DAY28'!F17</f>
        <v>0</v>
      </c>
      <c r="O17" s="276">
        <f>+'DAY27'!O17+'DAY28'!G17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'DAY27'!H18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+(Table130[[#This Row],[OPENING ]]+Table130[[#This Row],[RECEIPTS]]+Table130[[#This Row],[RETURNS]])-(Table130[[#This Row],[EXCHANGED]]+Table130[[#This Row],[SALES]]+Table130[[#This Row],[ISSUES]])</f>
        <v>0</v>
      </c>
      <c r="I18" s="53">
        <v>0</v>
      </c>
      <c r="J18" s="58">
        <f t="shared" si="0"/>
        <v>0</v>
      </c>
      <c r="K18" s="53">
        <f>+'DAY27'!K18+'DAY28'!C18</f>
        <v>0</v>
      </c>
      <c r="L18" s="54">
        <f>+'DAY27'!L18+'DAY28'!D18</f>
        <v>0</v>
      </c>
      <c r="M18" s="55">
        <f>+'DAY27'!M18+'DAY28'!E18</f>
        <v>0</v>
      </c>
      <c r="N18" s="52">
        <f>+'DAY27'!N18+'DAY28'!F18</f>
        <v>0</v>
      </c>
      <c r="O18" s="276">
        <f>+'DAY27'!O18+'DAY28'!G18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'DAY27'!H19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+(Table130[[#This Row],[OPENING ]]+Table130[[#This Row],[RECEIPTS]]+Table130[[#This Row],[RETURNS]])-(Table130[[#This Row],[EXCHANGED]]+Table130[[#This Row],[SALES]]+Table130[[#This Row],[ISSUES]])</f>
        <v>0</v>
      </c>
      <c r="I19" s="144">
        <v>0</v>
      </c>
      <c r="J19" s="148">
        <f t="shared" si="0"/>
        <v>0</v>
      </c>
      <c r="K19" s="53">
        <f>+'DAY27'!K19+'DAY28'!C19</f>
        <v>0</v>
      </c>
      <c r="L19" s="54">
        <f>+'DAY27'!L19+'DAY28'!D19</f>
        <v>0</v>
      </c>
      <c r="M19" s="55">
        <f>+'DAY27'!M19+'DAY28'!E19</f>
        <v>0</v>
      </c>
      <c r="N19" s="52">
        <f>+'DAY27'!N19+'DAY28'!F19</f>
        <v>0</v>
      </c>
      <c r="O19" s="276">
        <f>+'DAY27'!O19+'DAY28'!G19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 t="shared" si="7"/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216.53571428571428</v>
      </c>
      <c r="U20" s="166">
        <f t="shared" si="1"/>
        <v>61.558436417615034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'DAY27'!H23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+(Table130[[#This Row],[OPENING ]]+Table130[[#This Row],[RECEIPTS]]+Table130[[#This Row],[RETURNS]])-(Table130[[#This Row],[EXCHANGED]]+Table130[[#This Row],[SALES]]+Table130[[#This Row],[ISSUES]])</f>
        <v>0</v>
      </c>
      <c r="I23" s="53">
        <v>0</v>
      </c>
      <c r="J23" s="58">
        <f t="shared" si="0"/>
        <v>0</v>
      </c>
      <c r="K23" s="53">
        <f>+'DAY27'!K23+'DAY28'!C23</f>
        <v>0</v>
      </c>
      <c r="L23" s="54">
        <f>+'DAY27'!L23+'DAY28'!D23</f>
        <v>0</v>
      </c>
      <c r="M23" s="55">
        <f>+'DAY27'!M23+'DAY28'!E23</f>
        <v>0</v>
      </c>
      <c r="N23" s="52">
        <f>+'DAY27'!N23+'DAY28'!F23</f>
        <v>0</v>
      </c>
      <c r="O23" s="276">
        <f>+'DAY27'!O23+'DAY28'!G23</f>
        <v>0</v>
      </c>
      <c r="P23" s="53">
        <f>+K23/28</f>
        <v>0</v>
      </c>
      <c r="Q23" s="54">
        <f>+L23/28</f>
        <v>0</v>
      </c>
      <c r="R23" s="55">
        <f>+M23/28</f>
        <v>0</v>
      </c>
      <c r="S23" s="52">
        <f>+N23/28</f>
        <v>0</v>
      </c>
      <c r="T23" s="276">
        <f>+O23/28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'DAY27'!H24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+(Table130[[#This Row],[OPENING ]]+Table130[[#This Row],[RECEIPTS]]+Table130[[#This Row],[RETURNS]])-(Table130[[#This Row],[EXCHANGED]]+Table130[[#This Row],[SALES]]+Table130[[#This Row],[ISSUES]])</f>
        <v>247.2</v>
      </c>
      <c r="I24" s="53">
        <v>0</v>
      </c>
      <c r="J24" s="58">
        <f t="shared" si="0"/>
        <v>-247.2</v>
      </c>
      <c r="K24" s="53">
        <f>+'DAY27'!K24+'DAY28'!C24</f>
        <v>0</v>
      </c>
      <c r="L24" s="54">
        <f>+'DAY27'!L24+'DAY28'!D24</f>
        <v>110.2</v>
      </c>
      <c r="M24" s="55">
        <f>+'DAY27'!M24+'DAY28'!E24</f>
        <v>0</v>
      </c>
      <c r="N24" s="52">
        <f>+'DAY27'!N24+'DAY28'!F24</f>
        <v>0</v>
      </c>
      <c r="O24" s="276">
        <f>+'DAY27'!O24+'DAY28'!G24</f>
        <v>2367</v>
      </c>
      <c r="P24" s="53">
        <f t="shared" ref="P24:P39" si="8">+K24/28</f>
        <v>0</v>
      </c>
      <c r="Q24" s="54">
        <f t="shared" ref="Q24:Q39" si="9">+L24/28</f>
        <v>3.9357142857142859</v>
      </c>
      <c r="R24" s="55">
        <f t="shared" ref="R24:R39" si="10">+M24/28</f>
        <v>0</v>
      </c>
      <c r="S24" s="52">
        <f t="shared" ref="S24:S39" si="11">+N24/28</f>
        <v>0</v>
      </c>
      <c r="T24" s="276">
        <f t="shared" ref="T24:T39" si="12">+O24/28</f>
        <v>84.535714285714292</v>
      </c>
      <c r="U24" s="62">
        <f t="shared" si="1"/>
        <v>2.7941223962538349</v>
      </c>
    </row>
    <row r="25" spans="1:21" x14ac:dyDescent="0.25">
      <c r="A25" s="336" t="s">
        <v>22</v>
      </c>
      <c r="B25" s="52">
        <f>'DAY27'!H25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+(Table130[[#This Row],[OPENING ]]+Table130[[#This Row],[RECEIPTS]]+Table130[[#This Row],[RETURNS]])-(Table130[[#This Row],[EXCHANGED]]+Table130[[#This Row],[SALES]]+Table130[[#This Row],[ISSUES]])</f>
        <v>0</v>
      </c>
      <c r="I25" s="53">
        <v>0</v>
      </c>
      <c r="J25" s="58">
        <f t="shared" si="0"/>
        <v>0</v>
      </c>
      <c r="K25" s="53">
        <f>+'DAY27'!K25+'DAY28'!C25</f>
        <v>0</v>
      </c>
      <c r="L25" s="54">
        <f>+'DAY27'!L25+'DAY28'!D25</f>
        <v>0</v>
      </c>
      <c r="M25" s="55">
        <f>+'DAY27'!M25+'DAY28'!E25</f>
        <v>0</v>
      </c>
      <c r="N25" s="52">
        <f>+'DAY27'!N25+'DAY28'!F25</f>
        <v>0</v>
      </c>
      <c r="O25" s="276">
        <f>+'DAY27'!O25+'DAY28'!G25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276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'DAY27'!H26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+(Table130[[#This Row],[OPENING ]]+Table130[[#This Row],[RECEIPTS]]+Table130[[#This Row],[RETURNS]])-(Table130[[#This Row],[EXCHANGED]]+Table130[[#This Row],[SALES]]+Table130[[#This Row],[ISSUES]])</f>
        <v>0</v>
      </c>
      <c r="I26" s="53">
        <v>0</v>
      </c>
      <c r="J26" s="58">
        <f t="shared" si="0"/>
        <v>0</v>
      </c>
      <c r="K26" s="53">
        <f>+'DAY27'!K26+'DAY28'!C26</f>
        <v>0</v>
      </c>
      <c r="L26" s="54">
        <f>+'DAY27'!L26+'DAY28'!D26</f>
        <v>0</v>
      </c>
      <c r="M26" s="55">
        <f>+'DAY27'!M26+'DAY28'!E26</f>
        <v>0</v>
      </c>
      <c r="N26" s="52">
        <f>+'DAY27'!N26+'DAY28'!F26</f>
        <v>0</v>
      </c>
      <c r="O26" s="276">
        <f>+'DAY27'!O26+'DAY28'!G26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276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'DAY27'!H27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+(Table130[[#This Row],[OPENING ]]+Table130[[#This Row],[RECEIPTS]]+Table130[[#This Row],[RETURNS]])-(Table130[[#This Row],[EXCHANGED]]+Table130[[#This Row],[SALES]]+Table130[[#This Row],[ISSUES]])</f>
        <v>0</v>
      </c>
      <c r="I27" s="53">
        <v>0</v>
      </c>
      <c r="J27" s="58">
        <f t="shared" si="0"/>
        <v>0</v>
      </c>
      <c r="K27" s="53">
        <f>+'DAY27'!K27+'DAY28'!C27</f>
        <v>0</v>
      </c>
      <c r="L27" s="54">
        <f>+'DAY27'!L27+'DAY28'!D27</f>
        <v>0</v>
      </c>
      <c r="M27" s="55">
        <f>+'DAY27'!M27+'DAY28'!E27</f>
        <v>0</v>
      </c>
      <c r="N27" s="52">
        <f>+'DAY27'!N27+'DAY28'!F27</f>
        <v>0</v>
      </c>
      <c r="O27" s="276">
        <f>+'DAY27'!O27+'DAY28'!G27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276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'DAY27'!H28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+(Table130[[#This Row],[OPENING ]]+Table130[[#This Row],[RECEIPTS]]+Table130[[#This Row],[RETURNS]])-(Table130[[#This Row],[EXCHANGED]]+Table130[[#This Row],[SALES]]+Table130[[#This Row],[ISSUES]])</f>
        <v>0</v>
      </c>
      <c r="I28" s="53">
        <v>0</v>
      </c>
      <c r="J28" s="58">
        <f t="shared" si="0"/>
        <v>0</v>
      </c>
      <c r="K28" s="53">
        <f>+'DAY27'!K28+'DAY28'!C28</f>
        <v>0</v>
      </c>
      <c r="L28" s="54">
        <f>+'DAY27'!L28+'DAY28'!D28</f>
        <v>0</v>
      </c>
      <c r="M28" s="55">
        <f>+'DAY27'!M28+'DAY28'!E28</f>
        <v>0</v>
      </c>
      <c r="N28" s="52">
        <f>+'DAY27'!N28+'DAY28'!F28</f>
        <v>0</v>
      </c>
      <c r="O28" s="276">
        <f>+'DAY27'!O28+'DAY28'!G28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276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'DAY27'!H29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+(Table130[[#This Row],[OPENING ]]+Table130[[#This Row],[RECEIPTS]]+Table130[[#This Row],[RETURNS]])-(Table130[[#This Row],[EXCHANGED]]+Table130[[#This Row],[SALES]]+Table130[[#This Row],[ISSUES]])</f>
        <v>0</v>
      </c>
      <c r="I29" s="53">
        <v>0</v>
      </c>
      <c r="J29" s="58">
        <f t="shared" si="0"/>
        <v>0</v>
      </c>
      <c r="K29" s="53">
        <f>+'DAY27'!K29+'DAY28'!C29</f>
        <v>0</v>
      </c>
      <c r="L29" s="54">
        <f>+'DAY27'!L29+'DAY28'!D29</f>
        <v>0</v>
      </c>
      <c r="M29" s="55">
        <f>+'DAY27'!M29+'DAY28'!E29</f>
        <v>0</v>
      </c>
      <c r="N29" s="52">
        <f>+'DAY27'!N29+'DAY28'!F29</f>
        <v>0</v>
      </c>
      <c r="O29" s="276">
        <f>+'DAY27'!O29+'DAY28'!G29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276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'DAY27'!H30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+(Table130[[#This Row],[OPENING ]]+Table130[[#This Row],[RECEIPTS]]+Table130[[#This Row],[RETURNS]])-(Table130[[#This Row],[EXCHANGED]]+Table130[[#This Row],[SALES]]+Table130[[#This Row],[ISSUES]])</f>
        <v>0</v>
      </c>
      <c r="I30" s="53">
        <v>0</v>
      </c>
      <c r="J30" s="58">
        <f t="shared" si="0"/>
        <v>0</v>
      </c>
      <c r="K30" s="53">
        <f>+'DAY27'!K30+'DAY28'!C30</f>
        <v>0</v>
      </c>
      <c r="L30" s="54">
        <f>+'DAY27'!L30+'DAY28'!D30</f>
        <v>0</v>
      </c>
      <c r="M30" s="55">
        <f>+'DAY27'!M30+'DAY28'!E30</f>
        <v>0</v>
      </c>
      <c r="N30" s="52">
        <f>+'DAY27'!N30+'DAY28'!F30</f>
        <v>0</v>
      </c>
      <c r="O30" s="276">
        <f>+'DAY27'!O30+'DAY28'!G30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276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'DAY27'!H31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+(Table130[[#This Row],[OPENING ]]+Table130[[#This Row],[RECEIPTS]]+Table130[[#This Row],[RETURNS]])-(Table130[[#This Row],[EXCHANGED]]+Table130[[#This Row],[SALES]]+Table130[[#This Row],[ISSUES]])</f>
        <v>0</v>
      </c>
      <c r="I31" s="53">
        <v>0</v>
      </c>
      <c r="J31" s="58">
        <f t="shared" si="0"/>
        <v>0</v>
      </c>
      <c r="K31" s="53">
        <f>+'DAY27'!K31+'DAY28'!C31</f>
        <v>0</v>
      </c>
      <c r="L31" s="54">
        <f>+'DAY27'!L31+'DAY28'!D31</f>
        <v>0</v>
      </c>
      <c r="M31" s="55">
        <f>+'DAY27'!M31+'DAY28'!E31</f>
        <v>0</v>
      </c>
      <c r="N31" s="52">
        <f>+'DAY27'!N31+'DAY28'!F31</f>
        <v>0</v>
      </c>
      <c r="O31" s="276">
        <f>+'DAY27'!O31+'DAY28'!G31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276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'DAY27'!H32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+(Table130[[#This Row],[OPENING ]]+Table130[[#This Row],[RECEIPTS]]+Table130[[#This Row],[RETURNS]])-(Table130[[#This Row],[EXCHANGED]]+Table130[[#This Row],[SALES]]+Table130[[#This Row],[ISSUES]])</f>
        <v>0</v>
      </c>
      <c r="I32" s="53">
        <v>0</v>
      </c>
      <c r="J32" s="58">
        <f t="shared" si="0"/>
        <v>0</v>
      </c>
      <c r="K32" s="53">
        <f>+'DAY27'!K32+'DAY28'!C32</f>
        <v>0</v>
      </c>
      <c r="L32" s="54">
        <f>+'DAY27'!L32+'DAY28'!D32</f>
        <v>0</v>
      </c>
      <c r="M32" s="55">
        <f>+'DAY27'!M32+'DAY28'!E32</f>
        <v>0</v>
      </c>
      <c r="N32" s="52">
        <f>+'DAY27'!N32+'DAY28'!F32</f>
        <v>0</v>
      </c>
      <c r="O32" s="276">
        <f>+'DAY27'!O32+'DAY28'!G32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276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'DAY27'!H33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+(Table130[[#This Row],[OPENING ]]+Table130[[#This Row],[RECEIPTS]]+Table130[[#This Row],[RETURNS]])-(Table130[[#This Row],[EXCHANGED]]+Table130[[#This Row],[SALES]]+Table130[[#This Row],[ISSUES]])</f>
        <v>0</v>
      </c>
      <c r="I33" s="53">
        <v>0</v>
      </c>
      <c r="J33" s="58">
        <f t="shared" si="0"/>
        <v>0</v>
      </c>
      <c r="K33" s="53">
        <f>+'DAY27'!K33+'DAY28'!C33</f>
        <v>0</v>
      </c>
      <c r="L33" s="54">
        <f>+'DAY27'!L33+'DAY28'!D33</f>
        <v>0</v>
      </c>
      <c r="M33" s="55">
        <f>+'DAY27'!M33+'DAY28'!E33</f>
        <v>0</v>
      </c>
      <c r="N33" s="52">
        <f>+'DAY27'!N33+'DAY28'!F33</f>
        <v>0</v>
      </c>
      <c r="O33" s="276">
        <f>+'DAY27'!O33+'DAY28'!G33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276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'DAY27'!H34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+(Table130[[#This Row],[OPENING ]]+Table130[[#This Row],[RECEIPTS]]+Table130[[#This Row],[RETURNS]])-(Table130[[#This Row],[EXCHANGED]]+Table130[[#This Row],[SALES]]+Table130[[#This Row],[ISSUES]])</f>
        <v>44279.9</v>
      </c>
      <c r="I34" s="53">
        <v>0</v>
      </c>
      <c r="J34" s="58">
        <f t="shared" si="0"/>
        <v>-44279.9</v>
      </c>
      <c r="K34" s="53">
        <f>+'DAY27'!K34+'DAY28'!C34</f>
        <v>29625</v>
      </c>
      <c r="L34" s="54">
        <f>+'DAY27'!L34+'DAY28'!D34</f>
        <v>18</v>
      </c>
      <c r="M34" s="55">
        <f>+'DAY27'!M34+'DAY28'!E34</f>
        <v>0</v>
      </c>
      <c r="N34" s="52">
        <f>+'DAY27'!N34+'DAY28'!F34</f>
        <v>0</v>
      </c>
      <c r="O34" s="276">
        <f>+'DAY27'!O34+'DAY28'!G34</f>
        <v>9691.5</v>
      </c>
      <c r="P34" s="53">
        <f t="shared" si="8"/>
        <v>1058.0357142857142</v>
      </c>
      <c r="Q34" s="54">
        <f t="shared" si="9"/>
        <v>0.6428571428571429</v>
      </c>
      <c r="R34" s="55">
        <f t="shared" si="10"/>
        <v>0</v>
      </c>
      <c r="S34" s="52">
        <f t="shared" si="11"/>
        <v>0</v>
      </c>
      <c r="T34" s="276">
        <f t="shared" si="12"/>
        <v>346.125</v>
      </c>
      <c r="U34" s="62">
        <f t="shared" si="1"/>
        <v>31.520349820132456</v>
      </c>
    </row>
    <row r="35" spans="1:21" x14ac:dyDescent="0.25">
      <c r="A35" s="336"/>
      <c r="B35" s="52">
        <f>'DAY27'!H35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+(Table130[[#This Row],[OPENING ]]+Table130[[#This Row],[RECEIPTS]]+Table130[[#This Row],[RETURNS]])-(Table130[[#This Row],[EXCHANGED]]+Table130[[#This Row],[SALES]]+Table130[[#This Row],[ISSUES]])</f>
        <v>5000</v>
      </c>
      <c r="I35" s="53">
        <v>0</v>
      </c>
      <c r="J35" s="58">
        <f>+I35-H35</f>
        <v>-5000</v>
      </c>
      <c r="K35" s="53">
        <f>+'DAY27'!K35+'DAY28'!C35</f>
        <v>5000</v>
      </c>
      <c r="L35" s="54">
        <f>+'DAY27'!L35+'DAY28'!D35</f>
        <v>0</v>
      </c>
      <c r="M35" s="55">
        <f>+'DAY27'!M35+'DAY28'!E35</f>
        <v>0</v>
      </c>
      <c r="N35" s="52">
        <f>+'DAY27'!N35+'DAY28'!F35</f>
        <v>0</v>
      </c>
      <c r="O35" s="276">
        <f>+'DAY27'!O35+'DAY28'!G35</f>
        <v>0</v>
      </c>
      <c r="P35" s="53">
        <f t="shared" si="8"/>
        <v>178.57142857142858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276">
        <f t="shared" si="12"/>
        <v>0</v>
      </c>
      <c r="U35" s="62">
        <f t="shared" si="1"/>
        <v>27.999999999999996</v>
      </c>
    </row>
    <row r="36" spans="1:21" x14ac:dyDescent="0.25">
      <c r="A36" s="336"/>
      <c r="B36" s="52">
        <f>'DAY27'!H36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+(Table130[[#This Row],[OPENING ]]+Table130[[#This Row],[RECEIPTS]]+Table130[[#This Row],[RETURNS]])-(Table130[[#This Row],[EXCHANGED]]+Table130[[#This Row],[SALES]]+Table130[[#This Row],[ISSUES]])</f>
        <v>0</v>
      </c>
      <c r="I36" s="53">
        <v>0</v>
      </c>
      <c r="J36" s="58">
        <f>+I36-H36</f>
        <v>0</v>
      </c>
      <c r="K36" s="53">
        <f>+'DAY27'!K36+'DAY28'!C36</f>
        <v>0</v>
      </c>
      <c r="L36" s="54">
        <f>+'DAY27'!L36+'DAY28'!D36</f>
        <v>0</v>
      </c>
      <c r="M36" s="55">
        <f>+'DAY27'!M36+'DAY28'!E36</f>
        <v>0</v>
      </c>
      <c r="N36" s="52">
        <f>+'DAY27'!N36+'DAY28'!F36</f>
        <v>0</v>
      </c>
      <c r="O36" s="276">
        <f>+'DAY27'!O36+'DAY28'!G36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276">
        <f t="shared" si="12"/>
        <v>0</v>
      </c>
      <c r="U36" s="62">
        <f t="shared" si="1"/>
        <v>0</v>
      </c>
    </row>
    <row r="37" spans="1:21" x14ac:dyDescent="0.25">
      <c r="A37" s="336"/>
      <c r="B37" s="52">
        <f>'DAY27'!H37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+(Table130[[#This Row],[OPENING ]]+Table130[[#This Row],[RECEIPTS]]+Table130[[#This Row],[RETURNS]])-(Table130[[#This Row],[EXCHANGED]]+Table130[[#This Row],[SALES]]+Table130[[#This Row],[ISSUES]])</f>
        <v>0</v>
      </c>
      <c r="I37" s="53">
        <v>0</v>
      </c>
      <c r="J37" s="58">
        <f>+I37-H37</f>
        <v>0</v>
      </c>
      <c r="K37" s="53">
        <f>+'DAY27'!K37+'DAY28'!C37</f>
        <v>0</v>
      </c>
      <c r="L37" s="54">
        <f>+'DAY27'!L37+'DAY28'!D37</f>
        <v>0</v>
      </c>
      <c r="M37" s="55">
        <f>+'DAY27'!M37+'DAY28'!E37</f>
        <v>0</v>
      </c>
      <c r="N37" s="52">
        <f>+'DAY27'!N37+'DAY28'!F37</f>
        <v>0</v>
      </c>
      <c r="O37" s="276">
        <f>+'DAY27'!O37+'DAY28'!G37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276">
        <f t="shared" si="12"/>
        <v>0</v>
      </c>
      <c r="U37" s="62">
        <f t="shared" si="1"/>
        <v>0</v>
      </c>
    </row>
    <row r="38" spans="1:21" x14ac:dyDescent="0.25">
      <c r="A38" s="336"/>
      <c r="B38" s="52">
        <f>'DAY27'!H38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+(Table130[[#This Row],[OPENING ]]+Table130[[#This Row],[RECEIPTS]]+Table130[[#This Row],[RETURNS]])-(Table130[[#This Row],[EXCHANGED]]+Table130[[#This Row],[SALES]]+Table130[[#This Row],[ISSUES]])</f>
        <v>0</v>
      </c>
      <c r="I38" s="53">
        <v>0</v>
      </c>
      <c r="J38" s="58">
        <f>+I38-H38</f>
        <v>0</v>
      </c>
      <c r="K38" s="53">
        <f>+'DAY27'!K38+'DAY28'!C38</f>
        <v>0</v>
      </c>
      <c r="L38" s="54">
        <f>+'DAY27'!L38+'DAY28'!D38</f>
        <v>0</v>
      </c>
      <c r="M38" s="55">
        <f>+'DAY27'!M38+'DAY28'!E38</f>
        <v>0</v>
      </c>
      <c r="N38" s="52">
        <f>+'DAY27'!N38+'DAY28'!F38</f>
        <v>0</v>
      </c>
      <c r="O38" s="276">
        <f>+'DAY27'!O38+'DAY28'!G38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276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'DAY27'!H39</f>
        <v>0</v>
      </c>
      <c r="C39" s="53">
        <v>0</v>
      </c>
      <c r="D39" s="54">
        <v>0</v>
      </c>
      <c r="E39" s="55">
        <v>0</v>
      </c>
      <c r="F39" s="52">
        <v>0</v>
      </c>
      <c r="G39" s="276">
        <v>0</v>
      </c>
      <c r="H39" s="54">
        <f>+(Table130[[#This Row],[OPENING ]]+Table130[[#This Row],[RECEIPTS]]+Table130[[#This Row],[RETURNS]])-(Table130[[#This Row],[EXCHANGED]]+Table130[[#This Row],[SALES]]+Table130[[#This Row],[ISSUES]])</f>
        <v>0</v>
      </c>
      <c r="I39" s="144">
        <v>0</v>
      </c>
      <c r="J39" s="148">
        <f t="shared" si="0"/>
        <v>0</v>
      </c>
      <c r="K39" s="53">
        <f>+'DAY27'!K39+'DAY28'!C39</f>
        <v>0</v>
      </c>
      <c r="L39" s="54">
        <f>+'DAY27'!L39+'DAY28'!D39</f>
        <v>0</v>
      </c>
      <c r="M39" s="55">
        <f>+'DAY27'!M39+'DAY28'!E39</f>
        <v>0</v>
      </c>
      <c r="N39" s="52">
        <f>+'DAY27'!N39+'DAY28'!F39</f>
        <v>0</v>
      </c>
      <c r="O39" s="276">
        <f>+'DAY27'!O39+'DAY28'!G39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276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0</v>
      </c>
      <c r="H40" s="162">
        <f t="shared" si="13"/>
        <v>49527.1</v>
      </c>
      <c r="I40" s="161">
        <f t="shared" si="13"/>
        <v>0</v>
      </c>
      <c r="J40" s="165">
        <f>SUM(J23:J39)</f>
        <v>-49527.1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12058.5</v>
      </c>
      <c r="P40" s="161">
        <f t="shared" si="13"/>
        <v>1236.6071428571429</v>
      </c>
      <c r="Q40" s="162">
        <f t="shared" si="13"/>
        <v>4.5785714285714292</v>
      </c>
      <c r="R40" s="163">
        <f t="shared" si="13"/>
        <v>0</v>
      </c>
      <c r="S40" s="160">
        <f t="shared" si="13"/>
        <v>0</v>
      </c>
      <c r="T40" s="277">
        <f t="shared" si="13"/>
        <v>430.66071428571428</v>
      </c>
      <c r="U40" s="166">
        <f t="shared" si="1"/>
        <v>29.624192242537656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'DAY27'!H43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+(Table130[[#This Row],[OPENING ]]+Table130[[#This Row],[RECEIPTS]]+Table130[[#This Row],[RETURNS]])-(Table130[[#This Row],[EXCHANGED]]+Table130[[#This Row],[SALES]]+Table130[[#This Row],[ISSUES]])</f>
        <v>0</v>
      </c>
      <c r="I43" s="53">
        <v>0</v>
      </c>
      <c r="J43" s="58">
        <f t="shared" si="0"/>
        <v>0</v>
      </c>
      <c r="K43" s="53">
        <f>+'DAY27'!K43+'DAY28'!C43</f>
        <v>0</v>
      </c>
      <c r="L43" s="54">
        <f>+'DAY27'!L43+'DAY28'!D43</f>
        <v>0</v>
      </c>
      <c r="M43" s="55">
        <f>+'DAY27'!M43+'DAY28'!E43</f>
        <v>0</v>
      </c>
      <c r="N43" s="52">
        <f>+'DAY27'!N43+'DAY28'!F43</f>
        <v>0</v>
      </c>
      <c r="O43" s="276">
        <f>+'DAY27'!O43+'DAY28'!G43</f>
        <v>46</v>
      </c>
      <c r="P43" s="53">
        <f>+K43/28</f>
        <v>0</v>
      </c>
      <c r="Q43" s="54">
        <f>+L43/28</f>
        <v>0</v>
      </c>
      <c r="R43" s="55">
        <f>+M43/28</f>
        <v>0</v>
      </c>
      <c r="S43" s="52">
        <f>+N43/28</f>
        <v>0</v>
      </c>
      <c r="T43" s="276">
        <f>+O43/28</f>
        <v>1.6428571428571428</v>
      </c>
      <c r="U43" s="62">
        <f t="shared" si="1"/>
        <v>0</v>
      </c>
    </row>
    <row r="44" spans="1:21" x14ac:dyDescent="0.25">
      <c r="A44" s="71" t="s">
        <v>28</v>
      </c>
      <c r="B44" s="52">
        <f>'DAY27'!H44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+(Table130[[#This Row],[OPENING ]]+Table130[[#This Row],[RECEIPTS]]+Table130[[#This Row],[RETURNS]])-(Table130[[#This Row],[EXCHANGED]]+Table130[[#This Row],[SALES]]+Table130[[#This Row],[ISSUES]])</f>
        <v>0</v>
      </c>
      <c r="I44" s="53">
        <v>0</v>
      </c>
      <c r="J44" s="58">
        <f t="shared" si="0"/>
        <v>0</v>
      </c>
      <c r="K44" s="53">
        <f>+'DAY27'!K44+'DAY28'!C44</f>
        <v>0</v>
      </c>
      <c r="L44" s="54">
        <f>+'DAY27'!L44+'DAY28'!D44</f>
        <v>0</v>
      </c>
      <c r="M44" s="55">
        <f>+'DAY27'!M44+'DAY28'!E44</f>
        <v>0</v>
      </c>
      <c r="N44" s="52">
        <f>+'DAY27'!N44+'DAY28'!F44</f>
        <v>0</v>
      </c>
      <c r="O44" s="276">
        <f>+'DAY27'!O44+'DAY28'!G44</f>
        <v>0</v>
      </c>
      <c r="P44" s="53">
        <f t="shared" ref="P44:P59" si="14">+K44/28</f>
        <v>0</v>
      </c>
      <c r="Q44" s="54">
        <f t="shared" ref="Q44:Q59" si="15">+L44/28</f>
        <v>0</v>
      </c>
      <c r="R44" s="55">
        <f t="shared" ref="R44:R59" si="16">+M44/28</f>
        <v>0</v>
      </c>
      <c r="S44" s="52">
        <f t="shared" ref="S44:S59" si="17">+N44/28</f>
        <v>0</v>
      </c>
      <c r="T44" s="276">
        <f t="shared" ref="T44:T59" si="18">+O44/28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'DAY27'!H45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+(Table130[[#This Row],[OPENING ]]+Table130[[#This Row],[RECEIPTS]]+Table130[[#This Row],[RETURNS]])-(Table130[[#This Row],[EXCHANGED]]+Table130[[#This Row],[SALES]]+Table130[[#This Row],[ISSUES]])</f>
        <v>0</v>
      </c>
      <c r="I45" s="53">
        <v>0</v>
      </c>
      <c r="J45" s="58">
        <f t="shared" si="0"/>
        <v>0</v>
      </c>
      <c r="K45" s="53">
        <f>+'DAY27'!K45+'DAY28'!C45</f>
        <v>0</v>
      </c>
      <c r="L45" s="54">
        <f>+'DAY27'!L45+'DAY28'!D45</f>
        <v>0</v>
      </c>
      <c r="M45" s="55">
        <f>+'DAY27'!M45+'DAY28'!E45</f>
        <v>0</v>
      </c>
      <c r="N45" s="52">
        <f>+'DAY27'!N45+'DAY28'!F45</f>
        <v>0</v>
      </c>
      <c r="O45" s="276">
        <f>+'DAY27'!O45+'DAY28'!G45</f>
        <v>0</v>
      </c>
      <c r="P45" s="53">
        <f t="shared" si="14"/>
        <v>0</v>
      </c>
      <c r="Q45" s="54">
        <f t="shared" si="15"/>
        <v>0</v>
      </c>
      <c r="R45" s="55">
        <f t="shared" si="16"/>
        <v>0</v>
      </c>
      <c r="S45" s="52">
        <f t="shared" si="17"/>
        <v>0</v>
      </c>
      <c r="T45" s="276">
        <f t="shared" si="18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'DAY27'!H46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+(Table130[[#This Row],[OPENING ]]+Table130[[#This Row],[RECEIPTS]]+Table130[[#This Row],[RETURNS]])-(Table130[[#This Row],[EXCHANGED]]+Table130[[#This Row],[SALES]]+Table130[[#This Row],[ISSUES]])</f>
        <v>0</v>
      </c>
      <c r="I46" s="53">
        <v>0</v>
      </c>
      <c r="J46" s="58">
        <f t="shared" si="0"/>
        <v>0</v>
      </c>
      <c r="K46" s="53">
        <f>+'DAY27'!K46+'DAY28'!C46</f>
        <v>0</v>
      </c>
      <c r="L46" s="54">
        <f>+'DAY27'!L46+'DAY28'!D46</f>
        <v>0</v>
      </c>
      <c r="M46" s="55">
        <f>+'DAY27'!M46+'DAY28'!E46</f>
        <v>0</v>
      </c>
      <c r="N46" s="52">
        <f>+'DAY27'!N46+'DAY28'!F46</f>
        <v>0</v>
      </c>
      <c r="O46" s="276">
        <f>+'DAY27'!O46+'DAY28'!G46</f>
        <v>0</v>
      </c>
      <c r="P46" s="53">
        <f t="shared" si="14"/>
        <v>0</v>
      </c>
      <c r="Q46" s="54">
        <f t="shared" si="15"/>
        <v>0</v>
      </c>
      <c r="R46" s="55">
        <f t="shared" si="16"/>
        <v>0</v>
      </c>
      <c r="S46" s="52">
        <f t="shared" si="17"/>
        <v>0</v>
      </c>
      <c r="T46" s="276">
        <f t="shared" si="18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'DAY27'!H47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+(Table130[[#This Row],[OPENING ]]+Table130[[#This Row],[RECEIPTS]]+Table130[[#This Row],[RETURNS]])-(Table130[[#This Row],[EXCHANGED]]+Table130[[#This Row],[SALES]]+Table130[[#This Row],[ISSUES]])</f>
        <v>0</v>
      </c>
      <c r="I47" s="53">
        <v>0</v>
      </c>
      <c r="J47" s="58">
        <f t="shared" si="0"/>
        <v>0</v>
      </c>
      <c r="K47" s="53">
        <f>+'DAY27'!K47+'DAY28'!C47</f>
        <v>0</v>
      </c>
      <c r="L47" s="54">
        <f>+'DAY27'!L47+'DAY28'!D47</f>
        <v>0</v>
      </c>
      <c r="M47" s="55">
        <f>+'DAY27'!M47+'DAY28'!E47</f>
        <v>0</v>
      </c>
      <c r="N47" s="52">
        <f>+'DAY27'!N47+'DAY28'!F47</f>
        <v>0</v>
      </c>
      <c r="O47" s="276">
        <f>+'DAY27'!O47+'DAY28'!G47</f>
        <v>0</v>
      </c>
      <c r="P47" s="53">
        <f t="shared" si="14"/>
        <v>0</v>
      </c>
      <c r="Q47" s="54">
        <f t="shared" si="15"/>
        <v>0</v>
      </c>
      <c r="R47" s="55">
        <f t="shared" si="16"/>
        <v>0</v>
      </c>
      <c r="S47" s="52">
        <f t="shared" si="17"/>
        <v>0</v>
      </c>
      <c r="T47" s="276">
        <f t="shared" si="18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'DAY27'!H48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+(Table130[[#This Row],[OPENING ]]+Table130[[#This Row],[RECEIPTS]]+Table130[[#This Row],[RETURNS]])-(Table130[[#This Row],[EXCHANGED]]+Table130[[#This Row],[SALES]]+Table130[[#This Row],[ISSUES]])</f>
        <v>0</v>
      </c>
      <c r="I48" s="53">
        <v>0</v>
      </c>
      <c r="J48" s="58">
        <f t="shared" si="0"/>
        <v>0</v>
      </c>
      <c r="K48" s="53">
        <f>+'DAY27'!K48+'DAY28'!C48</f>
        <v>0</v>
      </c>
      <c r="L48" s="54">
        <f>+'DAY27'!L48+'DAY28'!D48</f>
        <v>0</v>
      </c>
      <c r="M48" s="55">
        <f>+'DAY27'!M48+'DAY28'!E48</f>
        <v>0</v>
      </c>
      <c r="N48" s="52">
        <f>+'DAY27'!N48+'DAY28'!F48</f>
        <v>0</v>
      </c>
      <c r="O48" s="276">
        <f>+'DAY27'!O48+'DAY28'!G48</f>
        <v>0</v>
      </c>
      <c r="P48" s="53">
        <f t="shared" si="14"/>
        <v>0</v>
      </c>
      <c r="Q48" s="54">
        <f t="shared" si="15"/>
        <v>0</v>
      </c>
      <c r="R48" s="55">
        <f t="shared" si="16"/>
        <v>0</v>
      </c>
      <c r="S48" s="52">
        <f t="shared" si="17"/>
        <v>0</v>
      </c>
      <c r="T48" s="276">
        <f t="shared" si="18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'DAY27'!H49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+(Table130[[#This Row],[OPENING ]]+Table130[[#This Row],[RECEIPTS]]+Table130[[#This Row],[RETURNS]])-(Table130[[#This Row],[EXCHANGED]]+Table130[[#This Row],[SALES]]+Table130[[#This Row],[ISSUES]])</f>
        <v>0</v>
      </c>
      <c r="I49" s="53">
        <v>0</v>
      </c>
      <c r="J49" s="58">
        <f t="shared" si="0"/>
        <v>0</v>
      </c>
      <c r="K49" s="53">
        <f>+'DAY27'!K49+'DAY28'!C49</f>
        <v>0</v>
      </c>
      <c r="L49" s="54">
        <f>+'DAY27'!L49+'DAY28'!D49</f>
        <v>0</v>
      </c>
      <c r="M49" s="55">
        <f>+'DAY27'!M49+'DAY28'!E49</f>
        <v>0</v>
      </c>
      <c r="N49" s="52">
        <f>+'DAY27'!N49+'DAY28'!F49</f>
        <v>0</v>
      </c>
      <c r="O49" s="276">
        <f>+'DAY27'!O49+'DAY28'!G49</f>
        <v>0</v>
      </c>
      <c r="P49" s="53">
        <f t="shared" si="14"/>
        <v>0</v>
      </c>
      <c r="Q49" s="54">
        <f t="shared" si="15"/>
        <v>0</v>
      </c>
      <c r="R49" s="55">
        <f t="shared" si="16"/>
        <v>0</v>
      </c>
      <c r="S49" s="52">
        <f t="shared" si="17"/>
        <v>0</v>
      </c>
      <c r="T49" s="276">
        <f t="shared" si="18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'DAY27'!H50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+(Table130[[#This Row],[OPENING ]]+Table130[[#This Row],[RECEIPTS]]+Table130[[#This Row],[RETURNS]])-(Table130[[#This Row],[EXCHANGED]]+Table130[[#This Row],[SALES]]+Table130[[#This Row],[ISSUES]])</f>
        <v>0</v>
      </c>
      <c r="I50" s="53">
        <v>0</v>
      </c>
      <c r="J50" s="58">
        <f t="shared" si="0"/>
        <v>0</v>
      </c>
      <c r="K50" s="53">
        <f>+'DAY27'!K50+'DAY28'!C50</f>
        <v>0</v>
      </c>
      <c r="L50" s="54">
        <f>+'DAY27'!L50+'DAY28'!D50</f>
        <v>0</v>
      </c>
      <c r="M50" s="55">
        <f>+'DAY27'!M50+'DAY28'!E50</f>
        <v>0</v>
      </c>
      <c r="N50" s="52">
        <f>+'DAY27'!N50+'DAY28'!F50</f>
        <v>0</v>
      </c>
      <c r="O50" s="276">
        <f>+'DAY27'!O50+'DAY28'!G50</f>
        <v>0</v>
      </c>
      <c r="P50" s="53">
        <f t="shared" si="14"/>
        <v>0</v>
      </c>
      <c r="Q50" s="54">
        <f t="shared" si="15"/>
        <v>0</v>
      </c>
      <c r="R50" s="55">
        <f t="shared" si="16"/>
        <v>0</v>
      </c>
      <c r="S50" s="52">
        <f t="shared" si="17"/>
        <v>0</v>
      </c>
      <c r="T50" s="276">
        <f t="shared" si="18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'DAY27'!H51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+(Table130[[#This Row],[OPENING ]]+Table130[[#This Row],[RECEIPTS]]+Table130[[#This Row],[RETURNS]])-(Table130[[#This Row],[EXCHANGED]]+Table130[[#This Row],[SALES]]+Table130[[#This Row],[ISSUES]])</f>
        <v>0</v>
      </c>
      <c r="I51" s="53">
        <v>0</v>
      </c>
      <c r="J51" s="58">
        <f t="shared" si="0"/>
        <v>0</v>
      </c>
      <c r="K51" s="53">
        <f>+'DAY27'!K51+'DAY28'!C51</f>
        <v>0</v>
      </c>
      <c r="L51" s="54">
        <f>+'DAY27'!L51+'DAY28'!D51</f>
        <v>0</v>
      </c>
      <c r="M51" s="55">
        <f>+'DAY27'!M51+'DAY28'!E51</f>
        <v>0</v>
      </c>
      <c r="N51" s="52">
        <f>+'DAY27'!N51+'DAY28'!F51</f>
        <v>0</v>
      </c>
      <c r="O51" s="276">
        <f>+'DAY27'!O51+'DAY28'!G51</f>
        <v>0</v>
      </c>
      <c r="P51" s="53">
        <f t="shared" si="14"/>
        <v>0</v>
      </c>
      <c r="Q51" s="54">
        <f t="shared" si="15"/>
        <v>0</v>
      </c>
      <c r="R51" s="55">
        <f t="shared" si="16"/>
        <v>0</v>
      </c>
      <c r="S51" s="52">
        <f t="shared" si="17"/>
        <v>0</v>
      </c>
      <c r="T51" s="276">
        <f t="shared" si="18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'DAY27'!H52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+(Table130[[#This Row],[OPENING ]]+Table130[[#This Row],[RECEIPTS]]+Table130[[#This Row],[RETURNS]])-(Table130[[#This Row],[EXCHANGED]]+Table130[[#This Row],[SALES]]+Table130[[#This Row],[ISSUES]])</f>
        <v>0</v>
      </c>
      <c r="I52" s="53">
        <v>0</v>
      </c>
      <c r="J52" s="58">
        <f t="shared" si="0"/>
        <v>0</v>
      </c>
      <c r="K52" s="53">
        <f>+'DAY27'!K52+'DAY28'!C52</f>
        <v>0</v>
      </c>
      <c r="L52" s="54">
        <f>+'DAY27'!L52+'DAY28'!D52</f>
        <v>0</v>
      </c>
      <c r="M52" s="55">
        <f>+'DAY27'!M52+'DAY28'!E52</f>
        <v>0</v>
      </c>
      <c r="N52" s="52">
        <f>+'DAY27'!N52+'DAY28'!F52</f>
        <v>0</v>
      </c>
      <c r="O52" s="276">
        <f>+'DAY27'!O52+'DAY28'!G52</f>
        <v>0</v>
      </c>
      <c r="P52" s="53">
        <f t="shared" si="14"/>
        <v>0</v>
      </c>
      <c r="Q52" s="54">
        <f t="shared" si="15"/>
        <v>0</v>
      </c>
      <c r="R52" s="55">
        <f t="shared" si="16"/>
        <v>0</v>
      </c>
      <c r="S52" s="52">
        <f t="shared" si="17"/>
        <v>0</v>
      </c>
      <c r="T52" s="276">
        <f t="shared" si="18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'DAY27'!H53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+(Table130[[#This Row],[OPENING ]]+Table130[[#This Row],[RECEIPTS]]+Table130[[#This Row],[RETURNS]])-(Table130[[#This Row],[EXCHANGED]]+Table130[[#This Row],[SALES]]+Table130[[#This Row],[ISSUES]])</f>
        <v>0</v>
      </c>
      <c r="I53" s="53">
        <v>0</v>
      </c>
      <c r="J53" s="58">
        <f t="shared" si="0"/>
        <v>0</v>
      </c>
      <c r="K53" s="53">
        <f>+'DAY27'!K53+'DAY28'!C53</f>
        <v>0</v>
      </c>
      <c r="L53" s="54">
        <f>+'DAY27'!L53+'DAY28'!D53</f>
        <v>0</v>
      </c>
      <c r="M53" s="55">
        <f>+'DAY27'!M53+'DAY28'!E53</f>
        <v>0</v>
      </c>
      <c r="N53" s="52">
        <f>+'DAY27'!N53+'DAY28'!F53</f>
        <v>0</v>
      </c>
      <c r="O53" s="276">
        <f>+'DAY27'!O53+'DAY28'!G53</f>
        <v>0</v>
      </c>
      <c r="P53" s="53">
        <f t="shared" si="14"/>
        <v>0</v>
      </c>
      <c r="Q53" s="54">
        <f t="shared" si="15"/>
        <v>0</v>
      </c>
      <c r="R53" s="55">
        <f t="shared" si="16"/>
        <v>0</v>
      </c>
      <c r="S53" s="52">
        <f t="shared" si="17"/>
        <v>0</v>
      </c>
      <c r="T53" s="276">
        <f t="shared" si="18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'DAY27'!H54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+(Table130[[#This Row],[OPENING ]]+Table130[[#This Row],[RECEIPTS]]+Table130[[#This Row],[RETURNS]])-(Table130[[#This Row],[EXCHANGED]]+Table130[[#This Row],[SALES]]+Table130[[#This Row],[ISSUES]])</f>
        <v>0</v>
      </c>
      <c r="I54" s="53">
        <v>0</v>
      </c>
      <c r="J54" s="58">
        <f t="shared" si="0"/>
        <v>0</v>
      </c>
      <c r="K54" s="53">
        <f>+'DAY27'!K54+'DAY28'!C54</f>
        <v>0</v>
      </c>
      <c r="L54" s="54">
        <f>+'DAY27'!L54+'DAY28'!D54</f>
        <v>0</v>
      </c>
      <c r="M54" s="55">
        <f>+'DAY27'!M54+'DAY28'!E54</f>
        <v>0</v>
      </c>
      <c r="N54" s="52">
        <f>+'DAY27'!N54+'DAY28'!F54</f>
        <v>0</v>
      </c>
      <c r="O54" s="276">
        <f>+'DAY27'!O54+'DAY28'!G54</f>
        <v>0</v>
      </c>
      <c r="P54" s="53">
        <f t="shared" si="14"/>
        <v>0</v>
      </c>
      <c r="Q54" s="54">
        <f t="shared" si="15"/>
        <v>0</v>
      </c>
      <c r="R54" s="55">
        <f t="shared" si="16"/>
        <v>0</v>
      </c>
      <c r="S54" s="52">
        <f t="shared" si="17"/>
        <v>0</v>
      </c>
      <c r="T54" s="276">
        <f t="shared" si="18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'DAY27'!H55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+(Table130[[#This Row],[OPENING ]]+Table130[[#This Row],[RECEIPTS]]+Table130[[#This Row],[RETURNS]])-(Table130[[#This Row],[EXCHANGED]]+Table130[[#This Row],[SALES]]+Table130[[#This Row],[ISSUES]])</f>
        <v>9994.3200000000015</v>
      </c>
      <c r="I55" s="53">
        <v>0</v>
      </c>
      <c r="J55" s="58">
        <f t="shared" si="0"/>
        <v>-9994.3200000000015</v>
      </c>
      <c r="K55" s="53">
        <f>+'DAY27'!K55+'DAY28'!C55</f>
        <v>18250</v>
      </c>
      <c r="L55" s="54">
        <f>+'DAY27'!L55+'DAY28'!D55</f>
        <v>72.599999999999994</v>
      </c>
      <c r="M55" s="55">
        <f>+'DAY27'!M55+'DAY28'!E55</f>
        <v>0</v>
      </c>
      <c r="N55" s="52">
        <f>+'DAY27'!N55+'DAY28'!F55</f>
        <v>0</v>
      </c>
      <c r="O55" s="276">
        <f>+'DAY27'!O55+'DAY28'!G55</f>
        <v>8337.7999999999993</v>
      </c>
      <c r="P55" s="53">
        <f t="shared" si="14"/>
        <v>651.78571428571433</v>
      </c>
      <c r="Q55" s="54">
        <f t="shared" si="15"/>
        <v>2.5928571428571425</v>
      </c>
      <c r="R55" s="55">
        <f t="shared" si="16"/>
        <v>0</v>
      </c>
      <c r="S55" s="52">
        <f t="shared" si="17"/>
        <v>0</v>
      </c>
      <c r="T55" s="276">
        <f t="shared" si="18"/>
        <v>297.77857142857141</v>
      </c>
      <c r="U55" s="62">
        <f t="shared" si="1"/>
        <v>10.496502678129362</v>
      </c>
    </row>
    <row r="56" spans="1:21" x14ac:dyDescent="0.25">
      <c r="A56" s="71" t="s">
        <v>227</v>
      </c>
      <c r="B56" s="52">
        <f>'DAY27'!H56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+(Table130[[#This Row],[OPENING ]]+Table130[[#This Row],[RECEIPTS]]+Table130[[#This Row],[RETURNS]])-(Table130[[#This Row],[EXCHANGED]]+Table130[[#This Row],[SALES]]+Table130[[#This Row],[ISSUES]])</f>
        <v>29.2</v>
      </c>
      <c r="I56" s="53">
        <v>0</v>
      </c>
      <c r="J56" s="58">
        <f t="shared" si="0"/>
        <v>-29.2</v>
      </c>
      <c r="K56" s="53">
        <f>+'DAY27'!K56+'DAY28'!C56</f>
        <v>0</v>
      </c>
      <c r="L56" s="54">
        <f>+'DAY27'!L56+'DAY28'!D56</f>
        <v>0</v>
      </c>
      <c r="M56" s="55">
        <f>+'DAY27'!M56+'DAY28'!E56</f>
        <v>0</v>
      </c>
      <c r="N56" s="52">
        <f>+'DAY27'!N56+'DAY28'!F56</f>
        <v>0</v>
      </c>
      <c r="O56" s="276">
        <f>+'DAY27'!O56+'DAY28'!G56</f>
        <v>0</v>
      </c>
      <c r="P56" s="53">
        <f t="shared" si="14"/>
        <v>0</v>
      </c>
      <c r="Q56" s="54">
        <f t="shared" si="15"/>
        <v>0</v>
      </c>
      <c r="R56" s="55">
        <f t="shared" si="16"/>
        <v>0</v>
      </c>
      <c r="S56" s="52">
        <f t="shared" si="17"/>
        <v>0</v>
      </c>
      <c r="T56" s="276">
        <f t="shared" si="18"/>
        <v>0</v>
      </c>
      <c r="U56" s="62">
        <f t="shared" si="1"/>
        <v>0</v>
      </c>
    </row>
    <row r="57" spans="1:21" x14ac:dyDescent="0.25">
      <c r="A57" s="71"/>
      <c r="B57" s="52">
        <f>'DAY27'!H57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+(Table130[[#This Row],[OPENING ]]+Table130[[#This Row],[RECEIPTS]]+Table130[[#This Row],[RETURNS]])-(Table130[[#This Row],[EXCHANGED]]+Table130[[#This Row],[SALES]]+Table130[[#This Row],[ISSUES]])</f>
        <v>0</v>
      </c>
      <c r="I57" s="53">
        <v>0</v>
      </c>
      <c r="J57" s="58">
        <f t="shared" si="0"/>
        <v>0</v>
      </c>
      <c r="K57" s="53">
        <f>+'DAY27'!K57+'DAY28'!C57</f>
        <v>0</v>
      </c>
      <c r="L57" s="54">
        <f>+'DAY27'!L57+'DAY28'!D57</f>
        <v>0</v>
      </c>
      <c r="M57" s="55">
        <f>+'DAY27'!M57+'DAY28'!E57</f>
        <v>0</v>
      </c>
      <c r="N57" s="52">
        <f>+'DAY27'!N57+'DAY28'!F57</f>
        <v>0</v>
      </c>
      <c r="O57" s="276">
        <f>+'DAY27'!O57+'DAY28'!G57</f>
        <v>0</v>
      </c>
      <c r="P57" s="53">
        <f t="shared" si="14"/>
        <v>0</v>
      </c>
      <c r="Q57" s="54">
        <f t="shared" si="15"/>
        <v>0</v>
      </c>
      <c r="R57" s="55">
        <f t="shared" si="16"/>
        <v>0</v>
      </c>
      <c r="S57" s="52">
        <f t="shared" si="17"/>
        <v>0</v>
      </c>
      <c r="T57" s="276">
        <f t="shared" si="18"/>
        <v>0</v>
      </c>
      <c r="U57" s="62">
        <f t="shared" si="1"/>
        <v>0</v>
      </c>
    </row>
    <row r="58" spans="1:21" x14ac:dyDescent="0.25">
      <c r="A58" s="71"/>
      <c r="B58" s="52">
        <f>'DAY27'!H58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+(Table130[[#This Row],[OPENING ]]+Table130[[#This Row],[RECEIPTS]]+Table130[[#This Row],[RETURNS]])-(Table130[[#This Row],[EXCHANGED]]+Table130[[#This Row],[SALES]]+Table130[[#This Row],[ISSUES]])</f>
        <v>0</v>
      </c>
      <c r="I58" s="53">
        <v>0</v>
      </c>
      <c r="J58" s="58">
        <f t="shared" si="0"/>
        <v>0</v>
      </c>
      <c r="K58" s="53">
        <f>+'DAY27'!K58+'DAY28'!C58</f>
        <v>0</v>
      </c>
      <c r="L58" s="54">
        <f>+'DAY27'!L58+'DAY28'!D58</f>
        <v>0</v>
      </c>
      <c r="M58" s="55">
        <f>+'DAY27'!M58+'DAY28'!E58</f>
        <v>0</v>
      </c>
      <c r="N58" s="52">
        <f>+'DAY27'!N58+'DAY28'!F58</f>
        <v>0</v>
      </c>
      <c r="O58" s="276">
        <f>+'DAY27'!O58+'DAY28'!G58</f>
        <v>0</v>
      </c>
      <c r="P58" s="53">
        <f t="shared" si="14"/>
        <v>0</v>
      </c>
      <c r="Q58" s="54">
        <f t="shared" si="15"/>
        <v>0</v>
      </c>
      <c r="R58" s="55">
        <f t="shared" si="16"/>
        <v>0</v>
      </c>
      <c r="S58" s="52">
        <f t="shared" si="17"/>
        <v>0</v>
      </c>
      <c r="T58" s="276">
        <f t="shared" si="18"/>
        <v>0</v>
      </c>
      <c r="U58" s="62">
        <f t="shared" si="1"/>
        <v>0</v>
      </c>
    </row>
    <row r="59" spans="1:21" ht="15.75" thickBot="1" x14ac:dyDescent="0.3">
      <c r="A59" s="172"/>
      <c r="B59" s="52">
        <f>'DAY27'!H59</f>
        <v>0</v>
      </c>
      <c r="C59" s="53">
        <v>0</v>
      </c>
      <c r="D59" s="54">
        <v>0</v>
      </c>
      <c r="E59" s="55">
        <v>0</v>
      </c>
      <c r="F59" s="52">
        <v>0</v>
      </c>
      <c r="G59" s="276">
        <v>0</v>
      </c>
      <c r="H59" s="54">
        <f>+(Table130[[#This Row],[OPENING ]]+Table130[[#This Row],[RECEIPTS]]+Table130[[#This Row],[RETURNS]])-(Table130[[#This Row],[EXCHANGED]]+Table130[[#This Row],[SALES]]+Table130[[#This Row],[ISSUES]])</f>
        <v>0</v>
      </c>
      <c r="I59" s="144">
        <v>0</v>
      </c>
      <c r="J59" s="148">
        <f t="shared" si="0"/>
        <v>0</v>
      </c>
      <c r="K59" s="53">
        <f>+'DAY27'!K59+'DAY28'!C59</f>
        <v>0</v>
      </c>
      <c r="L59" s="54">
        <f>+'DAY27'!L59+'DAY28'!D59</f>
        <v>0</v>
      </c>
      <c r="M59" s="55">
        <f>+'DAY27'!M59+'DAY28'!E59</f>
        <v>0</v>
      </c>
      <c r="N59" s="52">
        <f>+'DAY27'!N59+'DAY28'!F59</f>
        <v>0</v>
      </c>
      <c r="O59" s="276">
        <f>+'DAY27'!O59+'DAY28'!G59</f>
        <v>0</v>
      </c>
      <c r="P59" s="53">
        <f t="shared" si="14"/>
        <v>0</v>
      </c>
      <c r="Q59" s="54">
        <f t="shared" si="15"/>
        <v>0</v>
      </c>
      <c r="R59" s="55">
        <f t="shared" si="16"/>
        <v>0</v>
      </c>
      <c r="S59" s="52">
        <f t="shared" si="17"/>
        <v>0</v>
      </c>
      <c r="T59" s="276">
        <f t="shared" si="18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19">SUM(B43:B59)</f>
        <v>10023.520000000002</v>
      </c>
      <c r="C60" s="161">
        <f t="shared" si="19"/>
        <v>0</v>
      </c>
      <c r="D60" s="162">
        <f t="shared" si="19"/>
        <v>0</v>
      </c>
      <c r="E60" s="163">
        <f t="shared" si="19"/>
        <v>0</v>
      </c>
      <c r="F60" s="160">
        <f t="shared" si="19"/>
        <v>0</v>
      </c>
      <c r="G60" s="277">
        <f t="shared" si="19"/>
        <v>0</v>
      </c>
      <c r="H60" s="162">
        <f t="shared" si="19"/>
        <v>10023.520000000002</v>
      </c>
      <c r="I60" s="161">
        <f t="shared" si="19"/>
        <v>0</v>
      </c>
      <c r="J60" s="165">
        <f t="shared" si="19"/>
        <v>-10023.520000000002</v>
      </c>
      <c r="K60" s="161">
        <f t="shared" si="19"/>
        <v>18250</v>
      </c>
      <c r="L60" s="162">
        <f t="shared" si="19"/>
        <v>72.599999999999994</v>
      </c>
      <c r="M60" s="163">
        <f t="shared" si="19"/>
        <v>0</v>
      </c>
      <c r="N60" s="160">
        <f t="shared" si="19"/>
        <v>0</v>
      </c>
      <c r="O60" s="277">
        <f t="shared" si="19"/>
        <v>8383.7999999999993</v>
      </c>
      <c r="P60" s="161">
        <f t="shared" si="19"/>
        <v>651.78571428571433</v>
      </c>
      <c r="Q60" s="162">
        <f t="shared" si="19"/>
        <v>2.5928571428571425</v>
      </c>
      <c r="R60" s="163">
        <f t="shared" si="19"/>
        <v>0</v>
      </c>
      <c r="S60" s="160">
        <f t="shared" si="19"/>
        <v>0</v>
      </c>
      <c r="T60" s="277">
        <f t="shared" si="19"/>
        <v>299.42142857142858</v>
      </c>
      <c r="U60" s="166">
        <f t="shared" si="1"/>
        <v>10.509037534074231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/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/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'DAY27'!H63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+(Table130[[#This Row],[OPENING ]]+Table130[[#This Row],[RECEIPTS]]+Table130[[#This Row],[RETURNS]])-(Table130[[#This Row],[EXCHANGED]]+Table130[[#This Row],[SALES]]+Table130[[#This Row],[ISSUES]])</f>
        <v>0</v>
      </c>
      <c r="I63" s="53">
        <v>0</v>
      </c>
      <c r="J63" s="58">
        <f t="shared" si="0"/>
        <v>0</v>
      </c>
      <c r="K63" s="53">
        <f>+'DAY27'!K63+'DAY28'!C63</f>
        <v>0</v>
      </c>
      <c r="L63" s="54">
        <f>+'DAY27'!L63+'DAY28'!D63</f>
        <v>0</v>
      </c>
      <c r="M63" s="55">
        <f>+'DAY27'!M63+'DAY28'!E63</f>
        <v>0</v>
      </c>
      <c r="N63" s="52">
        <f>+'DAY27'!N63+'DAY28'!F63</f>
        <v>0</v>
      </c>
      <c r="O63" s="276">
        <f>+'DAY27'!O63+'DAY28'!G63</f>
        <v>0</v>
      </c>
      <c r="P63" s="53">
        <f>+K63/28</f>
        <v>0</v>
      </c>
      <c r="Q63" s="54">
        <f>+L63/28</f>
        <v>0</v>
      </c>
      <c r="R63" s="55">
        <f>+M63/28</f>
        <v>0</v>
      </c>
      <c r="S63" s="52">
        <f>+N63/28</f>
        <v>0</v>
      </c>
      <c r="T63" s="276">
        <f>+O63/28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'DAY27'!H64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+(Table130[[#This Row],[OPENING ]]+Table130[[#This Row],[RECEIPTS]]+Table130[[#This Row],[RETURNS]])-(Table130[[#This Row],[EXCHANGED]]+Table130[[#This Row],[SALES]]+Table130[[#This Row],[ISSUES]])</f>
        <v>0</v>
      </c>
      <c r="I64" s="53">
        <v>0</v>
      </c>
      <c r="J64" s="58">
        <f t="shared" si="0"/>
        <v>0</v>
      </c>
      <c r="K64" s="53">
        <f>+'DAY27'!K64+'DAY28'!C64</f>
        <v>0</v>
      </c>
      <c r="L64" s="54">
        <f>+'DAY27'!L64+'DAY28'!D64</f>
        <v>0</v>
      </c>
      <c r="M64" s="55">
        <f>+'DAY27'!M64+'DAY28'!E64</f>
        <v>0</v>
      </c>
      <c r="N64" s="52">
        <f>+'DAY27'!N64+'DAY28'!F64</f>
        <v>0</v>
      </c>
      <c r="O64" s="276">
        <f>+'DAY27'!O64+'DAY28'!G64</f>
        <v>0</v>
      </c>
      <c r="P64" s="53">
        <f t="shared" ref="P64:P79" si="20">+K64/28</f>
        <v>0</v>
      </c>
      <c r="Q64" s="54">
        <f t="shared" ref="Q64:Q79" si="21">+L64/28</f>
        <v>0</v>
      </c>
      <c r="R64" s="55">
        <f t="shared" ref="R64:R79" si="22">+M64/28</f>
        <v>0</v>
      </c>
      <c r="S64" s="52">
        <f t="shared" ref="S64:S79" si="23">+N64/28</f>
        <v>0</v>
      </c>
      <c r="T64" s="276">
        <f t="shared" ref="T64:T79" si="24">+O64/28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'DAY27'!H65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+(Table130[[#This Row],[OPENING ]]+Table130[[#This Row],[RECEIPTS]]+Table130[[#This Row],[RETURNS]])-(Table130[[#This Row],[EXCHANGED]]+Table130[[#This Row],[SALES]]+Table130[[#This Row],[ISSUES]])</f>
        <v>0</v>
      </c>
      <c r="I65" s="53">
        <v>0</v>
      </c>
      <c r="J65" s="58">
        <f t="shared" si="0"/>
        <v>0</v>
      </c>
      <c r="K65" s="53">
        <f>+'DAY27'!K65+'DAY28'!C65</f>
        <v>0</v>
      </c>
      <c r="L65" s="54">
        <f>+'DAY27'!L65+'DAY28'!D65</f>
        <v>0</v>
      </c>
      <c r="M65" s="55">
        <f>+'DAY27'!M65+'DAY28'!E65</f>
        <v>0</v>
      </c>
      <c r="N65" s="52">
        <f>+'DAY27'!N65+'DAY28'!F65</f>
        <v>0</v>
      </c>
      <c r="O65" s="276">
        <f>+'DAY27'!O65+'DAY28'!G65</f>
        <v>0</v>
      </c>
      <c r="P65" s="53">
        <f t="shared" si="20"/>
        <v>0</v>
      </c>
      <c r="Q65" s="54">
        <f t="shared" si="21"/>
        <v>0</v>
      </c>
      <c r="R65" s="55">
        <f t="shared" si="22"/>
        <v>0</v>
      </c>
      <c r="S65" s="52">
        <f t="shared" si="23"/>
        <v>0</v>
      </c>
      <c r="T65" s="276">
        <f t="shared" si="24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'DAY27'!H66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+(Table130[[#This Row],[OPENING ]]+Table130[[#This Row],[RECEIPTS]]+Table130[[#This Row],[RETURNS]])-(Table130[[#This Row],[EXCHANGED]]+Table130[[#This Row],[SALES]]+Table130[[#This Row],[ISSUES]])</f>
        <v>0</v>
      </c>
      <c r="I66" s="53">
        <v>0</v>
      </c>
      <c r="J66" s="58">
        <f t="shared" si="0"/>
        <v>0</v>
      </c>
      <c r="K66" s="53">
        <f>+'DAY27'!K66+'DAY28'!C66</f>
        <v>0</v>
      </c>
      <c r="L66" s="54">
        <f>+'DAY27'!L66+'DAY28'!D66</f>
        <v>0</v>
      </c>
      <c r="M66" s="55">
        <f>+'DAY27'!M66+'DAY28'!E66</f>
        <v>0</v>
      </c>
      <c r="N66" s="52">
        <f>+'DAY27'!N66+'DAY28'!F66</f>
        <v>0</v>
      </c>
      <c r="O66" s="276">
        <f>+'DAY27'!O66+'DAY28'!G66</f>
        <v>0</v>
      </c>
      <c r="P66" s="53">
        <f t="shared" si="20"/>
        <v>0</v>
      </c>
      <c r="Q66" s="54">
        <f t="shared" si="21"/>
        <v>0</v>
      </c>
      <c r="R66" s="55">
        <f t="shared" si="22"/>
        <v>0</v>
      </c>
      <c r="S66" s="52">
        <f t="shared" si="23"/>
        <v>0</v>
      </c>
      <c r="T66" s="276">
        <f t="shared" si="24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'DAY27'!H67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+(Table130[[#This Row],[OPENING ]]+Table130[[#This Row],[RECEIPTS]]+Table130[[#This Row],[RETURNS]])-(Table130[[#This Row],[EXCHANGED]]+Table130[[#This Row],[SALES]]+Table130[[#This Row],[ISSUES]])</f>
        <v>0</v>
      </c>
      <c r="I67" s="53">
        <v>0</v>
      </c>
      <c r="J67" s="58">
        <f t="shared" si="0"/>
        <v>0</v>
      </c>
      <c r="K67" s="53">
        <f>+'DAY27'!K67+'DAY28'!C67</f>
        <v>0</v>
      </c>
      <c r="L67" s="54">
        <f>+'DAY27'!L67+'DAY28'!D67</f>
        <v>0</v>
      </c>
      <c r="M67" s="55">
        <f>+'DAY27'!M67+'DAY28'!E67</f>
        <v>0</v>
      </c>
      <c r="N67" s="52">
        <f>+'DAY27'!N67+'DAY28'!F67</f>
        <v>0</v>
      </c>
      <c r="O67" s="276">
        <f>+'DAY27'!O67+'DAY28'!G67</f>
        <v>0</v>
      </c>
      <c r="P67" s="53">
        <f t="shared" si="20"/>
        <v>0</v>
      </c>
      <c r="Q67" s="54">
        <f t="shared" si="21"/>
        <v>0</v>
      </c>
      <c r="R67" s="55">
        <f t="shared" si="22"/>
        <v>0</v>
      </c>
      <c r="S67" s="52">
        <f t="shared" si="23"/>
        <v>0</v>
      </c>
      <c r="T67" s="276">
        <f t="shared" si="24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'DAY27'!H68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+(Table130[[#This Row],[OPENING ]]+Table130[[#This Row],[RECEIPTS]]+Table130[[#This Row],[RETURNS]])-(Table130[[#This Row],[EXCHANGED]]+Table130[[#This Row],[SALES]]+Table130[[#This Row],[ISSUES]])</f>
        <v>3388.4</v>
      </c>
      <c r="I68" s="53">
        <v>0</v>
      </c>
      <c r="J68" s="58">
        <f t="shared" si="0"/>
        <v>-3388.4</v>
      </c>
      <c r="K68" s="53">
        <f>+'DAY27'!K68+'DAY28'!C68</f>
        <v>800</v>
      </c>
      <c r="L68" s="54">
        <f>+'DAY27'!L68+'DAY28'!D68</f>
        <v>18.600000000000001</v>
      </c>
      <c r="M68" s="55">
        <f>+'DAY27'!M68+'DAY28'!E68</f>
        <v>0</v>
      </c>
      <c r="N68" s="52">
        <f>+'DAY27'!N68+'DAY28'!F68</f>
        <v>0</v>
      </c>
      <c r="O68" s="276">
        <f>+'DAY27'!O68+'DAY28'!G68</f>
        <v>590</v>
      </c>
      <c r="P68" s="53">
        <f t="shared" si="20"/>
        <v>28.571428571428573</v>
      </c>
      <c r="Q68" s="54">
        <f t="shared" si="21"/>
        <v>0.66428571428571437</v>
      </c>
      <c r="R68" s="55">
        <f t="shared" si="22"/>
        <v>0</v>
      </c>
      <c r="S68" s="52">
        <f t="shared" si="23"/>
        <v>0</v>
      </c>
      <c r="T68" s="276">
        <f t="shared" si="24"/>
        <v>21.071428571428573</v>
      </c>
      <c r="U68" s="62">
        <f t="shared" si="1"/>
        <v>67.354252449240377</v>
      </c>
    </row>
    <row r="69" spans="1:21" x14ac:dyDescent="0.25">
      <c r="A69" s="72" t="s">
        <v>41</v>
      </c>
      <c r="B69" s="52">
        <f>'DAY27'!H69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+(Table130[[#This Row],[OPENING ]]+Table130[[#This Row],[RECEIPTS]]+Table130[[#This Row],[RETURNS]])-(Table130[[#This Row],[EXCHANGED]]+Table130[[#This Row],[SALES]]+Table130[[#This Row],[ISSUES]])</f>
        <v>0</v>
      </c>
      <c r="I69" s="53">
        <v>0</v>
      </c>
      <c r="J69" s="58">
        <f t="shared" si="0"/>
        <v>0</v>
      </c>
      <c r="K69" s="53">
        <f>+'DAY27'!K69+'DAY28'!C69</f>
        <v>0</v>
      </c>
      <c r="L69" s="54">
        <f>+'DAY27'!L69+'DAY28'!D69</f>
        <v>0</v>
      </c>
      <c r="M69" s="55">
        <f>+'DAY27'!M69+'DAY28'!E69</f>
        <v>0</v>
      </c>
      <c r="N69" s="52">
        <f>+'DAY27'!N69+'DAY28'!F69</f>
        <v>0</v>
      </c>
      <c r="O69" s="276">
        <f>+'DAY27'!O69+'DAY28'!G69</f>
        <v>0</v>
      </c>
      <c r="P69" s="53">
        <f t="shared" si="20"/>
        <v>0</v>
      </c>
      <c r="Q69" s="54">
        <f t="shared" si="21"/>
        <v>0</v>
      </c>
      <c r="R69" s="55">
        <f t="shared" si="22"/>
        <v>0</v>
      </c>
      <c r="S69" s="52">
        <f t="shared" si="23"/>
        <v>0</v>
      </c>
      <c r="T69" s="276">
        <f t="shared" si="24"/>
        <v>0</v>
      </c>
      <c r="U69" s="62">
        <f t="shared" ref="U69:U132" si="25">IFERROR(+H69/(P69+Q69+R69+S69+T69),0)</f>
        <v>0</v>
      </c>
    </row>
    <row r="70" spans="1:21" x14ac:dyDescent="0.25">
      <c r="A70" s="72" t="s">
        <v>144</v>
      </c>
      <c r="B70" s="52">
        <f>'DAY27'!H70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+(Table130[[#This Row],[OPENING ]]+Table130[[#This Row],[RECEIPTS]]+Table130[[#This Row],[RETURNS]])-(Table130[[#This Row],[EXCHANGED]]+Table130[[#This Row],[SALES]]+Table130[[#This Row],[ISSUES]])</f>
        <v>0</v>
      </c>
      <c r="I70" s="53">
        <v>0</v>
      </c>
      <c r="J70" s="58">
        <f t="shared" si="0"/>
        <v>0</v>
      </c>
      <c r="K70" s="53">
        <f>+'DAY27'!K70+'DAY28'!C70</f>
        <v>0</v>
      </c>
      <c r="L70" s="54">
        <f>+'DAY27'!L70+'DAY28'!D70</f>
        <v>0</v>
      </c>
      <c r="M70" s="55">
        <f>+'DAY27'!M70+'DAY28'!E70</f>
        <v>0</v>
      </c>
      <c r="N70" s="52">
        <f>+'DAY27'!N70+'DAY28'!F70</f>
        <v>0</v>
      </c>
      <c r="O70" s="276">
        <f>+'DAY27'!O70+'DAY28'!G70</f>
        <v>0</v>
      </c>
      <c r="P70" s="53">
        <f t="shared" si="20"/>
        <v>0</v>
      </c>
      <c r="Q70" s="54">
        <f t="shared" si="21"/>
        <v>0</v>
      </c>
      <c r="R70" s="55">
        <f t="shared" si="22"/>
        <v>0</v>
      </c>
      <c r="S70" s="52">
        <f t="shared" si="23"/>
        <v>0</v>
      </c>
      <c r="T70" s="276">
        <f t="shared" si="24"/>
        <v>0</v>
      </c>
      <c r="U70" s="62">
        <f t="shared" si="25"/>
        <v>0</v>
      </c>
    </row>
    <row r="71" spans="1:21" x14ac:dyDescent="0.25">
      <c r="A71" s="72" t="s">
        <v>204</v>
      </c>
      <c r="B71" s="52">
        <f>'DAY27'!H71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+(Table130[[#This Row],[OPENING ]]+Table130[[#This Row],[RECEIPTS]]+Table130[[#This Row],[RETURNS]])-(Table130[[#This Row],[EXCHANGED]]+Table130[[#This Row],[SALES]]+Table130[[#This Row],[ISSUES]])</f>
        <v>0</v>
      </c>
      <c r="I71" s="53">
        <v>0</v>
      </c>
      <c r="J71" s="58">
        <f t="shared" si="0"/>
        <v>0</v>
      </c>
      <c r="K71" s="53">
        <f>+'DAY27'!K71+'DAY28'!C71</f>
        <v>0</v>
      </c>
      <c r="L71" s="54">
        <f>+'DAY27'!L71+'DAY28'!D71</f>
        <v>0</v>
      </c>
      <c r="M71" s="55">
        <f>+'DAY27'!M71+'DAY28'!E71</f>
        <v>0</v>
      </c>
      <c r="N71" s="52">
        <f>+'DAY27'!N71+'DAY28'!F71</f>
        <v>0</v>
      </c>
      <c r="O71" s="276">
        <f>+'DAY27'!O71+'DAY28'!G71</f>
        <v>0</v>
      </c>
      <c r="P71" s="53">
        <f t="shared" si="20"/>
        <v>0</v>
      </c>
      <c r="Q71" s="54">
        <f t="shared" si="21"/>
        <v>0</v>
      </c>
      <c r="R71" s="55">
        <f t="shared" si="22"/>
        <v>0</v>
      </c>
      <c r="S71" s="52">
        <f t="shared" si="23"/>
        <v>0</v>
      </c>
      <c r="T71" s="276">
        <f t="shared" si="24"/>
        <v>0</v>
      </c>
      <c r="U71" s="62">
        <f t="shared" si="25"/>
        <v>0</v>
      </c>
    </row>
    <row r="72" spans="1:21" x14ac:dyDescent="0.25">
      <c r="A72" s="72" t="s">
        <v>207</v>
      </c>
      <c r="B72" s="52">
        <f>'DAY27'!H72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+(Table130[[#This Row],[OPENING ]]+Table130[[#This Row],[RECEIPTS]]+Table130[[#This Row],[RETURNS]])-(Table130[[#This Row],[EXCHANGED]]+Table130[[#This Row],[SALES]]+Table130[[#This Row],[ISSUES]])</f>
        <v>0</v>
      </c>
      <c r="I72" s="53">
        <v>0</v>
      </c>
      <c r="J72" s="58">
        <f t="shared" si="0"/>
        <v>0</v>
      </c>
      <c r="K72" s="53">
        <f>+'DAY27'!K72+'DAY28'!C72</f>
        <v>0</v>
      </c>
      <c r="L72" s="54">
        <f>+'DAY27'!L72+'DAY28'!D72</f>
        <v>0</v>
      </c>
      <c r="M72" s="55">
        <f>+'DAY27'!M72+'DAY28'!E72</f>
        <v>0</v>
      </c>
      <c r="N72" s="52">
        <f>+'DAY27'!N72+'DAY28'!F72</f>
        <v>0</v>
      </c>
      <c r="O72" s="276">
        <f>+'DAY27'!O72+'DAY28'!G72</f>
        <v>0</v>
      </c>
      <c r="P72" s="53">
        <f t="shared" si="20"/>
        <v>0</v>
      </c>
      <c r="Q72" s="54">
        <f t="shared" si="21"/>
        <v>0</v>
      </c>
      <c r="R72" s="55">
        <f t="shared" si="22"/>
        <v>0</v>
      </c>
      <c r="S72" s="52">
        <f t="shared" si="23"/>
        <v>0</v>
      </c>
      <c r="T72" s="276">
        <f t="shared" si="24"/>
        <v>0</v>
      </c>
      <c r="U72" s="62">
        <f t="shared" si="25"/>
        <v>0</v>
      </c>
    </row>
    <row r="73" spans="1:21" x14ac:dyDescent="0.25">
      <c r="A73" s="72" t="s">
        <v>208</v>
      </c>
      <c r="B73" s="52">
        <f>'DAY27'!H73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+(Table130[[#This Row],[OPENING ]]+Table130[[#This Row],[RECEIPTS]]+Table130[[#This Row],[RETURNS]])-(Table130[[#This Row],[EXCHANGED]]+Table130[[#This Row],[SALES]]+Table130[[#This Row],[ISSUES]])</f>
        <v>0</v>
      </c>
      <c r="I73" s="53">
        <v>0</v>
      </c>
      <c r="J73" s="58">
        <f t="shared" si="0"/>
        <v>0</v>
      </c>
      <c r="K73" s="53">
        <f>+'DAY27'!K73+'DAY28'!C73</f>
        <v>0</v>
      </c>
      <c r="L73" s="54">
        <f>+'DAY27'!L73+'DAY28'!D73</f>
        <v>0</v>
      </c>
      <c r="M73" s="55">
        <f>+'DAY27'!M73+'DAY28'!E73</f>
        <v>0</v>
      </c>
      <c r="N73" s="52">
        <f>+'DAY27'!N73+'DAY28'!F73</f>
        <v>0</v>
      </c>
      <c r="O73" s="276">
        <f>+'DAY27'!O73+'DAY28'!G73</f>
        <v>0</v>
      </c>
      <c r="P73" s="53">
        <f t="shared" si="20"/>
        <v>0</v>
      </c>
      <c r="Q73" s="54">
        <f t="shared" si="21"/>
        <v>0</v>
      </c>
      <c r="R73" s="55">
        <f t="shared" si="22"/>
        <v>0</v>
      </c>
      <c r="S73" s="52">
        <f t="shared" si="23"/>
        <v>0</v>
      </c>
      <c r="T73" s="276">
        <f t="shared" si="24"/>
        <v>0</v>
      </c>
      <c r="U73" s="62">
        <f t="shared" si="25"/>
        <v>0</v>
      </c>
    </row>
    <row r="74" spans="1:21" x14ac:dyDescent="0.25">
      <c r="A74" s="72" t="s">
        <v>216</v>
      </c>
      <c r="B74" s="52">
        <f>'DAY27'!H74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+(Table130[[#This Row],[OPENING ]]+Table130[[#This Row],[RECEIPTS]]+Table130[[#This Row],[RETURNS]])-(Table130[[#This Row],[EXCHANGED]]+Table130[[#This Row],[SALES]]+Table130[[#This Row],[ISSUES]])</f>
        <v>0</v>
      </c>
      <c r="I74" s="53">
        <v>0</v>
      </c>
      <c r="J74" s="58">
        <f t="shared" si="0"/>
        <v>0</v>
      </c>
      <c r="K74" s="53">
        <f>+'DAY27'!K74+'DAY28'!C74</f>
        <v>0</v>
      </c>
      <c r="L74" s="54">
        <f>+'DAY27'!L74+'DAY28'!D74</f>
        <v>0</v>
      </c>
      <c r="M74" s="55">
        <f>+'DAY27'!M74+'DAY28'!E74</f>
        <v>0</v>
      </c>
      <c r="N74" s="52">
        <f>+'DAY27'!N74+'DAY28'!F74</f>
        <v>0</v>
      </c>
      <c r="O74" s="276">
        <f>+'DAY27'!O74+'DAY28'!G74</f>
        <v>0</v>
      </c>
      <c r="P74" s="53">
        <f t="shared" si="20"/>
        <v>0</v>
      </c>
      <c r="Q74" s="54">
        <f t="shared" si="21"/>
        <v>0</v>
      </c>
      <c r="R74" s="55">
        <f t="shared" si="22"/>
        <v>0</v>
      </c>
      <c r="S74" s="52">
        <f t="shared" si="23"/>
        <v>0</v>
      </c>
      <c r="T74" s="276">
        <f t="shared" si="24"/>
        <v>0</v>
      </c>
      <c r="U74" s="62">
        <f t="shared" si="25"/>
        <v>0</v>
      </c>
    </row>
    <row r="75" spans="1:21" x14ac:dyDescent="0.25">
      <c r="A75" s="72" t="s">
        <v>209</v>
      </c>
      <c r="B75" s="52">
        <f>'DAY27'!H75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+(Table130[[#This Row],[OPENING ]]+Table130[[#This Row],[RECEIPTS]]+Table130[[#This Row],[RETURNS]])-(Table130[[#This Row],[EXCHANGED]]+Table130[[#This Row],[SALES]]+Table130[[#This Row],[ISSUES]])</f>
        <v>0</v>
      </c>
      <c r="I75" s="53">
        <v>0</v>
      </c>
      <c r="J75" s="58">
        <f t="shared" si="0"/>
        <v>0</v>
      </c>
      <c r="K75" s="53">
        <f>+'DAY27'!K75+'DAY28'!C75</f>
        <v>0</v>
      </c>
      <c r="L75" s="54">
        <f>+'DAY27'!L75+'DAY28'!D75</f>
        <v>0</v>
      </c>
      <c r="M75" s="55">
        <f>+'DAY27'!M75+'DAY28'!E75</f>
        <v>0</v>
      </c>
      <c r="N75" s="52">
        <f>+'DAY27'!N75+'DAY28'!F75</f>
        <v>0</v>
      </c>
      <c r="O75" s="276">
        <f>+'DAY27'!O75+'DAY28'!G75</f>
        <v>0</v>
      </c>
      <c r="P75" s="53">
        <f t="shared" si="20"/>
        <v>0</v>
      </c>
      <c r="Q75" s="54">
        <f t="shared" si="21"/>
        <v>0</v>
      </c>
      <c r="R75" s="55">
        <f t="shared" si="22"/>
        <v>0</v>
      </c>
      <c r="S75" s="52">
        <f t="shared" si="23"/>
        <v>0</v>
      </c>
      <c r="T75" s="276">
        <f t="shared" si="24"/>
        <v>0</v>
      </c>
      <c r="U75" s="62">
        <f t="shared" si="25"/>
        <v>0</v>
      </c>
    </row>
    <row r="76" spans="1:21" x14ac:dyDescent="0.25">
      <c r="A76" s="72" t="s">
        <v>228</v>
      </c>
      <c r="B76" s="52">
        <f>'DAY27'!H76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+(Table130[[#This Row],[OPENING ]]+Table130[[#This Row],[RECEIPTS]]+Table130[[#This Row],[RETURNS]])-(Table130[[#This Row],[EXCHANGED]]+Table130[[#This Row],[SALES]]+Table130[[#This Row],[ISSUES]])</f>
        <v>0</v>
      </c>
      <c r="I76" s="53">
        <v>0</v>
      </c>
      <c r="J76" s="58">
        <f t="shared" si="0"/>
        <v>0</v>
      </c>
      <c r="K76" s="53">
        <f>+'DAY27'!K76+'DAY28'!C76</f>
        <v>0</v>
      </c>
      <c r="L76" s="54">
        <f>+'DAY27'!L76+'DAY28'!D76</f>
        <v>0</v>
      </c>
      <c r="M76" s="55">
        <f>+'DAY27'!M76+'DAY28'!E76</f>
        <v>0</v>
      </c>
      <c r="N76" s="52">
        <f>+'DAY27'!N76+'DAY28'!F76</f>
        <v>0</v>
      </c>
      <c r="O76" s="276">
        <f>+'DAY27'!O76+'DAY28'!G76</f>
        <v>0</v>
      </c>
      <c r="P76" s="53">
        <f t="shared" si="20"/>
        <v>0</v>
      </c>
      <c r="Q76" s="54">
        <f t="shared" si="21"/>
        <v>0</v>
      </c>
      <c r="R76" s="55">
        <f t="shared" si="22"/>
        <v>0</v>
      </c>
      <c r="S76" s="52">
        <f t="shared" si="23"/>
        <v>0</v>
      </c>
      <c r="T76" s="276">
        <f t="shared" si="24"/>
        <v>0</v>
      </c>
      <c r="U76" s="62">
        <f t="shared" si="25"/>
        <v>0</v>
      </c>
    </row>
    <row r="77" spans="1:21" x14ac:dyDescent="0.25">
      <c r="A77" s="72"/>
      <c r="B77" s="52">
        <f>'DAY27'!H77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+(Table130[[#This Row],[OPENING ]]+Table130[[#This Row],[RECEIPTS]]+Table130[[#This Row],[RETURNS]])-(Table130[[#This Row],[EXCHANGED]]+Table130[[#This Row],[SALES]]+Table130[[#This Row],[ISSUES]])</f>
        <v>0</v>
      </c>
      <c r="I77" s="53">
        <v>0</v>
      </c>
      <c r="J77" s="58">
        <f t="shared" ref="J77:J156" si="26">+I77-H77</f>
        <v>0</v>
      </c>
      <c r="K77" s="53">
        <f>+'DAY27'!K77+'DAY28'!C77</f>
        <v>0</v>
      </c>
      <c r="L77" s="54">
        <f>+'DAY27'!L77+'DAY28'!D77</f>
        <v>0</v>
      </c>
      <c r="M77" s="55">
        <f>+'DAY27'!M77+'DAY28'!E77</f>
        <v>0</v>
      </c>
      <c r="N77" s="52">
        <f>+'DAY27'!N77+'DAY28'!F77</f>
        <v>0</v>
      </c>
      <c r="O77" s="276">
        <f>+'DAY27'!O77+'DAY28'!G77</f>
        <v>0</v>
      </c>
      <c r="P77" s="53">
        <f t="shared" si="20"/>
        <v>0</v>
      </c>
      <c r="Q77" s="54">
        <f t="shared" si="21"/>
        <v>0</v>
      </c>
      <c r="R77" s="55">
        <f t="shared" si="22"/>
        <v>0</v>
      </c>
      <c r="S77" s="52">
        <f t="shared" si="23"/>
        <v>0</v>
      </c>
      <c r="T77" s="276">
        <f t="shared" si="24"/>
        <v>0</v>
      </c>
      <c r="U77" s="62">
        <f t="shared" si="25"/>
        <v>0</v>
      </c>
    </row>
    <row r="78" spans="1:21" x14ac:dyDescent="0.25">
      <c r="A78" s="60"/>
      <c r="B78" s="52">
        <f>'DAY27'!H78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+(Table130[[#This Row],[OPENING ]]+Table130[[#This Row],[RECEIPTS]]+Table130[[#This Row],[RETURNS]])-(Table130[[#This Row],[EXCHANGED]]+Table130[[#This Row],[SALES]]+Table130[[#This Row],[ISSUES]])</f>
        <v>0</v>
      </c>
      <c r="I78" s="53">
        <v>0</v>
      </c>
      <c r="J78" s="58">
        <f>+I78-H78</f>
        <v>0</v>
      </c>
      <c r="K78" s="53">
        <f>+'DAY27'!K78+'DAY28'!C78</f>
        <v>0</v>
      </c>
      <c r="L78" s="54">
        <f>+'DAY27'!L78+'DAY28'!D78</f>
        <v>0</v>
      </c>
      <c r="M78" s="55">
        <f>+'DAY27'!M78+'DAY28'!E78</f>
        <v>0</v>
      </c>
      <c r="N78" s="52">
        <f>+'DAY27'!N78+'DAY28'!F78</f>
        <v>0</v>
      </c>
      <c r="O78" s="276">
        <f>+'DAY27'!O78+'DAY28'!G78</f>
        <v>0</v>
      </c>
      <c r="P78" s="53">
        <f t="shared" si="20"/>
        <v>0</v>
      </c>
      <c r="Q78" s="54">
        <f t="shared" si="21"/>
        <v>0</v>
      </c>
      <c r="R78" s="55">
        <f t="shared" si="22"/>
        <v>0</v>
      </c>
      <c r="S78" s="52">
        <f t="shared" si="23"/>
        <v>0</v>
      </c>
      <c r="T78" s="276">
        <f t="shared" si="24"/>
        <v>0</v>
      </c>
      <c r="U78" s="62">
        <f t="shared" si="25"/>
        <v>0</v>
      </c>
    </row>
    <row r="79" spans="1:21" ht="15.75" thickBot="1" x14ac:dyDescent="0.3">
      <c r="A79" s="173"/>
      <c r="B79" s="52">
        <f>'DAY27'!H79</f>
        <v>0</v>
      </c>
      <c r="C79" s="53">
        <v>0</v>
      </c>
      <c r="D79" s="54">
        <v>0</v>
      </c>
      <c r="E79" s="55">
        <v>0</v>
      </c>
      <c r="F79" s="52">
        <v>0</v>
      </c>
      <c r="G79" s="276">
        <v>0</v>
      </c>
      <c r="H79" s="54">
        <f>+(Table130[[#This Row],[OPENING ]]+Table130[[#This Row],[RECEIPTS]]+Table130[[#This Row],[RETURNS]])-(Table130[[#This Row],[EXCHANGED]]+Table130[[#This Row],[SALES]]+Table130[[#This Row],[ISSUES]])</f>
        <v>0</v>
      </c>
      <c r="I79" s="144">
        <v>0</v>
      </c>
      <c r="J79" s="148">
        <f t="shared" si="26"/>
        <v>0</v>
      </c>
      <c r="K79" s="53">
        <f>+'DAY27'!K79+'DAY28'!C79</f>
        <v>0</v>
      </c>
      <c r="L79" s="54">
        <f>+'DAY27'!L79+'DAY28'!D79</f>
        <v>0</v>
      </c>
      <c r="M79" s="55">
        <f>+'DAY27'!M79+'DAY28'!E79</f>
        <v>0</v>
      </c>
      <c r="N79" s="52">
        <f>+'DAY27'!N79+'DAY28'!F79</f>
        <v>0</v>
      </c>
      <c r="O79" s="276">
        <f>+'DAY27'!O79+'DAY28'!G79</f>
        <v>0</v>
      </c>
      <c r="P79" s="53">
        <f t="shared" si="20"/>
        <v>0</v>
      </c>
      <c r="Q79" s="54">
        <f t="shared" si="21"/>
        <v>0</v>
      </c>
      <c r="R79" s="55">
        <f t="shared" si="22"/>
        <v>0</v>
      </c>
      <c r="S79" s="52">
        <f t="shared" si="23"/>
        <v>0</v>
      </c>
      <c r="T79" s="276">
        <f t="shared" si="24"/>
        <v>0</v>
      </c>
      <c r="U79" s="167">
        <f t="shared" si="25"/>
        <v>0</v>
      </c>
    </row>
    <row r="80" spans="1:21" ht="17.25" thickBot="1" x14ac:dyDescent="0.35">
      <c r="A80" s="159" t="s">
        <v>198</v>
      </c>
      <c r="B80" s="160">
        <f t="shared" ref="B80:T80" si="27">SUM(B63:B79)</f>
        <v>3388.4</v>
      </c>
      <c r="C80" s="161">
        <f t="shared" si="27"/>
        <v>0</v>
      </c>
      <c r="D80" s="162">
        <f t="shared" si="27"/>
        <v>0</v>
      </c>
      <c r="E80" s="163">
        <f t="shared" si="27"/>
        <v>0</v>
      </c>
      <c r="F80" s="160">
        <f t="shared" si="27"/>
        <v>0</v>
      </c>
      <c r="G80" s="277">
        <f t="shared" si="27"/>
        <v>0</v>
      </c>
      <c r="H80" s="162">
        <f t="shared" si="27"/>
        <v>3388.4</v>
      </c>
      <c r="I80" s="161">
        <f t="shared" si="27"/>
        <v>0</v>
      </c>
      <c r="J80" s="165">
        <f>SUM(J63:J79)</f>
        <v>-3388.4</v>
      </c>
      <c r="K80" s="161">
        <f t="shared" si="27"/>
        <v>800</v>
      </c>
      <c r="L80" s="174">
        <f t="shared" si="27"/>
        <v>18.600000000000001</v>
      </c>
      <c r="M80" s="163">
        <f t="shared" si="27"/>
        <v>0</v>
      </c>
      <c r="N80" s="160">
        <f t="shared" si="27"/>
        <v>0</v>
      </c>
      <c r="O80" s="277">
        <f t="shared" si="27"/>
        <v>590</v>
      </c>
      <c r="P80" s="161">
        <f t="shared" si="27"/>
        <v>28.571428571428573</v>
      </c>
      <c r="Q80" s="162">
        <f t="shared" si="27"/>
        <v>0.66428571428571437</v>
      </c>
      <c r="R80" s="163">
        <f t="shared" si="27"/>
        <v>0</v>
      </c>
      <c r="S80" s="160">
        <f t="shared" si="27"/>
        <v>0</v>
      </c>
      <c r="T80" s="277">
        <f t="shared" si="27"/>
        <v>21.071428571428573</v>
      </c>
      <c r="U80" s="166">
        <f t="shared" si="25"/>
        <v>67.354252449240377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'DAY27'!H83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+(Table130[[#This Row],[OPENING ]]+Table130[[#This Row],[RECEIPTS]]+Table130[[#This Row],[RETURNS]])-(Table130[[#This Row],[EXCHANGED]]+Table130[[#This Row],[SALES]]+Table130[[#This Row],[ISSUES]])</f>
        <v>0</v>
      </c>
      <c r="I83" s="53"/>
      <c r="J83" s="58">
        <f t="shared" si="26"/>
        <v>0</v>
      </c>
      <c r="K83" s="53">
        <f>+'DAY27'!K83+'DAY28'!C83</f>
        <v>0</v>
      </c>
      <c r="L83" s="54">
        <f>+'DAY27'!L83+'DAY28'!D83</f>
        <v>0</v>
      </c>
      <c r="M83" s="55">
        <f>+'DAY27'!M83+'DAY28'!E83</f>
        <v>0</v>
      </c>
      <c r="N83" s="52">
        <f>+'DAY27'!N83+'DAY28'!F83</f>
        <v>0</v>
      </c>
      <c r="O83" s="276">
        <f>+'DAY27'!O83+'DAY28'!G83</f>
        <v>0</v>
      </c>
      <c r="P83" s="53">
        <f>+K83/28</f>
        <v>0</v>
      </c>
      <c r="Q83" s="54">
        <f>+L83/28</f>
        <v>0</v>
      </c>
      <c r="R83" s="55">
        <f>+M83/28</f>
        <v>0</v>
      </c>
      <c r="S83" s="52">
        <f>+N83/28</f>
        <v>0</v>
      </c>
      <c r="T83" s="276">
        <f>+O83/28</f>
        <v>0</v>
      </c>
      <c r="U83" s="62">
        <f t="shared" si="25"/>
        <v>0</v>
      </c>
    </row>
    <row r="84" spans="1:21" x14ac:dyDescent="0.25">
      <c r="A84" s="338" t="s">
        <v>170</v>
      </c>
      <c r="B84" s="52">
        <f>'DAY27'!H84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+(Table130[[#This Row],[OPENING ]]+Table130[[#This Row],[RECEIPTS]]+Table130[[#This Row],[RETURNS]])-(Table130[[#This Row],[EXCHANGED]]+Table130[[#This Row],[SALES]]+Table130[[#This Row],[ISSUES]])</f>
        <v>3504.6000000000004</v>
      </c>
      <c r="I84" s="53">
        <v>0</v>
      </c>
      <c r="J84" s="58">
        <f t="shared" si="26"/>
        <v>-3504.6000000000004</v>
      </c>
      <c r="K84" s="53">
        <f>+'DAY27'!K84+'DAY28'!C84</f>
        <v>8250</v>
      </c>
      <c r="L84" s="54">
        <f>+'DAY27'!L84+'DAY28'!D84</f>
        <v>96.6</v>
      </c>
      <c r="M84" s="55">
        <f>+'DAY27'!M84+'DAY28'!E84</f>
        <v>0</v>
      </c>
      <c r="N84" s="52">
        <f>+'DAY27'!N84+'DAY28'!F84</f>
        <v>0</v>
      </c>
      <c r="O84" s="276">
        <f>+'DAY27'!O84+'DAY28'!G84</f>
        <v>6877</v>
      </c>
      <c r="P84" s="53">
        <f t="shared" ref="P84:P99" si="28">+K84/28</f>
        <v>294.64285714285717</v>
      </c>
      <c r="Q84" s="54">
        <f t="shared" ref="Q84:Q99" si="29">+L84/28</f>
        <v>3.4499999999999997</v>
      </c>
      <c r="R84" s="55">
        <f t="shared" ref="R84:R99" si="30">+M84/28</f>
        <v>0</v>
      </c>
      <c r="S84" s="52">
        <f t="shared" ref="S84:S99" si="31">+N84/28</f>
        <v>0</v>
      </c>
      <c r="T84" s="276">
        <f t="shared" ref="T84:T99" si="32">+O84/28</f>
        <v>245.60714285714286</v>
      </c>
      <c r="U84" s="62">
        <f t="shared" si="25"/>
        <v>6.4458340996873273</v>
      </c>
    </row>
    <row r="85" spans="1:21" x14ac:dyDescent="0.25">
      <c r="A85" s="338" t="s">
        <v>162</v>
      </c>
      <c r="B85" s="52">
        <f>'DAY27'!H85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+(Table130[[#This Row],[OPENING ]]+Table130[[#This Row],[RECEIPTS]]+Table130[[#This Row],[RETURNS]])-(Table130[[#This Row],[EXCHANGED]]+Table130[[#This Row],[SALES]]+Table130[[#This Row],[ISSUES]])</f>
        <v>0</v>
      </c>
      <c r="I85" s="53">
        <v>0</v>
      </c>
      <c r="J85" s="58">
        <f t="shared" si="26"/>
        <v>0</v>
      </c>
      <c r="K85" s="53">
        <f>+'DAY27'!K85+'DAY28'!C85</f>
        <v>0</v>
      </c>
      <c r="L85" s="54">
        <f>+'DAY27'!L85+'DAY28'!D85</f>
        <v>0</v>
      </c>
      <c r="M85" s="55">
        <f>+'DAY27'!M85+'DAY28'!E85</f>
        <v>0</v>
      </c>
      <c r="N85" s="52">
        <f>+'DAY27'!N85+'DAY28'!F85</f>
        <v>0</v>
      </c>
      <c r="O85" s="276">
        <f>+'DAY27'!O85+'DAY28'!G85</f>
        <v>0</v>
      </c>
      <c r="P85" s="53">
        <f t="shared" si="28"/>
        <v>0</v>
      </c>
      <c r="Q85" s="54">
        <f t="shared" si="29"/>
        <v>0</v>
      </c>
      <c r="R85" s="55">
        <f t="shared" si="30"/>
        <v>0</v>
      </c>
      <c r="S85" s="52">
        <f t="shared" si="31"/>
        <v>0</v>
      </c>
      <c r="T85" s="276">
        <f t="shared" si="32"/>
        <v>0</v>
      </c>
      <c r="U85" s="62">
        <f t="shared" si="25"/>
        <v>0</v>
      </c>
    </row>
    <row r="86" spans="1:21" x14ac:dyDescent="0.25">
      <c r="A86" s="338" t="s">
        <v>135</v>
      </c>
      <c r="B86" s="52">
        <f>'DAY27'!H86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+(Table130[[#This Row],[OPENING ]]+Table130[[#This Row],[RECEIPTS]]+Table130[[#This Row],[RETURNS]])-(Table130[[#This Row],[EXCHANGED]]+Table130[[#This Row],[SALES]]+Table130[[#This Row],[ISSUES]])</f>
        <v>0</v>
      </c>
      <c r="I86" s="53">
        <v>0</v>
      </c>
      <c r="J86" s="58">
        <f t="shared" si="26"/>
        <v>0</v>
      </c>
      <c r="K86" s="53">
        <f>+'DAY27'!K86+'DAY28'!C86</f>
        <v>0</v>
      </c>
      <c r="L86" s="54">
        <f>+'DAY27'!L86+'DAY28'!D86</f>
        <v>0</v>
      </c>
      <c r="M86" s="55">
        <f>+'DAY27'!M86+'DAY28'!E86</f>
        <v>0</v>
      </c>
      <c r="N86" s="52">
        <f>+'DAY27'!N86+'DAY28'!F86</f>
        <v>0</v>
      </c>
      <c r="O86" s="276">
        <f>+'DAY27'!O86+'DAY28'!G86</f>
        <v>0</v>
      </c>
      <c r="P86" s="53">
        <f t="shared" si="28"/>
        <v>0</v>
      </c>
      <c r="Q86" s="54">
        <f t="shared" si="29"/>
        <v>0</v>
      </c>
      <c r="R86" s="55">
        <f t="shared" si="30"/>
        <v>0</v>
      </c>
      <c r="S86" s="52">
        <f t="shared" si="31"/>
        <v>0</v>
      </c>
      <c r="T86" s="276">
        <f t="shared" si="32"/>
        <v>0</v>
      </c>
      <c r="U86" s="62">
        <f t="shared" si="25"/>
        <v>0</v>
      </c>
    </row>
    <row r="87" spans="1:21" x14ac:dyDescent="0.25">
      <c r="A87" s="338" t="s">
        <v>136</v>
      </c>
      <c r="B87" s="52">
        <f>'DAY27'!H87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+(Table130[[#This Row],[OPENING ]]+Table130[[#This Row],[RECEIPTS]]+Table130[[#This Row],[RETURNS]])-(Table130[[#This Row],[EXCHANGED]]+Table130[[#This Row],[SALES]]+Table130[[#This Row],[ISSUES]])</f>
        <v>0</v>
      </c>
      <c r="I87" s="53">
        <v>0</v>
      </c>
      <c r="J87" s="58">
        <f t="shared" si="26"/>
        <v>0</v>
      </c>
      <c r="K87" s="53">
        <f>+'DAY27'!K87+'DAY28'!C87</f>
        <v>0</v>
      </c>
      <c r="L87" s="54">
        <f>+'DAY27'!L87+'DAY28'!D87</f>
        <v>0</v>
      </c>
      <c r="M87" s="55">
        <f>+'DAY27'!M87+'DAY28'!E87</f>
        <v>0</v>
      </c>
      <c r="N87" s="52">
        <f>+'DAY27'!N87+'DAY28'!F87</f>
        <v>0</v>
      </c>
      <c r="O87" s="276">
        <f>+'DAY27'!O87+'DAY28'!G87</f>
        <v>0</v>
      </c>
      <c r="P87" s="53">
        <f t="shared" si="28"/>
        <v>0</v>
      </c>
      <c r="Q87" s="54">
        <f t="shared" si="29"/>
        <v>0</v>
      </c>
      <c r="R87" s="55">
        <f t="shared" si="30"/>
        <v>0</v>
      </c>
      <c r="S87" s="52">
        <f t="shared" si="31"/>
        <v>0</v>
      </c>
      <c r="T87" s="276">
        <f t="shared" si="32"/>
        <v>0</v>
      </c>
      <c r="U87" s="62">
        <f t="shared" si="25"/>
        <v>0</v>
      </c>
    </row>
    <row r="88" spans="1:21" x14ac:dyDescent="0.25">
      <c r="A88" s="338" t="s">
        <v>120</v>
      </c>
      <c r="B88" s="52">
        <f>'DAY27'!H88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+(Table130[[#This Row],[OPENING ]]+Table130[[#This Row],[RECEIPTS]]+Table130[[#This Row],[RETURNS]])-(Table130[[#This Row],[EXCHANGED]]+Table130[[#This Row],[SALES]]+Table130[[#This Row],[ISSUES]])</f>
        <v>5</v>
      </c>
      <c r="I88" s="53">
        <v>0</v>
      </c>
      <c r="J88" s="58">
        <f t="shared" si="26"/>
        <v>-5</v>
      </c>
      <c r="K88" s="53">
        <f>+'DAY27'!K88+'DAY28'!C88</f>
        <v>0</v>
      </c>
      <c r="L88" s="54">
        <f>+'DAY27'!L88+'DAY28'!D88</f>
        <v>0</v>
      </c>
      <c r="M88" s="55">
        <f>+'DAY27'!M88+'DAY28'!E88</f>
        <v>0</v>
      </c>
      <c r="N88" s="52">
        <f>+'DAY27'!N88+'DAY28'!F88</f>
        <v>0</v>
      </c>
      <c r="O88" s="276">
        <f>+'DAY27'!O88+'DAY28'!G88</f>
        <v>0</v>
      </c>
      <c r="P88" s="53">
        <f t="shared" si="28"/>
        <v>0</v>
      </c>
      <c r="Q88" s="54">
        <f t="shared" si="29"/>
        <v>0</v>
      </c>
      <c r="R88" s="55">
        <f t="shared" si="30"/>
        <v>0</v>
      </c>
      <c r="S88" s="52">
        <f t="shared" si="31"/>
        <v>0</v>
      </c>
      <c r="T88" s="276">
        <f t="shared" si="32"/>
        <v>0</v>
      </c>
      <c r="U88" s="62">
        <f t="shared" si="25"/>
        <v>0</v>
      </c>
    </row>
    <row r="89" spans="1:21" x14ac:dyDescent="0.25">
      <c r="A89" s="338" t="s">
        <v>43</v>
      </c>
      <c r="B89" s="52">
        <f>'DAY27'!H89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+(Table130[[#This Row],[OPENING ]]+Table130[[#This Row],[RECEIPTS]]+Table130[[#This Row],[RETURNS]])-(Table130[[#This Row],[EXCHANGED]]+Table130[[#This Row],[SALES]]+Table130[[#This Row],[ISSUES]])</f>
        <v>0</v>
      </c>
      <c r="I89" s="53">
        <v>0</v>
      </c>
      <c r="J89" s="58">
        <f t="shared" si="26"/>
        <v>0</v>
      </c>
      <c r="K89" s="53">
        <f>+'DAY27'!K89+'DAY28'!C89</f>
        <v>0</v>
      </c>
      <c r="L89" s="54">
        <f>+'DAY27'!L89+'DAY28'!D89</f>
        <v>0</v>
      </c>
      <c r="M89" s="55">
        <f>+'DAY27'!M89+'DAY28'!E89</f>
        <v>0</v>
      </c>
      <c r="N89" s="52">
        <f>+'DAY27'!N89+'DAY28'!F89</f>
        <v>0</v>
      </c>
      <c r="O89" s="276">
        <f>+'DAY27'!O89+'DAY28'!G89</f>
        <v>0</v>
      </c>
      <c r="P89" s="53">
        <f t="shared" si="28"/>
        <v>0</v>
      </c>
      <c r="Q89" s="54">
        <f t="shared" si="29"/>
        <v>0</v>
      </c>
      <c r="R89" s="55">
        <f t="shared" si="30"/>
        <v>0</v>
      </c>
      <c r="S89" s="52">
        <f t="shared" si="31"/>
        <v>0</v>
      </c>
      <c r="T89" s="276">
        <f t="shared" si="32"/>
        <v>0</v>
      </c>
      <c r="U89" s="62">
        <f t="shared" si="25"/>
        <v>0</v>
      </c>
    </row>
    <row r="90" spans="1:21" x14ac:dyDescent="0.25">
      <c r="A90" s="338" t="s">
        <v>44</v>
      </c>
      <c r="B90" s="52">
        <f>'DAY27'!H90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+(Table130[[#This Row],[OPENING ]]+Table130[[#This Row],[RECEIPTS]]+Table130[[#This Row],[RETURNS]])-(Table130[[#This Row],[EXCHANGED]]+Table130[[#This Row],[SALES]]+Table130[[#This Row],[ISSUES]])</f>
        <v>0</v>
      </c>
      <c r="I90" s="53">
        <v>0</v>
      </c>
      <c r="J90" s="58">
        <f t="shared" si="26"/>
        <v>0</v>
      </c>
      <c r="K90" s="53">
        <f>+'DAY27'!K90+'DAY28'!C90</f>
        <v>0</v>
      </c>
      <c r="L90" s="54">
        <f>+'DAY27'!L90+'DAY28'!D90</f>
        <v>0</v>
      </c>
      <c r="M90" s="55">
        <f>+'DAY27'!M90+'DAY28'!E90</f>
        <v>0</v>
      </c>
      <c r="N90" s="52">
        <f>+'DAY27'!N90+'DAY28'!F90</f>
        <v>0</v>
      </c>
      <c r="O90" s="276">
        <f>+'DAY27'!O90+'DAY28'!G90</f>
        <v>0</v>
      </c>
      <c r="P90" s="53">
        <f t="shared" si="28"/>
        <v>0</v>
      </c>
      <c r="Q90" s="54">
        <f t="shared" si="29"/>
        <v>0</v>
      </c>
      <c r="R90" s="55">
        <f t="shared" si="30"/>
        <v>0</v>
      </c>
      <c r="S90" s="52">
        <f t="shared" si="31"/>
        <v>0</v>
      </c>
      <c r="T90" s="276">
        <f t="shared" si="32"/>
        <v>0</v>
      </c>
      <c r="U90" s="62">
        <f t="shared" si="25"/>
        <v>0</v>
      </c>
    </row>
    <row r="91" spans="1:21" x14ac:dyDescent="0.25">
      <c r="A91" s="338" t="s">
        <v>45</v>
      </c>
      <c r="B91" s="52">
        <f>'DAY27'!H91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+(Table130[[#This Row],[OPENING ]]+Table130[[#This Row],[RECEIPTS]]+Table130[[#This Row],[RETURNS]])-(Table130[[#This Row],[EXCHANGED]]+Table130[[#This Row],[SALES]]+Table130[[#This Row],[ISSUES]])</f>
        <v>0</v>
      </c>
      <c r="I91" s="53">
        <v>0</v>
      </c>
      <c r="J91" s="58">
        <f t="shared" si="26"/>
        <v>0</v>
      </c>
      <c r="K91" s="53">
        <f>+'DAY27'!K91+'DAY28'!C91</f>
        <v>0</v>
      </c>
      <c r="L91" s="54">
        <f>+'DAY27'!L91+'DAY28'!D91</f>
        <v>0</v>
      </c>
      <c r="M91" s="55">
        <f>+'DAY27'!M91+'DAY28'!E91</f>
        <v>0</v>
      </c>
      <c r="N91" s="52">
        <f>+'DAY27'!N91+'DAY28'!F91</f>
        <v>0</v>
      </c>
      <c r="O91" s="276">
        <f>+'DAY27'!O91+'DAY28'!G91</f>
        <v>0</v>
      </c>
      <c r="P91" s="53">
        <f t="shared" si="28"/>
        <v>0</v>
      </c>
      <c r="Q91" s="54">
        <f t="shared" si="29"/>
        <v>0</v>
      </c>
      <c r="R91" s="55">
        <f t="shared" si="30"/>
        <v>0</v>
      </c>
      <c r="S91" s="52">
        <f t="shared" si="31"/>
        <v>0</v>
      </c>
      <c r="T91" s="276">
        <f t="shared" si="32"/>
        <v>0</v>
      </c>
      <c r="U91" s="62">
        <f t="shared" si="25"/>
        <v>0</v>
      </c>
    </row>
    <row r="92" spans="1:21" x14ac:dyDescent="0.25">
      <c r="A92" s="338" t="s">
        <v>174</v>
      </c>
      <c r="B92" s="52">
        <f>'DAY27'!H92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+(Table130[[#This Row],[OPENING ]]+Table130[[#This Row],[RECEIPTS]]+Table130[[#This Row],[RETURNS]])-(Table130[[#This Row],[EXCHANGED]]+Table130[[#This Row],[SALES]]+Table130[[#This Row],[ISSUES]])</f>
        <v>0</v>
      </c>
      <c r="I92" s="53">
        <v>0</v>
      </c>
      <c r="J92" s="58">
        <f t="shared" si="26"/>
        <v>0</v>
      </c>
      <c r="K92" s="53">
        <f>+'DAY27'!K92+'DAY28'!C92</f>
        <v>0</v>
      </c>
      <c r="L92" s="54">
        <f>+'DAY27'!L92+'DAY28'!D92</f>
        <v>0</v>
      </c>
      <c r="M92" s="55">
        <f>+'DAY27'!M92+'DAY28'!E92</f>
        <v>0</v>
      </c>
      <c r="N92" s="52">
        <f>+'DAY27'!N92+'DAY28'!F92</f>
        <v>0</v>
      </c>
      <c r="O92" s="276">
        <f>+'DAY27'!O92+'DAY28'!G92</f>
        <v>0</v>
      </c>
      <c r="P92" s="53">
        <f t="shared" si="28"/>
        <v>0</v>
      </c>
      <c r="Q92" s="54">
        <f t="shared" si="29"/>
        <v>0</v>
      </c>
      <c r="R92" s="55">
        <f t="shared" si="30"/>
        <v>0</v>
      </c>
      <c r="S92" s="52">
        <f t="shared" si="31"/>
        <v>0</v>
      </c>
      <c r="T92" s="276">
        <f t="shared" si="32"/>
        <v>0</v>
      </c>
      <c r="U92" s="62">
        <f t="shared" si="25"/>
        <v>0</v>
      </c>
    </row>
    <row r="93" spans="1:21" x14ac:dyDescent="0.25">
      <c r="A93" s="338" t="s">
        <v>229</v>
      </c>
      <c r="B93" s="52">
        <f>'DAY27'!H93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+(Table130[[#This Row],[OPENING ]]+Table130[[#This Row],[RECEIPTS]]+Table130[[#This Row],[RETURNS]])-(Table130[[#This Row],[EXCHANGED]]+Table130[[#This Row],[SALES]]+Table130[[#This Row],[ISSUES]])</f>
        <v>0</v>
      </c>
      <c r="I93" s="53">
        <v>0</v>
      </c>
      <c r="J93" s="58">
        <f t="shared" si="26"/>
        <v>0</v>
      </c>
      <c r="K93" s="53">
        <f>+'DAY27'!K93+'DAY28'!C93</f>
        <v>0</v>
      </c>
      <c r="L93" s="54">
        <f>+'DAY27'!L93+'DAY28'!D93</f>
        <v>0</v>
      </c>
      <c r="M93" s="55">
        <f>+'DAY27'!M93+'DAY28'!E93</f>
        <v>0</v>
      </c>
      <c r="N93" s="52">
        <f>+'DAY27'!N93+'DAY28'!F93</f>
        <v>0</v>
      </c>
      <c r="O93" s="276">
        <f>+'DAY27'!O93+'DAY28'!G93</f>
        <v>0</v>
      </c>
      <c r="P93" s="53">
        <f t="shared" si="28"/>
        <v>0</v>
      </c>
      <c r="Q93" s="54">
        <f t="shared" si="29"/>
        <v>0</v>
      </c>
      <c r="R93" s="55">
        <f t="shared" si="30"/>
        <v>0</v>
      </c>
      <c r="S93" s="52">
        <f t="shared" si="31"/>
        <v>0</v>
      </c>
      <c r="T93" s="276">
        <f t="shared" si="32"/>
        <v>0</v>
      </c>
      <c r="U93" s="62">
        <f t="shared" si="25"/>
        <v>0</v>
      </c>
    </row>
    <row r="94" spans="1:21" x14ac:dyDescent="0.25">
      <c r="A94" s="338" t="s">
        <v>175</v>
      </c>
      <c r="B94" s="52">
        <f>'DAY27'!H94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+(Table130[[#This Row],[OPENING ]]+Table130[[#This Row],[RECEIPTS]]+Table130[[#This Row],[RETURNS]])-(Table130[[#This Row],[EXCHANGED]]+Table130[[#This Row],[SALES]]+Table130[[#This Row],[ISSUES]])</f>
        <v>0</v>
      </c>
      <c r="I94" s="53">
        <v>0</v>
      </c>
      <c r="J94" s="58">
        <f t="shared" si="26"/>
        <v>0</v>
      </c>
      <c r="K94" s="53">
        <f>+'DAY27'!K94+'DAY28'!C94</f>
        <v>0</v>
      </c>
      <c r="L94" s="54">
        <f>+'DAY27'!L94+'DAY28'!D94</f>
        <v>0</v>
      </c>
      <c r="M94" s="55">
        <f>+'DAY27'!M94+'DAY28'!E94</f>
        <v>0</v>
      </c>
      <c r="N94" s="52">
        <f>+'DAY27'!N94+'DAY28'!F94</f>
        <v>0</v>
      </c>
      <c r="O94" s="276">
        <f>+'DAY27'!O94+'DAY28'!G94</f>
        <v>0</v>
      </c>
      <c r="P94" s="53">
        <f t="shared" si="28"/>
        <v>0</v>
      </c>
      <c r="Q94" s="54">
        <f t="shared" si="29"/>
        <v>0</v>
      </c>
      <c r="R94" s="55">
        <f t="shared" si="30"/>
        <v>0</v>
      </c>
      <c r="S94" s="52">
        <f t="shared" si="31"/>
        <v>0</v>
      </c>
      <c r="T94" s="276">
        <f t="shared" si="32"/>
        <v>0</v>
      </c>
      <c r="U94" s="62">
        <f t="shared" si="25"/>
        <v>0</v>
      </c>
    </row>
    <row r="95" spans="1:21" x14ac:dyDescent="0.25">
      <c r="A95" s="338" t="s">
        <v>260</v>
      </c>
      <c r="B95" s="52">
        <f>'DAY27'!H95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+(Table130[[#This Row],[OPENING ]]+Table130[[#This Row],[RECEIPTS]]+Table130[[#This Row],[RETURNS]])-(Table130[[#This Row],[EXCHANGED]]+Table130[[#This Row],[SALES]]+Table130[[#This Row],[ISSUES]])</f>
        <v>25</v>
      </c>
      <c r="I95" s="53">
        <v>0</v>
      </c>
      <c r="J95" s="58">
        <f t="shared" si="26"/>
        <v>-25</v>
      </c>
      <c r="K95" s="53">
        <f>+'DAY27'!K95+'DAY28'!C95</f>
        <v>0</v>
      </c>
      <c r="L95" s="54">
        <f>+'DAY27'!L95+'DAY28'!D95</f>
        <v>0</v>
      </c>
      <c r="M95" s="55">
        <f>+'DAY27'!M95+'DAY28'!E95</f>
        <v>0</v>
      </c>
      <c r="N95" s="52">
        <f>+'DAY27'!N95+'DAY28'!F95</f>
        <v>0</v>
      </c>
      <c r="O95" s="276">
        <f>+'DAY27'!O95+'DAY28'!G95</f>
        <v>0</v>
      </c>
      <c r="P95" s="53">
        <f t="shared" si="28"/>
        <v>0</v>
      </c>
      <c r="Q95" s="54">
        <f t="shared" si="29"/>
        <v>0</v>
      </c>
      <c r="R95" s="55">
        <f t="shared" si="30"/>
        <v>0</v>
      </c>
      <c r="S95" s="52">
        <f t="shared" si="31"/>
        <v>0</v>
      </c>
      <c r="T95" s="276">
        <f t="shared" si="32"/>
        <v>0</v>
      </c>
      <c r="U95" s="62">
        <f t="shared" si="25"/>
        <v>0</v>
      </c>
    </row>
    <row r="96" spans="1:21" x14ac:dyDescent="0.25">
      <c r="A96" s="338" t="s">
        <v>244</v>
      </c>
      <c r="B96" s="52">
        <f>'DAY27'!H96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+(Table130[[#This Row],[OPENING ]]+Table130[[#This Row],[RECEIPTS]]+Table130[[#This Row],[RETURNS]])-(Table130[[#This Row],[EXCHANGED]]+Table130[[#This Row],[SALES]]+Table130[[#This Row],[ISSUES]])</f>
        <v>0</v>
      </c>
      <c r="I96" s="53">
        <v>0</v>
      </c>
      <c r="J96" s="58">
        <f t="shared" si="26"/>
        <v>0</v>
      </c>
      <c r="K96" s="53">
        <f>+'DAY27'!K96+'DAY28'!C96</f>
        <v>0</v>
      </c>
      <c r="L96" s="54">
        <f>+'DAY27'!L96+'DAY28'!D96</f>
        <v>0</v>
      </c>
      <c r="M96" s="55">
        <f>+'DAY27'!M96+'DAY28'!E96</f>
        <v>0</v>
      </c>
      <c r="N96" s="52">
        <f>+'DAY27'!N96+'DAY28'!F96</f>
        <v>0</v>
      </c>
      <c r="O96" s="276">
        <f>+'DAY27'!O96+'DAY28'!G96</f>
        <v>0</v>
      </c>
      <c r="P96" s="53">
        <f t="shared" si="28"/>
        <v>0</v>
      </c>
      <c r="Q96" s="54">
        <f t="shared" si="29"/>
        <v>0</v>
      </c>
      <c r="R96" s="55">
        <f t="shared" si="30"/>
        <v>0</v>
      </c>
      <c r="S96" s="52">
        <f t="shared" si="31"/>
        <v>0</v>
      </c>
      <c r="T96" s="276">
        <f t="shared" si="32"/>
        <v>0</v>
      </c>
      <c r="U96" s="62">
        <f t="shared" si="25"/>
        <v>0</v>
      </c>
    </row>
    <row r="97" spans="1:21" x14ac:dyDescent="0.25">
      <c r="A97" s="338" t="s">
        <v>245</v>
      </c>
      <c r="B97" s="52">
        <f>'DAY27'!H97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+(Table130[[#This Row],[OPENING ]]+Table130[[#This Row],[RECEIPTS]]+Table130[[#This Row],[RETURNS]])-(Table130[[#This Row],[EXCHANGED]]+Table130[[#This Row],[SALES]]+Table130[[#This Row],[ISSUES]])</f>
        <v>30.400000000000006</v>
      </c>
      <c r="I97" s="53">
        <v>0</v>
      </c>
      <c r="J97" s="58">
        <f t="shared" si="26"/>
        <v>-30.400000000000006</v>
      </c>
      <c r="K97" s="53">
        <f>+'DAY27'!K97+'DAY28'!C97</f>
        <v>0</v>
      </c>
      <c r="L97" s="54">
        <f>+'DAY27'!L97+'DAY28'!D97</f>
        <v>0</v>
      </c>
      <c r="M97" s="55">
        <f>+'DAY27'!M97+'DAY28'!E97</f>
        <v>0</v>
      </c>
      <c r="N97" s="52">
        <f>+'DAY27'!N97+'DAY28'!F97</f>
        <v>0</v>
      </c>
      <c r="O97" s="276">
        <f>+'DAY27'!O97+'DAY28'!G97</f>
        <v>155</v>
      </c>
      <c r="P97" s="53">
        <f t="shared" si="28"/>
        <v>0</v>
      </c>
      <c r="Q97" s="54">
        <f t="shared" si="29"/>
        <v>0</v>
      </c>
      <c r="R97" s="55">
        <f t="shared" si="30"/>
        <v>0</v>
      </c>
      <c r="S97" s="52">
        <f t="shared" si="31"/>
        <v>0</v>
      </c>
      <c r="T97" s="276">
        <f t="shared" si="32"/>
        <v>5.5357142857142856</v>
      </c>
      <c r="U97" s="62">
        <f t="shared" si="25"/>
        <v>5.4916129032258079</v>
      </c>
    </row>
    <row r="98" spans="1:21" x14ac:dyDescent="0.25">
      <c r="A98" s="338"/>
      <c r="B98" s="52">
        <f>'DAY27'!H98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+(Table130[[#This Row],[OPENING ]]+Table130[[#This Row],[RECEIPTS]]+Table130[[#This Row],[RETURNS]])-(Table130[[#This Row],[EXCHANGED]]+Table130[[#This Row],[SALES]]+Table130[[#This Row],[ISSUES]])</f>
        <v>0</v>
      </c>
      <c r="I98" s="53">
        <v>0</v>
      </c>
      <c r="J98" s="58">
        <f t="shared" si="26"/>
        <v>0</v>
      </c>
      <c r="K98" s="53">
        <f>+'DAY27'!K98+'DAY28'!C98</f>
        <v>0</v>
      </c>
      <c r="L98" s="54">
        <f>+'DAY27'!L98+'DAY28'!D98</f>
        <v>0</v>
      </c>
      <c r="M98" s="55">
        <f>+'DAY27'!M98+'DAY28'!E98</f>
        <v>0</v>
      </c>
      <c r="N98" s="52">
        <f>+'DAY27'!N98+'DAY28'!F98</f>
        <v>0</v>
      </c>
      <c r="O98" s="276">
        <f>+'DAY27'!O98+'DAY28'!G98</f>
        <v>0</v>
      </c>
      <c r="P98" s="53">
        <f t="shared" si="28"/>
        <v>0</v>
      </c>
      <c r="Q98" s="54">
        <f t="shared" si="29"/>
        <v>0</v>
      </c>
      <c r="R98" s="55">
        <f t="shared" si="30"/>
        <v>0</v>
      </c>
      <c r="S98" s="52">
        <f t="shared" si="31"/>
        <v>0</v>
      </c>
      <c r="T98" s="276">
        <f t="shared" si="32"/>
        <v>0</v>
      </c>
      <c r="U98" s="62">
        <f t="shared" si="25"/>
        <v>0</v>
      </c>
    </row>
    <row r="99" spans="1:21" ht="15.75" thickBot="1" x14ac:dyDescent="0.3">
      <c r="A99" s="339"/>
      <c r="B99" s="52">
        <f>'DAY27'!H99</f>
        <v>0</v>
      </c>
      <c r="C99" s="53">
        <v>0</v>
      </c>
      <c r="D99" s="54">
        <v>0</v>
      </c>
      <c r="E99" s="55">
        <v>0</v>
      </c>
      <c r="F99" s="52">
        <v>0</v>
      </c>
      <c r="G99" s="276">
        <v>0</v>
      </c>
      <c r="H99" s="54">
        <f>+(Table130[[#This Row],[OPENING ]]+Table130[[#This Row],[RECEIPTS]]+Table130[[#This Row],[RETURNS]])-(Table130[[#This Row],[EXCHANGED]]+Table130[[#This Row],[SALES]]+Table130[[#This Row],[ISSUES]])</f>
        <v>0</v>
      </c>
      <c r="I99" s="144">
        <v>0</v>
      </c>
      <c r="J99" s="148">
        <f>+I99-H99</f>
        <v>0</v>
      </c>
      <c r="K99" s="53">
        <f>+'DAY27'!K99+'DAY28'!C99</f>
        <v>0</v>
      </c>
      <c r="L99" s="54">
        <f>+'DAY27'!L99+'DAY28'!D99</f>
        <v>0</v>
      </c>
      <c r="M99" s="55">
        <f>+'DAY27'!M99+'DAY28'!E99</f>
        <v>0</v>
      </c>
      <c r="N99" s="52">
        <f>+'DAY27'!N99+'DAY28'!F99</f>
        <v>0</v>
      </c>
      <c r="O99" s="276">
        <f>+'DAY27'!O99+'DAY28'!G99</f>
        <v>0</v>
      </c>
      <c r="P99" s="53">
        <f t="shared" si="28"/>
        <v>0</v>
      </c>
      <c r="Q99" s="54">
        <f t="shared" si="29"/>
        <v>0</v>
      </c>
      <c r="R99" s="55">
        <f t="shared" si="30"/>
        <v>0</v>
      </c>
      <c r="S99" s="52">
        <f t="shared" si="31"/>
        <v>0</v>
      </c>
      <c r="T99" s="276">
        <f t="shared" si="32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33">SUM(B83:B99)</f>
        <v>3565.0000000000005</v>
      </c>
      <c r="C100" s="161">
        <f t="shared" si="33"/>
        <v>0</v>
      </c>
      <c r="D100" s="162">
        <f t="shared" si="33"/>
        <v>0</v>
      </c>
      <c r="E100" s="163">
        <f t="shared" si="33"/>
        <v>0</v>
      </c>
      <c r="F100" s="160">
        <f t="shared" si="33"/>
        <v>0</v>
      </c>
      <c r="G100" s="277">
        <f t="shared" si="33"/>
        <v>0</v>
      </c>
      <c r="H100" s="162">
        <f t="shared" si="33"/>
        <v>3565.0000000000005</v>
      </c>
      <c r="I100" s="161">
        <f t="shared" si="33"/>
        <v>0</v>
      </c>
      <c r="J100" s="161">
        <f t="shared" ref="J100:T100" si="34">SUM(J83:J99)</f>
        <v>-3565.0000000000005</v>
      </c>
      <c r="K100" s="161">
        <f t="shared" si="34"/>
        <v>8250</v>
      </c>
      <c r="L100" s="161">
        <f t="shared" si="34"/>
        <v>96.6</v>
      </c>
      <c r="M100" s="163">
        <f t="shared" si="34"/>
        <v>0</v>
      </c>
      <c r="N100" s="160">
        <f t="shared" si="34"/>
        <v>0</v>
      </c>
      <c r="O100" s="277">
        <f t="shared" si="34"/>
        <v>7032</v>
      </c>
      <c r="P100" s="161">
        <f t="shared" si="34"/>
        <v>294.64285714285717</v>
      </c>
      <c r="Q100" s="162">
        <f t="shared" si="34"/>
        <v>3.4499999999999997</v>
      </c>
      <c r="R100" s="163">
        <f t="shared" si="34"/>
        <v>0</v>
      </c>
      <c r="S100" s="160">
        <f t="shared" si="34"/>
        <v>0</v>
      </c>
      <c r="T100" s="277">
        <f t="shared" si="34"/>
        <v>251.14285714285714</v>
      </c>
      <c r="U100" s="166">
        <f t="shared" si="25"/>
        <v>6.4908379176257931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'DAY27'!H102</f>
        <v>0</v>
      </c>
      <c r="C102" s="53">
        <v>0</v>
      </c>
      <c r="D102" s="54">
        <v>0</v>
      </c>
      <c r="E102" s="55">
        <v>0</v>
      </c>
      <c r="F102" s="52">
        <v>0</v>
      </c>
      <c r="G102" s="276">
        <v>0</v>
      </c>
      <c r="H102" s="54">
        <f>+(Table130[[#This Row],[OPENING ]]+Table130[[#This Row],[RECEIPTS]]+Table130[[#This Row],[RETURNS]])-(Table130[[#This Row],[EXCHANGED]]+Table130[[#This Row],[SALES]]+Table130[[#This Row],[ISSUES]])</f>
        <v>0</v>
      </c>
      <c r="I102" s="53">
        <v>0</v>
      </c>
      <c r="J102" s="58">
        <f t="shared" si="26"/>
        <v>0</v>
      </c>
      <c r="K102" s="53">
        <f>+'DAY27'!K102+'DAY28'!C102</f>
        <v>0</v>
      </c>
      <c r="L102" s="54">
        <f>+'DAY27'!L102+'DAY28'!D102</f>
        <v>0</v>
      </c>
      <c r="M102" s="55">
        <f>+'DAY27'!M102+'DAY28'!E102</f>
        <v>0</v>
      </c>
      <c r="N102" s="52">
        <f>+'DAY27'!N102+'DAY28'!F102</f>
        <v>0</v>
      </c>
      <c r="O102" s="276">
        <f>+'DAY27'!O102+'DAY28'!G102</f>
        <v>0</v>
      </c>
      <c r="P102" s="53">
        <f>+K102/28</f>
        <v>0</v>
      </c>
      <c r="Q102" s="54">
        <f>+L102/28</f>
        <v>0</v>
      </c>
      <c r="R102" s="55">
        <f>+M102/28</f>
        <v>0</v>
      </c>
      <c r="S102" s="52">
        <f>+N102/28</f>
        <v>0</v>
      </c>
      <c r="T102" s="276">
        <f>+O102/28</f>
        <v>0</v>
      </c>
      <c r="U102" s="62">
        <f t="shared" si="25"/>
        <v>0</v>
      </c>
    </row>
    <row r="103" spans="1:21" x14ac:dyDescent="0.25">
      <c r="A103" s="340" t="s">
        <v>164</v>
      </c>
      <c r="B103" s="52">
        <f>'DAY27'!H103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+(Table130[[#This Row],[OPENING ]]+Table130[[#This Row],[RECEIPTS]]+Table130[[#This Row],[RETURNS]])-(Table130[[#This Row],[EXCHANGED]]+Table130[[#This Row],[SALES]]+Table130[[#This Row],[ISSUES]])</f>
        <v>0</v>
      </c>
      <c r="I103" s="53">
        <v>0</v>
      </c>
      <c r="J103" s="58">
        <f t="shared" si="26"/>
        <v>0</v>
      </c>
      <c r="K103" s="53">
        <f>+'DAY27'!K103+'DAY28'!C103</f>
        <v>0</v>
      </c>
      <c r="L103" s="54">
        <f>+'DAY27'!L103+'DAY28'!D103</f>
        <v>0</v>
      </c>
      <c r="M103" s="55">
        <f>+'DAY27'!M103+'DAY28'!E103</f>
        <v>0</v>
      </c>
      <c r="N103" s="52">
        <f>+'DAY27'!N103+'DAY28'!F103</f>
        <v>0</v>
      </c>
      <c r="O103" s="276">
        <f>+'DAY27'!O103+'DAY28'!G103</f>
        <v>0</v>
      </c>
      <c r="P103" s="53">
        <f t="shared" ref="P103:P113" si="35">+K103/28</f>
        <v>0</v>
      </c>
      <c r="Q103" s="54">
        <f t="shared" ref="Q103:Q113" si="36">+L103/28</f>
        <v>0</v>
      </c>
      <c r="R103" s="55">
        <f t="shared" ref="R103:R113" si="37">+M103/28</f>
        <v>0</v>
      </c>
      <c r="S103" s="52">
        <f t="shared" ref="S103:S113" si="38">+N103/28</f>
        <v>0</v>
      </c>
      <c r="T103" s="276">
        <f t="shared" ref="T103:T113" si="39">+O103/28</f>
        <v>0</v>
      </c>
      <c r="U103" s="62">
        <f t="shared" si="25"/>
        <v>0</v>
      </c>
    </row>
    <row r="104" spans="1:21" x14ac:dyDescent="0.25">
      <c r="A104" s="340" t="s">
        <v>114</v>
      </c>
      <c r="B104" s="52">
        <f>'DAY27'!H104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+(Table130[[#This Row],[OPENING ]]+Table130[[#This Row],[RECEIPTS]]+Table130[[#This Row],[RETURNS]])-(Table130[[#This Row],[EXCHANGED]]+Table130[[#This Row],[SALES]]+Table130[[#This Row],[ISSUES]])</f>
        <v>0</v>
      </c>
      <c r="I104" s="53">
        <v>0</v>
      </c>
      <c r="J104" s="58">
        <f t="shared" si="26"/>
        <v>0</v>
      </c>
      <c r="K104" s="53">
        <f>+'DAY27'!K104+'DAY28'!C104</f>
        <v>0</v>
      </c>
      <c r="L104" s="54">
        <f>+'DAY27'!L104+'DAY28'!D104</f>
        <v>0</v>
      </c>
      <c r="M104" s="55">
        <f>+'DAY27'!M104+'DAY28'!E104</f>
        <v>0</v>
      </c>
      <c r="N104" s="52">
        <f>+'DAY27'!N104+'DAY28'!F104</f>
        <v>0</v>
      </c>
      <c r="O104" s="276">
        <f>+'DAY27'!O104+'DAY28'!G104</f>
        <v>0</v>
      </c>
      <c r="P104" s="53">
        <f t="shared" si="35"/>
        <v>0</v>
      </c>
      <c r="Q104" s="54">
        <f t="shared" si="36"/>
        <v>0</v>
      </c>
      <c r="R104" s="55">
        <f t="shared" si="37"/>
        <v>0</v>
      </c>
      <c r="S104" s="52">
        <f t="shared" si="38"/>
        <v>0</v>
      </c>
      <c r="T104" s="276">
        <f t="shared" si="39"/>
        <v>0</v>
      </c>
      <c r="U104" s="62">
        <f t="shared" si="25"/>
        <v>0</v>
      </c>
    </row>
    <row r="105" spans="1:21" x14ac:dyDescent="0.25">
      <c r="A105" s="340" t="s">
        <v>113</v>
      </c>
      <c r="B105" s="52">
        <f>'DAY27'!H105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+(Table130[[#This Row],[OPENING ]]+Table130[[#This Row],[RECEIPTS]]+Table130[[#This Row],[RETURNS]])-(Table130[[#This Row],[EXCHANGED]]+Table130[[#This Row],[SALES]]+Table130[[#This Row],[ISSUES]])</f>
        <v>0</v>
      </c>
      <c r="I105" s="53">
        <v>0</v>
      </c>
      <c r="J105" s="58">
        <f t="shared" si="26"/>
        <v>0</v>
      </c>
      <c r="K105" s="53">
        <f>+'DAY27'!K105+'DAY28'!C105</f>
        <v>0</v>
      </c>
      <c r="L105" s="54">
        <f>+'DAY27'!L105+'DAY28'!D105</f>
        <v>0</v>
      </c>
      <c r="M105" s="55">
        <f>+'DAY27'!M105+'DAY28'!E105</f>
        <v>0</v>
      </c>
      <c r="N105" s="52">
        <f>+'DAY27'!N105+'DAY28'!F105</f>
        <v>0</v>
      </c>
      <c r="O105" s="276">
        <f>+'DAY27'!O105+'DAY28'!G105</f>
        <v>0</v>
      </c>
      <c r="P105" s="53">
        <f t="shared" si="35"/>
        <v>0</v>
      </c>
      <c r="Q105" s="54">
        <f t="shared" si="36"/>
        <v>0</v>
      </c>
      <c r="R105" s="55">
        <f t="shared" si="37"/>
        <v>0</v>
      </c>
      <c r="S105" s="52">
        <f t="shared" si="38"/>
        <v>0</v>
      </c>
      <c r="T105" s="276">
        <f t="shared" si="39"/>
        <v>0</v>
      </c>
      <c r="U105" s="62">
        <f t="shared" si="25"/>
        <v>0</v>
      </c>
    </row>
    <row r="106" spans="1:21" x14ac:dyDescent="0.25">
      <c r="A106" s="341" t="s">
        <v>171</v>
      </c>
      <c r="B106" s="52">
        <f>'DAY27'!H106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+(Table130[[#This Row],[OPENING ]]+Table130[[#This Row],[RECEIPTS]]+Table130[[#This Row],[RETURNS]])-(Table130[[#This Row],[EXCHANGED]]+Table130[[#This Row],[SALES]]+Table130[[#This Row],[ISSUES]])</f>
        <v>0</v>
      </c>
      <c r="I106" s="53">
        <v>0</v>
      </c>
      <c r="J106" s="58">
        <f t="shared" si="26"/>
        <v>0</v>
      </c>
      <c r="K106" s="53">
        <f>+'DAY27'!K106+'DAY28'!C106</f>
        <v>0</v>
      </c>
      <c r="L106" s="54">
        <f>+'DAY27'!L106+'DAY28'!D106</f>
        <v>0</v>
      </c>
      <c r="M106" s="55">
        <f>+'DAY27'!M106+'DAY28'!E106</f>
        <v>0</v>
      </c>
      <c r="N106" s="52">
        <f>+'DAY27'!N106+'DAY28'!F106</f>
        <v>0</v>
      </c>
      <c r="O106" s="276">
        <f>+'DAY27'!O106+'DAY28'!G106</f>
        <v>0</v>
      </c>
      <c r="P106" s="53">
        <f t="shared" si="35"/>
        <v>0</v>
      </c>
      <c r="Q106" s="54">
        <f t="shared" si="36"/>
        <v>0</v>
      </c>
      <c r="R106" s="55">
        <f t="shared" si="37"/>
        <v>0</v>
      </c>
      <c r="S106" s="52">
        <f t="shared" si="38"/>
        <v>0</v>
      </c>
      <c r="T106" s="276">
        <f t="shared" si="39"/>
        <v>0</v>
      </c>
      <c r="U106" s="62">
        <f t="shared" si="25"/>
        <v>0</v>
      </c>
    </row>
    <row r="107" spans="1:21" x14ac:dyDescent="0.25">
      <c r="A107" s="340" t="s">
        <v>261</v>
      </c>
      <c r="B107" s="52">
        <f>'DAY27'!H107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+(Table130[[#This Row],[OPENING ]]+Table130[[#This Row],[RECEIPTS]]+Table130[[#This Row],[RETURNS]])-(Table130[[#This Row],[EXCHANGED]]+Table130[[#This Row],[SALES]]+Table130[[#This Row],[ISSUES]])</f>
        <v>258.60000000000002</v>
      </c>
      <c r="I107" s="53">
        <v>0</v>
      </c>
      <c r="J107" s="58">
        <f t="shared" si="26"/>
        <v>-258.60000000000002</v>
      </c>
      <c r="K107" s="53">
        <f>+'DAY27'!K107+'DAY28'!C107</f>
        <v>0</v>
      </c>
      <c r="L107" s="54">
        <f>+'DAY27'!L107+'DAY28'!D107</f>
        <v>0</v>
      </c>
      <c r="M107" s="55">
        <f>+'DAY27'!M107+'DAY28'!E107</f>
        <v>0</v>
      </c>
      <c r="N107" s="52">
        <f>+'DAY27'!N107+'DAY28'!F107</f>
        <v>0</v>
      </c>
      <c r="O107" s="276">
        <f>+'DAY27'!O107+'DAY28'!G107</f>
        <v>0</v>
      </c>
      <c r="P107" s="53">
        <f t="shared" si="35"/>
        <v>0</v>
      </c>
      <c r="Q107" s="54">
        <f t="shared" si="36"/>
        <v>0</v>
      </c>
      <c r="R107" s="55">
        <f t="shared" si="37"/>
        <v>0</v>
      </c>
      <c r="S107" s="52">
        <f t="shared" si="38"/>
        <v>0</v>
      </c>
      <c r="T107" s="276">
        <f t="shared" si="39"/>
        <v>0</v>
      </c>
      <c r="U107" s="62">
        <f t="shared" si="25"/>
        <v>0</v>
      </c>
    </row>
    <row r="108" spans="1:21" x14ac:dyDescent="0.25">
      <c r="A108" s="342" t="s">
        <v>220</v>
      </c>
      <c r="B108" s="52">
        <f>'DAY27'!H108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+(Table130[[#This Row],[OPENING ]]+Table130[[#This Row],[RECEIPTS]]+Table130[[#This Row],[RETURNS]])-(Table130[[#This Row],[EXCHANGED]]+Table130[[#This Row],[SALES]]+Table130[[#This Row],[ISSUES]])</f>
        <v>9803.4</v>
      </c>
      <c r="I108" s="53">
        <v>0</v>
      </c>
      <c r="J108" s="58">
        <f t="shared" si="26"/>
        <v>-9803.4</v>
      </c>
      <c r="K108" s="53">
        <f>+'DAY27'!K108+'DAY28'!C108</f>
        <v>6075</v>
      </c>
      <c r="L108" s="54">
        <f>+'DAY27'!L108+'DAY28'!D108</f>
        <v>0</v>
      </c>
      <c r="M108" s="55">
        <f>+'DAY27'!M108+'DAY28'!E108</f>
        <v>0</v>
      </c>
      <c r="N108" s="52">
        <f>+'DAY27'!N108+'DAY28'!F108</f>
        <v>0</v>
      </c>
      <c r="O108" s="276">
        <f>+'DAY27'!O108+'DAY28'!G108</f>
        <v>3900</v>
      </c>
      <c r="P108" s="53">
        <f t="shared" si="35"/>
        <v>216.96428571428572</v>
      </c>
      <c r="Q108" s="54">
        <f t="shared" si="36"/>
        <v>0</v>
      </c>
      <c r="R108" s="55">
        <f t="shared" si="37"/>
        <v>0</v>
      </c>
      <c r="S108" s="52">
        <f t="shared" si="38"/>
        <v>0</v>
      </c>
      <c r="T108" s="276">
        <f t="shared" si="39"/>
        <v>139.28571428571428</v>
      </c>
      <c r="U108" s="62">
        <f t="shared" si="25"/>
        <v>27.518315789473682</v>
      </c>
    </row>
    <row r="109" spans="1:21" x14ac:dyDescent="0.25">
      <c r="A109" s="340"/>
      <c r="B109" s="52">
        <f>'DAY27'!H109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+(Table130[[#This Row],[OPENING ]]+Table130[[#This Row],[RECEIPTS]]+Table130[[#This Row],[RETURNS]])-(Table130[[#This Row],[EXCHANGED]]+Table130[[#This Row],[SALES]]+Table130[[#This Row],[ISSUES]])</f>
        <v>0</v>
      </c>
      <c r="I109" s="53">
        <v>0</v>
      </c>
      <c r="J109" s="58">
        <f t="shared" si="26"/>
        <v>0</v>
      </c>
      <c r="K109" s="53">
        <f>+'DAY27'!K109+'DAY28'!C109</f>
        <v>0</v>
      </c>
      <c r="L109" s="54">
        <f>+'DAY27'!L109+'DAY28'!D109</f>
        <v>0</v>
      </c>
      <c r="M109" s="55">
        <f>+'DAY27'!M109+'DAY28'!E109</f>
        <v>0</v>
      </c>
      <c r="N109" s="52">
        <f>+'DAY27'!N109+'DAY28'!F109</f>
        <v>0</v>
      </c>
      <c r="O109" s="276">
        <f>+'DAY27'!O109+'DAY28'!G109</f>
        <v>0</v>
      </c>
      <c r="P109" s="53">
        <f t="shared" si="35"/>
        <v>0</v>
      </c>
      <c r="Q109" s="54">
        <f t="shared" si="36"/>
        <v>0</v>
      </c>
      <c r="R109" s="55">
        <f t="shared" si="37"/>
        <v>0</v>
      </c>
      <c r="S109" s="52">
        <f t="shared" si="38"/>
        <v>0</v>
      </c>
      <c r="T109" s="276">
        <f t="shared" si="39"/>
        <v>0</v>
      </c>
      <c r="U109" s="62">
        <f t="shared" si="25"/>
        <v>0</v>
      </c>
    </row>
    <row r="110" spans="1:21" x14ac:dyDescent="0.25">
      <c r="A110" s="340"/>
      <c r="B110" s="52">
        <f>'DAY27'!H110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+(Table130[[#This Row],[OPENING ]]+Table130[[#This Row],[RECEIPTS]]+Table130[[#This Row],[RETURNS]])-(Table130[[#This Row],[EXCHANGED]]+Table130[[#This Row],[SALES]]+Table130[[#This Row],[ISSUES]])</f>
        <v>0</v>
      </c>
      <c r="I110" s="53">
        <v>0</v>
      </c>
      <c r="J110" s="58">
        <f t="shared" si="26"/>
        <v>0</v>
      </c>
      <c r="K110" s="53">
        <f>+'DAY27'!K110+'DAY28'!C110</f>
        <v>0</v>
      </c>
      <c r="L110" s="54">
        <f>+'DAY27'!L110+'DAY28'!D110</f>
        <v>0</v>
      </c>
      <c r="M110" s="55">
        <f>+'DAY27'!M110+'DAY28'!E110</f>
        <v>0</v>
      </c>
      <c r="N110" s="52">
        <f>+'DAY27'!N110+'DAY28'!F110</f>
        <v>0</v>
      </c>
      <c r="O110" s="276">
        <f>+'DAY27'!O110+'DAY28'!G110</f>
        <v>0</v>
      </c>
      <c r="P110" s="53">
        <f t="shared" si="35"/>
        <v>0</v>
      </c>
      <c r="Q110" s="54">
        <f t="shared" si="36"/>
        <v>0</v>
      </c>
      <c r="R110" s="55">
        <f t="shared" si="37"/>
        <v>0</v>
      </c>
      <c r="S110" s="52">
        <f t="shared" si="38"/>
        <v>0</v>
      </c>
      <c r="T110" s="276">
        <f t="shared" si="39"/>
        <v>0</v>
      </c>
      <c r="U110" s="62">
        <f t="shared" si="25"/>
        <v>0</v>
      </c>
    </row>
    <row r="111" spans="1:21" x14ac:dyDescent="0.25">
      <c r="A111" s="340"/>
      <c r="B111" s="52">
        <f>'DAY27'!H111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+(Table130[[#This Row],[OPENING ]]+Table130[[#This Row],[RECEIPTS]]+Table130[[#This Row],[RETURNS]])-(Table130[[#This Row],[EXCHANGED]]+Table130[[#This Row],[SALES]]+Table130[[#This Row],[ISSUES]])</f>
        <v>0</v>
      </c>
      <c r="I111" s="53">
        <v>0</v>
      </c>
      <c r="J111" s="58">
        <f t="shared" si="26"/>
        <v>0</v>
      </c>
      <c r="K111" s="53">
        <f>+'DAY27'!K111+'DAY28'!C111</f>
        <v>0</v>
      </c>
      <c r="L111" s="54">
        <f>+'DAY27'!L111+'DAY28'!D111</f>
        <v>0</v>
      </c>
      <c r="M111" s="55">
        <f>+'DAY27'!M111+'DAY28'!E111</f>
        <v>0</v>
      </c>
      <c r="N111" s="52">
        <f>+'DAY27'!N111+'DAY28'!F111</f>
        <v>0</v>
      </c>
      <c r="O111" s="276">
        <f>+'DAY27'!O111+'DAY28'!G111</f>
        <v>0</v>
      </c>
      <c r="P111" s="53">
        <f t="shared" si="35"/>
        <v>0</v>
      </c>
      <c r="Q111" s="54">
        <f t="shared" si="36"/>
        <v>0</v>
      </c>
      <c r="R111" s="55">
        <f t="shared" si="37"/>
        <v>0</v>
      </c>
      <c r="S111" s="52">
        <f t="shared" si="38"/>
        <v>0</v>
      </c>
      <c r="T111" s="276">
        <f t="shared" si="39"/>
        <v>0</v>
      </c>
      <c r="U111" s="62">
        <f t="shared" si="25"/>
        <v>0</v>
      </c>
    </row>
    <row r="112" spans="1:21" x14ac:dyDescent="0.25">
      <c r="A112" s="340"/>
      <c r="B112" s="52">
        <f>'DAY27'!H112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+(Table130[[#This Row],[OPENING ]]+Table130[[#This Row],[RECEIPTS]]+Table130[[#This Row],[RETURNS]])-(Table130[[#This Row],[EXCHANGED]]+Table130[[#This Row],[SALES]]+Table130[[#This Row],[ISSUES]])</f>
        <v>0</v>
      </c>
      <c r="I112" s="53">
        <v>0</v>
      </c>
      <c r="J112" s="58">
        <f t="shared" si="26"/>
        <v>0</v>
      </c>
      <c r="K112" s="53">
        <f>+'DAY27'!K112+'DAY28'!C112</f>
        <v>0</v>
      </c>
      <c r="L112" s="54">
        <f>+'DAY27'!L112+'DAY28'!D112</f>
        <v>0</v>
      </c>
      <c r="M112" s="55">
        <f>+'DAY27'!M112+'DAY28'!E112</f>
        <v>0</v>
      </c>
      <c r="N112" s="52">
        <f>+'DAY27'!N112+'DAY28'!F112</f>
        <v>0</v>
      </c>
      <c r="O112" s="276">
        <f>+'DAY27'!O112+'DAY28'!G112</f>
        <v>0</v>
      </c>
      <c r="P112" s="53">
        <f t="shared" si="35"/>
        <v>0</v>
      </c>
      <c r="Q112" s="54">
        <f t="shared" si="36"/>
        <v>0</v>
      </c>
      <c r="R112" s="55">
        <f t="shared" si="37"/>
        <v>0</v>
      </c>
      <c r="S112" s="52">
        <f t="shared" si="38"/>
        <v>0</v>
      </c>
      <c r="T112" s="276">
        <f t="shared" si="39"/>
        <v>0</v>
      </c>
      <c r="U112" s="62">
        <f t="shared" si="25"/>
        <v>0</v>
      </c>
    </row>
    <row r="113" spans="1:21" ht="15.75" thickBot="1" x14ac:dyDescent="0.3">
      <c r="A113" s="342" t="s">
        <v>126</v>
      </c>
      <c r="B113" s="52">
        <f>'DAY27'!H113</f>
        <v>0</v>
      </c>
      <c r="C113" s="53">
        <v>0</v>
      </c>
      <c r="D113" s="54">
        <v>0</v>
      </c>
      <c r="E113" s="55">
        <v>0</v>
      </c>
      <c r="F113" s="52">
        <v>0</v>
      </c>
      <c r="G113" s="276">
        <v>0</v>
      </c>
      <c r="H113" s="54">
        <f>+(Table130[[#This Row],[OPENING ]]+Table130[[#This Row],[RECEIPTS]]+Table130[[#This Row],[RETURNS]])-(Table130[[#This Row],[EXCHANGED]]+Table130[[#This Row],[SALES]]+Table130[[#This Row],[ISSUES]])</f>
        <v>0</v>
      </c>
      <c r="I113" s="144">
        <v>0</v>
      </c>
      <c r="J113" s="148">
        <f t="shared" si="26"/>
        <v>0</v>
      </c>
      <c r="K113" s="53">
        <f>+'DAY27'!K113+'DAY28'!C113</f>
        <v>0</v>
      </c>
      <c r="L113" s="54">
        <f>+'DAY27'!L113+'DAY28'!D113</f>
        <v>0</v>
      </c>
      <c r="M113" s="55">
        <f>+'DAY27'!M113+'DAY28'!E113</f>
        <v>0</v>
      </c>
      <c r="N113" s="52">
        <f>+'DAY27'!N113+'DAY28'!F113</f>
        <v>0</v>
      </c>
      <c r="O113" s="276">
        <f>+'DAY27'!O113+'DAY28'!G113</f>
        <v>0</v>
      </c>
      <c r="P113" s="53">
        <f t="shared" si="35"/>
        <v>0</v>
      </c>
      <c r="Q113" s="54">
        <f t="shared" si="36"/>
        <v>0</v>
      </c>
      <c r="R113" s="55">
        <f t="shared" si="37"/>
        <v>0</v>
      </c>
      <c r="S113" s="52">
        <f t="shared" si="38"/>
        <v>0</v>
      </c>
      <c r="T113" s="276">
        <f t="shared" si="39"/>
        <v>0</v>
      </c>
      <c r="U113" s="167">
        <f t="shared" si="25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40">SUM(C102:C113)</f>
        <v>0</v>
      </c>
      <c r="D114" s="162">
        <f t="shared" si="40"/>
        <v>0</v>
      </c>
      <c r="E114" s="163">
        <f t="shared" si="40"/>
        <v>0</v>
      </c>
      <c r="F114" s="160">
        <f t="shared" si="40"/>
        <v>0</v>
      </c>
      <c r="G114" s="277">
        <f t="shared" ref="G114:T114" si="41">SUM(G102:G113)</f>
        <v>0</v>
      </c>
      <c r="H114" s="162">
        <f t="shared" si="41"/>
        <v>10062</v>
      </c>
      <c r="I114" s="161">
        <f t="shared" si="41"/>
        <v>0</v>
      </c>
      <c r="J114" s="165">
        <f>SUM(J102:J113)</f>
        <v>-10062</v>
      </c>
      <c r="K114" s="161">
        <f t="shared" si="41"/>
        <v>6075</v>
      </c>
      <c r="L114" s="162">
        <f t="shared" si="41"/>
        <v>0</v>
      </c>
      <c r="M114" s="163">
        <f t="shared" si="41"/>
        <v>0</v>
      </c>
      <c r="N114" s="160">
        <f t="shared" si="41"/>
        <v>0</v>
      </c>
      <c r="O114" s="277">
        <f t="shared" si="41"/>
        <v>3900</v>
      </c>
      <c r="P114" s="161">
        <f t="shared" si="41"/>
        <v>216.96428571428572</v>
      </c>
      <c r="Q114" s="162">
        <f t="shared" si="41"/>
        <v>0</v>
      </c>
      <c r="R114" s="163">
        <f t="shared" si="41"/>
        <v>0</v>
      </c>
      <c r="S114" s="160">
        <f t="shared" si="41"/>
        <v>0</v>
      </c>
      <c r="T114" s="277">
        <f t="shared" si="41"/>
        <v>139.28571428571428</v>
      </c>
      <c r="U114" s="166">
        <f t="shared" si="25"/>
        <v>28.24421052631579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'DAY27'!H117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+(Table130[[#This Row],[OPENING ]]+Table130[[#This Row],[RECEIPTS]]+Table130[[#This Row],[RETURNS]])-(Table130[[#This Row],[EXCHANGED]]+Table130[[#This Row],[SALES]]+Table130[[#This Row],[ISSUES]])</f>
        <v>0</v>
      </c>
      <c r="I117" s="53">
        <v>0</v>
      </c>
      <c r="J117" s="58">
        <f t="shared" si="26"/>
        <v>0</v>
      </c>
      <c r="K117" s="53">
        <f>+'DAY27'!K117+'DAY28'!C117</f>
        <v>0</v>
      </c>
      <c r="L117" s="54">
        <f>+'DAY27'!L117+'DAY28'!D117</f>
        <v>0</v>
      </c>
      <c r="M117" s="55">
        <f>+'DAY27'!M117+'DAY28'!E117</f>
        <v>0</v>
      </c>
      <c r="N117" s="52">
        <f>+'DAY27'!N117+'DAY28'!F117</f>
        <v>0</v>
      </c>
      <c r="O117" s="276">
        <f>+'DAY27'!O117+'DAY28'!G117</f>
        <v>0</v>
      </c>
      <c r="P117" s="53">
        <f>+K117/28</f>
        <v>0</v>
      </c>
      <c r="Q117" s="54">
        <f>+L117/28</f>
        <v>0</v>
      </c>
      <c r="R117" s="55">
        <f>+M117/28</f>
        <v>0</v>
      </c>
      <c r="S117" s="52">
        <f>+N117/28</f>
        <v>0</v>
      </c>
      <c r="T117" s="276">
        <f>+O117/28</f>
        <v>0</v>
      </c>
      <c r="U117" s="62">
        <f t="shared" si="25"/>
        <v>0</v>
      </c>
    </row>
    <row r="118" spans="1:21" x14ac:dyDescent="0.25">
      <c r="A118" s="78" t="s">
        <v>46</v>
      </c>
      <c r="B118" s="52">
        <f>'DAY27'!H118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+(Table130[[#This Row],[OPENING ]]+Table130[[#This Row],[RECEIPTS]]+Table130[[#This Row],[RETURNS]])-(Table130[[#This Row],[EXCHANGED]]+Table130[[#This Row],[SALES]]+Table130[[#This Row],[ISSUES]])</f>
        <v>0</v>
      </c>
      <c r="I118" s="53">
        <v>0</v>
      </c>
      <c r="J118" s="58">
        <f t="shared" si="26"/>
        <v>0</v>
      </c>
      <c r="K118" s="53">
        <f>+'DAY27'!K118+'DAY28'!C118</f>
        <v>0</v>
      </c>
      <c r="L118" s="54">
        <f>+'DAY27'!L118+'DAY28'!D118</f>
        <v>0</v>
      </c>
      <c r="M118" s="55">
        <f>+'DAY27'!M118+'DAY28'!E118</f>
        <v>0</v>
      </c>
      <c r="N118" s="52">
        <f>+'DAY27'!N118+'DAY28'!F118</f>
        <v>0</v>
      </c>
      <c r="O118" s="276">
        <f>+'DAY27'!O118+'DAY28'!G118</f>
        <v>0</v>
      </c>
      <c r="P118" s="53">
        <f t="shared" ref="P118:P124" si="42">+K118/28</f>
        <v>0</v>
      </c>
      <c r="Q118" s="54">
        <f t="shared" ref="Q118:Q124" si="43">+L118/28</f>
        <v>0</v>
      </c>
      <c r="R118" s="55">
        <f t="shared" ref="R118:R124" si="44">+M118/28</f>
        <v>0</v>
      </c>
      <c r="S118" s="52">
        <f t="shared" ref="S118:S124" si="45">+N118/28</f>
        <v>0</v>
      </c>
      <c r="T118" s="276">
        <f t="shared" ref="T118:T124" si="46">+O118/28</f>
        <v>0</v>
      </c>
      <c r="U118" s="62">
        <f t="shared" si="25"/>
        <v>0</v>
      </c>
    </row>
    <row r="119" spans="1:21" x14ac:dyDescent="0.25">
      <c r="A119" s="78"/>
      <c r="B119" s="52">
        <f>'DAY27'!H119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+(Table130[[#This Row],[OPENING ]]+Table130[[#This Row],[RECEIPTS]]+Table130[[#This Row],[RETURNS]])-(Table130[[#This Row],[EXCHANGED]]+Table130[[#This Row],[SALES]]+Table130[[#This Row],[ISSUES]])</f>
        <v>0</v>
      </c>
      <c r="I119" s="53">
        <v>0</v>
      </c>
      <c r="J119" s="58">
        <f t="shared" si="26"/>
        <v>0</v>
      </c>
      <c r="K119" s="53">
        <f>+'DAY27'!K119+'DAY28'!C119</f>
        <v>0</v>
      </c>
      <c r="L119" s="54">
        <f>+'DAY27'!L119+'DAY28'!D119</f>
        <v>0</v>
      </c>
      <c r="M119" s="55">
        <f>+'DAY27'!M119+'DAY28'!E119</f>
        <v>0</v>
      </c>
      <c r="N119" s="52">
        <f>+'DAY27'!N119+'DAY28'!F119</f>
        <v>0</v>
      </c>
      <c r="O119" s="276">
        <f>+'DAY27'!O119+'DAY28'!G119</f>
        <v>0</v>
      </c>
      <c r="P119" s="53">
        <f t="shared" si="42"/>
        <v>0</v>
      </c>
      <c r="Q119" s="54">
        <f t="shared" si="43"/>
        <v>0</v>
      </c>
      <c r="R119" s="55">
        <f t="shared" si="44"/>
        <v>0</v>
      </c>
      <c r="S119" s="52">
        <f t="shared" si="45"/>
        <v>0</v>
      </c>
      <c r="T119" s="276">
        <f t="shared" si="46"/>
        <v>0</v>
      </c>
      <c r="U119" s="62">
        <f t="shared" si="25"/>
        <v>0</v>
      </c>
    </row>
    <row r="120" spans="1:21" x14ac:dyDescent="0.25">
      <c r="A120" s="78" t="s">
        <v>230</v>
      </c>
      <c r="B120" s="52">
        <f>'DAY27'!H120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+(Table130[[#This Row],[OPENING ]]+Table130[[#This Row],[RECEIPTS]]+Table130[[#This Row],[RETURNS]])-(Table130[[#This Row],[EXCHANGED]]+Table130[[#This Row],[SALES]]+Table130[[#This Row],[ISSUES]])</f>
        <v>0</v>
      </c>
      <c r="I120" s="53">
        <v>0</v>
      </c>
      <c r="J120" s="58">
        <f t="shared" si="26"/>
        <v>0</v>
      </c>
      <c r="K120" s="53">
        <f>+'DAY27'!K120+'DAY28'!C120</f>
        <v>0</v>
      </c>
      <c r="L120" s="54">
        <f>+'DAY27'!L120+'DAY28'!D120</f>
        <v>0</v>
      </c>
      <c r="M120" s="55">
        <f>+'DAY27'!M120+'DAY28'!E120</f>
        <v>0</v>
      </c>
      <c r="N120" s="52">
        <f>+'DAY27'!N120+'DAY28'!F120</f>
        <v>0</v>
      </c>
      <c r="O120" s="276">
        <f>+'DAY27'!O120+'DAY28'!G120</f>
        <v>0</v>
      </c>
      <c r="P120" s="53">
        <f t="shared" si="42"/>
        <v>0</v>
      </c>
      <c r="Q120" s="54">
        <f t="shared" si="43"/>
        <v>0</v>
      </c>
      <c r="R120" s="55">
        <f t="shared" si="44"/>
        <v>0</v>
      </c>
      <c r="S120" s="52">
        <f t="shared" si="45"/>
        <v>0</v>
      </c>
      <c r="T120" s="276">
        <f t="shared" si="46"/>
        <v>0</v>
      </c>
      <c r="U120" s="62">
        <f t="shared" si="25"/>
        <v>0</v>
      </c>
    </row>
    <row r="121" spans="1:21" x14ac:dyDescent="0.25">
      <c r="A121" s="78" t="s">
        <v>231</v>
      </c>
      <c r="B121" s="52">
        <f>'DAY27'!H121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+(Table130[[#This Row],[OPENING ]]+Table130[[#This Row],[RECEIPTS]]+Table130[[#This Row],[RETURNS]])-(Table130[[#This Row],[EXCHANGED]]+Table130[[#This Row],[SALES]]+Table130[[#This Row],[ISSUES]])</f>
        <v>8486.7999999999993</v>
      </c>
      <c r="I121" s="53">
        <v>0</v>
      </c>
      <c r="J121" s="58">
        <f t="shared" si="26"/>
        <v>-8486.7999999999993</v>
      </c>
      <c r="K121" s="53">
        <f>+'DAY27'!K121+'DAY28'!C121</f>
        <v>0</v>
      </c>
      <c r="L121" s="54">
        <f>+'DAY27'!L121+'DAY28'!D121</f>
        <v>0</v>
      </c>
      <c r="M121" s="55">
        <f>+'DAY27'!M121+'DAY28'!E121</f>
        <v>0</v>
      </c>
      <c r="N121" s="52">
        <f>+'DAY27'!N121+'DAY28'!F121</f>
        <v>0</v>
      </c>
      <c r="O121" s="276">
        <f>+'DAY27'!O121+'DAY28'!G121</f>
        <v>0</v>
      </c>
      <c r="P121" s="53">
        <f t="shared" si="42"/>
        <v>0</v>
      </c>
      <c r="Q121" s="54">
        <f t="shared" si="43"/>
        <v>0</v>
      </c>
      <c r="R121" s="55">
        <f t="shared" si="44"/>
        <v>0</v>
      </c>
      <c r="S121" s="52">
        <f t="shared" si="45"/>
        <v>0</v>
      </c>
      <c r="T121" s="276">
        <f t="shared" si="46"/>
        <v>0</v>
      </c>
      <c r="U121" s="62">
        <f t="shared" si="25"/>
        <v>0</v>
      </c>
    </row>
    <row r="122" spans="1:21" x14ac:dyDescent="0.25">
      <c r="A122" s="78" t="s">
        <v>232</v>
      </c>
      <c r="B122" s="52">
        <f>'DAY27'!H122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+(Table130[[#This Row],[OPENING ]]+Table130[[#This Row],[RECEIPTS]]+Table130[[#This Row],[RETURNS]])-(Table130[[#This Row],[EXCHANGED]]+Table130[[#This Row],[SALES]]+Table130[[#This Row],[ISSUES]])</f>
        <v>0</v>
      </c>
      <c r="I122" s="53">
        <v>0</v>
      </c>
      <c r="J122" s="58">
        <f t="shared" si="26"/>
        <v>0</v>
      </c>
      <c r="K122" s="53">
        <f>+'DAY27'!K122+'DAY28'!C122</f>
        <v>0</v>
      </c>
      <c r="L122" s="54">
        <f>+'DAY27'!L122+'DAY28'!D122</f>
        <v>0</v>
      </c>
      <c r="M122" s="55">
        <f>+'DAY27'!M122+'DAY28'!E122</f>
        <v>0</v>
      </c>
      <c r="N122" s="52">
        <f>+'DAY27'!N122+'DAY28'!F122</f>
        <v>0</v>
      </c>
      <c r="O122" s="276">
        <f>+'DAY27'!O122+'DAY28'!G122</f>
        <v>0</v>
      </c>
      <c r="P122" s="53">
        <f t="shared" si="42"/>
        <v>0</v>
      </c>
      <c r="Q122" s="54">
        <f t="shared" si="43"/>
        <v>0</v>
      </c>
      <c r="R122" s="55">
        <f t="shared" si="44"/>
        <v>0</v>
      </c>
      <c r="S122" s="52">
        <f t="shared" si="45"/>
        <v>0</v>
      </c>
      <c r="T122" s="276">
        <f t="shared" si="46"/>
        <v>0</v>
      </c>
      <c r="U122" s="62">
        <f t="shared" si="25"/>
        <v>0</v>
      </c>
    </row>
    <row r="123" spans="1:21" x14ac:dyDescent="0.25">
      <c r="A123" s="320" t="s">
        <v>246</v>
      </c>
      <c r="B123" s="52">
        <f>'DAY27'!H123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+(Table130[[#This Row],[OPENING ]]+Table130[[#This Row],[RECEIPTS]]+Table130[[#This Row],[RETURNS]])-(Table130[[#This Row],[EXCHANGED]]+Table130[[#This Row],[SALES]]+Table130[[#This Row],[ISSUES]])</f>
        <v>100</v>
      </c>
      <c r="I123" s="53">
        <v>0</v>
      </c>
      <c r="J123" s="58">
        <f t="shared" si="26"/>
        <v>-100</v>
      </c>
      <c r="K123" s="53">
        <f>+'DAY27'!K123+'DAY28'!C123</f>
        <v>0</v>
      </c>
      <c r="L123" s="54">
        <f>+'DAY27'!L123+'DAY28'!D123</f>
        <v>0</v>
      </c>
      <c r="M123" s="55">
        <f>+'DAY27'!M123+'DAY28'!E123</f>
        <v>0</v>
      </c>
      <c r="N123" s="52">
        <f>+'DAY27'!N123+'DAY28'!F123</f>
        <v>0</v>
      </c>
      <c r="O123" s="276">
        <f>+'DAY27'!O123+'DAY28'!G123</f>
        <v>0</v>
      </c>
      <c r="P123" s="53">
        <f t="shared" si="42"/>
        <v>0</v>
      </c>
      <c r="Q123" s="54">
        <f t="shared" si="43"/>
        <v>0</v>
      </c>
      <c r="R123" s="55">
        <f t="shared" si="44"/>
        <v>0</v>
      </c>
      <c r="S123" s="52">
        <f t="shared" si="45"/>
        <v>0</v>
      </c>
      <c r="T123" s="276">
        <f t="shared" si="46"/>
        <v>0</v>
      </c>
      <c r="U123" s="62">
        <f t="shared" si="25"/>
        <v>0</v>
      </c>
    </row>
    <row r="124" spans="1:21" ht="15.75" thickBot="1" x14ac:dyDescent="0.3">
      <c r="A124" s="177"/>
      <c r="B124" s="52">
        <f>'DAY27'!H124</f>
        <v>0</v>
      </c>
      <c r="C124" s="53">
        <v>0</v>
      </c>
      <c r="D124" s="54">
        <v>0</v>
      </c>
      <c r="E124" s="55">
        <v>0</v>
      </c>
      <c r="F124" s="52">
        <v>0</v>
      </c>
      <c r="G124" s="276">
        <v>0</v>
      </c>
      <c r="H124" s="54">
        <f>+(Table130[[#This Row],[OPENING ]]+Table130[[#This Row],[RECEIPTS]]+Table130[[#This Row],[RETURNS]])-(Table130[[#This Row],[EXCHANGED]]+Table130[[#This Row],[SALES]]+Table130[[#This Row],[ISSUES]])</f>
        <v>0</v>
      </c>
      <c r="I124" s="144">
        <v>0</v>
      </c>
      <c r="J124" s="148">
        <f t="shared" si="26"/>
        <v>0</v>
      </c>
      <c r="K124" s="53">
        <f>+'DAY27'!K124+'DAY28'!C124</f>
        <v>0</v>
      </c>
      <c r="L124" s="54">
        <f>+'DAY27'!L124+'DAY28'!D124</f>
        <v>0</v>
      </c>
      <c r="M124" s="55">
        <f>+'DAY27'!M124+'DAY28'!E124</f>
        <v>0</v>
      </c>
      <c r="N124" s="52">
        <f>+'DAY27'!N124+'DAY28'!F124</f>
        <v>0</v>
      </c>
      <c r="O124" s="276">
        <f>+'DAY27'!O124+'DAY28'!G124</f>
        <v>0</v>
      </c>
      <c r="P124" s="53">
        <f t="shared" si="42"/>
        <v>0</v>
      </c>
      <c r="Q124" s="54">
        <f t="shared" si="43"/>
        <v>0</v>
      </c>
      <c r="R124" s="55">
        <f t="shared" si="44"/>
        <v>0</v>
      </c>
      <c r="S124" s="52">
        <f t="shared" si="45"/>
        <v>0</v>
      </c>
      <c r="T124" s="276">
        <f t="shared" si="46"/>
        <v>0</v>
      </c>
      <c r="U124" s="167">
        <f t="shared" si="25"/>
        <v>0</v>
      </c>
    </row>
    <row r="125" spans="1:21" ht="17.25" thickBot="1" x14ac:dyDescent="0.35">
      <c r="A125" s="159" t="s">
        <v>196</v>
      </c>
      <c r="B125" s="160">
        <f t="shared" ref="B125:T125" si="47">SUM(B117:B124)</f>
        <v>8586.7999999999993</v>
      </c>
      <c r="C125" s="161">
        <f t="shared" si="47"/>
        <v>0</v>
      </c>
      <c r="D125" s="162">
        <f t="shared" si="47"/>
        <v>0</v>
      </c>
      <c r="E125" s="163">
        <f t="shared" si="47"/>
        <v>0</v>
      </c>
      <c r="F125" s="160">
        <f t="shared" si="47"/>
        <v>0</v>
      </c>
      <c r="G125" s="277">
        <f t="shared" si="47"/>
        <v>0</v>
      </c>
      <c r="H125" s="162">
        <f t="shared" si="47"/>
        <v>8586.7999999999993</v>
      </c>
      <c r="I125" s="161">
        <f t="shared" si="47"/>
        <v>0</v>
      </c>
      <c r="J125" s="165">
        <f>SUM(J117:J124)</f>
        <v>-8586.7999999999993</v>
      </c>
      <c r="K125" s="161">
        <f t="shared" si="47"/>
        <v>0</v>
      </c>
      <c r="L125" s="162">
        <f t="shared" si="47"/>
        <v>0</v>
      </c>
      <c r="M125" s="163">
        <f t="shared" si="47"/>
        <v>0</v>
      </c>
      <c r="N125" s="160">
        <f t="shared" si="47"/>
        <v>0</v>
      </c>
      <c r="O125" s="277">
        <f t="shared" si="47"/>
        <v>0</v>
      </c>
      <c r="P125" s="161">
        <f t="shared" si="47"/>
        <v>0</v>
      </c>
      <c r="Q125" s="162">
        <f t="shared" si="47"/>
        <v>0</v>
      </c>
      <c r="R125" s="163">
        <f t="shared" si="47"/>
        <v>0</v>
      </c>
      <c r="S125" s="160">
        <f t="shared" si="47"/>
        <v>0</v>
      </c>
      <c r="T125" s="277">
        <f t="shared" si="47"/>
        <v>0</v>
      </c>
      <c r="U125" s="166">
        <f t="shared" si="25"/>
        <v>0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'DAY27'!H128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+(Table130[[#This Row],[OPENING ]]+Table130[[#This Row],[RECEIPTS]]+Table130[[#This Row],[RETURNS]])-(Table130[[#This Row],[EXCHANGED]]+Table130[[#This Row],[SALES]]+Table130[[#This Row],[ISSUES]])</f>
        <v>0</v>
      </c>
      <c r="I128" s="53">
        <v>0</v>
      </c>
      <c r="J128" s="58">
        <f t="shared" si="26"/>
        <v>0</v>
      </c>
      <c r="K128" s="53">
        <f>+'DAY27'!K128+'DAY28'!C128</f>
        <v>0</v>
      </c>
      <c r="L128" s="54">
        <f>+'DAY27'!L128+'DAY28'!D128</f>
        <v>0</v>
      </c>
      <c r="M128" s="55">
        <f>+'DAY27'!M128+'DAY28'!E128</f>
        <v>0</v>
      </c>
      <c r="N128" s="52">
        <f>+'DAY27'!N128+'DAY28'!F128</f>
        <v>0</v>
      </c>
      <c r="O128" s="276">
        <f>+'DAY27'!O128+'DAY28'!G128</f>
        <v>1017</v>
      </c>
      <c r="P128" s="53">
        <f>+K128/28</f>
        <v>0</v>
      </c>
      <c r="Q128" s="54">
        <f>+L128/28</f>
        <v>0</v>
      </c>
      <c r="R128" s="55">
        <f>+M128/28</f>
        <v>0</v>
      </c>
      <c r="S128" s="52">
        <f>+N128/28</f>
        <v>0</v>
      </c>
      <c r="T128" s="276">
        <f>+O128/28</f>
        <v>36.321428571428569</v>
      </c>
      <c r="U128" s="62">
        <f t="shared" si="25"/>
        <v>0</v>
      </c>
    </row>
    <row r="129" spans="1:21" x14ac:dyDescent="0.25">
      <c r="A129" s="80" t="s">
        <v>48</v>
      </c>
      <c r="B129" s="52">
        <f>'DAY27'!H129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+(Table130[[#This Row],[OPENING ]]+Table130[[#This Row],[RECEIPTS]]+Table130[[#This Row],[RETURNS]])-(Table130[[#This Row],[EXCHANGED]]+Table130[[#This Row],[SALES]]+Table130[[#This Row],[ISSUES]])</f>
        <v>28</v>
      </c>
      <c r="I129" s="53">
        <v>0</v>
      </c>
      <c r="J129" s="58">
        <f t="shared" si="26"/>
        <v>-28</v>
      </c>
      <c r="K129" s="53">
        <f>+'DAY27'!K129+'DAY28'!C129</f>
        <v>0</v>
      </c>
      <c r="L129" s="54">
        <f>+'DAY27'!L129+'DAY28'!D129</f>
        <v>0</v>
      </c>
      <c r="M129" s="55">
        <f>+'DAY27'!M129+'DAY28'!E129</f>
        <v>0</v>
      </c>
      <c r="N129" s="52">
        <f>+'DAY27'!N129+'DAY28'!F129</f>
        <v>0</v>
      </c>
      <c r="O129" s="276">
        <f>+'DAY27'!O129+'DAY28'!G129</f>
        <v>0</v>
      </c>
      <c r="P129" s="53">
        <f t="shared" ref="P129:P149" si="48">+K129/28</f>
        <v>0</v>
      </c>
      <c r="Q129" s="54">
        <f t="shared" ref="Q129:Q149" si="49">+L129/28</f>
        <v>0</v>
      </c>
      <c r="R129" s="55">
        <f t="shared" ref="R129:R149" si="50">+M129/28</f>
        <v>0</v>
      </c>
      <c r="S129" s="52">
        <f t="shared" ref="S129:S149" si="51">+N129/28</f>
        <v>0</v>
      </c>
      <c r="T129" s="276">
        <f t="shared" ref="T129:T149" si="52">+O129/28</f>
        <v>0</v>
      </c>
      <c r="U129" s="62">
        <f t="shared" si="25"/>
        <v>0</v>
      </c>
    </row>
    <row r="130" spans="1:21" x14ac:dyDescent="0.25">
      <c r="A130" s="80" t="s">
        <v>49</v>
      </c>
      <c r="B130" s="52">
        <f>'DAY27'!H130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+(Table130[[#This Row],[OPENING ]]+Table130[[#This Row],[RECEIPTS]]+Table130[[#This Row],[RETURNS]])-(Table130[[#This Row],[EXCHANGED]]+Table130[[#This Row],[SALES]]+Table130[[#This Row],[ISSUES]])</f>
        <v>0</v>
      </c>
      <c r="I130" s="53">
        <v>0</v>
      </c>
      <c r="J130" s="58">
        <f t="shared" si="26"/>
        <v>0</v>
      </c>
      <c r="K130" s="53">
        <f>+'DAY27'!K130+'DAY28'!C130</f>
        <v>20</v>
      </c>
      <c r="L130" s="54">
        <f>+'DAY27'!L130+'DAY28'!D130</f>
        <v>0</v>
      </c>
      <c r="M130" s="55">
        <f>+'DAY27'!M130+'DAY28'!E130</f>
        <v>0</v>
      </c>
      <c r="N130" s="52">
        <f>+'DAY27'!N130+'DAY28'!F130</f>
        <v>0</v>
      </c>
      <c r="O130" s="276">
        <f>+'DAY27'!O130+'DAY28'!G130</f>
        <v>220</v>
      </c>
      <c r="P130" s="53">
        <f t="shared" si="48"/>
        <v>0.7142857142857143</v>
      </c>
      <c r="Q130" s="54">
        <f t="shared" si="49"/>
        <v>0</v>
      </c>
      <c r="R130" s="55">
        <f t="shared" si="50"/>
        <v>0</v>
      </c>
      <c r="S130" s="52">
        <f t="shared" si="51"/>
        <v>0</v>
      </c>
      <c r="T130" s="276">
        <f t="shared" si="52"/>
        <v>7.8571428571428568</v>
      </c>
      <c r="U130" s="62">
        <f t="shared" si="25"/>
        <v>0</v>
      </c>
    </row>
    <row r="131" spans="1:21" x14ac:dyDescent="0.25">
      <c r="A131" s="80" t="s">
        <v>50</v>
      </c>
      <c r="B131" s="52">
        <f>'DAY27'!H131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+(Table130[[#This Row],[OPENING ]]+Table130[[#This Row],[RECEIPTS]]+Table130[[#This Row],[RETURNS]])-(Table130[[#This Row],[EXCHANGED]]+Table130[[#This Row],[SALES]]+Table130[[#This Row],[ISSUES]])</f>
        <v>43.900000000000006</v>
      </c>
      <c r="I131" s="53">
        <v>0</v>
      </c>
      <c r="J131" s="58">
        <f t="shared" si="26"/>
        <v>-43.900000000000006</v>
      </c>
      <c r="K131" s="53">
        <f>+'DAY27'!K131+'DAY28'!C131</f>
        <v>0</v>
      </c>
      <c r="L131" s="54">
        <f>+'DAY27'!L131+'DAY28'!D131</f>
        <v>0</v>
      </c>
      <c r="M131" s="55">
        <f>+'DAY27'!M131+'DAY28'!E131</f>
        <v>0</v>
      </c>
      <c r="N131" s="52">
        <f>+'DAY27'!N131+'DAY28'!F131</f>
        <v>0</v>
      </c>
      <c r="O131" s="276">
        <f>+'DAY27'!O131+'DAY28'!G131</f>
        <v>15.8</v>
      </c>
      <c r="P131" s="53">
        <f t="shared" si="48"/>
        <v>0</v>
      </c>
      <c r="Q131" s="54">
        <f t="shared" si="49"/>
        <v>0</v>
      </c>
      <c r="R131" s="55">
        <f t="shared" si="50"/>
        <v>0</v>
      </c>
      <c r="S131" s="52">
        <f t="shared" si="51"/>
        <v>0</v>
      </c>
      <c r="T131" s="276">
        <f t="shared" si="52"/>
        <v>0.56428571428571428</v>
      </c>
      <c r="U131" s="62">
        <f t="shared" si="25"/>
        <v>77.797468354430393</v>
      </c>
    </row>
    <row r="132" spans="1:21" x14ac:dyDescent="0.25">
      <c r="A132" s="80" t="s">
        <v>107</v>
      </c>
      <c r="B132" s="52">
        <f>'DAY27'!H132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+(Table130[[#This Row],[OPENING ]]+Table130[[#This Row],[RECEIPTS]]+Table130[[#This Row],[RETURNS]])-(Table130[[#This Row],[EXCHANGED]]+Table130[[#This Row],[SALES]]+Table130[[#This Row],[ISSUES]])</f>
        <v>0</v>
      </c>
      <c r="I132" s="53">
        <v>0</v>
      </c>
      <c r="J132" s="58">
        <f t="shared" si="26"/>
        <v>0</v>
      </c>
      <c r="K132" s="53">
        <f>+'DAY27'!K132+'DAY28'!C132</f>
        <v>0</v>
      </c>
      <c r="L132" s="54">
        <f>+'DAY27'!L132+'DAY28'!D132</f>
        <v>0</v>
      </c>
      <c r="M132" s="55">
        <f>+'DAY27'!M132+'DAY28'!E132</f>
        <v>0</v>
      </c>
      <c r="N132" s="52">
        <f>+'DAY27'!N132+'DAY28'!F132</f>
        <v>0</v>
      </c>
      <c r="O132" s="276">
        <f>+'DAY27'!O132+'DAY28'!G132</f>
        <v>0</v>
      </c>
      <c r="P132" s="53">
        <f t="shared" si="48"/>
        <v>0</v>
      </c>
      <c r="Q132" s="54">
        <f t="shared" si="49"/>
        <v>0</v>
      </c>
      <c r="R132" s="55">
        <f t="shared" si="50"/>
        <v>0</v>
      </c>
      <c r="S132" s="52">
        <f t="shared" si="51"/>
        <v>0</v>
      </c>
      <c r="T132" s="276">
        <f t="shared" si="52"/>
        <v>0</v>
      </c>
      <c r="U132" s="62">
        <f t="shared" si="25"/>
        <v>0</v>
      </c>
    </row>
    <row r="133" spans="1:21" x14ac:dyDescent="0.25">
      <c r="A133" s="80" t="s">
        <v>108</v>
      </c>
      <c r="B133" s="52">
        <f>'DAY27'!H133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+(Table130[[#This Row],[OPENING ]]+Table130[[#This Row],[RECEIPTS]]+Table130[[#This Row],[RETURNS]])-(Table130[[#This Row],[EXCHANGED]]+Table130[[#This Row],[SALES]]+Table130[[#This Row],[ISSUES]])</f>
        <v>5775.4</v>
      </c>
      <c r="I133" s="53">
        <v>0</v>
      </c>
      <c r="J133" s="58">
        <f t="shared" si="26"/>
        <v>-5775.4</v>
      </c>
      <c r="K133" s="53">
        <f>+'DAY27'!K133+'DAY28'!C133</f>
        <v>0</v>
      </c>
      <c r="L133" s="54">
        <f>+'DAY27'!L133+'DAY28'!D133</f>
        <v>0</v>
      </c>
      <c r="M133" s="55">
        <f>+'DAY27'!M133+'DAY28'!E133</f>
        <v>0</v>
      </c>
      <c r="N133" s="52">
        <f>+'DAY27'!N133+'DAY28'!F133</f>
        <v>0</v>
      </c>
      <c r="O133" s="276">
        <f>+'DAY27'!O133+'DAY28'!G133</f>
        <v>0</v>
      </c>
      <c r="P133" s="53">
        <f t="shared" si="48"/>
        <v>0</v>
      </c>
      <c r="Q133" s="54">
        <f t="shared" si="49"/>
        <v>0</v>
      </c>
      <c r="R133" s="55">
        <f t="shared" si="50"/>
        <v>0</v>
      </c>
      <c r="S133" s="52">
        <f t="shared" si="51"/>
        <v>0</v>
      </c>
      <c r="T133" s="276">
        <f t="shared" si="52"/>
        <v>0</v>
      </c>
      <c r="U133" s="62">
        <f t="shared" ref="U133:U209" si="53">IFERROR(+H133/(P133+Q133+R133+S133+T133),0)</f>
        <v>0</v>
      </c>
    </row>
    <row r="134" spans="1:21" x14ac:dyDescent="0.25">
      <c r="A134" s="85" t="s">
        <v>115</v>
      </c>
      <c r="B134" s="52">
        <f>'DAY27'!H134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+(Table130[[#This Row],[OPENING ]]+Table130[[#This Row],[RECEIPTS]]+Table130[[#This Row],[RETURNS]])-(Table130[[#This Row],[EXCHANGED]]+Table130[[#This Row],[SALES]]+Table130[[#This Row],[ISSUES]])</f>
        <v>0</v>
      </c>
      <c r="I134" s="53">
        <v>0</v>
      </c>
      <c r="J134" s="58">
        <f t="shared" si="26"/>
        <v>0</v>
      </c>
      <c r="K134" s="53">
        <f>+'DAY27'!K134+'DAY28'!C134</f>
        <v>0</v>
      </c>
      <c r="L134" s="54">
        <f>+'DAY27'!L134+'DAY28'!D134</f>
        <v>0</v>
      </c>
      <c r="M134" s="55">
        <f>+'DAY27'!M134+'DAY28'!E134</f>
        <v>0</v>
      </c>
      <c r="N134" s="52">
        <f>+'DAY27'!N134+'DAY28'!F134</f>
        <v>0</v>
      </c>
      <c r="O134" s="276">
        <f>+'DAY27'!O134+'DAY28'!G134</f>
        <v>0</v>
      </c>
      <c r="P134" s="53">
        <f t="shared" si="48"/>
        <v>0</v>
      </c>
      <c r="Q134" s="54">
        <f t="shared" si="49"/>
        <v>0</v>
      </c>
      <c r="R134" s="55">
        <f t="shared" si="50"/>
        <v>0</v>
      </c>
      <c r="S134" s="52">
        <f t="shared" si="51"/>
        <v>0</v>
      </c>
      <c r="T134" s="276">
        <f t="shared" si="52"/>
        <v>0</v>
      </c>
      <c r="U134" s="62">
        <f t="shared" si="53"/>
        <v>0</v>
      </c>
    </row>
    <row r="135" spans="1:21" x14ac:dyDescent="0.25">
      <c r="A135" s="80" t="s">
        <v>253</v>
      </c>
      <c r="B135" s="52">
        <f>'DAY27'!H135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+(Table130[[#This Row],[OPENING ]]+Table130[[#This Row],[RECEIPTS]]+Table130[[#This Row],[RETURNS]])-(Table130[[#This Row],[EXCHANGED]]+Table130[[#This Row],[SALES]]+Table130[[#This Row],[ISSUES]])</f>
        <v>0</v>
      </c>
      <c r="I135" s="53">
        <v>0</v>
      </c>
      <c r="J135" s="58">
        <f t="shared" si="26"/>
        <v>0</v>
      </c>
      <c r="K135" s="53">
        <f>+'DAY27'!K135+'DAY28'!C135</f>
        <v>0</v>
      </c>
      <c r="L135" s="54">
        <f>+'DAY27'!L135+'DAY28'!D135</f>
        <v>0</v>
      </c>
      <c r="M135" s="55">
        <f>+'DAY27'!M135+'DAY28'!E135</f>
        <v>0</v>
      </c>
      <c r="N135" s="52">
        <f>+'DAY27'!N135+'DAY28'!F135</f>
        <v>0</v>
      </c>
      <c r="O135" s="276">
        <f>+'DAY27'!O135+'DAY28'!G135</f>
        <v>754</v>
      </c>
      <c r="P135" s="53">
        <f t="shared" si="48"/>
        <v>0</v>
      </c>
      <c r="Q135" s="54">
        <f t="shared" si="49"/>
        <v>0</v>
      </c>
      <c r="R135" s="55">
        <f t="shared" si="50"/>
        <v>0</v>
      </c>
      <c r="S135" s="52">
        <f t="shared" si="51"/>
        <v>0</v>
      </c>
      <c r="T135" s="276">
        <f t="shared" si="52"/>
        <v>26.928571428571427</v>
      </c>
      <c r="U135" s="62">
        <f t="shared" si="53"/>
        <v>0</v>
      </c>
    </row>
    <row r="136" spans="1:21" x14ac:dyDescent="0.25">
      <c r="A136" s="80" t="s">
        <v>123</v>
      </c>
      <c r="B136" s="52">
        <f>'DAY27'!H136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+(Table130[[#This Row],[OPENING ]]+Table130[[#This Row],[RECEIPTS]]+Table130[[#This Row],[RETURNS]])-(Table130[[#This Row],[EXCHANGED]]+Table130[[#This Row],[SALES]]+Table130[[#This Row],[ISSUES]])</f>
        <v>0</v>
      </c>
      <c r="I136" s="53">
        <v>0</v>
      </c>
      <c r="J136" s="58">
        <f t="shared" si="26"/>
        <v>0</v>
      </c>
      <c r="K136" s="53">
        <f>+'DAY27'!K136+'DAY28'!C136</f>
        <v>0</v>
      </c>
      <c r="L136" s="54">
        <f>+'DAY27'!L136+'DAY28'!D136</f>
        <v>0</v>
      </c>
      <c r="M136" s="55">
        <f>+'DAY27'!M136+'DAY28'!E136</f>
        <v>0</v>
      </c>
      <c r="N136" s="52">
        <f>+'DAY27'!N136+'DAY28'!F136</f>
        <v>0</v>
      </c>
      <c r="O136" s="276">
        <f>+'DAY27'!O136+'DAY28'!G136</f>
        <v>0</v>
      </c>
      <c r="P136" s="53">
        <f t="shared" si="48"/>
        <v>0</v>
      </c>
      <c r="Q136" s="54">
        <f t="shared" si="49"/>
        <v>0</v>
      </c>
      <c r="R136" s="55">
        <f t="shared" si="50"/>
        <v>0</v>
      </c>
      <c r="S136" s="52">
        <f t="shared" si="51"/>
        <v>0</v>
      </c>
      <c r="T136" s="276">
        <f t="shared" si="52"/>
        <v>0</v>
      </c>
      <c r="U136" s="62">
        <f t="shared" si="53"/>
        <v>0</v>
      </c>
    </row>
    <row r="137" spans="1:21" x14ac:dyDescent="0.25">
      <c r="A137" s="80" t="s">
        <v>124</v>
      </c>
      <c r="B137" s="52">
        <f>'DAY27'!H137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+(Table130[[#This Row],[OPENING ]]+Table130[[#This Row],[RECEIPTS]]+Table130[[#This Row],[RETURNS]])-(Table130[[#This Row],[EXCHANGED]]+Table130[[#This Row],[SALES]]+Table130[[#This Row],[ISSUES]])</f>
        <v>0</v>
      </c>
      <c r="I137" s="53">
        <v>0</v>
      </c>
      <c r="J137" s="58">
        <f t="shared" si="26"/>
        <v>0</v>
      </c>
      <c r="K137" s="53">
        <f>+'DAY27'!K137+'DAY28'!C137</f>
        <v>0</v>
      </c>
      <c r="L137" s="54">
        <f>+'DAY27'!L137+'DAY28'!D137</f>
        <v>0</v>
      </c>
      <c r="M137" s="55">
        <f>+'DAY27'!M137+'DAY28'!E137</f>
        <v>0</v>
      </c>
      <c r="N137" s="52">
        <f>+'DAY27'!N137+'DAY28'!F137</f>
        <v>0</v>
      </c>
      <c r="O137" s="276">
        <f>+'DAY27'!O137+'DAY28'!G137</f>
        <v>0</v>
      </c>
      <c r="P137" s="53">
        <f t="shared" si="48"/>
        <v>0</v>
      </c>
      <c r="Q137" s="54">
        <f t="shared" si="49"/>
        <v>0</v>
      </c>
      <c r="R137" s="55">
        <f t="shared" si="50"/>
        <v>0</v>
      </c>
      <c r="S137" s="52">
        <f t="shared" si="51"/>
        <v>0</v>
      </c>
      <c r="T137" s="276">
        <f t="shared" si="52"/>
        <v>0</v>
      </c>
      <c r="U137" s="62">
        <f t="shared" si="53"/>
        <v>0</v>
      </c>
    </row>
    <row r="138" spans="1:21" x14ac:dyDescent="0.25">
      <c r="A138" s="80" t="s">
        <v>125</v>
      </c>
      <c r="B138" s="52">
        <f>'DAY27'!H138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+(Table130[[#This Row],[OPENING ]]+Table130[[#This Row],[RECEIPTS]]+Table130[[#This Row],[RETURNS]])-(Table130[[#This Row],[EXCHANGED]]+Table130[[#This Row],[SALES]]+Table130[[#This Row],[ISSUES]])</f>
        <v>0</v>
      </c>
      <c r="I138" s="53">
        <v>0</v>
      </c>
      <c r="J138" s="58">
        <f t="shared" si="26"/>
        <v>0</v>
      </c>
      <c r="K138" s="53">
        <f>+'DAY27'!K138+'DAY28'!C138</f>
        <v>0</v>
      </c>
      <c r="L138" s="54">
        <f>+'DAY27'!L138+'DAY28'!D138</f>
        <v>0</v>
      </c>
      <c r="M138" s="55">
        <f>+'DAY27'!M138+'DAY28'!E138</f>
        <v>0</v>
      </c>
      <c r="N138" s="52">
        <f>+'DAY27'!N138+'DAY28'!F138</f>
        <v>0</v>
      </c>
      <c r="O138" s="276">
        <f>+'DAY27'!O138+'DAY28'!G138</f>
        <v>0</v>
      </c>
      <c r="P138" s="53">
        <f t="shared" si="48"/>
        <v>0</v>
      </c>
      <c r="Q138" s="54">
        <f t="shared" si="49"/>
        <v>0</v>
      </c>
      <c r="R138" s="55">
        <f t="shared" si="50"/>
        <v>0</v>
      </c>
      <c r="S138" s="52">
        <f t="shared" si="51"/>
        <v>0</v>
      </c>
      <c r="T138" s="276">
        <f t="shared" si="52"/>
        <v>0</v>
      </c>
      <c r="U138" s="62">
        <f t="shared" si="53"/>
        <v>0</v>
      </c>
    </row>
    <row r="139" spans="1:21" x14ac:dyDescent="0.25">
      <c r="A139" s="80" t="s">
        <v>172</v>
      </c>
      <c r="B139" s="52">
        <f>'DAY27'!H139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+(Table130[[#This Row],[OPENING ]]+Table130[[#This Row],[RECEIPTS]]+Table130[[#This Row],[RETURNS]])-(Table130[[#This Row],[EXCHANGED]]+Table130[[#This Row],[SALES]]+Table130[[#This Row],[ISSUES]])</f>
        <v>0</v>
      </c>
      <c r="I139" s="53">
        <v>0</v>
      </c>
      <c r="J139" s="58">
        <f t="shared" si="26"/>
        <v>0</v>
      </c>
      <c r="K139" s="53">
        <f>+'DAY27'!K139+'DAY28'!C139</f>
        <v>0</v>
      </c>
      <c r="L139" s="54">
        <f>+'DAY27'!L139+'DAY28'!D139</f>
        <v>0</v>
      </c>
      <c r="M139" s="55">
        <f>+'DAY27'!M139+'DAY28'!E139</f>
        <v>0</v>
      </c>
      <c r="N139" s="52">
        <f>+'DAY27'!N139+'DAY28'!F139</f>
        <v>0</v>
      </c>
      <c r="O139" s="276">
        <f>+'DAY27'!O139+'DAY28'!G139</f>
        <v>0</v>
      </c>
      <c r="P139" s="53">
        <f t="shared" si="48"/>
        <v>0</v>
      </c>
      <c r="Q139" s="54">
        <f t="shared" si="49"/>
        <v>0</v>
      </c>
      <c r="R139" s="55">
        <f t="shared" si="50"/>
        <v>0</v>
      </c>
      <c r="S139" s="52">
        <f t="shared" si="51"/>
        <v>0</v>
      </c>
      <c r="T139" s="276">
        <f t="shared" si="52"/>
        <v>0</v>
      </c>
      <c r="U139" s="62">
        <f t="shared" si="53"/>
        <v>0</v>
      </c>
    </row>
    <row r="140" spans="1:21" x14ac:dyDescent="0.25">
      <c r="A140" s="80" t="s">
        <v>173</v>
      </c>
      <c r="B140" s="52">
        <f>'DAY27'!H140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+(Table130[[#This Row],[OPENING ]]+Table130[[#This Row],[RECEIPTS]]+Table130[[#This Row],[RETURNS]])-(Table130[[#This Row],[EXCHANGED]]+Table130[[#This Row],[SALES]]+Table130[[#This Row],[ISSUES]])</f>
        <v>0</v>
      </c>
      <c r="I140" s="53">
        <v>0</v>
      </c>
      <c r="J140" s="58">
        <f t="shared" si="26"/>
        <v>0</v>
      </c>
      <c r="K140" s="53">
        <f>+'DAY27'!K140+'DAY28'!C140</f>
        <v>0</v>
      </c>
      <c r="L140" s="54">
        <f>+'DAY27'!L140+'DAY28'!D140</f>
        <v>0</v>
      </c>
      <c r="M140" s="55">
        <f>+'DAY27'!M140+'DAY28'!E140</f>
        <v>0</v>
      </c>
      <c r="N140" s="52">
        <f>+'DAY27'!N140+'DAY28'!F140</f>
        <v>0</v>
      </c>
      <c r="O140" s="276">
        <f>+'DAY27'!O140+'DAY28'!G140</f>
        <v>0</v>
      </c>
      <c r="P140" s="53">
        <f t="shared" si="48"/>
        <v>0</v>
      </c>
      <c r="Q140" s="54">
        <f t="shared" si="49"/>
        <v>0</v>
      </c>
      <c r="R140" s="55">
        <f t="shared" si="50"/>
        <v>0</v>
      </c>
      <c r="S140" s="52">
        <f t="shared" si="51"/>
        <v>0</v>
      </c>
      <c r="T140" s="276">
        <f t="shared" si="52"/>
        <v>0</v>
      </c>
      <c r="U140" s="62">
        <f t="shared" si="53"/>
        <v>0</v>
      </c>
    </row>
    <row r="141" spans="1:21" x14ac:dyDescent="0.25">
      <c r="A141" s="80" t="s">
        <v>177</v>
      </c>
      <c r="B141" s="52">
        <f>'DAY27'!H141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+(Table130[[#This Row],[OPENING ]]+Table130[[#This Row],[RECEIPTS]]+Table130[[#This Row],[RETURNS]])-(Table130[[#This Row],[EXCHANGED]]+Table130[[#This Row],[SALES]]+Table130[[#This Row],[ISSUES]])</f>
        <v>0</v>
      </c>
      <c r="I141" s="53">
        <v>0</v>
      </c>
      <c r="J141" s="58">
        <f t="shared" si="26"/>
        <v>0</v>
      </c>
      <c r="K141" s="53">
        <f>+'DAY27'!K141+'DAY28'!C141</f>
        <v>0</v>
      </c>
      <c r="L141" s="54">
        <f>+'DAY27'!L141+'DAY28'!D141</f>
        <v>0</v>
      </c>
      <c r="M141" s="55">
        <f>+'DAY27'!M141+'DAY28'!E141</f>
        <v>0</v>
      </c>
      <c r="N141" s="52">
        <f>+'DAY27'!N141+'DAY28'!F141</f>
        <v>0</v>
      </c>
      <c r="O141" s="276">
        <f>+'DAY27'!O141+'DAY28'!G141</f>
        <v>0</v>
      </c>
      <c r="P141" s="53">
        <f t="shared" si="48"/>
        <v>0</v>
      </c>
      <c r="Q141" s="54">
        <f t="shared" si="49"/>
        <v>0</v>
      </c>
      <c r="R141" s="55">
        <f t="shared" si="50"/>
        <v>0</v>
      </c>
      <c r="S141" s="52">
        <f t="shared" si="51"/>
        <v>0</v>
      </c>
      <c r="T141" s="276">
        <f t="shared" si="52"/>
        <v>0</v>
      </c>
      <c r="U141" s="62">
        <f t="shared" si="53"/>
        <v>0</v>
      </c>
    </row>
    <row r="142" spans="1:21" x14ac:dyDescent="0.25">
      <c r="A142" s="80" t="s">
        <v>176</v>
      </c>
      <c r="B142" s="52">
        <f>'DAY27'!H142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+(Table130[[#This Row],[OPENING ]]+Table130[[#This Row],[RECEIPTS]]+Table130[[#This Row],[RETURNS]])-(Table130[[#This Row],[EXCHANGED]]+Table130[[#This Row],[SALES]]+Table130[[#This Row],[ISSUES]])</f>
        <v>0</v>
      </c>
      <c r="I142" s="53">
        <v>0</v>
      </c>
      <c r="J142" s="58">
        <f t="shared" si="26"/>
        <v>0</v>
      </c>
      <c r="K142" s="53">
        <f>+'DAY27'!K142+'DAY28'!C142</f>
        <v>0</v>
      </c>
      <c r="L142" s="54">
        <f>+'DAY27'!L142+'DAY28'!D142</f>
        <v>0</v>
      </c>
      <c r="M142" s="55">
        <f>+'DAY27'!M142+'DAY28'!E142</f>
        <v>0</v>
      </c>
      <c r="N142" s="52">
        <f>+'DAY27'!N142+'DAY28'!F142</f>
        <v>0</v>
      </c>
      <c r="O142" s="276">
        <f>+'DAY27'!O142+'DAY28'!G142</f>
        <v>0</v>
      </c>
      <c r="P142" s="53">
        <f t="shared" si="48"/>
        <v>0</v>
      </c>
      <c r="Q142" s="54">
        <f t="shared" si="49"/>
        <v>0</v>
      </c>
      <c r="R142" s="55">
        <f t="shared" si="50"/>
        <v>0</v>
      </c>
      <c r="S142" s="52">
        <f t="shared" si="51"/>
        <v>0</v>
      </c>
      <c r="T142" s="276">
        <f t="shared" si="52"/>
        <v>0</v>
      </c>
      <c r="U142" s="62">
        <f t="shared" si="53"/>
        <v>0</v>
      </c>
    </row>
    <row r="143" spans="1:21" x14ac:dyDescent="0.25">
      <c r="A143" s="80" t="s">
        <v>210</v>
      </c>
      <c r="B143" s="52">
        <f>'DAY27'!H143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+(Table130[[#This Row],[OPENING ]]+Table130[[#This Row],[RECEIPTS]]+Table130[[#This Row],[RETURNS]])-(Table130[[#This Row],[EXCHANGED]]+Table130[[#This Row],[SALES]]+Table130[[#This Row],[ISSUES]])</f>
        <v>0</v>
      </c>
      <c r="I143" s="53">
        <v>0</v>
      </c>
      <c r="J143" s="58">
        <f t="shared" si="26"/>
        <v>0</v>
      </c>
      <c r="K143" s="53">
        <f>+'DAY27'!K143+'DAY28'!C143</f>
        <v>0</v>
      </c>
      <c r="L143" s="54">
        <f>+'DAY27'!L143+'DAY28'!D143</f>
        <v>0</v>
      </c>
      <c r="M143" s="55">
        <f>+'DAY27'!M143+'DAY28'!E143</f>
        <v>0</v>
      </c>
      <c r="N143" s="52">
        <f>+'DAY27'!N143+'DAY28'!F143</f>
        <v>0</v>
      </c>
      <c r="O143" s="276">
        <f>+'DAY27'!O143+'DAY28'!G143</f>
        <v>0</v>
      </c>
      <c r="P143" s="53">
        <f t="shared" si="48"/>
        <v>0</v>
      </c>
      <c r="Q143" s="54">
        <f t="shared" si="49"/>
        <v>0</v>
      </c>
      <c r="R143" s="55">
        <f t="shared" si="50"/>
        <v>0</v>
      </c>
      <c r="S143" s="52">
        <f t="shared" si="51"/>
        <v>0</v>
      </c>
      <c r="T143" s="276">
        <f t="shared" si="52"/>
        <v>0</v>
      </c>
      <c r="U143" s="62">
        <f t="shared" si="53"/>
        <v>0</v>
      </c>
    </row>
    <row r="144" spans="1:21" x14ac:dyDescent="0.25">
      <c r="A144" s="80" t="s">
        <v>211</v>
      </c>
      <c r="B144" s="52">
        <f>'DAY27'!H144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+(Table130[[#This Row],[OPENING ]]+Table130[[#This Row],[RECEIPTS]]+Table130[[#This Row],[RETURNS]])-(Table130[[#This Row],[EXCHANGED]]+Table130[[#This Row],[SALES]]+Table130[[#This Row],[ISSUES]])</f>
        <v>0</v>
      </c>
      <c r="I144" s="53">
        <v>0</v>
      </c>
      <c r="J144" s="58">
        <f t="shared" si="26"/>
        <v>0</v>
      </c>
      <c r="K144" s="53">
        <f>+'DAY27'!K144+'DAY28'!C144</f>
        <v>0</v>
      </c>
      <c r="L144" s="54">
        <f>+'DAY27'!L144+'DAY28'!D144</f>
        <v>0</v>
      </c>
      <c r="M144" s="55">
        <f>+'DAY27'!M144+'DAY28'!E144</f>
        <v>0</v>
      </c>
      <c r="N144" s="52">
        <f>+'DAY27'!N144+'DAY28'!F144</f>
        <v>0</v>
      </c>
      <c r="O144" s="276">
        <f>+'DAY27'!O144+'DAY28'!G144</f>
        <v>0</v>
      </c>
      <c r="P144" s="53">
        <f t="shared" si="48"/>
        <v>0</v>
      </c>
      <c r="Q144" s="54">
        <f t="shared" si="49"/>
        <v>0</v>
      </c>
      <c r="R144" s="55">
        <f t="shared" si="50"/>
        <v>0</v>
      </c>
      <c r="S144" s="52">
        <f t="shared" si="51"/>
        <v>0</v>
      </c>
      <c r="T144" s="276">
        <f t="shared" si="52"/>
        <v>0</v>
      </c>
      <c r="U144" s="62">
        <f t="shared" si="53"/>
        <v>0</v>
      </c>
    </row>
    <row r="145" spans="1:21" x14ac:dyDescent="0.25">
      <c r="A145" s="80" t="s">
        <v>214</v>
      </c>
      <c r="B145" s="52">
        <f>'DAY27'!H145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+(Table130[[#This Row],[OPENING ]]+Table130[[#This Row],[RECEIPTS]]+Table130[[#This Row],[RETURNS]])-(Table130[[#This Row],[EXCHANGED]]+Table130[[#This Row],[SALES]]+Table130[[#This Row],[ISSUES]])</f>
        <v>0</v>
      </c>
      <c r="I145" s="53">
        <v>0</v>
      </c>
      <c r="J145" s="58">
        <f t="shared" si="26"/>
        <v>0</v>
      </c>
      <c r="K145" s="53">
        <f>+'DAY27'!K145+'DAY28'!C145</f>
        <v>0</v>
      </c>
      <c r="L145" s="54">
        <f>+'DAY27'!L145+'DAY28'!D145</f>
        <v>0</v>
      </c>
      <c r="M145" s="55">
        <f>+'DAY27'!M145+'DAY28'!E145</f>
        <v>0</v>
      </c>
      <c r="N145" s="52">
        <f>+'DAY27'!N145+'DAY28'!F145</f>
        <v>0</v>
      </c>
      <c r="O145" s="276">
        <f>+'DAY27'!O145+'DAY28'!G145</f>
        <v>0</v>
      </c>
      <c r="P145" s="53">
        <f t="shared" si="48"/>
        <v>0</v>
      </c>
      <c r="Q145" s="54">
        <f t="shared" si="49"/>
        <v>0</v>
      </c>
      <c r="R145" s="55">
        <f t="shared" si="50"/>
        <v>0</v>
      </c>
      <c r="S145" s="52">
        <f t="shared" si="51"/>
        <v>0</v>
      </c>
      <c r="T145" s="276">
        <f t="shared" si="52"/>
        <v>0</v>
      </c>
      <c r="U145" s="62">
        <f t="shared" si="53"/>
        <v>0</v>
      </c>
    </row>
    <row r="146" spans="1:21" x14ac:dyDescent="0.25">
      <c r="A146" s="80" t="s">
        <v>215</v>
      </c>
      <c r="B146" s="52">
        <f>'DAY27'!H146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+(Table130[[#This Row],[OPENING ]]+Table130[[#This Row],[RECEIPTS]]+Table130[[#This Row],[RETURNS]])-(Table130[[#This Row],[EXCHANGED]]+Table130[[#This Row],[SALES]]+Table130[[#This Row],[ISSUES]])</f>
        <v>0</v>
      </c>
      <c r="I146" s="53">
        <v>0</v>
      </c>
      <c r="J146" s="58">
        <f t="shared" si="26"/>
        <v>0</v>
      </c>
      <c r="K146" s="53">
        <f>+'DAY27'!K146+'DAY28'!C146</f>
        <v>0</v>
      </c>
      <c r="L146" s="54">
        <f>+'DAY27'!L146+'DAY28'!D146</f>
        <v>0</v>
      </c>
      <c r="M146" s="55">
        <f>+'DAY27'!M146+'DAY28'!E146</f>
        <v>0</v>
      </c>
      <c r="N146" s="52">
        <f>+'DAY27'!N146+'DAY28'!F146</f>
        <v>0</v>
      </c>
      <c r="O146" s="276">
        <f>+'DAY27'!O146+'DAY28'!G146</f>
        <v>0</v>
      </c>
      <c r="P146" s="53">
        <f t="shared" si="48"/>
        <v>0</v>
      </c>
      <c r="Q146" s="54">
        <f t="shared" si="49"/>
        <v>0</v>
      </c>
      <c r="R146" s="55">
        <f t="shared" si="50"/>
        <v>0</v>
      </c>
      <c r="S146" s="52">
        <f t="shared" si="51"/>
        <v>0</v>
      </c>
      <c r="T146" s="276">
        <f t="shared" si="52"/>
        <v>0</v>
      </c>
      <c r="U146" s="62">
        <f t="shared" si="53"/>
        <v>0</v>
      </c>
    </row>
    <row r="147" spans="1:21" x14ac:dyDescent="0.25">
      <c r="A147" s="80" t="s">
        <v>233</v>
      </c>
      <c r="B147" s="52">
        <f>'DAY27'!H147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+(Table130[[#This Row],[OPENING ]]+Table130[[#This Row],[RECEIPTS]]+Table130[[#This Row],[RETURNS]])-(Table130[[#This Row],[EXCHANGED]]+Table130[[#This Row],[SALES]]+Table130[[#This Row],[ISSUES]])</f>
        <v>0</v>
      </c>
      <c r="I147" s="53">
        <v>0</v>
      </c>
      <c r="J147" s="58">
        <f t="shared" si="26"/>
        <v>0</v>
      </c>
      <c r="K147" s="53">
        <f>+'DAY27'!K147+'DAY28'!C147</f>
        <v>0</v>
      </c>
      <c r="L147" s="54">
        <f>+'DAY27'!L147+'DAY28'!D147</f>
        <v>0</v>
      </c>
      <c r="M147" s="55">
        <f>+'DAY27'!M147+'DAY28'!E147</f>
        <v>0</v>
      </c>
      <c r="N147" s="52">
        <f>+'DAY27'!N147+'DAY28'!F147</f>
        <v>0</v>
      </c>
      <c r="O147" s="276">
        <f>+'DAY27'!O147+'DAY28'!G147</f>
        <v>0</v>
      </c>
      <c r="P147" s="53">
        <f t="shared" si="48"/>
        <v>0</v>
      </c>
      <c r="Q147" s="54">
        <f t="shared" si="49"/>
        <v>0</v>
      </c>
      <c r="R147" s="55">
        <f t="shared" si="50"/>
        <v>0</v>
      </c>
      <c r="S147" s="52">
        <f t="shared" si="51"/>
        <v>0</v>
      </c>
      <c r="T147" s="276">
        <f t="shared" si="52"/>
        <v>0</v>
      </c>
      <c r="U147" s="62">
        <f t="shared" si="53"/>
        <v>0</v>
      </c>
    </row>
    <row r="148" spans="1:21" x14ac:dyDescent="0.25">
      <c r="A148" s="80" t="s">
        <v>236</v>
      </c>
      <c r="B148" s="52">
        <f>'DAY27'!H148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+(Table130[[#This Row],[OPENING ]]+Table130[[#This Row],[RECEIPTS]]+Table130[[#This Row],[RETURNS]])-(Table130[[#This Row],[EXCHANGED]]+Table130[[#This Row],[SALES]]+Table130[[#This Row],[ISSUES]])</f>
        <v>0</v>
      </c>
      <c r="I148" s="53">
        <v>0</v>
      </c>
      <c r="J148" s="58">
        <f t="shared" si="26"/>
        <v>0</v>
      </c>
      <c r="K148" s="53">
        <f>+'DAY27'!K148+'DAY28'!C148</f>
        <v>0</v>
      </c>
      <c r="L148" s="54">
        <f>+'DAY27'!L148+'DAY28'!D148</f>
        <v>0</v>
      </c>
      <c r="M148" s="55">
        <f>+'DAY27'!M148+'DAY28'!E148</f>
        <v>0</v>
      </c>
      <c r="N148" s="52">
        <f>+'DAY27'!N148+'DAY28'!F148</f>
        <v>0</v>
      </c>
      <c r="O148" s="276">
        <f>+'DAY27'!O148+'DAY28'!G148</f>
        <v>0</v>
      </c>
      <c r="P148" s="53">
        <f t="shared" si="48"/>
        <v>0</v>
      </c>
      <c r="Q148" s="54">
        <f t="shared" si="49"/>
        <v>0</v>
      </c>
      <c r="R148" s="55">
        <f t="shared" si="50"/>
        <v>0</v>
      </c>
      <c r="S148" s="52">
        <f t="shared" si="51"/>
        <v>0</v>
      </c>
      <c r="T148" s="276">
        <f t="shared" si="52"/>
        <v>0</v>
      </c>
      <c r="U148" s="62">
        <f t="shared" si="53"/>
        <v>0</v>
      </c>
    </row>
    <row r="149" spans="1:21" ht="15.75" thickBot="1" x14ac:dyDescent="0.3">
      <c r="A149" s="142"/>
      <c r="B149" s="52">
        <f>'DAY27'!H149</f>
        <v>0</v>
      </c>
      <c r="C149" s="53">
        <v>0</v>
      </c>
      <c r="D149" s="54">
        <v>0</v>
      </c>
      <c r="E149" s="55">
        <v>0</v>
      </c>
      <c r="F149" s="52">
        <v>0</v>
      </c>
      <c r="G149" s="276">
        <v>0</v>
      </c>
      <c r="H149" s="54">
        <f>+(Table130[[#This Row],[OPENING ]]+Table130[[#This Row],[RECEIPTS]]+Table130[[#This Row],[RETURNS]])-(Table130[[#This Row],[EXCHANGED]]+Table130[[#This Row],[SALES]]+Table130[[#This Row],[ISSUES]])</f>
        <v>0</v>
      </c>
      <c r="I149" s="144">
        <v>0</v>
      </c>
      <c r="J149" s="148">
        <f t="shared" si="26"/>
        <v>0</v>
      </c>
      <c r="K149" s="53">
        <f>+'DAY27'!K149+'DAY28'!C149</f>
        <v>0</v>
      </c>
      <c r="L149" s="54">
        <f>+'DAY27'!L149+'DAY28'!D149</f>
        <v>0</v>
      </c>
      <c r="M149" s="55">
        <f>+'DAY27'!M149+'DAY28'!E149</f>
        <v>0</v>
      </c>
      <c r="N149" s="52">
        <f>+'DAY27'!N149+'DAY28'!F149</f>
        <v>0</v>
      </c>
      <c r="O149" s="276">
        <f>+'DAY27'!O149+'DAY28'!G149</f>
        <v>0</v>
      </c>
      <c r="P149" s="53">
        <f t="shared" si="48"/>
        <v>0</v>
      </c>
      <c r="Q149" s="54">
        <f t="shared" si="49"/>
        <v>0</v>
      </c>
      <c r="R149" s="55">
        <f t="shared" si="50"/>
        <v>0</v>
      </c>
      <c r="S149" s="52">
        <f t="shared" si="51"/>
        <v>0</v>
      </c>
      <c r="T149" s="276">
        <f t="shared" si="52"/>
        <v>0</v>
      </c>
      <c r="U149" s="167">
        <f t="shared" si="53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54">SUM(C128:C149)</f>
        <v>0</v>
      </c>
      <c r="D150" s="162">
        <f t="shared" si="54"/>
        <v>0</v>
      </c>
      <c r="E150" s="163">
        <f t="shared" si="54"/>
        <v>0</v>
      </c>
      <c r="F150" s="160">
        <f t="shared" si="54"/>
        <v>0</v>
      </c>
      <c r="G150" s="277">
        <f t="shared" ref="G150:T150" si="55">SUM(G128:G149)</f>
        <v>0</v>
      </c>
      <c r="H150" s="160">
        <f t="shared" si="55"/>
        <v>5847.2999999999993</v>
      </c>
      <c r="I150" s="161">
        <f t="shared" si="55"/>
        <v>0</v>
      </c>
      <c r="J150" s="165">
        <f t="shared" si="55"/>
        <v>-5847.2999999999993</v>
      </c>
      <c r="K150" s="161">
        <f t="shared" si="55"/>
        <v>20</v>
      </c>
      <c r="L150" s="174">
        <f t="shared" si="55"/>
        <v>0</v>
      </c>
      <c r="M150" s="163">
        <f t="shared" si="55"/>
        <v>0</v>
      </c>
      <c r="N150" s="160">
        <f t="shared" si="55"/>
        <v>0</v>
      </c>
      <c r="O150" s="277">
        <f t="shared" si="55"/>
        <v>2006.8</v>
      </c>
      <c r="P150" s="161">
        <f t="shared" si="55"/>
        <v>0.7142857142857143</v>
      </c>
      <c r="Q150" s="162">
        <f t="shared" si="55"/>
        <v>0</v>
      </c>
      <c r="R150" s="163">
        <f t="shared" si="55"/>
        <v>0</v>
      </c>
      <c r="S150" s="160">
        <f t="shared" si="55"/>
        <v>0</v>
      </c>
      <c r="T150" s="277">
        <f t="shared" si="55"/>
        <v>71.671428571428564</v>
      </c>
      <c r="U150" s="166">
        <f t="shared" si="53"/>
        <v>80.779751332149203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'DAY27'!H153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+(Table130[[#This Row],[OPENING ]]+Table130[[#This Row],[RECEIPTS]]+Table130[[#This Row],[RETURNS]])-(Table130[[#This Row],[EXCHANGED]]+Table130[[#This Row],[SALES]]+Table130[[#This Row],[ISSUES]])</f>
        <v>0</v>
      </c>
      <c r="I153" s="53">
        <v>0</v>
      </c>
      <c r="J153" s="58">
        <f t="shared" si="26"/>
        <v>0</v>
      </c>
      <c r="K153" s="53">
        <f>+'DAY27'!K153+'DAY28'!C153</f>
        <v>0</v>
      </c>
      <c r="L153" s="54">
        <f>+'DAY27'!L153+'DAY28'!D153</f>
        <v>0</v>
      </c>
      <c r="M153" s="55">
        <f>+'DAY27'!M153+'DAY28'!E153</f>
        <v>0</v>
      </c>
      <c r="N153" s="52">
        <f>+'DAY27'!N153+'DAY28'!F153</f>
        <v>0</v>
      </c>
      <c r="O153" s="276">
        <f>+'DAY27'!O153+'DAY28'!G153</f>
        <v>0</v>
      </c>
      <c r="P153" s="53">
        <f>+K153/28</f>
        <v>0</v>
      </c>
      <c r="Q153" s="54">
        <f>+L153/28</f>
        <v>0</v>
      </c>
      <c r="R153" s="55">
        <f>+M153/28</f>
        <v>0</v>
      </c>
      <c r="S153" s="52">
        <f>+N153/28</f>
        <v>0</v>
      </c>
      <c r="T153" s="276">
        <f>+O153/28</f>
        <v>0</v>
      </c>
      <c r="U153" s="62">
        <f t="shared" si="53"/>
        <v>0</v>
      </c>
    </row>
    <row r="154" spans="1:21" x14ac:dyDescent="0.25">
      <c r="A154" s="318" t="s">
        <v>67</v>
      </c>
      <c r="B154" s="52">
        <f>'DAY27'!H154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+(Table130[[#This Row],[OPENING ]]+Table130[[#This Row],[RECEIPTS]]+Table130[[#This Row],[RETURNS]])-(Table130[[#This Row],[EXCHANGED]]+Table130[[#This Row],[SALES]]+Table130[[#This Row],[ISSUES]])</f>
        <v>7.6</v>
      </c>
      <c r="I154" s="53">
        <v>0</v>
      </c>
      <c r="J154" s="58">
        <f t="shared" si="26"/>
        <v>-7.6</v>
      </c>
      <c r="K154" s="53">
        <f>+'DAY27'!K154+'DAY28'!C154</f>
        <v>0</v>
      </c>
      <c r="L154" s="54">
        <f>+'DAY27'!L154+'DAY28'!D154</f>
        <v>0</v>
      </c>
      <c r="M154" s="55">
        <f>+'DAY27'!M154+'DAY28'!E154</f>
        <v>0</v>
      </c>
      <c r="N154" s="52">
        <f>+'DAY27'!N154+'DAY28'!F154</f>
        <v>0</v>
      </c>
      <c r="O154" s="276">
        <f>+'DAY27'!O154+'DAY28'!G154</f>
        <v>0</v>
      </c>
      <c r="P154" s="53">
        <f t="shared" ref="P154:P213" si="56">+K154/28</f>
        <v>0</v>
      </c>
      <c r="Q154" s="54">
        <f t="shared" ref="Q154:Q213" si="57">+L154/28</f>
        <v>0</v>
      </c>
      <c r="R154" s="55">
        <f t="shared" ref="R154:R213" si="58">+M154/28</f>
        <v>0</v>
      </c>
      <c r="S154" s="52">
        <f t="shared" ref="S154:S213" si="59">+N154/28</f>
        <v>0</v>
      </c>
      <c r="T154" s="276">
        <f t="shared" ref="T154:T213" si="60">+O154/28</f>
        <v>0</v>
      </c>
      <c r="U154" s="62">
        <f t="shared" si="53"/>
        <v>0</v>
      </c>
    </row>
    <row r="155" spans="1:21" x14ac:dyDescent="0.25">
      <c r="A155" s="318" t="s">
        <v>68</v>
      </c>
      <c r="B155" s="52">
        <f>'DAY27'!H155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+(Table130[[#This Row],[OPENING ]]+Table130[[#This Row],[RECEIPTS]]+Table130[[#This Row],[RETURNS]])-(Table130[[#This Row],[EXCHANGED]]+Table130[[#This Row],[SALES]]+Table130[[#This Row],[ISSUES]])</f>
        <v>0</v>
      </c>
      <c r="I155" s="53">
        <v>0</v>
      </c>
      <c r="J155" s="58">
        <f t="shared" si="26"/>
        <v>0</v>
      </c>
      <c r="K155" s="53">
        <f>+'DAY27'!K155+'DAY28'!C155</f>
        <v>0</v>
      </c>
      <c r="L155" s="54">
        <f>+'DAY27'!L155+'DAY28'!D155</f>
        <v>0</v>
      </c>
      <c r="M155" s="55">
        <f>+'DAY27'!M155+'DAY28'!E155</f>
        <v>0</v>
      </c>
      <c r="N155" s="52">
        <f>+'DAY27'!N155+'DAY28'!F155</f>
        <v>0</v>
      </c>
      <c r="O155" s="276">
        <f>+'DAY27'!O155+'DAY28'!G155</f>
        <v>0</v>
      </c>
      <c r="P155" s="53">
        <f t="shared" si="56"/>
        <v>0</v>
      </c>
      <c r="Q155" s="54">
        <f t="shared" si="57"/>
        <v>0</v>
      </c>
      <c r="R155" s="55">
        <f t="shared" si="58"/>
        <v>0</v>
      </c>
      <c r="S155" s="52">
        <f t="shared" si="59"/>
        <v>0</v>
      </c>
      <c r="T155" s="276">
        <f t="shared" si="60"/>
        <v>0</v>
      </c>
      <c r="U155" s="62">
        <f t="shared" si="53"/>
        <v>0</v>
      </c>
    </row>
    <row r="156" spans="1:21" x14ac:dyDescent="0.25">
      <c r="A156" s="85" t="s">
        <v>69</v>
      </c>
      <c r="B156" s="52">
        <f>'DAY27'!H156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+(Table130[[#This Row],[OPENING ]]+Table130[[#This Row],[RECEIPTS]]+Table130[[#This Row],[RETURNS]])-(Table130[[#This Row],[EXCHANGED]]+Table130[[#This Row],[SALES]]+Table130[[#This Row],[ISSUES]])</f>
        <v>0</v>
      </c>
      <c r="I156" s="53">
        <v>0</v>
      </c>
      <c r="J156" s="58">
        <f t="shared" si="26"/>
        <v>0</v>
      </c>
      <c r="K156" s="53">
        <f>+'DAY27'!K156+'DAY28'!C156</f>
        <v>0</v>
      </c>
      <c r="L156" s="54">
        <f>+'DAY27'!L156+'DAY28'!D156</f>
        <v>0</v>
      </c>
      <c r="M156" s="55">
        <f>+'DAY27'!M156+'DAY28'!E156</f>
        <v>0</v>
      </c>
      <c r="N156" s="52">
        <f>+'DAY27'!N156+'DAY28'!F156</f>
        <v>0</v>
      </c>
      <c r="O156" s="276">
        <f>+'DAY27'!O156+'DAY28'!G156</f>
        <v>0</v>
      </c>
      <c r="P156" s="53">
        <f t="shared" si="56"/>
        <v>0</v>
      </c>
      <c r="Q156" s="54">
        <f t="shared" si="57"/>
        <v>0</v>
      </c>
      <c r="R156" s="55">
        <f t="shared" si="58"/>
        <v>0</v>
      </c>
      <c r="S156" s="52">
        <f t="shared" si="59"/>
        <v>0</v>
      </c>
      <c r="T156" s="276">
        <f t="shared" si="60"/>
        <v>0</v>
      </c>
      <c r="U156" s="62">
        <f t="shared" si="53"/>
        <v>0</v>
      </c>
    </row>
    <row r="157" spans="1:21" x14ac:dyDescent="0.25">
      <c r="A157" s="85" t="s">
        <v>70</v>
      </c>
      <c r="B157" s="52">
        <f>'DAY27'!H157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+(Table130[[#This Row],[OPENING ]]+Table130[[#This Row],[RECEIPTS]]+Table130[[#This Row],[RETURNS]])-(Table130[[#This Row],[EXCHANGED]]+Table130[[#This Row],[SALES]]+Table130[[#This Row],[ISSUES]])</f>
        <v>0</v>
      </c>
      <c r="I157" s="53">
        <v>0</v>
      </c>
      <c r="J157" s="58">
        <f t="shared" ref="J157:J220" si="61">+I157-H157</f>
        <v>0</v>
      </c>
      <c r="K157" s="53">
        <f>+'DAY27'!K157+'DAY28'!C157</f>
        <v>0</v>
      </c>
      <c r="L157" s="54">
        <f>+'DAY27'!L157+'DAY28'!D157</f>
        <v>0</v>
      </c>
      <c r="M157" s="55">
        <f>+'DAY27'!M157+'DAY28'!E157</f>
        <v>0</v>
      </c>
      <c r="N157" s="52">
        <f>+'DAY27'!N157+'DAY28'!F157</f>
        <v>0</v>
      </c>
      <c r="O157" s="276">
        <f>+'DAY27'!O157+'DAY28'!G157</f>
        <v>0</v>
      </c>
      <c r="P157" s="53">
        <f t="shared" si="56"/>
        <v>0</v>
      </c>
      <c r="Q157" s="54">
        <f t="shared" si="57"/>
        <v>0</v>
      </c>
      <c r="R157" s="55">
        <f t="shared" si="58"/>
        <v>0</v>
      </c>
      <c r="S157" s="52">
        <f t="shared" si="59"/>
        <v>0</v>
      </c>
      <c r="T157" s="276">
        <f t="shared" si="60"/>
        <v>0</v>
      </c>
      <c r="U157" s="62">
        <f t="shared" si="53"/>
        <v>0</v>
      </c>
    </row>
    <row r="158" spans="1:21" x14ac:dyDescent="0.25">
      <c r="A158" s="85" t="s">
        <v>71</v>
      </c>
      <c r="B158" s="52">
        <f>'DAY27'!H158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+(Table130[[#This Row],[OPENING ]]+Table130[[#This Row],[RECEIPTS]]+Table130[[#This Row],[RETURNS]])-(Table130[[#This Row],[EXCHANGED]]+Table130[[#This Row],[SALES]]+Table130[[#This Row],[ISSUES]])</f>
        <v>0</v>
      </c>
      <c r="I158" s="53">
        <v>0</v>
      </c>
      <c r="J158" s="58">
        <f t="shared" si="61"/>
        <v>0</v>
      </c>
      <c r="K158" s="53">
        <f>+'DAY27'!K158+'DAY28'!C158</f>
        <v>0</v>
      </c>
      <c r="L158" s="54">
        <f>+'DAY27'!L158+'DAY28'!D158</f>
        <v>0</v>
      </c>
      <c r="M158" s="55">
        <f>+'DAY27'!M158+'DAY28'!E158</f>
        <v>0</v>
      </c>
      <c r="N158" s="52">
        <f>+'DAY27'!N158+'DAY28'!F158</f>
        <v>0</v>
      </c>
      <c r="O158" s="276">
        <f>+'DAY27'!O158+'DAY28'!G158</f>
        <v>0</v>
      </c>
      <c r="P158" s="53">
        <f t="shared" si="56"/>
        <v>0</v>
      </c>
      <c r="Q158" s="54">
        <f t="shared" si="57"/>
        <v>0</v>
      </c>
      <c r="R158" s="55">
        <f t="shared" si="58"/>
        <v>0</v>
      </c>
      <c r="S158" s="52">
        <f t="shared" si="59"/>
        <v>0</v>
      </c>
      <c r="T158" s="276">
        <f t="shared" si="60"/>
        <v>0</v>
      </c>
      <c r="U158" s="62">
        <f t="shared" si="53"/>
        <v>0</v>
      </c>
    </row>
    <row r="159" spans="1:21" x14ac:dyDescent="0.25">
      <c r="A159" s="86" t="s">
        <v>72</v>
      </c>
      <c r="B159" s="52">
        <f>'DAY27'!H159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+(Table130[[#This Row],[OPENING ]]+Table130[[#This Row],[RECEIPTS]]+Table130[[#This Row],[RETURNS]])-(Table130[[#This Row],[EXCHANGED]]+Table130[[#This Row],[SALES]]+Table130[[#This Row],[ISSUES]])</f>
        <v>0</v>
      </c>
      <c r="I159" s="53">
        <v>0</v>
      </c>
      <c r="J159" s="58">
        <f t="shared" si="61"/>
        <v>0</v>
      </c>
      <c r="K159" s="53">
        <f>+'DAY27'!K159+'DAY28'!C159</f>
        <v>0</v>
      </c>
      <c r="L159" s="54">
        <f>+'DAY27'!L159+'DAY28'!D159</f>
        <v>0</v>
      </c>
      <c r="M159" s="55">
        <f>+'DAY27'!M159+'DAY28'!E159</f>
        <v>0</v>
      </c>
      <c r="N159" s="52">
        <f>+'DAY27'!N159+'DAY28'!F159</f>
        <v>0</v>
      </c>
      <c r="O159" s="276">
        <f>+'DAY27'!O159+'DAY28'!G159</f>
        <v>0</v>
      </c>
      <c r="P159" s="53">
        <f t="shared" si="56"/>
        <v>0</v>
      </c>
      <c r="Q159" s="54">
        <f t="shared" si="57"/>
        <v>0</v>
      </c>
      <c r="R159" s="55">
        <f t="shared" si="58"/>
        <v>0</v>
      </c>
      <c r="S159" s="52">
        <f t="shared" si="59"/>
        <v>0</v>
      </c>
      <c r="T159" s="276">
        <f t="shared" si="60"/>
        <v>0</v>
      </c>
      <c r="U159" s="62">
        <f t="shared" si="53"/>
        <v>0</v>
      </c>
    </row>
    <row r="160" spans="1:21" x14ac:dyDescent="0.25">
      <c r="A160" s="86" t="s">
        <v>73</v>
      </c>
      <c r="B160" s="52">
        <f>'DAY27'!H160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+(Table130[[#This Row],[OPENING ]]+Table130[[#This Row],[RECEIPTS]]+Table130[[#This Row],[RETURNS]])-(Table130[[#This Row],[EXCHANGED]]+Table130[[#This Row],[SALES]]+Table130[[#This Row],[ISSUES]])</f>
        <v>0</v>
      </c>
      <c r="I160" s="53">
        <v>0</v>
      </c>
      <c r="J160" s="58">
        <f t="shared" si="61"/>
        <v>0</v>
      </c>
      <c r="K160" s="53">
        <f>+'DAY27'!K160+'DAY28'!C160</f>
        <v>0</v>
      </c>
      <c r="L160" s="54">
        <f>+'DAY27'!L160+'DAY28'!D160</f>
        <v>0</v>
      </c>
      <c r="M160" s="55">
        <f>+'DAY27'!M160+'DAY28'!E160</f>
        <v>0</v>
      </c>
      <c r="N160" s="52">
        <f>+'DAY27'!N160+'DAY28'!F160</f>
        <v>0</v>
      </c>
      <c r="O160" s="276">
        <f>+'DAY27'!O160+'DAY28'!G160</f>
        <v>0</v>
      </c>
      <c r="P160" s="53">
        <f t="shared" si="56"/>
        <v>0</v>
      </c>
      <c r="Q160" s="54">
        <f t="shared" si="57"/>
        <v>0</v>
      </c>
      <c r="R160" s="55">
        <f t="shared" si="58"/>
        <v>0</v>
      </c>
      <c r="S160" s="52">
        <f t="shared" si="59"/>
        <v>0</v>
      </c>
      <c r="T160" s="276">
        <f t="shared" si="60"/>
        <v>0</v>
      </c>
      <c r="U160" s="62">
        <f t="shared" si="53"/>
        <v>0</v>
      </c>
    </row>
    <row r="161" spans="1:21" x14ac:dyDescent="0.25">
      <c r="A161" s="87" t="s">
        <v>74</v>
      </c>
      <c r="B161" s="52">
        <f>'DAY27'!H161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+(Table130[[#This Row],[OPENING ]]+Table130[[#This Row],[RECEIPTS]]+Table130[[#This Row],[RETURNS]])-(Table130[[#This Row],[EXCHANGED]]+Table130[[#This Row],[SALES]]+Table130[[#This Row],[ISSUES]])</f>
        <v>562</v>
      </c>
      <c r="I161" s="53">
        <v>0</v>
      </c>
      <c r="J161" s="58">
        <f>+I161-H161</f>
        <v>-562</v>
      </c>
      <c r="K161" s="53">
        <f>+'DAY27'!K161+'DAY28'!C161</f>
        <v>0</v>
      </c>
      <c r="L161" s="54">
        <f>+'DAY27'!L161+'DAY28'!D161</f>
        <v>0</v>
      </c>
      <c r="M161" s="55">
        <f>+'DAY27'!M161+'DAY28'!E161</f>
        <v>0</v>
      </c>
      <c r="N161" s="52">
        <f>+'DAY27'!N161+'DAY28'!F161</f>
        <v>0</v>
      </c>
      <c r="O161" s="276">
        <f>+'DAY27'!O161+'DAY28'!G161</f>
        <v>0</v>
      </c>
      <c r="P161" s="53">
        <f t="shared" si="56"/>
        <v>0</v>
      </c>
      <c r="Q161" s="54">
        <f t="shared" si="57"/>
        <v>0</v>
      </c>
      <c r="R161" s="55">
        <f t="shared" si="58"/>
        <v>0</v>
      </c>
      <c r="S161" s="52">
        <f t="shared" si="59"/>
        <v>0</v>
      </c>
      <c r="T161" s="276">
        <f t="shared" si="60"/>
        <v>0</v>
      </c>
      <c r="U161" s="62">
        <f t="shared" si="53"/>
        <v>0</v>
      </c>
    </row>
    <row r="162" spans="1:21" x14ac:dyDescent="0.25">
      <c r="A162" s="88" t="s">
        <v>75</v>
      </c>
      <c r="B162" s="52">
        <f>'DAY27'!H162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+(Table130[[#This Row],[OPENING ]]+Table130[[#This Row],[RECEIPTS]]+Table130[[#This Row],[RETURNS]])-(Table130[[#This Row],[EXCHANGED]]+Table130[[#This Row],[SALES]]+Table130[[#This Row],[ISSUES]])</f>
        <v>0</v>
      </c>
      <c r="I162" s="53">
        <v>0</v>
      </c>
      <c r="J162" s="58">
        <f t="shared" si="61"/>
        <v>0</v>
      </c>
      <c r="K162" s="53">
        <f>+'DAY27'!K162+'DAY28'!C162</f>
        <v>0</v>
      </c>
      <c r="L162" s="54">
        <f>+'DAY27'!L162+'DAY28'!D162</f>
        <v>0</v>
      </c>
      <c r="M162" s="55">
        <f>+'DAY27'!M162+'DAY28'!E162</f>
        <v>0</v>
      </c>
      <c r="N162" s="52">
        <f>+'DAY27'!N162+'DAY28'!F162</f>
        <v>0</v>
      </c>
      <c r="O162" s="276">
        <f>+'DAY27'!O162+'DAY28'!G162</f>
        <v>0</v>
      </c>
      <c r="P162" s="53">
        <f t="shared" si="56"/>
        <v>0</v>
      </c>
      <c r="Q162" s="54">
        <f t="shared" si="57"/>
        <v>0</v>
      </c>
      <c r="R162" s="55">
        <f t="shared" si="58"/>
        <v>0</v>
      </c>
      <c r="S162" s="52">
        <f t="shared" si="59"/>
        <v>0</v>
      </c>
      <c r="T162" s="276">
        <f t="shared" si="60"/>
        <v>0</v>
      </c>
      <c r="U162" s="62">
        <f t="shared" si="53"/>
        <v>0</v>
      </c>
    </row>
    <row r="163" spans="1:21" x14ac:dyDescent="0.25">
      <c r="A163" s="88" t="s">
        <v>76</v>
      </c>
      <c r="B163" s="52">
        <f>'DAY27'!H163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+(Table130[[#This Row],[OPENING ]]+Table130[[#This Row],[RECEIPTS]]+Table130[[#This Row],[RETURNS]])-(Table130[[#This Row],[EXCHANGED]]+Table130[[#This Row],[SALES]]+Table130[[#This Row],[ISSUES]])</f>
        <v>0</v>
      </c>
      <c r="I163" s="53">
        <v>0</v>
      </c>
      <c r="J163" s="58">
        <f t="shared" si="61"/>
        <v>0</v>
      </c>
      <c r="K163" s="53">
        <f>+'DAY27'!K163+'DAY28'!C163</f>
        <v>0</v>
      </c>
      <c r="L163" s="54">
        <f>+'DAY27'!L163+'DAY28'!D163</f>
        <v>0</v>
      </c>
      <c r="M163" s="55">
        <f>+'DAY27'!M163+'DAY28'!E163</f>
        <v>0</v>
      </c>
      <c r="N163" s="52">
        <f>+'DAY27'!N163+'DAY28'!F163</f>
        <v>0</v>
      </c>
      <c r="O163" s="276">
        <f>+'DAY27'!O163+'DAY28'!G163</f>
        <v>0</v>
      </c>
      <c r="P163" s="53">
        <f t="shared" si="56"/>
        <v>0</v>
      </c>
      <c r="Q163" s="54">
        <f t="shared" si="57"/>
        <v>0</v>
      </c>
      <c r="R163" s="55">
        <f t="shared" si="58"/>
        <v>0</v>
      </c>
      <c r="S163" s="52">
        <f t="shared" si="59"/>
        <v>0</v>
      </c>
      <c r="T163" s="276">
        <f t="shared" si="60"/>
        <v>0</v>
      </c>
      <c r="U163" s="62">
        <f t="shared" si="53"/>
        <v>0</v>
      </c>
    </row>
    <row r="164" spans="1:21" x14ac:dyDescent="0.25">
      <c r="A164" s="87" t="s">
        <v>77</v>
      </c>
      <c r="B164" s="52">
        <f>'DAY27'!H164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+(Table130[[#This Row],[OPENING ]]+Table130[[#This Row],[RECEIPTS]]+Table130[[#This Row],[RETURNS]])-(Table130[[#This Row],[EXCHANGED]]+Table130[[#This Row],[SALES]]+Table130[[#This Row],[ISSUES]])</f>
        <v>4</v>
      </c>
      <c r="I164" s="53">
        <v>0</v>
      </c>
      <c r="J164" s="58">
        <f t="shared" si="61"/>
        <v>-4</v>
      </c>
      <c r="K164" s="53">
        <f>+'DAY27'!K164+'DAY28'!C164</f>
        <v>0</v>
      </c>
      <c r="L164" s="54">
        <f>+'DAY27'!L164+'DAY28'!D164</f>
        <v>0</v>
      </c>
      <c r="M164" s="55">
        <f>+'DAY27'!M164+'DAY28'!E164</f>
        <v>0</v>
      </c>
      <c r="N164" s="52">
        <f>+'DAY27'!N164+'DAY28'!F164</f>
        <v>0</v>
      </c>
      <c r="O164" s="276">
        <f>+'DAY27'!O164+'DAY28'!G164</f>
        <v>0</v>
      </c>
      <c r="P164" s="53">
        <f t="shared" si="56"/>
        <v>0</v>
      </c>
      <c r="Q164" s="54">
        <f t="shared" si="57"/>
        <v>0</v>
      </c>
      <c r="R164" s="55">
        <f t="shared" si="58"/>
        <v>0</v>
      </c>
      <c r="S164" s="52">
        <f t="shared" si="59"/>
        <v>0</v>
      </c>
      <c r="T164" s="276">
        <f t="shared" si="60"/>
        <v>0</v>
      </c>
      <c r="U164" s="62">
        <f t="shared" si="53"/>
        <v>0</v>
      </c>
    </row>
    <row r="165" spans="1:21" x14ac:dyDescent="0.25">
      <c r="A165" s="109" t="s">
        <v>78</v>
      </c>
      <c r="B165" s="52">
        <f>'DAY27'!H165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+(Table130[[#This Row],[OPENING ]]+Table130[[#This Row],[RECEIPTS]]+Table130[[#This Row],[RETURNS]])-(Table130[[#This Row],[EXCHANGED]]+Table130[[#This Row],[SALES]]+Table130[[#This Row],[ISSUES]])</f>
        <v>0</v>
      </c>
      <c r="I165" s="53">
        <v>0</v>
      </c>
      <c r="J165" s="58">
        <f t="shared" si="61"/>
        <v>0</v>
      </c>
      <c r="K165" s="53">
        <f>+'DAY27'!K165+'DAY28'!C165</f>
        <v>0</v>
      </c>
      <c r="L165" s="54">
        <f>+'DAY27'!L165+'DAY28'!D165</f>
        <v>0</v>
      </c>
      <c r="M165" s="55">
        <f>+'DAY27'!M165+'DAY28'!E165</f>
        <v>0</v>
      </c>
      <c r="N165" s="52">
        <f>+'DAY27'!N165+'DAY28'!F165</f>
        <v>0</v>
      </c>
      <c r="O165" s="276">
        <f>+'DAY27'!O165+'DAY28'!G165</f>
        <v>0</v>
      </c>
      <c r="P165" s="53">
        <f t="shared" si="56"/>
        <v>0</v>
      </c>
      <c r="Q165" s="54">
        <f t="shared" si="57"/>
        <v>0</v>
      </c>
      <c r="R165" s="55">
        <f t="shared" si="58"/>
        <v>0</v>
      </c>
      <c r="S165" s="52">
        <f t="shared" si="59"/>
        <v>0</v>
      </c>
      <c r="T165" s="276">
        <f t="shared" si="60"/>
        <v>0</v>
      </c>
      <c r="U165" s="62">
        <f t="shared" si="53"/>
        <v>0</v>
      </c>
    </row>
    <row r="166" spans="1:21" x14ac:dyDescent="0.25">
      <c r="A166" s="109" t="s">
        <v>79</v>
      </c>
      <c r="B166" s="52">
        <f>'DAY27'!H166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+(Table130[[#This Row],[OPENING ]]+Table130[[#This Row],[RECEIPTS]]+Table130[[#This Row],[RETURNS]])-(Table130[[#This Row],[EXCHANGED]]+Table130[[#This Row],[SALES]]+Table130[[#This Row],[ISSUES]])</f>
        <v>0</v>
      </c>
      <c r="I166" s="53">
        <v>0</v>
      </c>
      <c r="J166" s="58">
        <f t="shared" si="61"/>
        <v>0</v>
      </c>
      <c r="K166" s="53">
        <f>+'DAY27'!K166+'DAY28'!C166</f>
        <v>0</v>
      </c>
      <c r="L166" s="54">
        <f>+'DAY27'!L166+'DAY28'!D166</f>
        <v>0</v>
      </c>
      <c r="M166" s="55">
        <f>+'DAY27'!M166+'DAY28'!E166</f>
        <v>0</v>
      </c>
      <c r="N166" s="52">
        <f>+'DAY27'!N166+'DAY28'!F166</f>
        <v>0</v>
      </c>
      <c r="O166" s="276">
        <f>+'DAY27'!O166+'DAY28'!G166</f>
        <v>0</v>
      </c>
      <c r="P166" s="53">
        <f t="shared" si="56"/>
        <v>0</v>
      </c>
      <c r="Q166" s="54">
        <f t="shared" si="57"/>
        <v>0</v>
      </c>
      <c r="R166" s="55">
        <f t="shared" si="58"/>
        <v>0</v>
      </c>
      <c r="S166" s="52">
        <f t="shared" si="59"/>
        <v>0</v>
      </c>
      <c r="T166" s="276">
        <f t="shared" si="60"/>
        <v>0</v>
      </c>
      <c r="U166" s="62">
        <f t="shared" si="53"/>
        <v>0</v>
      </c>
    </row>
    <row r="167" spans="1:21" x14ac:dyDescent="0.25">
      <c r="A167" s="109" t="s">
        <v>109</v>
      </c>
      <c r="B167" s="52">
        <f>'DAY27'!H167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+(Table130[[#This Row],[OPENING ]]+Table130[[#This Row],[RECEIPTS]]+Table130[[#This Row],[RETURNS]])-(Table130[[#This Row],[EXCHANGED]]+Table130[[#This Row],[SALES]]+Table130[[#This Row],[ISSUES]])</f>
        <v>317.2</v>
      </c>
      <c r="I167" s="53">
        <v>0</v>
      </c>
      <c r="J167" s="58">
        <f t="shared" si="61"/>
        <v>-317.2</v>
      </c>
      <c r="K167" s="53">
        <f>+'DAY27'!K167+'DAY28'!C167</f>
        <v>0</v>
      </c>
      <c r="L167" s="54">
        <f>+'DAY27'!L167+'DAY28'!D167</f>
        <v>0</v>
      </c>
      <c r="M167" s="55">
        <f>+'DAY27'!M167+'DAY28'!E167</f>
        <v>0</v>
      </c>
      <c r="N167" s="52">
        <f>+'DAY27'!N167+'DAY28'!F167</f>
        <v>0</v>
      </c>
      <c r="O167" s="276">
        <f>+'DAY27'!O167+'DAY28'!G167</f>
        <v>0</v>
      </c>
      <c r="P167" s="53">
        <f t="shared" si="56"/>
        <v>0</v>
      </c>
      <c r="Q167" s="54">
        <f t="shared" si="57"/>
        <v>0</v>
      </c>
      <c r="R167" s="55">
        <f t="shared" si="58"/>
        <v>0</v>
      </c>
      <c r="S167" s="52">
        <f t="shared" si="59"/>
        <v>0</v>
      </c>
      <c r="T167" s="276">
        <f t="shared" si="60"/>
        <v>0</v>
      </c>
      <c r="U167" s="62">
        <f t="shared" si="53"/>
        <v>0</v>
      </c>
    </row>
    <row r="168" spans="1:21" x14ac:dyDescent="0.25">
      <c r="A168" s="109" t="s">
        <v>110</v>
      </c>
      <c r="B168" s="52">
        <f>'DAY27'!H168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+(Table130[[#This Row],[OPENING ]]+Table130[[#This Row],[RECEIPTS]]+Table130[[#This Row],[RETURNS]])-(Table130[[#This Row],[EXCHANGED]]+Table130[[#This Row],[SALES]]+Table130[[#This Row],[ISSUES]])</f>
        <v>1254.2</v>
      </c>
      <c r="I168" s="53">
        <v>0</v>
      </c>
      <c r="J168" s="58">
        <f t="shared" si="61"/>
        <v>-1254.2</v>
      </c>
      <c r="K168" s="53">
        <f>+'DAY27'!K168+'DAY28'!C168</f>
        <v>0</v>
      </c>
      <c r="L168" s="54">
        <f>+'DAY27'!L168+'DAY28'!D168</f>
        <v>0</v>
      </c>
      <c r="M168" s="55">
        <f>+'DAY27'!M168+'DAY28'!E168</f>
        <v>0</v>
      </c>
      <c r="N168" s="52">
        <f>+'DAY27'!N168+'DAY28'!F168</f>
        <v>0</v>
      </c>
      <c r="O168" s="276">
        <f>+'DAY27'!O168+'DAY28'!G168</f>
        <v>0</v>
      </c>
      <c r="P168" s="53">
        <f t="shared" si="56"/>
        <v>0</v>
      </c>
      <c r="Q168" s="54">
        <f t="shared" si="57"/>
        <v>0</v>
      </c>
      <c r="R168" s="55">
        <f t="shared" si="58"/>
        <v>0</v>
      </c>
      <c r="S168" s="52">
        <f t="shared" si="59"/>
        <v>0</v>
      </c>
      <c r="T168" s="276">
        <f t="shared" si="60"/>
        <v>0</v>
      </c>
      <c r="U168" s="62">
        <f t="shared" si="53"/>
        <v>0</v>
      </c>
    </row>
    <row r="169" spans="1:21" x14ac:dyDescent="0.25">
      <c r="A169" s="109" t="s">
        <v>80</v>
      </c>
      <c r="B169" s="52">
        <f>'DAY27'!H169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+(Table130[[#This Row],[OPENING ]]+Table130[[#This Row],[RECEIPTS]]+Table130[[#This Row],[RETURNS]])-(Table130[[#This Row],[EXCHANGED]]+Table130[[#This Row],[SALES]]+Table130[[#This Row],[ISSUES]])</f>
        <v>0</v>
      </c>
      <c r="I169" s="53">
        <v>0</v>
      </c>
      <c r="J169" s="58">
        <f t="shared" si="61"/>
        <v>0</v>
      </c>
      <c r="K169" s="53">
        <f>+'DAY27'!K169+'DAY28'!C169</f>
        <v>0</v>
      </c>
      <c r="L169" s="54">
        <f>+'DAY27'!L169+'DAY28'!D169</f>
        <v>0</v>
      </c>
      <c r="M169" s="55">
        <f>+'DAY27'!M169+'DAY28'!E169</f>
        <v>0</v>
      </c>
      <c r="N169" s="52">
        <f>+'DAY27'!N169+'DAY28'!F169</f>
        <v>0</v>
      </c>
      <c r="O169" s="276">
        <f>+'DAY27'!O169+'DAY28'!G169</f>
        <v>0</v>
      </c>
      <c r="P169" s="53">
        <f t="shared" si="56"/>
        <v>0</v>
      </c>
      <c r="Q169" s="54">
        <f t="shared" si="57"/>
        <v>0</v>
      </c>
      <c r="R169" s="55">
        <f t="shared" si="58"/>
        <v>0</v>
      </c>
      <c r="S169" s="52">
        <f t="shared" si="59"/>
        <v>0</v>
      </c>
      <c r="T169" s="276">
        <f t="shared" si="60"/>
        <v>0</v>
      </c>
      <c r="U169" s="62">
        <f t="shared" si="53"/>
        <v>0</v>
      </c>
    </row>
    <row r="170" spans="1:21" x14ac:dyDescent="0.25">
      <c r="A170" s="109" t="s">
        <v>81</v>
      </c>
      <c r="B170" s="52">
        <f>'DAY27'!H170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+(Table130[[#This Row],[OPENING ]]+Table130[[#This Row],[RECEIPTS]]+Table130[[#This Row],[RETURNS]])-(Table130[[#This Row],[EXCHANGED]]+Table130[[#This Row],[SALES]]+Table130[[#This Row],[ISSUES]])</f>
        <v>0</v>
      </c>
      <c r="I170" s="53">
        <v>0</v>
      </c>
      <c r="J170" s="58">
        <f t="shared" si="61"/>
        <v>0</v>
      </c>
      <c r="K170" s="53">
        <f>+'DAY27'!K170+'DAY28'!C170</f>
        <v>0</v>
      </c>
      <c r="L170" s="54">
        <f>+'DAY27'!L170+'DAY28'!D170</f>
        <v>0</v>
      </c>
      <c r="M170" s="55">
        <f>+'DAY27'!M170+'DAY28'!E170</f>
        <v>0</v>
      </c>
      <c r="N170" s="52">
        <f>+'DAY27'!N170+'DAY28'!F170</f>
        <v>0</v>
      </c>
      <c r="O170" s="276">
        <f>+'DAY27'!O170+'DAY28'!G170</f>
        <v>0</v>
      </c>
      <c r="P170" s="53">
        <f t="shared" si="56"/>
        <v>0</v>
      </c>
      <c r="Q170" s="54">
        <f t="shared" si="57"/>
        <v>0</v>
      </c>
      <c r="R170" s="55">
        <f t="shared" si="58"/>
        <v>0</v>
      </c>
      <c r="S170" s="52">
        <f t="shared" si="59"/>
        <v>0</v>
      </c>
      <c r="T170" s="276">
        <f t="shared" si="60"/>
        <v>0</v>
      </c>
      <c r="U170" s="62">
        <f t="shared" si="53"/>
        <v>0</v>
      </c>
    </row>
    <row r="171" spans="1:21" x14ac:dyDescent="0.25">
      <c r="A171" s="89" t="s">
        <v>82</v>
      </c>
      <c r="B171" s="52">
        <f>'DAY27'!H171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+(Table130[[#This Row],[OPENING ]]+Table130[[#This Row],[RECEIPTS]]+Table130[[#This Row],[RETURNS]])-(Table130[[#This Row],[EXCHANGED]]+Table130[[#This Row],[SALES]]+Table130[[#This Row],[ISSUES]])</f>
        <v>0</v>
      </c>
      <c r="I171" s="53">
        <v>0</v>
      </c>
      <c r="J171" s="58">
        <f t="shared" si="61"/>
        <v>0</v>
      </c>
      <c r="K171" s="53">
        <f>+'DAY27'!K171+'DAY28'!C171</f>
        <v>0</v>
      </c>
      <c r="L171" s="54">
        <f>+'DAY27'!L171+'DAY28'!D171</f>
        <v>0</v>
      </c>
      <c r="M171" s="55">
        <f>+'DAY27'!M171+'DAY28'!E171</f>
        <v>0</v>
      </c>
      <c r="N171" s="52">
        <f>+'DAY27'!N171+'DAY28'!F171</f>
        <v>0</v>
      </c>
      <c r="O171" s="276">
        <f>+'DAY27'!O171+'DAY28'!G171</f>
        <v>0</v>
      </c>
      <c r="P171" s="53">
        <f t="shared" si="56"/>
        <v>0</v>
      </c>
      <c r="Q171" s="54">
        <f t="shared" si="57"/>
        <v>0</v>
      </c>
      <c r="R171" s="55">
        <f t="shared" si="58"/>
        <v>0</v>
      </c>
      <c r="S171" s="52">
        <f t="shared" si="59"/>
        <v>0</v>
      </c>
      <c r="T171" s="276">
        <f t="shared" si="60"/>
        <v>0</v>
      </c>
      <c r="U171" s="62">
        <f t="shared" si="53"/>
        <v>0</v>
      </c>
    </row>
    <row r="172" spans="1:21" x14ac:dyDescent="0.25">
      <c r="A172" s="90" t="s">
        <v>83</v>
      </c>
      <c r="B172" s="52">
        <f>'DAY27'!H172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+(Table130[[#This Row],[OPENING ]]+Table130[[#This Row],[RECEIPTS]]+Table130[[#This Row],[RETURNS]])-(Table130[[#This Row],[EXCHANGED]]+Table130[[#This Row],[SALES]]+Table130[[#This Row],[ISSUES]])</f>
        <v>504.2</v>
      </c>
      <c r="I172" s="53">
        <v>0</v>
      </c>
      <c r="J172" s="58">
        <f t="shared" si="61"/>
        <v>-504.2</v>
      </c>
      <c r="K172" s="53">
        <f>+'DAY27'!K172+'DAY28'!C172</f>
        <v>0</v>
      </c>
      <c r="L172" s="54">
        <f>+'DAY27'!L172+'DAY28'!D172</f>
        <v>0</v>
      </c>
      <c r="M172" s="55">
        <f>+'DAY27'!M172+'DAY28'!E172</f>
        <v>0</v>
      </c>
      <c r="N172" s="52">
        <f>+'DAY27'!N172+'DAY28'!F172</f>
        <v>0</v>
      </c>
      <c r="O172" s="276">
        <f>+'DAY27'!O172+'DAY28'!G172</f>
        <v>0</v>
      </c>
      <c r="P172" s="53">
        <f t="shared" si="56"/>
        <v>0</v>
      </c>
      <c r="Q172" s="54">
        <f t="shared" si="57"/>
        <v>0</v>
      </c>
      <c r="R172" s="55">
        <f t="shared" si="58"/>
        <v>0</v>
      </c>
      <c r="S172" s="52">
        <f t="shared" si="59"/>
        <v>0</v>
      </c>
      <c r="T172" s="276">
        <f t="shared" si="60"/>
        <v>0</v>
      </c>
      <c r="U172" s="62">
        <f t="shared" si="53"/>
        <v>0</v>
      </c>
    </row>
    <row r="173" spans="1:21" x14ac:dyDescent="0.25">
      <c r="A173" s="90" t="s">
        <v>86</v>
      </c>
      <c r="B173" s="52">
        <f>'DAY27'!H173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+(Table130[[#This Row],[OPENING ]]+Table130[[#This Row],[RECEIPTS]]+Table130[[#This Row],[RETURNS]])-(Table130[[#This Row],[EXCHANGED]]+Table130[[#This Row],[SALES]]+Table130[[#This Row],[ISSUES]])</f>
        <v>4.8</v>
      </c>
      <c r="I173" s="53">
        <v>0</v>
      </c>
      <c r="J173" s="58">
        <f t="shared" si="61"/>
        <v>-4.8</v>
      </c>
      <c r="K173" s="53">
        <f>+'DAY27'!K173+'DAY28'!C173</f>
        <v>0</v>
      </c>
      <c r="L173" s="54">
        <f>+'DAY27'!L173+'DAY28'!D173</f>
        <v>0</v>
      </c>
      <c r="M173" s="55">
        <f>+'DAY27'!M173+'DAY28'!E173</f>
        <v>0</v>
      </c>
      <c r="N173" s="52">
        <f>+'DAY27'!N173+'DAY28'!F173</f>
        <v>0</v>
      </c>
      <c r="O173" s="276">
        <f>+'DAY27'!O173+'DAY28'!G173</f>
        <v>0</v>
      </c>
      <c r="P173" s="53">
        <f t="shared" si="56"/>
        <v>0</v>
      </c>
      <c r="Q173" s="54">
        <f t="shared" si="57"/>
        <v>0</v>
      </c>
      <c r="R173" s="55">
        <f t="shared" si="58"/>
        <v>0</v>
      </c>
      <c r="S173" s="52">
        <f t="shared" si="59"/>
        <v>0</v>
      </c>
      <c r="T173" s="276">
        <f t="shared" si="60"/>
        <v>0</v>
      </c>
      <c r="U173" s="62">
        <f t="shared" si="53"/>
        <v>0</v>
      </c>
    </row>
    <row r="174" spans="1:21" x14ac:dyDescent="0.25">
      <c r="A174" s="94" t="s">
        <v>85</v>
      </c>
      <c r="B174" s="52">
        <f>'DAY27'!H174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+(Table130[[#This Row],[OPENING ]]+Table130[[#This Row],[RECEIPTS]]+Table130[[#This Row],[RETURNS]])-(Table130[[#This Row],[EXCHANGED]]+Table130[[#This Row],[SALES]]+Table130[[#This Row],[ISSUES]])</f>
        <v>800.8</v>
      </c>
      <c r="I174" s="53">
        <v>0</v>
      </c>
      <c r="J174" s="58">
        <f t="shared" si="61"/>
        <v>-800.8</v>
      </c>
      <c r="K174" s="53">
        <f>+'DAY27'!K174+'DAY28'!C174</f>
        <v>0</v>
      </c>
      <c r="L174" s="54">
        <f>+'DAY27'!L174+'DAY28'!D174</f>
        <v>0</v>
      </c>
      <c r="M174" s="55">
        <f>+'DAY27'!M174+'DAY28'!E174</f>
        <v>0</v>
      </c>
      <c r="N174" s="52">
        <f>+'DAY27'!N174+'DAY28'!F174</f>
        <v>0</v>
      </c>
      <c r="O174" s="276">
        <f>+'DAY27'!O174+'DAY28'!G174</f>
        <v>1.2</v>
      </c>
      <c r="P174" s="53">
        <f t="shared" si="56"/>
        <v>0</v>
      </c>
      <c r="Q174" s="54">
        <f t="shared" si="57"/>
        <v>0</v>
      </c>
      <c r="R174" s="55">
        <f t="shared" si="58"/>
        <v>0</v>
      </c>
      <c r="S174" s="52">
        <f t="shared" si="59"/>
        <v>0</v>
      </c>
      <c r="T174" s="276">
        <f t="shared" si="60"/>
        <v>4.2857142857142858E-2</v>
      </c>
      <c r="U174" s="62">
        <f t="shared" si="53"/>
        <v>18685.333333333332</v>
      </c>
    </row>
    <row r="175" spans="1:21" x14ac:dyDescent="0.25">
      <c r="A175" s="90" t="s">
        <v>84</v>
      </c>
      <c r="B175" s="52">
        <f>'DAY27'!H175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+(Table130[[#This Row],[OPENING ]]+Table130[[#This Row],[RECEIPTS]]+Table130[[#This Row],[RETURNS]])-(Table130[[#This Row],[EXCHANGED]]+Table130[[#This Row],[SALES]]+Table130[[#This Row],[ISSUES]])</f>
        <v>0</v>
      </c>
      <c r="I175" s="53">
        <v>0</v>
      </c>
      <c r="J175" s="58">
        <f t="shared" si="61"/>
        <v>0</v>
      </c>
      <c r="K175" s="53">
        <f>+'DAY27'!K175+'DAY28'!C175</f>
        <v>0</v>
      </c>
      <c r="L175" s="54">
        <f>+'DAY27'!L175+'DAY28'!D175</f>
        <v>0</v>
      </c>
      <c r="M175" s="55">
        <f>+'DAY27'!M175+'DAY28'!E175</f>
        <v>0</v>
      </c>
      <c r="N175" s="52">
        <f>+'DAY27'!N175+'DAY28'!F175</f>
        <v>0</v>
      </c>
      <c r="O175" s="276">
        <f>+'DAY27'!O175+'DAY28'!G175</f>
        <v>0</v>
      </c>
      <c r="P175" s="53">
        <f t="shared" si="56"/>
        <v>0</v>
      </c>
      <c r="Q175" s="54">
        <f t="shared" si="57"/>
        <v>0</v>
      </c>
      <c r="R175" s="55">
        <f t="shared" si="58"/>
        <v>0</v>
      </c>
      <c r="S175" s="52">
        <f t="shared" si="59"/>
        <v>0</v>
      </c>
      <c r="T175" s="276">
        <f t="shared" si="60"/>
        <v>0</v>
      </c>
      <c r="U175" s="62">
        <f t="shared" si="53"/>
        <v>0</v>
      </c>
    </row>
    <row r="176" spans="1:21" x14ac:dyDescent="0.25">
      <c r="A176" s="318" t="s">
        <v>87</v>
      </c>
      <c r="B176" s="52">
        <f>'DAY27'!H176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+(Table130[[#This Row],[OPENING ]]+Table130[[#This Row],[RECEIPTS]]+Table130[[#This Row],[RETURNS]])-(Table130[[#This Row],[EXCHANGED]]+Table130[[#This Row],[SALES]]+Table130[[#This Row],[ISSUES]])</f>
        <v>0</v>
      </c>
      <c r="I176" s="53">
        <v>0</v>
      </c>
      <c r="J176" s="58">
        <f t="shared" si="61"/>
        <v>0</v>
      </c>
      <c r="K176" s="53">
        <f>+'DAY27'!K176+'DAY28'!C176</f>
        <v>0</v>
      </c>
      <c r="L176" s="54">
        <f>+'DAY27'!L176+'DAY28'!D176</f>
        <v>0</v>
      </c>
      <c r="M176" s="55">
        <f>+'DAY27'!M176+'DAY28'!E176</f>
        <v>0</v>
      </c>
      <c r="N176" s="52">
        <f>+'DAY27'!N176+'DAY28'!F176</f>
        <v>0</v>
      </c>
      <c r="O176" s="276">
        <f>+'DAY27'!O176+'DAY28'!G176</f>
        <v>0</v>
      </c>
      <c r="P176" s="53">
        <f t="shared" si="56"/>
        <v>0</v>
      </c>
      <c r="Q176" s="54">
        <f t="shared" si="57"/>
        <v>0</v>
      </c>
      <c r="R176" s="55">
        <f t="shared" si="58"/>
        <v>0</v>
      </c>
      <c r="S176" s="52">
        <f t="shared" si="59"/>
        <v>0</v>
      </c>
      <c r="T176" s="276">
        <f t="shared" si="60"/>
        <v>0</v>
      </c>
      <c r="U176" s="62">
        <f t="shared" si="53"/>
        <v>0</v>
      </c>
    </row>
    <row r="177" spans="1:21" x14ac:dyDescent="0.25">
      <c r="A177" s="318" t="s">
        <v>89</v>
      </c>
      <c r="B177" s="52">
        <f>'DAY27'!H177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+(Table130[[#This Row],[OPENING ]]+Table130[[#This Row],[RECEIPTS]]+Table130[[#This Row],[RETURNS]])-(Table130[[#This Row],[EXCHANGED]]+Table130[[#This Row],[SALES]]+Table130[[#This Row],[ISSUES]])</f>
        <v>17.8</v>
      </c>
      <c r="I177" s="53">
        <v>0</v>
      </c>
      <c r="J177" s="58">
        <f t="shared" si="61"/>
        <v>-17.8</v>
      </c>
      <c r="K177" s="53">
        <f>+'DAY27'!K177+'DAY28'!C177</f>
        <v>0</v>
      </c>
      <c r="L177" s="54">
        <f>+'DAY27'!L177+'DAY28'!D177</f>
        <v>0</v>
      </c>
      <c r="M177" s="55">
        <f>+'DAY27'!M177+'DAY28'!E177</f>
        <v>0</v>
      </c>
      <c r="N177" s="52">
        <f>+'DAY27'!N177+'DAY28'!F177</f>
        <v>0</v>
      </c>
      <c r="O177" s="276">
        <f>+'DAY27'!O177+'DAY28'!G177</f>
        <v>0</v>
      </c>
      <c r="P177" s="53">
        <f t="shared" si="56"/>
        <v>0</v>
      </c>
      <c r="Q177" s="54">
        <f t="shared" si="57"/>
        <v>0</v>
      </c>
      <c r="R177" s="55">
        <f t="shared" si="58"/>
        <v>0</v>
      </c>
      <c r="S177" s="52">
        <f t="shared" si="59"/>
        <v>0</v>
      </c>
      <c r="T177" s="276">
        <f t="shared" si="60"/>
        <v>0</v>
      </c>
      <c r="U177" s="62">
        <f t="shared" si="53"/>
        <v>0</v>
      </c>
    </row>
    <row r="178" spans="1:21" x14ac:dyDescent="0.25">
      <c r="A178" s="318" t="s">
        <v>88</v>
      </c>
      <c r="B178" s="52">
        <f>'DAY27'!H178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+(Table130[[#This Row],[OPENING ]]+Table130[[#This Row],[RECEIPTS]]+Table130[[#This Row],[RETURNS]])-(Table130[[#This Row],[EXCHANGED]]+Table130[[#This Row],[SALES]]+Table130[[#This Row],[ISSUES]])</f>
        <v>0</v>
      </c>
      <c r="I178" s="53">
        <v>0</v>
      </c>
      <c r="J178" s="58">
        <f t="shared" si="61"/>
        <v>0</v>
      </c>
      <c r="K178" s="53">
        <f>+'DAY27'!K178+'DAY28'!C178</f>
        <v>0</v>
      </c>
      <c r="L178" s="54">
        <f>+'DAY27'!L178+'DAY28'!D178</f>
        <v>0</v>
      </c>
      <c r="M178" s="55">
        <f>+'DAY27'!M178+'DAY28'!E178</f>
        <v>0</v>
      </c>
      <c r="N178" s="52">
        <f>+'DAY27'!N178+'DAY28'!F178</f>
        <v>0</v>
      </c>
      <c r="O178" s="276">
        <f>+'DAY27'!O178+'DAY28'!G178</f>
        <v>0</v>
      </c>
      <c r="P178" s="53">
        <f t="shared" si="56"/>
        <v>0</v>
      </c>
      <c r="Q178" s="54">
        <f t="shared" si="57"/>
        <v>0</v>
      </c>
      <c r="R178" s="55">
        <f t="shared" si="58"/>
        <v>0</v>
      </c>
      <c r="S178" s="52">
        <f t="shared" si="59"/>
        <v>0</v>
      </c>
      <c r="T178" s="276">
        <f t="shared" si="60"/>
        <v>0</v>
      </c>
      <c r="U178" s="62">
        <f t="shared" si="53"/>
        <v>0</v>
      </c>
    </row>
    <row r="179" spans="1:21" x14ac:dyDescent="0.25">
      <c r="A179" s="88" t="s">
        <v>90</v>
      </c>
      <c r="B179" s="52">
        <f>'DAY27'!H179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+(Table130[[#This Row],[OPENING ]]+Table130[[#This Row],[RECEIPTS]]+Table130[[#This Row],[RETURNS]])-(Table130[[#This Row],[EXCHANGED]]+Table130[[#This Row],[SALES]]+Table130[[#This Row],[ISSUES]])</f>
        <v>0</v>
      </c>
      <c r="I179" s="53">
        <v>0</v>
      </c>
      <c r="J179" s="58">
        <f t="shared" si="61"/>
        <v>0</v>
      </c>
      <c r="K179" s="53">
        <f>+'DAY27'!K179+'DAY28'!C179</f>
        <v>0</v>
      </c>
      <c r="L179" s="54">
        <f>+'DAY27'!L179+'DAY28'!D179</f>
        <v>0</v>
      </c>
      <c r="M179" s="55">
        <f>+'DAY27'!M179+'DAY28'!E179</f>
        <v>0</v>
      </c>
      <c r="N179" s="52">
        <f>+'DAY27'!N179+'DAY28'!F179</f>
        <v>0</v>
      </c>
      <c r="O179" s="276">
        <f>+'DAY27'!O179+'DAY28'!G179</f>
        <v>0</v>
      </c>
      <c r="P179" s="53">
        <f t="shared" si="56"/>
        <v>0</v>
      </c>
      <c r="Q179" s="54">
        <f t="shared" si="57"/>
        <v>0</v>
      </c>
      <c r="R179" s="55">
        <f t="shared" si="58"/>
        <v>0</v>
      </c>
      <c r="S179" s="52">
        <f t="shared" si="59"/>
        <v>0</v>
      </c>
      <c r="T179" s="276">
        <f t="shared" si="60"/>
        <v>0</v>
      </c>
      <c r="U179" s="62">
        <f t="shared" si="53"/>
        <v>0</v>
      </c>
    </row>
    <row r="180" spans="1:21" x14ac:dyDescent="0.25">
      <c r="A180" s="88" t="s">
        <v>91</v>
      </c>
      <c r="B180" s="52">
        <f>'DAY27'!H180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+(Table130[[#This Row],[OPENING ]]+Table130[[#This Row],[RECEIPTS]]+Table130[[#This Row],[RETURNS]])-(Table130[[#This Row],[EXCHANGED]]+Table130[[#This Row],[SALES]]+Table130[[#This Row],[ISSUES]])</f>
        <v>368.44</v>
      </c>
      <c r="I180" s="53">
        <v>0</v>
      </c>
      <c r="J180" s="58">
        <f t="shared" si="61"/>
        <v>-368.44</v>
      </c>
      <c r="K180" s="53">
        <f>+'DAY27'!K180+'DAY28'!C180</f>
        <v>0</v>
      </c>
      <c r="L180" s="54">
        <f>+'DAY27'!L180+'DAY28'!D180</f>
        <v>0</v>
      </c>
      <c r="M180" s="55">
        <f>+'DAY27'!M180+'DAY28'!E180</f>
        <v>0</v>
      </c>
      <c r="N180" s="52">
        <f>+'DAY27'!N180+'DAY28'!F180</f>
        <v>0</v>
      </c>
      <c r="O180" s="276">
        <f>+'DAY27'!O180+'DAY28'!G180</f>
        <v>87.2</v>
      </c>
      <c r="P180" s="53">
        <f t="shared" si="56"/>
        <v>0</v>
      </c>
      <c r="Q180" s="54">
        <f t="shared" si="57"/>
        <v>0</v>
      </c>
      <c r="R180" s="55">
        <f t="shared" si="58"/>
        <v>0</v>
      </c>
      <c r="S180" s="52">
        <f t="shared" si="59"/>
        <v>0</v>
      </c>
      <c r="T180" s="276">
        <f t="shared" si="60"/>
        <v>3.1142857142857143</v>
      </c>
      <c r="U180" s="62">
        <f t="shared" si="53"/>
        <v>118.30642201834863</v>
      </c>
    </row>
    <row r="181" spans="1:21" x14ac:dyDescent="0.25">
      <c r="A181" s="88" t="s">
        <v>92</v>
      </c>
      <c r="B181" s="52">
        <f>'DAY27'!H181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+(Table130[[#This Row],[OPENING ]]+Table130[[#This Row],[RECEIPTS]]+Table130[[#This Row],[RETURNS]])-(Table130[[#This Row],[EXCHANGED]]+Table130[[#This Row],[SALES]]+Table130[[#This Row],[ISSUES]])</f>
        <v>0</v>
      </c>
      <c r="I181" s="53">
        <v>0</v>
      </c>
      <c r="J181" s="58">
        <f t="shared" si="61"/>
        <v>0</v>
      </c>
      <c r="K181" s="53">
        <f>+'DAY27'!K181+'DAY28'!C181</f>
        <v>0</v>
      </c>
      <c r="L181" s="54">
        <f>+'DAY27'!L181+'DAY28'!D181</f>
        <v>0</v>
      </c>
      <c r="M181" s="55">
        <f>+'DAY27'!M181+'DAY28'!E181</f>
        <v>0</v>
      </c>
      <c r="N181" s="52">
        <f>+'DAY27'!N181+'DAY28'!F181</f>
        <v>0</v>
      </c>
      <c r="O181" s="276">
        <f>+'DAY27'!O181+'DAY28'!G181</f>
        <v>0</v>
      </c>
      <c r="P181" s="53">
        <f t="shared" si="56"/>
        <v>0</v>
      </c>
      <c r="Q181" s="54">
        <f t="shared" si="57"/>
        <v>0</v>
      </c>
      <c r="R181" s="55">
        <f t="shared" si="58"/>
        <v>0</v>
      </c>
      <c r="S181" s="52">
        <f t="shared" si="59"/>
        <v>0</v>
      </c>
      <c r="T181" s="276">
        <f t="shared" si="60"/>
        <v>0</v>
      </c>
      <c r="U181" s="62">
        <f t="shared" si="53"/>
        <v>0</v>
      </c>
    </row>
    <row r="182" spans="1:21" x14ac:dyDescent="0.25">
      <c r="A182" s="88" t="s">
        <v>111</v>
      </c>
      <c r="B182" s="52">
        <f>'DAY27'!H182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+(Table130[[#This Row],[OPENING ]]+Table130[[#This Row],[RECEIPTS]]+Table130[[#This Row],[RETURNS]])-(Table130[[#This Row],[EXCHANGED]]+Table130[[#This Row],[SALES]]+Table130[[#This Row],[ISSUES]])</f>
        <v>0</v>
      </c>
      <c r="I182" s="53">
        <v>0</v>
      </c>
      <c r="J182" s="58">
        <f t="shared" si="61"/>
        <v>0</v>
      </c>
      <c r="K182" s="53">
        <f>+'DAY27'!K182+'DAY28'!C182</f>
        <v>0</v>
      </c>
      <c r="L182" s="54">
        <f>+'DAY27'!L182+'DAY28'!D182</f>
        <v>0</v>
      </c>
      <c r="M182" s="55">
        <f>+'DAY27'!M182+'DAY28'!E182</f>
        <v>0</v>
      </c>
      <c r="N182" s="52">
        <f>+'DAY27'!N182+'DAY28'!F182</f>
        <v>0</v>
      </c>
      <c r="O182" s="276">
        <f>+'DAY27'!O182+'DAY28'!G182</f>
        <v>0</v>
      </c>
      <c r="P182" s="53">
        <f t="shared" si="56"/>
        <v>0</v>
      </c>
      <c r="Q182" s="54">
        <f t="shared" si="57"/>
        <v>0</v>
      </c>
      <c r="R182" s="55">
        <f t="shared" si="58"/>
        <v>0</v>
      </c>
      <c r="S182" s="52">
        <f t="shared" si="59"/>
        <v>0</v>
      </c>
      <c r="T182" s="276">
        <f t="shared" si="60"/>
        <v>0</v>
      </c>
      <c r="U182" s="62">
        <f t="shared" si="53"/>
        <v>0</v>
      </c>
    </row>
    <row r="183" spans="1:21" x14ac:dyDescent="0.25">
      <c r="A183" s="87" t="s">
        <v>53</v>
      </c>
      <c r="B183" s="52">
        <f>'DAY27'!H183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+(Table130[[#This Row],[OPENING ]]+Table130[[#This Row],[RECEIPTS]]+Table130[[#This Row],[RETURNS]])-(Table130[[#This Row],[EXCHANGED]]+Table130[[#This Row],[SALES]]+Table130[[#This Row],[ISSUES]])</f>
        <v>0</v>
      </c>
      <c r="I183" s="53">
        <v>0</v>
      </c>
      <c r="J183" s="58">
        <f t="shared" si="61"/>
        <v>0</v>
      </c>
      <c r="K183" s="53">
        <f>+'DAY27'!K183+'DAY28'!C183</f>
        <v>0</v>
      </c>
      <c r="L183" s="54">
        <f>+'DAY27'!L183+'DAY28'!D183</f>
        <v>0</v>
      </c>
      <c r="M183" s="55">
        <f>+'DAY27'!M183+'DAY28'!E183</f>
        <v>0</v>
      </c>
      <c r="N183" s="52">
        <f>+'DAY27'!N183+'DAY28'!F183</f>
        <v>0</v>
      </c>
      <c r="O183" s="276">
        <f>+'DAY27'!O183+'DAY28'!G183</f>
        <v>0</v>
      </c>
      <c r="P183" s="53">
        <f t="shared" si="56"/>
        <v>0</v>
      </c>
      <c r="Q183" s="54">
        <f t="shared" si="57"/>
        <v>0</v>
      </c>
      <c r="R183" s="55">
        <f t="shared" si="58"/>
        <v>0</v>
      </c>
      <c r="S183" s="52">
        <f t="shared" si="59"/>
        <v>0</v>
      </c>
      <c r="T183" s="276">
        <f t="shared" si="60"/>
        <v>0</v>
      </c>
      <c r="U183" s="62">
        <f t="shared" si="53"/>
        <v>0</v>
      </c>
    </row>
    <row r="184" spans="1:21" x14ac:dyDescent="0.25">
      <c r="A184" s="321" t="s">
        <v>93</v>
      </c>
      <c r="B184" s="52">
        <f>'DAY27'!H184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+(Table130[[#This Row],[OPENING ]]+Table130[[#This Row],[RECEIPTS]]+Table130[[#This Row],[RETURNS]])-(Table130[[#This Row],[EXCHANGED]]+Table130[[#This Row],[SALES]]+Table130[[#This Row],[ISSUES]])</f>
        <v>0</v>
      </c>
      <c r="I184" s="53">
        <v>0</v>
      </c>
      <c r="J184" s="58">
        <f t="shared" si="61"/>
        <v>0</v>
      </c>
      <c r="K184" s="53">
        <f>+'DAY27'!K184+'DAY28'!C184</f>
        <v>0</v>
      </c>
      <c r="L184" s="54">
        <f>+'DAY27'!L184+'DAY28'!D184</f>
        <v>0</v>
      </c>
      <c r="M184" s="55">
        <f>+'DAY27'!M184+'DAY28'!E184</f>
        <v>0</v>
      </c>
      <c r="N184" s="52">
        <f>+'DAY27'!N184+'DAY28'!F184</f>
        <v>0</v>
      </c>
      <c r="O184" s="276">
        <f>+'DAY27'!O184+'DAY28'!G184</f>
        <v>0</v>
      </c>
      <c r="P184" s="53">
        <f t="shared" si="56"/>
        <v>0</v>
      </c>
      <c r="Q184" s="54">
        <f t="shared" si="57"/>
        <v>0</v>
      </c>
      <c r="R184" s="55">
        <f t="shared" si="58"/>
        <v>0</v>
      </c>
      <c r="S184" s="52">
        <f t="shared" si="59"/>
        <v>0</v>
      </c>
      <c r="T184" s="276">
        <f t="shared" si="60"/>
        <v>0</v>
      </c>
      <c r="U184" s="62">
        <f t="shared" si="53"/>
        <v>0</v>
      </c>
    </row>
    <row r="185" spans="1:21" x14ac:dyDescent="0.25">
      <c r="A185" s="321" t="s">
        <v>94</v>
      </c>
      <c r="B185" s="52">
        <f>'DAY27'!H185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+(Table130[[#This Row],[OPENING ]]+Table130[[#This Row],[RECEIPTS]]+Table130[[#This Row],[RETURNS]])-(Table130[[#This Row],[EXCHANGED]]+Table130[[#This Row],[SALES]]+Table130[[#This Row],[ISSUES]])</f>
        <v>0</v>
      </c>
      <c r="I185" s="53">
        <v>0</v>
      </c>
      <c r="J185" s="58">
        <f t="shared" si="61"/>
        <v>0</v>
      </c>
      <c r="K185" s="53">
        <f>+'DAY27'!K185+'DAY28'!C185</f>
        <v>0</v>
      </c>
      <c r="L185" s="54">
        <f>+'DAY27'!L185+'DAY28'!D185</f>
        <v>0</v>
      </c>
      <c r="M185" s="55">
        <f>+'DAY27'!M185+'DAY28'!E185</f>
        <v>0</v>
      </c>
      <c r="N185" s="52">
        <f>+'DAY27'!N185+'DAY28'!F185</f>
        <v>0</v>
      </c>
      <c r="O185" s="276">
        <f>+'DAY27'!O185+'DAY28'!G185</f>
        <v>0</v>
      </c>
      <c r="P185" s="53">
        <f t="shared" si="56"/>
        <v>0</v>
      </c>
      <c r="Q185" s="54">
        <f t="shared" si="57"/>
        <v>0</v>
      </c>
      <c r="R185" s="55">
        <f t="shared" si="58"/>
        <v>0</v>
      </c>
      <c r="S185" s="52">
        <f t="shared" si="59"/>
        <v>0</v>
      </c>
      <c r="T185" s="276">
        <f t="shared" si="60"/>
        <v>0</v>
      </c>
      <c r="U185" s="62">
        <f t="shared" si="53"/>
        <v>0</v>
      </c>
    </row>
    <row r="186" spans="1:21" x14ac:dyDescent="0.25">
      <c r="A186" s="84" t="s">
        <v>97</v>
      </c>
      <c r="B186" s="52">
        <f>'DAY27'!H186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+(Table130[[#This Row],[OPENING ]]+Table130[[#This Row],[RECEIPTS]]+Table130[[#This Row],[RETURNS]])-(Table130[[#This Row],[EXCHANGED]]+Table130[[#This Row],[SALES]]+Table130[[#This Row],[ISSUES]])</f>
        <v>655.4</v>
      </c>
      <c r="I186" s="53">
        <v>0</v>
      </c>
      <c r="J186" s="58">
        <f t="shared" si="61"/>
        <v>-655.4</v>
      </c>
      <c r="K186" s="53">
        <f>+'DAY27'!K186+'DAY28'!C186</f>
        <v>0</v>
      </c>
      <c r="L186" s="54">
        <f>+'DAY27'!L186+'DAY28'!D186</f>
        <v>0</v>
      </c>
      <c r="M186" s="55">
        <f>+'DAY27'!M186+'DAY28'!E186</f>
        <v>0</v>
      </c>
      <c r="N186" s="52">
        <f>+'DAY27'!N186+'DAY28'!F186</f>
        <v>0</v>
      </c>
      <c r="O186" s="276">
        <f>+'DAY27'!O186+'DAY28'!G186</f>
        <v>0</v>
      </c>
      <c r="P186" s="53">
        <f t="shared" si="56"/>
        <v>0</v>
      </c>
      <c r="Q186" s="54">
        <f t="shared" si="57"/>
        <v>0</v>
      </c>
      <c r="R186" s="55">
        <f t="shared" si="58"/>
        <v>0</v>
      </c>
      <c r="S186" s="52">
        <f t="shared" si="59"/>
        <v>0</v>
      </c>
      <c r="T186" s="276">
        <f t="shared" si="60"/>
        <v>0</v>
      </c>
      <c r="U186" s="62">
        <f t="shared" si="53"/>
        <v>0</v>
      </c>
    </row>
    <row r="187" spans="1:21" x14ac:dyDescent="0.25">
      <c r="A187" s="84" t="s">
        <v>96</v>
      </c>
      <c r="B187" s="52">
        <f>'DAY27'!H187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+(Table130[[#This Row],[OPENING ]]+Table130[[#This Row],[RECEIPTS]]+Table130[[#This Row],[RETURNS]])-(Table130[[#This Row],[EXCHANGED]]+Table130[[#This Row],[SALES]]+Table130[[#This Row],[ISSUES]])</f>
        <v>0</v>
      </c>
      <c r="I187" s="53">
        <v>0</v>
      </c>
      <c r="J187" s="58">
        <f t="shared" si="61"/>
        <v>0</v>
      </c>
      <c r="K187" s="53">
        <f>+'DAY27'!K187+'DAY28'!C187</f>
        <v>0</v>
      </c>
      <c r="L187" s="54">
        <f>+'DAY27'!L187+'DAY28'!D187</f>
        <v>0</v>
      </c>
      <c r="M187" s="55">
        <f>+'DAY27'!M187+'DAY28'!E187</f>
        <v>0</v>
      </c>
      <c r="N187" s="52">
        <f>+'DAY27'!N187+'DAY28'!F187</f>
        <v>0</v>
      </c>
      <c r="O187" s="276">
        <f>+'DAY27'!O187+'DAY28'!G187</f>
        <v>0</v>
      </c>
      <c r="P187" s="53">
        <f t="shared" si="56"/>
        <v>0</v>
      </c>
      <c r="Q187" s="54">
        <f t="shared" si="57"/>
        <v>0</v>
      </c>
      <c r="R187" s="55">
        <f t="shared" si="58"/>
        <v>0</v>
      </c>
      <c r="S187" s="52">
        <f t="shared" si="59"/>
        <v>0</v>
      </c>
      <c r="T187" s="276">
        <f t="shared" si="60"/>
        <v>0</v>
      </c>
      <c r="U187" s="62">
        <f t="shared" si="53"/>
        <v>0</v>
      </c>
    </row>
    <row r="188" spans="1:21" x14ac:dyDescent="0.25">
      <c r="A188" s="84" t="s">
        <v>95</v>
      </c>
      <c r="B188" s="52">
        <f>'DAY27'!H188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+(Table130[[#This Row],[OPENING ]]+Table130[[#This Row],[RECEIPTS]]+Table130[[#This Row],[RETURNS]])-(Table130[[#This Row],[EXCHANGED]]+Table130[[#This Row],[SALES]]+Table130[[#This Row],[ISSUES]])</f>
        <v>9.8000000000000007</v>
      </c>
      <c r="I188" s="53">
        <v>0</v>
      </c>
      <c r="J188" s="58">
        <f t="shared" si="61"/>
        <v>-9.8000000000000007</v>
      </c>
      <c r="K188" s="53">
        <f>+'DAY27'!K188+'DAY28'!C188</f>
        <v>0</v>
      </c>
      <c r="L188" s="54">
        <f>+'DAY27'!L188+'DAY28'!D188</f>
        <v>0</v>
      </c>
      <c r="M188" s="55">
        <f>+'DAY27'!M188+'DAY28'!E188</f>
        <v>0</v>
      </c>
      <c r="N188" s="52">
        <f>+'DAY27'!N188+'DAY28'!F188</f>
        <v>0</v>
      </c>
      <c r="O188" s="276">
        <f>+'DAY27'!O188+'DAY28'!G188</f>
        <v>0</v>
      </c>
      <c r="P188" s="53">
        <f t="shared" si="56"/>
        <v>0</v>
      </c>
      <c r="Q188" s="54">
        <f t="shared" si="57"/>
        <v>0</v>
      </c>
      <c r="R188" s="55">
        <f t="shared" si="58"/>
        <v>0</v>
      </c>
      <c r="S188" s="52">
        <f t="shared" si="59"/>
        <v>0</v>
      </c>
      <c r="T188" s="276">
        <f t="shared" si="60"/>
        <v>0</v>
      </c>
      <c r="U188" s="62">
        <f t="shared" si="53"/>
        <v>0</v>
      </c>
    </row>
    <row r="189" spans="1:21" x14ac:dyDescent="0.25">
      <c r="A189" s="92" t="s">
        <v>98</v>
      </c>
      <c r="B189" s="52">
        <f>'DAY27'!H189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+(Table130[[#This Row],[OPENING ]]+Table130[[#This Row],[RECEIPTS]]+Table130[[#This Row],[RETURNS]])-(Table130[[#This Row],[EXCHANGED]]+Table130[[#This Row],[SALES]]+Table130[[#This Row],[ISSUES]])</f>
        <v>0</v>
      </c>
      <c r="I189" s="53">
        <v>0</v>
      </c>
      <c r="J189" s="58">
        <f t="shared" si="61"/>
        <v>0</v>
      </c>
      <c r="K189" s="53">
        <f>+'DAY27'!K189+'DAY28'!C189</f>
        <v>0</v>
      </c>
      <c r="L189" s="54">
        <f>+'DAY27'!L189+'DAY28'!D189</f>
        <v>0</v>
      </c>
      <c r="M189" s="55">
        <f>+'DAY27'!M189+'DAY28'!E189</f>
        <v>0</v>
      </c>
      <c r="N189" s="52">
        <f>+'DAY27'!N189+'DAY28'!F189</f>
        <v>0</v>
      </c>
      <c r="O189" s="276">
        <f>+'DAY27'!O189+'DAY28'!G189</f>
        <v>0</v>
      </c>
      <c r="P189" s="53">
        <f t="shared" si="56"/>
        <v>0</v>
      </c>
      <c r="Q189" s="54">
        <f t="shared" si="57"/>
        <v>0</v>
      </c>
      <c r="R189" s="55">
        <f t="shared" si="58"/>
        <v>0</v>
      </c>
      <c r="S189" s="52">
        <f t="shared" si="59"/>
        <v>0</v>
      </c>
      <c r="T189" s="276">
        <f t="shared" si="60"/>
        <v>0</v>
      </c>
      <c r="U189" s="62">
        <f t="shared" si="53"/>
        <v>0</v>
      </c>
    </row>
    <row r="190" spans="1:21" x14ac:dyDescent="0.25">
      <c r="A190" s="92" t="s">
        <v>99</v>
      </c>
      <c r="B190" s="52">
        <f>'DAY27'!H190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+(Table130[[#This Row],[OPENING ]]+Table130[[#This Row],[RECEIPTS]]+Table130[[#This Row],[RETURNS]])-(Table130[[#This Row],[EXCHANGED]]+Table130[[#This Row],[SALES]]+Table130[[#This Row],[ISSUES]])</f>
        <v>0</v>
      </c>
      <c r="I190" s="53">
        <v>0</v>
      </c>
      <c r="J190" s="58">
        <f t="shared" si="61"/>
        <v>0</v>
      </c>
      <c r="K190" s="53">
        <f>+'DAY27'!K190+'DAY28'!C190</f>
        <v>0</v>
      </c>
      <c r="L190" s="54">
        <f>+'DAY27'!L190+'DAY28'!D190</f>
        <v>0</v>
      </c>
      <c r="M190" s="55">
        <f>+'DAY27'!M190+'DAY28'!E190</f>
        <v>0</v>
      </c>
      <c r="N190" s="52">
        <f>+'DAY27'!N190+'DAY28'!F190</f>
        <v>0</v>
      </c>
      <c r="O190" s="276">
        <f>+'DAY27'!O190+'DAY28'!G190</f>
        <v>0</v>
      </c>
      <c r="P190" s="53">
        <f t="shared" si="56"/>
        <v>0</v>
      </c>
      <c r="Q190" s="54">
        <f t="shared" si="57"/>
        <v>0</v>
      </c>
      <c r="R190" s="55">
        <f t="shared" si="58"/>
        <v>0</v>
      </c>
      <c r="S190" s="52">
        <f t="shared" si="59"/>
        <v>0</v>
      </c>
      <c r="T190" s="276">
        <f t="shared" si="60"/>
        <v>0</v>
      </c>
      <c r="U190" s="62">
        <f t="shared" si="53"/>
        <v>0</v>
      </c>
    </row>
    <row r="191" spans="1:21" x14ac:dyDescent="0.25">
      <c r="A191" s="93" t="s">
        <v>100</v>
      </c>
      <c r="B191" s="52">
        <f>'DAY27'!H191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+(Table130[[#This Row],[OPENING ]]+Table130[[#This Row],[RECEIPTS]]+Table130[[#This Row],[RETURNS]])-(Table130[[#This Row],[EXCHANGED]]+Table130[[#This Row],[SALES]]+Table130[[#This Row],[ISSUES]])</f>
        <v>35</v>
      </c>
      <c r="I191" s="53">
        <v>0</v>
      </c>
      <c r="J191" s="58">
        <f t="shared" si="61"/>
        <v>-35</v>
      </c>
      <c r="K191" s="53">
        <f>+'DAY27'!K191+'DAY28'!C191</f>
        <v>25</v>
      </c>
      <c r="L191" s="54">
        <f>+'DAY27'!L191+'DAY28'!D191</f>
        <v>0</v>
      </c>
      <c r="M191" s="55">
        <f>+'DAY27'!M191+'DAY28'!E191</f>
        <v>0</v>
      </c>
      <c r="N191" s="52">
        <f>+'DAY27'!N191+'DAY28'!F191</f>
        <v>0</v>
      </c>
      <c r="O191" s="276">
        <f>+'DAY27'!O191+'DAY28'!G191</f>
        <v>0</v>
      </c>
      <c r="P191" s="53">
        <f t="shared" si="56"/>
        <v>0.8928571428571429</v>
      </c>
      <c r="Q191" s="54">
        <f t="shared" si="57"/>
        <v>0</v>
      </c>
      <c r="R191" s="55">
        <f t="shared" si="58"/>
        <v>0</v>
      </c>
      <c r="S191" s="52">
        <f t="shared" si="59"/>
        <v>0</v>
      </c>
      <c r="T191" s="276">
        <f t="shared" si="60"/>
        <v>0</v>
      </c>
      <c r="U191" s="62">
        <f t="shared" si="53"/>
        <v>39.199999999999996</v>
      </c>
    </row>
    <row r="192" spans="1:21" x14ac:dyDescent="0.25">
      <c r="A192" s="81" t="s">
        <v>101</v>
      </c>
      <c r="B192" s="52">
        <f>'DAY27'!H192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+(Table130[[#This Row],[OPENING ]]+Table130[[#This Row],[RECEIPTS]]+Table130[[#This Row],[RETURNS]])-(Table130[[#This Row],[EXCHANGED]]+Table130[[#This Row],[SALES]]+Table130[[#This Row],[ISSUES]])</f>
        <v>10.199999999999999</v>
      </c>
      <c r="I192" s="53">
        <v>0</v>
      </c>
      <c r="J192" s="58">
        <f t="shared" si="61"/>
        <v>-10.199999999999999</v>
      </c>
      <c r="K192" s="53">
        <f>+'DAY27'!K192+'DAY28'!C192</f>
        <v>0</v>
      </c>
      <c r="L192" s="54">
        <f>+'DAY27'!L192+'DAY28'!D192</f>
        <v>0</v>
      </c>
      <c r="M192" s="55">
        <f>+'DAY27'!M192+'DAY28'!E192</f>
        <v>0</v>
      </c>
      <c r="N192" s="52">
        <f>+'DAY27'!N192+'DAY28'!F192</f>
        <v>0</v>
      </c>
      <c r="O192" s="276">
        <f>+'DAY27'!O192+'DAY28'!G192</f>
        <v>0</v>
      </c>
      <c r="P192" s="53">
        <f t="shared" si="56"/>
        <v>0</v>
      </c>
      <c r="Q192" s="54">
        <f t="shared" si="57"/>
        <v>0</v>
      </c>
      <c r="R192" s="55">
        <f t="shared" si="58"/>
        <v>0</v>
      </c>
      <c r="S192" s="52">
        <f t="shared" si="59"/>
        <v>0</v>
      </c>
      <c r="T192" s="276">
        <f t="shared" si="60"/>
        <v>0</v>
      </c>
      <c r="U192" s="62">
        <f t="shared" si="53"/>
        <v>0</v>
      </c>
    </row>
    <row r="193" spans="1:21" x14ac:dyDescent="0.25">
      <c r="A193" s="109" t="s">
        <v>102</v>
      </c>
      <c r="B193" s="52">
        <f>'DAY27'!H193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+(Table130[[#This Row],[OPENING ]]+Table130[[#This Row],[RECEIPTS]]+Table130[[#This Row],[RETURNS]])-(Table130[[#This Row],[EXCHANGED]]+Table130[[#This Row],[SALES]]+Table130[[#This Row],[ISSUES]])</f>
        <v>0</v>
      </c>
      <c r="I193" s="53">
        <v>0</v>
      </c>
      <c r="J193" s="58">
        <f t="shared" si="61"/>
        <v>0</v>
      </c>
      <c r="K193" s="53">
        <f>+'DAY27'!K193+'DAY28'!C193</f>
        <v>0</v>
      </c>
      <c r="L193" s="54">
        <f>+'DAY27'!L193+'DAY28'!D193</f>
        <v>0</v>
      </c>
      <c r="M193" s="55">
        <f>+'DAY27'!M193+'DAY28'!E193</f>
        <v>0</v>
      </c>
      <c r="N193" s="52">
        <f>+'DAY27'!N193+'DAY28'!F193</f>
        <v>0</v>
      </c>
      <c r="O193" s="276">
        <f>+'DAY27'!O193+'DAY28'!G193</f>
        <v>0</v>
      </c>
      <c r="P193" s="53">
        <f t="shared" si="56"/>
        <v>0</v>
      </c>
      <c r="Q193" s="54">
        <f t="shared" si="57"/>
        <v>0</v>
      </c>
      <c r="R193" s="55">
        <f t="shared" si="58"/>
        <v>0</v>
      </c>
      <c r="S193" s="52">
        <f t="shared" si="59"/>
        <v>0</v>
      </c>
      <c r="T193" s="276">
        <f t="shared" si="60"/>
        <v>0</v>
      </c>
      <c r="U193" s="62">
        <f t="shared" si="53"/>
        <v>0</v>
      </c>
    </row>
    <row r="194" spans="1:21" x14ac:dyDescent="0.25">
      <c r="A194" s="318" t="s">
        <v>103</v>
      </c>
      <c r="B194" s="52">
        <f>'DAY27'!H194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+(Table130[[#This Row],[OPENING ]]+Table130[[#This Row],[RECEIPTS]]+Table130[[#This Row],[RETURNS]])-(Table130[[#This Row],[EXCHANGED]]+Table130[[#This Row],[SALES]]+Table130[[#This Row],[ISSUES]])</f>
        <v>855.4</v>
      </c>
      <c r="I194" s="53">
        <v>0</v>
      </c>
      <c r="J194" s="58">
        <f t="shared" si="61"/>
        <v>-855.4</v>
      </c>
      <c r="K194" s="53">
        <f>+'DAY27'!K194+'DAY28'!C194</f>
        <v>0</v>
      </c>
      <c r="L194" s="54">
        <f>+'DAY27'!L194+'DAY28'!D194</f>
        <v>0</v>
      </c>
      <c r="M194" s="55">
        <f>+'DAY27'!M194+'DAY28'!E194</f>
        <v>0</v>
      </c>
      <c r="N194" s="52">
        <f>+'DAY27'!N194+'DAY28'!F194</f>
        <v>0</v>
      </c>
      <c r="O194" s="276">
        <f>+'DAY27'!O194+'DAY28'!G194</f>
        <v>0</v>
      </c>
      <c r="P194" s="53">
        <f t="shared" si="56"/>
        <v>0</v>
      </c>
      <c r="Q194" s="54">
        <f t="shared" si="57"/>
        <v>0</v>
      </c>
      <c r="R194" s="55">
        <f t="shared" si="58"/>
        <v>0</v>
      </c>
      <c r="S194" s="52">
        <f t="shared" si="59"/>
        <v>0</v>
      </c>
      <c r="T194" s="276">
        <f t="shared" si="60"/>
        <v>0</v>
      </c>
      <c r="U194" s="62">
        <f t="shared" si="53"/>
        <v>0</v>
      </c>
    </row>
    <row r="195" spans="1:21" x14ac:dyDescent="0.25">
      <c r="A195" s="87" t="s">
        <v>247</v>
      </c>
      <c r="B195" s="52">
        <f>'DAY27'!H195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+(Table130[[#This Row],[OPENING ]]+Table130[[#This Row],[RECEIPTS]]+Table130[[#This Row],[RETURNS]])-(Table130[[#This Row],[EXCHANGED]]+Table130[[#This Row],[SALES]]+Table130[[#This Row],[ISSUES]])</f>
        <v>3516.4</v>
      </c>
      <c r="I195" s="53">
        <v>0</v>
      </c>
      <c r="J195" s="58">
        <f t="shared" si="61"/>
        <v>-3516.4</v>
      </c>
      <c r="K195" s="53">
        <f>+'DAY27'!K195+'DAY28'!C195</f>
        <v>0</v>
      </c>
      <c r="L195" s="54">
        <f>+'DAY27'!L195+'DAY28'!D195</f>
        <v>9.6</v>
      </c>
      <c r="M195" s="55">
        <f>+'DAY27'!M195+'DAY28'!E195</f>
        <v>0</v>
      </c>
      <c r="N195" s="52">
        <f>+'DAY27'!N195+'DAY28'!F195</f>
        <v>0</v>
      </c>
      <c r="O195" s="276">
        <f>+'DAY27'!O195+'DAY28'!G195</f>
        <v>0</v>
      </c>
      <c r="P195" s="53">
        <f t="shared" si="56"/>
        <v>0</v>
      </c>
      <c r="Q195" s="54">
        <f t="shared" si="57"/>
        <v>0.34285714285714286</v>
      </c>
      <c r="R195" s="55">
        <f t="shared" si="58"/>
        <v>0</v>
      </c>
      <c r="S195" s="52">
        <f t="shared" si="59"/>
        <v>0</v>
      </c>
      <c r="T195" s="276">
        <f t="shared" si="60"/>
        <v>0</v>
      </c>
      <c r="U195" s="62">
        <f t="shared" si="53"/>
        <v>10256.166666666666</v>
      </c>
    </row>
    <row r="196" spans="1:21" x14ac:dyDescent="0.25">
      <c r="A196" s="87" t="s">
        <v>104</v>
      </c>
      <c r="B196" s="52">
        <f>'DAY27'!H196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+(Table130[[#This Row],[OPENING ]]+Table130[[#This Row],[RECEIPTS]]+Table130[[#This Row],[RETURNS]])-(Table130[[#This Row],[EXCHANGED]]+Table130[[#This Row],[SALES]]+Table130[[#This Row],[ISSUES]])</f>
        <v>200</v>
      </c>
      <c r="I196" s="53">
        <v>0</v>
      </c>
      <c r="J196" s="58">
        <f t="shared" si="61"/>
        <v>-200</v>
      </c>
      <c r="K196" s="53">
        <f>+'DAY27'!K196+'DAY28'!C196</f>
        <v>0</v>
      </c>
      <c r="L196" s="54">
        <f>+'DAY27'!L196+'DAY28'!D196</f>
        <v>0</v>
      </c>
      <c r="M196" s="55">
        <f>+'DAY27'!M196+'DAY28'!E196</f>
        <v>0</v>
      </c>
      <c r="N196" s="52">
        <f>+'DAY27'!N196+'DAY28'!F196</f>
        <v>0</v>
      </c>
      <c r="O196" s="276">
        <f>+'DAY27'!O196+'DAY28'!G196</f>
        <v>0</v>
      </c>
      <c r="P196" s="53">
        <f t="shared" si="56"/>
        <v>0</v>
      </c>
      <c r="Q196" s="54">
        <f t="shared" si="57"/>
        <v>0</v>
      </c>
      <c r="R196" s="55">
        <f t="shared" si="58"/>
        <v>0</v>
      </c>
      <c r="S196" s="52">
        <f t="shared" si="59"/>
        <v>0</v>
      </c>
      <c r="T196" s="276">
        <f t="shared" si="60"/>
        <v>0</v>
      </c>
      <c r="U196" s="62">
        <f t="shared" si="53"/>
        <v>0</v>
      </c>
    </row>
    <row r="197" spans="1:21" x14ac:dyDescent="0.25">
      <c r="A197" s="85" t="s">
        <v>118</v>
      </c>
      <c r="B197" s="52">
        <f>'DAY27'!H197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+(Table130[[#This Row],[OPENING ]]+Table130[[#This Row],[RECEIPTS]]+Table130[[#This Row],[RETURNS]])-(Table130[[#This Row],[EXCHANGED]]+Table130[[#This Row],[SALES]]+Table130[[#This Row],[ISSUES]])</f>
        <v>0</v>
      </c>
      <c r="I197" s="53">
        <v>0</v>
      </c>
      <c r="J197" s="58">
        <f t="shared" si="61"/>
        <v>0</v>
      </c>
      <c r="K197" s="53">
        <f>+'DAY27'!K197+'DAY28'!C197</f>
        <v>0</v>
      </c>
      <c r="L197" s="54">
        <f>+'DAY27'!L197+'DAY28'!D197</f>
        <v>0</v>
      </c>
      <c r="M197" s="55">
        <f>+'DAY27'!M197+'DAY28'!E197</f>
        <v>0</v>
      </c>
      <c r="N197" s="52">
        <f>+'DAY27'!N197+'DAY28'!F197</f>
        <v>0</v>
      </c>
      <c r="O197" s="276">
        <f>+'DAY27'!O197+'DAY28'!G197</f>
        <v>0</v>
      </c>
      <c r="P197" s="53">
        <f t="shared" si="56"/>
        <v>0</v>
      </c>
      <c r="Q197" s="54">
        <f t="shared" si="57"/>
        <v>0</v>
      </c>
      <c r="R197" s="55">
        <f t="shared" si="58"/>
        <v>0</v>
      </c>
      <c r="S197" s="52">
        <f t="shared" si="59"/>
        <v>0</v>
      </c>
      <c r="T197" s="276">
        <f t="shared" si="60"/>
        <v>0</v>
      </c>
      <c r="U197" s="62">
        <f t="shared" si="53"/>
        <v>0</v>
      </c>
    </row>
    <row r="198" spans="1:21" x14ac:dyDescent="0.25">
      <c r="A198" s="94" t="s">
        <v>119</v>
      </c>
      <c r="B198" s="52">
        <f>'DAY27'!H198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+(Table130[[#This Row],[OPENING ]]+Table130[[#This Row],[RECEIPTS]]+Table130[[#This Row],[RETURNS]])-(Table130[[#This Row],[EXCHANGED]]+Table130[[#This Row],[SALES]]+Table130[[#This Row],[ISSUES]])</f>
        <v>0</v>
      </c>
      <c r="I198" s="53">
        <v>0</v>
      </c>
      <c r="J198" s="58">
        <f t="shared" si="61"/>
        <v>0</v>
      </c>
      <c r="K198" s="53">
        <f>+'DAY27'!K198+'DAY28'!C198</f>
        <v>0</v>
      </c>
      <c r="L198" s="54">
        <f>+'DAY27'!L198+'DAY28'!D198</f>
        <v>0</v>
      </c>
      <c r="M198" s="55">
        <f>+'DAY27'!M198+'DAY28'!E198</f>
        <v>0</v>
      </c>
      <c r="N198" s="52">
        <f>+'DAY27'!N198+'DAY28'!F198</f>
        <v>0</v>
      </c>
      <c r="O198" s="276">
        <f>+'DAY27'!O198+'DAY28'!G198</f>
        <v>0</v>
      </c>
      <c r="P198" s="53">
        <f t="shared" si="56"/>
        <v>0</v>
      </c>
      <c r="Q198" s="54">
        <f t="shared" si="57"/>
        <v>0</v>
      </c>
      <c r="R198" s="55">
        <f t="shared" si="58"/>
        <v>0</v>
      </c>
      <c r="S198" s="52">
        <f t="shared" si="59"/>
        <v>0</v>
      </c>
      <c r="T198" s="276">
        <f t="shared" si="60"/>
        <v>0</v>
      </c>
      <c r="U198" s="62">
        <f t="shared" si="53"/>
        <v>0</v>
      </c>
    </row>
    <row r="199" spans="1:21" x14ac:dyDescent="0.25">
      <c r="A199" s="84" t="s">
        <v>145</v>
      </c>
      <c r="B199" s="52">
        <f>'DAY27'!H199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+(Table130[[#This Row],[OPENING ]]+Table130[[#This Row],[RECEIPTS]]+Table130[[#This Row],[RETURNS]])-(Table130[[#This Row],[EXCHANGED]]+Table130[[#This Row],[SALES]]+Table130[[#This Row],[ISSUES]])</f>
        <v>0</v>
      </c>
      <c r="I199" s="53">
        <v>0</v>
      </c>
      <c r="J199" s="58">
        <f t="shared" si="61"/>
        <v>0</v>
      </c>
      <c r="K199" s="53">
        <f>+'DAY27'!K199+'DAY28'!C199</f>
        <v>0</v>
      </c>
      <c r="L199" s="54">
        <f>+'DAY27'!L199+'DAY28'!D199</f>
        <v>0</v>
      </c>
      <c r="M199" s="55">
        <f>+'DAY27'!M199+'DAY28'!E199</f>
        <v>0</v>
      </c>
      <c r="N199" s="52">
        <f>+'DAY27'!N199+'DAY28'!F199</f>
        <v>0</v>
      </c>
      <c r="O199" s="276">
        <f>+'DAY27'!O199+'DAY28'!G199</f>
        <v>0</v>
      </c>
      <c r="P199" s="53">
        <f t="shared" si="56"/>
        <v>0</v>
      </c>
      <c r="Q199" s="54">
        <f t="shared" si="57"/>
        <v>0</v>
      </c>
      <c r="R199" s="55">
        <f t="shared" si="58"/>
        <v>0</v>
      </c>
      <c r="S199" s="52">
        <f t="shared" si="59"/>
        <v>0</v>
      </c>
      <c r="T199" s="276">
        <f t="shared" si="60"/>
        <v>0</v>
      </c>
      <c r="U199" s="62">
        <f t="shared" si="53"/>
        <v>0</v>
      </c>
    </row>
    <row r="200" spans="1:21" x14ac:dyDescent="0.25">
      <c r="A200" s="88" t="s">
        <v>218</v>
      </c>
      <c r="B200" s="52">
        <f>'DAY27'!H200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+(Table130[[#This Row],[OPENING ]]+Table130[[#This Row],[RECEIPTS]]+Table130[[#This Row],[RETURNS]])-(Table130[[#This Row],[EXCHANGED]]+Table130[[#This Row],[SALES]]+Table130[[#This Row],[ISSUES]])</f>
        <v>0</v>
      </c>
      <c r="I200" s="53">
        <v>0</v>
      </c>
      <c r="J200" s="58">
        <f t="shared" si="61"/>
        <v>0</v>
      </c>
      <c r="K200" s="53">
        <f>+'DAY27'!K200+'DAY28'!C200</f>
        <v>0</v>
      </c>
      <c r="L200" s="54">
        <f>+'DAY27'!L200+'DAY28'!D200</f>
        <v>0</v>
      </c>
      <c r="M200" s="55">
        <f>+'DAY27'!M200+'DAY28'!E200</f>
        <v>0</v>
      </c>
      <c r="N200" s="52">
        <f>+'DAY27'!N200+'DAY28'!F200</f>
        <v>0</v>
      </c>
      <c r="O200" s="276">
        <f>+'DAY27'!O200+'DAY28'!G200</f>
        <v>0</v>
      </c>
      <c r="P200" s="53">
        <f t="shared" si="56"/>
        <v>0</v>
      </c>
      <c r="Q200" s="54">
        <f t="shared" si="57"/>
        <v>0</v>
      </c>
      <c r="R200" s="55">
        <f t="shared" si="58"/>
        <v>0</v>
      </c>
      <c r="S200" s="52">
        <f t="shared" si="59"/>
        <v>0</v>
      </c>
      <c r="T200" s="276">
        <f t="shared" si="60"/>
        <v>0</v>
      </c>
      <c r="U200" s="62">
        <f t="shared" si="53"/>
        <v>0</v>
      </c>
    </row>
    <row r="201" spans="1:21" x14ac:dyDescent="0.25">
      <c r="A201" s="88" t="s">
        <v>219</v>
      </c>
      <c r="B201" s="52">
        <f>'DAY27'!H201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+(Table130[[#This Row],[OPENING ]]+Table130[[#This Row],[RECEIPTS]]+Table130[[#This Row],[RETURNS]])-(Table130[[#This Row],[EXCHANGED]]+Table130[[#This Row],[SALES]]+Table130[[#This Row],[ISSUES]])</f>
        <v>0</v>
      </c>
      <c r="I201" s="53">
        <v>0</v>
      </c>
      <c r="J201" s="58">
        <f t="shared" si="61"/>
        <v>0</v>
      </c>
      <c r="K201" s="53">
        <f>+'DAY27'!K201+'DAY28'!C201</f>
        <v>0</v>
      </c>
      <c r="L201" s="54">
        <f>+'DAY27'!L201+'DAY28'!D201</f>
        <v>0</v>
      </c>
      <c r="M201" s="55">
        <f>+'DAY27'!M201+'DAY28'!E201</f>
        <v>0</v>
      </c>
      <c r="N201" s="52">
        <f>+'DAY27'!N201+'DAY28'!F201</f>
        <v>0</v>
      </c>
      <c r="O201" s="276">
        <f>+'DAY27'!O201+'DAY28'!G201</f>
        <v>0</v>
      </c>
      <c r="P201" s="53">
        <f t="shared" si="56"/>
        <v>0</v>
      </c>
      <c r="Q201" s="54">
        <f t="shared" si="57"/>
        <v>0</v>
      </c>
      <c r="R201" s="55">
        <f t="shared" si="58"/>
        <v>0</v>
      </c>
      <c r="S201" s="52">
        <f t="shared" si="59"/>
        <v>0</v>
      </c>
      <c r="T201" s="276">
        <f t="shared" si="60"/>
        <v>0</v>
      </c>
      <c r="U201" s="62">
        <f t="shared" si="53"/>
        <v>0</v>
      </c>
    </row>
    <row r="202" spans="1:21" x14ac:dyDescent="0.25">
      <c r="A202" s="317" t="s">
        <v>234</v>
      </c>
      <c r="B202" s="52">
        <f>'DAY27'!H202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+(Table130[[#This Row],[OPENING ]]+Table130[[#This Row],[RECEIPTS]]+Table130[[#This Row],[RETURNS]])-(Table130[[#This Row],[EXCHANGED]]+Table130[[#This Row],[SALES]]+Table130[[#This Row],[ISSUES]])</f>
        <v>0.19999999999999896</v>
      </c>
      <c r="I202" s="53">
        <v>0</v>
      </c>
      <c r="J202" s="58">
        <f t="shared" si="61"/>
        <v>-0.19999999999999896</v>
      </c>
      <c r="K202" s="53">
        <f>+'DAY27'!K202+'DAY28'!C202</f>
        <v>0</v>
      </c>
      <c r="L202" s="54">
        <f>+'DAY27'!L202+'DAY28'!D202</f>
        <v>0</v>
      </c>
      <c r="M202" s="55">
        <f>+'DAY27'!M202+'DAY28'!E202</f>
        <v>0</v>
      </c>
      <c r="N202" s="52">
        <f>+'DAY27'!N202+'DAY28'!F202</f>
        <v>0</v>
      </c>
      <c r="O202" s="276">
        <f>+'DAY27'!O202+'DAY28'!G202</f>
        <v>11.08</v>
      </c>
      <c r="P202" s="53">
        <f t="shared" si="56"/>
        <v>0</v>
      </c>
      <c r="Q202" s="54">
        <f t="shared" si="57"/>
        <v>0</v>
      </c>
      <c r="R202" s="55">
        <f t="shared" si="58"/>
        <v>0</v>
      </c>
      <c r="S202" s="52">
        <f t="shared" si="59"/>
        <v>0</v>
      </c>
      <c r="T202" s="276">
        <f t="shared" si="60"/>
        <v>0.39571428571428574</v>
      </c>
      <c r="U202" s="62">
        <f t="shared" si="53"/>
        <v>0.50541516245487095</v>
      </c>
    </row>
    <row r="203" spans="1:21" x14ac:dyDescent="0.25">
      <c r="A203" s="319" t="s">
        <v>224</v>
      </c>
      <c r="B203" s="52">
        <f>'DAY27'!H203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+(Table130[[#This Row],[OPENING ]]+Table130[[#This Row],[RECEIPTS]]+Table130[[#This Row],[RETURNS]])-(Table130[[#This Row],[EXCHANGED]]+Table130[[#This Row],[SALES]]+Table130[[#This Row],[ISSUES]])</f>
        <v>3.4</v>
      </c>
      <c r="I203" s="53">
        <v>0</v>
      </c>
      <c r="J203" s="58">
        <f t="shared" si="61"/>
        <v>-3.4</v>
      </c>
      <c r="K203" s="53">
        <f>+'DAY27'!K203+'DAY28'!C203</f>
        <v>0</v>
      </c>
      <c r="L203" s="54">
        <f>+'DAY27'!L203+'DAY28'!D203</f>
        <v>0</v>
      </c>
      <c r="M203" s="55">
        <f>+'DAY27'!M203+'DAY28'!E203</f>
        <v>0</v>
      </c>
      <c r="N203" s="52">
        <f>+'DAY27'!N203+'DAY28'!F203</f>
        <v>0</v>
      </c>
      <c r="O203" s="276">
        <f>+'DAY27'!O203+'DAY28'!G203</f>
        <v>0</v>
      </c>
      <c r="P203" s="53">
        <f t="shared" si="56"/>
        <v>0</v>
      </c>
      <c r="Q203" s="54">
        <f t="shared" si="57"/>
        <v>0</v>
      </c>
      <c r="R203" s="55">
        <f t="shared" si="58"/>
        <v>0</v>
      </c>
      <c r="S203" s="52">
        <f t="shared" si="59"/>
        <v>0</v>
      </c>
      <c r="T203" s="276">
        <f t="shared" si="60"/>
        <v>0</v>
      </c>
      <c r="U203" s="62">
        <f t="shared" si="53"/>
        <v>0</v>
      </c>
    </row>
    <row r="204" spans="1:21" x14ac:dyDescent="0.25">
      <c r="A204" s="105" t="s">
        <v>237</v>
      </c>
      <c r="B204" s="52">
        <f>'DAY27'!H204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+(Table130[[#This Row],[OPENING ]]+Table130[[#This Row],[RECEIPTS]]+Table130[[#This Row],[RETURNS]])-(Table130[[#This Row],[EXCHANGED]]+Table130[[#This Row],[SALES]]+Table130[[#This Row],[ISSUES]])</f>
        <v>0</v>
      </c>
      <c r="I204" s="53">
        <v>0</v>
      </c>
      <c r="J204" s="58">
        <f t="shared" si="61"/>
        <v>0</v>
      </c>
      <c r="K204" s="53">
        <f>+'DAY27'!K204+'DAY28'!C204</f>
        <v>0</v>
      </c>
      <c r="L204" s="54">
        <f>+'DAY27'!L204+'DAY28'!D204</f>
        <v>0</v>
      </c>
      <c r="M204" s="55">
        <f>+'DAY27'!M204+'DAY28'!E204</f>
        <v>0</v>
      </c>
      <c r="N204" s="52">
        <f>+'DAY27'!N204+'DAY28'!F204</f>
        <v>0</v>
      </c>
      <c r="O204" s="276">
        <f>+'DAY27'!O204+'DAY28'!G204</f>
        <v>0</v>
      </c>
      <c r="P204" s="53">
        <f t="shared" si="56"/>
        <v>0</v>
      </c>
      <c r="Q204" s="54">
        <f t="shared" si="57"/>
        <v>0</v>
      </c>
      <c r="R204" s="55">
        <f t="shared" si="58"/>
        <v>0</v>
      </c>
      <c r="S204" s="52">
        <f t="shared" si="59"/>
        <v>0</v>
      </c>
      <c r="T204" s="276">
        <f t="shared" si="60"/>
        <v>0</v>
      </c>
      <c r="U204" s="62">
        <f t="shared" si="53"/>
        <v>0</v>
      </c>
    </row>
    <row r="205" spans="1:21" x14ac:dyDescent="0.25">
      <c r="A205" s="87" t="s">
        <v>238</v>
      </c>
      <c r="B205" s="52">
        <f>'DAY27'!H205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+(Table130[[#This Row],[OPENING ]]+Table130[[#This Row],[RECEIPTS]]+Table130[[#This Row],[RETURNS]])-(Table130[[#This Row],[EXCHANGED]]+Table130[[#This Row],[SALES]]+Table130[[#This Row],[ISSUES]])</f>
        <v>0</v>
      </c>
      <c r="I205" s="53">
        <v>0</v>
      </c>
      <c r="J205" s="58">
        <f t="shared" si="61"/>
        <v>0</v>
      </c>
      <c r="K205" s="53">
        <f>+'DAY27'!K205+'DAY28'!C205</f>
        <v>0</v>
      </c>
      <c r="L205" s="54">
        <f>+'DAY27'!L205+'DAY28'!D205</f>
        <v>0</v>
      </c>
      <c r="M205" s="55">
        <f>+'DAY27'!M205+'DAY28'!E205</f>
        <v>0</v>
      </c>
      <c r="N205" s="52">
        <f>+'DAY27'!N205+'DAY28'!F205</f>
        <v>0</v>
      </c>
      <c r="O205" s="276">
        <f>+'DAY27'!O205+'DAY28'!G205</f>
        <v>0</v>
      </c>
      <c r="P205" s="53">
        <f t="shared" si="56"/>
        <v>0</v>
      </c>
      <c r="Q205" s="54">
        <f t="shared" si="57"/>
        <v>0</v>
      </c>
      <c r="R205" s="55">
        <f t="shared" si="58"/>
        <v>0</v>
      </c>
      <c r="S205" s="52">
        <f t="shared" si="59"/>
        <v>0</v>
      </c>
      <c r="T205" s="276">
        <f t="shared" si="60"/>
        <v>0</v>
      </c>
      <c r="U205" s="62">
        <f t="shared" si="53"/>
        <v>0</v>
      </c>
    </row>
    <row r="206" spans="1:21" x14ac:dyDescent="0.25">
      <c r="A206" s="87" t="s">
        <v>239</v>
      </c>
      <c r="B206" s="52">
        <f>'DAY27'!H206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+(Table130[[#This Row],[OPENING ]]+Table130[[#This Row],[RECEIPTS]]+Table130[[#This Row],[RETURNS]])-(Table130[[#This Row],[EXCHANGED]]+Table130[[#This Row],[SALES]]+Table130[[#This Row],[ISSUES]])</f>
        <v>0</v>
      </c>
      <c r="I206" s="53">
        <v>0</v>
      </c>
      <c r="J206" s="58">
        <f t="shared" si="61"/>
        <v>0</v>
      </c>
      <c r="K206" s="53">
        <f>+'DAY27'!K206+'DAY28'!C206</f>
        <v>0</v>
      </c>
      <c r="L206" s="54">
        <f>+'DAY27'!L206+'DAY28'!D206</f>
        <v>0</v>
      </c>
      <c r="M206" s="55">
        <f>+'DAY27'!M206+'DAY28'!E206</f>
        <v>0</v>
      </c>
      <c r="N206" s="52">
        <f>+'DAY27'!N206+'DAY28'!F206</f>
        <v>0</v>
      </c>
      <c r="O206" s="276">
        <f>+'DAY27'!O206+'DAY28'!G206</f>
        <v>0</v>
      </c>
      <c r="P206" s="53">
        <f t="shared" si="56"/>
        <v>0</v>
      </c>
      <c r="Q206" s="54">
        <f t="shared" si="57"/>
        <v>0</v>
      </c>
      <c r="R206" s="55">
        <f t="shared" si="58"/>
        <v>0</v>
      </c>
      <c r="S206" s="52">
        <f t="shared" si="59"/>
        <v>0</v>
      </c>
      <c r="T206" s="276">
        <f t="shared" si="60"/>
        <v>0</v>
      </c>
      <c r="U206" s="62">
        <f t="shared" si="53"/>
        <v>0</v>
      </c>
    </row>
    <row r="207" spans="1:21" x14ac:dyDescent="0.25">
      <c r="A207" s="85" t="s">
        <v>242</v>
      </c>
      <c r="B207" s="52">
        <f>'DAY27'!H207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+(Table130[[#This Row],[OPENING ]]+Table130[[#This Row],[RECEIPTS]]+Table130[[#This Row],[RETURNS]])-(Table130[[#This Row],[EXCHANGED]]+Table130[[#This Row],[SALES]]+Table130[[#This Row],[ISSUES]])</f>
        <v>0</v>
      </c>
      <c r="I207" s="53">
        <v>0</v>
      </c>
      <c r="J207" s="58">
        <f t="shared" si="61"/>
        <v>0</v>
      </c>
      <c r="K207" s="53">
        <f>+'DAY27'!K207+'DAY28'!C207</f>
        <v>0</v>
      </c>
      <c r="L207" s="54">
        <f>+'DAY27'!L207+'DAY28'!D207</f>
        <v>0</v>
      </c>
      <c r="M207" s="55">
        <f>+'DAY27'!M207+'DAY28'!E207</f>
        <v>0</v>
      </c>
      <c r="N207" s="52">
        <f>+'DAY27'!N207+'DAY28'!F207</f>
        <v>0</v>
      </c>
      <c r="O207" s="276">
        <f>+'DAY27'!O207+'DAY28'!G207</f>
        <v>0</v>
      </c>
      <c r="P207" s="53">
        <f t="shared" si="56"/>
        <v>0</v>
      </c>
      <c r="Q207" s="54">
        <f t="shared" si="57"/>
        <v>0</v>
      </c>
      <c r="R207" s="55">
        <f t="shared" si="58"/>
        <v>0</v>
      </c>
      <c r="S207" s="52">
        <f t="shared" si="59"/>
        <v>0</v>
      </c>
      <c r="T207" s="276">
        <f t="shared" si="60"/>
        <v>0</v>
      </c>
      <c r="U207" s="62">
        <f t="shared" si="53"/>
        <v>0</v>
      </c>
    </row>
    <row r="208" spans="1:21" x14ac:dyDescent="0.25">
      <c r="A208" s="85" t="s">
        <v>250</v>
      </c>
      <c r="B208" s="52">
        <f>'DAY27'!H208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+(Table130[[#This Row],[OPENING ]]+Table130[[#This Row],[RECEIPTS]]+Table130[[#This Row],[RETURNS]])-(Table130[[#This Row],[EXCHANGED]]+Table130[[#This Row],[SALES]]+Table130[[#This Row],[ISSUES]])</f>
        <v>275</v>
      </c>
      <c r="I208" s="53">
        <v>0</v>
      </c>
      <c r="J208" s="58">
        <f t="shared" si="61"/>
        <v>-275</v>
      </c>
      <c r="K208" s="53">
        <f>+'DAY27'!K208+'DAY28'!C208</f>
        <v>500</v>
      </c>
      <c r="L208" s="54">
        <f>+'DAY27'!L208+'DAY28'!D208</f>
        <v>0</v>
      </c>
      <c r="M208" s="55">
        <f>+'DAY27'!M208+'DAY28'!E208</f>
        <v>0</v>
      </c>
      <c r="N208" s="52">
        <f>+'DAY27'!N208+'DAY28'!F208</f>
        <v>0</v>
      </c>
      <c r="O208" s="276">
        <f>+'DAY27'!O208+'DAY28'!G208</f>
        <v>525</v>
      </c>
      <c r="P208" s="53">
        <f t="shared" si="56"/>
        <v>17.857142857142858</v>
      </c>
      <c r="Q208" s="54">
        <f t="shared" si="57"/>
        <v>0</v>
      </c>
      <c r="R208" s="55">
        <f t="shared" si="58"/>
        <v>0</v>
      </c>
      <c r="S208" s="52">
        <f t="shared" si="59"/>
        <v>0</v>
      </c>
      <c r="T208" s="276">
        <f t="shared" si="60"/>
        <v>18.75</v>
      </c>
      <c r="U208" s="62">
        <f t="shared" si="53"/>
        <v>7.5121951219512191</v>
      </c>
    </row>
    <row r="209" spans="1:21" x14ac:dyDescent="0.25">
      <c r="A209" s="87" t="s">
        <v>251</v>
      </c>
      <c r="B209" s="52">
        <f>'DAY27'!H209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+(Table130[[#This Row],[OPENING ]]+Table130[[#This Row],[RECEIPTS]]+Table130[[#This Row],[RETURNS]])-(Table130[[#This Row],[EXCHANGED]]+Table130[[#This Row],[SALES]]+Table130[[#This Row],[ISSUES]])</f>
        <v>300</v>
      </c>
      <c r="I209" s="53">
        <v>0</v>
      </c>
      <c r="J209" s="58">
        <f t="shared" si="61"/>
        <v>-300</v>
      </c>
      <c r="K209" s="53">
        <f>+'DAY27'!K209+'DAY28'!C209</f>
        <v>800</v>
      </c>
      <c r="L209" s="54">
        <f>+'DAY27'!L209+'DAY28'!D209</f>
        <v>0</v>
      </c>
      <c r="M209" s="55">
        <f>+'DAY27'!M209+'DAY28'!E209</f>
        <v>0</v>
      </c>
      <c r="N209" s="52">
        <f>+'DAY27'!N209+'DAY28'!F209</f>
        <v>0</v>
      </c>
      <c r="O209" s="276">
        <f>+'DAY27'!O209+'DAY28'!G209</f>
        <v>639.20000000000005</v>
      </c>
      <c r="P209" s="53">
        <f t="shared" si="56"/>
        <v>28.571428571428573</v>
      </c>
      <c r="Q209" s="54">
        <f t="shared" si="57"/>
        <v>0</v>
      </c>
      <c r="R209" s="55">
        <f t="shared" si="58"/>
        <v>0</v>
      </c>
      <c r="S209" s="52">
        <f t="shared" si="59"/>
        <v>0</v>
      </c>
      <c r="T209" s="276">
        <f t="shared" si="60"/>
        <v>22.828571428571429</v>
      </c>
      <c r="U209" s="62">
        <f t="shared" si="53"/>
        <v>5.836575875486381</v>
      </c>
    </row>
    <row r="210" spans="1:21" x14ac:dyDescent="0.25">
      <c r="A210" s="87"/>
      <c r="B210" s="52">
        <f>'DAY27'!H210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+(Table130[[#This Row],[OPENING ]]+Table130[[#This Row],[RECEIPTS]]+Table130[[#This Row],[RETURNS]])-(Table130[[#This Row],[EXCHANGED]]+Table130[[#This Row],[SALES]]+Table130[[#This Row],[ISSUES]])</f>
        <v>49</v>
      </c>
      <c r="I210" s="53">
        <v>0</v>
      </c>
      <c r="J210" s="58">
        <f t="shared" si="61"/>
        <v>-49</v>
      </c>
      <c r="K210" s="53">
        <f>+'DAY27'!K210+'DAY28'!C210</f>
        <v>50</v>
      </c>
      <c r="L210" s="54">
        <f>+'DAY27'!L210+'DAY28'!D210</f>
        <v>0</v>
      </c>
      <c r="M210" s="55">
        <f>+'DAY27'!M210+'DAY28'!E210</f>
        <v>0</v>
      </c>
      <c r="N210" s="52">
        <f>+'DAY27'!N210+'DAY28'!F210</f>
        <v>0</v>
      </c>
      <c r="O210" s="276">
        <f>+'DAY27'!O210+'DAY28'!G210</f>
        <v>1</v>
      </c>
      <c r="P210" s="53">
        <f t="shared" si="56"/>
        <v>1.7857142857142858</v>
      </c>
      <c r="Q210" s="54">
        <f t="shared" si="57"/>
        <v>0</v>
      </c>
      <c r="R210" s="55">
        <f t="shared" si="58"/>
        <v>0</v>
      </c>
      <c r="S210" s="52">
        <f t="shared" si="59"/>
        <v>0</v>
      </c>
      <c r="T210" s="276">
        <f t="shared" si="60"/>
        <v>3.5714285714285712E-2</v>
      </c>
      <c r="U210" s="62">
        <f t="shared" ref="U210:U240" si="62">IFERROR(+H210/(P210+Q210+R210+S210+T210),0)</f>
        <v>26.901960784313722</v>
      </c>
    </row>
    <row r="211" spans="1:21" x14ac:dyDescent="0.25">
      <c r="A211" s="87"/>
      <c r="B211" s="52">
        <f>'DAY27'!H211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+(Table130[[#This Row],[OPENING ]]+Table130[[#This Row],[RECEIPTS]]+Table130[[#This Row],[RETURNS]])-(Table130[[#This Row],[EXCHANGED]]+Table130[[#This Row],[SALES]]+Table130[[#This Row],[ISSUES]])</f>
        <v>0</v>
      </c>
      <c r="I211" s="53">
        <v>0</v>
      </c>
      <c r="J211" s="58">
        <f t="shared" si="61"/>
        <v>0</v>
      </c>
      <c r="K211" s="53">
        <f>+'DAY27'!K211+'DAY28'!C211</f>
        <v>0</v>
      </c>
      <c r="L211" s="54">
        <f>+'DAY27'!L211+'DAY28'!D211</f>
        <v>0</v>
      </c>
      <c r="M211" s="55">
        <f>+'DAY27'!M211+'DAY28'!E211</f>
        <v>0</v>
      </c>
      <c r="N211" s="52">
        <f>+'DAY27'!N211+'DAY28'!F211</f>
        <v>0</v>
      </c>
      <c r="O211" s="276">
        <f>+'DAY27'!O211+'DAY28'!G211</f>
        <v>0</v>
      </c>
      <c r="P211" s="53">
        <f t="shared" si="56"/>
        <v>0</v>
      </c>
      <c r="Q211" s="54">
        <f t="shared" si="57"/>
        <v>0</v>
      </c>
      <c r="R211" s="55">
        <f t="shared" si="58"/>
        <v>0</v>
      </c>
      <c r="S211" s="52">
        <f t="shared" si="59"/>
        <v>0</v>
      </c>
      <c r="T211" s="276">
        <f t="shared" si="60"/>
        <v>0</v>
      </c>
      <c r="U211" s="62">
        <f t="shared" si="62"/>
        <v>0</v>
      </c>
    </row>
    <row r="212" spans="1:21" x14ac:dyDescent="0.25">
      <c r="A212" s="87"/>
      <c r="B212" s="52">
        <f>'DAY27'!H212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+(Table130[[#This Row],[OPENING ]]+Table130[[#This Row],[RECEIPTS]]+Table130[[#This Row],[RETURNS]])-(Table130[[#This Row],[EXCHANGED]]+Table130[[#This Row],[SALES]]+Table130[[#This Row],[ISSUES]])</f>
        <v>0</v>
      </c>
      <c r="I212" s="53">
        <v>0</v>
      </c>
      <c r="J212" s="58">
        <f t="shared" si="61"/>
        <v>0</v>
      </c>
      <c r="K212" s="53">
        <f>+'DAY27'!K212+'DAY28'!C212</f>
        <v>0</v>
      </c>
      <c r="L212" s="54">
        <f>+'DAY27'!L212+'DAY28'!D212</f>
        <v>0</v>
      </c>
      <c r="M212" s="55">
        <f>+'DAY27'!M212+'DAY28'!E212</f>
        <v>0</v>
      </c>
      <c r="N212" s="52">
        <f>+'DAY27'!N212+'DAY28'!F212</f>
        <v>0</v>
      </c>
      <c r="O212" s="276">
        <f>+'DAY27'!O212+'DAY28'!G212</f>
        <v>0</v>
      </c>
      <c r="P212" s="53">
        <f t="shared" si="56"/>
        <v>0</v>
      </c>
      <c r="Q212" s="54">
        <f t="shared" si="57"/>
        <v>0</v>
      </c>
      <c r="R212" s="55">
        <f t="shared" si="58"/>
        <v>0</v>
      </c>
      <c r="S212" s="52">
        <f t="shared" si="59"/>
        <v>0</v>
      </c>
      <c r="T212" s="276">
        <f t="shared" si="60"/>
        <v>0</v>
      </c>
      <c r="U212" s="62">
        <f t="shared" si="62"/>
        <v>0</v>
      </c>
    </row>
    <row r="213" spans="1:21" ht="15.75" thickBot="1" x14ac:dyDescent="0.3">
      <c r="A213" s="179"/>
      <c r="B213" s="52">
        <f>'DAY27'!H213</f>
        <v>0</v>
      </c>
      <c r="C213" s="53">
        <v>0</v>
      </c>
      <c r="D213" s="54">
        <v>0</v>
      </c>
      <c r="E213" s="55">
        <v>0</v>
      </c>
      <c r="F213" s="52">
        <v>0</v>
      </c>
      <c r="G213" s="276">
        <v>0</v>
      </c>
      <c r="H213" s="54">
        <f>+(Table130[[#This Row],[OPENING ]]+Table130[[#This Row],[RECEIPTS]]+Table130[[#This Row],[RETURNS]])-(Table130[[#This Row],[EXCHANGED]]+Table130[[#This Row],[SALES]]+Table130[[#This Row],[ISSUES]])</f>
        <v>0</v>
      </c>
      <c r="I213" s="144">
        <v>0</v>
      </c>
      <c r="J213" s="148">
        <f t="shared" si="61"/>
        <v>0</v>
      </c>
      <c r="K213" s="53">
        <f>+'DAY27'!K213+'DAY28'!C213</f>
        <v>0</v>
      </c>
      <c r="L213" s="54">
        <f>+'DAY27'!L213+'DAY28'!D213</f>
        <v>0</v>
      </c>
      <c r="M213" s="55">
        <f>+'DAY27'!M213+'DAY28'!E213</f>
        <v>0</v>
      </c>
      <c r="N213" s="52">
        <f>+'DAY27'!N213+'DAY28'!F213</f>
        <v>0</v>
      </c>
      <c r="O213" s="276">
        <f>+'DAY27'!O213+'DAY28'!G213</f>
        <v>0</v>
      </c>
      <c r="P213" s="53">
        <f t="shared" si="56"/>
        <v>0</v>
      </c>
      <c r="Q213" s="54">
        <f t="shared" si="57"/>
        <v>0</v>
      </c>
      <c r="R213" s="55">
        <f t="shared" si="58"/>
        <v>0</v>
      </c>
      <c r="S213" s="52">
        <f t="shared" si="59"/>
        <v>0</v>
      </c>
      <c r="T213" s="276">
        <f t="shared" si="60"/>
        <v>0</v>
      </c>
      <c r="U213" s="167">
        <f t="shared" si="62"/>
        <v>0</v>
      </c>
    </row>
    <row r="214" spans="1:21" ht="17.25" thickBot="1" x14ac:dyDescent="0.35">
      <c r="A214" s="159" t="s">
        <v>54</v>
      </c>
      <c r="B214" s="160">
        <f t="shared" ref="B214:T214" si="63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63"/>
        <v>0</v>
      </c>
      <c r="H214" s="162">
        <f t="shared" si="63"/>
        <v>9750.84</v>
      </c>
      <c r="I214" s="161">
        <f t="shared" si="63"/>
        <v>0</v>
      </c>
      <c r="J214" s="165">
        <f>SUM(J153:J213)</f>
        <v>-9750.84</v>
      </c>
      <c r="K214" s="161">
        <f t="shared" si="63"/>
        <v>1375</v>
      </c>
      <c r="L214" s="174">
        <f t="shared" si="63"/>
        <v>9.6</v>
      </c>
      <c r="M214" s="163">
        <f t="shared" si="63"/>
        <v>0</v>
      </c>
      <c r="N214" s="160">
        <f t="shared" si="63"/>
        <v>0</v>
      </c>
      <c r="O214" s="277">
        <f t="shared" si="63"/>
        <v>1264.68</v>
      </c>
      <c r="P214" s="161">
        <f t="shared" si="63"/>
        <v>49.107142857142854</v>
      </c>
      <c r="Q214" s="162">
        <f t="shared" si="63"/>
        <v>0.34285714285714286</v>
      </c>
      <c r="R214" s="163">
        <f t="shared" si="63"/>
        <v>0</v>
      </c>
      <c r="S214" s="160">
        <f t="shared" si="63"/>
        <v>0</v>
      </c>
      <c r="T214" s="277">
        <f t="shared" si="63"/>
        <v>45.167142857142856</v>
      </c>
      <c r="U214" s="166">
        <f t="shared" si="62"/>
        <v>103.05574344727624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'DAY27'!H217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+(Table130[[#This Row],[OPENING ]]+Table130[[#This Row],[RECEIPTS]]+Table130[[#This Row],[RETURNS]])-(Table130[[#This Row],[EXCHANGED]]+Table130[[#This Row],[SALES]]+Table130[[#This Row],[ISSUES]])</f>
        <v>2150</v>
      </c>
      <c r="I217" s="53">
        <v>0</v>
      </c>
      <c r="J217" s="58">
        <f t="shared" si="61"/>
        <v>-2150</v>
      </c>
      <c r="K217" s="53">
        <f>+'DAY27'!K217+'DAY28'!C217</f>
        <v>7975</v>
      </c>
      <c r="L217" s="54">
        <f>+'DAY27'!L217+'DAY28'!D217</f>
        <v>0</v>
      </c>
      <c r="M217" s="55">
        <f>+'DAY27'!M217+'DAY28'!E217</f>
        <v>0</v>
      </c>
      <c r="N217" s="52">
        <f>+'DAY27'!N217+'DAY28'!F217</f>
        <v>0</v>
      </c>
      <c r="O217" s="276">
        <f>+'DAY27'!O217+'DAY28'!G217</f>
        <v>5825</v>
      </c>
      <c r="P217" s="53">
        <f>+K217/28</f>
        <v>284.82142857142856</v>
      </c>
      <c r="Q217" s="54">
        <f>+L217/28</f>
        <v>0</v>
      </c>
      <c r="R217" s="55">
        <f>+M217/28</f>
        <v>0</v>
      </c>
      <c r="S217" s="52">
        <f>+N217/28</f>
        <v>0</v>
      </c>
      <c r="T217" s="276">
        <f>+O217/28</f>
        <v>208.03571428571428</v>
      </c>
      <c r="U217" s="62">
        <f t="shared" si="62"/>
        <v>4.36231884057971</v>
      </c>
    </row>
    <row r="218" spans="1:21" x14ac:dyDescent="0.25">
      <c r="A218" s="95" t="s">
        <v>240</v>
      </c>
      <c r="B218" s="52">
        <f>'DAY27'!H218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+(Table130[[#This Row],[OPENING ]]+Table130[[#This Row],[RECEIPTS]]+Table130[[#This Row],[RETURNS]])-(Table130[[#This Row],[EXCHANGED]]+Table130[[#This Row],[SALES]]+Table130[[#This Row],[ISSUES]])</f>
        <v>0</v>
      </c>
      <c r="I218" s="53">
        <v>0</v>
      </c>
      <c r="J218" s="58">
        <f t="shared" si="61"/>
        <v>0</v>
      </c>
      <c r="K218" s="53">
        <f>+'DAY27'!K218+'DAY28'!C218</f>
        <v>0</v>
      </c>
      <c r="L218" s="54">
        <f>+'DAY27'!L218+'DAY28'!D218</f>
        <v>0</v>
      </c>
      <c r="M218" s="55">
        <f>+'DAY27'!M218+'DAY28'!E218</f>
        <v>0</v>
      </c>
      <c r="N218" s="52">
        <f>+'DAY27'!N218+'DAY28'!F218</f>
        <v>0</v>
      </c>
      <c r="O218" s="276">
        <f>+'DAY27'!O218+'DAY28'!G218</f>
        <v>8675</v>
      </c>
      <c r="P218" s="53">
        <f t="shared" ref="P218:P237" si="64">+K218/28</f>
        <v>0</v>
      </c>
      <c r="Q218" s="54">
        <f t="shared" ref="Q218:Q237" si="65">+L218/28</f>
        <v>0</v>
      </c>
      <c r="R218" s="55">
        <f t="shared" ref="R218:R237" si="66">+M218/28</f>
        <v>0</v>
      </c>
      <c r="S218" s="52">
        <f t="shared" ref="S218:S237" si="67">+N218/28</f>
        <v>0</v>
      </c>
      <c r="T218" s="276">
        <f t="shared" ref="T218:T237" si="68">+O218/28</f>
        <v>309.82142857142856</v>
      </c>
      <c r="U218" s="62">
        <f t="shared" si="62"/>
        <v>0</v>
      </c>
    </row>
    <row r="219" spans="1:21" x14ac:dyDescent="0.25">
      <c r="A219" s="95" t="s">
        <v>57</v>
      </c>
      <c r="B219" s="52">
        <f>'DAY27'!H219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+(Table130[[#This Row],[OPENING ]]+Table130[[#This Row],[RECEIPTS]]+Table130[[#This Row],[RETURNS]])-(Table130[[#This Row],[EXCHANGED]]+Table130[[#This Row],[SALES]]+Table130[[#This Row],[ISSUES]])</f>
        <v>0</v>
      </c>
      <c r="I219" s="53">
        <v>0</v>
      </c>
      <c r="J219" s="58">
        <f t="shared" si="61"/>
        <v>0</v>
      </c>
      <c r="K219" s="53">
        <f>+'DAY27'!K219+'DAY28'!C219</f>
        <v>0</v>
      </c>
      <c r="L219" s="54">
        <f>+'DAY27'!L219+'DAY28'!D219</f>
        <v>0</v>
      </c>
      <c r="M219" s="55">
        <f>+'DAY27'!M219+'DAY28'!E219</f>
        <v>0</v>
      </c>
      <c r="N219" s="52">
        <f>+'DAY27'!N219+'DAY28'!F219</f>
        <v>0</v>
      </c>
      <c r="O219" s="276">
        <f>+'DAY27'!O219+'DAY28'!G219</f>
        <v>0</v>
      </c>
      <c r="P219" s="53">
        <f t="shared" si="64"/>
        <v>0</v>
      </c>
      <c r="Q219" s="54">
        <f t="shared" si="65"/>
        <v>0</v>
      </c>
      <c r="R219" s="55">
        <f t="shared" si="66"/>
        <v>0</v>
      </c>
      <c r="S219" s="52">
        <f t="shared" si="67"/>
        <v>0</v>
      </c>
      <c r="T219" s="276">
        <f t="shared" si="68"/>
        <v>0</v>
      </c>
      <c r="U219" s="62">
        <f t="shared" si="62"/>
        <v>0</v>
      </c>
    </row>
    <row r="220" spans="1:21" x14ac:dyDescent="0.25">
      <c r="A220" s="95" t="s">
        <v>58</v>
      </c>
      <c r="B220" s="52">
        <f>'DAY27'!H220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+(Table130[[#This Row],[OPENING ]]+Table130[[#This Row],[RECEIPTS]]+Table130[[#This Row],[RETURNS]])-(Table130[[#This Row],[EXCHANGED]]+Table130[[#This Row],[SALES]]+Table130[[#This Row],[ISSUES]])</f>
        <v>0</v>
      </c>
      <c r="I220" s="53">
        <v>0</v>
      </c>
      <c r="J220" s="58">
        <f t="shared" si="61"/>
        <v>0</v>
      </c>
      <c r="K220" s="53">
        <f>+'DAY27'!K220+'DAY28'!C220</f>
        <v>0</v>
      </c>
      <c r="L220" s="54">
        <f>+'DAY27'!L220+'DAY28'!D220</f>
        <v>0</v>
      </c>
      <c r="M220" s="55">
        <f>+'DAY27'!M220+'DAY28'!E220</f>
        <v>0</v>
      </c>
      <c r="N220" s="52">
        <f>+'DAY27'!N220+'DAY28'!F220</f>
        <v>0</v>
      </c>
      <c r="O220" s="276">
        <f>+'DAY27'!O220+'DAY28'!G220</f>
        <v>0</v>
      </c>
      <c r="P220" s="53">
        <f t="shared" si="64"/>
        <v>0</v>
      </c>
      <c r="Q220" s="54">
        <f t="shared" si="65"/>
        <v>0</v>
      </c>
      <c r="R220" s="55">
        <f t="shared" si="66"/>
        <v>0</v>
      </c>
      <c r="S220" s="52">
        <f t="shared" si="67"/>
        <v>0</v>
      </c>
      <c r="T220" s="276">
        <f t="shared" si="68"/>
        <v>0</v>
      </c>
      <c r="U220" s="62">
        <f t="shared" si="62"/>
        <v>0</v>
      </c>
    </row>
    <row r="221" spans="1:21" x14ac:dyDescent="0.25">
      <c r="A221" s="95" t="s">
        <v>59</v>
      </c>
      <c r="B221" s="52">
        <f>'DAY27'!H221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+(Table130[[#This Row],[OPENING ]]+Table130[[#This Row],[RECEIPTS]]+Table130[[#This Row],[RETURNS]])-(Table130[[#This Row],[EXCHANGED]]+Table130[[#This Row],[SALES]]+Table130[[#This Row],[ISSUES]])</f>
        <v>375</v>
      </c>
      <c r="I221" s="53">
        <v>0</v>
      </c>
      <c r="J221" s="58">
        <f t="shared" ref="J221:J240" si="69">+I221-H221</f>
        <v>-375</v>
      </c>
      <c r="K221" s="53">
        <f>+'DAY27'!K221+'DAY28'!C221</f>
        <v>1075</v>
      </c>
      <c r="L221" s="54">
        <f>+'DAY27'!L221+'DAY28'!D221</f>
        <v>0</v>
      </c>
      <c r="M221" s="55">
        <f>+'DAY27'!M221+'DAY28'!E221</f>
        <v>0</v>
      </c>
      <c r="N221" s="52">
        <f>+'DAY27'!N221+'DAY28'!F221</f>
        <v>0</v>
      </c>
      <c r="O221" s="276">
        <f>+'DAY27'!O221+'DAY28'!G221</f>
        <v>1225</v>
      </c>
      <c r="P221" s="53">
        <f t="shared" si="64"/>
        <v>38.392857142857146</v>
      </c>
      <c r="Q221" s="54">
        <f t="shared" si="65"/>
        <v>0</v>
      </c>
      <c r="R221" s="55">
        <f t="shared" si="66"/>
        <v>0</v>
      </c>
      <c r="S221" s="52">
        <f t="shared" si="67"/>
        <v>0</v>
      </c>
      <c r="T221" s="276">
        <f t="shared" si="68"/>
        <v>43.75</v>
      </c>
      <c r="U221" s="62">
        <f t="shared" si="62"/>
        <v>4.5652173913043477</v>
      </c>
    </row>
    <row r="222" spans="1:21" x14ac:dyDescent="0.25">
      <c r="A222" s="95" t="s">
        <v>60</v>
      </c>
      <c r="B222" s="52">
        <f>'DAY27'!H222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+(Table130[[#This Row],[OPENING ]]+Table130[[#This Row],[RECEIPTS]]+Table130[[#This Row],[RETURNS]])-(Table130[[#This Row],[EXCHANGED]]+Table130[[#This Row],[SALES]]+Table130[[#This Row],[ISSUES]])</f>
        <v>0</v>
      </c>
      <c r="I222" s="53">
        <v>0</v>
      </c>
      <c r="J222" s="58">
        <f t="shared" si="69"/>
        <v>0</v>
      </c>
      <c r="K222" s="53">
        <f>+'DAY27'!K222+'DAY28'!C222</f>
        <v>0</v>
      </c>
      <c r="L222" s="54">
        <f>+'DAY27'!L222+'DAY28'!D222</f>
        <v>0</v>
      </c>
      <c r="M222" s="55">
        <f>+'DAY27'!M222+'DAY28'!E222</f>
        <v>0</v>
      </c>
      <c r="N222" s="52">
        <f>+'DAY27'!N222+'DAY28'!F222</f>
        <v>0</v>
      </c>
      <c r="O222" s="276">
        <f>+'DAY27'!O222+'DAY28'!G222</f>
        <v>0</v>
      </c>
      <c r="P222" s="53">
        <f t="shared" si="64"/>
        <v>0</v>
      </c>
      <c r="Q222" s="54">
        <f t="shared" si="65"/>
        <v>0</v>
      </c>
      <c r="R222" s="55">
        <f t="shared" si="66"/>
        <v>0</v>
      </c>
      <c r="S222" s="52">
        <f t="shared" si="67"/>
        <v>0</v>
      </c>
      <c r="T222" s="276">
        <f t="shared" si="68"/>
        <v>0</v>
      </c>
      <c r="U222" s="62">
        <f t="shared" si="62"/>
        <v>0</v>
      </c>
    </row>
    <row r="223" spans="1:21" x14ac:dyDescent="0.25">
      <c r="A223" s="95" t="s">
        <v>61</v>
      </c>
      <c r="B223" s="52">
        <f>'DAY27'!H223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+(Table130[[#This Row],[OPENING ]]+Table130[[#This Row],[RECEIPTS]]+Table130[[#This Row],[RETURNS]])-(Table130[[#This Row],[EXCHANGED]]+Table130[[#This Row],[SALES]]+Table130[[#This Row],[ISSUES]])</f>
        <v>0</v>
      </c>
      <c r="I223" s="53">
        <v>0</v>
      </c>
      <c r="J223" s="58">
        <f t="shared" si="69"/>
        <v>0</v>
      </c>
      <c r="K223" s="53">
        <f>+'DAY27'!K223+'DAY28'!C223</f>
        <v>0</v>
      </c>
      <c r="L223" s="54">
        <f>+'DAY27'!L223+'DAY28'!D223</f>
        <v>0</v>
      </c>
      <c r="M223" s="55">
        <f>+'DAY27'!M223+'DAY28'!E223</f>
        <v>0</v>
      </c>
      <c r="N223" s="52">
        <f>+'DAY27'!N223+'DAY28'!F223</f>
        <v>0</v>
      </c>
      <c r="O223" s="276">
        <f>+'DAY27'!O223+'DAY28'!G223</f>
        <v>0</v>
      </c>
      <c r="P223" s="53">
        <f t="shared" si="64"/>
        <v>0</v>
      </c>
      <c r="Q223" s="54">
        <f t="shared" si="65"/>
        <v>0</v>
      </c>
      <c r="R223" s="55">
        <f t="shared" si="66"/>
        <v>0</v>
      </c>
      <c r="S223" s="52">
        <f t="shared" si="67"/>
        <v>0</v>
      </c>
      <c r="T223" s="276">
        <f t="shared" si="68"/>
        <v>0</v>
      </c>
      <c r="U223" s="62">
        <f t="shared" si="62"/>
        <v>0</v>
      </c>
    </row>
    <row r="224" spans="1:21" x14ac:dyDescent="0.25">
      <c r="A224" s="95" t="s">
        <v>241</v>
      </c>
      <c r="B224" s="52">
        <f>'DAY27'!H224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+(Table130[[#This Row],[OPENING ]]+Table130[[#This Row],[RECEIPTS]]+Table130[[#This Row],[RETURNS]])-(Table130[[#This Row],[EXCHANGED]]+Table130[[#This Row],[SALES]]+Table130[[#This Row],[ISSUES]])</f>
        <v>0</v>
      </c>
      <c r="I224" s="53">
        <v>0</v>
      </c>
      <c r="J224" s="58">
        <f t="shared" si="69"/>
        <v>0</v>
      </c>
      <c r="K224" s="53">
        <f>+'DAY27'!K224+'DAY28'!C224</f>
        <v>0</v>
      </c>
      <c r="L224" s="54">
        <f>+'DAY27'!L224+'DAY28'!D224</f>
        <v>0</v>
      </c>
      <c r="M224" s="55">
        <f>+'DAY27'!M224+'DAY28'!E224</f>
        <v>0</v>
      </c>
      <c r="N224" s="52">
        <f>+'DAY27'!N224+'DAY28'!F224</f>
        <v>0</v>
      </c>
      <c r="O224" s="276">
        <f>+'DAY27'!O224+'DAY28'!G224</f>
        <v>1200</v>
      </c>
      <c r="P224" s="53">
        <f t="shared" si="64"/>
        <v>0</v>
      </c>
      <c r="Q224" s="54">
        <f t="shared" si="65"/>
        <v>0</v>
      </c>
      <c r="R224" s="55">
        <f t="shared" si="66"/>
        <v>0</v>
      </c>
      <c r="S224" s="52">
        <f t="shared" si="67"/>
        <v>0</v>
      </c>
      <c r="T224" s="276">
        <f t="shared" si="68"/>
        <v>42.857142857142854</v>
      </c>
      <c r="U224" s="62">
        <f t="shared" si="62"/>
        <v>0</v>
      </c>
    </row>
    <row r="225" spans="1:21" x14ac:dyDescent="0.25">
      <c r="A225" s="95" t="s">
        <v>62</v>
      </c>
      <c r="B225" s="52">
        <f>'DAY27'!H225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+(Table130[[#This Row],[OPENING ]]+Table130[[#This Row],[RECEIPTS]]+Table130[[#This Row],[RETURNS]])-(Table130[[#This Row],[EXCHANGED]]+Table130[[#This Row],[SALES]]+Table130[[#This Row],[ISSUES]])</f>
        <v>0</v>
      </c>
      <c r="I225" s="53">
        <v>0</v>
      </c>
      <c r="J225" s="58">
        <f t="shared" si="69"/>
        <v>0</v>
      </c>
      <c r="K225" s="53">
        <f>+'DAY27'!K225+'DAY28'!C225</f>
        <v>0</v>
      </c>
      <c r="L225" s="54">
        <f>+'DAY27'!L225+'DAY28'!D225</f>
        <v>0</v>
      </c>
      <c r="M225" s="55">
        <f>+'DAY27'!M225+'DAY28'!E225</f>
        <v>0</v>
      </c>
      <c r="N225" s="52">
        <f>+'DAY27'!N225+'DAY28'!F225</f>
        <v>0</v>
      </c>
      <c r="O225" s="276">
        <f>+'DAY27'!O225+'DAY28'!G225</f>
        <v>0</v>
      </c>
      <c r="P225" s="53">
        <f t="shared" si="64"/>
        <v>0</v>
      </c>
      <c r="Q225" s="54">
        <f t="shared" si="65"/>
        <v>0</v>
      </c>
      <c r="R225" s="55">
        <f t="shared" si="66"/>
        <v>0</v>
      </c>
      <c r="S225" s="52">
        <f t="shared" si="67"/>
        <v>0</v>
      </c>
      <c r="T225" s="276">
        <f t="shared" si="68"/>
        <v>0</v>
      </c>
      <c r="U225" s="62">
        <f t="shared" si="62"/>
        <v>0</v>
      </c>
    </row>
    <row r="226" spans="1:21" x14ac:dyDescent="0.25">
      <c r="A226" s="95" t="s">
        <v>122</v>
      </c>
      <c r="B226" s="52">
        <f>'DAY27'!H226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+(Table130[[#This Row],[OPENING ]]+Table130[[#This Row],[RECEIPTS]]+Table130[[#This Row],[RETURNS]])-(Table130[[#This Row],[EXCHANGED]]+Table130[[#This Row],[SALES]]+Table130[[#This Row],[ISSUES]])</f>
        <v>0</v>
      </c>
      <c r="I226" s="53">
        <v>0</v>
      </c>
      <c r="J226" s="58">
        <f t="shared" si="69"/>
        <v>0</v>
      </c>
      <c r="K226" s="53">
        <f>+'DAY27'!K226+'DAY28'!C226</f>
        <v>0</v>
      </c>
      <c r="L226" s="54">
        <f>+'DAY27'!L226+'DAY28'!D226</f>
        <v>0</v>
      </c>
      <c r="M226" s="55">
        <f>+'DAY27'!M226+'DAY28'!E226</f>
        <v>0</v>
      </c>
      <c r="N226" s="52">
        <f>+'DAY27'!N226+'DAY28'!F226</f>
        <v>0</v>
      </c>
      <c r="O226" s="276">
        <f>+'DAY27'!O226+'DAY28'!G226</f>
        <v>0</v>
      </c>
      <c r="P226" s="53">
        <f t="shared" si="64"/>
        <v>0</v>
      </c>
      <c r="Q226" s="54">
        <f t="shared" si="65"/>
        <v>0</v>
      </c>
      <c r="R226" s="55">
        <f t="shared" si="66"/>
        <v>0</v>
      </c>
      <c r="S226" s="52">
        <f t="shared" si="67"/>
        <v>0</v>
      </c>
      <c r="T226" s="276">
        <f t="shared" si="68"/>
        <v>0</v>
      </c>
      <c r="U226" s="62">
        <f t="shared" si="62"/>
        <v>0</v>
      </c>
    </row>
    <row r="227" spans="1:21" x14ac:dyDescent="0.25">
      <c r="A227" s="95" t="s">
        <v>217</v>
      </c>
      <c r="B227" s="52">
        <f>'DAY27'!H227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+(Table130[[#This Row],[OPENING ]]+Table130[[#This Row],[RECEIPTS]]+Table130[[#This Row],[RETURNS]])-(Table130[[#This Row],[EXCHANGED]]+Table130[[#This Row],[SALES]]+Table130[[#This Row],[ISSUES]])</f>
        <v>0</v>
      </c>
      <c r="I227" s="53">
        <v>0</v>
      </c>
      <c r="J227" s="58">
        <f t="shared" si="69"/>
        <v>0</v>
      </c>
      <c r="K227" s="53">
        <f>+'DAY27'!K227+'DAY28'!C227</f>
        <v>0</v>
      </c>
      <c r="L227" s="54">
        <f>+'DAY27'!L227+'DAY28'!D227</f>
        <v>0</v>
      </c>
      <c r="M227" s="55">
        <f>+'DAY27'!M227+'DAY28'!E227</f>
        <v>0</v>
      </c>
      <c r="N227" s="52">
        <f>+'DAY27'!N227+'DAY28'!F227</f>
        <v>0</v>
      </c>
      <c r="O227" s="276">
        <f>+'DAY27'!O227+'DAY28'!G227</f>
        <v>0</v>
      </c>
      <c r="P227" s="53">
        <f t="shared" si="64"/>
        <v>0</v>
      </c>
      <c r="Q227" s="54">
        <f t="shared" si="65"/>
        <v>0</v>
      </c>
      <c r="R227" s="55">
        <f t="shared" si="66"/>
        <v>0</v>
      </c>
      <c r="S227" s="52">
        <f t="shared" si="67"/>
        <v>0</v>
      </c>
      <c r="T227" s="276">
        <f t="shared" si="68"/>
        <v>0</v>
      </c>
      <c r="U227" s="62">
        <f t="shared" si="62"/>
        <v>0</v>
      </c>
    </row>
    <row r="228" spans="1:21" x14ac:dyDescent="0.25">
      <c r="A228" s="95" t="s">
        <v>116</v>
      </c>
      <c r="B228" s="52">
        <f>'DAY27'!H228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+(Table130[[#This Row],[OPENING ]]+Table130[[#This Row],[RECEIPTS]]+Table130[[#This Row],[RETURNS]])-(Table130[[#This Row],[EXCHANGED]]+Table130[[#This Row],[SALES]]+Table130[[#This Row],[ISSUES]])</f>
        <v>0</v>
      </c>
      <c r="I228" s="53">
        <v>0</v>
      </c>
      <c r="J228" s="58">
        <f t="shared" si="69"/>
        <v>0</v>
      </c>
      <c r="K228" s="53">
        <f>+'DAY27'!K228+'DAY28'!C228</f>
        <v>0</v>
      </c>
      <c r="L228" s="54">
        <f>+'DAY27'!L228+'DAY28'!D228</f>
        <v>0</v>
      </c>
      <c r="M228" s="55">
        <f>+'DAY27'!M228+'DAY28'!E228</f>
        <v>0</v>
      </c>
      <c r="N228" s="52">
        <f>+'DAY27'!N228+'DAY28'!F228</f>
        <v>0</v>
      </c>
      <c r="O228" s="276">
        <f>+'DAY27'!O228+'DAY28'!G228</f>
        <v>0</v>
      </c>
      <c r="P228" s="53">
        <f t="shared" si="64"/>
        <v>0</v>
      </c>
      <c r="Q228" s="54">
        <f t="shared" si="65"/>
        <v>0</v>
      </c>
      <c r="R228" s="55">
        <f t="shared" si="66"/>
        <v>0</v>
      </c>
      <c r="S228" s="52">
        <f t="shared" si="67"/>
        <v>0</v>
      </c>
      <c r="T228" s="276">
        <f t="shared" si="68"/>
        <v>0</v>
      </c>
      <c r="U228" s="62">
        <f t="shared" si="62"/>
        <v>0</v>
      </c>
    </row>
    <row r="229" spans="1:21" x14ac:dyDescent="0.25">
      <c r="A229" s="95" t="s">
        <v>117</v>
      </c>
      <c r="B229" s="52">
        <f>'DAY27'!H229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+(Table130[[#This Row],[OPENING ]]+Table130[[#This Row],[RECEIPTS]]+Table130[[#This Row],[RETURNS]])-(Table130[[#This Row],[EXCHANGED]]+Table130[[#This Row],[SALES]]+Table130[[#This Row],[ISSUES]])</f>
        <v>0</v>
      </c>
      <c r="I229" s="53">
        <v>0</v>
      </c>
      <c r="J229" s="58">
        <f t="shared" si="69"/>
        <v>0</v>
      </c>
      <c r="K229" s="53">
        <f>+'DAY27'!K229+'DAY28'!C229</f>
        <v>0</v>
      </c>
      <c r="L229" s="54">
        <f>+'DAY27'!L229+'DAY28'!D229</f>
        <v>0</v>
      </c>
      <c r="M229" s="55">
        <f>+'DAY27'!M229+'DAY28'!E229</f>
        <v>0</v>
      </c>
      <c r="N229" s="52">
        <f>+'DAY27'!N229+'DAY28'!F229</f>
        <v>0</v>
      </c>
      <c r="O229" s="276">
        <f>+'DAY27'!O229+'DAY28'!G229</f>
        <v>0</v>
      </c>
      <c r="P229" s="53">
        <f t="shared" si="64"/>
        <v>0</v>
      </c>
      <c r="Q229" s="54">
        <f t="shared" si="65"/>
        <v>0</v>
      </c>
      <c r="R229" s="55">
        <f t="shared" si="66"/>
        <v>0</v>
      </c>
      <c r="S229" s="52">
        <f t="shared" si="67"/>
        <v>0</v>
      </c>
      <c r="T229" s="276">
        <f t="shared" si="68"/>
        <v>0</v>
      </c>
      <c r="U229" s="62">
        <f t="shared" si="62"/>
        <v>0</v>
      </c>
    </row>
    <row r="230" spans="1:21" x14ac:dyDescent="0.25">
      <c r="A230" s="95" t="s">
        <v>134</v>
      </c>
      <c r="B230" s="52">
        <f>'DAY27'!H230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+(Table130[[#This Row],[OPENING ]]+Table130[[#This Row],[RECEIPTS]]+Table130[[#This Row],[RETURNS]])-(Table130[[#This Row],[EXCHANGED]]+Table130[[#This Row],[SALES]]+Table130[[#This Row],[ISSUES]])</f>
        <v>0</v>
      </c>
      <c r="I230" s="53">
        <v>0</v>
      </c>
      <c r="J230" s="58">
        <f t="shared" si="69"/>
        <v>0</v>
      </c>
      <c r="K230" s="53">
        <f>+'DAY27'!K230+'DAY28'!C230</f>
        <v>0</v>
      </c>
      <c r="L230" s="54">
        <f>+'DAY27'!L230+'DAY28'!D230</f>
        <v>0</v>
      </c>
      <c r="M230" s="55">
        <f>+'DAY27'!M230+'DAY28'!E230</f>
        <v>0</v>
      </c>
      <c r="N230" s="52">
        <f>+'DAY27'!N230+'DAY28'!F230</f>
        <v>0</v>
      </c>
      <c r="O230" s="276">
        <f>+'DAY27'!O230+'DAY28'!G230</f>
        <v>0</v>
      </c>
      <c r="P230" s="53">
        <f t="shared" si="64"/>
        <v>0</v>
      </c>
      <c r="Q230" s="54">
        <f t="shared" si="65"/>
        <v>0</v>
      </c>
      <c r="R230" s="55">
        <f t="shared" si="66"/>
        <v>0</v>
      </c>
      <c r="S230" s="52">
        <f t="shared" si="67"/>
        <v>0</v>
      </c>
      <c r="T230" s="276">
        <f t="shared" si="68"/>
        <v>0</v>
      </c>
      <c r="U230" s="62">
        <f t="shared" si="62"/>
        <v>0</v>
      </c>
    </row>
    <row r="231" spans="1:21" x14ac:dyDescent="0.25">
      <c r="A231" s="95" t="s">
        <v>146</v>
      </c>
      <c r="B231" s="52">
        <f>'DAY27'!H231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+(Table130[[#This Row],[OPENING ]]+Table130[[#This Row],[RECEIPTS]]+Table130[[#This Row],[RETURNS]])-(Table130[[#This Row],[EXCHANGED]]+Table130[[#This Row],[SALES]]+Table130[[#This Row],[ISSUES]])</f>
        <v>0</v>
      </c>
      <c r="I231" s="53">
        <v>0</v>
      </c>
      <c r="J231" s="58">
        <f t="shared" si="69"/>
        <v>0</v>
      </c>
      <c r="K231" s="53">
        <f>+'DAY27'!K231+'DAY28'!C231</f>
        <v>0</v>
      </c>
      <c r="L231" s="54">
        <f>+'DAY27'!L231+'DAY28'!D231</f>
        <v>0</v>
      </c>
      <c r="M231" s="55">
        <f>+'DAY27'!M231+'DAY28'!E231</f>
        <v>0</v>
      </c>
      <c r="N231" s="52">
        <f>+'DAY27'!N231+'DAY28'!F231</f>
        <v>0</v>
      </c>
      <c r="O231" s="276">
        <f>+'DAY27'!O231+'DAY28'!G231</f>
        <v>0</v>
      </c>
      <c r="P231" s="53">
        <f t="shared" si="64"/>
        <v>0</v>
      </c>
      <c r="Q231" s="54">
        <f t="shared" si="65"/>
        <v>0</v>
      </c>
      <c r="R231" s="55">
        <f t="shared" si="66"/>
        <v>0</v>
      </c>
      <c r="S231" s="52">
        <f t="shared" si="67"/>
        <v>0</v>
      </c>
      <c r="T231" s="276">
        <f t="shared" si="68"/>
        <v>0</v>
      </c>
      <c r="U231" s="62">
        <f t="shared" si="62"/>
        <v>0</v>
      </c>
    </row>
    <row r="232" spans="1:21" x14ac:dyDescent="0.25">
      <c r="A232" s="95" t="s">
        <v>235</v>
      </c>
      <c r="B232" s="52">
        <f>'DAY27'!H232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+(Table130[[#This Row],[OPENING ]]+Table130[[#This Row],[RECEIPTS]]+Table130[[#This Row],[RETURNS]])-(Table130[[#This Row],[EXCHANGED]]+Table130[[#This Row],[SALES]]+Table130[[#This Row],[ISSUES]])</f>
        <v>8450</v>
      </c>
      <c r="I232" s="53">
        <v>0</v>
      </c>
      <c r="J232" s="58">
        <f t="shared" si="69"/>
        <v>-8450</v>
      </c>
      <c r="K232" s="53">
        <f>+'DAY27'!K232+'DAY28'!C232</f>
        <v>0</v>
      </c>
      <c r="L232" s="54">
        <f>+'DAY27'!L232+'DAY28'!D232</f>
        <v>0</v>
      </c>
      <c r="M232" s="55">
        <f>+'DAY27'!M232+'DAY28'!E232</f>
        <v>0</v>
      </c>
      <c r="N232" s="52">
        <f>+'DAY27'!N232+'DAY28'!F232</f>
        <v>0</v>
      </c>
      <c r="O232" s="276">
        <f>+'DAY27'!O232+'DAY28'!G232</f>
        <v>0</v>
      </c>
      <c r="P232" s="53">
        <f t="shared" si="64"/>
        <v>0</v>
      </c>
      <c r="Q232" s="54">
        <f t="shared" si="65"/>
        <v>0</v>
      </c>
      <c r="R232" s="55">
        <f t="shared" si="66"/>
        <v>0</v>
      </c>
      <c r="S232" s="52">
        <f t="shared" si="67"/>
        <v>0</v>
      </c>
      <c r="T232" s="276">
        <f t="shared" si="68"/>
        <v>0</v>
      </c>
      <c r="U232" s="62">
        <f t="shared" si="62"/>
        <v>0</v>
      </c>
    </row>
    <row r="233" spans="1:21" x14ac:dyDescent="0.25">
      <c r="A233" s="95" t="s">
        <v>213</v>
      </c>
      <c r="B233" s="52">
        <f>'DAY27'!H233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+(Table130[[#This Row],[OPENING ]]+Table130[[#This Row],[RECEIPTS]]+Table130[[#This Row],[RETURNS]])-(Table130[[#This Row],[EXCHANGED]]+Table130[[#This Row],[SALES]]+Table130[[#This Row],[ISSUES]])</f>
        <v>0</v>
      </c>
      <c r="I233" s="53">
        <v>0</v>
      </c>
      <c r="J233" s="58">
        <f t="shared" si="69"/>
        <v>0</v>
      </c>
      <c r="K233" s="53">
        <f>+'DAY27'!K233+'DAY28'!C233</f>
        <v>0</v>
      </c>
      <c r="L233" s="54">
        <f>+'DAY27'!L233+'DAY28'!D233</f>
        <v>0</v>
      </c>
      <c r="M233" s="55">
        <f>+'DAY27'!M233+'DAY28'!E233</f>
        <v>0</v>
      </c>
      <c r="N233" s="52">
        <f>+'DAY27'!N233+'DAY28'!F233</f>
        <v>0</v>
      </c>
      <c r="O233" s="276">
        <f>+'DAY27'!O233+'DAY28'!G233</f>
        <v>0</v>
      </c>
      <c r="P233" s="53">
        <f t="shared" si="64"/>
        <v>0</v>
      </c>
      <c r="Q233" s="54">
        <f t="shared" si="65"/>
        <v>0</v>
      </c>
      <c r="R233" s="55">
        <f t="shared" si="66"/>
        <v>0</v>
      </c>
      <c r="S233" s="52">
        <f t="shared" si="67"/>
        <v>0</v>
      </c>
      <c r="T233" s="276">
        <f t="shared" si="68"/>
        <v>0</v>
      </c>
      <c r="U233" s="62">
        <f t="shared" si="62"/>
        <v>0</v>
      </c>
    </row>
    <row r="234" spans="1:21" x14ac:dyDescent="0.25">
      <c r="A234" s="95" t="s">
        <v>248</v>
      </c>
      <c r="B234" s="52">
        <f>'DAY27'!H234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+(Table130[[#This Row],[OPENING ]]+Table130[[#This Row],[RECEIPTS]]+Table130[[#This Row],[RETURNS]])-(Table130[[#This Row],[EXCHANGED]]+Table130[[#This Row],[SALES]]+Table130[[#This Row],[ISSUES]])</f>
        <v>0</v>
      </c>
      <c r="I234" s="53">
        <v>0</v>
      </c>
      <c r="J234" s="58">
        <f t="shared" si="69"/>
        <v>0</v>
      </c>
      <c r="K234" s="53">
        <f>+'DAY27'!K234+'DAY28'!C234</f>
        <v>0</v>
      </c>
      <c r="L234" s="54">
        <f>+'DAY27'!L234+'DAY28'!D234</f>
        <v>0</v>
      </c>
      <c r="M234" s="55">
        <f>+'DAY27'!M234+'DAY28'!E234</f>
        <v>0</v>
      </c>
      <c r="N234" s="52">
        <f>+'DAY27'!N234+'DAY28'!F234</f>
        <v>0</v>
      </c>
      <c r="O234" s="276">
        <f>+'DAY27'!O234+'DAY28'!G234</f>
        <v>0</v>
      </c>
      <c r="P234" s="53">
        <f t="shared" si="64"/>
        <v>0</v>
      </c>
      <c r="Q234" s="54">
        <f t="shared" si="65"/>
        <v>0</v>
      </c>
      <c r="R234" s="55">
        <f t="shared" si="66"/>
        <v>0</v>
      </c>
      <c r="S234" s="52">
        <f t="shared" si="67"/>
        <v>0</v>
      </c>
      <c r="T234" s="276">
        <f t="shared" si="68"/>
        <v>0</v>
      </c>
      <c r="U234" s="62">
        <f t="shared" si="62"/>
        <v>0</v>
      </c>
    </row>
    <row r="235" spans="1:21" x14ac:dyDescent="0.25">
      <c r="A235" s="95" t="s">
        <v>254</v>
      </c>
      <c r="B235" s="52">
        <f>'DAY27'!H235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+(Table130[[#This Row],[OPENING ]]+Table130[[#This Row],[RECEIPTS]]+Table130[[#This Row],[RETURNS]])-(Table130[[#This Row],[EXCHANGED]]+Table130[[#This Row],[SALES]]+Table130[[#This Row],[ISSUES]])</f>
        <v>0</v>
      </c>
      <c r="I235" s="53">
        <v>0</v>
      </c>
      <c r="J235" s="58">
        <f t="shared" si="69"/>
        <v>0</v>
      </c>
      <c r="K235" s="53">
        <f>+'DAY27'!K235+'DAY28'!C235</f>
        <v>0</v>
      </c>
      <c r="L235" s="54">
        <f>+'DAY27'!L235+'DAY28'!D235</f>
        <v>0</v>
      </c>
      <c r="M235" s="55">
        <f>+'DAY27'!M235+'DAY28'!E235</f>
        <v>0</v>
      </c>
      <c r="N235" s="52">
        <f>+'DAY27'!N235+'DAY28'!F235</f>
        <v>0</v>
      </c>
      <c r="O235" s="276">
        <f>+'DAY27'!O235+'DAY28'!G235</f>
        <v>12625</v>
      </c>
      <c r="P235" s="53">
        <f t="shared" si="64"/>
        <v>0</v>
      </c>
      <c r="Q235" s="54">
        <f t="shared" si="65"/>
        <v>0</v>
      </c>
      <c r="R235" s="55">
        <f t="shared" si="66"/>
        <v>0</v>
      </c>
      <c r="S235" s="52">
        <f t="shared" si="67"/>
        <v>0</v>
      </c>
      <c r="T235" s="276">
        <f t="shared" si="68"/>
        <v>450.89285714285717</v>
      </c>
      <c r="U235" s="62">
        <f t="shared" si="62"/>
        <v>0</v>
      </c>
    </row>
    <row r="236" spans="1:21" x14ac:dyDescent="0.25">
      <c r="A236" s="95" t="s">
        <v>63</v>
      </c>
      <c r="B236" s="52">
        <f>'DAY27'!H236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+(Table130[[#This Row],[OPENING ]]+Table130[[#This Row],[RECEIPTS]]+Table130[[#This Row],[RETURNS]])-(Table130[[#This Row],[EXCHANGED]]+Table130[[#This Row],[SALES]]+Table130[[#This Row],[ISSUES]])</f>
        <v>0</v>
      </c>
      <c r="I236" s="53">
        <v>0</v>
      </c>
      <c r="J236" s="58">
        <f t="shared" si="69"/>
        <v>0</v>
      </c>
      <c r="K236" s="53">
        <f>+'DAY27'!K236+'DAY28'!C236</f>
        <v>0</v>
      </c>
      <c r="L236" s="54">
        <f>+'DAY27'!L236+'DAY28'!D236</f>
        <v>0</v>
      </c>
      <c r="M236" s="55">
        <f>+'DAY27'!M236+'DAY28'!E236</f>
        <v>0</v>
      </c>
      <c r="N236" s="52">
        <f>+'DAY27'!N236+'DAY28'!F236</f>
        <v>0</v>
      </c>
      <c r="O236" s="276">
        <f>+'DAY27'!O236+'DAY28'!G236</f>
        <v>0</v>
      </c>
      <c r="P236" s="53">
        <f t="shared" si="64"/>
        <v>0</v>
      </c>
      <c r="Q236" s="54">
        <f t="shared" si="65"/>
        <v>0</v>
      </c>
      <c r="R236" s="55">
        <f t="shared" si="66"/>
        <v>0</v>
      </c>
      <c r="S236" s="52">
        <f t="shared" si="67"/>
        <v>0</v>
      </c>
      <c r="T236" s="276">
        <f t="shared" si="68"/>
        <v>0</v>
      </c>
      <c r="U236" s="62">
        <f t="shared" si="62"/>
        <v>0</v>
      </c>
    </row>
    <row r="237" spans="1:21" ht="15.75" thickBot="1" x14ac:dyDescent="0.3">
      <c r="A237" s="188" t="s">
        <v>121</v>
      </c>
      <c r="B237" s="52">
        <f>'DAY27'!H237</f>
        <v>1459.4</v>
      </c>
      <c r="C237" s="53">
        <v>0</v>
      </c>
      <c r="D237" s="54">
        <v>0</v>
      </c>
      <c r="E237" s="55">
        <v>0</v>
      </c>
      <c r="F237" s="52">
        <v>0</v>
      </c>
      <c r="G237" s="276">
        <v>0</v>
      </c>
      <c r="H237" s="54">
        <f>+(Table130[[#This Row],[OPENING ]]+Table130[[#This Row],[RECEIPTS]]+Table130[[#This Row],[RETURNS]])-(Table130[[#This Row],[EXCHANGED]]+Table130[[#This Row],[SALES]]+Table130[[#This Row],[ISSUES]])</f>
        <v>1459.4</v>
      </c>
      <c r="I237" s="144">
        <v>0</v>
      </c>
      <c r="J237" s="148">
        <f t="shared" si="69"/>
        <v>-1459.4</v>
      </c>
      <c r="K237" s="53">
        <f>+'DAY27'!K237+'DAY28'!C237</f>
        <v>0</v>
      </c>
      <c r="L237" s="54">
        <f>+'DAY27'!L237+'DAY28'!D237</f>
        <v>0</v>
      </c>
      <c r="M237" s="55">
        <f>+'DAY27'!M237+'DAY28'!E237</f>
        <v>0</v>
      </c>
      <c r="N237" s="52">
        <f>+'DAY27'!N237+'DAY28'!F237</f>
        <v>0</v>
      </c>
      <c r="O237" s="276">
        <f>+'DAY27'!O237+'DAY28'!G237</f>
        <v>0</v>
      </c>
      <c r="P237" s="53">
        <f t="shared" si="64"/>
        <v>0</v>
      </c>
      <c r="Q237" s="54">
        <f t="shared" si="65"/>
        <v>0</v>
      </c>
      <c r="R237" s="55">
        <f t="shared" si="66"/>
        <v>0</v>
      </c>
      <c r="S237" s="52">
        <f t="shared" si="67"/>
        <v>0</v>
      </c>
      <c r="T237" s="276">
        <f t="shared" si="68"/>
        <v>0</v>
      </c>
      <c r="U237" s="167">
        <f t="shared" si="62"/>
        <v>0</v>
      </c>
    </row>
    <row r="238" spans="1:21" ht="17.25" thickBot="1" x14ac:dyDescent="0.35">
      <c r="A238" s="159" t="s">
        <v>64</v>
      </c>
      <c r="B238" s="161">
        <f t="shared" ref="B238:T238" si="70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70"/>
        <v>0</v>
      </c>
      <c r="H238" s="162">
        <f t="shared" si="70"/>
        <v>12434.4</v>
      </c>
      <c r="I238" s="161">
        <f t="shared" si="70"/>
        <v>0</v>
      </c>
      <c r="J238" s="165">
        <f t="shared" si="69"/>
        <v>-12434.4</v>
      </c>
      <c r="K238" s="161">
        <f t="shared" si="70"/>
        <v>9050</v>
      </c>
      <c r="L238" s="162">
        <f t="shared" si="70"/>
        <v>0</v>
      </c>
      <c r="M238" s="163">
        <f t="shared" si="70"/>
        <v>0</v>
      </c>
      <c r="N238" s="160">
        <f t="shared" si="70"/>
        <v>0</v>
      </c>
      <c r="O238" s="277">
        <f t="shared" si="70"/>
        <v>29550</v>
      </c>
      <c r="P238" s="161">
        <f t="shared" si="70"/>
        <v>323.21428571428572</v>
      </c>
      <c r="Q238" s="162">
        <f t="shared" si="70"/>
        <v>0</v>
      </c>
      <c r="R238" s="163">
        <f t="shared" si="70"/>
        <v>0</v>
      </c>
      <c r="S238" s="160">
        <f t="shared" si="70"/>
        <v>0</v>
      </c>
      <c r="T238" s="277">
        <f t="shared" si="70"/>
        <v>1055.3571428571429</v>
      </c>
      <c r="U238" s="166">
        <f t="shared" si="62"/>
        <v>9.0197720207253873</v>
      </c>
    </row>
    <row r="239" spans="1:21" ht="15.75" thickBot="1" x14ac:dyDescent="0.3">
      <c r="A239" s="189"/>
      <c r="B239" s="190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1">
        <f t="shared" ref="B240:I240" si="71">+B238+B214+B150+B125+B114+B100+B80+B60+B40+B20</f>
        <v>126514.95999999999</v>
      </c>
      <c r="C240" s="182">
        <f t="shared" si="71"/>
        <v>0</v>
      </c>
      <c r="D240" s="183">
        <f t="shared" si="71"/>
        <v>0</v>
      </c>
      <c r="E240" s="184">
        <f t="shared" si="71"/>
        <v>0</v>
      </c>
      <c r="F240" s="182">
        <f t="shared" si="71"/>
        <v>0</v>
      </c>
      <c r="G240" s="281">
        <f t="shared" si="71"/>
        <v>0</v>
      </c>
      <c r="H240" s="183">
        <f t="shared" si="71"/>
        <v>126514.95999999999</v>
      </c>
      <c r="I240" s="181">
        <f t="shared" si="71"/>
        <v>0</v>
      </c>
      <c r="J240" s="186">
        <f t="shared" si="69"/>
        <v>-126514.95999999999</v>
      </c>
      <c r="K240" s="181">
        <f t="shared" ref="K240:T240" si="72">+K238+K214+K150+K125+K114+K100+K80+K60+K40+K20</f>
        <v>78445</v>
      </c>
      <c r="L240" s="183">
        <f t="shared" si="72"/>
        <v>325.59999999999997</v>
      </c>
      <c r="M240" s="184">
        <f t="shared" si="72"/>
        <v>0</v>
      </c>
      <c r="N240" s="182">
        <f t="shared" si="72"/>
        <v>0</v>
      </c>
      <c r="O240" s="281">
        <f t="shared" si="72"/>
        <v>70848.78</v>
      </c>
      <c r="P240" s="181">
        <f t="shared" si="72"/>
        <v>2801.6071428571431</v>
      </c>
      <c r="Q240" s="183">
        <f t="shared" si="72"/>
        <v>11.62857142857143</v>
      </c>
      <c r="R240" s="182">
        <f t="shared" si="72"/>
        <v>0</v>
      </c>
      <c r="S240" s="182">
        <f t="shared" si="72"/>
        <v>0</v>
      </c>
      <c r="T240" s="281">
        <f t="shared" si="72"/>
        <v>2530.3135714285713</v>
      </c>
      <c r="U240" s="187">
        <f t="shared" si="62"/>
        <v>23.67620344369827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0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/>
      <c r="B261" s="67"/>
      <c r="C261" s="69"/>
      <c r="D261" s="64"/>
      <c r="E261" s="65"/>
      <c r="F261" s="67"/>
      <c r="G261" s="108"/>
      <c r="H261" s="64"/>
      <c r="I261" s="108"/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/>
      <c r="B262" s="67"/>
      <c r="C262" s="69"/>
      <c r="D262" s="64"/>
      <c r="E262" s="65"/>
      <c r="F262" s="67"/>
      <c r="G262" s="108"/>
      <c r="H262" s="64"/>
      <c r="I262" s="108"/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{4955129F-0A2C-4147-BABB-DAEAEF3B8F52}</x14:id>
        </ext>
      </extLst>
    </cfRule>
  </conditionalFormatting>
  <conditionalFormatting sqref="I101:I113 I61:I99 I239 I1:I59 I152:I237 I241:I242 I115:I149 I261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{7F9D6046-4A46-48AE-AA9B-3C2C9B47456F}</x14:id>
        </ext>
      </extLst>
    </cfRule>
  </conditionalFormatting>
  <conditionalFormatting sqref="I243:I260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{6EADA9F9-56AD-45D3-8090-345251CF8749}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{4D6B856B-0850-4AA1-A05A-6AEEF71B2227}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55129F-0A2C-4147-BABB-DAEAEF3B8F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7F9D6046-4A46-48AE-AA9B-3C2C9B47456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I152:I237 I241:I242 I115:I149 I261:I268</xm:sqref>
        </x14:conditionalFormatting>
        <x14:conditionalFormatting xmlns:xm="http://schemas.microsoft.com/office/excel/2006/main">
          <x14:cfRule type="dataBar" id="{6EADA9F9-56AD-45D3-8090-345251CF874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4D6B856B-0850-4AA1-A05A-6AEEF71B222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7998-2E5E-413F-9D20-B037021A1732}">
  <dimension ref="A1:U269"/>
  <sheetViews>
    <sheetView workbookViewId="0">
      <selection activeCell="A2" sqref="A2:A237"/>
    </sheetView>
  </sheetViews>
  <sheetFormatPr defaultRowHeight="15" x14ac:dyDescent="0.25"/>
  <cols>
    <col min="1" max="1" width="37.28515625" customWidth="1"/>
    <col min="2" max="2" width="19.85546875" customWidth="1"/>
    <col min="3" max="3" width="9.42578125" bestFit="1" customWidth="1"/>
    <col min="4" max="4" width="13.140625" customWidth="1"/>
    <col min="5" max="5" width="15.42578125" bestFit="1" customWidth="1"/>
    <col min="6" max="6" width="10.7109375" style="5" customWidth="1"/>
    <col min="7" max="7" width="11.5703125" style="4" customWidth="1"/>
    <col min="8" max="8" width="15.42578125" style="1" customWidth="1"/>
    <col min="9" max="9" width="15" style="2" customWidth="1"/>
    <col min="10" max="10" width="10.140625" style="3" bestFit="1" customWidth="1"/>
    <col min="11" max="11" width="15.7109375" bestFit="1" customWidth="1"/>
    <col min="12" max="12" width="12.85546875" bestFit="1" customWidth="1"/>
    <col min="13" max="13" width="13.28515625" bestFit="1" customWidth="1"/>
    <col min="14" max="15" width="13.140625" bestFit="1" customWidth="1"/>
  </cols>
  <sheetData>
    <row r="1" spans="1:21" ht="15.75" thickBot="1" x14ac:dyDescent="0.3">
      <c r="A1" s="12" t="s">
        <v>205</v>
      </c>
      <c r="B1" s="13"/>
      <c r="C1" s="14"/>
      <c r="D1" s="15"/>
      <c r="E1" s="16"/>
      <c r="F1" s="264"/>
      <c r="G1" s="18"/>
      <c r="H1" s="19"/>
      <c r="I1" s="12"/>
      <c r="J1" s="20"/>
      <c r="K1" s="12"/>
      <c r="L1" s="21"/>
      <c r="M1" s="22"/>
      <c r="N1" s="23"/>
      <c r="O1" s="24"/>
      <c r="P1" s="12"/>
      <c r="Q1" s="21"/>
      <c r="R1" s="22"/>
      <c r="S1" s="23"/>
      <c r="T1" s="24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/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'DAY28'!H5</f>
        <v>0</v>
      </c>
      <c r="C5" s="53">
        <v>0</v>
      </c>
      <c r="D5" s="54">
        <v>0</v>
      </c>
      <c r="E5" s="55">
        <v>0</v>
      </c>
      <c r="F5" s="52">
        <v>0</v>
      </c>
      <c r="G5" s="276">
        <v>0</v>
      </c>
      <c r="H5" s="54">
        <f>+(Table131[[#This Row],[OPENING ]]+Table131[[#This Row],[RECEIPTS]]+Table131[[#This Row],[RETURNS]])-(Table131[[#This Row],[EXCHANGED]]+Table131[[#This Row],[SALES]]+Table131[[#This Row],[ISSUES]])</f>
        <v>0</v>
      </c>
      <c r="I5" s="53">
        <v>0</v>
      </c>
      <c r="J5" s="58">
        <f t="shared" ref="J5:J76" si="0">+I5-H5</f>
        <v>0</v>
      </c>
      <c r="K5" s="53">
        <f>+'DAY28'!K5+'DAY29'!C5</f>
        <v>0</v>
      </c>
      <c r="L5" s="54">
        <f>+'DAY28'!L5+'DAY29'!D5</f>
        <v>0</v>
      </c>
      <c r="M5" s="55">
        <f>+'DAY28'!M5+'DAY29'!E5</f>
        <v>0</v>
      </c>
      <c r="N5" s="52">
        <f>+'DAY28'!N5+'DAY29'!F5</f>
        <v>0</v>
      </c>
      <c r="O5" s="276">
        <f>+'DAY28'!O5+'DAY29'!G5</f>
        <v>0</v>
      </c>
      <c r="P5" s="53">
        <f>+K5/29</f>
        <v>0</v>
      </c>
      <c r="Q5" s="54">
        <f>+L5/29</f>
        <v>0</v>
      </c>
      <c r="R5" s="55">
        <f>+M5/29</f>
        <v>0</v>
      </c>
      <c r="S5" s="52">
        <f>+N5/29</f>
        <v>0</v>
      </c>
      <c r="T5" s="276">
        <f>+O5/29</f>
        <v>0</v>
      </c>
      <c r="U5" s="59">
        <f t="shared" ref="U5:U68" si="1">IFERROR(+H5/(P5+Q5+R5+S5+T5),0)</f>
        <v>0</v>
      </c>
    </row>
    <row r="6" spans="1:21" x14ac:dyDescent="0.25">
      <c r="A6" s="51" t="s">
        <v>13</v>
      </c>
      <c r="B6" s="52">
        <f>'DAY28'!H6</f>
        <v>0</v>
      </c>
      <c r="C6" s="53">
        <v>0</v>
      </c>
      <c r="D6" s="54">
        <v>0</v>
      </c>
      <c r="E6" s="55">
        <v>0</v>
      </c>
      <c r="F6" s="52">
        <v>0</v>
      </c>
      <c r="G6" s="276">
        <v>0</v>
      </c>
      <c r="H6" s="54">
        <f>+(Table131[[#This Row],[OPENING ]]+Table131[[#This Row],[RECEIPTS]]+Table131[[#This Row],[RETURNS]])-(Table131[[#This Row],[EXCHANGED]]+Table131[[#This Row],[SALES]]+Table131[[#This Row],[ISSUES]])</f>
        <v>0</v>
      </c>
      <c r="I6" s="53">
        <v>0</v>
      </c>
      <c r="J6" s="58">
        <f t="shared" si="0"/>
        <v>0</v>
      </c>
      <c r="K6" s="53">
        <f>+'DAY28'!K6+'DAY29'!C6</f>
        <v>0</v>
      </c>
      <c r="L6" s="54">
        <f>+'DAY28'!L6+'DAY29'!D6</f>
        <v>0</v>
      </c>
      <c r="M6" s="55">
        <f>+'DAY28'!M6+'DAY29'!E6</f>
        <v>0</v>
      </c>
      <c r="N6" s="52">
        <f>+'DAY28'!N6+'DAY29'!F6</f>
        <v>0</v>
      </c>
      <c r="O6" s="276">
        <f>+'DAY28'!O6+'DAY29'!G6</f>
        <v>0</v>
      </c>
      <c r="P6" s="53">
        <f t="shared" ref="P6:P19" si="2">+K6/29</f>
        <v>0</v>
      </c>
      <c r="Q6" s="54">
        <f t="shared" ref="Q6:Q19" si="3">+L6/29</f>
        <v>0</v>
      </c>
      <c r="R6" s="55">
        <f t="shared" ref="R6:R19" si="4">+M6/29</f>
        <v>0</v>
      </c>
      <c r="S6" s="52">
        <f t="shared" ref="S6:S19" si="5">+N6/29</f>
        <v>0</v>
      </c>
      <c r="T6" s="276">
        <f t="shared" ref="T6:T19" si="6">+O6/29</f>
        <v>0</v>
      </c>
      <c r="U6" s="59">
        <f t="shared" si="1"/>
        <v>0</v>
      </c>
    </row>
    <row r="7" spans="1:21" x14ac:dyDescent="0.25">
      <c r="A7" s="51" t="s">
        <v>14</v>
      </c>
      <c r="B7" s="52">
        <f>'DAY28'!H7</f>
        <v>0</v>
      </c>
      <c r="C7" s="53">
        <v>0</v>
      </c>
      <c r="D7" s="54">
        <v>0</v>
      </c>
      <c r="E7" s="55">
        <v>0</v>
      </c>
      <c r="F7" s="52">
        <v>0</v>
      </c>
      <c r="G7" s="276">
        <v>0</v>
      </c>
      <c r="H7" s="54">
        <f>+(Table131[[#This Row],[OPENING ]]+Table131[[#This Row],[RECEIPTS]]+Table131[[#This Row],[RETURNS]])-(Table131[[#This Row],[EXCHANGED]]+Table131[[#This Row],[SALES]]+Table131[[#This Row],[ISSUES]])</f>
        <v>0</v>
      </c>
      <c r="I7" s="53">
        <v>0</v>
      </c>
      <c r="J7" s="58">
        <f t="shared" si="0"/>
        <v>0</v>
      </c>
      <c r="K7" s="53">
        <f>+'DAY28'!K7+'DAY29'!C7</f>
        <v>0</v>
      </c>
      <c r="L7" s="54">
        <f>+'DAY28'!L7+'DAY29'!D7</f>
        <v>0</v>
      </c>
      <c r="M7" s="55">
        <f>+'DAY28'!M7+'DAY29'!E7</f>
        <v>0</v>
      </c>
      <c r="N7" s="52">
        <f>+'DAY28'!N7+'DAY29'!F7</f>
        <v>0</v>
      </c>
      <c r="O7" s="276">
        <f>+'DAY28'!O7+'DAY29'!G7</f>
        <v>0</v>
      </c>
      <c r="P7" s="53">
        <f t="shared" si="2"/>
        <v>0</v>
      </c>
      <c r="Q7" s="54">
        <f t="shared" si="3"/>
        <v>0</v>
      </c>
      <c r="R7" s="55">
        <f t="shared" si="4"/>
        <v>0</v>
      </c>
      <c r="S7" s="52">
        <f t="shared" si="5"/>
        <v>0</v>
      </c>
      <c r="T7" s="276">
        <f t="shared" si="6"/>
        <v>0</v>
      </c>
      <c r="U7" s="59">
        <f t="shared" si="1"/>
        <v>0</v>
      </c>
    </row>
    <row r="8" spans="1:21" x14ac:dyDescent="0.25">
      <c r="A8" s="51" t="s">
        <v>15</v>
      </c>
      <c r="B8" s="52">
        <f>'DAY28'!H8</f>
        <v>0</v>
      </c>
      <c r="C8" s="53">
        <v>0</v>
      </c>
      <c r="D8" s="54">
        <v>0</v>
      </c>
      <c r="E8" s="55">
        <v>0</v>
      </c>
      <c r="F8" s="52">
        <v>0</v>
      </c>
      <c r="G8" s="276">
        <v>0</v>
      </c>
      <c r="H8" s="54">
        <f>+(Table131[[#This Row],[OPENING ]]+Table131[[#This Row],[RECEIPTS]]+Table131[[#This Row],[RETURNS]])-(Table131[[#This Row],[EXCHANGED]]+Table131[[#This Row],[SALES]]+Table131[[#This Row],[ISSUES]])</f>
        <v>0</v>
      </c>
      <c r="I8" s="53">
        <v>0</v>
      </c>
      <c r="J8" s="58">
        <f t="shared" si="0"/>
        <v>0</v>
      </c>
      <c r="K8" s="53">
        <f>+'DAY28'!K8+'DAY29'!C8</f>
        <v>0</v>
      </c>
      <c r="L8" s="54">
        <f>+'DAY28'!L8+'DAY29'!D8</f>
        <v>0</v>
      </c>
      <c r="M8" s="55">
        <f>+'DAY28'!M8+'DAY29'!E8</f>
        <v>0</v>
      </c>
      <c r="N8" s="52">
        <f>+'DAY28'!N8+'DAY29'!F8</f>
        <v>0</v>
      </c>
      <c r="O8" s="276">
        <f>+'DAY28'!O8+'DAY29'!G8</f>
        <v>0</v>
      </c>
      <c r="P8" s="53">
        <f t="shared" si="2"/>
        <v>0</v>
      </c>
      <c r="Q8" s="54">
        <f t="shared" si="3"/>
        <v>0</v>
      </c>
      <c r="R8" s="55">
        <f t="shared" si="4"/>
        <v>0</v>
      </c>
      <c r="S8" s="52">
        <f t="shared" si="5"/>
        <v>0</v>
      </c>
      <c r="T8" s="276">
        <f t="shared" si="6"/>
        <v>0</v>
      </c>
      <c r="U8" s="59">
        <f t="shared" si="1"/>
        <v>0</v>
      </c>
    </row>
    <row r="9" spans="1:21" x14ac:dyDescent="0.25">
      <c r="A9" s="51" t="s">
        <v>16</v>
      </c>
      <c r="B9" s="52">
        <f>'DAY28'!H9</f>
        <v>0</v>
      </c>
      <c r="C9" s="53">
        <v>0</v>
      </c>
      <c r="D9" s="54">
        <v>0</v>
      </c>
      <c r="E9" s="55">
        <v>0</v>
      </c>
      <c r="F9" s="52">
        <v>0</v>
      </c>
      <c r="G9" s="276">
        <v>0</v>
      </c>
      <c r="H9" s="54">
        <f>+(Table131[[#This Row],[OPENING ]]+Table131[[#This Row],[RECEIPTS]]+Table131[[#This Row],[RETURNS]])-(Table131[[#This Row],[EXCHANGED]]+Table131[[#This Row],[SALES]]+Table131[[#This Row],[ISSUES]])</f>
        <v>0</v>
      </c>
      <c r="I9" s="53">
        <v>0</v>
      </c>
      <c r="J9" s="58">
        <f t="shared" si="0"/>
        <v>0</v>
      </c>
      <c r="K9" s="53">
        <f>+'DAY28'!K9+'DAY29'!C9</f>
        <v>0</v>
      </c>
      <c r="L9" s="54">
        <f>+'DAY28'!L9+'DAY29'!D9</f>
        <v>0</v>
      </c>
      <c r="M9" s="55">
        <f>+'DAY28'!M9+'DAY29'!E9</f>
        <v>0</v>
      </c>
      <c r="N9" s="52">
        <f>+'DAY28'!N9+'DAY29'!F9</f>
        <v>0</v>
      </c>
      <c r="O9" s="276">
        <f>+'DAY28'!O9+'DAY29'!G9</f>
        <v>0</v>
      </c>
      <c r="P9" s="53">
        <f t="shared" si="2"/>
        <v>0</v>
      </c>
      <c r="Q9" s="54">
        <f t="shared" si="3"/>
        <v>0</v>
      </c>
      <c r="R9" s="55">
        <f t="shared" si="4"/>
        <v>0</v>
      </c>
      <c r="S9" s="52">
        <f t="shared" si="5"/>
        <v>0</v>
      </c>
      <c r="T9" s="276">
        <f t="shared" si="6"/>
        <v>0</v>
      </c>
      <c r="U9" s="59">
        <f t="shared" si="1"/>
        <v>0</v>
      </c>
    </row>
    <row r="10" spans="1:21" x14ac:dyDescent="0.25">
      <c r="A10" s="51" t="s">
        <v>17</v>
      </c>
      <c r="B10" s="52">
        <f>'DAY28'!H10</f>
        <v>0</v>
      </c>
      <c r="C10" s="53">
        <v>0</v>
      </c>
      <c r="D10" s="54">
        <v>0</v>
      </c>
      <c r="E10" s="55">
        <v>0</v>
      </c>
      <c r="F10" s="52">
        <v>0</v>
      </c>
      <c r="G10" s="276">
        <v>0</v>
      </c>
      <c r="H10" s="54">
        <f>+(Table131[[#This Row],[OPENING ]]+Table131[[#This Row],[RECEIPTS]]+Table131[[#This Row],[RETURNS]])-(Table131[[#This Row],[EXCHANGED]]+Table131[[#This Row],[SALES]]+Table131[[#This Row],[ISSUES]])</f>
        <v>0</v>
      </c>
      <c r="I10" s="53">
        <v>0</v>
      </c>
      <c r="J10" s="58">
        <f t="shared" si="0"/>
        <v>0</v>
      </c>
      <c r="K10" s="53">
        <f>+'DAY28'!K10+'DAY29'!C10</f>
        <v>0</v>
      </c>
      <c r="L10" s="54">
        <f>+'DAY28'!L10+'DAY29'!D10</f>
        <v>0</v>
      </c>
      <c r="M10" s="55">
        <f>+'DAY28'!M10+'DAY29'!E10</f>
        <v>0</v>
      </c>
      <c r="N10" s="52">
        <f>+'DAY28'!N10+'DAY29'!F10</f>
        <v>0</v>
      </c>
      <c r="O10" s="276">
        <f>+'DAY28'!O10+'DAY29'!G10</f>
        <v>0</v>
      </c>
      <c r="P10" s="53">
        <f t="shared" si="2"/>
        <v>0</v>
      </c>
      <c r="Q10" s="54">
        <f t="shared" si="3"/>
        <v>0</v>
      </c>
      <c r="R10" s="55">
        <f t="shared" si="4"/>
        <v>0</v>
      </c>
      <c r="S10" s="52">
        <f t="shared" si="5"/>
        <v>0</v>
      </c>
      <c r="T10" s="276">
        <f t="shared" si="6"/>
        <v>0</v>
      </c>
      <c r="U10" s="59">
        <f t="shared" si="1"/>
        <v>0</v>
      </c>
    </row>
    <row r="11" spans="1:21" x14ac:dyDescent="0.25">
      <c r="A11" s="51" t="s">
        <v>18</v>
      </c>
      <c r="B11" s="52">
        <f>'DAY28'!H11</f>
        <v>0</v>
      </c>
      <c r="C11" s="53">
        <v>0</v>
      </c>
      <c r="D11" s="54">
        <v>0</v>
      </c>
      <c r="E11" s="55">
        <v>0</v>
      </c>
      <c r="F11" s="52">
        <v>0</v>
      </c>
      <c r="G11" s="276">
        <v>0</v>
      </c>
      <c r="H11" s="54">
        <f>+(Table131[[#This Row],[OPENING ]]+Table131[[#This Row],[RECEIPTS]]+Table131[[#This Row],[RETURNS]])-(Table131[[#This Row],[EXCHANGED]]+Table131[[#This Row],[SALES]]+Table131[[#This Row],[ISSUES]])</f>
        <v>0</v>
      </c>
      <c r="I11" s="53">
        <v>0</v>
      </c>
      <c r="J11" s="58">
        <f t="shared" si="0"/>
        <v>0</v>
      </c>
      <c r="K11" s="53">
        <f>+'DAY28'!K11+'DAY29'!C11</f>
        <v>0</v>
      </c>
      <c r="L11" s="54">
        <f>+'DAY28'!L11+'DAY29'!D11</f>
        <v>0</v>
      </c>
      <c r="M11" s="55">
        <f>+'DAY28'!M11+'DAY29'!E11</f>
        <v>0</v>
      </c>
      <c r="N11" s="52">
        <f>+'DAY28'!N11+'DAY29'!F11</f>
        <v>0</v>
      </c>
      <c r="O11" s="276">
        <f>+'DAY28'!O11+'DAY29'!G11</f>
        <v>0</v>
      </c>
      <c r="P11" s="53">
        <f t="shared" si="2"/>
        <v>0</v>
      </c>
      <c r="Q11" s="54">
        <f t="shared" si="3"/>
        <v>0</v>
      </c>
      <c r="R11" s="55">
        <f t="shared" si="4"/>
        <v>0</v>
      </c>
      <c r="S11" s="52">
        <f t="shared" si="5"/>
        <v>0</v>
      </c>
      <c r="T11" s="276">
        <f t="shared" si="6"/>
        <v>0</v>
      </c>
      <c r="U11" s="59">
        <f t="shared" si="1"/>
        <v>0</v>
      </c>
    </row>
    <row r="12" spans="1:21" x14ac:dyDescent="0.25">
      <c r="A12" s="51" t="s">
        <v>140</v>
      </c>
      <c r="B12" s="52">
        <f>'DAY28'!H12</f>
        <v>0</v>
      </c>
      <c r="C12" s="53">
        <v>0</v>
      </c>
      <c r="D12" s="54">
        <v>0</v>
      </c>
      <c r="E12" s="55">
        <v>0</v>
      </c>
      <c r="F12" s="52">
        <v>0</v>
      </c>
      <c r="G12" s="276">
        <v>0</v>
      </c>
      <c r="H12" s="54">
        <f>+(Table131[[#This Row],[OPENING ]]+Table131[[#This Row],[RECEIPTS]]+Table131[[#This Row],[RETURNS]])-(Table131[[#This Row],[EXCHANGED]]+Table131[[#This Row],[SALES]]+Table131[[#This Row],[ISSUES]])</f>
        <v>0</v>
      </c>
      <c r="I12" s="53">
        <v>0</v>
      </c>
      <c r="J12" s="58">
        <f t="shared" si="0"/>
        <v>0</v>
      </c>
      <c r="K12" s="53">
        <f>+'DAY28'!K12+'DAY29'!C12</f>
        <v>0</v>
      </c>
      <c r="L12" s="54">
        <f>+'DAY28'!L12+'DAY29'!D12</f>
        <v>0</v>
      </c>
      <c r="M12" s="55">
        <f>+'DAY28'!M12+'DAY29'!E12</f>
        <v>0</v>
      </c>
      <c r="N12" s="52">
        <f>+'DAY28'!N12+'DAY29'!F12</f>
        <v>0</v>
      </c>
      <c r="O12" s="276">
        <f>+'DAY28'!O12+'DAY29'!G12</f>
        <v>0</v>
      </c>
      <c r="P12" s="53">
        <f t="shared" si="2"/>
        <v>0</v>
      </c>
      <c r="Q12" s="54">
        <f t="shared" si="3"/>
        <v>0</v>
      </c>
      <c r="R12" s="55">
        <f t="shared" si="4"/>
        <v>0</v>
      </c>
      <c r="S12" s="52">
        <f t="shared" si="5"/>
        <v>0</v>
      </c>
      <c r="T12" s="276">
        <f t="shared" si="6"/>
        <v>0</v>
      </c>
      <c r="U12" s="59">
        <f t="shared" si="1"/>
        <v>0</v>
      </c>
    </row>
    <row r="13" spans="1:21" x14ac:dyDescent="0.25">
      <c r="A13" s="51" t="s">
        <v>169</v>
      </c>
      <c r="B13" s="52">
        <f>'DAY28'!H13</f>
        <v>140</v>
      </c>
      <c r="C13" s="53">
        <v>0</v>
      </c>
      <c r="D13" s="54">
        <v>0</v>
      </c>
      <c r="E13" s="55">
        <v>0</v>
      </c>
      <c r="F13" s="52">
        <v>0</v>
      </c>
      <c r="G13" s="276">
        <v>0</v>
      </c>
      <c r="H13" s="54">
        <f>+(Table131[[#This Row],[OPENING ]]+Table131[[#This Row],[RECEIPTS]]+Table131[[#This Row],[RETURNS]])-(Table131[[#This Row],[EXCHANGED]]+Table131[[#This Row],[SALES]]+Table131[[#This Row],[ISSUES]])</f>
        <v>140</v>
      </c>
      <c r="I13" s="53">
        <v>0</v>
      </c>
      <c r="J13" s="58">
        <f t="shared" si="0"/>
        <v>-140</v>
      </c>
      <c r="K13" s="53">
        <f>+'DAY28'!K13+'DAY29'!C13</f>
        <v>0</v>
      </c>
      <c r="L13" s="54">
        <f>+'DAY28'!L13+'DAY29'!D13</f>
        <v>0</v>
      </c>
      <c r="M13" s="55">
        <f>+'DAY28'!M13+'DAY29'!E13</f>
        <v>0</v>
      </c>
      <c r="N13" s="52">
        <f>+'DAY28'!N13+'DAY29'!F13</f>
        <v>0</v>
      </c>
      <c r="O13" s="276">
        <f>+'DAY28'!O13+'DAY29'!G13</f>
        <v>0</v>
      </c>
      <c r="P13" s="53">
        <f t="shared" si="2"/>
        <v>0</v>
      </c>
      <c r="Q13" s="54">
        <f t="shared" si="3"/>
        <v>0</v>
      </c>
      <c r="R13" s="55">
        <f t="shared" si="4"/>
        <v>0</v>
      </c>
      <c r="S13" s="52">
        <f t="shared" si="5"/>
        <v>0</v>
      </c>
      <c r="T13" s="276">
        <f t="shared" si="6"/>
        <v>0</v>
      </c>
      <c r="U13" s="59">
        <f t="shared" si="1"/>
        <v>0</v>
      </c>
    </row>
    <row r="14" spans="1:21" x14ac:dyDescent="0.25">
      <c r="A14" s="51" t="s">
        <v>225</v>
      </c>
      <c r="B14" s="52">
        <f>'DAY28'!H14</f>
        <v>0</v>
      </c>
      <c r="C14" s="53">
        <v>0</v>
      </c>
      <c r="D14" s="54">
        <v>0</v>
      </c>
      <c r="E14" s="55">
        <v>0</v>
      </c>
      <c r="F14" s="52">
        <v>0</v>
      </c>
      <c r="G14" s="276">
        <v>0</v>
      </c>
      <c r="H14" s="54">
        <f>+(Table131[[#This Row],[OPENING ]]+Table131[[#This Row],[RECEIPTS]]+Table131[[#This Row],[RETURNS]])-(Table131[[#This Row],[EXCHANGED]]+Table131[[#This Row],[SALES]]+Table131[[#This Row],[ISSUES]])</f>
        <v>0</v>
      </c>
      <c r="I14" s="53">
        <v>0</v>
      </c>
      <c r="J14" s="58">
        <f t="shared" si="0"/>
        <v>0</v>
      </c>
      <c r="K14" s="53">
        <f>+'DAY28'!K14+'DAY29'!C14</f>
        <v>0</v>
      </c>
      <c r="L14" s="54">
        <f>+'DAY28'!L14+'DAY29'!D14</f>
        <v>0</v>
      </c>
      <c r="M14" s="55">
        <f>+'DAY28'!M14+'DAY29'!E14</f>
        <v>0</v>
      </c>
      <c r="N14" s="52">
        <f>+'DAY28'!N14+'DAY29'!F14</f>
        <v>0</v>
      </c>
      <c r="O14" s="276">
        <f>+'DAY28'!O14+'DAY29'!G14</f>
        <v>0</v>
      </c>
      <c r="P14" s="53">
        <f t="shared" si="2"/>
        <v>0</v>
      </c>
      <c r="Q14" s="54">
        <f t="shared" si="3"/>
        <v>0</v>
      </c>
      <c r="R14" s="55">
        <f t="shared" si="4"/>
        <v>0</v>
      </c>
      <c r="S14" s="52">
        <f t="shared" si="5"/>
        <v>0</v>
      </c>
      <c r="T14" s="276">
        <f t="shared" si="6"/>
        <v>0</v>
      </c>
      <c r="U14" s="59">
        <f t="shared" si="1"/>
        <v>0</v>
      </c>
    </row>
    <row r="15" spans="1:21" x14ac:dyDescent="0.25">
      <c r="A15" s="51" t="s">
        <v>223</v>
      </c>
      <c r="B15" s="52">
        <f>'DAY28'!H15</f>
        <v>0</v>
      </c>
      <c r="C15" s="53">
        <v>0</v>
      </c>
      <c r="D15" s="54">
        <v>0</v>
      </c>
      <c r="E15" s="55">
        <v>0</v>
      </c>
      <c r="F15" s="52">
        <v>0</v>
      </c>
      <c r="G15" s="276">
        <v>0</v>
      </c>
      <c r="H15" s="54">
        <f>+(Table131[[#This Row],[OPENING ]]+Table131[[#This Row],[RECEIPTS]]+Table131[[#This Row],[RETURNS]])-(Table131[[#This Row],[EXCHANGED]]+Table131[[#This Row],[SALES]]+Table131[[#This Row],[ISSUES]])</f>
        <v>0</v>
      </c>
      <c r="I15" s="53">
        <v>0</v>
      </c>
      <c r="J15" s="58">
        <f t="shared" si="0"/>
        <v>0</v>
      </c>
      <c r="K15" s="53">
        <f>+'DAY28'!K15+'DAY29'!C15</f>
        <v>0</v>
      </c>
      <c r="L15" s="54">
        <f>+'DAY28'!L15+'DAY29'!D15</f>
        <v>0</v>
      </c>
      <c r="M15" s="55">
        <f>+'DAY28'!M15+'DAY29'!E15</f>
        <v>0</v>
      </c>
      <c r="N15" s="52">
        <f>+'DAY28'!N15+'DAY29'!F15</f>
        <v>0</v>
      </c>
      <c r="O15" s="276">
        <f>+'DAY28'!O15+'DAY29'!G15</f>
        <v>0</v>
      </c>
      <c r="P15" s="53">
        <f t="shared" si="2"/>
        <v>0</v>
      </c>
      <c r="Q15" s="54">
        <f t="shared" si="3"/>
        <v>0</v>
      </c>
      <c r="R15" s="55">
        <f t="shared" si="4"/>
        <v>0</v>
      </c>
      <c r="S15" s="52">
        <f t="shared" si="5"/>
        <v>0</v>
      </c>
      <c r="T15" s="276">
        <f t="shared" si="6"/>
        <v>0</v>
      </c>
      <c r="U15" s="59">
        <f t="shared" si="1"/>
        <v>0</v>
      </c>
    </row>
    <row r="16" spans="1:21" x14ac:dyDescent="0.25">
      <c r="A16" s="51" t="s">
        <v>243</v>
      </c>
      <c r="B16" s="52">
        <f>'DAY28'!H16</f>
        <v>13189.599999999999</v>
      </c>
      <c r="C16" s="53">
        <v>0</v>
      </c>
      <c r="D16" s="54">
        <v>0</v>
      </c>
      <c r="E16" s="55">
        <v>0</v>
      </c>
      <c r="F16" s="52">
        <v>0</v>
      </c>
      <c r="G16" s="276">
        <v>0</v>
      </c>
      <c r="H16" s="54">
        <f>+(Table131[[#This Row],[OPENING ]]+Table131[[#This Row],[RECEIPTS]]+Table131[[#This Row],[RETURNS]])-(Table131[[#This Row],[EXCHANGED]]+Table131[[#This Row],[SALES]]+Table131[[#This Row],[ISSUES]])</f>
        <v>13189.599999999999</v>
      </c>
      <c r="I16" s="53">
        <v>0</v>
      </c>
      <c r="J16" s="58">
        <f t="shared" si="0"/>
        <v>-13189.599999999999</v>
      </c>
      <c r="K16" s="53">
        <f>+'DAY28'!K16+'DAY29'!C16</f>
        <v>0</v>
      </c>
      <c r="L16" s="54">
        <f>+'DAY28'!L16+'DAY29'!D16</f>
        <v>0</v>
      </c>
      <c r="M16" s="55">
        <f>+'DAY28'!M16+'DAY29'!E16</f>
        <v>0</v>
      </c>
      <c r="N16" s="52">
        <f>+'DAY28'!N16+'DAY29'!F16</f>
        <v>0</v>
      </c>
      <c r="O16" s="276">
        <f>+'DAY28'!O16+'DAY29'!G16</f>
        <v>6063</v>
      </c>
      <c r="P16" s="53">
        <f t="shared" si="2"/>
        <v>0</v>
      </c>
      <c r="Q16" s="54">
        <f t="shared" si="3"/>
        <v>0</v>
      </c>
      <c r="R16" s="55">
        <f t="shared" si="4"/>
        <v>0</v>
      </c>
      <c r="S16" s="52">
        <f t="shared" si="5"/>
        <v>0</v>
      </c>
      <c r="T16" s="276">
        <f t="shared" si="6"/>
        <v>209.06896551724137</v>
      </c>
      <c r="U16" s="59">
        <f t="shared" si="1"/>
        <v>63.087316509978557</v>
      </c>
    </row>
    <row r="17" spans="1:21" x14ac:dyDescent="0.25">
      <c r="A17" s="60"/>
      <c r="B17" s="52">
        <f>'DAY28'!H17</f>
        <v>0</v>
      </c>
      <c r="C17" s="53">
        <v>0</v>
      </c>
      <c r="D17" s="54">
        <v>0</v>
      </c>
      <c r="E17" s="55">
        <v>0</v>
      </c>
      <c r="F17" s="52">
        <v>0</v>
      </c>
      <c r="G17" s="276">
        <v>0</v>
      </c>
      <c r="H17" s="54">
        <f>+(Table131[[#This Row],[OPENING ]]+Table131[[#This Row],[RECEIPTS]]+Table131[[#This Row],[RETURNS]])-(Table131[[#This Row],[EXCHANGED]]+Table131[[#This Row],[SALES]]+Table131[[#This Row],[ISSUES]])</f>
        <v>0</v>
      </c>
      <c r="I17" s="53">
        <v>0</v>
      </c>
      <c r="J17" s="58">
        <f t="shared" si="0"/>
        <v>0</v>
      </c>
      <c r="K17" s="53">
        <f>+'DAY28'!K17+'DAY29'!C17</f>
        <v>0</v>
      </c>
      <c r="L17" s="54">
        <f>+'DAY28'!L17+'DAY29'!D17</f>
        <v>0</v>
      </c>
      <c r="M17" s="55">
        <f>+'DAY28'!M17+'DAY29'!E17</f>
        <v>0</v>
      </c>
      <c r="N17" s="52">
        <f>+'DAY28'!N17+'DAY29'!F17</f>
        <v>0</v>
      </c>
      <c r="O17" s="276">
        <f>+'DAY28'!O17+'DAY29'!G17</f>
        <v>0</v>
      </c>
      <c r="P17" s="53">
        <f t="shared" si="2"/>
        <v>0</v>
      </c>
      <c r="Q17" s="54">
        <f t="shared" si="3"/>
        <v>0</v>
      </c>
      <c r="R17" s="55">
        <f t="shared" si="4"/>
        <v>0</v>
      </c>
      <c r="S17" s="52">
        <f t="shared" si="5"/>
        <v>0</v>
      </c>
      <c r="T17" s="276">
        <f t="shared" si="6"/>
        <v>0</v>
      </c>
      <c r="U17" s="59">
        <f t="shared" si="1"/>
        <v>0</v>
      </c>
    </row>
    <row r="18" spans="1:21" x14ac:dyDescent="0.25">
      <c r="A18" s="60"/>
      <c r="B18" s="52">
        <f>'DAY28'!H18</f>
        <v>0</v>
      </c>
      <c r="C18" s="53">
        <v>0</v>
      </c>
      <c r="D18" s="54">
        <v>0</v>
      </c>
      <c r="E18" s="55">
        <v>0</v>
      </c>
      <c r="F18" s="52">
        <v>0</v>
      </c>
      <c r="G18" s="276">
        <v>0</v>
      </c>
      <c r="H18" s="54">
        <f>+(Table131[[#This Row],[OPENING ]]+Table131[[#This Row],[RECEIPTS]]+Table131[[#This Row],[RETURNS]])-(Table131[[#This Row],[EXCHANGED]]+Table131[[#This Row],[SALES]]+Table131[[#This Row],[ISSUES]])</f>
        <v>0</v>
      </c>
      <c r="I18" s="53">
        <v>0</v>
      </c>
      <c r="J18" s="58">
        <f t="shared" si="0"/>
        <v>0</v>
      </c>
      <c r="K18" s="53">
        <f>+'DAY28'!K18+'DAY29'!C18</f>
        <v>0</v>
      </c>
      <c r="L18" s="54">
        <f>+'DAY28'!L18+'DAY29'!D18</f>
        <v>0</v>
      </c>
      <c r="M18" s="55">
        <f>+'DAY28'!M18+'DAY29'!E18</f>
        <v>0</v>
      </c>
      <c r="N18" s="52">
        <f>+'DAY28'!N18+'DAY29'!F18</f>
        <v>0</v>
      </c>
      <c r="O18" s="276">
        <f>+'DAY28'!O18+'DAY29'!G18</f>
        <v>0</v>
      </c>
      <c r="P18" s="53">
        <f t="shared" si="2"/>
        <v>0</v>
      </c>
      <c r="Q18" s="54">
        <f t="shared" si="3"/>
        <v>0</v>
      </c>
      <c r="R18" s="55">
        <f t="shared" si="4"/>
        <v>0</v>
      </c>
      <c r="S18" s="52">
        <f t="shared" si="5"/>
        <v>0</v>
      </c>
      <c r="T18" s="276">
        <f t="shared" si="6"/>
        <v>0</v>
      </c>
      <c r="U18" s="59">
        <f t="shared" si="1"/>
        <v>0</v>
      </c>
    </row>
    <row r="19" spans="1:21" ht="15.75" thickBot="1" x14ac:dyDescent="0.3">
      <c r="A19" s="142"/>
      <c r="B19" s="52">
        <f>'DAY28'!H19</f>
        <v>0</v>
      </c>
      <c r="C19" s="144">
        <v>0</v>
      </c>
      <c r="D19" s="145">
        <v>0</v>
      </c>
      <c r="E19" s="146">
        <v>0</v>
      </c>
      <c r="F19" s="143">
        <v>0</v>
      </c>
      <c r="G19" s="298">
        <v>0</v>
      </c>
      <c r="H19" s="54">
        <f>+(Table131[[#This Row],[OPENING ]]+Table131[[#This Row],[RECEIPTS]]+Table131[[#This Row],[RETURNS]])-(Table131[[#This Row],[EXCHANGED]]+Table131[[#This Row],[SALES]]+Table131[[#This Row],[ISSUES]])</f>
        <v>0</v>
      </c>
      <c r="I19" s="144">
        <v>0</v>
      </c>
      <c r="J19" s="148">
        <f t="shared" si="0"/>
        <v>0</v>
      </c>
      <c r="K19" s="53">
        <f>+'DAY28'!K19+'DAY29'!C19</f>
        <v>0</v>
      </c>
      <c r="L19" s="54">
        <f>+'DAY28'!L19+'DAY29'!D19</f>
        <v>0</v>
      </c>
      <c r="M19" s="55">
        <f>+'DAY28'!M19+'DAY29'!E19</f>
        <v>0</v>
      </c>
      <c r="N19" s="52">
        <f>+'DAY28'!N19+'DAY29'!F19</f>
        <v>0</v>
      </c>
      <c r="O19" s="276">
        <f>+'DAY28'!O19+'DAY29'!G19</f>
        <v>0</v>
      </c>
      <c r="P19" s="53">
        <f t="shared" si="2"/>
        <v>0</v>
      </c>
      <c r="Q19" s="54">
        <f t="shared" si="3"/>
        <v>0</v>
      </c>
      <c r="R19" s="55">
        <f t="shared" si="4"/>
        <v>0</v>
      </c>
      <c r="S19" s="52">
        <f t="shared" si="5"/>
        <v>0</v>
      </c>
      <c r="T19" s="276">
        <f t="shared" si="6"/>
        <v>0</v>
      </c>
      <c r="U19" s="149">
        <f t="shared" si="1"/>
        <v>0</v>
      </c>
    </row>
    <row r="20" spans="1:21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165">
        <f t="shared" si="7"/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209.06896551724137</v>
      </c>
      <c r="U20" s="166">
        <f t="shared" si="1"/>
        <v>63.756952003958432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'DAY28'!H23</f>
        <v>0</v>
      </c>
      <c r="C23" s="53">
        <v>0</v>
      </c>
      <c r="D23" s="54">
        <v>0</v>
      </c>
      <c r="E23" s="55">
        <v>0</v>
      </c>
      <c r="F23" s="52">
        <v>0</v>
      </c>
      <c r="G23" s="276">
        <v>0</v>
      </c>
      <c r="H23" s="54">
        <f>+(Table131[[#This Row],[OPENING ]]+Table131[[#This Row],[RECEIPTS]]+Table131[[#This Row],[RETURNS]])-(Table131[[#This Row],[EXCHANGED]]+Table131[[#This Row],[SALES]]+Table131[[#This Row],[ISSUES]])</f>
        <v>0</v>
      </c>
      <c r="I23" s="53">
        <v>0</v>
      </c>
      <c r="J23" s="58">
        <f t="shared" si="0"/>
        <v>0</v>
      </c>
      <c r="K23" s="53">
        <f>+'DAY28'!K23+'DAY29'!C23</f>
        <v>0</v>
      </c>
      <c r="L23" s="54">
        <f>+'DAY28'!L23+'DAY29'!D23</f>
        <v>0</v>
      </c>
      <c r="M23" s="55">
        <f>+'DAY28'!M23+'DAY29'!E23</f>
        <v>0</v>
      </c>
      <c r="N23" s="52">
        <f>+'DAY28'!N23+'DAY29'!F23</f>
        <v>0</v>
      </c>
      <c r="O23" s="276">
        <f>+'DAY28'!O23+'DAY29'!G23</f>
        <v>0</v>
      </c>
      <c r="P23" s="53">
        <f>+K23/29</f>
        <v>0</v>
      </c>
      <c r="Q23" s="54">
        <f>+L23/29</f>
        <v>0</v>
      </c>
      <c r="R23" s="55">
        <f>+M23/29</f>
        <v>0</v>
      </c>
      <c r="S23" s="52">
        <f>+N23/29</f>
        <v>0</v>
      </c>
      <c r="T23" s="276">
        <f>+O23/29</f>
        <v>0</v>
      </c>
      <c r="U23" s="62">
        <f t="shared" si="1"/>
        <v>0</v>
      </c>
    </row>
    <row r="24" spans="1:21" x14ac:dyDescent="0.25">
      <c r="A24" s="336" t="s">
        <v>161</v>
      </c>
      <c r="B24" s="52">
        <f>'DAY28'!H24</f>
        <v>247.2</v>
      </c>
      <c r="C24" s="53">
        <v>0</v>
      </c>
      <c r="D24" s="54">
        <v>0</v>
      </c>
      <c r="E24" s="55">
        <v>0</v>
      </c>
      <c r="F24" s="52">
        <v>0</v>
      </c>
      <c r="G24" s="276">
        <v>0</v>
      </c>
      <c r="H24" s="54">
        <f>+(Table131[[#This Row],[OPENING ]]+Table131[[#This Row],[RECEIPTS]]+Table131[[#This Row],[RETURNS]])-(Table131[[#This Row],[EXCHANGED]]+Table131[[#This Row],[SALES]]+Table131[[#This Row],[ISSUES]])</f>
        <v>247.2</v>
      </c>
      <c r="I24" s="53">
        <v>0</v>
      </c>
      <c r="J24" s="58">
        <f t="shared" si="0"/>
        <v>-247.2</v>
      </c>
      <c r="K24" s="53">
        <f>+'DAY28'!K24+'DAY29'!C24</f>
        <v>0</v>
      </c>
      <c r="L24" s="54">
        <f>+'DAY28'!L24+'DAY29'!D24</f>
        <v>110.2</v>
      </c>
      <c r="M24" s="55">
        <f>+'DAY28'!M24+'DAY29'!E24</f>
        <v>0</v>
      </c>
      <c r="N24" s="52">
        <f>+'DAY28'!N24+'DAY29'!F24</f>
        <v>0</v>
      </c>
      <c r="O24" s="276">
        <f>+'DAY28'!O24+'DAY29'!G24</f>
        <v>2367</v>
      </c>
      <c r="P24" s="53">
        <f t="shared" ref="P24:P39" si="8">+K24/29</f>
        <v>0</v>
      </c>
      <c r="Q24" s="54">
        <f t="shared" ref="Q24:Q39" si="9">+L24/29</f>
        <v>3.8000000000000003</v>
      </c>
      <c r="R24" s="55">
        <f t="shared" ref="R24:R39" si="10">+M24/29</f>
        <v>0</v>
      </c>
      <c r="S24" s="52">
        <f t="shared" ref="S24:S39" si="11">+N24/29</f>
        <v>0</v>
      </c>
      <c r="T24" s="276">
        <f t="shared" ref="T24:T39" si="12">+O24/29</f>
        <v>81.620689655172413</v>
      </c>
      <c r="U24" s="62">
        <f t="shared" si="1"/>
        <v>2.8939124818343291</v>
      </c>
    </row>
    <row r="25" spans="1:21" x14ac:dyDescent="0.25">
      <c r="A25" s="336" t="s">
        <v>22</v>
      </c>
      <c r="B25" s="52">
        <f>'DAY28'!H25</f>
        <v>0</v>
      </c>
      <c r="C25" s="53">
        <v>0</v>
      </c>
      <c r="D25" s="54">
        <v>0</v>
      </c>
      <c r="E25" s="55">
        <v>0</v>
      </c>
      <c r="F25" s="52">
        <v>0</v>
      </c>
      <c r="G25" s="276">
        <v>0</v>
      </c>
      <c r="H25" s="54">
        <f>+(Table131[[#This Row],[OPENING ]]+Table131[[#This Row],[RECEIPTS]]+Table131[[#This Row],[RETURNS]])-(Table131[[#This Row],[EXCHANGED]]+Table131[[#This Row],[SALES]]+Table131[[#This Row],[ISSUES]])</f>
        <v>0</v>
      </c>
      <c r="I25" s="53">
        <v>0</v>
      </c>
      <c r="J25" s="58">
        <f t="shared" si="0"/>
        <v>0</v>
      </c>
      <c r="K25" s="53">
        <f>+'DAY28'!K25+'DAY29'!C25</f>
        <v>0</v>
      </c>
      <c r="L25" s="54">
        <f>+'DAY28'!L25+'DAY29'!D25</f>
        <v>0</v>
      </c>
      <c r="M25" s="55">
        <f>+'DAY28'!M25+'DAY29'!E25</f>
        <v>0</v>
      </c>
      <c r="N25" s="52">
        <f>+'DAY28'!N25+'DAY29'!F25</f>
        <v>0</v>
      </c>
      <c r="O25" s="276">
        <f>+'DAY28'!O25+'DAY29'!G25</f>
        <v>0</v>
      </c>
      <c r="P25" s="53">
        <f t="shared" si="8"/>
        <v>0</v>
      </c>
      <c r="Q25" s="54">
        <f t="shared" si="9"/>
        <v>0</v>
      </c>
      <c r="R25" s="55">
        <f t="shared" si="10"/>
        <v>0</v>
      </c>
      <c r="S25" s="52">
        <f t="shared" si="11"/>
        <v>0</v>
      </c>
      <c r="T25" s="276">
        <f t="shared" si="12"/>
        <v>0</v>
      </c>
      <c r="U25" s="62">
        <f t="shared" si="1"/>
        <v>0</v>
      </c>
    </row>
    <row r="26" spans="1:21" x14ac:dyDescent="0.25">
      <c r="A26" s="336" t="s">
        <v>23</v>
      </c>
      <c r="B26" s="52">
        <f>'DAY28'!H26</f>
        <v>0</v>
      </c>
      <c r="C26" s="53">
        <v>0</v>
      </c>
      <c r="D26" s="54">
        <v>0</v>
      </c>
      <c r="E26" s="55">
        <v>0</v>
      </c>
      <c r="F26" s="52">
        <v>0</v>
      </c>
      <c r="G26" s="276">
        <v>0</v>
      </c>
      <c r="H26" s="54">
        <f>+(Table131[[#This Row],[OPENING ]]+Table131[[#This Row],[RECEIPTS]]+Table131[[#This Row],[RETURNS]])-(Table131[[#This Row],[EXCHANGED]]+Table131[[#This Row],[SALES]]+Table131[[#This Row],[ISSUES]])</f>
        <v>0</v>
      </c>
      <c r="I26" s="53">
        <v>0</v>
      </c>
      <c r="J26" s="58">
        <f t="shared" si="0"/>
        <v>0</v>
      </c>
      <c r="K26" s="53">
        <f>+'DAY28'!K26+'DAY29'!C26</f>
        <v>0</v>
      </c>
      <c r="L26" s="54">
        <f>+'DAY28'!L26+'DAY29'!D26</f>
        <v>0</v>
      </c>
      <c r="M26" s="55">
        <f>+'DAY28'!M26+'DAY29'!E26</f>
        <v>0</v>
      </c>
      <c r="N26" s="52">
        <f>+'DAY28'!N26+'DAY29'!F26</f>
        <v>0</v>
      </c>
      <c r="O26" s="276">
        <f>+'DAY28'!O26+'DAY29'!G26</f>
        <v>0</v>
      </c>
      <c r="P26" s="53">
        <f t="shared" si="8"/>
        <v>0</v>
      </c>
      <c r="Q26" s="54">
        <f t="shared" si="9"/>
        <v>0</v>
      </c>
      <c r="R26" s="55">
        <f t="shared" si="10"/>
        <v>0</v>
      </c>
      <c r="S26" s="52">
        <f t="shared" si="11"/>
        <v>0</v>
      </c>
      <c r="T26" s="276">
        <f t="shared" si="12"/>
        <v>0</v>
      </c>
      <c r="U26" s="62">
        <f t="shared" si="1"/>
        <v>0</v>
      </c>
    </row>
    <row r="27" spans="1:21" x14ac:dyDescent="0.25">
      <c r="A27" s="336" t="s">
        <v>24</v>
      </c>
      <c r="B27" s="52">
        <f>'DAY28'!H27</f>
        <v>0</v>
      </c>
      <c r="C27" s="53">
        <v>0</v>
      </c>
      <c r="D27" s="54">
        <v>0</v>
      </c>
      <c r="E27" s="55">
        <v>0</v>
      </c>
      <c r="F27" s="52">
        <v>0</v>
      </c>
      <c r="G27" s="276">
        <v>0</v>
      </c>
      <c r="H27" s="54">
        <f>+(Table131[[#This Row],[OPENING ]]+Table131[[#This Row],[RECEIPTS]]+Table131[[#This Row],[RETURNS]])-(Table131[[#This Row],[EXCHANGED]]+Table131[[#This Row],[SALES]]+Table131[[#This Row],[ISSUES]])</f>
        <v>0</v>
      </c>
      <c r="I27" s="53">
        <v>0</v>
      </c>
      <c r="J27" s="58">
        <f t="shared" si="0"/>
        <v>0</v>
      </c>
      <c r="K27" s="53">
        <f>+'DAY28'!K27+'DAY29'!C27</f>
        <v>0</v>
      </c>
      <c r="L27" s="54">
        <f>+'DAY28'!L27+'DAY29'!D27</f>
        <v>0</v>
      </c>
      <c r="M27" s="55">
        <f>+'DAY28'!M27+'DAY29'!E27</f>
        <v>0</v>
      </c>
      <c r="N27" s="52">
        <f>+'DAY28'!N27+'DAY29'!F27</f>
        <v>0</v>
      </c>
      <c r="O27" s="276">
        <f>+'DAY28'!O27+'DAY29'!G27</f>
        <v>0</v>
      </c>
      <c r="P27" s="53">
        <f t="shared" si="8"/>
        <v>0</v>
      </c>
      <c r="Q27" s="54">
        <f t="shared" si="9"/>
        <v>0</v>
      </c>
      <c r="R27" s="55">
        <f t="shared" si="10"/>
        <v>0</v>
      </c>
      <c r="S27" s="52">
        <f t="shared" si="11"/>
        <v>0</v>
      </c>
      <c r="T27" s="276">
        <f t="shared" si="12"/>
        <v>0</v>
      </c>
      <c r="U27" s="62">
        <f t="shared" si="1"/>
        <v>0</v>
      </c>
    </row>
    <row r="28" spans="1:21" x14ac:dyDescent="0.25">
      <c r="A28" s="336" t="s">
        <v>25</v>
      </c>
      <c r="B28" s="52">
        <f>'DAY28'!H28</f>
        <v>0</v>
      </c>
      <c r="C28" s="53">
        <v>0</v>
      </c>
      <c r="D28" s="54">
        <v>0</v>
      </c>
      <c r="E28" s="55">
        <v>0</v>
      </c>
      <c r="F28" s="52">
        <v>0</v>
      </c>
      <c r="G28" s="276">
        <v>0</v>
      </c>
      <c r="H28" s="54">
        <f>+(Table131[[#This Row],[OPENING ]]+Table131[[#This Row],[RECEIPTS]]+Table131[[#This Row],[RETURNS]])-(Table131[[#This Row],[EXCHANGED]]+Table131[[#This Row],[SALES]]+Table131[[#This Row],[ISSUES]])</f>
        <v>0</v>
      </c>
      <c r="I28" s="53">
        <v>0</v>
      </c>
      <c r="J28" s="58">
        <f t="shared" si="0"/>
        <v>0</v>
      </c>
      <c r="K28" s="53">
        <f>+'DAY28'!K28+'DAY29'!C28</f>
        <v>0</v>
      </c>
      <c r="L28" s="54">
        <f>+'DAY28'!L28+'DAY29'!D28</f>
        <v>0</v>
      </c>
      <c r="M28" s="55">
        <f>+'DAY28'!M28+'DAY29'!E28</f>
        <v>0</v>
      </c>
      <c r="N28" s="52">
        <f>+'DAY28'!N28+'DAY29'!F28</f>
        <v>0</v>
      </c>
      <c r="O28" s="276">
        <f>+'DAY28'!O28+'DAY29'!G28</f>
        <v>0</v>
      </c>
      <c r="P28" s="53">
        <f t="shared" si="8"/>
        <v>0</v>
      </c>
      <c r="Q28" s="54">
        <f t="shared" si="9"/>
        <v>0</v>
      </c>
      <c r="R28" s="55">
        <f t="shared" si="10"/>
        <v>0</v>
      </c>
      <c r="S28" s="52">
        <f t="shared" si="11"/>
        <v>0</v>
      </c>
      <c r="T28" s="276">
        <f t="shared" si="12"/>
        <v>0</v>
      </c>
      <c r="U28" s="62">
        <f t="shared" si="1"/>
        <v>0</v>
      </c>
    </row>
    <row r="29" spans="1:21" x14ac:dyDescent="0.25">
      <c r="A29" s="336" t="s">
        <v>26</v>
      </c>
      <c r="B29" s="52">
        <f>'DAY28'!H29</f>
        <v>0</v>
      </c>
      <c r="C29" s="53">
        <v>0</v>
      </c>
      <c r="D29" s="54">
        <v>0</v>
      </c>
      <c r="E29" s="55">
        <v>0</v>
      </c>
      <c r="F29" s="52">
        <v>0</v>
      </c>
      <c r="G29" s="276">
        <v>0</v>
      </c>
      <c r="H29" s="54">
        <f>+(Table131[[#This Row],[OPENING ]]+Table131[[#This Row],[RECEIPTS]]+Table131[[#This Row],[RETURNS]])-(Table131[[#This Row],[EXCHANGED]]+Table131[[#This Row],[SALES]]+Table131[[#This Row],[ISSUES]])</f>
        <v>0</v>
      </c>
      <c r="I29" s="53">
        <v>0</v>
      </c>
      <c r="J29" s="58">
        <f t="shared" si="0"/>
        <v>0</v>
      </c>
      <c r="K29" s="53">
        <f>+'DAY28'!K29+'DAY29'!C29</f>
        <v>0</v>
      </c>
      <c r="L29" s="54">
        <f>+'DAY28'!L29+'DAY29'!D29</f>
        <v>0</v>
      </c>
      <c r="M29" s="55">
        <f>+'DAY28'!M29+'DAY29'!E29</f>
        <v>0</v>
      </c>
      <c r="N29" s="52">
        <f>+'DAY28'!N29+'DAY29'!F29</f>
        <v>0</v>
      </c>
      <c r="O29" s="276">
        <f>+'DAY28'!O29+'DAY29'!G29</f>
        <v>0</v>
      </c>
      <c r="P29" s="53">
        <f t="shared" si="8"/>
        <v>0</v>
      </c>
      <c r="Q29" s="54">
        <f t="shared" si="9"/>
        <v>0</v>
      </c>
      <c r="R29" s="55">
        <f t="shared" si="10"/>
        <v>0</v>
      </c>
      <c r="S29" s="52">
        <f t="shared" si="11"/>
        <v>0</v>
      </c>
      <c r="T29" s="276">
        <f t="shared" si="12"/>
        <v>0</v>
      </c>
      <c r="U29" s="62">
        <f t="shared" si="1"/>
        <v>0</v>
      </c>
    </row>
    <row r="30" spans="1:21" x14ac:dyDescent="0.25">
      <c r="A30" s="336" t="s">
        <v>142</v>
      </c>
      <c r="B30" s="52">
        <f>'DAY28'!H30</f>
        <v>0</v>
      </c>
      <c r="C30" s="53">
        <v>0</v>
      </c>
      <c r="D30" s="54">
        <v>0</v>
      </c>
      <c r="E30" s="55">
        <v>0</v>
      </c>
      <c r="F30" s="52">
        <v>0</v>
      </c>
      <c r="G30" s="276">
        <v>0</v>
      </c>
      <c r="H30" s="54">
        <f>+(Table131[[#This Row],[OPENING ]]+Table131[[#This Row],[RECEIPTS]]+Table131[[#This Row],[RETURNS]])-(Table131[[#This Row],[EXCHANGED]]+Table131[[#This Row],[SALES]]+Table131[[#This Row],[ISSUES]])</f>
        <v>0</v>
      </c>
      <c r="I30" s="53">
        <v>0</v>
      </c>
      <c r="J30" s="58">
        <f t="shared" si="0"/>
        <v>0</v>
      </c>
      <c r="K30" s="53">
        <f>+'DAY28'!K30+'DAY29'!C30</f>
        <v>0</v>
      </c>
      <c r="L30" s="54">
        <f>+'DAY28'!L30+'DAY29'!D30</f>
        <v>0</v>
      </c>
      <c r="M30" s="55">
        <f>+'DAY28'!M30+'DAY29'!E30</f>
        <v>0</v>
      </c>
      <c r="N30" s="52">
        <f>+'DAY28'!N30+'DAY29'!F30</f>
        <v>0</v>
      </c>
      <c r="O30" s="276">
        <f>+'DAY28'!O30+'DAY29'!G30</f>
        <v>0</v>
      </c>
      <c r="P30" s="53">
        <f t="shared" si="8"/>
        <v>0</v>
      </c>
      <c r="Q30" s="54">
        <f t="shared" si="9"/>
        <v>0</v>
      </c>
      <c r="R30" s="55">
        <f t="shared" si="10"/>
        <v>0</v>
      </c>
      <c r="S30" s="52">
        <f t="shared" si="11"/>
        <v>0</v>
      </c>
      <c r="T30" s="276">
        <f t="shared" si="12"/>
        <v>0</v>
      </c>
      <c r="U30" s="62">
        <f t="shared" si="1"/>
        <v>0</v>
      </c>
    </row>
    <row r="31" spans="1:21" x14ac:dyDescent="0.25">
      <c r="A31" s="336" t="s">
        <v>105</v>
      </c>
      <c r="B31" s="52">
        <f>'DAY28'!H31</f>
        <v>0</v>
      </c>
      <c r="C31" s="53">
        <v>0</v>
      </c>
      <c r="D31" s="54">
        <v>0</v>
      </c>
      <c r="E31" s="55">
        <v>0</v>
      </c>
      <c r="F31" s="52">
        <v>0</v>
      </c>
      <c r="G31" s="276">
        <v>0</v>
      </c>
      <c r="H31" s="54">
        <f>+(Table131[[#This Row],[OPENING ]]+Table131[[#This Row],[RECEIPTS]]+Table131[[#This Row],[RETURNS]])-(Table131[[#This Row],[EXCHANGED]]+Table131[[#This Row],[SALES]]+Table131[[#This Row],[ISSUES]])</f>
        <v>0</v>
      </c>
      <c r="I31" s="53">
        <v>0</v>
      </c>
      <c r="J31" s="58">
        <f t="shared" si="0"/>
        <v>0</v>
      </c>
      <c r="K31" s="53">
        <f>+'DAY28'!K31+'DAY29'!C31</f>
        <v>0</v>
      </c>
      <c r="L31" s="54">
        <f>+'DAY28'!L31+'DAY29'!D31</f>
        <v>0</v>
      </c>
      <c r="M31" s="55">
        <f>+'DAY28'!M31+'DAY29'!E31</f>
        <v>0</v>
      </c>
      <c r="N31" s="52">
        <f>+'DAY28'!N31+'DAY29'!F31</f>
        <v>0</v>
      </c>
      <c r="O31" s="276">
        <f>+'DAY28'!O31+'DAY29'!G31</f>
        <v>0</v>
      </c>
      <c r="P31" s="53">
        <f t="shared" si="8"/>
        <v>0</v>
      </c>
      <c r="Q31" s="54">
        <f t="shared" si="9"/>
        <v>0</v>
      </c>
      <c r="R31" s="55">
        <f t="shared" si="10"/>
        <v>0</v>
      </c>
      <c r="S31" s="52">
        <f t="shared" si="11"/>
        <v>0</v>
      </c>
      <c r="T31" s="276">
        <f t="shared" si="12"/>
        <v>0</v>
      </c>
      <c r="U31" s="62">
        <f t="shared" si="1"/>
        <v>0</v>
      </c>
    </row>
    <row r="32" spans="1:21" x14ac:dyDescent="0.25">
      <c r="A32" s="336" t="s">
        <v>112</v>
      </c>
      <c r="B32" s="52">
        <f>'DAY28'!H32</f>
        <v>0</v>
      </c>
      <c r="C32" s="53">
        <v>0</v>
      </c>
      <c r="D32" s="54">
        <v>0</v>
      </c>
      <c r="E32" s="55">
        <v>0</v>
      </c>
      <c r="F32" s="52">
        <v>0</v>
      </c>
      <c r="G32" s="276">
        <v>0</v>
      </c>
      <c r="H32" s="54">
        <f>+(Table131[[#This Row],[OPENING ]]+Table131[[#This Row],[RECEIPTS]]+Table131[[#This Row],[RETURNS]])-(Table131[[#This Row],[EXCHANGED]]+Table131[[#This Row],[SALES]]+Table131[[#This Row],[ISSUES]])</f>
        <v>0</v>
      </c>
      <c r="I32" s="53">
        <v>0</v>
      </c>
      <c r="J32" s="58">
        <f t="shared" si="0"/>
        <v>0</v>
      </c>
      <c r="K32" s="53">
        <f>+'DAY28'!K32+'DAY29'!C32</f>
        <v>0</v>
      </c>
      <c r="L32" s="54">
        <f>+'DAY28'!L32+'DAY29'!D32</f>
        <v>0</v>
      </c>
      <c r="M32" s="55">
        <f>+'DAY28'!M32+'DAY29'!E32</f>
        <v>0</v>
      </c>
      <c r="N32" s="52">
        <f>+'DAY28'!N32+'DAY29'!F32</f>
        <v>0</v>
      </c>
      <c r="O32" s="276">
        <f>+'DAY28'!O32+'DAY29'!G32</f>
        <v>0</v>
      </c>
      <c r="P32" s="53">
        <f t="shared" si="8"/>
        <v>0</v>
      </c>
      <c r="Q32" s="54">
        <f t="shared" si="9"/>
        <v>0</v>
      </c>
      <c r="R32" s="55">
        <f t="shared" si="10"/>
        <v>0</v>
      </c>
      <c r="S32" s="52">
        <f t="shared" si="11"/>
        <v>0</v>
      </c>
      <c r="T32" s="276">
        <f t="shared" si="12"/>
        <v>0</v>
      </c>
      <c r="U32" s="62">
        <f t="shared" si="1"/>
        <v>0</v>
      </c>
    </row>
    <row r="33" spans="1:21" x14ac:dyDescent="0.25">
      <c r="A33" s="336" t="s">
        <v>226</v>
      </c>
      <c r="B33" s="52">
        <f>'DAY28'!H33</f>
        <v>0</v>
      </c>
      <c r="C33" s="53">
        <v>0</v>
      </c>
      <c r="D33" s="54">
        <v>0</v>
      </c>
      <c r="E33" s="55">
        <v>0</v>
      </c>
      <c r="F33" s="52">
        <v>0</v>
      </c>
      <c r="G33" s="276">
        <v>0</v>
      </c>
      <c r="H33" s="54">
        <f>+(Table131[[#This Row],[OPENING ]]+Table131[[#This Row],[RECEIPTS]]+Table131[[#This Row],[RETURNS]])-(Table131[[#This Row],[EXCHANGED]]+Table131[[#This Row],[SALES]]+Table131[[#This Row],[ISSUES]])</f>
        <v>0</v>
      </c>
      <c r="I33" s="53">
        <v>0</v>
      </c>
      <c r="J33" s="58">
        <f t="shared" si="0"/>
        <v>0</v>
      </c>
      <c r="K33" s="53">
        <f>+'DAY28'!K33+'DAY29'!C33</f>
        <v>0</v>
      </c>
      <c r="L33" s="54">
        <f>+'DAY28'!L33+'DAY29'!D33</f>
        <v>0</v>
      </c>
      <c r="M33" s="55">
        <f>+'DAY28'!M33+'DAY29'!E33</f>
        <v>0</v>
      </c>
      <c r="N33" s="52">
        <f>+'DAY28'!N33+'DAY29'!F33</f>
        <v>0</v>
      </c>
      <c r="O33" s="276">
        <f>+'DAY28'!O33+'DAY29'!G33</f>
        <v>0</v>
      </c>
      <c r="P33" s="53">
        <f t="shared" si="8"/>
        <v>0</v>
      </c>
      <c r="Q33" s="54">
        <f t="shared" si="9"/>
        <v>0</v>
      </c>
      <c r="R33" s="55">
        <f t="shared" si="10"/>
        <v>0</v>
      </c>
      <c r="S33" s="52">
        <f t="shared" si="11"/>
        <v>0</v>
      </c>
      <c r="T33" s="276">
        <f t="shared" si="12"/>
        <v>0</v>
      </c>
      <c r="U33" s="62">
        <f t="shared" si="1"/>
        <v>0</v>
      </c>
    </row>
    <row r="34" spans="1:21" x14ac:dyDescent="0.25">
      <c r="A34" s="336" t="s">
        <v>252</v>
      </c>
      <c r="B34" s="52">
        <f>'DAY28'!H34</f>
        <v>44279.9</v>
      </c>
      <c r="C34" s="53">
        <v>0</v>
      </c>
      <c r="D34" s="54">
        <v>0</v>
      </c>
      <c r="E34" s="55">
        <v>0</v>
      </c>
      <c r="F34" s="52">
        <v>0</v>
      </c>
      <c r="G34" s="276">
        <v>0</v>
      </c>
      <c r="H34" s="54">
        <f>+(Table131[[#This Row],[OPENING ]]+Table131[[#This Row],[RECEIPTS]]+Table131[[#This Row],[RETURNS]])-(Table131[[#This Row],[EXCHANGED]]+Table131[[#This Row],[SALES]]+Table131[[#This Row],[ISSUES]])</f>
        <v>44279.9</v>
      </c>
      <c r="I34" s="53">
        <v>0</v>
      </c>
      <c r="J34" s="58">
        <f t="shared" si="0"/>
        <v>-44279.9</v>
      </c>
      <c r="K34" s="53">
        <f>+'DAY28'!K34+'DAY29'!C34</f>
        <v>29625</v>
      </c>
      <c r="L34" s="54">
        <f>+'DAY28'!L34+'DAY29'!D34</f>
        <v>18</v>
      </c>
      <c r="M34" s="55">
        <f>+'DAY28'!M34+'DAY29'!E34</f>
        <v>0</v>
      </c>
      <c r="N34" s="52">
        <f>+'DAY28'!N34+'DAY29'!F34</f>
        <v>0</v>
      </c>
      <c r="O34" s="276">
        <f>+'DAY28'!O34+'DAY29'!G34</f>
        <v>9691.5</v>
      </c>
      <c r="P34" s="53">
        <f t="shared" si="8"/>
        <v>1021.551724137931</v>
      </c>
      <c r="Q34" s="54">
        <f t="shared" si="9"/>
        <v>0.62068965517241381</v>
      </c>
      <c r="R34" s="55">
        <f t="shared" si="10"/>
        <v>0</v>
      </c>
      <c r="S34" s="52">
        <f t="shared" si="11"/>
        <v>0</v>
      </c>
      <c r="T34" s="276">
        <f t="shared" si="12"/>
        <v>334.18965517241378</v>
      </c>
      <c r="U34" s="62">
        <f t="shared" si="1"/>
        <v>32.646076599422898</v>
      </c>
    </row>
    <row r="35" spans="1:21" x14ac:dyDescent="0.25">
      <c r="A35" s="336"/>
      <c r="B35" s="52">
        <f>'DAY28'!H35</f>
        <v>5000</v>
      </c>
      <c r="C35" s="53">
        <v>0</v>
      </c>
      <c r="D35" s="54">
        <v>0</v>
      </c>
      <c r="E35" s="55">
        <v>0</v>
      </c>
      <c r="F35" s="52">
        <v>0</v>
      </c>
      <c r="G35" s="276">
        <v>0</v>
      </c>
      <c r="H35" s="54">
        <f>+(Table131[[#This Row],[OPENING ]]+Table131[[#This Row],[RECEIPTS]]+Table131[[#This Row],[RETURNS]])-(Table131[[#This Row],[EXCHANGED]]+Table131[[#This Row],[SALES]]+Table131[[#This Row],[ISSUES]])</f>
        <v>5000</v>
      </c>
      <c r="I35" s="53">
        <v>0</v>
      </c>
      <c r="J35" s="58">
        <f>+I35-H35</f>
        <v>-5000</v>
      </c>
      <c r="K35" s="53">
        <f>+'DAY28'!K35+'DAY29'!C35</f>
        <v>5000</v>
      </c>
      <c r="L35" s="54">
        <f>+'DAY28'!L35+'DAY29'!D35</f>
        <v>0</v>
      </c>
      <c r="M35" s="55">
        <f>+'DAY28'!M35+'DAY29'!E35</f>
        <v>0</v>
      </c>
      <c r="N35" s="52">
        <f>+'DAY28'!N35+'DAY29'!F35</f>
        <v>0</v>
      </c>
      <c r="O35" s="276">
        <f>+'DAY28'!O35+'DAY29'!G35</f>
        <v>0</v>
      </c>
      <c r="P35" s="53">
        <f t="shared" si="8"/>
        <v>172.41379310344828</v>
      </c>
      <c r="Q35" s="54">
        <f t="shared" si="9"/>
        <v>0</v>
      </c>
      <c r="R35" s="55">
        <f t="shared" si="10"/>
        <v>0</v>
      </c>
      <c r="S35" s="52">
        <f t="shared" si="11"/>
        <v>0</v>
      </c>
      <c r="T35" s="276">
        <f t="shared" si="12"/>
        <v>0</v>
      </c>
      <c r="U35" s="62">
        <f t="shared" si="1"/>
        <v>29</v>
      </c>
    </row>
    <row r="36" spans="1:21" x14ac:dyDescent="0.25">
      <c r="A36" s="336"/>
      <c r="B36" s="52">
        <f>'DAY28'!H36</f>
        <v>0</v>
      </c>
      <c r="C36" s="53">
        <v>0</v>
      </c>
      <c r="D36" s="54">
        <v>0</v>
      </c>
      <c r="E36" s="55">
        <v>0</v>
      </c>
      <c r="F36" s="52">
        <v>0</v>
      </c>
      <c r="G36" s="276">
        <v>0</v>
      </c>
      <c r="H36" s="54">
        <f>+(Table131[[#This Row],[OPENING ]]+Table131[[#This Row],[RECEIPTS]]+Table131[[#This Row],[RETURNS]])-(Table131[[#This Row],[EXCHANGED]]+Table131[[#This Row],[SALES]]+Table131[[#This Row],[ISSUES]])</f>
        <v>0</v>
      </c>
      <c r="I36" s="53">
        <v>0</v>
      </c>
      <c r="J36" s="58">
        <f>+I36-H36</f>
        <v>0</v>
      </c>
      <c r="K36" s="53">
        <f>+'DAY28'!K36+'DAY29'!C36</f>
        <v>0</v>
      </c>
      <c r="L36" s="54">
        <f>+'DAY28'!L36+'DAY29'!D36</f>
        <v>0</v>
      </c>
      <c r="M36" s="55">
        <f>+'DAY28'!M36+'DAY29'!E36</f>
        <v>0</v>
      </c>
      <c r="N36" s="52">
        <f>+'DAY28'!N36+'DAY29'!F36</f>
        <v>0</v>
      </c>
      <c r="O36" s="276">
        <f>+'DAY28'!O36+'DAY29'!G36</f>
        <v>0</v>
      </c>
      <c r="P36" s="53">
        <f t="shared" si="8"/>
        <v>0</v>
      </c>
      <c r="Q36" s="54">
        <f t="shared" si="9"/>
        <v>0</v>
      </c>
      <c r="R36" s="55">
        <f t="shared" si="10"/>
        <v>0</v>
      </c>
      <c r="S36" s="52">
        <f t="shared" si="11"/>
        <v>0</v>
      </c>
      <c r="T36" s="276">
        <f t="shared" si="12"/>
        <v>0</v>
      </c>
      <c r="U36" s="62">
        <f t="shared" si="1"/>
        <v>0</v>
      </c>
    </row>
    <row r="37" spans="1:21" x14ac:dyDescent="0.25">
      <c r="A37" s="336"/>
      <c r="B37" s="52">
        <f>'DAY28'!H37</f>
        <v>0</v>
      </c>
      <c r="C37" s="53">
        <v>0</v>
      </c>
      <c r="D37" s="54">
        <v>0</v>
      </c>
      <c r="E37" s="55">
        <v>0</v>
      </c>
      <c r="F37" s="52">
        <v>0</v>
      </c>
      <c r="G37" s="276">
        <v>0</v>
      </c>
      <c r="H37" s="54">
        <f>+(Table131[[#This Row],[OPENING ]]+Table131[[#This Row],[RECEIPTS]]+Table131[[#This Row],[RETURNS]])-(Table131[[#This Row],[EXCHANGED]]+Table131[[#This Row],[SALES]]+Table131[[#This Row],[ISSUES]])</f>
        <v>0</v>
      </c>
      <c r="I37" s="53">
        <v>0</v>
      </c>
      <c r="J37" s="58">
        <f>+I37-H37</f>
        <v>0</v>
      </c>
      <c r="K37" s="53">
        <f>+'DAY28'!K37+'DAY29'!C37</f>
        <v>0</v>
      </c>
      <c r="L37" s="54">
        <f>+'DAY28'!L37+'DAY29'!D37</f>
        <v>0</v>
      </c>
      <c r="M37" s="55">
        <f>+'DAY28'!M37+'DAY29'!E37</f>
        <v>0</v>
      </c>
      <c r="N37" s="52">
        <f>+'DAY28'!N37+'DAY29'!F37</f>
        <v>0</v>
      </c>
      <c r="O37" s="276">
        <f>+'DAY28'!O37+'DAY29'!G37</f>
        <v>0</v>
      </c>
      <c r="P37" s="53">
        <f t="shared" si="8"/>
        <v>0</v>
      </c>
      <c r="Q37" s="54">
        <f t="shared" si="9"/>
        <v>0</v>
      </c>
      <c r="R37" s="55">
        <f t="shared" si="10"/>
        <v>0</v>
      </c>
      <c r="S37" s="52">
        <f t="shared" si="11"/>
        <v>0</v>
      </c>
      <c r="T37" s="276">
        <f t="shared" si="12"/>
        <v>0</v>
      </c>
      <c r="U37" s="62">
        <f t="shared" si="1"/>
        <v>0</v>
      </c>
    </row>
    <row r="38" spans="1:21" x14ac:dyDescent="0.25">
      <c r="A38" s="336"/>
      <c r="B38" s="52">
        <f>'DAY28'!H38</f>
        <v>0</v>
      </c>
      <c r="C38" s="53">
        <v>0</v>
      </c>
      <c r="D38" s="54">
        <v>0</v>
      </c>
      <c r="E38" s="55">
        <v>0</v>
      </c>
      <c r="F38" s="52">
        <v>0</v>
      </c>
      <c r="G38" s="276">
        <v>0</v>
      </c>
      <c r="H38" s="54">
        <f>+(Table131[[#This Row],[OPENING ]]+Table131[[#This Row],[RECEIPTS]]+Table131[[#This Row],[RETURNS]])-(Table131[[#This Row],[EXCHANGED]]+Table131[[#This Row],[SALES]]+Table131[[#This Row],[ISSUES]])</f>
        <v>0</v>
      </c>
      <c r="I38" s="53">
        <v>0</v>
      </c>
      <c r="J38" s="58">
        <f>+I38-H38</f>
        <v>0</v>
      </c>
      <c r="K38" s="53">
        <f>+'DAY28'!K38+'DAY29'!C38</f>
        <v>0</v>
      </c>
      <c r="L38" s="54">
        <f>+'DAY28'!L38+'DAY29'!D38</f>
        <v>0</v>
      </c>
      <c r="M38" s="55">
        <f>+'DAY28'!M38+'DAY29'!E38</f>
        <v>0</v>
      </c>
      <c r="N38" s="52">
        <f>+'DAY28'!N38+'DAY29'!F38</f>
        <v>0</v>
      </c>
      <c r="O38" s="276">
        <f>+'DAY28'!O38+'DAY29'!G38</f>
        <v>0</v>
      </c>
      <c r="P38" s="53">
        <f t="shared" si="8"/>
        <v>0</v>
      </c>
      <c r="Q38" s="54">
        <f t="shared" si="9"/>
        <v>0</v>
      </c>
      <c r="R38" s="55">
        <f t="shared" si="10"/>
        <v>0</v>
      </c>
      <c r="S38" s="52">
        <f t="shared" si="11"/>
        <v>0</v>
      </c>
      <c r="T38" s="276">
        <f t="shared" si="12"/>
        <v>0</v>
      </c>
      <c r="U38" s="62">
        <f t="shared" si="1"/>
        <v>0</v>
      </c>
    </row>
    <row r="39" spans="1:21" ht="15.75" thickBot="1" x14ac:dyDescent="0.3">
      <c r="A39" s="337"/>
      <c r="B39" s="52">
        <f>'DAY28'!H39</f>
        <v>0</v>
      </c>
      <c r="C39" s="144">
        <v>0</v>
      </c>
      <c r="D39" s="145">
        <v>0</v>
      </c>
      <c r="E39" s="146">
        <v>0</v>
      </c>
      <c r="F39" s="143">
        <v>0</v>
      </c>
      <c r="G39" s="298">
        <v>0</v>
      </c>
      <c r="H39" s="54">
        <f>+(Table131[[#This Row],[OPENING ]]+Table131[[#This Row],[RECEIPTS]]+Table131[[#This Row],[RETURNS]])-(Table131[[#This Row],[EXCHANGED]]+Table131[[#This Row],[SALES]]+Table131[[#This Row],[ISSUES]])</f>
        <v>0</v>
      </c>
      <c r="I39" s="144">
        <v>0</v>
      </c>
      <c r="J39" s="148">
        <f t="shared" si="0"/>
        <v>0</v>
      </c>
      <c r="K39" s="53">
        <f>+'DAY28'!K39+'DAY29'!C39</f>
        <v>0</v>
      </c>
      <c r="L39" s="54">
        <f>+'DAY28'!L39+'DAY29'!D39</f>
        <v>0</v>
      </c>
      <c r="M39" s="55">
        <f>+'DAY28'!M39+'DAY29'!E39</f>
        <v>0</v>
      </c>
      <c r="N39" s="52">
        <f>+'DAY28'!N39+'DAY29'!F39</f>
        <v>0</v>
      </c>
      <c r="O39" s="276">
        <f>+'DAY28'!O39+'DAY29'!G39</f>
        <v>0</v>
      </c>
      <c r="P39" s="53">
        <f t="shared" si="8"/>
        <v>0</v>
      </c>
      <c r="Q39" s="54">
        <f t="shared" si="9"/>
        <v>0</v>
      </c>
      <c r="R39" s="55">
        <f t="shared" si="10"/>
        <v>0</v>
      </c>
      <c r="S39" s="52">
        <f t="shared" si="11"/>
        <v>0</v>
      </c>
      <c r="T39" s="276">
        <f t="shared" si="12"/>
        <v>0</v>
      </c>
      <c r="U39" s="167">
        <f t="shared" si="1"/>
        <v>0</v>
      </c>
    </row>
    <row r="40" spans="1:21" ht="17.25" thickBot="1" x14ac:dyDescent="0.35">
      <c r="A40" s="159" t="s">
        <v>201</v>
      </c>
      <c r="B40" s="160">
        <f>SUM(B23:B39)</f>
        <v>49527.1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0</v>
      </c>
      <c r="H40" s="162">
        <f t="shared" si="13"/>
        <v>49527.1</v>
      </c>
      <c r="I40" s="161">
        <f t="shared" si="13"/>
        <v>0</v>
      </c>
      <c r="J40" s="165">
        <f>SUM(J23:J39)</f>
        <v>-49527.1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12058.5</v>
      </c>
      <c r="P40" s="161">
        <f t="shared" si="13"/>
        <v>1193.9655172413793</v>
      </c>
      <c r="Q40" s="162">
        <f t="shared" si="13"/>
        <v>4.4206896551724144</v>
      </c>
      <c r="R40" s="163">
        <f t="shared" si="13"/>
        <v>0</v>
      </c>
      <c r="S40" s="160">
        <f t="shared" si="13"/>
        <v>0</v>
      </c>
      <c r="T40" s="277">
        <f t="shared" si="13"/>
        <v>415.81034482758616</v>
      </c>
      <c r="U40" s="166">
        <f t="shared" si="1"/>
        <v>30.682199108342573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55"/>
    </row>
    <row r="43" spans="1:21" x14ac:dyDescent="0.25">
      <c r="A43" s="71" t="s">
        <v>139</v>
      </c>
      <c r="B43" s="52">
        <f>'DAY28'!H43</f>
        <v>0</v>
      </c>
      <c r="C43" s="53">
        <v>0</v>
      </c>
      <c r="D43" s="54">
        <v>0</v>
      </c>
      <c r="E43" s="55">
        <v>0</v>
      </c>
      <c r="F43" s="52">
        <v>0</v>
      </c>
      <c r="G43" s="276">
        <v>0</v>
      </c>
      <c r="H43" s="54">
        <f>+(Table131[[#This Row],[OPENING ]]+Table131[[#This Row],[RECEIPTS]]+Table131[[#This Row],[RETURNS]])-(Table131[[#This Row],[EXCHANGED]]+Table131[[#This Row],[SALES]]+Table131[[#This Row],[ISSUES]])</f>
        <v>0</v>
      </c>
      <c r="I43" s="53">
        <v>0</v>
      </c>
      <c r="J43" s="58">
        <f t="shared" si="0"/>
        <v>0</v>
      </c>
      <c r="K43" s="53">
        <f>+'DAY28'!K43+'DAY29'!C43</f>
        <v>0</v>
      </c>
      <c r="L43" s="54">
        <f>+'DAY28'!L43+'DAY29'!D43</f>
        <v>0</v>
      </c>
      <c r="M43" s="55">
        <f>+'DAY28'!M43+'DAY29'!E43</f>
        <v>0</v>
      </c>
      <c r="N43" s="52">
        <f>+'DAY28'!N43+'DAY29'!F43</f>
        <v>0</v>
      </c>
      <c r="O43" s="276">
        <f>+'DAY28'!O43+'DAY29'!G43</f>
        <v>46</v>
      </c>
      <c r="P43" s="53">
        <f t="shared" ref="P43" si="14">+K43/29</f>
        <v>0</v>
      </c>
      <c r="Q43" s="54">
        <f t="shared" ref="Q43" si="15">+L43/29</f>
        <v>0</v>
      </c>
      <c r="R43" s="55">
        <f t="shared" ref="R43" si="16">+M43/29</f>
        <v>0</v>
      </c>
      <c r="S43" s="52">
        <f t="shared" ref="S43" si="17">+N43/29</f>
        <v>0</v>
      </c>
      <c r="T43" s="276">
        <f t="shared" ref="T43" si="18">+O43/29</f>
        <v>1.5862068965517242</v>
      </c>
      <c r="U43" s="62">
        <f t="shared" si="1"/>
        <v>0</v>
      </c>
    </row>
    <row r="44" spans="1:21" x14ac:dyDescent="0.25">
      <c r="A44" s="71" t="s">
        <v>28</v>
      </c>
      <c r="B44" s="52">
        <f>'DAY28'!H44</f>
        <v>0</v>
      </c>
      <c r="C44" s="53">
        <v>0</v>
      </c>
      <c r="D44" s="54">
        <v>0</v>
      </c>
      <c r="E44" s="55">
        <v>0</v>
      </c>
      <c r="F44" s="52">
        <v>0</v>
      </c>
      <c r="G44" s="276">
        <v>0</v>
      </c>
      <c r="H44" s="54">
        <f>+(Table131[[#This Row],[OPENING ]]+Table131[[#This Row],[RECEIPTS]]+Table131[[#This Row],[RETURNS]])-(Table131[[#This Row],[EXCHANGED]]+Table131[[#This Row],[SALES]]+Table131[[#This Row],[ISSUES]])</f>
        <v>0</v>
      </c>
      <c r="I44" s="53">
        <v>0</v>
      </c>
      <c r="J44" s="58">
        <f t="shared" si="0"/>
        <v>0</v>
      </c>
      <c r="K44" s="53">
        <f>+'DAY28'!K44+'DAY29'!C44</f>
        <v>0</v>
      </c>
      <c r="L44" s="54">
        <f>+'DAY28'!L44+'DAY29'!D44</f>
        <v>0</v>
      </c>
      <c r="M44" s="55">
        <f>+'DAY28'!M44+'DAY29'!E44</f>
        <v>0</v>
      </c>
      <c r="N44" s="52">
        <f>+'DAY28'!N44+'DAY29'!F44</f>
        <v>0</v>
      </c>
      <c r="O44" s="276">
        <f>+'DAY28'!O44+'DAY29'!G44</f>
        <v>0</v>
      </c>
      <c r="P44" s="53">
        <f t="shared" ref="P44:P59" si="19">+K44/29</f>
        <v>0</v>
      </c>
      <c r="Q44" s="54">
        <f t="shared" ref="Q44:Q59" si="20">+L44/29</f>
        <v>0</v>
      </c>
      <c r="R44" s="55">
        <f t="shared" ref="R44:R59" si="21">+M44/29</f>
        <v>0</v>
      </c>
      <c r="S44" s="52">
        <f t="shared" ref="S44:S59" si="22">+N44/29</f>
        <v>0</v>
      </c>
      <c r="T44" s="276">
        <f t="shared" ref="T44:T59" si="23">+O44/29</f>
        <v>0</v>
      </c>
      <c r="U44" s="62">
        <f t="shared" si="1"/>
        <v>0</v>
      </c>
    </row>
    <row r="45" spans="1:21" x14ac:dyDescent="0.25">
      <c r="A45" s="71" t="s">
        <v>29</v>
      </c>
      <c r="B45" s="52">
        <f>'DAY28'!H45</f>
        <v>0</v>
      </c>
      <c r="C45" s="53">
        <v>0</v>
      </c>
      <c r="D45" s="54">
        <v>0</v>
      </c>
      <c r="E45" s="55">
        <v>0</v>
      </c>
      <c r="F45" s="52">
        <v>0</v>
      </c>
      <c r="G45" s="276">
        <v>0</v>
      </c>
      <c r="H45" s="54">
        <f>+(Table131[[#This Row],[OPENING ]]+Table131[[#This Row],[RECEIPTS]]+Table131[[#This Row],[RETURNS]])-(Table131[[#This Row],[EXCHANGED]]+Table131[[#This Row],[SALES]]+Table131[[#This Row],[ISSUES]])</f>
        <v>0</v>
      </c>
      <c r="I45" s="53">
        <v>0</v>
      </c>
      <c r="J45" s="58">
        <f t="shared" si="0"/>
        <v>0</v>
      </c>
      <c r="K45" s="53">
        <f>+'DAY28'!K45+'DAY29'!C45</f>
        <v>0</v>
      </c>
      <c r="L45" s="54">
        <f>+'DAY28'!L45+'DAY29'!D45</f>
        <v>0</v>
      </c>
      <c r="M45" s="55">
        <f>+'DAY28'!M45+'DAY29'!E45</f>
        <v>0</v>
      </c>
      <c r="N45" s="52">
        <f>+'DAY28'!N45+'DAY29'!F45</f>
        <v>0</v>
      </c>
      <c r="O45" s="276">
        <f>+'DAY28'!O45+'DAY29'!G45</f>
        <v>0</v>
      </c>
      <c r="P45" s="53">
        <f t="shared" si="19"/>
        <v>0</v>
      </c>
      <c r="Q45" s="54">
        <f t="shared" si="20"/>
        <v>0</v>
      </c>
      <c r="R45" s="55">
        <f t="shared" si="21"/>
        <v>0</v>
      </c>
      <c r="S45" s="52">
        <f t="shared" si="22"/>
        <v>0</v>
      </c>
      <c r="T45" s="276">
        <f t="shared" si="23"/>
        <v>0</v>
      </c>
      <c r="U45" s="62">
        <f t="shared" si="1"/>
        <v>0</v>
      </c>
    </row>
    <row r="46" spans="1:21" x14ac:dyDescent="0.25">
      <c r="A46" s="71" t="s">
        <v>30</v>
      </c>
      <c r="B46" s="52">
        <f>'DAY28'!H46</f>
        <v>0</v>
      </c>
      <c r="C46" s="53">
        <v>0</v>
      </c>
      <c r="D46" s="54">
        <v>0</v>
      </c>
      <c r="E46" s="55">
        <v>0</v>
      </c>
      <c r="F46" s="52">
        <v>0</v>
      </c>
      <c r="G46" s="276">
        <v>0</v>
      </c>
      <c r="H46" s="54">
        <f>+(Table131[[#This Row],[OPENING ]]+Table131[[#This Row],[RECEIPTS]]+Table131[[#This Row],[RETURNS]])-(Table131[[#This Row],[EXCHANGED]]+Table131[[#This Row],[SALES]]+Table131[[#This Row],[ISSUES]])</f>
        <v>0</v>
      </c>
      <c r="I46" s="53">
        <v>0</v>
      </c>
      <c r="J46" s="58">
        <f t="shared" si="0"/>
        <v>0</v>
      </c>
      <c r="K46" s="53">
        <f>+'DAY28'!K46+'DAY29'!C46</f>
        <v>0</v>
      </c>
      <c r="L46" s="54">
        <f>+'DAY28'!L46+'DAY29'!D46</f>
        <v>0</v>
      </c>
      <c r="M46" s="55">
        <f>+'DAY28'!M46+'DAY29'!E46</f>
        <v>0</v>
      </c>
      <c r="N46" s="52">
        <f>+'DAY28'!N46+'DAY29'!F46</f>
        <v>0</v>
      </c>
      <c r="O46" s="276">
        <f>+'DAY28'!O46+'DAY29'!G46</f>
        <v>0</v>
      </c>
      <c r="P46" s="53">
        <f t="shared" si="19"/>
        <v>0</v>
      </c>
      <c r="Q46" s="54">
        <f t="shared" si="20"/>
        <v>0</v>
      </c>
      <c r="R46" s="55">
        <f t="shared" si="21"/>
        <v>0</v>
      </c>
      <c r="S46" s="52">
        <f t="shared" si="22"/>
        <v>0</v>
      </c>
      <c r="T46" s="276">
        <f t="shared" si="23"/>
        <v>0</v>
      </c>
      <c r="U46" s="62">
        <f t="shared" si="1"/>
        <v>0</v>
      </c>
    </row>
    <row r="47" spans="1:21" x14ac:dyDescent="0.25">
      <c r="A47" s="71" t="s">
        <v>31</v>
      </c>
      <c r="B47" s="52">
        <f>'DAY28'!H47</f>
        <v>0</v>
      </c>
      <c r="C47" s="53">
        <v>0</v>
      </c>
      <c r="D47" s="54">
        <v>0</v>
      </c>
      <c r="E47" s="55">
        <v>0</v>
      </c>
      <c r="F47" s="52">
        <v>0</v>
      </c>
      <c r="G47" s="276">
        <v>0</v>
      </c>
      <c r="H47" s="54">
        <f>+(Table131[[#This Row],[OPENING ]]+Table131[[#This Row],[RECEIPTS]]+Table131[[#This Row],[RETURNS]])-(Table131[[#This Row],[EXCHANGED]]+Table131[[#This Row],[SALES]]+Table131[[#This Row],[ISSUES]])</f>
        <v>0</v>
      </c>
      <c r="I47" s="53">
        <v>0</v>
      </c>
      <c r="J47" s="58">
        <f t="shared" si="0"/>
        <v>0</v>
      </c>
      <c r="K47" s="53">
        <f>+'DAY28'!K47+'DAY29'!C47</f>
        <v>0</v>
      </c>
      <c r="L47" s="54">
        <f>+'DAY28'!L47+'DAY29'!D47</f>
        <v>0</v>
      </c>
      <c r="M47" s="55">
        <f>+'DAY28'!M47+'DAY29'!E47</f>
        <v>0</v>
      </c>
      <c r="N47" s="52">
        <f>+'DAY28'!N47+'DAY29'!F47</f>
        <v>0</v>
      </c>
      <c r="O47" s="276">
        <f>+'DAY28'!O47+'DAY29'!G47</f>
        <v>0</v>
      </c>
      <c r="P47" s="53">
        <f t="shared" si="19"/>
        <v>0</v>
      </c>
      <c r="Q47" s="54">
        <f t="shared" si="20"/>
        <v>0</v>
      </c>
      <c r="R47" s="55">
        <f t="shared" si="21"/>
        <v>0</v>
      </c>
      <c r="S47" s="52">
        <f t="shared" si="22"/>
        <v>0</v>
      </c>
      <c r="T47" s="276">
        <f t="shared" si="23"/>
        <v>0</v>
      </c>
      <c r="U47" s="62">
        <f t="shared" si="1"/>
        <v>0</v>
      </c>
    </row>
    <row r="48" spans="1:21" x14ac:dyDescent="0.25">
      <c r="A48" s="71" t="s">
        <v>32</v>
      </c>
      <c r="B48" s="52">
        <f>'DAY28'!H48</f>
        <v>0</v>
      </c>
      <c r="C48" s="53">
        <v>0</v>
      </c>
      <c r="D48" s="54">
        <v>0</v>
      </c>
      <c r="E48" s="55">
        <v>0</v>
      </c>
      <c r="F48" s="52">
        <v>0</v>
      </c>
      <c r="G48" s="276">
        <v>0</v>
      </c>
      <c r="H48" s="54">
        <f>+(Table131[[#This Row],[OPENING ]]+Table131[[#This Row],[RECEIPTS]]+Table131[[#This Row],[RETURNS]])-(Table131[[#This Row],[EXCHANGED]]+Table131[[#This Row],[SALES]]+Table131[[#This Row],[ISSUES]])</f>
        <v>0</v>
      </c>
      <c r="I48" s="53">
        <v>0</v>
      </c>
      <c r="J48" s="58">
        <f t="shared" si="0"/>
        <v>0</v>
      </c>
      <c r="K48" s="53">
        <f>+'DAY28'!K48+'DAY29'!C48</f>
        <v>0</v>
      </c>
      <c r="L48" s="54">
        <f>+'DAY28'!L48+'DAY29'!D48</f>
        <v>0</v>
      </c>
      <c r="M48" s="55">
        <f>+'DAY28'!M48+'DAY29'!E48</f>
        <v>0</v>
      </c>
      <c r="N48" s="52">
        <f>+'DAY28'!N48+'DAY29'!F48</f>
        <v>0</v>
      </c>
      <c r="O48" s="276">
        <f>+'DAY28'!O48+'DAY29'!G48</f>
        <v>0</v>
      </c>
      <c r="P48" s="53">
        <f t="shared" si="19"/>
        <v>0</v>
      </c>
      <c r="Q48" s="54">
        <f t="shared" si="20"/>
        <v>0</v>
      </c>
      <c r="R48" s="55">
        <f t="shared" si="21"/>
        <v>0</v>
      </c>
      <c r="S48" s="52">
        <f t="shared" si="22"/>
        <v>0</v>
      </c>
      <c r="T48" s="276">
        <f t="shared" si="23"/>
        <v>0</v>
      </c>
      <c r="U48" s="62">
        <f t="shared" si="1"/>
        <v>0</v>
      </c>
    </row>
    <row r="49" spans="1:21" x14ac:dyDescent="0.25">
      <c r="A49" s="71" t="s">
        <v>33</v>
      </c>
      <c r="B49" s="52">
        <f>'DAY28'!H49</f>
        <v>0</v>
      </c>
      <c r="C49" s="53">
        <v>0</v>
      </c>
      <c r="D49" s="54">
        <v>0</v>
      </c>
      <c r="E49" s="55">
        <v>0</v>
      </c>
      <c r="F49" s="52">
        <v>0</v>
      </c>
      <c r="G49" s="276">
        <v>0</v>
      </c>
      <c r="H49" s="54">
        <f>+(Table131[[#This Row],[OPENING ]]+Table131[[#This Row],[RECEIPTS]]+Table131[[#This Row],[RETURNS]])-(Table131[[#This Row],[EXCHANGED]]+Table131[[#This Row],[SALES]]+Table131[[#This Row],[ISSUES]])</f>
        <v>0</v>
      </c>
      <c r="I49" s="53">
        <v>0</v>
      </c>
      <c r="J49" s="58">
        <f t="shared" si="0"/>
        <v>0</v>
      </c>
      <c r="K49" s="53">
        <f>+'DAY28'!K49+'DAY29'!C49</f>
        <v>0</v>
      </c>
      <c r="L49" s="54">
        <f>+'DAY28'!L49+'DAY29'!D49</f>
        <v>0</v>
      </c>
      <c r="M49" s="55">
        <f>+'DAY28'!M49+'DAY29'!E49</f>
        <v>0</v>
      </c>
      <c r="N49" s="52">
        <f>+'DAY28'!N49+'DAY29'!F49</f>
        <v>0</v>
      </c>
      <c r="O49" s="276">
        <f>+'DAY28'!O49+'DAY29'!G49</f>
        <v>0</v>
      </c>
      <c r="P49" s="53">
        <f t="shared" si="19"/>
        <v>0</v>
      </c>
      <c r="Q49" s="54">
        <f t="shared" si="20"/>
        <v>0</v>
      </c>
      <c r="R49" s="55">
        <f t="shared" si="21"/>
        <v>0</v>
      </c>
      <c r="S49" s="52">
        <f t="shared" si="22"/>
        <v>0</v>
      </c>
      <c r="T49" s="276">
        <f t="shared" si="23"/>
        <v>0</v>
      </c>
      <c r="U49" s="62">
        <f t="shared" si="1"/>
        <v>0</v>
      </c>
    </row>
    <row r="50" spans="1:21" x14ac:dyDescent="0.25">
      <c r="A50" s="71" t="s">
        <v>34</v>
      </c>
      <c r="B50" s="52">
        <f>'DAY28'!H50</f>
        <v>0</v>
      </c>
      <c r="C50" s="53">
        <v>0</v>
      </c>
      <c r="D50" s="54">
        <v>0</v>
      </c>
      <c r="E50" s="55">
        <v>0</v>
      </c>
      <c r="F50" s="52">
        <v>0</v>
      </c>
      <c r="G50" s="276">
        <v>0</v>
      </c>
      <c r="H50" s="54">
        <f>+(Table131[[#This Row],[OPENING ]]+Table131[[#This Row],[RECEIPTS]]+Table131[[#This Row],[RETURNS]])-(Table131[[#This Row],[EXCHANGED]]+Table131[[#This Row],[SALES]]+Table131[[#This Row],[ISSUES]])</f>
        <v>0</v>
      </c>
      <c r="I50" s="53">
        <v>0</v>
      </c>
      <c r="J50" s="58">
        <f t="shared" si="0"/>
        <v>0</v>
      </c>
      <c r="K50" s="53">
        <f>+'DAY28'!K50+'DAY29'!C50</f>
        <v>0</v>
      </c>
      <c r="L50" s="54">
        <f>+'DAY28'!L50+'DAY29'!D50</f>
        <v>0</v>
      </c>
      <c r="M50" s="55">
        <f>+'DAY28'!M50+'DAY29'!E50</f>
        <v>0</v>
      </c>
      <c r="N50" s="52">
        <f>+'DAY28'!N50+'DAY29'!F50</f>
        <v>0</v>
      </c>
      <c r="O50" s="276">
        <f>+'DAY28'!O50+'DAY29'!G50</f>
        <v>0</v>
      </c>
      <c r="P50" s="53">
        <f t="shared" si="19"/>
        <v>0</v>
      </c>
      <c r="Q50" s="54">
        <f t="shared" si="20"/>
        <v>0</v>
      </c>
      <c r="R50" s="55">
        <f t="shared" si="21"/>
        <v>0</v>
      </c>
      <c r="S50" s="52">
        <f t="shared" si="22"/>
        <v>0</v>
      </c>
      <c r="T50" s="276">
        <f t="shared" si="23"/>
        <v>0</v>
      </c>
      <c r="U50" s="62">
        <f t="shared" si="1"/>
        <v>0</v>
      </c>
    </row>
    <row r="51" spans="1:21" x14ac:dyDescent="0.25">
      <c r="A51" s="71" t="s">
        <v>35</v>
      </c>
      <c r="B51" s="52">
        <f>'DAY28'!H51</f>
        <v>0</v>
      </c>
      <c r="C51" s="53">
        <v>0</v>
      </c>
      <c r="D51" s="54">
        <v>0</v>
      </c>
      <c r="E51" s="55">
        <v>0</v>
      </c>
      <c r="F51" s="52">
        <v>0</v>
      </c>
      <c r="G51" s="276">
        <v>0</v>
      </c>
      <c r="H51" s="54">
        <f>+(Table131[[#This Row],[OPENING ]]+Table131[[#This Row],[RECEIPTS]]+Table131[[#This Row],[RETURNS]])-(Table131[[#This Row],[EXCHANGED]]+Table131[[#This Row],[SALES]]+Table131[[#This Row],[ISSUES]])</f>
        <v>0</v>
      </c>
      <c r="I51" s="53">
        <v>0</v>
      </c>
      <c r="J51" s="58">
        <f t="shared" si="0"/>
        <v>0</v>
      </c>
      <c r="K51" s="53">
        <f>+'DAY28'!K51+'DAY29'!C51</f>
        <v>0</v>
      </c>
      <c r="L51" s="54">
        <f>+'DAY28'!L51+'DAY29'!D51</f>
        <v>0</v>
      </c>
      <c r="M51" s="55">
        <f>+'DAY28'!M51+'DAY29'!E51</f>
        <v>0</v>
      </c>
      <c r="N51" s="52">
        <f>+'DAY28'!N51+'DAY29'!F51</f>
        <v>0</v>
      </c>
      <c r="O51" s="276">
        <f>+'DAY28'!O51+'DAY29'!G51</f>
        <v>0</v>
      </c>
      <c r="P51" s="53">
        <f t="shared" si="19"/>
        <v>0</v>
      </c>
      <c r="Q51" s="54">
        <f t="shared" si="20"/>
        <v>0</v>
      </c>
      <c r="R51" s="55">
        <f t="shared" si="21"/>
        <v>0</v>
      </c>
      <c r="S51" s="52">
        <f t="shared" si="22"/>
        <v>0</v>
      </c>
      <c r="T51" s="276">
        <f t="shared" si="23"/>
        <v>0</v>
      </c>
      <c r="U51" s="62">
        <f t="shared" si="1"/>
        <v>0</v>
      </c>
    </row>
    <row r="52" spans="1:21" x14ac:dyDescent="0.25">
      <c r="A52" s="71" t="s">
        <v>138</v>
      </c>
      <c r="B52" s="52">
        <f>'DAY28'!H52</f>
        <v>0</v>
      </c>
      <c r="C52" s="53">
        <v>0</v>
      </c>
      <c r="D52" s="54">
        <v>0</v>
      </c>
      <c r="E52" s="55">
        <v>0</v>
      </c>
      <c r="F52" s="52">
        <v>0</v>
      </c>
      <c r="G52" s="276">
        <v>0</v>
      </c>
      <c r="H52" s="54">
        <f>+(Table131[[#This Row],[OPENING ]]+Table131[[#This Row],[RECEIPTS]]+Table131[[#This Row],[RETURNS]])-(Table131[[#This Row],[EXCHANGED]]+Table131[[#This Row],[SALES]]+Table131[[#This Row],[ISSUES]])</f>
        <v>0</v>
      </c>
      <c r="I52" s="53">
        <v>0</v>
      </c>
      <c r="J52" s="58">
        <f t="shared" si="0"/>
        <v>0</v>
      </c>
      <c r="K52" s="53">
        <f>+'DAY28'!K52+'DAY29'!C52</f>
        <v>0</v>
      </c>
      <c r="L52" s="54">
        <f>+'DAY28'!L52+'DAY29'!D52</f>
        <v>0</v>
      </c>
      <c r="M52" s="55">
        <f>+'DAY28'!M52+'DAY29'!E52</f>
        <v>0</v>
      </c>
      <c r="N52" s="52">
        <f>+'DAY28'!N52+'DAY29'!F52</f>
        <v>0</v>
      </c>
      <c r="O52" s="276">
        <f>+'DAY28'!O52+'DAY29'!G52</f>
        <v>0</v>
      </c>
      <c r="P52" s="53">
        <f t="shared" si="19"/>
        <v>0</v>
      </c>
      <c r="Q52" s="54">
        <f t="shared" si="20"/>
        <v>0</v>
      </c>
      <c r="R52" s="55">
        <f t="shared" si="21"/>
        <v>0</v>
      </c>
      <c r="S52" s="52">
        <f t="shared" si="22"/>
        <v>0</v>
      </c>
      <c r="T52" s="276">
        <f t="shared" si="23"/>
        <v>0</v>
      </c>
      <c r="U52" s="62">
        <f t="shared" si="1"/>
        <v>0</v>
      </c>
    </row>
    <row r="53" spans="1:21" x14ac:dyDescent="0.25">
      <c r="A53" s="71" t="s">
        <v>137</v>
      </c>
      <c r="B53" s="52">
        <f>'DAY28'!H53</f>
        <v>0</v>
      </c>
      <c r="C53" s="53">
        <v>0</v>
      </c>
      <c r="D53" s="54">
        <v>0</v>
      </c>
      <c r="E53" s="55">
        <v>0</v>
      </c>
      <c r="F53" s="52">
        <v>0</v>
      </c>
      <c r="G53" s="276">
        <v>0</v>
      </c>
      <c r="H53" s="54">
        <f>+(Table131[[#This Row],[OPENING ]]+Table131[[#This Row],[RECEIPTS]]+Table131[[#This Row],[RETURNS]])-(Table131[[#This Row],[EXCHANGED]]+Table131[[#This Row],[SALES]]+Table131[[#This Row],[ISSUES]])</f>
        <v>0</v>
      </c>
      <c r="I53" s="53">
        <v>0</v>
      </c>
      <c r="J53" s="58">
        <f t="shared" si="0"/>
        <v>0</v>
      </c>
      <c r="K53" s="53">
        <f>+'DAY28'!K53+'DAY29'!C53</f>
        <v>0</v>
      </c>
      <c r="L53" s="54">
        <f>+'DAY28'!L53+'DAY29'!D53</f>
        <v>0</v>
      </c>
      <c r="M53" s="55">
        <f>+'DAY28'!M53+'DAY29'!E53</f>
        <v>0</v>
      </c>
      <c r="N53" s="52">
        <f>+'DAY28'!N53+'DAY29'!F53</f>
        <v>0</v>
      </c>
      <c r="O53" s="276">
        <f>+'DAY28'!O53+'DAY29'!G53</f>
        <v>0</v>
      </c>
      <c r="P53" s="53">
        <f t="shared" si="19"/>
        <v>0</v>
      </c>
      <c r="Q53" s="54">
        <f t="shared" si="20"/>
        <v>0</v>
      </c>
      <c r="R53" s="55">
        <f t="shared" si="21"/>
        <v>0</v>
      </c>
      <c r="S53" s="52">
        <f t="shared" si="22"/>
        <v>0</v>
      </c>
      <c r="T53" s="276">
        <f t="shared" si="23"/>
        <v>0</v>
      </c>
      <c r="U53" s="62">
        <f t="shared" si="1"/>
        <v>0</v>
      </c>
    </row>
    <row r="54" spans="1:21" x14ac:dyDescent="0.25">
      <c r="A54" s="71" t="s">
        <v>192</v>
      </c>
      <c r="B54" s="52">
        <f>'DAY28'!H54</f>
        <v>0</v>
      </c>
      <c r="C54" s="53">
        <v>0</v>
      </c>
      <c r="D54" s="54">
        <v>0</v>
      </c>
      <c r="E54" s="55">
        <v>0</v>
      </c>
      <c r="F54" s="52">
        <v>0</v>
      </c>
      <c r="G54" s="276">
        <v>0</v>
      </c>
      <c r="H54" s="54">
        <f>+(Table131[[#This Row],[OPENING ]]+Table131[[#This Row],[RECEIPTS]]+Table131[[#This Row],[RETURNS]])-(Table131[[#This Row],[EXCHANGED]]+Table131[[#This Row],[SALES]]+Table131[[#This Row],[ISSUES]])</f>
        <v>0</v>
      </c>
      <c r="I54" s="53">
        <v>0</v>
      </c>
      <c r="J54" s="58">
        <f t="shared" si="0"/>
        <v>0</v>
      </c>
      <c r="K54" s="53">
        <f>+'DAY28'!K54+'DAY29'!C54</f>
        <v>0</v>
      </c>
      <c r="L54" s="54">
        <f>+'DAY28'!L54+'DAY29'!D54</f>
        <v>0</v>
      </c>
      <c r="M54" s="55">
        <f>+'DAY28'!M54+'DAY29'!E54</f>
        <v>0</v>
      </c>
      <c r="N54" s="52">
        <f>+'DAY28'!N54+'DAY29'!F54</f>
        <v>0</v>
      </c>
      <c r="O54" s="276">
        <f>+'DAY28'!O54+'DAY29'!G54</f>
        <v>0</v>
      </c>
      <c r="P54" s="53">
        <f t="shared" si="19"/>
        <v>0</v>
      </c>
      <c r="Q54" s="54">
        <f t="shared" si="20"/>
        <v>0</v>
      </c>
      <c r="R54" s="55">
        <f t="shared" si="21"/>
        <v>0</v>
      </c>
      <c r="S54" s="52">
        <f t="shared" si="22"/>
        <v>0</v>
      </c>
      <c r="T54" s="276">
        <f t="shared" si="23"/>
        <v>0</v>
      </c>
      <c r="U54" s="62">
        <f t="shared" si="1"/>
        <v>0</v>
      </c>
    </row>
    <row r="55" spans="1:21" x14ac:dyDescent="0.25">
      <c r="A55" s="71" t="s">
        <v>106</v>
      </c>
      <c r="B55" s="52">
        <f>'DAY28'!H55</f>
        <v>9994.3200000000015</v>
      </c>
      <c r="C55" s="53">
        <v>0</v>
      </c>
      <c r="D55" s="54">
        <v>0</v>
      </c>
      <c r="E55" s="55">
        <v>0</v>
      </c>
      <c r="F55" s="52">
        <v>0</v>
      </c>
      <c r="G55" s="276">
        <v>0</v>
      </c>
      <c r="H55" s="54">
        <f>+(Table131[[#This Row],[OPENING ]]+Table131[[#This Row],[RECEIPTS]]+Table131[[#This Row],[RETURNS]])-(Table131[[#This Row],[EXCHANGED]]+Table131[[#This Row],[SALES]]+Table131[[#This Row],[ISSUES]])</f>
        <v>9994.3200000000015</v>
      </c>
      <c r="I55" s="53">
        <v>0</v>
      </c>
      <c r="J55" s="58">
        <f t="shared" si="0"/>
        <v>-9994.3200000000015</v>
      </c>
      <c r="K55" s="53">
        <f>+'DAY28'!K55+'DAY29'!C55</f>
        <v>18250</v>
      </c>
      <c r="L55" s="54">
        <f>+'DAY28'!L55+'DAY29'!D55</f>
        <v>72.599999999999994</v>
      </c>
      <c r="M55" s="55">
        <f>+'DAY28'!M55+'DAY29'!E55</f>
        <v>0</v>
      </c>
      <c r="N55" s="52">
        <f>+'DAY28'!N55+'DAY29'!F55</f>
        <v>0</v>
      </c>
      <c r="O55" s="276">
        <f>+'DAY28'!O55+'DAY29'!G55</f>
        <v>8337.7999999999993</v>
      </c>
      <c r="P55" s="53">
        <f t="shared" si="19"/>
        <v>629.31034482758616</v>
      </c>
      <c r="Q55" s="54">
        <f t="shared" si="20"/>
        <v>2.5034482758620689</v>
      </c>
      <c r="R55" s="55">
        <f t="shared" si="21"/>
        <v>0</v>
      </c>
      <c r="S55" s="52">
        <f t="shared" si="22"/>
        <v>0</v>
      </c>
      <c r="T55" s="276">
        <f t="shared" si="23"/>
        <v>287.51034482758621</v>
      </c>
      <c r="U55" s="62">
        <f t="shared" si="1"/>
        <v>10.871377773776839</v>
      </c>
    </row>
    <row r="56" spans="1:21" x14ac:dyDescent="0.25">
      <c r="A56" s="71" t="s">
        <v>227</v>
      </c>
      <c r="B56" s="52">
        <f>'DAY28'!H56</f>
        <v>29.2</v>
      </c>
      <c r="C56" s="53">
        <v>0</v>
      </c>
      <c r="D56" s="54">
        <v>0</v>
      </c>
      <c r="E56" s="55">
        <v>0</v>
      </c>
      <c r="F56" s="52">
        <v>0</v>
      </c>
      <c r="G56" s="276">
        <v>0</v>
      </c>
      <c r="H56" s="54">
        <f>+(Table131[[#This Row],[OPENING ]]+Table131[[#This Row],[RECEIPTS]]+Table131[[#This Row],[RETURNS]])-(Table131[[#This Row],[EXCHANGED]]+Table131[[#This Row],[SALES]]+Table131[[#This Row],[ISSUES]])</f>
        <v>29.2</v>
      </c>
      <c r="I56" s="53">
        <v>0</v>
      </c>
      <c r="J56" s="58">
        <f t="shared" si="0"/>
        <v>-29.2</v>
      </c>
      <c r="K56" s="53">
        <f>+'DAY28'!K56+'DAY29'!C56</f>
        <v>0</v>
      </c>
      <c r="L56" s="54">
        <f>+'DAY28'!L56+'DAY29'!D56</f>
        <v>0</v>
      </c>
      <c r="M56" s="55">
        <f>+'DAY28'!M56+'DAY29'!E56</f>
        <v>0</v>
      </c>
      <c r="N56" s="52">
        <f>+'DAY28'!N56+'DAY29'!F56</f>
        <v>0</v>
      </c>
      <c r="O56" s="276">
        <f>+'DAY28'!O56+'DAY29'!G56</f>
        <v>0</v>
      </c>
      <c r="P56" s="53">
        <f t="shared" si="19"/>
        <v>0</v>
      </c>
      <c r="Q56" s="54">
        <f t="shared" si="20"/>
        <v>0</v>
      </c>
      <c r="R56" s="55">
        <f t="shared" si="21"/>
        <v>0</v>
      </c>
      <c r="S56" s="52">
        <f t="shared" si="22"/>
        <v>0</v>
      </c>
      <c r="T56" s="276">
        <f t="shared" si="23"/>
        <v>0</v>
      </c>
      <c r="U56" s="62">
        <f t="shared" si="1"/>
        <v>0</v>
      </c>
    </row>
    <row r="57" spans="1:21" x14ac:dyDescent="0.25">
      <c r="A57" s="71"/>
      <c r="B57" s="52">
        <f>'DAY28'!H57</f>
        <v>0</v>
      </c>
      <c r="C57" s="53">
        <v>0</v>
      </c>
      <c r="D57" s="54">
        <v>0</v>
      </c>
      <c r="E57" s="55">
        <v>0</v>
      </c>
      <c r="F57" s="52">
        <v>0</v>
      </c>
      <c r="G57" s="276">
        <v>0</v>
      </c>
      <c r="H57" s="54">
        <f>+(Table131[[#This Row],[OPENING ]]+Table131[[#This Row],[RECEIPTS]]+Table131[[#This Row],[RETURNS]])-(Table131[[#This Row],[EXCHANGED]]+Table131[[#This Row],[SALES]]+Table131[[#This Row],[ISSUES]])</f>
        <v>0</v>
      </c>
      <c r="I57" s="53">
        <v>0</v>
      </c>
      <c r="J57" s="58">
        <f t="shared" si="0"/>
        <v>0</v>
      </c>
      <c r="K57" s="53">
        <f>+'DAY28'!K57+'DAY29'!C57</f>
        <v>0</v>
      </c>
      <c r="L57" s="54">
        <f>+'DAY28'!L57+'DAY29'!D57</f>
        <v>0</v>
      </c>
      <c r="M57" s="55">
        <f>+'DAY28'!M57+'DAY29'!E57</f>
        <v>0</v>
      </c>
      <c r="N57" s="52">
        <f>+'DAY28'!N57+'DAY29'!F57</f>
        <v>0</v>
      </c>
      <c r="O57" s="276">
        <f>+'DAY28'!O57+'DAY29'!G57</f>
        <v>0</v>
      </c>
      <c r="P57" s="53">
        <f t="shared" si="19"/>
        <v>0</v>
      </c>
      <c r="Q57" s="54">
        <f t="shared" si="20"/>
        <v>0</v>
      </c>
      <c r="R57" s="55">
        <f t="shared" si="21"/>
        <v>0</v>
      </c>
      <c r="S57" s="52">
        <f t="shared" si="22"/>
        <v>0</v>
      </c>
      <c r="T57" s="276">
        <f t="shared" si="23"/>
        <v>0</v>
      </c>
      <c r="U57" s="62">
        <f t="shared" si="1"/>
        <v>0</v>
      </c>
    </row>
    <row r="58" spans="1:21" x14ac:dyDescent="0.25">
      <c r="A58" s="71"/>
      <c r="B58" s="52">
        <f>'DAY28'!H58</f>
        <v>0</v>
      </c>
      <c r="C58" s="53">
        <v>0</v>
      </c>
      <c r="D58" s="54">
        <v>0</v>
      </c>
      <c r="E58" s="55">
        <v>0</v>
      </c>
      <c r="F58" s="52">
        <v>0</v>
      </c>
      <c r="G58" s="276">
        <v>0</v>
      </c>
      <c r="H58" s="54">
        <f>+(Table131[[#This Row],[OPENING ]]+Table131[[#This Row],[RECEIPTS]]+Table131[[#This Row],[RETURNS]])-(Table131[[#This Row],[EXCHANGED]]+Table131[[#This Row],[SALES]]+Table131[[#This Row],[ISSUES]])</f>
        <v>0</v>
      </c>
      <c r="I58" s="53">
        <v>0</v>
      </c>
      <c r="J58" s="58">
        <f t="shared" si="0"/>
        <v>0</v>
      </c>
      <c r="K58" s="53">
        <f>+'DAY28'!K58+'DAY29'!C58</f>
        <v>0</v>
      </c>
      <c r="L58" s="54">
        <f>+'DAY28'!L58+'DAY29'!D58</f>
        <v>0</v>
      </c>
      <c r="M58" s="55">
        <f>+'DAY28'!M58+'DAY29'!E58</f>
        <v>0</v>
      </c>
      <c r="N58" s="52">
        <f>+'DAY28'!N58+'DAY29'!F58</f>
        <v>0</v>
      </c>
      <c r="O58" s="276">
        <f>+'DAY28'!O58+'DAY29'!G58</f>
        <v>0</v>
      </c>
      <c r="P58" s="53">
        <f t="shared" si="19"/>
        <v>0</v>
      </c>
      <c r="Q58" s="54">
        <f t="shared" si="20"/>
        <v>0</v>
      </c>
      <c r="R58" s="55">
        <f t="shared" si="21"/>
        <v>0</v>
      </c>
      <c r="S58" s="52">
        <f t="shared" si="22"/>
        <v>0</v>
      </c>
      <c r="T58" s="276">
        <f t="shared" si="23"/>
        <v>0</v>
      </c>
      <c r="U58" s="62">
        <f t="shared" si="1"/>
        <v>0</v>
      </c>
    </row>
    <row r="59" spans="1:21" ht="15.75" thickBot="1" x14ac:dyDescent="0.3">
      <c r="A59" s="172"/>
      <c r="B59" s="52">
        <f>'DAY28'!H59</f>
        <v>0</v>
      </c>
      <c r="C59" s="144">
        <v>0</v>
      </c>
      <c r="D59" s="145">
        <v>0</v>
      </c>
      <c r="E59" s="146">
        <v>0</v>
      </c>
      <c r="F59" s="143">
        <v>0</v>
      </c>
      <c r="G59" s="298">
        <v>0</v>
      </c>
      <c r="H59" s="54">
        <f>+(Table131[[#This Row],[OPENING ]]+Table131[[#This Row],[RECEIPTS]]+Table131[[#This Row],[RETURNS]])-(Table131[[#This Row],[EXCHANGED]]+Table131[[#This Row],[SALES]]+Table131[[#This Row],[ISSUES]])</f>
        <v>0</v>
      </c>
      <c r="I59" s="144">
        <v>0</v>
      </c>
      <c r="J59" s="148">
        <f t="shared" si="0"/>
        <v>0</v>
      </c>
      <c r="K59" s="53">
        <f>+'DAY28'!K59+'DAY29'!C59</f>
        <v>0</v>
      </c>
      <c r="L59" s="54">
        <f>+'DAY28'!L59+'DAY29'!D59</f>
        <v>0</v>
      </c>
      <c r="M59" s="55">
        <f>+'DAY28'!M59+'DAY29'!E59</f>
        <v>0</v>
      </c>
      <c r="N59" s="52">
        <f>+'DAY28'!N59+'DAY29'!F59</f>
        <v>0</v>
      </c>
      <c r="O59" s="276">
        <f>+'DAY28'!O59+'DAY29'!G59</f>
        <v>0</v>
      </c>
      <c r="P59" s="53">
        <f t="shared" si="19"/>
        <v>0</v>
      </c>
      <c r="Q59" s="54">
        <f t="shared" si="20"/>
        <v>0</v>
      </c>
      <c r="R59" s="55">
        <f t="shared" si="21"/>
        <v>0</v>
      </c>
      <c r="S59" s="52">
        <f t="shared" si="22"/>
        <v>0</v>
      </c>
      <c r="T59" s="276">
        <f t="shared" si="23"/>
        <v>0</v>
      </c>
      <c r="U59" s="167">
        <f t="shared" si="1"/>
        <v>0</v>
      </c>
    </row>
    <row r="60" spans="1:21" ht="17.25" thickBot="1" x14ac:dyDescent="0.35">
      <c r="A60" s="159" t="s">
        <v>200</v>
      </c>
      <c r="B60" s="160">
        <f t="shared" ref="B60:T60" si="24">SUM(B43:B59)</f>
        <v>10023.520000000002</v>
      </c>
      <c r="C60" s="161">
        <f t="shared" si="24"/>
        <v>0</v>
      </c>
      <c r="D60" s="162">
        <f t="shared" si="24"/>
        <v>0</v>
      </c>
      <c r="E60" s="163">
        <f t="shared" si="24"/>
        <v>0</v>
      </c>
      <c r="F60" s="160">
        <f t="shared" si="24"/>
        <v>0</v>
      </c>
      <c r="G60" s="277">
        <f t="shared" si="24"/>
        <v>0</v>
      </c>
      <c r="H60" s="162">
        <f t="shared" si="24"/>
        <v>10023.520000000002</v>
      </c>
      <c r="I60" s="161">
        <f t="shared" si="24"/>
        <v>0</v>
      </c>
      <c r="J60" s="165">
        <f t="shared" si="24"/>
        <v>-10023.520000000002</v>
      </c>
      <c r="K60" s="161">
        <f t="shared" si="24"/>
        <v>18250</v>
      </c>
      <c r="L60" s="162">
        <f t="shared" si="24"/>
        <v>72.599999999999994</v>
      </c>
      <c r="M60" s="163">
        <f t="shared" si="24"/>
        <v>0</v>
      </c>
      <c r="N60" s="160">
        <f t="shared" si="24"/>
        <v>0</v>
      </c>
      <c r="O60" s="277">
        <f t="shared" si="24"/>
        <v>8383.7999999999993</v>
      </c>
      <c r="P60" s="161">
        <f t="shared" si="24"/>
        <v>629.31034482758616</v>
      </c>
      <c r="Q60" s="162">
        <f t="shared" si="24"/>
        <v>2.5034482758620689</v>
      </c>
      <c r="R60" s="163">
        <f t="shared" si="24"/>
        <v>0</v>
      </c>
      <c r="S60" s="160">
        <f t="shared" si="24"/>
        <v>0</v>
      </c>
      <c r="T60" s="277">
        <f t="shared" si="24"/>
        <v>289.09655172413795</v>
      </c>
      <c r="U60" s="166">
        <f t="shared" si="1"/>
        <v>10.884360303148311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>
        <f t="shared" si="0"/>
        <v>0</v>
      </c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>
        <f t="shared" si="0"/>
        <v>0</v>
      </c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'DAY28'!H63</f>
        <v>0</v>
      </c>
      <c r="C63" s="53">
        <v>0</v>
      </c>
      <c r="D63" s="54">
        <v>0</v>
      </c>
      <c r="E63" s="55">
        <v>0</v>
      </c>
      <c r="F63" s="52">
        <v>0</v>
      </c>
      <c r="G63" s="276">
        <v>0</v>
      </c>
      <c r="H63" s="54">
        <f>+(Table131[[#This Row],[OPENING ]]+Table131[[#This Row],[RECEIPTS]]+Table131[[#This Row],[RETURNS]])-(Table131[[#This Row],[EXCHANGED]]+Table131[[#This Row],[SALES]]+Table131[[#This Row],[ISSUES]])</f>
        <v>0</v>
      </c>
      <c r="I63" s="53">
        <v>0</v>
      </c>
      <c r="J63" s="58">
        <f t="shared" si="0"/>
        <v>0</v>
      </c>
      <c r="K63" s="53">
        <f>+'DAY28'!K63+'DAY29'!C63</f>
        <v>0</v>
      </c>
      <c r="L63" s="54">
        <f>+'DAY28'!L63+'DAY29'!D63</f>
        <v>0</v>
      </c>
      <c r="M63" s="55">
        <f>+'DAY28'!M63+'DAY29'!E63</f>
        <v>0</v>
      </c>
      <c r="N63" s="52">
        <f>+'DAY28'!N63+'DAY29'!F63</f>
        <v>0</v>
      </c>
      <c r="O63" s="276">
        <f>+'DAY28'!O63+'DAY29'!G63</f>
        <v>0</v>
      </c>
      <c r="P63" s="53">
        <f t="shared" ref="P63" si="25">+K63/29</f>
        <v>0</v>
      </c>
      <c r="Q63" s="54">
        <f t="shared" ref="Q63" si="26">+L63/29</f>
        <v>0</v>
      </c>
      <c r="R63" s="55">
        <f t="shared" ref="R63" si="27">+M63/29</f>
        <v>0</v>
      </c>
      <c r="S63" s="52">
        <f t="shared" ref="S63" si="28">+N63/29</f>
        <v>0</v>
      </c>
      <c r="T63" s="276">
        <f t="shared" ref="T63" si="29">+O63/29</f>
        <v>0</v>
      </c>
      <c r="U63" s="62">
        <f t="shared" si="1"/>
        <v>0</v>
      </c>
    </row>
    <row r="64" spans="1:21" x14ac:dyDescent="0.25">
      <c r="A64" s="72" t="s">
        <v>37</v>
      </c>
      <c r="B64" s="52">
        <f>'DAY28'!H64</f>
        <v>0</v>
      </c>
      <c r="C64" s="53">
        <v>0</v>
      </c>
      <c r="D64" s="54">
        <v>0</v>
      </c>
      <c r="E64" s="55">
        <v>0</v>
      </c>
      <c r="F64" s="52">
        <v>0</v>
      </c>
      <c r="G64" s="276">
        <v>0</v>
      </c>
      <c r="H64" s="54">
        <f>+(Table131[[#This Row],[OPENING ]]+Table131[[#This Row],[RECEIPTS]]+Table131[[#This Row],[RETURNS]])-(Table131[[#This Row],[EXCHANGED]]+Table131[[#This Row],[SALES]]+Table131[[#This Row],[ISSUES]])</f>
        <v>0</v>
      </c>
      <c r="I64" s="53">
        <v>0</v>
      </c>
      <c r="J64" s="58">
        <f t="shared" si="0"/>
        <v>0</v>
      </c>
      <c r="K64" s="53">
        <f t="shared" ref="K64:O78" si="30">+C64</f>
        <v>0</v>
      </c>
      <c r="L64" s="54">
        <f t="shared" si="30"/>
        <v>0</v>
      </c>
      <c r="M64" s="55">
        <f t="shared" si="30"/>
        <v>0</v>
      </c>
      <c r="N64" s="52">
        <f t="shared" si="30"/>
        <v>0</v>
      </c>
      <c r="O64" s="276">
        <f t="shared" si="30"/>
        <v>0</v>
      </c>
      <c r="P64" s="53">
        <f t="shared" ref="P64:S78" si="31">+K64/1</f>
        <v>0</v>
      </c>
      <c r="Q64" s="54">
        <f t="shared" si="31"/>
        <v>0</v>
      </c>
      <c r="R64" s="55">
        <f t="shared" si="31"/>
        <v>0</v>
      </c>
      <c r="S64" s="52">
        <f t="shared" si="31"/>
        <v>0</v>
      </c>
      <c r="T64" s="276">
        <f t="shared" ref="T64:T79" si="32">+K64/1</f>
        <v>0</v>
      </c>
      <c r="U64" s="62">
        <f t="shared" si="1"/>
        <v>0</v>
      </c>
    </row>
    <row r="65" spans="1:21" x14ac:dyDescent="0.25">
      <c r="A65" s="72" t="s">
        <v>38</v>
      </c>
      <c r="B65" s="52">
        <f>'DAY28'!H65</f>
        <v>0</v>
      </c>
      <c r="C65" s="53">
        <v>0</v>
      </c>
      <c r="D65" s="54">
        <v>0</v>
      </c>
      <c r="E65" s="55">
        <v>0</v>
      </c>
      <c r="F65" s="52">
        <v>0</v>
      </c>
      <c r="G65" s="276">
        <v>0</v>
      </c>
      <c r="H65" s="54">
        <f>+(Table131[[#This Row],[OPENING ]]+Table131[[#This Row],[RECEIPTS]]+Table131[[#This Row],[RETURNS]])-(Table131[[#This Row],[EXCHANGED]]+Table131[[#This Row],[SALES]]+Table131[[#This Row],[ISSUES]])</f>
        <v>0</v>
      </c>
      <c r="I65" s="53">
        <v>0</v>
      </c>
      <c r="J65" s="58">
        <f t="shared" si="0"/>
        <v>0</v>
      </c>
      <c r="K65" s="53">
        <f t="shared" si="30"/>
        <v>0</v>
      </c>
      <c r="L65" s="54">
        <f t="shared" si="30"/>
        <v>0</v>
      </c>
      <c r="M65" s="55">
        <f t="shared" si="30"/>
        <v>0</v>
      </c>
      <c r="N65" s="52">
        <f t="shared" si="30"/>
        <v>0</v>
      </c>
      <c r="O65" s="276">
        <f t="shared" si="30"/>
        <v>0</v>
      </c>
      <c r="P65" s="53">
        <f t="shared" si="31"/>
        <v>0</v>
      </c>
      <c r="Q65" s="54">
        <f t="shared" si="31"/>
        <v>0</v>
      </c>
      <c r="R65" s="55">
        <f t="shared" si="31"/>
        <v>0</v>
      </c>
      <c r="S65" s="52">
        <f t="shared" si="31"/>
        <v>0</v>
      </c>
      <c r="T65" s="276">
        <f t="shared" si="32"/>
        <v>0</v>
      </c>
      <c r="U65" s="62">
        <f t="shared" si="1"/>
        <v>0</v>
      </c>
    </row>
    <row r="66" spans="1:21" x14ac:dyDescent="0.25">
      <c r="A66" s="72" t="s">
        <v>39</v>
      </c>
      <c r="B66" s="52">
        <f>'DAY28'!H66</f>
        <v>0</v>
      </c>
      <c r="C66" s="53">
        <v>0</v>
      </c>
      <c r="D66" s="54">
        <v>0</v>
      </c>
      <c r="E66" s="55">
        <v>0</v>
      </c>
      <c r="F66" s="52">
        <v>0</v>
      </c>
      <c r="G66" s="276">
        <v>0</v>
      </c>
      <c r="H66" s="54">
        <f>+(Table131[[#This Row],[OPENING ]]+Table131[[#This Row],[RECEIPTS]]+Table131[[#This Row],[RETURNS]])-(Table131[[#This Row],[EXCHANGED]]+Table131[[#This Row],[SALES]]+Table131[[#This Row],[ISSUES]])</f>
        <v>0</v>
      </c>
      <c r="I66" s="53">
        <v>0</v>
      </c>
      <c r="J66" s="58">
        <f t="shared" si="0"/>
        <v>0</v>
      </c>
      <c r="K66" s="53">
        <f t="shared" si="30"/>
        <v>0</v>
      </c>
      <c r="L66" s="54">
        <f t="shared" si="30"/>
        <v>0</v>
      </c>
      <c r="M66" s="55">
        <f t="shared" si="30"/>
        <v>0</v>
      </c>
      <c r="N66" s="52">
        <f t="shared" si="30"/>
        <v>0</v>
      </c>
      <c r="O66" s="276">
        <f t="shared" si="30"/>
        <v>0</v>
      </c>
      <c r="P66" s="53">
        <f t="shared" si="31"/>
        <v>0</v>
      </c>
      <c r="Q66" s="54">
        <f t="shared" si="31"/>
        <v>0</v>
      </c>
      <c r="R66" s="55">
        <f t="shared" si="31"/>
        <v>0</v>
      </c>
      <c r="S66" s="52">
        <f t="shared" si="31"/>
        <v>0</v>
      </c>
      <c r="T66" s="276">
        <f t="shared" si="32"/>
        <v>0</v>
      </c>
      <c r="U66" s="62">
        <f t="shared" si="1"/>
        <v>0</v>
      </c>
    </row>
    <row r="67" spans="1:21" x14ac:dyDescent="0.25">
      <c r="A67" s="72" t="s">
        <v>40</v>
      </c>
      <c r="B67" s="52">
        <f>'DAY28'!H67</f>
        <v>0</v>
      </c>
      <c r="C67" s="53">
        <v>0</v>
      </c>
      <c r="D67" s="54">
        <v>0</v>
      </c>
      <c r="E67" s="55">
        <v>0</v>
      </c>
      <c r="F67" s="52">
        <v>0</v>
      </c>
      <c r="G67" s="276">
        <v>0</v>
      </c>
      <c r="H67" s="54">
        <f>+(Table131[[#This Row],[OPENING ]]+Table131[[#This Row],[RECEIPTS]]+Table131[[#This Row],[RETURNS]])-(Table131[[#This Row],[EXCHANGED]]+Table131[[#This Row],[SALES]]+Table131[[#This Row],[ISSUES]])</f>
        <v>0</v>
      </c>
      <c r="I67" s="53">
        <v>0</v>
      </c>
      <c r="J67" s="58">
        <f t="shared" si="0"/>
        <v>0</v>
      </c>
      <c r="K67" s="53">
        <f t="shared" si="30"/>
        <v>0</v>
      </c>
      <c r="L67" s="54">
        <f t="shared" si="30"/>
        <v>0</v>
      </c>
      <c r="M67" s="55">
        <f t="shared" si="30"/>
        <v>0</v>
      </c>
      <c r="N67" s="52">
        <f t="shared" si="30"/>
        <v>0</v>
      </c>
      <c r="O67" s="276">
        <f t="shared" si="30"/>
        <v>0</v>
      </c>
      <c r="P67" s="53">
        <f t="shared" si="31"/>
        <v>0</v>
      </c>
      <c r="Q67" s="54">
        <f t="shared" si="31"/>
        <v>0</v>
      </c>
      <c r="R67" s="55">
        <f t="shared" si="31"/>
        <v>0</v>
      </c>
      <c r="S67" s="52">
        <f t="shared" si="31"/>
        <v>0</v>
      </c>
      <c r="T67" s="276">
        <f t="shared" si="32"/>
        <v>0</v>
      </c>
      <c r="U67" s="62">
        <f t="shared" si="1"/>
        <v>0</v>
      </c>
    </row>
    <row r="68" spans="1:21" x14ac:dyDescent="0.25">
      <c r="A68" s="72" t="s">
        <v>193</v>
      </c>
      <c r="B68" s="52">
        <f>'DAY28'!H68</f>
        <v>3388.4</v>
      </c>
      <c r="C68" s="53">
        <v>0</v>
      </c>
      <c r="D68" s="54">
        <v>0</v>
      </c>
      <c r="E68" s="55">
        <v>0</v>
      </c>
      <c r="F68" s="52">
        <v>0</v>
      </c>
      <c r="G68" s="276">
        <v>0</v>
      </c>
      <c r="H68" s="54">
        <f>+(Table131[[#This Row],[OPENING ]]+Table131[[#This Row],[RECEIPTS]]+Table131[[#This Row],[RETURNS]])-(Table131[[#This Row],[EXCHANGED]]+Table131[[#This Row],[SALES]]+Table131[[#This Row],[ISSUES]])</f>
        <v>3388.4</v>
      </c>
      <c r="I68" s="53">
        <v>0</v>
      </c>
      <c r="J68" s="58">
        <f t="shared" si="0"/>
        <v>-3388.4</v>
      </c>
      <c r="K68" s="53">
        <f t="shared" si="30"/>
        <v>0</v>
      </c>
      <c r="L68" s="54">
        <f t="shared" si="30"/>
        <v>0</v>
      </c>
      <c r="M68" s="55">
        <f t="shared" si="30"/>
        <v>0</v>
      </c>
      <c r="N68" s="52">
        <f t="shared" si="30"/>
        <v>0</v>
      </c>
      <c r="O68" s="276">
        <f t="shared" si="30"/>
        <v>0</v>
      </c>
      <c r="P68" s="53">
        <f t="shared" si="31"/>
        <v>0</v>
      </c>
      <c r="Q68" s="54">
        <f t="shared" si="31"/>
        <v>0</v>
      </c>
      <c r="R68" s="55">
        <f t="shared" si="31"/>
        <v>0</v>
      </c>
      <c r="S68" s="52">
        <f t="shared" si="31"/>
        <v>0</v>
      </c>
      <c r="T68" s="276">
        <f t="shared" si="32"/>
        <v>0</v>
      </c>
      <c r="U68" s="62">
        <f t="shared" si="1"/>
        <v>0</v>
      </c>
    </row>
    <row r="69" spans="1:21" x14ac:dyDescent="0.25">
      <c r="A69" s="72" t="s">
        <v>41</v>
      </c>
      <c r="B69" s="52">
        <f>'DAY28'!H69</f>
        <v>0</v>
      </c>
      <c r="C69" s="53">
        <v>0</v>
      </c>
      <c r="D69" s="54">
        <v>0</v>
      </c>
      <c r="E69" s="55">
        <v>0</v>
      </c>
      <c r="F69" s="52">
        <v>0</v>
      </c>
      <c r="G69" s="276">
        <v>0</v>
      </c>
      <c r="H69" s="54">
        <f>+(Table131[[#This Row],[OPENING ]]+Table131[[#This Row],[RECEIPTS]]+Table131[[#This Row],[RETURNS]])-(Table131[[#This Row],[EXCHANGED]]+Table131[[#This Row],[SALES]]+Table131[[#This Row],[ISSUES]])</f>
        <v>0</v>
      </c>
      <c r="I69" s="53">
        <v>0</v>
      </c>
      <c r="J69" s="58">
        <f t="shared" si="0"/>
        <v>0</v>
      </c>
      <c r="K69" s="53">
        <f t="shared" si="30"/>
        <v>0</v>
      </c>
      <c r="L69" s="54">
        <f t="shared" si="30"/>
        <v>0</v>
      </c>
      <c r="M69" s="55">
        <f t="shared" si="30"/>
        <v>0</v>
      </c>
      <c r="N69" s="52">
        <f t="shared" si="30"/>
        <v>0</v>
      </c>
      <c r="O69" s="276">
        <f t="shared" si="30"/>
        <v>0</v>
      </c>
      <c r="P69" s="53">
        <f t="shared" si="31"/>
        <v>0</v>
      </c>
      <c r="Q69" s="54">
        <f t="shared" si="31"/>
        <v>0</v>
      </c>
      <c r="R69" s="55">
        <f t="shared" si="31"/>
        <v>0</v>
      </c>
      <c r="S69" s="52">
        <f t="shared" si="31"/>
        <v>0</v>
      </c>
      <c r="T69" s="276">
        <f t="shared" si="32"/>
        <v>0</v>
      </c>
      <c r="U69" s="62">
        <f t="shared" ref="U69:U132" si="33">IFERROR(+H69/(P69+Q69+R69+S69+T69),0)</f>
        <v>0</v>
      </c>
    </row>
    <row r="70" spans="1:21" x14ac:dyDescent="0.25">
      <c r="A70" s="72" t="s">
        <v>144</v>
      </c>
      <c r="B70" s="52">
        <f>'DAY28'!H70</f>
        <v>0</v>
      </c>
      <c r="C70" s="53">
        <v>0</v>
      </c>
      <c r="D70" s="54">
        <v>0</v>
      </c>
      <c r="E70" s="55">
        <v>0</v>
      </c>
      <c r="F70" s="52">
        <v>0</v>
      </c>
      <c r="G70" s="276">
        <v>0</v>
      </c>
      <c r="H70" s="54">
        <f>+(Table131[[#This Row],[OPENING ]]+Table131[[#This Row],[RECEIPTS]]+Table131[[#This Row],[RETURNS]])-(Table131[[#This Row],[EXCHANGED]]+Table131[[#This Row],[SALES]]+Table131[[#This Row],[ISSUES]])</f>
        <v>0</v>
      </c>
      <c r="I70" s="53">
        <v>0</v>
      </c>
      <c r="J70" s="58">
        <f t="shared" si="0"/>
        <v>0</v>
      </c>
      <c r="K70" s="53">
        <f t="shared" si="30"/>
        <v>0</v>
      </c>
      <c r="L70" s="54">
        <f t="shared" si="30"/>
        <v>0</v>
      </c>
      <c r="M70" s="55">
        <f t="shared" si="30"/>
        <v>0</v>
      </c>
      <c r="N70" s="52">
        <f t="shared" si="30"/>
        <v>0</v>
      </c>
      <c r="O70" s="276">
        <f t="shared" si="30"/>
        <v>0</v>
      </c>
      <c r="P70" s="53">
        <f t="shared" si="31"/>
        <v>0</v>
      </c>
      <c r="Q70" s="54">
        <f t="shared" si="31"/>
        <v>0</v>
      </c>
      <c r="R70" s="55">
        <f t="shared" si="31"/>
        <v>0</v>
      </c>
      <c r="S70" s="52">
        <f t="shared" si="31"/>
        <v>0</v>
      </c>
      <c r="T70" s="276">
        <f t="shared" si="32"/>
        <v>0</v>
      </c>
      <c r="U70" s="62">
        <f t="shared" si="33"/>
        <v>0</v>
      </c>
    </row>
    <row r="71" spans="1:21" x14ac:dyDescent="0.25">
      <c r="A71" s="72" t="s">
        <v>204</v>
      </c>
      <c r="B71" s="52">
        <f>'DAY28'!H71</f>
        <v>0</v>
      </c>
      <c r="C71" s="53">
        <v>0</v>
      </c>
      <c r="D71" s="54">
        <v>0</v>
      </c>
      <c r="E71" s="55">
        <v>0</v>
      </c>
      <c r="F71" s="52">
        <v>0</v>
      </c>
      <c r="G71" s="276">
        <v>0</v>
      </c>
      <c r="H71" s="54">
        <f>+(Table131[[#This Row],[OPENING ]]+Table131[[#This Row],[RECEIPTS]]+Table131[[#This Row],[RETURNS]])-(Table131[[#This Row],[EXCHANGED]]+Table131[[#This Row],[SALES]]+Table131[[#This Row],[ISSUES]])</f>
        <v>0</v>
      </c>
      <c r="I71" s="53">
        <v>0</v>
      </c>
      <c r="J71" s="58">
        <f t="shared" si="0"/>
        <v>0</v>
      </c>
      <c r="K71" s="53">
        <f t="shared" si="30"/>
        <v>0</v>
      </c>
      <c r="L71" s="54">
        <f t="shared" si="30"/>
        <v>0</v>
      </c>
      <c r="M71" s="55">
        <f t="shared" si="30"/>
        <v>0</v>
      </c>
      <c r="N71" s="52">
        <f t="shared" si="30"/>
        <v>0</v>
      </c>
      <c r="O71" s="276">
        <f t="shared" si="30"/>
        <v>0</v>
      </c>
      <c r="P71" s="53">
        <f t="shared" si="31"/>
        <v>0</v>
      </c>
      <c r="Q71" s="54">
        <f t="shared" si="31"/>
        <v>0</v>
      </c>
      <c r="R71" s="55">
        <f t="shared" si="31"/>
        <v>0</v>
      </c>
      <c r="S71" s="52">
        <f t="shared" si="31"/>
        <v>0</v>
      </c>
      <c r="T71" s="276">
        <f t="shared" si="32"/>
        <v>0</v>
      </c>
      <c r="U71" s="62">
        <f t="shared" si="33"/>
        <v>0</v>
      </c>
    </row>
    <row r="72" spans="1:21" x14ac:dyDescent="0.25">
      <c r="A72" s="72" t="s">
        <v>207</v>
      </c>
      <c r="B72" s="52">
        <f>'DAY28'!H72</f>
        <v>0</v>
      </c>
      <c r="C72" s="53">
        <v>0</v>
      </c>
      <c r="D72" s="54">
        <v>0</v>
      </c>
      <c r="E72" s="55">
        <v>0</v>
      </c>
      <c r="F72" s="52">
        <v>0</v>
      </c>
      <c r="G72" s="276">
        <v>0</v>
      </c>
      <c r="H72" s="54">
        <f>+(Table131[[#This Row],[OPENING ]]+Table131[[#This Row],[RECEIPTS]]+Table131[[#This Row],[RETURNS]])-(Table131[[#This Row],[EXCHANGED]]+Table131[[#This Row],[SALES]]+Table131[[#This Row],[ISSUES]])</f>
        <v>0</v>
      </c>
      <c r="I72" s="53">
        <v>0</v>
      </c>
      <c r="J72" s="58">
        <f t="shared" si="0"/>
        <v>0</v>
      </c>
      <c r="K72" s="53">
        <f t="shared" si="30"/>
        <v>0</v>
      </c>
      <c r="L72" s="54">
        <f t="shared" si="30"/>
        <v>0</v>
      </c>
      <c r="M72" s="55">
        <f t="shared" si="30"/>
        <v>0</v>
      </c>
      <c r="N72" s="52">
        <f t="shared" si="30"/>
        <v>0</v>
      </c>
      <c r="O72" s="276">
        <f t="shared" si="30"/>
        <v>0</v>
      </c>
      <c r="P72" s="53">
        <f t="shared" si="31"/>
        <v>0</v>
      </c>
      <c r="Q72" s="54">
        <f t="shared" si="31"/>
        <v>0</v>
      </c>
      <c r="R72" s="55">
        <f t="shared" si="31"/>
        <v>0</v>
      </c>
      <c r="S72" s="52">
        <f t="shared" si="31"/>
        <v>0</v>
      </c>
      <c r="T72" s="276">
        <f t="shared" si="32"/>
        <v>0</v>
      </c>
      <c r="U72" s="62">
        <f t="shared" si="33"/>
        <v>0</v>
      </c>
    </row>
    <row r="73" spans="1:21" x14ac:dyDescent="0.25">
      <c r="A73" s="72" t="s">
        <v>208</v>
      </c>
      <c r="B73" s="52">
        <f>'DAY28'!H73</f>
        <v>0</v>
      </c>
      <c r="C73" s="53">
        <v>0</v>
      </c>
      <c r="D73" s="54">
        <v>0</v>
      </c>
      <c r="E73" s="55">
        <v>0</v>
      </c>
      <c r="F73" s="52">
        <v>0</v>
      </c>
      <c r="G73" s="276">
        <v>0</v>
      </c>
      <c r="H73" s="54">
        <f>+(Table131[[#This Row],[OPENING ]]+Table131[[#This Row],[RECEIPTS]]+Table131[[#This Row],[RETURNS]])-(Table131[[#This Row],[EXCHANGED]]+Table131[[#This Row],[SALES]]+Table131[[#This Row],[ISSUES]])</f>
        <v>0</v>
      </c>
      <c r="I73" s="53">
        <v>0</v>
      </c>
      <c r="J73" s="58">
        <f t="shared" si="0"/>
        <v>0</v>
      </c>
      <c r="K73" s="53">
        <f t="shared" si="30"/>
        <v>0</v>
      </c>
      <c r="L73" s="54">
        <f t="shared" si="30"/>
        <v>0</v>
      </c>
      <c r="M73" s="55">
        <f t="shared" si="30"/>
        <v>0</v>
      </c>
      <c r="N73" s="52">
        <f t="shared" si="30"/>
        <v>0</v>
      </c>
      <c r="O73" s="276">
        <f t="shared" si="30"/>
        <v>0</v>
      </c>
      <c r="P73" s="53">
        <f t="shared" si="31"/>
        <v>0</v>
      </c>
      <c r="Q73" s="54">
        <f t="shared" si="31"/>
        <v>0</v>
      </c>
      <c r="R73" s="55">
        <f t="shared" si="31"/>
        <v>0</v>
      </c>
      <c r="S73" s="52">
        <f t="shared" si="31"/>
        <v>0</v>
      </c>
      <c r="T73" s="276">
        <f t="shared" si="32"/>
        <v>0</v>
      </c>
      <c r="U73" s="62">
        <f t="shared" si="33"/>
        <v>0</v>
      </c>
    </row>
    <row r="74" spans="1:21" x14ac:dyDescent="0.25">
      <c r="A74" s="72" t="s">
        <v>216</v>
      </c>
      <c r="B74" s="52">
        <f>'DAY28'!H74</f>
        <v>0</v>
      </c>
      <c r="C74" s="53">
        <v>0</v>
      </c>
      <c r="D74" s="54">
        <v>0</v>
      </c>
      <c r="E74" s="55">
        <v>0</v>
      </c>
      <c r="F74" s="52">
        <v>0</v>
      </c>
      <c r="G74" s="276">
        <v>0</v>
      </c>
      <c r="H74" s="54">
        <f>+(Table131[[#This Row],[OPENING ]]+Table131[[#This Row],[RECEIPTS]]+Table131[[#This Row],[RETURNS]])-(Table131[[#This Row],[EXCHANGED]]+Table131[[#This Row],[SALES]]+Table131[[#This Row],[ISSUES]])</f>
        <v>0</v>
      </c>
      <c r="I74" s="53">
        <v>0</v>
      </c>
      <c r="J74" s="58">
        <f t="shared" si="0"/>
        <v>0</v>
      </c>
      <c r="K74" s="53">
        <f t="shared" si="30"/>
        <v>0</v>
      </c>
      <c r="L74" s="54">
        <f t="shared" si="30"/>
        <v>0</v>
      </c>
      <c r="M74" s="55">
        <f t="shared" si="30"/>
        <v>0</v>
      </c>
      <c r="N74" s="52">
        <f t="shared" si="30"/>
        <v>0</v>
      </c>
      <c r="O74" s="276">
        <f t="shared" si="30"/>
        <v>0</v>
      </c>
      <c r="P74" s="53">
        <f t="shared" si="31"/>
        <v>0</v>
      </c>
      <c r="Q74" s="54">
        <f t="shared" si="31"/>
        <v>0</v>
      </c>
      <c r="R74" s="55">
        <f t="shared" si="31"/>
        <v>0</v>
      </c>
      <c r="S74" s="52">
        <f t="shared" si="31"/>
        <v>0</v>
      </c>
      <c r="T74" s="276">
        <f t="shared" si="32"/>
        <v>0</v>
      </c>
      <c r="U74" s="62">
        <f t="shared" si="33"/>
        <v>0</v>
      </c>
    </row>
    <row r="75" spans="1:21" x14ac:dyDescent="0.25">
      <c r="A75" s="72" t="s">
        <v>209</v>
      </c>
      <c r="B75" s="52">
        <f>'DAY28'!H75</f>
        <v>0</v>
      </c>
      <c r="C75" s="53">
        <v>0</v>
      </c>
      <c r="D75" s="54">
        <v>0</v>
      </c>
      <c r="E75" s="55">
        <v>0</v>
      </c>
      <c r="F75" s="52">
        <v>0</v>
      </c>
      <c r="G75" s="276">
        <v>0</v>
      </c>
      <c r="H75" s="54">
        <f>+(Table131[[#This Row],[OPENING ]]+Table131[[#This Row],[RECEIPTS]]+Table131[[#This Row],[RETURNS]])-(Table131[[#This Row],[EXCHANGED]]+Table131[[#This Row],[SALES]]+Table131[[#This Row],[ISSUES]])</f>
        <v>0</v>
      </c>
      <c r="I75" s="53">
        <v>0</v>
      </c>
      <c r="J75" s="58">
        <f t="shared" si="0"/>
        <v>0</v>
      </c>
      <c r="K75" s="53">
        <f t="shared" si="30"/>
        <v>0</v>
      </c>
      <c r="L75" s="54">
        <f t="shared" si="30"/>
        <v>0</v>
      </c>
      <c r="M75" s="55">
        <f t="shared" si="30"/>
        <v>0</v>
      </c>
      <c r="N75" s="52">
        <f t="shared" si="30"/>
        <v>0</v>
      </c>
      <c r="O75" s="276">
        <f t="shared" si="30"/>
        <v>0</v>
      </c>
      <c r="P75" s="53">
        <f t="shared" si="31"/>
        <v>0</v>
      </c>
      <c r="Q75" s="54">
        <f t="shared" si="31"/>
        <v>0</v>
      </c>
      <c r="R75" s="55">
        <f t="shared" si="31"/>
        <v>0</v>
      </c>
      <c r="S75" s="52">
        <f t="shared" si="31"/>
        <v>0</v>
      </c>
      <c r="T75" s="276">
        <f t="shared" si="32"/>
        <v>0</v>
      </c>
      <c r="U75" s="62">
        <f t="shared" si="33"/>
        <v>0</v>
      </c>
    </row>
    <row r="76" spans="1:21" x14ac:dyDescent="0.25">
      <c r="A76" s="72" t="s">
        <v>228</v>
      </c>
      <c r="B76" s="52">
        <f>'DAY28'!H76</f>
        <v>0</v>
      </c>
      <c r="C76" s="53">
        <v>0</v>
      </c>
      <c r="D76" s="54">
        <v>0</v>
      </c>
      <c r="E76" s="55">
        <v>0</v>
      </c>
      <c r="F76" s="52">
        <v>0</v>
      </c>
      <c r="G76" s="276">
        <v>0</v>
      </c>
      <c r="H76" s="54">
        <f>+(Table131[[#This Row],[OPENING ]]+Table131[[#This Row],[RECEIPTS]]+Table131[[#This Row],[RETURNS]])-(Table131[[#This Row],[EXCHANGED]]+Table131[[#This Row],[SALES]]+Table131[[#This Row],[ISSUES]])</f>
        <v>0</v>
      </c>
      <c r="I76" s="53">
        <v>0</v>
      </c>
      <c r="J76" s="58">
        <f t="shared" si="0"/>
        <v>0</v>
      </c>
      <c r="K76" s="53">
        <f t="shared" si="30"/>
        <v>0</v>
      </c>
      <c r="L76" s="54">
        <f t="shared" si="30"/>
        <v>0</v>
      </c>
      <c r="M76" s="55">
        <f t="shared" si="30"/>
        <v>0</v>
      </c>
      <c r="N76" s="52">
        <f t="shared" si="30"/>
        <v>0</v>
      </c>
      <c r="O76" s="276">
        <f t="shared" si="30"/>
        <v>0</v>
      </c>
      <c r="P76" s="53">
        <f t="shared" si="31"/>
        <v>0</v>
      </c>
      <c r="Q76" s="54">
        <f t="shared" si="31"/>
        <v>0</v>
      </c>
      <c r="R76" s="55">
        <f t="shared" si="31"/>
        <v>0</v>
      </c>
      <c r="S76" s="52">
        <f t="shared" si="31"/>
        <v>0</v>
      </c>
      <c r="T76" s="276">
        <f t="shared" si="32"/>
        <v>0</v>
      </c>
      <c r="U76" s="62">
        <f t="shared" si="33"/>
        <v>0</v>
      </c>
    </row>
    <row r="77" spans="1:21" x14ac:dyDescent="0.25">
      <c r="A77" s="72"/>
      <c r="B77" s="52">
        <f>'DAY28'!H77</f>
        <v>0</v>
      </c>
      <c r="C77" s="53">
        <v>0</v>
      </c>
      <c r="D77" s="54">
        <v>0</v>
      </c>
      <c r="E77" s="55">
        <v>0</v>
      </c>
      <c r="F77" s="52">
        <v>0</v>
      </c>
      <c r="G77" s="276">
        <v>0</v>
      </c>
      <c r="H77" s="54">
        <f>+(Table131[[#This Row],[OPENING ]]+Table131[[#This Row],[RECEIPTS]]+Table131[[#This Row],[RETURNS]])-(Table131[[#This Row],[EXCHANGED]]+Table131[[#This Row],[SALES]]+Table131[[#This Row],[ISSUES]])</f>
        <v>0</v>
      </c>
      <c r="I77" s="53">
        <v>0</v>
      </c>
      <c r="J77" s="58">
        <f t="shared" ref="J77:J156" si="34">+I77-H77</f>
        <v>0</v>
      </c>
      <c r="K77" s="53">
        <f t="shared" si="30"/>
        <v>0</v>
      </c>
      <c r="L77" s="54">
        <f t="shared" si="30"/>
        <v>0</v>
      </c>
      <c r="M77" s="55">
        <f t="shared" si="30"/>
        <v>0</v>
      </c>
      <c r="N77" s="52">
        <f t="shared" si="30"/>
        <v>0</v>
      </c>
      <c r="O77" s="276">
        <f t="shared" si="30"/>
        <v>0</v>
      </c>
      <c r="P77" s="53">
        <f t="shared" si="31"/>
        <v>0</v>
      </c>
      <c r="Q77" s="54">
        <f t="shared" si="31"/>
        <v>0</v>
      </c>
      <c r="R77" s="55">
        <f t="shared" si="31"/>
        <v>0</v>
      </c>
      <c r="S77" s="52">
        <f t="shared" si="31"/>
        <v>0</v>
      </c>
      <c r="T77" s="276">
        <f t="shared" si="32"/>
        <v>0</v>
      </c>
      <c r="U77" s="62">
        <f t="shared" si="33"/>
        <v>0</v>
      </c>
    </row>
    <row r="78" spans="1:21" x14ac:dyDescent="0.25">
      <c r="A78" s="60"/>
      <c r="B78" s="52">
        <f>'DAY28'!H78</f>
        <v>0</v>
      </c>
      <c r="C78" s="53">
        <v>0</v>
      </c>
      <c r="D78" s="54">
        <v>0</v>
      </c>
      <c r="E78" s="55">
        <v>0</v>
      </c>
      <c r="F78" s="52">
        <v>0</v>
      </c>
      <c r="G78" s="276">
        <v>0</v>
      </c>
      <c r="H78" s="54">
        <f>+(Table131[[#This Row],[OPENING ]]+Table131[[#This Row],[RECEIPTS]]+Table131[[#This Row],[RETURNS]])-(Table131[[#This Row],[EXCHANGED]]+Table131[[#This Row],[SALES]]+Table131[[#This Row],[ISSUES]])</f>
        <v>0</v>
      </c>
      <c r="I78" s="53">
        <v>0</v>
      </c>
      <c r="J78" s="58">
        <f>+I78-H78</f>
        <v>0</v>
      </c>
      <c r="K78" s="53">
        <f t="shared" si="30"/>
        <v>0</v>
      </c>
      <c r="L78" s="54">
        <f t="shared" si="30"/>
        <v>0</v>
      </c>
      <c r="M78" s="55">
        <f t="shared" si="30"/>
        <v>0</v>
      </c>
      <c r="N78" s="52">
        <f t="shared" si="30"/>
        <v>0</v>
      </c>
      <c r="O78" s="276">
        <f t="shared" si="30"/>
        <v>0</v>
      </c>
      <c r="P78" s="53">
        <f t="shared" si="31"/>
        <v>0</v>
      </c>
      <c r="Q78" s="54">
        <f t="shared" si="31"/>
        <v>0</v>
      </c>
      <c r="R78" s="55">
        <f t="shared" si="31"/>
        <v>0</v>
      </c>
      <c r="S78" s="52">
        <f t="shared" si="31"/>
        <v>0</v>
      </c>
      <c r="T78" s="276">
        <f t="shared" si="32"/>
        <v>0</v>
      </c>
      <c r="U78" s="62">
        <f t="shared" si="33"/>
        <v>0</v>
      </c>
    </row>
    <row r="79" spans="1:21" ht="15.75" thickBot="1" x14ac:dyDescent="0.3">
      <c r="A79" s="173"/>
      <c r="B79" s="52">
        <f>'DAY28'!H79</f>
        <v>0</v>
      </c>
      <c r="C79" s="144">
        <v>0</v>
      </c>
      <c r="D79" s="145">
        <v>0</v>
      </c>
      <c r="E79" s="146">
        <v>0</v>
      </c>
      <c r="F79" s="143">
        <v>0</v>
      </c>
      <c r="G79" s="298">
        <v>0</v>
      </c>
      <c r="H79" s="54">
        <f>+(Table131[[#This Row],[OPENING ]]+Table131[[#This Row],[RECEIPTS]]+Table131[[#This Row],[RETURNS]])-(Table131[[#This Row],[EXCHANGED]]+Table131[[#This Row],[SALES]]+Table131[[#This Row],[ISSUES]])</f>
        <v>0</v>
      </c>
      <c r="I79" s="144">
        <v>0</v>
      </c>
      <c r="J79" s="148">
        <f t="shared" si="34"/>
        <v>0</v>
      </c>
      <c r="K79" s="144">
        <f t="shared" ref="K79:O79" si="35">+C79</f>
        <v>0</v>
      </c>
      <c r="L79" s="145">
        <f t="shared" si="35"/>
        <v>0</v>
      </c>
      <c r="M79" s="146">
        <f t="shared" si="35"/>
        <v>0</v>
      </c>
      <c r="N79" s="143">
        <f t="shared" si="35"/>
        <v>0</v>
      </c>
      <c r="O79" s="298">
        <f t="shared" si="35"/>
        <v>0</v>
      </c>
      <c r="P79" s="144">
        <f t="shared" ref="P79:S79" si="36">+K79/1</f>
        <v>0</v>
      </c>
      <c r="Q79" s="145">
        <f t="shared" si="36"/>
        <v>0</v>
      </c>
      <c r="R79" s="146">
        <f t="shared" si="36"/>
        <v>0</v>
      </c>
      <c r="S79" s="143">
        <f t="shared" si="36"/>
        <v>0</v>
      </c>
      <c r="T79" s="298">
        <f t="shared" si="32"/>
        <v>0</v>
      </c>
      <c r="U79" s="167">
        <f t="shared" si="33"/>
        <v>0</v>
      </c>
    </row>
    <row r="80" spans="1:21" ht="17.25" thickBot="1" x14ac:dyDescent="0.35">
      <c r="A80" s="159" t="s">
        <v>198</v>
      </c>
      <c r="B80" s="160">
        <f t="shared" ref="B80:T80" si="37">SUM(B63:B79)</f>
        <v>3388.4</v>
      </c>
      <c r="C80" s="161">
        <f t="shared" si="37"/>
        <v>0</v>
      </c>
      <c r="D80" s="162">
        <f t="shared" si="37"/>
        <v>0</v>
      </c>
      <c r="E80" s="163">
        <f t="shared" si="37"/>
        <v>0</v>
      </c>
      <c r="F80" s="160">
        <f t="shared" si="37"/>
        <v>0</v>
      </c>
      <c r="G80" s="277">
        <f t="shared" si="37"/>
        <v>0</v>
      </c>
      <c r="H80" s="162">
        <f t="shared" si="37"/>
        <v>3388.4</v>
      </c>
      <c r="I80" s="161">
        <f t="shared" si="37"/>
        <v>0</v>
      </c>
      <c r="J80" s="165">
        <f>SUM(J63:J79)</f>
        <v>-3388.4</v>
      </c>
      <c r="K80" s="161">
        <f t="shared" si="37"/>
        <v>0</v>
      </c>
      <c r="L80" s="174">
        <f t="shared" si="37"/>
        <v>0</v>
      </c>
      <c r="M80" s="163">
        <f t="shared" si="37"/>
        <v>0</v>
      </c>
      <c r="N80" s="160">
        <f t="shared" si="37"/>
        <v>0</v>
      </c>
      <c r="O80" s="277">
        <f t="shared" si="37"/>
        <v>0</v>
      </c>
      <c r="P80" s="161">
        <f t="shared" si="37"/>
        <v>0</v>
      </c>
      <c r="Q80" s="162">
        <f t="shared" si="37"/>
        <v>0</v>
      </c>
      <c r="R80" s="163">
        <f t="shared" si="37"/>
        <v>0</v>
      </c>
      <c r="S80" s="160">
        <f t="shared" si="37"/>
        <v>0</v>
      </c>
      <c r="T80" s="277">
        <f t="shared" si="37"/>
        <v>0</v>
      </c>
      <c r="U80" s="166">
        <f t="shared" si="33"/>
        <v>0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'DAY28'!H83</f>
        <v>0</v>
      </c>
      <c r="C83" s="53">
        <v>0</v>
      </c>
      <c r="D83" s="54">
        <v>0</v>
      </c>
      <c r="E83" s="55">
        <v>0</v>
      </c>
      <c r="F83" s="52">
        <v>0</v>
      </c>
      <c r="G83" s="276">
        <v>0</v>
      </c>
      <c r="H83" s="54">
        <f>+(Table131[[#This Row],[OPENING ]]+Table131[[#This Row],[RECEIPTS]]+Table131[[#This Row],[RETURNS]])-(Table131[[#This Row],[EXCHANGED]]+Table131[[#This Row],[SALES]]+Table131[[#This Row],[ISSUES]])</f>
        <v>0</v>
      </c>
      <c r="I83" s="53"/>
      <c r="J83" s="58">
        <f t="shared" si="34"/>
        <v>0</v>
      </c>
      <c r="K83" s="53">
        <f>+'DAY28'!K83+'DAY29'!C83</f>
        <v>0</v>
      </c>
      <c r="L83" s="54">
        <f>+'DAY28'!L83+'DAY29'!D83</f>
        <v>0</v>
      </c>
      <c r="M83" s="55">
        <f>+'DAY28'!M83+'DAY29'!E83</f>
        <v>0</v>
      </c>
      <c r="N83" s="52">
        <f>+'DAY28'!N83+'DAY29'!F83</f>
        <v>0</v>
      </c>
      <c r="O83" s="276">
        <f>+'DAY28'!O83+'DAY29'!G83</f>
        <v>0</v>
      </c>
      <c r="P83" s="53">
        <f t="shared" ref="P83" si="38">+K83/29</f>
        <v>0</v>
      </c>
      <c r="Q83" s="54">
        <f t="shared" ref="Q83" si="39">+L83/29</f>
        <v>0</v>
      </c>
      <c r="R83" s="55">
        <f t="shared" ref="R83" si="40">+M83/29</f>
        <v>0</v>
      </c>
      <c r="S83" s="52">
        <f t="shared" ref="S83" si="41">+N83/29</f>
        <v>0</v>
      </c>
      <c r="T83" s="276">
        <f t="shared" ref="T83" si="42">+O83/29</f>
        <v>0</v>
      </c>
      <c r="U83" s="62">
        <f t="shared" si="33"/>
        <v>0</v>
      </c>
    </row>
    <row r="84" spans="1:21" x14ac:dyDescent="0.25">
      <c r="A84" s="338" t="s">
        <v>170</v>
      </c>
      <c r="B84" s="52">
        <f>'DAY28'!H84</f>
        <v>3504.6000000000004</v>
      </c>
      <c r="C84" s="53">
        <v>0</v>
      </c>
      <c r="D84" s="54">
        <v>0</v>
      </c>
      <c r="E84" s="55">
        <v>0</v>
      </c>
      <c r="F84" s="52">
        <v>0</v>
      </c>
      <c r="G84" s="276">
        <v>0</v>
      </c>
      <c r="H84" s="54">
        <f>+(Table131[[#This Row],[OPENING ]]+Table131[[#This Row],[RECEIPTS]]+Table131[[#This Row],[RETURNS]])-(Table131[[#This Row],[EXCHANGED]]+Table131[[#This Row],[SALES]]+Table131[[#This Row],[ISSUES]])</f>
        <v>3504.6000000000004</v>
      </c>
      <c r="I84" s="53">
        <v>0</v>
      </c>
      <c r="J84" s="58">
        <f t="shared" si="34"/>
        <v>-3504.6000000000004</v>
      </c>
      <c r="K84" s="53">
        <f t="shared" ref="K84:K97" si="43">+G84</f>
        <v>0</v>
      </c>
      <c r="L84" s="54">
        <f t="shared" ref="L84:O98" si="44">+D84</f>
        <v>0</v>
      </c>
      <c r="M84" s="55">
        <f t="shared" si="44"/>
        <v>0</v>
      </c>
      <c r="N84" s="52">
        <f t="shared" si="44"/>
        <v>0</v>
      </c>
      <c r="O84" s="276">
        <f t="shared" si="44"/>
        <v>0</v>
      </c>
      <c r="P84" s="53">
        <f t="shared" ref="P84:S98" si="45">+K84/1</f>
        <v>0</v>
      </c>
      <c r="Q84" s="54">
        <f t="shared" si="45"/>
        <v>0</v>
      </c>
      <c r="R84" s="55">
        <f t="shared" si="45"/>
        <v>0</v>
      </c>
      <c r="S84" s="52">
        <f t="shared" si="45"/>
        <v>0</v>
      </c>
      <c r="T84" s="276">
        <f t="shared" ref="T84:T99" si="46">+K84/1</f>
        <v>0</v>
      </c>
      <c r="U84" s="62">
        <f t="shared" si="33"/>
        <v>0</v>
      </c>
    </row>
    <row r="85" spans="1:21" x14ac:dyDescent="0.25">
      <c r="A85" s="338" t="s">
        <v>162</v>
      </c>
      <c r="B85" s="52">
        <f>'DAY28'!H85</f>
        <v>0</v>
      </c>
      <c r="C85" s="53">
        <v>0</v>
      </c>
      <c r="D85" s="54">
        <v>0</v>
      </c>
      <c r="E85" s="55">
        <v>0</v>
      </c>
      <c r="F85" s="52">
        <v>0</v>
      </c>
      <c r="G85" s="276">
        <v>0</v>
      </c>
      <c r="H85" s="54">
        <f>+(Table131[[#This Row],[OPENING ]]+Table131[[#This Row],[RECEIPTS]]+Table131[[#This Row],[RETURNS]])-(Table131[[#This Row],[EXCHANGED]]+Table131[[#This Row],[SALES]]+Table131[[#This Row],[ISSUES]])</f>
        <v>0</v>
      </c>
      <c r="I85" s="53">
        <v>0</v>
      </c>
      <c r="J85" s="58">
        <f t="shared" si="34"/>
        <v>0</v>
      </c>
      <c r="K85" s="53">
        <f t="shared" si="43"/>
        <v>0</v>
      </c>
      <c r="L85" s="54">
        <f t="shared" si="44"/>
        <v>0</v>
      </c>
      <c r="M85" s="55">
        <f t="shared" si="44"/>
        <v>0</v>
      </c>
      <c r="N85" s="52">
        <f t="shared" si="44"/>
        <v>0</v>
      </c>
      <c r="O85" s="276">
        <f t="shared" si="44"/>
        <v>0</v>
      </c>
      <c r="P85" s="53">
        <f t="shared" si="45"/>
        <v>0</v>
      </c>
      <c r="Q85" s="54">
        <f t="shared" si="45"/>
        <v>0</v>
      </c>
      <c r="R85" s="55">
        <f t="shared" si="45"/>
        <v>0</v>
      </c>
      <c r="S85" s="52">
        <f t="shared" si="45"/>
        <v>0</v>
      </c>
      <c r="T85" s="276">
        <f t="shared" si="46"/>
        <v>0</v>
      </c>
      <c r="U85" s="62">
        <f t="shared" si="33"/>
        <v>0</v>
      </c>
    </row>
    <row r="86" spans="1:21" x14ac:dyDescent="0.25">
      <c r="A86" s="338" t="s">
        <v>135</v>
      </c>
      <c r="B86" s="52">
        <f>'DAY28'!H86</f>
        <v>0</v>
      </c>
      <c r="C86" s="53">
        <v>0</v>
      </c>
      <c r="D86" s="54">
        <v>0</v>
      </c>
      <c r="E86" s="55">
        <v>0</v>
      </c>
      <c r="F86" s="52">
        <v>0</v>
      </c>
      <c r="G86" s="276">
        <v>0</v>
      </c>
      <c r="H86" s="54">
        <f>+(Table131[[#This Row],[OPENING ]]+Table131[[#This Row],[RECEIPTS]]+Table131[[#This Row],[RETURNS]])-(Table131[[#This Row],[EXCHANGED]]+Table131[[#This Row],[SALES]]+Table131[[#This Row],[ISSUES]])</f>
        <v>0</v>
      </c>
      <c r="I86" s="53">
        <v>0</v>
      </c>
      <c r="J86" s="58">
        <f t="shared" si="34"/>
        <v>0</v>
      </c>
      <c r="K86" s="53">
        <f t="shared" si="43"/>
        <v>0</v>
      </c>
      <c r="L86" s="54">
        <f t="shared" si="44"/>
        <v>0</v>
      </c>
      <c r="M86" s="55">
        <f t="shared" si="44"/>
        <v>0</v>
      </c>
      <c r="N86" s="52">
        <f t="shared" si="44"/>
        <v>0</v>
      </c>
      <c r="O86" s="276">
        <f t="shared" si="44"/>
        <v>0</v>
      </c>
      <c r="P86" s="53">
        <f t="shared" si="45"/>
        <v>0</v>
      </c>
      <c r="Q86" s="54">
        <f t="shared" si="45"/>
        <v>0</v>
      </c>
      <c r="R86" s="55">
        <f t="shared" si="45"/>
        <v>0</v>
      </c>
      <c r="S86" s="52">
        <f t="shared" si="45"/>
        <v>0</v>
      </c>
      <c r="T86" s="276">
        <f t="shared" si="46"/>
        <v>0</v>
      </c>
      <c r="U86" s="62">
        <f t="shared" si="33"/>
        <v>0</v>
      </c>
    </row>
    <row r="87" spans="1:21" x14ac:dyDescent="0.25">
      <c r="A87" s="338" t="s">
        <v>136</v>
      </c>
      <c r="B87" s="52">
        <f>'DAY28'!H87</f>
        <v>0</v>
      </c>
      <c r="C87" s="53">
        <v>0</v>
      </c>
      <c r="D87" s="54">
        <v>0</v>
      </c>
      <c r="E87" s="55">
        <v>0</v>
      </c>
      <c r="F87" s="52">
        <v>0</v>
      </c>
      <c r="G87" s="276">
        <v>0</v>
      </c>
      <c r="H87" s="54">
        <f>+(Table131[[#This Row],[OPENING ]]+Table131[[#This Row],[RECEIPTS]]+Table131[[#This Row],[RETURNS]])-(Table131[[#This Row],[EXCHANGED]]+Table131[[#This Row],[SALES]]+Table131[[#This Row],[ISSUES]])</f>
        <v>0</v>
      </c>
      <c r="I87" s="53">
        <v>0</v>
      </c>
      <c r="J87" s="58">
        <f t="shared" si="34"/>
        <v>0</v>
      </c>
      <c r="K87" s="53">
        <f t="shared" si="43"/>
        <v>0</v>
      </c>
      <c r="L87" s="54">
        <f t="shared" si="44"/>
        <v>0</v>
      </c>
      <c r="M87" s="55">
        <f t="shared" si="44"/>
        <v>0</v>
      </c>
      <c r="N87" s="52">
        <f t="shared" si="44"/>
        <v>0</v>
      </c>
      <c r="O87" s="276">
        <f t="shared" si="44"/>
        <v>0</v>
      </c>
      <c r="P87" s="53">
        <f t="shared" si="45"/>
        <v>0</v>
      </c>
      <c r="Q87" s="54">
        <f t="shared" si="45"/>
        <v>0</v>
      </c>
      <c r="R87" s="55">
        <f t="shared" si="45"/>
        <v>0</v>
      </c>
      <c r="S87" s="52">
        <f t="shared" si="45"/>
        <v>0</v>
      </c>
      <c r="T87" s="276">
        <f t="shared" si="46"/>
        <v>0</v>
      </c>
      <c r="U87" s="62">
        <f t="shared" si="33"/>
        <v>0</v>
      </c>
    </row>
    <row r="88" spans="1:21" x14ac:dyDescent="0.25">
      <c r="A88" s="338" t="s">
        <v>120</v>
      </c>
      <c r="B88" s="52">
        <f>'DAY28'!H88</f>
        <v>5</v>
      </c>
      <c r="C88" s="53">
        <v>0</v>
      </c>
      <c r="D88" s="54">
        <v>0</v>
      </c>
      <c r="E88" s="55">
        <v>0</v>
      </c>
      <c r="F88" s="52">
        <v>0</v>
      </c>
      <c r="G88" s="276">
        <v>0</v>
      </c>
      <c r="H88" s="54">
        <f>+(Table131[[#This Row],[OPENING ]]+Table131[[#This Row],[RECEIPTS]]+Table131[[#This Row],[RETURNS]])-(Table131[[#This Row],[EXCHANGED]]+Table131[[#This Row],[SALES]]+Table131[[#This Row],[ISSUES]])</f>
        <v>5</v>
      </c>
      <c r="I88" s="53">
        <v>0</v>
      </c>
      <c r="J88" s="58">
        <f t="shared" si="34"/>
        <v>-5</v>
      </c>
      <c r="K88" s="53">
        <f t="shared" si="43"/>
        <v>0</v>
      </c>
      <c r="L88" s="54">
        <f t="shared" si="44"/>
        <v>0</v>
      </c>
      <c r="M88" s="55">
        <f t="shared" si="44"/>
        <v>0</v>
      </c>
      <c r="N88" s="52">
        <f t="shared" si="44"/>
        <v>0</v>
      </c>
      <c r="O88" s="276">
        <f t="shared" si="44"/>
        <v>0</v>
      </c>
      <c r="P88" s="53">
        <f t="shared" si="45"/>
        <v>0</v>
      </c>
      <c r="Q88" s="54">
        <f t="shared" si="45"/>
        <v>0</v>
      </c>
      <c r="R88" s="55">
        <f t="shared" si="45"/>
        <v>0</v>
      </c>
      <c r="S88" s="52">
        <f t="shared" si="45"/>
        <v>0</v>
      </c>
      <c r="T88" s="276">
        <f t="shared" si="46"/>
        <v>0</v>
      </c>
      <c r="U88" s="62">
        <f t="shared" si="33"/>
        <v>0</v>
      </c>
    </row>
    <row r="89" spans="1:21" x14ac:dyDescent="0.25">
      <c r="A89" s="338" t="s">
        <v>43</v>
      </c>
      <c r="B89" s="52">
        <f>'DAY28'!H89</f>
        <v>0</v>
      </c>
      <c r="C89" s="53">
        <v>0</v>
      </c>
      <c r="D89" s="54">
        <v>0</v>
      </c>
      <c r="E89" s="55">
        <v>0</v>
      </c>
      <c r="F89" s="52">
        <v>0</v>
      </c>
      <c r="G89" s="276">
        <v>0</v>
      </c>
      <c r="H89" s="54">
        <f>+(Table131[[#This Row],[OPENING ]]+Table131[[#This Row],[RECEIPTS]]+Table131[[#This Row],[RETURNS]])-(Table131[[#This Row],[EXCHANGED]]+Table131[[#This Row],[SALES]]+Table131[[#This Row],[ISSUES]])</f>
        <v>0</v>
      </c>
      <c r="I89" s="53">
        <v>0</v>
      </c>
      <c r="J89" s="58">
        <f t="shared" si="34"/>
        <v>0</v>
      </c>
      <c r="K89" s="53">
        <f t="shared" si="43"/>
        <v>0</v>
      </c>
      <c r="L89" s="54">
        <f t="shared" si="44"/>
        <v>0</v>
      </c>
      <c r="M89" s="55">
        <f t="shared" si="44"/>
        <v>0</v>
      </c>
      <c r="N89" s="52">
        <f t="shared" si="44"/>
        <v>0</v>
      </c>
      <c r="O89" s="276">
        <f t="shared" si="44"/>
        <v>0</v>
      </c>
      <c r="P89" s="53">
        <f t="shared" si="45"/>
        <v>0</v>
      </c>
      <c r="Q89" s="54">
        <f t="shared" si="45"/>
        <v>0</v>
      </c>
      <c r="R89" s="55">
        <f t="shared" si="45"/>
        <v>0</v>
      </c>
      <c r="S89" s="52">
        <f t="shared" si="45"/>
        <v>0</v>
      </c>
      <c r="T89" s="276">
        <f t="shared" si="46"/>
        <v>0</v>
      </c>
      <c r="U89" s="62">
        <f t="shared" si="33"/>
        <v>0</v>
      </c>
    </row>
    <row r="90" spans="1:21" x14ac:dyDescent="0.25">
      <c r="A90" s="338" t="s">
        <v>44</v>
      </c>
      <c r="B90" s="52">
        <f>'DAY28'!H90</f>
        <v>0</v>
      </c>
      <c r="C90" s="53">
        <v>0</v>
      </c>
      <c r="D90" s="54">
        <v>0</v>
      </c>
      <c r="E90" s="55">
        <v>0</v>
      </c>
      <c r="F90" s="52">
        <v>0</v>
      </c>
      <c r="G90" s="276">
        <v>0</v>
      </c>
      <c r="H90" s="54">
        <f>+(Table131[[#This Row],[OPENING ]]+Table131[[#This Row],[RECEIPTS]]+Table131[[#This Row],[RETURNS]])-(Table131[[#This Row],[EXCHANGED]]+Table131[[#This Row],[SALES]]+Table131[[#This Row],[ISSUES]])</f>
        <v>0</v>
      </c>
      <c r="I90" s="53">
        <v>0</v>
      </c>
      <c r="J90" s="58">
        <f t="shared" si="34"/>
        <v>0</v>
      </c>
      <c r="K90" s="53">
        <f t="shared" si="43"/>
        <v>0</v>
      </c>
      <c r="L90" s="54">
        <f t="shared" si="44"/>
        <v>0</v>
      </c>
      <c r="M90" s="55">
        <f t="shared" si="44"/>
        <v>0</v>
      </c>
      <c r="N90" s="52">
        <f t="shared" si="44"/>
        <v>0</v>
      </c>
      <c r="O90" s="276">
        <f t="shared" si="44"/>
        <v>0</v>
      </c>
      <c r="P90" s="53">
        <f t="shared" si="45"/>
        <v>0</v>
      </c>
      <c r="Q90" s="54">
        <f t="shared" si="45"/>
        <v>0</v>
      </c>
      <c r="R90" s="55">
        <f t="shared" si="45"/>
        <v>0</v>
      </c>
      <c r="S90" s="52">
        <f t="shared" si="45"/>
        <v>0</v>
      </c>
      <c r="T90" s="276">
        <f t="shared" si="46"/>
        <v>0</v>
      </c>
      <c r="U90" s="62">
        <f t="shared" si="33"/>
        <v>0</v>
      </c>
    </row>
    <row r="91" spans="1:21" x14ac:dyDescent="0.25">
      <c r="A91" s="338" t="s">
        <v>45</v>
      </c>
      <c r="B91" s="52">
        <f>'DAY28'!H91</f>
        <v>0</v>
      </c>
      <c r="C91" s="53">
        <v>0</v>
      </c>
      <c r="D91" s="54">
        <v>0</v>
      </c>
      <c r="E91" s="55">
        <v>0</v>
      </c>
      <c r="F91" s="52">
        <v>0</v>
      </c>
      <c r="G91" s="276">
        <v>0</v>
      </c>
      <c r="H91" s="54">
        <f>+(Table131[[#This Row],[OPENING ]]+Table131[[#This Row],[RECEIPTS]]+Table131[[#This Row],[RETURNS]])-(Table131[[#This Row],[EXCHANGED]]+Table131[[#This Row],[SALES]]+Table131[[#This Row],[ISSUES]])</f>
        <v>0</v>
      </c>
      <c r="I91" s="53">
        <v>0</v>
      </c>
      <c r="J91" s="58">
        <f t="shared" si="34"/>
        <v>0</v>
      </c>
      <c r="K91" s="53">
        <f t="shared" si="43"/>
        <v>0</v>
      </c>
      <c r="L91" s="54">
        <f t="shared" si="44"/>
        <v>0</v>
      </c>
      <c r="M91" s="55">
        <f t="shared" si="44"/>
        <v>0</v>
      </c>
      <c r="N91" s="52">
        <f t="shared" si="44"/>
        <v>0</v>
      </c>
      <c r="O91" s="276">
        <f t="shared" si="44"/>
        <v>0</v>
      </c>
      <c r="P91" s="53">
        <f t="shared" si="45"/>
        <v>0</v>
      </c>
      <c r="Q91" s="54">
        <f t="shared" si="45"/>
        <v>0</v>
      </c>
      <c r="R91" s="55">
        <f t="shared" si="45"/>
        <v>0</v>
      </c>
      <c r="S91" s="52">
        <f t="shared" si="45"/>
        <v>0</v>
      </c>
      <c r="T91" s="276">
        <f t="shared" si="46"/>
        <v>0</v>
      </c>
      <c r="U91" s="62">
        <f t="shared" si="33"/>
        <v>0</v>
      </c>
    </row>
    <row r="92" spans="1:21" x14ac:dyDescent="0.25">
      <c r="A92" s="338" t="s">
        <v>174</v>
      </c>
      <c r="B92" s="52">
        <f>'DAY28'!H92</f>
        <v>0</v>
      </c>
      <c r="C92" s="53">
        <v>0</v>
      </c>
      <c r="D92" s="54">
        <v>0</v>
      </c>
      <c r="E92" s="55">
        <v>0</v>
      </c>
      <c r="F92" s="52">
        <v>0</v>
      </c>
      <c r="G92" s="276">
        <v>0</v>
      </c>
      <c r="H92" s="54">
        <f>+(Table131[[#This Row],[OPENING ]]+Table131[[#This Row],[RECEIPTS]]+Table131[[#This Row],[RETURNS]])-(Table131[[#This Row],[EXCHANGED]]+Table131[[#This Row],[SALES]]+Table131[[#This Row],[ISSUES]])</f>
        <v>0</v>
      </c>
      <c r="I92" s="53">
        <v>0</v>
      </c>
      <c r="J92" s="58">
        <f t="shared" si="34"/>
        <v>0</v>
      </c>
      <c r="K92" s="53">
        <f t="shared" si="43"/>
        <v>0</v>
      </c>
      <c r="L92" s="54">
        <f t="shared" si="44"/>
        <v>0</v>
      </c>
      <c r="M92" s="55">
        <f t="shared" si="44"/>
        <v>0</v>
      </c>
      <c r="N92" s="52">
        <f t="shared" si="44"/>
        <v>0</v>
      </c>
      <c r="O92" s="276">
        <f t="shared" si="44"/>
        <v>0</v>
      </c>
      <c r="P92" s="53">
        <f t="shared" si="45"/>
        <v>0</v>
      </c>
      <c r="Q92" s="54">
        <f t="shared" si="45"/>
        <v>0</v>
      </c>
      <c r="R92" s="55">
        <f t="shared" si="45"/>
        <v>0</v>
      </c>
      <c r="S92" s="52">
        <f t="shared" si="45"/>
        <v>0</v>
      </c>
      <c r="T92" s="276">
        <f t="shared" si="46"/>
        <v>0</v>
      </c>
      <c r="U92" s="62">
        <f t="shared" si="33"/>
        <v>0</v>
      </c>
    </row>
    <row r="93" spans="1:21" x14ac:dyDescent="0.25">
      <c r="A93" s="338" t="s">
        <v>229</v>
      </c>
      <c r="B93" s="52">
        <f>'DAY28'!H93</f>
        <v>0</v>
      </c>
      <c r="C93" s="53">
        <v>0</v>
      </c>
      <c r="D93" s="54">
        <v>0</v>
      </c>
      <c r="E93" s="55">
        <v>0</v>
      </c>
      <c r="F93" s="52">
        <v>0</v>
      </c>
      <c r="G93" s="276">
        <v>0</v>
      </c>
      <c r="H93" s="54">
        <f>+(Table131[[#This Row],[OPENING ]]+Table131[[#This Row],[RECEIPTS]]+Table131[[#This Row],[RETURNS]])-(Table131[[#This Row],[EXCHANGED]]+Table131[[#This Row],[SALES]]+Table131[[#This Row],[ISSUES]])</f>
        <v>0</v>
      </c>
      <c r="I93" s="53">
        <v>0</v>
      </c>
      <c r="J93" s="58">
        <f t="shared" si="34"/>
        <v>0</v>
      </c>
      <c r="K93" s="53">
        <f t="shared" si="43"/>
        <v>0</v>
      </c>
      <c r="L93" s="54">
        <f t="shared" si="44"/>
        <v>0</v>
      </c>
      <c r="M93" s="55">
        <f t="shared" si="44"/>
        <v>0</v>
      </c>
      <c r="N93" s="52">
        <f t="shared" si="44"/>
        <v>0</v>
      </c>
      <c r="O93" s="276">
        <f t="shared" si="44"/>
        <v>0</v>
      </c>
      <c r="P93" s="53">
        <f t="shared" si="45"/>
        <v>0</v>
      </c>
      <c r="Q93" s="54">
        <f t="shared" si="45"/>
        <v>0</v>
      </c>
      <c r="R93" s="55">
        <f t="shared" si="45"/>
        <v>0</v>
      </c>
      <c r="S93" s="52">
        <f t="shared" si="45"/>
        <v>0</v>
      </c>
      <c r="T93" s="276">
        <f t="shared" si="46"/>
        <v>0</v>
      </c>
      <c r="U93" s="62">
        <f t="shared" si="33"/>
        <v>0</v>
      </c>
    </row>
    <row r="94" spans="1:21" x14ac:dyDescent="0.25">
      <c r="A94" s="338" t="s">
        <v>175</v>
      </c>
      <c r="B94" s="52">
        <f>'DAY28'!H94</f>
        <v>0</v>
      </c>
      <c r="C94" s="53">
        <v>0</v>
      </c>
      <c r="D94" s="54">
        <v>0</v>
      </c>
      <c r="E94" s="55">
        <v>0</v>
      </c>
      <c r="F94" s="52">
        <v>0</v>
      </c>
      <c r="G94" s="276">
        <v>0</v>
      </c>
      <c r="H94" s="54">
        <f>+(Table131[[#This Row],[OPENING ]]+Table131[[#This Row],[RECEIPTS]]+Table131[[#This Row],[RETURNS]])-(Table131[[#This Row],[EXCHANGED]]+Table131[[#This Row],[SALES]]+Table131[[#This Row],[ISSUES]])</f>
        <v>0</v>
      </c>
      <c r="I94" s="53">
        <v>0</v>
      </c>
      <c r="J94" s="58">
        <f t="shared" si="34"/>
        <v>0</v>
      </c>
      <c r="K94" s="53">
        <f t="shared" si="43"/>
        <v>0</v>
      </c>
      <c r="L94" s="54">
        <f t="shared" si="44"/>
        <v>0</v>
      </c>
      <c r="M94" s="55">
        <f t="shared" si="44"/>
        <v>0</v>
      </c>
      <c r="N94" s="52">
        <f t="shared" si="44"/>
        <v>0</v>
      </c>
      <c r="O94" s="276">
        <f t="shared" si="44"/>
        <v>0</v>
      </c>
      <c r="P94" s="53">
        <f t="shared" si="45"/>
        <v>0</v>
      </c>
      <c r="Q94" s="54">
        <f t="shared" si="45"/>
        <v>0</v>
      </c>
      <c r="R94" s="55">
        <f t="shared" si="45"/>
        <v>0</v>
      </c>
      <c r="S94" s="52">
        <f t="shared" si="45"/>
        <v>0</v>
      </c>
      <c r="T94" s="276">
        <f t="shared" si="46"/>
        <v>0</v>
      </c>
      <c r="U94" s="62">
        <f t="shared" si="33"/>
        <v>0</v>
      </c>
    </row>
    <row r="95" spans="1:21" x14ac:dyDescent="0.25">
      <c r="A95" s="338" t="s">
        <v>260</v>
      </c>
      <c r="B95" s="52">
        <f>'DAY28'!H95</f>
        <v>25</v>
      </c>
      <c r="C95" s="53">
        <v>0</v>
      </c>
      <c r="D95" s="54">
        <v>0</v>
      </c>
      <c r="E95" s="55">
        <v>0</v>
      </c>
      <c r="F95" s="52">
        <v>0</v>
      </c>
      <c r="G95" s="276">
        <v>0</v>
      </c>
      <c r="H95" s="54">
        <f>+(Table131[[#This Row],[OPENING ]]+Table131[[#This Row],[RECEIPTS]]+Table131[[#This Row],[RETURNS]])-(Table131[[#This Row],[EXCHANGED]]+Table131[[#This Row],[SALES]]+Table131[[#This Row],[ISSUES]])</f>
        <v>25</v>
      </c>
      <c r="I95" s="53">
        <v>0</v>
      </c>
      <c r="J95" s="58">
        <f t="shared" si="34"/>
        <v>-25</v>
      </c>
      <c r="K95" s="53">
        <f t="shared" si="43"/>
        <v>0</v>
      </c>
      <c r="L95" s="54">
        <f t="shared" si="44"/>
        <v>0</v>
      </c>
      <c r="M95" s="55">
        <f t="shared" si="44"/>
        <v>0</v>
      </c>
      <c r="N95" s="52">
        <f t="shared" si="44"/>
        <v>0</v>
      </c>
      <c r="O95" s="276">
        <f t="shared" si="44"/>
        <v>0</v>
      </c>
      <c r="P95" s="53">
        <f t="shared" si="45"/>
        <v>0</v>
      </c>
      <c r="Q95" s="54">
        <f t="shared" si="45"/>
        <v>0</v>
      </c>
      <c r="R95" s="55">
        <f t="shared" si="45"/>
        <v>0</v>
      </c>
      <c r="S95" s="52">
        <f t="shared" si="45"/>
        <v>0</v>
      </c>
      <c r="T95" s="276">
        <f t="shared" si="46"/>
        <v>0</v>
      </c>
      <c r="U95" s="62">
        <f t="shared" si="33"/>
        <v>0</v>
      </c>
    </row>
    <row r="96" spans="1:21" x14ac:dyDescent="0.25">
      <c r="A96" s="338" t="s">
        <v>244</v>
      </c>
      <c r="B96" s="52">
        <f>'DAY28'!H96</f>
        <v>0</v>
      </c>
      <c r="C96" s="53">
        <v>0</v>
      </c>
      <c r="D96" s="54">
        <v>0</v>
      </c>
      <c r="E96" s="55">
        <v>0</v>
      </c>
      <c r="F96" s="52">
        <v>0</v>
      </c>
      <c r="G96" s="276">
        <v>0</v>
      </c>
      <c r="H96" s="54">
        <f>+(Table131[[#This Row],[OPENING ]]+Table131[[#This Row],[RECEIPTS]]+Table131[[#This Row],[RETURNS]])-(Table131[[#This Row],[EXCHANGED]]+Table131[[#This Row],[SALES]]+Table131[[#This Row],[ISSUES]])</f>
        <v>0</v>
      </c>
      <c r="I96" s="53">
        <v>0</v>
      </c>
      <c r="J96" s="58">
        <f t="shared" si="34"/>
        <v>0</v>
      </c>
      <c r="K96" s="53">
        <f t="shared" si="43"/>
        <v>0</v>
      </c>
      <c r="L96" s="54">
        <f t="shared" si="44"/>
        <v>0</v>
      </c>
      <c r="M96" s="55">
        <f t="shared" si="44"/>
        <v>0</v>
      </c>
      <c r="N96" s="52">
        <f t="shared" si="44"/>
        <v>0</v>
      </c>
      <c r="O96" s="276">
        <f t="shared" si="44"/>
        <v>0</v>
      </c>
      <c r="P96" s="53">
        <f t="shared" si="45"/>
        <v>0</v>
      </c>
      <c r="Q96" s="54">
        <f t="shared" si="45"/>
        <v>0</v>
      </c>
      <c r="R96" s="55">
        <f t="shared" si="45"/>
        <v>0</v>
      </c>
      <c r="S96" s="52">
        <f t="shared" si="45"/>
        <v>0</v>
      </c>
      <c r="T96" s="276">
        <f t="shared" si="46"/>
        <v>0</v>
      </c>
      <c r="U96" s="62">
        <f t="shared" si="33"/>
        <v>0</v>
      </c>
    </row>
    <row r="97" spans="1:21" x14ac:dyDescent="0.25">
      <c r="A97" s="338" t="s">
        <v>245</v>
      </c>
      <c r="B97" s="52">
        <f>'DAY28'!H97</f>
        <v>30.400000000000006</v>
      </c>
      <c r="C97" s="53">
        <v>0</v>
      </c>
      <c r="D97" s="54">
        <v>0</v>
      </c>
      <c r="E97" s="55">
        <v>0</v>
      </c>
      <c r="F97" s="52">
        <v>0</v>
      </c>
      <c r="G97" s="276">
        <v>0</v>
      </c>
      <c r="H97" s="54">
        <f>+(Table131[[#This Row],[OPENING ]]+Table131[[#This Row],[RECEIPTS]]+Table131[[#This Row],[RETURNS]])-(Table131[[#This Row],[EXCHANGED]]+Table131[[#This Row],[SALES]]+Table131[[#This Row],[ISSUES]])</f>
        <v>30.400000000000006</v>
      </c>
      <c r="I97" s="53">
        <v>0</v>
      </c>
      <c r="J97" s="58">
        <f t="shared" si="34"/>
        <v>-30.400000000000006</v>
      </c>
      <c r="K97" s="53">
        <f t="shared" si="43"/>
        <v>0</v>
      </c>
      <c r="L97" s="54">
        <f t="shared" si="44"/>
        <v>0</v>
      </c>
      <c r="M97" s="55">
        <f t="shared" si="44"/>
        <v>0</v>
      </c>
      <c r="N97" s="52">
        <f t="shared" si="44"/>
        <v>0</v>
      </c>
      <c r="O97" s="276">
        <f t="shared" si="44"/>
        <v>0</v>
      </c>
      <c r="P97" s="53">
        <f t="shared" si="45"/>
        <v>0</v>
      </c>
      <c r="Q97" s="54">
        <f t="shared" si="45"/>
        <v>0</v>
      </c>
      <c r="R97" s="55">
        <f t="shared" si="45"/>
        <v>0</v>
      </c>
      <c r="S97" s="52">
        <f t="shared" si="45"/>
        <v>0</v>
      </c>
      <c r="T97" s="276">
        <f t="shared" si="46"/>
        <v>0</v>
      </c>
      <c r="U97" s="62">
        <f t="shared" si="33"/>
        <v>0</v>
      </c>
    </row>
    <row r="98" spans="1:21" x14ac:dyDescent="0.25">
      <c r="A98" s="338"/>
      <c r="B98" s="52">
        <f>'DAY28'!H98</f>
        <v>0</v>
      </c>
      <c r="C98" s="53">
        <v>0</v>
      </c>
      <c r="D98" s="54">
        <v>0</v>
      </c>
      <c r="E98" s="55">
        <v>0</v>
      </c>
      <c r="F98" s="52">
        <v>0</v>
      </c>
      <c r="G98" s="276">
        <v>0</v>
      </c>
      <c r="H98" s="54">
        <f>+(Table131[[#This Row],[OPENING ]]+Table131[[#This Row],[RECEIPTS]]+Table131[[#This Row],[RETURNS]])-(Table131[[#This Row],[EXCHANGED]]+Table131[[#This Row],[SALES]]+Table131[[#This Row],[ISSUES]])</f>
        <v>0</v>
      </c>
      <c r="I98" s="53">
        <v>0</v>
      </c>
      <c r="J98" s="58">
        <f t="shared" si="34"/>
        <v>0</v>
      </c>
      <c r="K98" s="53">
        <f>+G98</f>
        <v>0</v>
      </c>
      <c r="L98" s="54">
        <f t="shared" si="44"/>
        <v>0</v>
      </c>
      <c r="M98" s="55">
        <f t="shared" si="44"/>
        <v>0</v>
      </c>
      <c r="N98" s="52">
        <f t="shared" si="44"/>
        <v>0</v>
      </c>
      <c r="O98" s="276">
        <f t="shared" si="44"/>
        <v>0</v>
      </c>
      <c r="P98" s="53">
        <f t="shared" si="45"/>
        <v>0</v>
      </c>
      <c r="Q98" s="54">
        <f t="shared" si="45"/>
        <v>0</v>
      </c>
      <c r="R98" s="55">
        <f t="shared" si="45"/>
        <v>0</v>
      </c>
      <c r="S98" s="52">
        <f t="shared" si="45"/>
        <v>0</v>
      </c>
      <c r="T98" s="276">
        <f t="shared" si="46"/>
        <v>0</v>
      </c>
      <c r="U98" s="62">
        <f t="shared" si="33"/>
        <v>0</v>
      </c>
    </row>
    <row r="99" spans="1:21" ht="15.75" thickBot="1" x14ac:dyDescent="0.3">
      <c r="A99" s="339"/>
      <c r="B99" s="52">
        <f>'DAY28'!H99</f>
        <v>0</v>
      </c>
      <c r="C99" s="144">
        <v>0</v>
      </c>
      <c r="D99" s="145">
        <v>0</v>
      </c>
      <c r="E99" s="146">
        <v>0</v>
      </c>
      <c r="F99" s="143">
        <v>0</v>
      </c>
      <c r="G99" s="298">
        <v>0</v>
      </c>
      <c r="H99" s="54">
        <f>+(Table131[[#This Row],[OPENING ]]+Table131[[#This Row],[RECEIPTS]]+Table131[[#This Row],[RETURNS]])-(Table131[[#This Row],[EXCHANGED]]+Table131[[#This Row],[SALES]]+Table131[[#This Row],[ISSUES]])</f>
        <v>0</v>
      </c>
      <c r="I99" s="144">
        <v>0</v>
      </c>
      <c r="J99" s="148">
        <f>+I99-H99</f>
        <v>0</v>
      </c>
      <c r="K99" s="144">
        <f>+G99</f>
        <v>0</v>
      </c>
      <c r="L99" s="145">
        <f t="shared" ref="L99:O99" si="47">+D99</f>
        <v>0</v>
      </c>
      <c r="M99" s="146">
        <f t="shared" si="47"/>
        <v>0</v>
      </c>
      <c r="N99" s="143">
        <f t="shared" si="47"/>
        <v>0</v>
      </c>
      <c r="O99" s="298">
        <f t="shared" si="47"/>
        <v>0</v>
      </c>
      <c r="P99" s="144">
        <f t="shared" ref="P99:S99" si="48">+K99/1</f>
        <v>0</v>
      </c>
      <c r="Q99" s="145">
        <f t="shared" si="48"/>
        <v>0</v>
      </c>
      <c r="R99" s="146">
        <f t="shared" si="48"/>
        <v>0</v>
      </c>
      <c r="S99" s="143">
        <f t="shared" si="48"/>
        <v>0</v>
      </c>
      <c r="T99" s="298">
        <f t="shared" si="46"/>
        <v>0</v>
      </c>
      <c r="U99" s="167">
        <f>IFERROR(+H99/(P99+Q99+R99+S99+T99),0)</f>
        <v>0</v>
      </c>
    </row>
    <row r="100" spans="1:21" ht="17.25" thickBot="1" x14ac:dyDescent="0.35">
      <c r="A100" s="159" t="s">
        <v>197</v>
      </c>
      <c r="B100" s="160">
        <f t="shared" ref="B100:I100" si="49">SUM(B83:B99)</f>
        <v>3565.0000000000005</v>
      </c>
      <c r="C100" s="161">
        <f t="shared" si="49"/>
        <v>0</v>
      </c>
      <c r="D100" s="162">
        <f t="shared" si="49"/>
        <v>0</v>
      </c>
      <c r="E100" s="163">
        <f t="shared" si="49"/>
        <v>0</v>
      </c>
      <c r="F100" s="160">
        <f t="shared" si="49"/>
        <v>0</v>
      </c>
      <c r="G100" s="277">
        <f t="shared" si="49"/>
        <v>0</v>
      </c>
      <c r="H100" s="162">
        <f t="shared" si="49"/>
        <v>3565.0000000000005</v>
      </c>
      <c r="I100" s="161">
        <f t="shared" si="49"/>
        <v>0</v>
      </c>
      <c r="J100" s="161">
        <f t="shared" ref="J100:T100" si="50">SUM(J83:J99)</f>
        <v>-3565.0000000000005</v>
      </c>
      <c r="K100" s="161">
        <f t="shared" si="50"/>
        <v>0</v>
      </c>
      <c r="L100" s="161">
        <f t="shared" si="50"/>
        <v>0</v>
      </c>
      <c r="M100" s="163">
        <f t="shared" si="50"/>
        <v>0</v>
      </c>
      <c r="N100" s="160">
        <f t="shared" si="50"/>
        <v>0</v>
      </c>
      <c r="O100" s="277">
        <f t="shared" si="50"/>
        <v>0</v>
      </c>
      <c r="P100" s="161">
        <f t="shared" si="50"/>
        <v>0</v>
      </c>
      <c r="Q100" s="162">
        <f t="shared" si="50"/>
        <v>0</v>
      </c>
      <c r="R100" s="163">
        <f t="shared" si="50"/>
        <v>0</v>
      </c>
      <c r="S100" s="160">
        <f t="shared" si="50"/>
        <v>0</v>
      </c>
      <c r="T100" s="277">
        <f t="shared" si="50"/>
        <v>0</v>
      </c>
      <c r="U100" s="166">
        <f t="shared" si="33"/>
        <v>0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'DAY28'!H102</f>
        <v>0</v>
      </c>
      <c r="C102" s="53"/>
      <c r="D102" s="54"/>
      <c r="E102" s="55"/>
      <c r="F102" s="52"/>
      <c r="G102" s="276"/>
      <c r="H102" s="54">
        <f>+(Table131[[#This Row],[OPENING ]]+Table131[[#This Row],[RECEIPTS]]+Table131[[#This Row],[RETURNS]])-(Table131[[#This Row],[EXCHANGED]]+Table131[[#This Row],[SALES]]+Table131[[#This Row],[ISSUES]])</f>
        <v>0</v>
      </c>
      <c r="I102" s="53">
        <v>0</v>
      </c>
      <c r="J102" s="58">
        <f t="shared" si="34"/>
        <v>0</v>
      </c>
      <c r="K102" s="53">
        <f>+'DAY28'!K102+'DAY29'!C102</f>
        <v>0</v>
      </c>
      <c r="L102" s="54">
        <f>+'DAY28'!L102+'DAY29'!D102</f>
        <v>0</v>
      </c>
      <c r="M102" s="55">
        <f>+'DAY28'!M102+'DAY29'!E102</f>
        <v>0</v>
      </c>
      <c r="N102" s="52">
        <f>+'DAY28'!N102+'DAY29'!F102</f>
        <v>0</v>
      </c>
      <c r="O102" s="276">
        <f>+'DAY28'!O102+'DAY29'!G102</f>
        <v>0</v>
      </c>
      <c r="P102" s="53">
        <f t="shared" ref="P102" si="51">+K102/29</f>
        <v>0</v>
      </c>
      <c r="Q102" s="54">
        <f t="shared" ref="Q102" si="52">+L102/29</f>
        <v>0</v>
      </c>
      <c r="R102" s="55">
        <f t="shared" ref="R102" si="53">+M102/29</f>
        <v>0</v>
      </c>
      <c r="S102" s="52">
        <f t="shared" ref="S102" si="54">+N102/29</f>
        <v>0</v>
      </c>
      <c r="T102" s="276">
        <f t="shared" ref="T102" si="55">+O102/29</f>
        <v>0</v>
      </c>
      <c r="U102" s="62">
        <f t="shared" si="33"/>
        <v>0</v>
      </c>
    </row>
    <row r="103" spans="1:21" x14ac:dyDescent="0.25">
      <c r="A103" s="340" t="s">
        <v>164</v>
      </c>
      <c r="B103" s="52">
        <f>'DAY28'!H103</f>
        <v>0</v>
      </c>
      <c r="C103" s="53">
        <v>0</v>
      </c>
      <c r="D103" s="54">
        <v>0</v>
      </c>
      <c r="E103" s="55">
        <v>0</v>
      </c>
      <c r="F103" s="52">
        <v>0</v>
      </c>
      <c r="G103" s="276">
        <v>0</v>
      </c>
      <c r="H103" s="54">
        <f>+(Table131[[#This Row],[OPENING ]]+Table131[[#This Row],[RECEIPTS]]+Table131[[#This Row],[RETURNS]])-(Table131[[#This Row],[EXCHANGED]]+Table131[[#This Row],[SALES]]+Table131[[#This Row],[ISSUES]])</f>
        <v>0</v>
      </c>
      <c r="I103" s="53">
        <v>0</v>
      </c>
      <c r="J103" s="58">
        <f t="shared" si="34"/>
        <v>0</v>
      </c>
      <c r="K103" s="53">
        <f>+'DAY28'!K103+'DAY29'!C103</f>
        <v>0</v>
      </c>
      <c r="L103" s="54">
        <f>+'DAY28'!L103+'DAY29'!D103</f>
        <v>0</v>
      </c>
      <c r="M103" s="55">
        <f>+'DAY28'!M103+'DAY29'!E103</f>
        <v>0</v>
      </c>
      <c r="N103" s="52">
        <f>+'DAY28'!N103+'DAY29'!F103</f>
        <v>0</v>
      </c>
      <c r="O103" s="276">
        <f>+'DAY28'!O103+'DAY29'!G103</f>
        <v>0</v>
      </c>
      <c r="P103" s="53">
        <f t="shared" ref="P103:P113" si="56">+K103/29</f>
        <v>0</v>
      </c>
      <c r="Q103" s="54">
        <f t="shared" ref="Q103:Q113" si="57">+L103/29</f>
        <v>0</v>
      </c>
      <c r="R103" s="55">
        <f t="shared" ref="R103:R113" si="58">+M103/29</f>
        <v>0</v>
      </c>
      <c r="S103" s="52">
        <f t="shared" ref="S103:S113" si="59">+N103/29</f>
        <v>0</v>
      </c>
      <c r="T103" s="276">
        <f t="shared" ref="T103:T113" si="60">+O103/29</f>
        <v>0</v>
      </c>
      <c r="U103" s="62">
        <f t="shared" si="33"/>
        <v>0</v>
      </c>
    </row>
    <row r="104" spans="1:21" x14ac:dyDescent="0.25">
      <c r="A104" s="340" t="s">
        <v>114</v>
      </c>
      <c r="B104" s="52">
        <f>'DAY28'!H104</f>
        <v>0</v>
      </c>
      <c r="C104" s="53">
        <v>0</v>
      </c>
      <c r="D104" s="54">
        <v>0</v>
      </c>
      <c r="E104" s="55">
        <v>0</v>
      </c>
      <c r="F104" s="52">
        <v>0</v>
      </c>
      <c r="G104" s="276">
        <v>0</v>
      </c>
      <c r="H104" s="54">
        <f>+(Table131[[#This Row],[OPENING ]]+Table131[[#This Row],[RECEIPTS]]+Table131[[#This Row],[RETURNS]])-(Table131[[#This Row],[EXCHANGED]]+Table131[[#This Row],[SALES]]+Table131[[#This Row],[ISSUES]])</f>
        <v>0</v>
      </c>
      <c r="I104" s="53">
        <v>0</v>
      </c>
      <c r="J104" s="58">
        <f t="shared" si="34"/>
        <v>0</v>
      </c>
      <c r="K104" s="53">
        <f>+'DAY28'!K104+'DAY29'!C104</f>
        <v>0</v>
      </c>
      <c r="L104" s="54">
        <f>+'DAY28'!L104+'DAY29'!D104</f>
        <v>0</v>
      </c>
      <c r="M104" s="55">
        <f>+'DAY28'!M104+'DAY29'!E104</f>
        <v>0</v>
      </c>
      <c r="N104" s="52">
        <f>+'DAY28'!N104+'DAY29'!F104</f>
        <v>0</v>
      </c>
      <c r="O104" s="276">
        <f>+'DAY28'!O104+'DAY29'!G104</f>
        <v>0</v>
      </c>
      <c r="P104" s="53">
        <f t="shared" si="56"/>
        <v>0</v>
      </c>
      <c r="Q104" s="54">
        <f t="shared" si="57"/>
        <v>0</v>
      </c>
      <c r="R104" s="55">
        <f t="shared" si="58"/>
        <v>0</v>
      </c>
      <c r="S104" s="52">
        <f t="shared" si="59"/>
        <v>0</v>
      </c>
      <c r="T104" s="276">
        <f t="shared" si="60"/>
        <v>0</v>
      </c>
      <c r="U104" s="62">
        <f t="shared" si="33"/>
        <v>0</v>
      </c>
    </row>
    <row r="105" spans="1:21" x14ac:dyDescent="0.25">
      <c r="A105" s="340" t="s">
        <v>113</v>
      </c>
      <c r="B105" s="52">
        <f>'DAY28'!H105</f>
        <v>0</v>
      </c>
      <c r="C105" s="53">
        <v>0</v>
      </c>
      <c r="D105" s="54">
        <v>0</v>
      </c>
      <c r="E105" s="55">
        <v>0</v>
      </c>
      <c r="F105" s="52">
        <v>0</v>
      </c>
      <c r="G105" s="276">
        <v>0</v>
      </c>
      <c r="H105" s="54">
        <f>+(Table131[[#This Row],[OPENING ]]+Table131[[#This Row],[RECEIPTS]]+Table131[[#This Row],[RETURNS]])-(Table131[[#This Row],[EXCHANGED]]+Table131[[#This Row],[SALES]]+Table131[[#This Row],[ISSUES]])</f>
        <v>0</v>
      </c>
      <c r="I105" s="53">
        <v>0</v>
      </c>
      <c r="J105" s="58">
        <f t="shared" si="34"/>
        <v>0</v>
      </c>
      <c r="K105" s="53">
        <f>+'DAY28'!K105+'DAY29'!C105</f>
        <v>0</v>
      </c>
      <c r="L105" s="54">
        <f>+'DAY28'!L105+'DAY29'!D105</f>
        <v>0</v>
      </c>
      <c r="M105" s="55">
        <f>+'DAY28'!M105+'DAY29'!E105</f>
        <v>0</v>
      </c>
      <c r="N105" s="52">
        <f>+'DAY28'!N105+'DAY29'!F105</f>
        <v>0</v>
      </c>
      <c r="O105" s="276">
        <f>+'DAY28'!O105+'DAY29'!G105</f>
        <v>0</v>
      </c>
      <c r="P105" s="53">
        <f t="shared" si="56"/>
        <v>0</v>
      </c>
      <c r="Q105" s="54">
        <f t="shared" si="57"/>
        <v>0</v>
      </c>
      <c r="R105" s="55">
        <f t="shared" si="58"/>
        <v>0</v>
      </c>
      <c r="S105" s="52">
        <f t="shared" si="59"/>
        <v>0</v>
      </c>
      <c r="T105" s="276">
        <f t="shared" si="60"/>
        <v>0</v>
      </c>
      <c r="U105" s="62">
        <f t="shared" si="33"/>
        <v>0</v>
      </c>
    </row>
    <row r="106" spans="1:21" x14ac:dyDescent="0.25">
      <c r="A106" s="341" t="s">
        <v>171</v>
      </c>
      <c r="B106" s="52">
        <f>'DAY28'!H106</f>
        <v>0</v>
      </c>
      <c r="C106" s="53">
        <v>0</v>
      </c>
      <c r="D106" s="54">
        <v>0</v>
      </c>
      <c r="E106" s="55">
        <v>0</v>
      </c>
      <c r="F106" s="52">
        <v>0</v>
      </c>
      <c r="G106" s="276">
        <v>0</v>
      </c>
      <c r="H106" s="54">
        <f>+(Table131[[#This Row],[OPENING ]]+Table131[[#This Row],[RECEIPTS]]+Table131[[#This Row],[RETURNS]])-(Table131[[#This Row],[EXCHANGED]]+Table131[[#This Row],[SALES]]+Table131[[#This Row],[ISSUES]])</f>
        <v>0</v>
      </c>
      <c r="I106" s="53">
        <v>0</v>
      </c>
      <c r="J106" s="58">
        <f t="shared" si="34"/>
        <v>0</v>
      </c>
      <c r="K106" s="53">
        <f>+'DAY28'!K106+'DAY29'!C106</f>
        <v>0</v>
      </c>
      <c r="L106" s="54">
        <f>+'DAY28'!L106+'DAY29'!D106</f>
        <v>0</v>
      </c>
      <c r="M106" s="55">
        <f>+'DAY28'!M106+'DAY29'!E106</f>
        <v>0</v>
      </c>
      <c r="N106" s="52">
        <f>+'DAY28'!N106+'DAY29'!F106</f>
        <v>0</v>
      </c>
      <c r="O106" s="276">
        <f>+'DAY28'!O106+'DAY29'!G106</f>
        <v>0</v>
      </c>
      <c r="P106" s="53">
        <f t="shared" si="56"/>
        <v>0</v>
      </c>
      <c r="Q106" s="54">
        <f t="shared" si="57"/>
        <v>0</v>
      </c>
      <c r="R106" s="55">
        <f t="shared" si="58"/>
        <v>0</v>
      </c>
      <c r="S106" s="52">
        <f t="shared" si="59"/>
        <v>0</v>
      </c>
      <c r="T106" s="276">
        <f t="shared" si="60"/>
        <v>0</v>
      </c>
      <c r="U106" s="62">
        <f t="shared" si="33"/>
        <v>0</v>
      </c>
    </row>
    <row r="107" spans="1:21" x14ac:dyDescent="0.25">
      <c r="A107" s="340" t="s">
        <v>261</v>
      </c>
      <c r="B107" s="52">
        <f>'DAY28'!H107</f>
        <v>258.60000000000002</v>
      </c>
      <c r="C107" s="53">
        <v>0</v>
      </c>
      <c r="D107" s="54">
        <v>0</v>
      </c>
      <c r="E107" s="55">
        <v>0</v>
      </c>
      <c r="F107" s="52">
        <v>0</v>
      </c>
      <c r="G107" s="276">
        <v>0</v>
      </c>
      <c r="H107" s="54">
        <f>+(Table131[[#This Row],[OPENING ]]+Table131[[#This Row],[RECEIPTS]]+Table131[[#This Row],[RETURNS]])-(Table131[[#This Row],[EXCHANGED]]+Table131[[#This Row],[SALES]]+Table131[[#This Row],[ISSUES]])</f>
        <v>258.60000000000002</v>
      </c>
      <c r="I107" s="53">
        <v>0</v>
      </c>
      <c r="J107" s="58">
        <f t="shared" si="34"/>
        <v>-258.60000000000002</v>
      </c>
      <c r="K107" s="53">
        <f>+'DAY28'!K107+'DAY29'!C107</f>
        <v>0</v>
      </c>
      <c r="L107" s="54">
        <f>+'DAY28'!L107+'DAY29'!D107</f>
        <v>0</v>
      </c>
      <c r="M107" s="55">
        <f>+'DAY28'!M107+'DAY29'!E107</f>
        <v>0</v>
      </c>
      <c r="N107" s="52">
        <f>+'DAY28'!N107+'DAY29'!F107</f>
        <v>0</v>
      </c>
      <c r="O107" s="276">
        <f>+'DAY28'!O107+'DAY29'!G107</f>
        <v>0</v>
      </c>
      <c r="P107" s="53">
        <f t="shared" si="56"/>
        <v>0</v>
      </c>
      <c r="Q107" s="54">
        <f t="shared" si="57"/>
        <v>0</v>
      </c>
      <c r="R107" s="55">
        <f t="shared" si="58"/>
        <v>0</v>
      </c>
      <c r="S107" s="52">
        <f t="shared" si="59"/>
        <v>0</v>
      </c>
      <c r="T107" s="276">
        <f t="shared" si="60"/>
        <v>0</v>
      </c>
      <c r="U107" s="62">
        <f t="shared" si="33"/>
        <v>0</v>
      </c>
    </row>
    <row r="108" spans="1:21" x14ac:dyDescent="0.25">
      <c r="A108" s="342" t="s">
        <v>220</v>
      </c>
      <c r="B108" s="52">
        <f>'DAY28'!H108</f>
        <v>9803.4</v>
      </c>
      <c r="C108" s="53">
        <v>0</v>
      </c>
      <c r="D108" s="54">
        <v>0</v>
      </c>
      <c r="E108" s="55">
        <v>0</v>
      </c>
      <c r="F108" s="52">
        <v>0</v>
      </c>
      <c r="G108" s="276">
        <v>0</v>
      </c>
      <c r="H108" s="54">
        <f>+(Table131[[#This Row],[OPENING ]]+Table131[[#This Row],[RECEIPTS]]+Table131[[#This Row],[RETURNS]])-(Table131[[#This Row],[EXCHANGED]]+Table131[[#This Row],[SALES]]+Table131[[#This Row],[ISSUES]])</f>
        <v>9803.4</v>
      </c>
      <c r="I108" s="53">
        <v>0</v>
      </c>
      <c r="J108" s="58">
        <f t="shared" si="34"/>
        <v>-9803.4</v>
      </c>
      <c r="K108" s="53">
        <f>+'DAY28'!K108+'DAY29'!C108</f>
        <v>6075</v>
      </c>
      <c r="L108" s="54">
        <f>+'DAY28'!L108+'DAY29'!D108</f>
        <v>0</v>
      </c>
      <c r="M108" s="55">
        <f>+'DAY28'!M108+'DAY29'!E108</f>
        <v>0</v>
      </c>
      <c r="N108" s="52">
        <f>+'DAY28'!N108+'DAY29'!F108</f>
        <v>0</v>
      </c>
      <c r="O108" s="276">
        <f>+'DAY28'!O108+'DAY29'!G108</f>
        <v>3900</v>
      </c>
      <c r="P108" s="53">
        <f t="shared" si="56"/>
        <v>209.48275862068965</v>
      </c>
      <c r="Q108" s="54">
        <f t="shared" si="57"/>
        <v>0</v>
      </c>
      <c r="R108" s="55">
        <f t="shared" si="58"/>
        <v>0</v>
      </c>
      <c r="S108" s="52">
        <f t="shared" si="59"/>
        <v>0</v>
      </c>
      <c r="T108" s="276">
        <f t="shared" si="60"/>
        <v>134.48275862068965</v>
      </c>
      <c r="U108" s="62">
        <f t="shared" si="33"/>
        <v>28.501112781954888</v>
      </c>
    </row>
    <row r="109" spans="1:21" x14ac:dyDescent="0.25">
      <c r="A109" s="340"/>
      <c r="B109" s="52">
        <f>'DAY28'!H109</f>
        <v>0</v>
      </c>
      <c r="C109" s="53">
        <v>0</v>
      </c>
      <c r="D109" s="54">
        <v>0</v>
      </c>
      <c r="E109" s="55">
        <v>0</v>
      </c>
      <c r="F109" s="52">
        <v>0</v>
      </c>
      <c r="G109" s="276">
        <v>0</v>
      </c>
      <c r="H109" s="54">
        <f>+(Table131[[#This Row],[OPENING ]]+Table131[[#This Row],[RECEIPTS]]+Table131[[#This Row],[RETURNS]])-(Table131[[#This Row],[EXCHANGED]]+Table131[[#This Row],[SALES]]+Table131[[#This Row],[ISSUES]])</f>
        <v>0</v>
      </c>
      <c r="I109" s="53">
        <v>0</v>
      </c>
      <c r="J109" s="58">
        <f t="shared" si="34"/>
        <v>0</v>
      </c>
      <c r="K109" s="53">
        <f>+'DAY28'!K109+'DAY29'!C109</f>
        <v>0</v>
      </c>
      <c r="L109" s="54">
        <f>+'DAY28'!L109+'DAY29'!D109</f>
        <v>0</v>
      </c>
      <c r="M109" s="55">
        <f>+'DAY28'!M109+'DAY29'!E109</f>
        <v>0</v>
      </c>
      <c r="N109" s="52">
        <f>+'DAY28'!N109+'DAY29'!F109</f>
        <v>0</v>
      </c>
      <c r="O109" s="276">
        <f>+'DAY28'!O109+'DAY29'!G109</f>
        <v>0</v>
      </c>
      <c r="P109" s="53">
        <f t="shared" si="56"/>
        <v>0</v>
      </c>
      <c r="Q109" s="54">
        <f t="shared" si="57"/>
        <v>0</v>
      </c>
      <c r="R109" s="55">
        <f t="shared" si="58"/>
        <v>0</v>
      </c>
      <c r="S109" s="52">
        <f t="shared" si="59"/>
        <v>0</v>
      </c>
      <c r="T109" s="276">
        <f t="shared" si="60"/>
        <v>0</v>
      </c>
      <c r="U109" s="62">
        <f t="shared" si="33"/>
        <v>0</v>
      </c>
    </row>
    <row r="110" spans="1:21" x14ac:dyDescent="0.25">
      <c r="A110" s="340"/>
      <c r="B110" s="52">
        <f>'DAY28'!H110</f>
        <v>0</v>
      </c>
      <c r="C110" s="53">
        <v>0</v>
      </c>
      <c r="D110" s="54">
        <v>0</v>
      </c>
      <c r="E110" s="55">
        <v>0</v>
      </c>
      <c r="F110" s="52">
        <v>0</v>
      </c>
      <c r="G110" s="276">
        <v>0</v>
      </c>
      <c r="H110" s="54">
        <f>+(Table131[[#This Row],[OPENING ]]+Table131[[#This Row],[RECEIPTS]]+Table131[[#This Row],[RETURNS]])-(Table131[[#This Row],[EXCHANGED]]+Table131[[#This Row],[SALES]]+Table131[[#This Row],[ISSUES]])</f>
        <v>0</v>
      </c>
      <c r="I110" s="53">
        <v>0</v>
      </c>
      <c r="J110" s="58">
        <f t="shared" si="34"/>
        <v>0</v>
      </c>
      <c r="K110" s="53">
        <f>+'DAY28'!K110+'DAY29'!C110</f>
        <v>0</v>
      </c>
      <c r="L110" s="54">
        <f>+'DAY28'!L110+'DAY29'!D110</f>
        <v>0</v>
      </c>
      <c r="M110" s="55">
        <f>+'DAY28'!M110+'DAY29'!E110</f>
        <v>0</v>
      </c>
      <c r="N110" s="52">
        <f>+'DAY28'!N110+'DAY29'!F110</f>
        <v>0</v>
      </c>
      <c r="O110" s="276">
        <f>+'DAY28'!O110+'DAY29'!G110</f>
        <v>0</v>
      </c>
      <c r="P110" s="53">
        <f t="shared" si="56"/>
        <v>0</v>
      </c>
      <c r="Q110" s="54">
        <f t="shared" si="57"/>
        <v>0</v>
      </c>
      <c r="R110" s="55">
        <f t="shared" si="58"/>
        <v>0</v>
      </c>
      <c r="S110" s="52">
        <f t="shared" si="59"/>
        <v>0</v>
      </c>
      <c r="T110" s="276">
        <f t="shared" si="60"/>
        <v>0</v>
      </c>
      <c r="U110" s="62">
        <f t="shared" si="33"/>
        <v>0</v>
      </c>
    </row>
    <row r="111" spans="1:21" x14ac:dyDescent="0.25">
      <c r="A111" s="340"/>
      <c r="B111" s="52">
        <f>'DAY28'!H111</f>
        <v>0</v>
      </c>
      <c r="C111" s="53">
        <v>0</v>
      </c>
      <c r="D111" s="54">
        <v>0</v>
      </c>
      <c r="E111" s="55">
        <v>0</v>
      </c>
      <c r="F111" s="52">
        <v>0</v>
      </c>
      <c r="G111" s="276">
        <v>0</v>
      </c>
      <c r="H111" s="54">
        <f>+(Table131[[#This Row],[OPENING ]]+Table131[[#This Row],[RECEIPTS]]+Table131[[#This Row],[RETURNS]])-(Table131[[#This Row],[EXCHANGED]]+Table131[[#This Row],[SALES]]+Table131[[#This Row],[ISSUES]])</f>
        <v>0</v>
      </c>
      <c r="I111" s="53">
        <v>0</v>
      </c>
      <c r="J111" s="58">
        <f t="shared" si="34"/>
        <v>0</v>
      </c>
      <c r="K111" s="53">
        <f>+'DAY28'!K111+'DAY29'!C111</f>
        <v>0</v>
      </c>
      <c r="L111" s="54">
        <f>+'DAY28'!L111+'DAY29'!D111</f>
        <v>0</v>
      </c>
      <c r="M111" s="55">
        <f>+'DAY28'!M111+'DAY29'!E111</f>
        <v>0</v>
      </c>
      <c r="N111" s="52">
        <f>+'DAY28'!N111+'DAY29'!F111</f>
        <v>0</v>
      </c>
      <c r="O111" s="276">
        <f>+'DAY28'!O111+'DAY29'!G111</f>
        <v>0</v>
      </c>
      <c r="P111" s="53">
        <f t="shared" si="56"/>
        <v>0</v>
      </c>
      <c r="Q111" s="54">
        <f t="shared" si="57"/>
        <v>0</v>
      </c>
      <c r="R111" s="55">
        <f t="shared" si="58"/>
        <v>0</v>
      </c>
      <c r="S111" s="52">
        <f t="shared" si="59"/>
        <v>0</v>
      </c>
      <c r="T111" s="276">
        <f t="shared" si="60"/>
        <v>0</v>
      </c>
      <c r="U111" s="62">
        <f t="shared" si="33"/>
        <v>0</v>
      </c>
    </row>
    <row r="112" spans="1:21" x14ac:dyDescent="0.25">
      <c r="A112" s="340"/>
      <c r="B112" s="52">
        <f>'DAY28'!H112</f>
        <v>0</v>
      </c>
      <c r="C112" s="53">
        <v>0</v>
      </c>
      <c r="D112" s="54">
        <v>0</v>
      </c>
      <c r="E112" s="55">
        <v>0</v>
      </c>
      <c r="F112" s="52">
        <v>0</v>
      </c>
      <c r="G112" s="276">
        <v>0</v>
      </c>
      <c r="H112" s="54">
        <f>+(Table131[[#This Row],[OPENING ]]+Table131[[#This Row],[RECEIPTS]]+Table131[[#This Row],[RETURNS]])-(Table131[[#This Row],[EXCHANGED]]+Table131[[#This Row],[SALES]]+Table131[[#This Row],[ISSUES]])</f>
        <v>0</v>
      </c>
      <c r="I112" s="53">
        <v>0</v>
      </c>
      <c r="J112" s="58">
        <f t="shared" si="34"/>
        <v>0</v>
      </c>
      <c r="K112" s="53">
        <f>+'DAY28'!K112+'DAY29'!C112</f>
        <v>0</v>
      </c>
      <c r="L112" s="54">
        <f>+'DAY28'!L112+'DAY29'!D112</f>
        <v>0</v>
      </c>
      <c r="M112" s="55">
        <f>+'DAY28'!M112+'DAY29'!E112</f>
        <v>0</v>
      </c>
      <c r="N112" s="52">
        <f>+'DAY28'!N112+'DAY29'!F112</f>
        <v>0</v>
      </c>
      <c r="O112" s="276">
        <f>+'DAY28'!O112+'DAY29'!G112</f>
        <v>0</v>
      </c>
      <c r="P112" s="53">
        <f t="shared" si="56"/>
        <v>0</v>
      </c>
      <c r="Q112" s="54">
        <f t="shared" si="57"/>
        <v>0</v>
      </c>
      <c r="R112" s="55">
        <f t="shared" si="58"/>
        <v>0</v>
      </c>
      <c r="S112" s="52">
        <f t="shared" si="59"/>
        <v>0</v>
      </c>
      <c r="T112" s="276">
        <f t="shared" si="60"/>
        <v>0</v>
      </c>
      <c r="U112" s="62">
        <f t="shared" si="33"/>
        <v>0</v>
      </c>
    </row>
    <row r="113" spans="1:21" ht="15.75" thickBot="1" x14ac:dyDescent="0.3">
      <c r="A113" s="342" t="s">
        <v>126</v>
      </c>
      <c r="B113" s="52">
        <f>'DAY28'!H113</f>
        <v>0</v>
      </c>
      <c r="C113" s="144">
        <v>0</v>
      </c>
      <c r="D113" s="145">
        <v>0</v>
      </c>
      <c r="E113" s="146">
        <v>0</v>
      </c>
      <c r="F113" s="143">
        <v>0</v>
      </c>
      <c r="G113" s="298">
        <v>0</v>
      </c>
      <c r="H113" s="54">
        <f>+(Table131[[#This Row],[OPENING ]]+Table131[[#This Row],[RECEIPTS]]+Table131[[#This Row],[RETURNS]])-(Table131[[#This Row],[EXCHANGED]]+Table131[[#This Row],[SALES]]+Table131[[#This Row],[ISSUES]])</f>
        <v>0</v>
      </c>
      <c r="I113" s="144">
        <v>0</v>
      </c>
      <c r="J113" s="148">
        <f t="shared" si="34"/>
        <v>0</v>
      </c>
      <c r="K113" s="53">
        <f>+'DAY28'!K113+'DAY29'!C113</f>
        <v>0</v>
      </c>
      <c r="L113" s="54">
        <f>+'DAY28'!L113+'DAY29'!D113</f>
        <v>0</v>
      </c>
      <c r="M113" s="55">
        <f>+'DAY28'!M113+'DAY29'!E113</f>
        <v>0</v>
      </c>
      <c r="N113" s="52">
        <f>+'DAY28'!N113+'DAY29'!F113</f>
        <v>0</v>
      </c>
      <c r="O113" s="276">
        <f>+'DAY28'!O113+'DAY29'!G113</f>
        <v>0</v>
      </c>
      <c r="P113" s="53">
        <f t="shared" si="56"/>
        <v>0</v>
      </c>
      <c r="Q113" s="54">
        <f t="shared" si="57"/>
        <v>0</v>
      </c>
      <c r="R113" s="55">
        <f t="shared" si="58"/>
        <v>0</v>
      </c>
      <c r="S113" s="52">
        <f t="shared" si="59"/>
        <v>0</v>
      </c>
      <c r="T113" s="276">
        <f t="shared" si="60"/>
        <v>0</v>
      </c>
      <c r="U113" s="167">
        <f t="shared" si="33"/>
        <v>0</v>
      </c>
    </row>
    <row r="114" spans="1:21" ht="17.25" thickBot="1" x14ac:dyDescent="0.35">
      <c r="A114" s="159" t="s">
        <v>132</v>
      </c>
      <c r="B114" s="160">
        <f>SUM(B102:B113)</f>
        <v>10062</v>
      </c>
      <c r="C114" s="161">
        <f t="shared" ref="C114:F114" si="61">SUM(C102:C113)</f>
        <v>0</v>
      </c>
      <c r="D114" s="162">
        <f t="shared" si="61"/>
        <v>0</v>
      </c>
      <c r="E114" s="163">
        <f t="shared" si="61"/>
        <v>0</v>
      </c>
      <c r="F114" s="160">
        <f t="shared" si="61"/>
        <v>0</v>
      </c>
      <c r="G114" s="277">
        <f t="shared" ref="G114:T114" si="62">SUM(G102:G113)</f>
        <v>0</v>
      </c>
      <c r="H114" s="162">
        <f t="shared" si="62"/>
        <v>10062</v>
      </c>
      <c r="I114" s="161">
        <f t="shared" si="62"/>
        <v>0</v>
      </c>
      <c r="J114" s="165">
        <f>SUM(J102:J113)</f>
        <v>-10062</v>
      </c>
      <c r="K114" s="161">
        <f t="shared" si="62"/>
        <v>6075</v>
      </c>
      <c r="L114" s="162">
        <f t="shared" si="62"/>
        <v>0</v>
      </c>
      <c r="M114" s="163">
        <f t="shared" si="62"/>
        <v>0</v>
      </c>
      <c r="N114" s="160">
        <f t="shared" si="62"/>
        <v>0</v>
      </c>
      <c r="O114" s="277">
        <f t="shared" si="62"/>
        <v>3900</v>
      </c>
      <c r="P114" s="161">
        <f t="shared" si="62"/>
        <v>209.48275862068965</v>
      </c>
      <c r="Q114" s="162">
        <f t="shared" si="62"/>
        <v>0</v>
      </c>
      <c r="R114" s="163">
        <f t="shared" si="62"/>
        <v>0</v>
      </c>
      <c r="S114" s="160">
        <f t="shared" si="62"/>
        <v>0</v>
      </c>
      <c r="T114" s="277">
        <f t="shared" si="62"/>
        <v>134.48275862068965</v>
      </c>
      <c r="U114" s="166">
        <f t="shared" si="33"/>
        <v>29.252932330827068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/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/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'DAY28'!H117</f>
        <v>0</v>
      </c>
      <c r="C117" s="53">
        <v>0</v>
      </c>
      <c r="D117" s="54">
        <v>0</v>
      </c>
      <c r="E117" s="55">
        <v>0</v>
      </c>
      <c r="F117" s="52">
        <v>0</v>
      </c>
      <c r="G117" s="276">
        <v>0</v>
      </c>
      <c r="H117" s="54">
        <f>+(Table131[[#This Row],[OPENING ]]+Table131[[#This Row],[RECEIPTS]]+Table131[[#This Row],[RETURNS]])-(Table131[[#This Row],[EXCHANGED]]+Table131[[#This Row],[SALES]]+Table131[[#This Row],[ISSUES]])</f>
        <v>0</v>
      </c>
      <c r="I117" s="53">
        <v>0</v>
      </c>
      <c r="J117" s="58">
        <f t="shared" si="34"/>
        <v>0</v>
      </c>
      <c r="K117" s="53">
        <f>+'DAY28'!K117+'DAY29'!C117</f>
        <v>0</v>
      </c>
      <c r="L117" s="54">
        <f>+'DAY28'!L117+'DAY29'!D117</f>
        <v>0</v>
      </c>
      <c r="M117" s="55">
        <f>+'DAY28'!M117+'DAY29'!E117</f>
        <v>0</v>
      </c>
      <c r="N117" s="52">
        <f>+'DAY28'!N117+'DAY29'!F117</f>
        <v>0</v>
      </c>
      <c r="O117" s="276">
        <f>+'DAY28'!O117+'DAY29'!G117</f>
        <v>0</v>
      </c>
      <c r="P117" s="53">
        <f t="shared" ref="P117" si="63">+K117/29</f>
        <v>0</v>
      </c>
      <c r="Q117" s="54">
        <f t="shared" ref="Q117" si="64">+L117/29</f>
        <v>0</v>
      </c>
      <c r="R117" s="55">
        <f t="shared" ref="R117" si="65">+M117/29</f>
        <v>0</v>
      </c>
      <c r="S117" s="52">
        <f t="shared" ref="S117" si="66">+N117/29</f>
        <v>0</v>
      </c>
      <c r="T117" s="276">
        <f t="shared" ref="T117" si="67">+O117/29</f>
        <v>0</v>
      </c>
      <c r="U117" s="62">
        <f t="shared" si="33"/>
        <v>0</v>
      </c>
    </row>
    <row r="118" spans="1:21" x14ac:dyDescent="0.25">
      <c r="A118" s="78" t="s">
        <v>46</v>
      </c>
      <c r="B118" s="52">
        <f>'DAY28'!H118</f>
        <v>0</v>
      </c>
      <c r="C118" s="53">
        <v>0</v>
      </c>
      <c r="D118" s="54">
        <v>0</v>
      </c>
      <c r="E118" s="55">
        <v>0</v>
      </c>
      <c r="F118" s="52">
        <v>0</v>
      </c>
      <c r="G118" s="276">
        <v>0</v>
      </c>
      <c r="H118" s="54">
        <f>+(Table131[[#This Row],[OPENING ]]+Table131[[#This Row],[RECEIPTS]]+Table131[[#This Row],[RETURNS]])-(Table131[[#This Row],[EXCHANGED]]+Table131[[#This Row],[SALES]]+Table131[[#This Row],[ISSUES]])</f>
        <v>0</v>
      </c>
      <c r="I118" s="53">
        <v>0</v>
      </c>
      <c r="J118" s="58">
        <f t="shared" si="34"/>
        <v>0</v>
      </c>
      <c r="K118" s="53">
        <f>+'DAY28'!K118+'DAY29'!C118</f>
        <v>0</v>
      </c>
      <c r="L118" s="54">
        <f>+'DAY28'!L118+'DAY29'!D118</f>
        <v>0</v>
      </c>
      <c r="M118" s="55">
        <f>+'DAY28'!M118+'DAY29'!E118</f>
        <v>0</v>
      </c>
      <c r="N118" s="52">
        <f>+'DAY28'!N118+'DAY29'!F118</f>
        <v>0</v>
      </c>
      <c r="O118" s="276">
        <f>+'DAY28'!O118+'DAY29'!G118</f>
        <v>0</v>
      </c>
      <c r="P118" s="53">
        <f t="shared" ref="P118:P124" si="68">+K118/29</f>
        <v>0</v>
      </c>
      <c r="Q118" s="54">
        <f t="shared" ref="Q118:Q124" si="69">+L118/29</f>
        <v>0</v>
      </c>
      <c r="R118" s="55">
        <f t="shared" ref="R118:R124" si="70">+M118/29</f>
        <v>0</v>
      </c>
      <c r="S118" s="52">
        <f t="shared" ref="S118:S124" si="71">+N118/29</f>
        <v>0</v>
      </c>
      <c r="T118" s="276">
        <f t="shared" ref="T118:T124" si="72">+O118/29</f>
        <v>0</v>
      </c>
      <c r="U118" s="62">
        <f t="shared" si="33"/>
        <v>0</v>
      </c>
    </row>
    <row r="119" spans="1:21" x14ac:dyDescent="0.25">
      <c r="A119" s="78"/>
      <c r="B119" s="52">
        <f>'DAY28'!H119</f>
        <v>0</v>
      </c>
      <c r="C119" s="53">
        <v>0</v>
      </c>
      <c r="D119" s="54">
        <v>0</v>
      </c>
      <c r="E119" s="55">
        <v>0</v>
      </c>
      <c r="F119" s="52">
        <v>0</v>
      </c>
      <c r="G119" s="276">
        <v>0</v>
      </c>
      <c r="H119" s="54">
        <f>+(Table131[[#This Row],[OPENING ]]+Table131[[#This Row],[RECEIPTS]]+Table131[[#This Row],[RETURNS]])-(Table131[[#This Row],[EXCHANGED]]+Table131[[#This Row],[SALES]]+Table131[[#This Row],[ISSUES]])</f>
        <v>0</v>
      </c>
      <c r="I119" s="53">
        <v>0</v>
      </c>
      <c r="J119" s="58">
        <f t="shared" si="34"/>
        <v>0</v>
      </c>
      <c r="K119" s="53">
        <f>+'DAY28'!K119+'DAY29'!C119</f>
        <v>0</v>
      </c>
      <c r="L119" s="54">
        <f>+'DAY28'!L119+'DAY29'!D119</f>
        <v>0</v>
      </c>
      <c r="M119" s="55">
        <f>+'DAY28'!M119+'DAY29'!E119</f>
        <v>0</v>
      </c>
      <c r="N119" s="52">
        <f>+'DAY28'!N119+'DAY29'!F119</f>
        <v>0</v>
      </c>
      <c r="O119" s="276">
        <f>+'DAY28'!O119+'DAY29'!G119</f>
        <v>0</v>
      </c>
      <c r="P119" s="53">
        <f t="shared" si="68"/>
        <v>0</v>
      </c>
      <c r="Q119" s="54">
        <f t="shared" si="69"/>
        <v>0</v>
      </c>
      <c r="R119" s="55">
        <f t="shared" si="70"/>
        <v>0</v>
      </c>
      <c r="S119" s="52">
        <f t="shared" si="71"/>
        <v>0</v>
      </c>
      <c r="T119" s="276">
        <f t="shared" si="72"/>
        <v>0</v>
      </c>
      <c r="U119" s="62">
        <f t="shared" si="33"/>
        <v>0</v>
      </c>
    </row>
    <row r="120" spans="1:21" x14ac:dyDescent="0.25">
      <c r="A120" s="78" t="s">
        <v>230</v>
      </c>
      <c r="B120" s="52">
        <f>'DAY28'!H120</f>
        <v>0</v>
      </c>
      <c r="C120" s="53">
        <v>0</v>
      </c>
      <c r="D120" s="54">
        <v>0</v>
      </c>
      <c r="E120" s="55">
        <v>0</v>
      </c>
      <c r="F120" s="52">
        <v>0</v>
      </c>
      <c r="G120" s="276">
        <v>0</v>
      </c>
      <c r="H120" s="54">
        <f>+(Table131[[#This Row],[OPENING ]]+Table131[[#This Row],[RECEIPTS]]+Table131[[#This Row],[RETURNS]])-(Table131[[#This Row],[EXCHANGED]]+Table131[[#This Row],[SALES]]+Table131[[#This Row],[ISSUES]])</f>
        <v>0</v>
      </c>
      <c r="I120" s="53">
        <v>0</v>
      </c>
      <c r="J120" s="58">
        <f t="shared" si="34"/>
        <v>0</v>
      </c>
      <c r="K120" s="53">
        <f>+'DAY28'!K120+'DAY29'!C120</f>
        <v>0</v>
      </c>
      <c r="L120" s="54">
        <f>+'DAY28'!L120+'DAY29'!D120</f>
        <v>0</v>
      </c>
      <c r="M120" s="55">
        <f>+'DAY28'!M120+'DAY29'!E120</f>
        <v>0</v>
      </c>
      <c r="N120" s="52">
        <f>+'DAY28'!N120+'DAY29'!F120</f>
        <v>0</v>
      </c>
      <c r="O120" s="276">
        <f>+'DAY28'!O120+'DAY29'!G120</f>
        <v>0</v>
      </c>
      <c r="P120" s="53">
        <f t="shared" si="68"/>
        <v>0</v>
      </c>
      <c r="Q120" s="54">
        <f t="shared" si="69"/>
        <v>0</v>
      </c>
      <c r="R120" s="55">
        <f t="shared" si="70"/>
        <v>0</v>
      </c>
      <c r="S120" s="52">
        <f t="shared" si="71"/>
        <v>0</v>
      </c>
      <c r="T120" s="276">
        <f t="shared" si="72"/>
        <v>0</v>
      </c>
      <c r="U120" s="62">
        <f t="shared" si="33"/>
        <v>0</v>
      </c>
    </row>
    <row r="121" spans="1:21" x14ac:dyDescent="0.25">
      <c r="A121" s="78" t="s">
        <v>231</v>
      </c>
      <c r="B121" s="52">
        <f>'DAY28'!H121</f>
        <v>8486.7999999999993</v>
      </c>
      <c r="C121" s="53">
        <v>0</v>
      </c>
      <c r="D121" s="54">
        <v>0</v>
      </c>
      <c r="E121" s="55">
        <v>0</v>
      </c>
      <c r="F121" s="52">
        <v>0</v>
      </c>
      <c r="G121" s="276">
        <v>0</v>
      </c>
      <c r="H121" s="54">
        <f>+(Table131[[#This Row],[OPENING ]]+Table131[[#This Row],[RECEIPTS]]+Table131[[#This Row],[RETURNS]])-(Table131[[#This Row],[EXCHANGED]]+Table131[[#This Row],[SALES]]+Table131[[#This Row],[ISSUES]])</f>
        <v>8486.7999999999993</v>
      </c>
      <c r="I121" s="53">
        <v>0</v>
      </c>
      <c r="J121" s="58">
        <f t="shared" si="34"/>
        <v>-8486.7999999999993</v>
      </c>
      <c r="K121" s="53">
        <f>+'DAY28'!K121+'DAY29'!C121</f>
        <v>0</v>
      </c>
      <c r="L121" s="54">
        <f>+'DAY28'!L121+'DAY29'!D121</f>
        <v>0</v>
      </c>
      <c r="M121" s="55">
        <f>+'DAY28'!M121+'DAY29'!E121</f>
        <v>0</v>
      </c>
      <c r="N121" s="52">
        <f>+'DAY28'!N121+'DAY29'!F121</f>
        <v>0</v>
      </c>
      <c r="O121" s="276">
        <f>+'DAY28'!O121+'DAY29'!G121</f>
        <v>0</v>
      </c>
      <c r="P121" s="53">
        <f t="shared" si="68"/>
        <v>0</v>
      </c>
      <c r="Q121" s="54">
        <f t="shared" si="69"/>
        <v>0</v>
      </c>
      <c r="R121" s="55">
        <f t="shared" si="70"/>
        <v>0</v>
      </c>
      <c r="S121" s="52">
        <f t="shared" si="71"/>
        <v>0</v>
      </c>
      <c r="T121" s="276">
        <f t="shared" si="72"/>
        <v>0</v>
      </c>
      <c r="U121" s="62">
        <f t="shared" si="33"/>
        <v>0</v>
      </c>
    </row>
    <row r="122" spans="1:21" x14ac:dyDescent="0.25">
      <c r="A122" s="78" t="s">
        <v>232</v>
      </c>
      <c r="B122" s="52">
        <f>'DAY28'!H122</f>
        <v>0</v>
      </c>
      <c r="C122" s="53">
        <v>0</v>
      </c>
      <c r="D122" s="54">
        <v>0</v>
      </c>
      <c r="E122" s="55">
        <v>0</v>
      </c>
      <c r="F122" s="52">
        <v>0</v>
      </c>
      <c r="G122" s="276">
        <v>0</v>
      </c>
      <c r="H122" s="54">
        <f>+(Table131[[#This Row],[OPENING ]]+Table131[[#This Row],[RECEIPTS]]+Table131[[#This Row],[RETURNS]])-(Table131[[#This Row],[EXCHANGED]]+Table131[[#This Row],[SALES]]+Table131[[#This Row],[ISSUES]])</f>
        <v>0</v>
      </c>
      <c r="I122" s="53">
        <v>0</v>
      </c>
      <c r="J122" s="58">
        <f t="shared" si="34"/>
        <v>0</v>
      </c>
      <c r="K122" s="53">
        <f>+'DAY28'!K122+'DAY29'!C122</f>
        <v>0</v>
      </c>
      <c r="L122" s="54">
        <f>+'DAY28'!L122+'DAY29'!D122</f>
        <v>0</v>
      </c>
      <c r="M122" s="55">
        <f>+'DAY28'!M122+'DAY29'!E122</f>
        <v>0</v>
      </c>
      <c r="N122" s="52">
        <f>+'DAY28'!N122+'DAY29'!F122</f>
        <v>0</v>
      </c>
      <c r="O122" s="276">
        <f>+'DAY28'!O122+'DAY29'!G122</f>
        <v>0</v>
      </c>
      <c r="P122" s="53">
        <f t="shared" si="68"/>
        <v>0</v>
      </c>
      <c r="Q122" s="54">
        <f t="shared" si="69"/>
        <v>0</v>
      </c>
      <c r="R122" s="55">
        <f t="shared" si="70"/>
        <v>0</v>
      </c>
      <c r="S122" s="52">
        <f t="shared" si="71"/>
        <v>0</v>
      </c>
      <c r="T122" s="276">
        <f t="shared" si="72"/>
        <v>0</v>
      </c>
      <c r="U122" s="62">
        <f t="shared" si="33"/>
        <v>0</v>
      </c>
    </row>
    <row r="123" spans="1:21" x14ac:dyDescent="0.25">
      <c r="A123" s="320" t="s">
        <v>246</v>
      </c>
      <c r="B123" s="52">
        <f>'DAY28'!H123</f>
        <v>100</v>
      </c>
      <c r="C123" s="53">
        <v>0</v>
      </c>
      <c r="D123" s="54">
        <v>0</v>
      </c>
      <c r="E123" s="55">
        <v>0</v>
      </c>
      <c r="F123" s="52">
        <v>0</v>
      </c>
      <c r="G123" s="276">
        <v>0</v>
      </c>
      <c r="H123" s="54">
        <f>+(Table131[[#This Row],[OPENING ]]+Table131[[#This Row],[RECEIPTS]]+Table131[[#This Row],[RETURNS]])-(Table131[[#This Row],[EXCHANGED]]+Table131[[#This Row],[SALES]]+Table131[[#This Row],[ISSUES]])</f>
        <v>100</v>
      </c>
      <c r="I123" s="53">
        <v>0</v>
      </c>
      <c r="J123" s="58">
        <f t="shared" si="34"/>
        <v>-100</v>
      </c>
      <c r="K123" s="53">
        <f>+'DAY28'!K123+'DAY29'!C123</f>
        <v>0</v>
      </c>
      <c r="L123" s="54">
        <f>+'DAY28'!L123+'DAY29'!D123</f>
        <v>0</v>
      </c>
      <c r="M123" s="55">
        <f>+'DAY28'!M123+'DAY29'!E123</f>
        <v>0</v>
      </c>
      <c r="N123" s="52">
        <f>+'DAY28'!N123+'DAY29'!F123</f>
        <v>0</v>
      </c>
      <c r="O123" s="276">
        <f>+'DAY28'!O123+'DAY29'!G123</f>
        <v>0</v>
      </c>
      <c r="P123" s="53">
        <f t="shared" si="68"/>
        <v>0</v>
      </c>
      <c r="Q123" s="54">
        <f t="shared" si="69"/>
        <v>0</v>
      </c>
      <c r="R123" s="55">
        <f t="shared" si="70"/>
        <v>0</v>
      </c>
      <c r="S123" s="52">
        <f t="shared" si="71"/>
        <v>0</v>
      </c>
      <c r="T123" s="276">
        <f t="shared" si="72"/>
        <v>0</v>
      </c>
      <c r="U123" s="62">
        <f t="shared" si="33"/>
        <v>0</v>
      </c>
    </row>
    <row r="124" spans="1:21" ht="15.75" thickBot="1" x14ac:dyDescent="0.3">
      <c r="A124" s="177"/>
      <c r="B124" s="52">
        <f>'DAY28'!H124</f>
        <v>0</v>
      </c>
      <c r="C124" s="144">
        <v>0</v>
      </c>
      <c r="D124" s="145">
        <v>0</v>
      </c>
      <c r="E124" s="146">
        <v>0</v>
      </c>
      <c r="F124" s="143">
        <v>0</v>
      </c>
      <c r="G124" s="298">
        <v>0</v>
      </c>
      <c r="H124" s="54">
        <f>+(Table131[[#This Row],[OPENING ]]+Table131[[#This Row],[RECEIPTS]]+Table131[[#This Row],[RETURNS]])-(Table131[[#This Row],[EXCHANGED]]+Table131[[#This Row],[SALES]]+Table131[[#This Row],[ISSUES]])</f>
        <v>0</v>
      </c>
      <c r="I124" s="144">
        <v>0</v>
      </c>
      <c r="J124" s="148">
        <f t="shared" si="34"/>
        <v>0</v>
      </c>
      <c r="K124" s="53">
        <f>+'DAY28'!K124+'DAY29'!C124</f>
        <v>0</v>
      </c>
      <c r="L124" s="54">
        <f>+'DAY28'!L124+'DAY29'!D124</f>
        <v>0</v>
      </c>
      <c r="M124" s="55">
        <f>+'DAY28'!M124+'DAY29'!E124</f>
        <v>0</v>
      </c>
      <c r="N124" s="52">
        <f>+'DAY28'!N124+'DAY29'!F124</f>
        <v>0</v>
      </c>
      <c r="O124" s="276">
        <f>+'DAY28'!O124+'DAY29'!G124</f>
        <v>0</v>
      </c>
      <c r="P124" s="53">
        <f t="shared" si="68"/>
        <v>0</v>
      </c>
      <c r="Q124" s="54">
        <f t="shared" si="69"/>
        <v>0</v>
      </c>
      <c r="R124" s="55">
        <f t="shared" si="70"/>
        <v>0</v>
      </c>
      <c r="S124" s="52">
        <f t="shared" si="71"/>
        <v>0</v>
      </c>
      <c r="T124" s="276">
        <f t="shared" si="72"/>
        <v>0</v>
      </c>
      <c r="U124" s="167">
        <f t="shared" si="33"/>
        <v>0</v>
      </c>
    </row>
    <row r="125" spans="1:21" ht="17.25" thickBot="1" x14ac:dyDescent="0.35">
      <c r="A125" s="159" t="s">
        <v>196</v>
      </c>
      <c r="B125" s="160">
        <f t="shared" ref="B125:T125" si="73">SUM(B117:B124)</f>
        <v>8586.7999999999993</v>
      </c>
      <c r="C125" s="161">
        <f t="shared" si="73"/>
        <v>0</v>
      </c>
      <c r="D125" s="162">
        <f t="shared" si="73"/>
        <v>0</v>
      </c>
      <c r="E125" s="163">
        <f t="shared" si="73"/>
        <v>0</v>
      </c>
      <c r="F125" s="160">
        <f>SUM(F104:F124)</f>
        <v>0</v>
      </c>
      <c r="G125" s="277">
        <f t="shared" si="73"/>
        <v>0</v>
      </c>
      <c r="H125" s="162">
        <f t="shared" si="73"/>
        <v>8586.7999999999993</v>
      </c>
      <c r="I125" s="161">
        <f t="shared" si="73"/>
        <v>0</v>
      </c>
      <c r="J125" s="165">
        <f>SUM(J117:J124)</f>
        <v>-8586.7999999999993</v>
      </c>
      <c r="K125" s="161">
        <f t="shared" si="73"/>
        <v>0</v>
      </c>
      <c r="L125" s="162">
        <f t="shared" si="73"/>
        <v>0</v>
      </c>
      <c r="M125" s="163">
        <f t="shared" si="73"/>
        <v>0</v>
      </c>
      <c r="N125" s="160">
        <f t="shared" si="73"/>
        <v>0</v>
      </c>
      <c r="O125" s="277">
        <f t="shared" si="73"/>
        <v>0</v>
      </c>
      <c r="P125" s="161">
        <f t="shared" si="73"/>
        <v>0</v>
      </c>
      <c r="Q125" s="162">
        <f t="shared" si="73"/>
        <v>0</v>
      </c>
      <c r="R125" s="163">
        <f t="shared" si="73"/>
        <v>0</v>
      </c>
      <c r="S125" s="160">
        <f t="shared" si="73"/>
        <v>0</v>
      </c>
      <c r="T125" s="277">
        <f t="shared" si="73"/>
        <v>0</v>
      </c>
      <c r="U125" s="166">
        <f t="shared" si="33"/>
        <v>0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'DAY28'!H128</f>
        <v>0</v>
      </c>
      <c r="C128" s="53">
        <v>0</v>
      </c>
      <c r="D128" s="54">
        <v>0</v>
      </c>
      <c r="E128" s="55">
        <v>0</v>
      </c>
      <c r="F128" s="52">
        <v>0</v>
      </c>
      <c r="G128" s="276">
        <v>0</v>
      </c>
      <c r="H128" s="54">
        <f>+(Table131[[#This Row],[OPENING ]]+Table131[[#This Row],[RECEIPTS]]+Table131[[#This Row],[RETURNS]])-(Table131[[#This Row],[EXCHANGED]]+Table131[[#This Row],[SALES]]+Table131[[#This Row],[ISSUES]])</f>
        <v>0</v>
      </c>
      <c r="I128" s="53">
        <v>0</v>
      </c>
      <c r="J128" s="58">
        <f t="shared" si="34"/>
        <v>0</v>
      </c>
      <c r="K128" s="53">
        <f>+'DAY28'!K128+'DAY29'!C128</f>
        <v>0</v>
      </c>
      <c r="L128" s="54">
        <f>+'DAY28'!L128+'DAY29'!D128</f>
        <v>0</v>
      </c>
      <c r="M128" s="55">
        <f>+'DAY28'!M128+'DAY29'!E128</f>
        <v>0</v>
      </c>
      <c r="N128" s="52">
        <f>+'DAY28'!N128+'DAY29'!F128</f>
        <v>0</v>
      </c>
      <c r="O128" s="276">
        <f>+'DAY28'!O128+'DAY29'!G128</f>
        <v>1017</v>
      </c>
      <c r="P128" s="53">
        <f t="shared" ref="P128" si="74">+K128/29</f>
        <v>0</v>
      </c>
      <c r="Q128" s="54">
        <f t="shared" ref="Q128" si="75">+L128/29</f>
        <v>0</v>
      </c>
      <c r="R128" s="55">
        <f t="shared" ref="R128" si="76">+M128/29</f>
        <v>0</v>
      </c>
      <c r="S128" s="52">
        <f t="shared" ref="S128" si="77">+N128/29</f>
        <v>0</v>
      </c>
      <c r="T128" s="276">
        <f t="shared" ref="T128" si="78">+O128/29</f>
        <v>35.068965517241381</v>
      </c>
      <c r="U128" s="62">
        <f t="shared" si="33"/>
        <v>0</v>
      </c>
    </row>
    <row r="129" spans="1:21" x14ac:dyDescent="0.25">
      <c r="A129" s="80" t="s">
        <v>48</v>
      </c>
      <c r="B129" s="52">
        <f>'DAY28'!H129</f>
        <v>28</v>
      </c>
      <c r="C129" s="53">
        <v>0</v>
      </c>
      <c r="D129" s="54">
        <v>0</v>
      </c>
      <c r="E129" s="55">
        <v>0</v>
      </c>
      <c r="F129" s="52">
        <v>0</v>
      </c>
      <c r="G129" s="276">
        <v>0</v>
      </c>
      <c r="H129" s="54">
        <f>+(Table131[[#This Row],[OPENING ]]+Table131[[#This Row],[RECEIPTS]]+Table131[[#This Row],[RETURNS]])-(Table131[[#This Row],[EXCHANGED]]+Table131[[#This Row],[SALES]]+Table131[[#This Row],[ISSUES]])</f>
        <v>28</v>
      </c>
      <c r="I129" s="53">
        <v>0</v>
      </c>
      <c r="J129" s="58">
        <f t="shared" si="34"/>
        <v>-28</v>
      </c>
      <c r="K129" s="53">
        <f>+'DAY28'!K129+'DAY29'!C129</f>
        <v>0</v>
      </c>
      <c r="L129" s="54">
        <f>+'DAY28'!L129+'DAY29'!D129</f>
        <v>0</v>
      </c>
      <c r="M129" s="55">
        <f>+'DAY28'!M129+'DAY29'!E129</f>
        <v>0</v>
      </c>
      <c r="N129" s="52">
        <f>+'DAY28'!N129+'DAY29'!F129</f>
        <v>0</v>
      </c>
      <c r="O129" s="276">
        <f>+'DAY28'!O129+'DAY29'!G129</f>
        <v>0</v>
      </c>
      <c r="P129" s="53">
        <f t="shared" ref="P129:P149" si="79">+K129/29</f>
        <v>0</v>
      </c>
      <c r="Q129" s="54">
        <f t="shared" ref="Q129:Q149" si="80">+L129/29</f>
        <v>0</v>
      </c>
      <c r="R129" s="55">
        <f t="shared" ref="R129:R149" si="81">+M129/29</f>
        <v>0</v>
      </c>
      <c r="S129" s="52">
        <f t="shared" ref="S129:S149" si="82">+N129/29</f>
        <v>0</v>
      </c>
      <c r="T129" s="276">
        <f t="shared" ref="T129:T149" si="83">+O129/29</f>
        <v>0</v>
      </c>
      <c r="U129" s="62">
        <f t="shared" si="33"/>
        <v>0</v>
      </c>
    </row>
    <row r="130" spans="1:21" x14ac:dyDescent="0.25">
      <c r="A130" s="80" t="s">
        <v>49</v>
      </c>
      <c r="B130" s="52">
        <f>'DAY28'!H130</f>
        <v>0</v>
      </c>
      <c r="C130" s="53">
        <v>0</v>
      </c>
      <c r="D130" s="54">
        <v>0</v>
      </c>
      <c r="E130" s="55">
        <v>0</v>
      </c>
      <c r="F130" s="52">
        <v>0</v>
      </c>
      <c r="G130" s="276">
        <v>0</v>
      </c>
      <c r="H130" s="54">
        <f>+(Table131[[#This Row],[OPENING ]]+Table131[[#This Row],[RECEIPTS]]+Table131[[#This Row],[RETURNS]])-(Table131[[#This Row],[EXCHANGED]]+Table131[[#This Row],[SALES]]+Table131[[#This Row],[ISSUES]])</f>
        <v>0</v>
      </c>
      <c r="I130" s="53">
        <v>0</v>
      </c>
      <c r="J130" s="58">
        <f t="shared" si="34"/>
        <v>0</v>
      </c>
      <c r="K130" s="53">
        <f>+'DAY28'!K130+'DAY29'!C130</f>
        <v>20</v>
      </c>
      <c r="L130" s="54">
        <f>+'DAY28'!L130+'DAY29'!D130</f>
        <v>0</v>
      </c>
      <c r="M130" s="55">
        <f>+'DAY28'!M130+'DAY29'!E130</f>
        <v>0</v>
      </c>
      <c r="N130" s="52">
        <f>+'DAY28'!N130+'DAY29'!F130</f>
        <v>0</v>
      </c>
      <c r="O130" s="276">
        <f>+'DAY28'!O130+'DAY29'!G130</f>
        <v>220</v>
      </c>
      <c r="P130" s="53">
        <f t="shared" si="79"/>
        <v>0.68965517241379315</v>
      </c>
      <c r="Q130" s="54">
        <f t="shared" si="80"/>
        <v>0</v>
      </c>
      <c r="R130" s="55">
        <f t="shared" si="81"/>
        <v>0</v>
      </c>
      <c r="S130" s="52">
        <f t="shared" si="82"/>
        <v>0</v>
      </c>
      <c r="T130" s="276">
        <f t="shared" si="83"/>
        <v>7.5862068965517242</v>
      </c>
      <c r="U130" s="62">
        <f t="shared" si="33"/>
        <v>0</v>
      </c>
    </row>
    <row r="131" spans="1:21" x14ac:dyDescent="0.25">
      <c r="A131" s="80" t="s">
        <v>50</v>
      </c>
      <c r="B131" s="52">
        <f>'DAY28'!H131</f>
        <v>43.900000000000006</v>
      </c>
      <c r="C131" s="53">
        <v>0</v>
      </c>
      <c r="D131" s="54">
        <v>0</v>
      </c>
      <c r="E131" s="55">
        <v>0</v>
      </c>
      <c r="F131" s="52">
        <v>0</v>
      </c>
      <c r="G131" s="276">
        <v>0</v>
      </c>
      <c r="H131" s="54">
        <f>+(Table131[[#This Row],[OPENING ]]+Table131[[#This Row],[RECEIPTS]]+Table131[[#This Row],[RETURNS]])-(Table131[[#This Row],[EXCHANGED]]+Table131[[#This Row],[SALES]]+Table131[[#This Row],[ISSUES]])</f>
        <v>43.900000000000006</v>
      </c>
      <c r="I131" s="53">
        <v>0</v>
      </c>
      <c r="J131" s="58">
        <f t="shared" si="34"/>
        <v>-43.900000000000006</v>
      </c>
      <c r="K131" s="53">
        <f>+'DAY28'!K131+'DAY29'!C131</f>
        <v>0</v>
      </c>
      <c r="L131" s="54">
        <f>+'DAY28'!L131+'DAY29'!D131</f>
        <v>0</v>
      </c>
      <c r="M131" s="55">
        <f>+'DAY28'!M131+'DAY29'!E131</f>
        <v>0</v>
      </c>
      <c r="N131" s="52">
        <f>+'DAY28'!N131+'DAY29'!F131</f>
        <v>0</v>
      </c>
      <c r="O131" s="276">
        <f>+'DAY28'!O131+'DAY29'!G131</f>
        <v>15.8</v>
      </c>
      <c r="P131" s="53">
        <f t="shared" si="79"/>
        <v>0</v>
      </c>
      <c r="Q131" s="54">
        <f t="shared" si="80"/>
        <v>0</v>
      </c>
      <c r="R131" s="55">
        <f t="shared" si="81"/>
        <v>0</v>
      </c>
      <c r="S131" s="52">
        <f t="shared" si="82"/>
        <v>0</v>
      </c>
      <c r="T131" s="276">
        <f t="shared" si="83"/>
        <v>0.54482758620689653</v>
      </c>
      <c r="U131" s="62">
        <f t="shared" si="33"/>
        <v>80.575949367088626</v>
      </c>
    </row>
    <row r="132" spans="1:21" x14ac:dyDescent="0.25">
      <c r="A132" s="80" t="s">
        <v>107</v>
      </c>
      <c r="B132" s="52">
        <f>'DAY28'!H132</f>
        <v>0</v>
      </c>
      <c r="C132" s="53">
        <v>0</v>
      </c>
      <c r="D132" s="54">
        <v>0</v>
      </c>
      <c r="E132" s="55">
        <v>0</v>
      </c>
      <c r="F132" s="52">
        <v>0</v>
      </c>
      <c r="G132" s="276">
        <v>0</v>
      </c>
      <c r="H132" s="54">
        <f>+(Table131[[#This Row],[OPENING ]]+Table131[[#This Row],[RECEIPTS]]+Table131[[#This Row],[RETURNS]])-(Table131[[#This Row],[EXCHANGED]]+Table131[[#This Row],[SALES]]+Table131[[#This Row],[ISSUES]])</f>
        <v>0</v>
      </c>
      <c r="I132" s="53">
        <v>0</v>
      </c>
      <c r="J132" s="58">
        <f t="shared" si="34"/>
        <v>0</v>
      </c>
      <c r="K132" s="53">
        <f>+'DAY28'!K132+'DAY29'!C132</f>
        <v>0</v>
      </c>
      <c r="L132" s="54">
        <f>+'DAY28'!L132+'DAY29'!D132</f>
        <v>0</v>
      </c>
      <c r="M132" s="55">
        <f>+'DAY28'!M132+'DAY29'!E132</f>
        <v>0</v>
      </c>
      <c r="N132" s="52">
        <f>+'DAY28'!N132+'DAY29'!F132</f>
        <v>0</v>
      </c>
      <c r="O132" s="276">
        <f>+'DAY28'!O132+'DAY29'!G132</f>
        <v>0</v>
      </c>
      <c r="P132" s="53">
        <f t="shared" si="79"/>
        <v>0</v>
      </c>
      <c r="Q132" s="54">
        <f t="shared" si="80"/>
        <v>0</v>
      </c>
      <c r="R132" s="55">
        <f t="shared" si="81"/>
        <v>0</v>
      </c>
      <c r="S132" s="52">
        <f t="shared" si="82"/>
        <v>0</v>
      </c>
      <c r="T132" s="276">
        <f t="shared" si="83"/>
        <v>0</v>
      </c>
      <c r="U132" s="62">
        <f t="shared" si="33"/>
        <v>0</v>
      </c>
    </row>
    <row r="133" spans="1:21" x14ac:dyDescent="0.25">
      <c r="A133" s="80" t="s">
        <v>108</v>
      </c>
      <c r="B133" s="52">
        <f>'DAY28'!H133</f>
        <v>5775.4</v>
      </c>
      <c r="C133" s="53">
        <v>0</v>
      </c>
      <c r="D133" s="54">
        <v>0</v>
      </c>
      <c r="E133" s="55">
        <v>0</v>
      </c>
      <c r="F133" s="52">
        <v>0</v>
      </c>
      <c r="G133" s="276">
        <v>0</v>
      </c>
      <c r="H133" s="54">
        <f>+(Table131[[#This Row],[OPENING ]]+Table131[[#This Row],[RECEIPTS]]+Table131[[#This Row],[RETURNS]])-(Table131[[#This Row],[EXCHANGED]]+Table131[[#This Row],[SALES]]+Table131[[#This Row],[ISSUES]])</f>
        <v>5775.4</v>
      </c>
      <c r="I133" s="53">
        <v>0</v>
      </c>
      <c r="J133" s="58">
        <f t="shared" si="34"/>
        <v>-5775.4</v>
      </c>
      <c r="K133" s="53">
        <f>+'DAY28'!K133+'DAY29'!C133</f>
        <v>0</v>
      </c>
      <c r="L133" s="54">
        <f>+'DAY28'!L133+'DAY29'!D133</f>
        <v>0</v>
      </c>
      <c r="M133" s="55">
        <f>+'DAY28'!M133+'DAY29'!E133</f>
        <v>0</v>
      </c>
      <c r="N133" s="52">
        <f>+'DAY28'!N133+'DAY29'!F133</f>
        <v>0</v>
      </c>
      <c r="O133" s="276">
        <f>+'DAY28'!O133+'DAY29'!G133</f>
        <v>0</v>
      </c>
      <c r="P133" s="53">
        <f t="shared" si="79"/>
        <v>0</v>
      </c>
      <c r="Q133" s="54">
        <f t="shared" si="80"/>
        <v>0</v>
      </c>
      <c r="R133" s="55">
        <f t="shared" si="81"/>
        <v>0</v>
      </c>
      <c r="S133" s="52">
        <f t="shared" si="82"/>
        <v>0</v>
      </c>
      <c r="T133" s="276">
        <f t="shared" si="83"/>
        <v>0</v>
      </c>
      <c r="U133" s="62">
        <f t="shared" ref="U133:U209" si="84">IFERROR(+H133/(P133+Q133+R133+S133+T133),0)</f>
        <v>0</v>
      </c>
    </row>
    <row r="134" spans="1:21" x14ac:dyDescent="0.25">
      <c r="A134" s="85" t="s">
        <v>115</v>
      </c>
      <c r="B134" s="52">
        <f>'DAY28'!H134</f>
        <v>0</v>
      </c>
      <c r="C134" s="53">
        <v>0</v>
      </c>
      <c r="D134" s="54">
        <v>0</v>
      </c>
      <c r="E134" s="55">
        <v>0</v>
      </c>
      <c r="F134" s="52">
        <v>0</v>
      </c>
      <c r="G134" s="276">
        <v>0</v>
      </c>
      <c r="H134" s="54">
        <f>+(Table131[[#This Row],[OPENING ]]+Table131[[#This Row],[RECEIPTS]]+Table131[[#This Row],[RETURNS]])-(Table131[[#This Row],[EXCHANGED]]+Table131[[#This Row],[SALES]]+Table131[[#This Row],[ISSUES]])</f>
        <v>0</v>
      </c>
      <c r="I134" s="53">
        <v>0</v>
      </c>
      <c r="J134" s="58">
        <f t="shared" si="34"/>
        <v>0</v>
      </c>
      <c r="K134" s="53">
        <f>+'DAY28'!K134+'DAY29'!C134</f>
        <v>0</v>
      </c>
      <c r="L134" s="54">
        <f>+'DAY28'!L134+'DAY29'!D134</f>
        <v>0</v>
      </c>
      <c r="M134" s="55">
        <f>+'DAY28'!M134+'DAY29'!E134</f>
        <v>0</v>
      </c>
      <c r="N134" s="52">
        <f>+'DAY28'!N134+'DAY29'!F134</f>
        <v>0</v>
      </c>
      <c r="O134" s="276">
        <f>+'DAY28'!O134+'DAY29'!G134</f>
        <v>0</v>
      </c>
      <c r="P134" s="53">
        <f t="shared" si="79"/>
        <v>0</v>
      </c>
      <c r="Q134" s="54">
        <f t="shared" si="80"/>
        <v>0</v>
      </c>
      <c r="R134" s="55">
        <f t="shared" si="81"/>
        <v>0</v>
      </c>
      <c r="S134" s="52">
        <f t="shared" si="82"/>
        <v>0</v>
      </c>
      <c r="T134" s="276">
        <f t="shared" si="83"/>
        <v>0</v>
      </c>
      <c r="U134" s="62">
        <f t="shared" si="84"/>
        <v>0</v>
      </c>
    </row>
    <row r="135" spans="1:21" x14ac:dyDescent="0.25">
      <c r="A135" s="80" t="s">
        <v>253</v>
      </c>
      <c r="B135" s="52">
        <f>'DAY28'!H135</f>
        <v>0</v>
      </c>
      <c r="C135" s="53">
        <v>0</v>
      </c>
      <c r="D135" s="54">
        <v>0</v>
      </c>
      <c r="E135" s="55">
        <v>0</v>
      </c>
      <c r="F135" s="52">
        <v>0</v>
      </c>
      <c r="G135" s="276">
        <v>0</v>
      </c>
      <c r="H135" s="54">
        <f>+(Table131[[#This Row],[OPENING ]]+Table131[[#This Row],[RECEIPTS]]+Table131[[#This Row],[RETURNS]])-(Table131[[#This Row],[EXCHANGED]]+Table131[[#This Row],[SALES]]+Table131[[#This Row],[ISSUES]])</f>
        <v>0</v>
      </c>
      <c r="I135" s="53">
        <v>0</v>
      </c>
      <c r="J135" s="58">
        <f t="shared" si="34"/>
        <v>0</v>
      </c>
      <c r="K135" s="53">
        <f>+'DAY28'!K135+'DAY29'!C135</f>
        <v>0</v>
      </c>
      <c r="L135" s="54">
        <f>+'DAY28'!L135+'DAY29'!D135</f>
        <v>0</v>
      </c>
      <c r="M135" s="55">
        <f>+'DAY28'!M135+'DAY29'!E135</f>
        <v>0</v>
      </c>
      <c r="N135" s="52">
        <f>+'DAY28'!N135+'DAY29'!F135</f>
        <v>0</v>
      </c>
      <c r="O135" s="276">
        <f>+'DAY28'!O135+'DAY29'!G135</f>
        <v>754</v>
      </c>
      <c r="P135" s="53">
        <f t="shared" si="79"/>
        <v>0</v>
      </c>
      <c r="Q135" s="54">
        <f t="shared" si="80"/>
        <v>0</v>
      </c>
      <c r="R135" s="55">
        <f t="shared" si="81"/>
        <v>0</v>
      </c>
      <c r="S135" s="52">
        <f t="shared" si="82"/>
        <v>0</v>
      </c>
      <c r="T135" s="276">
        <f t="shared" si="83"/>
        <v>26</v>
      </c>
      <c r="U135" s="62">
        <f t="shared" si="84"/>
        <v>0</v>
      </c>
    </row>
    <row r="136" spans="1:21" x14ac:dyDescent="0.25">
      <c r="A136" s="80" t="s">
        <v>123</v>
      </c>
      <c r="B136" s="52">
        <f>'DAY28'!H136</f>
        <v>0</v>
      </c>
      <c r="C136" s="53">
        <v>0</v>
      </c>
      <c r="D136" s="54">
        <v>0</v>
      </c>
      <c r="E136" s="55">
        <v>0</v>
      </c>
      <c r="F136" s="52">
        <v>0</v>
      </c>
      <c r="G136" s="276">
        <v>0</v>
      </c>
      <c r="H136" s="54">
        <f>+(Table131[[#This Row],[OPENING ]]+Table131[[#This Row],[RECEIPTS]]+Table131[[#This Row],[RETURNS]])-(Table131[[#This Row],[EXCHANGED]]+Table131[[#This Row],[SALES]]+Table131[[#This Row],[ISSUES]])</f>
        <v>0</v>
      </c>
      <c r="I136" s="53">
        <v>0</v>
      </c>
      <c r="J136" s="58">
        <f t="shared" si="34"/>
        <v>0</v>
      </c>
      <c r="K136" s="53">
        <f>+'DAY28'!K136+'DAY29'!C136</f>
        <v>0</v>
      </c>
      <c r="L136" s="54">
        <f>+'DAY28'!L136+'DAY29'!D136</f>
        <v>0</v>
      </c>
      <c r="M136" s="55">
        <f>+'DAY28'!M136+'DAY29'!E136</f>
        <v>0</v>
      </c>
      <c r="N136" s="52">
        <f>+'DAY28'!N136+'DAY29'!F136</f>
        <v>0</v>
      </c>
      <c r="O136" s="276">
        <f>+'DAY28'!O136+'DAY29'!G136</f>
        <v>0</v>
      </c>
      <c r="P136" s="53">
        <f t="shared" si="79"/>
        <v>0</v>
      </c>
      <c r="Q136" s="54">
        <f t="shared" si="80"/>
        <v>0</v>
      </c>
      <c r="R136" s="55">
        <f t="shared" si="81"/>
        <v>0</v>
      </c>
      <c r="S136" s="52">
        <f t="shared" si="82"/>
        <v>0</v>
      </c>
      <c r="T136" s="276">
        <f t="shared" si="83"/>
        <v>0</v>
      </c>
      <c r="U136" s="62">
        <f t="shared" si="84"/>
        <v>0</v>
      </c>
    </row>
    <row r="137" spans="1:21" x14ac:dyDescent="0.25">
      <c r="A137" s="80" t="s">
        <v>124</v>
      </c>
      <c r="B137" s="52">
        <f>'DAY28'!H137</f>
        <v>0</v>
      </c>
      <c r="C137" s="53">
        <v>0</v>
      </c>
      <c r="D137" s="54">
        <v>0</v>
      </c>
      <c r="E137" s="55">
        <v>0</v>
      </c>
      <c r="F137" s="52">
        <v>0</v>
      </c>
      <c r="G137" s="276">
        <v>0</v>
      </c>
      <c r="H137" s="54">
        <f>+(Table131[[#This Row],[OPENING ]]+Table131[[#This Row],[RECEIPTS]]+Table131[[#This Row],[RETURNS]])-(Table131[[#This Row],[EXCHANGED]]+Table131[[#This Row],[SALES]]+Table131[[#This Row],[ISSUES]])</f>
        <v>0</v>
      </c>
      <c r="I137" s="53">
        <v>0</v>
      </c>
      <c r="J137" s="58">
        <f t="shared" si="34"/>
        <v>0</v>
      </c>
      <c r="K137" s="53">
        <f>+'DAY28'!K137+'DAY29'!C137</f>
        <v>0</v>
      </c>
      <c r="L137" s="54">
        <f>+'DAY28'!L137+'DAY29'!D137</f>
        <v>0</v>
      </c>
      <c r="M137" s="55">
        <f>+'DAY28'!M137+'DAY29'!E137</f>
        <v>0</v>
      </c>
      <c r="N137" s="52">
        <f>+'DAY28'!N137+'DAY29'!F137</f>
        <v>0</v>
      </c>
      <c r="O137" s="276">
        <f>+'DAY28'!O137+'DAY29'!G137</f>
        <v>0</v>
      </c>
      <c r="P137" s="53">
        <f t="shared" si="79"/>
        <v>0</v>
      </c>
      <c r="Q137" s="54">
        <f t="shared" si="80"/>
        <v>0</v>
      </c>
      <c r="R137" s="55">
        <f t="shared" si="81"/>
        <v>0</v>
      </c>
      <c r="S137" s="52">
        <f t="shared" si="82"/>
        <v>0</v>
      </c>
      <c r="T137" s="276">
        <f t="shared" si="83"/>
        <v>0</v>
      </c>
      <c r="U137" s="62">
        <f t="shared" si="84"/>
        <v>0</v>
      </c>
    </row>
    <row r="138" spans="1:21" x14ac:dyDescent="0.25">
      <c r="A138" s="80" t="s">
        <v>125</v>
      </c>
      <c r="B138" s="52">
        <f>'DAY28'!H138</f>
        <v>0</v>
      </c>
      <c r="C138" s="53">
        <v>0</v>
      </c>
      <c r="D138" s="54">
        <v>0</v>
      </c>
      <c r="E138" s="55">
        <v>0</v>
      </c>
      <c r="F138" s="52">
        <v>0</v>
      </c>
      <c r="G138" s="276">
        <v>0</v>
      </c>
      <c r="H138" s="54">
        <f>+(Table131[[#This Row],[OPENING ]]+Table131[[#This Row],[RECEIPTS]]+Table131[[#This Row],[RETURNS]])-(Table131[[#This Row],[EXCHANGED]]+Table131[[#This Row],[SALES]]+Table131[[#This Row],[ISSUES]])</f>
        <v>0</v>
      </c>
      <c r="I138" s="53">
        <v>0</v>
      </c>
      <c r="J138" s="58">
        <f t="shared" si="34"/>
        <v>0</v>
      </c>
      <c r="K138" s="53">
        <f>+'DAY28'!K138+'DAY29'!C138</f>
        <v>0</v>
      </c>
      <c r="L138" s="54">
        <f>+'DAY28'!L138+'DAY29'!D138</f>
        <v>0</v>
      </c>
      <c r="M138" s="55">
        <f>+'DAY28'!M138+'DAY29'!E138</f>
        <v>0</v>
      </c>
      <c r="N138" s="52">
        <f>+'DAY28'!N138+'DAY29'!F138</f>
        <v>0</v>
      </c>
      <c r="O138" s="276">
        <f>+'DAY28'!O138+'DAY29'!G138</f>
        <v>0</v>
      </c>
      <c r="P138" s="53">
        <f t="shared" si="79"/>
        <v>0</v>
      </c>
      <c r="Q138" s="54">
        <f t="shared" si="80"/>
        <v>0</v>
      </c>
      <c r="R138" s="55">
        <f t="shared" si="81"/>
        <v>0</v>
      </c>
      <c r="S138" s="52">
        <f t="shared" si="82"/>
        <v>0</v>
      </c>
      <c r="T138" s="276">
        <f t="shared" si="83"/>
        <v>0</v>
      </c>
      <c r="U138" s="62">
        <f t="shared" si="84"/>
        <v>0</v>
      </c>
    </row>
    <row r="139" spans="1:21" x14ac:dyDescent="0.25">
      <c r="A139" s="80" t="s">
        <v>172</v>
      </c>
      <c r="B139" s="52">
        <f>'DAY28'!H139</f>
        <v>0</v>
      </c>
      <c r="C139" s="53">
        <v>0</v>
      </c>
      <c r="D139" s="54">
        <v>0</v>
      </c>
      <c r="E139" s="55">
        <v>0</v>
      </c>
      <c r="F139" s="52">
        <v>0</v>
      </c>
      <c r="G139" s="276">
        <v>0</v>
      </c>
      <c r="H139" s="54">
        <f>+(Table131[[#This Row],[OPENING ]]+Table131[[#This Row],[RECEIPTS]]+Table131[[#This Row],[RETURNS]])-(Table131[[#This Row],[EXCHANGED]]+Table131[[#This Row],[SALES]]+Table131[[#This Row],[ISSUES]])</f>
        <v>0</v>
      </c>
      <c r="I139" s="53">
        <v>0</v>
      </c>
      <c r="J139" s="58">
        <f t="shared" si="34"/>
        <v>0</v>
      </c>
      <c r="K139" s="53">
        <f>+'DAY28'!K139+'DAY29'!C139</f>
        <v>0</v>
      </c>
      <c r="L139" s="54">
        <f>+'DAY28'!L139+'DAY29'!D139</f>
        <v>0</v>
      </c>
      <c r="M139" s="55">
        <f>+'DAY28'!M139+'DAY29'!E139</f>
        <v>0</v>
      </c>
      <c r="N139" s="52">
        <f>+'DAY28'!N139+'DAY29'!F139</f>
        <v>0</v>
      </c>
      <c r="O139" s="276">
        <f>+'DAY28'!O139+'DAY29'!G139</f>
        <v>0</v>
      </c>
      <c r="P139" s="53">
        <f t="shared" si="79"/>
        <v>0</v>
      </c>
      <c r="Q139" s="54">
        <f t="shared" si="80"/>
        <v>0</v>
      </c>
      <c r="R139" s="55">
        <f t="shared" si="81"/>
        <v>0</v>
      </c>
      <c r="S139" s="52">
        <f t="shared" si="82"/>
        <v>0</v>
      </c>
      <c r="T139" s="276">
        <f t="shared" si="83"/>
        <v>0</v>
      </c>
      <c r="U139" s="62">
        <f t="shared" si="84"/>
        <v>0</v>
      </c>
    </row>
    <row r="140" spans="1:21" x14ac:dyDescent="0.25">
      <c r="A140" s="80" t="s">
        <v>173</v>
      </c>
      <c r="B140" s="52">
        <f>'DAY28'!H140</f>
        <v>0</v>
      </c>
      <c r="C140" s="53">
        <v>0</v>
      </c>
      <c r="D140" s="54">
        <v>0</v>
      </c>
      <c r="E140" s="55">
        <v>0</v>
      </c>
      <c r="F140" s="52">
        <v>0</v>
      </c>
      <c r="G140" s="276">
        <v>0</v>
      </c>
      <c r="H140" s="54">
        <f>+(Table131[[#This Row],[OPENING ]]+Table131[[#This Row],[RECEIPTS]]+Table131[[#This Row],[RETURNS]])-(Table131[[#This Row],[EXCHANGED]]+Table131[[#This Row],[SALES]]+Table131[[#This Row],[ISSUES]])</f>
        <v>0</v>
      </c>
      <c r="I140" s="53">
        <v>0</v>
      </c>
      <c r="J140" s="58">
        <f t="shared" si="34"/>
        <v>0</v>
      </c>
      <c r="K140" s="53">
        <f>+'DAY28'!K140+'DAY29'!C140</f>
        <v>0</v>
      </c>
      <c r="L140" s="54">
        <f>+'DAY28'!L140+'DAY29'!D140</f>
        <v>0</v>
      </c>
      <c r="M140" s="55">
        <f>+'DAY28'!M140+'DAY29'!E140</f>
        <v>0</v>
      </c>
      <c r="N140" s="52">
        <f>+'DAY28'!N140+'DAY29'!F140</f>
        <v>0</v>
      </c>
      <c r="O140" s="276">
        <f>+'DAY28'!O140+'DAY29'!G140</f>
        <v>0</v>
      </c>
      <c r="P140" s="53">
        <f t="shared" si="79"/>
        <v>0</v>
      </c>
      <c r="Q140" s="54">
        <f t="shared" si="80"/>
        <v>0</v>
      </c>
      <c r="R140" s="55">
        <f t="shared" si="81"/>
        <v>0</v>
      </c>
      <c r="S140" s="52">
        <f t="shared" si="82"/>
        <v>0</v>
      </c>
      <c r="T140" s="276">
        <f t="shared" si="83"/>
        <v>0</v>
      </c>
      <c r="U140" s="62">
        <f t="shared" si="84"/>
        <v>0</v>
      </c>
    </row>
    <row r="141" spans="1:21" x14ac:dyDescent="0.25">
      <c r="A141" s="80" t="s">
        <v>177</v>
      </c>
      <c r="B141" s="52">
        <f>'DAY28'!H141</f>
        <v>0</v>
      </c>
      <c r="C141" s="53">
        <v>0</v>
      </c>
      <c r="D141" s="54">
        <v>0</v>
      </c>
      <c r="E141" s="55">
        <v>0</v>
      </c>
      <c r="F141" s="52">
        <v>0</v>
      </c>
      <c r="G141" s="276">
        <v>0</v>
      </c>
      <c r="H141" s="54">
        <f>+(Table131[[#This Row],[OPENING ]]+Table131[[#This Row],[RECEIPTS]]+Table131[[#This Row],[RETURNS]])-(Table131[[#This Row],[EXCHANGED]]+Table131[[#This Row],[SALES]]+Table131[[#This Row],[ISSUES]])</f>
        <v>0</v>
      </c>
      <c r="I141" s="53">
        <v>0</v>
      </c>
      <c r="J141" s="58">
        <f t="shared" si="34"/>
        <v>0</v>
      </c>
      <c r="K141" s="53">
        <f>+'DAY28'!K141+'DAY29'!C141</f>
        <v>0</v>
      </c>
      <c r="L141" s="54">
        <f>+'DAY28'!L141+'DAY29'!D141</f>
        <v>0</v>
      </c>
      <c r="M141" s="55">
        <f>+'DAY28'!M141+'DAY29'!E141</f>
        <v>0</v>
      </c>
      <c r="N141" s="52">
        <f>+'DAY28'!N141+'DAY29'!F141</f>
        <v>0</v>
      </c>
      <c r="O141" s="276">
        <f>+'DAY28'!O141+'DAY29'!G141</f>
        <v>0</v>
      </c>
      <c r="P141" s="53">
        <f t="shared" si="79"/>
        <v>0</v>
      </c>
      <c r="Q141" s="54">
        <f t="shared" si="80"/>
        <v>0</v>
      </c>
      <c r="R141" s="55">
        <f t="shared" si="81"/>
        <v>0</v>
      </c>
      <c r="S141" s="52">
        <f t="shared" si="82"/>
        <v>0</v>
      </c>
      <c r="T141" s="276">
        <f t="shared" si="83"/>
        <v>0</v>
      </c>
      <c r="U141" s="62">
        <f t="shared" si="84"/>
        <v>0</v>
      </c>
    </row>
    <row r="142" spans="1:21" x14ac:dyDescent="0.25">
      <c r="A142" s="80" t="s">
        <v>176</v>
      </c>
      <c r="B142" s="52">
        <f>'DAY28'!H142</f>
        <v>0</v>
      </c>
      <c r="C142" s="53">
        <v>0</v>
      </c>
      <c r="D142" s="54">
        <v>0</v>
      </c>
      <c r="E142" s="55">
        <v>0</v>
      </c>
      <c r="F142" s="52">
        <v>0</v>
      </c>
      <c r="G142" s="276">
        <v>0</v>
      </c>
      <c r="H142" s="54">
        <f>+(Table131[[#This Row],[OPENING ]]+Table131[[#This Row],[RECEIPTS]]+Table131[[#This Row],[RETURNS]])-(Table131[[#This Row],[EXCHANGED]]+Table131[[#This Row],[SALES]]+Table131[[#This Row],[ISSUES]])</f>
        <v>0</v>
      </c>
      <c r="I142" s="53">
        <v>0</v>
      </c>
      <c r="J142" s="58">
        <f t="shared" si="34"/>
        <v>0</v>
      </c>
      <c r="K142" s="53">
        <f>+'DAY28'!K142+'DAY29'!C142</f>
        <v>0</v>
      </c>
      <c r="L142" s="54">
        <f>+'DAY28'!L142+'DAY29'!D142</f>
        <v>0</v>
      </c>
      <c r="M142" s="55">
        <f>+'DAY28'!M142+'DAY29'!E142</f>
        <v>0</v>
      </c>
      <c r="N142" s="52">
        <f>+'DAY28'!N142+'DAY29'!F142</f>
        <v>0</v>
      </c>
      <c r="O142" s="276">
        <f>+'DAY28'!O142+'DAY29'!G142</f>
        <v>0</v>
      </c>
      <c r="P142" s="53">
        <f t="shared" si="79"/>
        <v>0</v>
      </c>
      <c r="Q142" s="54">
        <f t="shared" si="80"/>
        <v>0</v>
      </c>
      <c r="R142" s="55">
        <f t="shared" si="81"/>
        <v>0</v>
      </c>
      <c r="S142" s="52">
        <f t="shared" si="82"/>
        <v>0</v>
      </c>
      <c r="T142" s="276">
        <f t="shared" si="83"/>
        <v>0</v>
      </c>
      <c r="U142" s="62">
        <f t="shared" si="84"/>
        <v>0</v>
      </c>
    </row>
    <row r="143" spans="1:21" x14ac:dyDescent="0.25">
      <c r="A143" s="80" t="s">
        <v>210</v>
      </c>
      <c r="B143" s="52">
        <f>'DAY28'!H143</f>
        <v>0</v>
      </c>
      <c r="C143" s="53">
        <v>0</v>
      </c>
      <c r="D143" s="54">
        <v>0</v>
      </c>
      <c r="E143" s="55">
        <v>0</v>
      </c>
      <c r="F143" s="52">
        <v>0</v>
      </c>
      <c r="G143" s="276">
        <v>0</v>
      </c>
      <c r="H143" s="54">
        <f>+(Table131[[#This Row],[OPENING ]]+Table131[[#This Row],[RECEIPTS]]+Table131[[#This Row],[RETURNS]])-(Table131[[#This Row],[EXCHANGED]]+Table131[[#This Row],[SALES]]+Table131[[#This Row],[ISSUES]])</f>
        <v>0</v>
      </c>
      <c r="I143" s="53">
        <v>0</v>
      </c>
      <c r="J143" s="58">
        <f t="shared" si="34"/>
        <v>0</v>
      </c>
      <c r="K143" s="53">
        <f>+'DAY28'!K143+'DAY29'!C143</f>
        <v>0</v>
      </c>
      <c r="L143" s="54">
        <f>+'DAY28'!L143+'DAY29'!D143</f>
        <v>0</v>
      </c>
      <c r="M143" s="55">
        <f>+'DAY28'!M143+'DAY29'!E143</f>
        <v>0</v>
      </c>
      <c r="N143" s="52">
        <f>+'DAY28'!N143+'DAY29'!F143</f>
        <v>0</v>
      </c>
      <c r="O143" s="276">
        <f>+'DAY28'!O143+'DAY29'!G143</f>
        <v>0</v>
      </c>
      <c r="P143" s="53">
        <f t="shared" si="79"/>
        <v>0</v>
      </c>
      <c r="Q143" s="54">
        <f t="shared" si="80"/>
        <v>0</v>
      </c>
      <c r="R143" s="55">
        <f t="shared" si="81"/>
        <v>0</v>
      </c>
      <c r="S143" s="52">
        <f t="shared" si="82"/>
        <v>0</v>
      </c>
      <c r="T143" s="276">
        <f t="shared" si="83"/>
        <v>0</v>
      </c>
      <c r="U143" s="62">
        <f t="shared" si="84"/>
        <v>0</v>
      </c>
    </row>
    <row r="144" spans="1:21" x14ac:dyDescent="0.25">
      <c r="A144" s="80" t="s">
        <v>211</v>
      </c>
      <c r="B144" s="52">
        <f>'DAY28'!H144</f>
        <v>0</v>
      </c>
      <c r="C144" s="53">
        <v>0</v>
      </c>
      <c r="D144" s="54">
        <v>0</v>
      </c>
      <c r="E144" s="55">
        <v>0</v>
      </c>
      <c r="F144" s="52">
        <v>0</v>
      </c>
      <c r="G144" s="276">
        <v>0</v>
      </c>
      <c r="H144" s="54">
        <f>+(Table131[[#This Row],[OPENING ]]+Table131[[#This Row],[RECEIPTS]]+Table131[[#This Row],[RETURNS]])-(Table131[[#This Row],[EXCHANGED]]+Table131[[#This Row],[SALES]]+Table131[[#This Row],[ISSUES]])</f>
        <v>0</v>
      </c>
      <c r="I144" s="53">
        <v>0</v>
      </c>
      <c r="J144" s="58">
        <f t="shared" si="34"/>
        <v>0</v>
      </c>
      <c r="K144" s="53">
        <f>+'DAY28'!K144+'DAY29'!C144</f>
        <v>0</v>
      </c>
      <c r="L144" s="54">
        <f>+'DAY28'!L144+'DAY29'!D144</f>
        <v>0</v>
      </c>
      <c r="M144" s="55">
        <f>+'DAY28'!M144+'DAY29'!E144</f>
        <v>0</v>
      </c>
      <c r="N144" s="52">
        <f>+'DAY28'!N144+'DAY29'!F144</f>
        <v>0</v>
      </c>
      <c r="O144" s="276">
        <f>+'DAY28'!O144+'DAY29'!G144</f>
        <v>0</v>
      </c>
      <c r="P144" s="53">
        <f t="shared" si="79"/>
        <v>0</v>
      </c>
      <c r="Q144" s="54">
        <f t="shared" si="80"/>
        <v>0</v>
      </c>
      <c r="R144" s="55">
        <f t="shared" si="81"/>
        <v>0</v>
      </c>
      <c r="S144" s="52">
        <f t="shared" si="82"/>
        <v>0</v>
      </c>
      <c r="T144" s="276">
        <f t="shared" si="83"/>
        <v>0</v>
      </c>
      <c r="U144" s="62">
        <f t="shared" si="84"/>
        <v>0</v>
      </c>
    </row>
    <row r="145" spans="1:21" x14ac:dyDescent="0.25">
      <c r="A145" s="80" t="s">
        <v>214</v>
      </c>
      <c r="B145" s="52">
        <f>'DAY28'!H145</f>
        <v>0</v>
      </c>
      <c r="C145" s="53">
        <v>0</v>
      </c>
      <c r="D145" s="54">
        <v>0</v>
      </c>
      <c r="E145" s="55">
        <v>0</v>
      </c>
      <c r="F145" s="52">
        <v>0</v>
      </c>
      <c r="G145" s="276">
        <v>0</v>
      </c>
      <c r="H145" s="54">
        <f>+(Table131[[#This Row],[OPENING ]]+Table131[[#This Row],[RECEIPTS]]+Table131[[#This Row],[RETURNS]])-(Table131[[#This Row],[EXCHANGED]]+Table131[[#This Row],[SALES]]+Table131[[#This Row],[ISSUES]])</f>
        <v>0</v>
      </c>
      <c r="I145" s="53">
        <v>0</v>
      </c>
      <c r="J145" s="58">
        <f t="shared" si="34"/>
        <v>0</v>
      </c>
      <c r="K145" s="53">
        <f>+'DAY28'!K145+'DAY29'!C145</f>
        <v>0</v>
      </c>
      <c r="L145" s="54">
        <f>+'DAY28'!L145+'DAY29'!D145</f>
        <v>0</v>
      </c>
      <c r="M145" s="55">
        <f>+'DAY28'!M145+'DAY29'!E145</f>
        <v>0</v>
      </c>
      <c r="N145" s="52">
        <f>+'DAY28'!N145+'DAY29'!F145</f>
        <v>0</v>
      </c>
      <c r="O145" s="276">
        <f>+'DAY28'!O145+'DAY29'!G145</f>
        <v>0</v>
      </c>
      <c r="P145" s="53">
        <f t="shared" si="79"/>
        <v>0</v>
      </c>
      <c r="Q145" s="54">
        <f t="shared" si="80"/>
        <v>0</v>
      </c>
      <c r="R145" s="55">
        <f t="shared" si="81"/>
        <v>0</v>
      </c>
      <c r="S145" s="52">
        <f t="shared" si="82"/>
        <v>0</v>
      </c>
      <c r="T145" s="276">
        <f t="shared" si="83"/>
        <v>0</v>
      </c>
      <c r="U145" s="62">
        <f t="shared" si="84"/>
        <v>0</v>
      </c>
    </row>
    <row r="146" spans="1:21" x14ac:dyDescent="0.25">
      <c r="A146" s="80" t="s">
        <v>215</v>
      </c>
      <c r="B146" s="52">
        <f>'DAY28'!H146</f>
        <v>0</v>
      </c>
      <c r="C146" s="53">
        <v>0</v>
      </c>
      <c r="D146" s="54">
        <v>0</v>
      </c>
      <c r="E146" s="55">
        <v>0</v>
      </c>
      <c r="F146" s="52">
        <v>0</v>
      </c>
      <c r="G146" s="276">
        <v>0</v>
      </c>
      <c r="H146" s="54">
        <f>+(Table131[[#This Row],[OPENING ]]+Table131[[#This Row],[RECEIPTS]]+Table131[[#This Row],[RETURNS]])-(Table131[[#This Row],[EXCHANGED]]+Table131[[#This Row],[SALES]]+Table131[[#This Row],[ISSUES]])</f>
        <v>0</v>
      </c>
      <c r="I146" s="53">
        <v>0</v>
      </c>
      <c r="J146" s="58">
        <f t="shared" si="34"/>
        <v>0</v>
      </c>
      <c r="K146" s="53">
        <f>+'DAY28'!K146+'DAY29'!C146</f>
        <v>0</v>
      </c>
      <c r="L146" s="54">
        <f>+'DAY28'!L146+'DAY29'!D146</f>
        <v>0</v>
      </c>
      <c r="M146" s="55">
        <f>+'DAY28'!M146+'DAY29'!E146</f>
        <v>0</v>
      </c>
      <c r="N146" s="52">
        <f>+'DAY28'!N146+'DAY29'!F146</f>
        <v>0</v>
      </c>
      <c r="O146" s="276">
        <f>+'DAY28'!O146+'DAY29'!G146</f>
        <v>0</v>
      </c>
      <c r="P146" s="53">
        <f t="shared" si="79"/>
        <v>0</v>
      </c>
      <c r="Q146" s="54">
        <f t="shared" si="80"/>
        <v>0</v>
      </c>
      <c r="R146" s="55">
        <f t="shared" si="81"/>
        <v>0</v>
      </c>
      <c r="S146" s="52">
        <f t="shared" si="82"/>
        <v>0</v>
      </c>
      <c r="T146" s="276">
        <f t="shared" si="83"/>
        <v>0</v>
      </c>
      <c r="U146" s="62">
        <f t="shared" si="84"/>
        <v>0</v>
      </c>
    </row>
    <row r="147" spans="1:21" x14ac:dyDescent="0.25">
      <c r="A147" s="80" t="s">
        <v>233</v>
      </c>
      <c r="B147" s="52">
        <f>'DAY28'!H147</f>
        <v>0</v>
      </c>
      <c r="C147" s="53">
        <v>0</v>
      </c>
      <c r="D147" s="54">
        <v>0</v>
      </c>
      <c r="E147" s="55">
        <v>0</v>
      </c>
      <c r="F147" s="52">
        <v>0</v>
      </c>
      <c r="G147" s="276">
        <v>0</v>
      </c>
      <c r="H147" s="54">
        <f>+(Table131[[#This Row],[OPENING ]]+Table131[[#This Row],[RECEIPTS]]+Table131[[#This Row],[RETURNS]])-(Table131[[#This Row],[EXCHANGED]]+Table131[[#This Row],[SALES]]+Table131[[#This Row],[ISSUES]])</f>
        <v>0</v>
      </c>
      <c r="I147" s="53">
        <v>0</v>
      </c>
      <c r="J147" s="58">
        <f t="shared" si="34"/>
        <v>0</v>
      </c>
      <c r="K147" s="53">
        <f>+'DAY28'!K147+'DAY29'!C147</f>
        <v>0</v>
      </c>
      <c r="L147" s="54">
        <f>+'DAY28'!L147+'DAY29'!D147</f>
        <v>0</v>
      </c>
      <c r="M147" s="55">
        <f>+'DAY28'!M147+'DAY29'!E147</f>
        <v>0</v>
      </c>
      <c r="N147" s="52">
        <f>+'DAY28'!N147+'DAY29'!F147</f>
        <v>0</v>
      </c>
      <c r="O147" s="276">
        <f>+'DAY28'!O147+'DAY29'!G147</f>
        <v>0</v>
      </c>
      <c r="P147" s="53">
        <f t="shared" si="79"/>
        <v>0</v>
      </c>
      <c r="Q147" s="54">
        <f t="shared" si="80"/>
        <v>0</v>
      </c>
      <c r="R147" s="55">
        <f t="shared" si="81"/>
        <v>0</v>
      </c>
      <c r="S147" s="52">
        <f t="shared" si="82"/>
        <v>0</v>
      </c>
      <c r="T147" s="276">
        <f t="shared" si="83"/>
        <v>0</v>
      </c>
      <c r="U147" s="62">
        <f t="shared" si="84"/>
        <v>0</v>
      </c>
    </row>
    <row r="148" spans="1:21" x14ac:dyDescent="0.25">
      <c r="A148" s="80" t="s">
        <v>236</v>
      </c>
      <c r="B148" s="52">
        <f>'DAY28'!H148</f>
        <v>0</v>
      </c>
      <c r="C148" s="53">
        <v>0</v>
      </c>
      <c r="D148" s="54">
        <v>0</v>
      </c>
      <c r="E148" s="55">
        <v>0</v>
      </c>
      <c r="F148" s="52">
        <v>0</v>
      </c>
      <c r="G148" s="276">
        <v>0</v>
      </c>
      <c r="H148" s="54">
        <f>+(Table131[[#This Row],[OPENING ]]+Table131[[#This Row],[RECEIPTS]]+Table131[[#This Row],[RETURNS]])-(Table131[[#This Row],[EXCHANGED]]+Table131[[#This Row],[SALES]]+Table131[[#This Row],[ISSUES]])</f>
        <v>0</v>
      </c>
      <c r="I148" s="53">
        <v>0</v>
      </c>
      <c r="J148" s="58">
        <f t="shared" si="34"/>
        <v>0</v>
      </c>
      <c r="K148" s="53">
        <f>+'DAY28'!K148+'DAY29'!C148</f>
        <v>0</v>
      </c>
      <c r="L148" s="54">
        <f>+'DAY28'!L148+'DAY29'!D148</f>
        <v>0</v>
      </c>
      <c r="M148" s="55">
        <f>+'DAY28'!M148+'DAY29'!E148</f>
        <v>0</v>
      </c>
      <c r="N148" s="52">
        <f>+'DAY28'!N148+'DAY29'!F148</f>
        <v>0</v>
      </c>
      <c r="O148" s="276">
        <f>+'DAY28'!O148+'DAY29'!G148</f>
        <v>0</v>
      </c>
      <c r="P148" s="53">
        <f t="shared" si="79"/>
        <v>0</v>
      </c>
      <c r="Q148" s="54">
        <f t="shared" si="80"/>
        <v>0</v>
      </c>
      <c r="R148" s="55">
        <f t="shared" si="81"/>
        <v>0</v>
      </c>
      <c r="S148" s="52">
        <f t="shared" si="82"/>
        <v>0</v>
      </c>
      <c r="T148" s="276">
        <f t="shared" si="83"/>
        <v>0</v>
      </c>
      <c r="U148" s="62">
        <f t="shared" si="84"/>
        <v>0</v>
      </c>
    </row>
    <row r="149" spans="1:21" ht="15.75" thickBot="1" x14ac:dyDescent="0.3">
      <c r="A149" s="142"/>
      <c r="B149" s="52">
        <f>'DAY28'!H149</f>
        <v>0</v>
      </c>
      <c r="C149" s="144">
        <v>0</v>
      </c>
      <c r="D149" s="145">
        <v>0</v>
      </c>
      <c r="E149" s="146">
        <v>0</v>
      </c>
      <c r="F149" s="143">
        <v>0</v>
      </c>
      <c r="G149" s="298">
        <v>0</v>
      </c>
      <c r="H149" s="54">
        <f>+(Table131[[#This Row],[OPENING ]]+Table131[[#This Row],[RECEIPTS]]+Table131[[#This Row],[RETURNS]])-(Table131[[#This Row],[EXCHANGED]]+Table131[[#This Row],[SALES]]+Table131[[#This Row],[ISSUES]])</f>
        <v>0</v>
      </c>
      <c r="I149" s="144">
        <v>0</v>
      </c>
      <c r="J149" s="148">
        <f t="shared" si="34"/>
        <v>0</v>
      </c>
      <c r="K149" s="53">
        <f>+'DAY28'!K149+'DAY29'!C149</f>
        <v>0</v>
      </c>
      <c r="L149" s="54">
        <f>+'DAY28'!L149+'DAY29'!D149</f>
        <v>0</v>
      </c>
      <c r="M149" s="55">
        <f>+'DAY28'!M149+'DAY29'!E149</f>
        <v>0</v>
      </c>
      <c r="N149" s="52">
        <f>+'DAY28'!N149+'DAY29'!F149</f>
        <v>0</v>
      </c>
      <c r="O149" s="276">
        <f>+'DAY28'!O149+'DAY29'!G149</f>
        <v>0</v>
      </c>
      <c r="P149" s="53">
        <f t="shared" si="79"/>
        <v>0</v>
      </c>
      <c r="Q149" s="54">
        <f t="shared" si="80"/>
        <v>0</v>
      </c>
      <c r="R149" s="55">
        <f t="shared" si="81"/>
        <v>0</v>
      </c>
      <c r="S149" s="52">
        <f t="shared" si="82"/>
        <v>0</v>
      </c>
      <c r="T149" s="276">
        <f t="shared" si="83"/>
        <v>0</v>
      </c>
      <c r="U149" s="167">
        <f t="shared" si="84"/>
        <v>0</v>
      </c>
    </row>
    <row r="150" spans="1:21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85">SUM(C128:C149)</f>
        <v>0</v>
      </c>
      <c r="D150" s="162">
        <f t="shared" si="85"/>
        <v>0</v>
      </c>
      <c r="E150" s="163">
        <f t="shared" si="85"/>
        <v>0</v>
      </c>
      <c r="F150" s="160">
        <f t="shared" si="85"/>
        <v>0</v>
      </c>
      <c r="G150" s="277">
        <f t="shared" ref="G150:T150" si="86">SUM(G128:G149)</f>
        <v>0</v>
      </c>
      <c r="H150" s="160">
        <f t="shared" si="86"/>
        <v>5847.2999999999993</v>
      </c>
      <c r="I150" s="161">
        <f t="shared" si="86"/>
        <v>0</v>
      </c>
      <c r="J150" s="165">
        <f t="shared" si="86"/>
        <v>-5847.2999999999993</v>
      </c>
      <c r="K150" s="161">
        <f t="shared" si="86"/>
        <v>20</v>
      </c>
      <c r="L150" s="174">
        <f t="shared" si="86"/>
        <v>0</v>
      </c>
      <c r="M150" s="163">
        <f t="shared" si="86"/>
        <v>0</v>
      </c>
      <c r="N150" s="160">
        <f t="shared" si="86"/>
        <v>0</v>
      </c>
      <c r="O150" s="277">
        <f t="shared" si="86"/>
        <v>2006.8</v>
      </c>
      <c r="P150" s="161">
        <f t="shared" si="86"/>
        <v>0.68965517241379315</v>
      </c>
      <c r="Q150" s="162">
        <f t="shared" si="86"/>
        <v>0</v>
      </c>
      <c r="R150" s="163">
        <f t="shared" si="86"/>
        <v>0</v>
      </c>
      <c r="S150" s="160">
        <f t="shared" si="86"/>
        <v>0</v>
      </c>
      <c r="T150" s="277">
        <f t="shared" si="86"/>
        <v>69.2</v>
      </c>
      <c r="U150" s="166">
        <f t="shared" si="84"/>
        <v>83.66474245115451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'DAY28'!H153</f>
        <v>0</v>
      </c>
      <c r="C153" s="53">
        <v>0</v>
      </c>
      <c r="D153" s="54">
        <v>0</v>
      </c>
      <c r="E153" s="55">
        <v>0</v>
      </c>
      <c r="F153" s="52">
        <v>0</v>
      </c>
      <c r="G153" s="276">
        <v>0</v>
      </c>
      <c r="H153" s="54">
        <f>+(Table131[[#This Row],[OPENING ]]+Table131[[#This Row],[RECEIPTS]]+Table131[[#This Row],[RETURNS]])-(Table131[[#This Row],[EXCHANGED]]+Table131[[#This Row],[SALES]]+Table131[[#This Row],[ISSUES]])</f>
        <v>0</v>
      </c>
      <c r="I153" s="53">
        <v>0</v>
      </c>
      <c r="J153" s="58">
        <f t="shared" si="34"/>
        <v>0</v>
      </c>
      <c r="K153" s="53">
        <f>+'DAY28'!K153+'DAY29'!C153</f>
        <v>0</v>
      </c>
      <c r="L153" s="54">
        <f>+'DAY28'!L153+'DAY29'!D153</f>
        <v>0</v>
      </c>
      <c r="M153" s="55">
        <f>+'DAY28'!M153+'DAY29'!E153</f>
        <v>0</v>
      </c>
      <c r="N153" s="52">
        <f>+'DAY28'!N153+'DAY29'!F153</f>
        <v>0</v>
      </c>
      <c r="O153" s="276">
        <f>+'DAY28'!O153+'DAY29'!G153</f>
        <v>0</v>
      </c>
      <c r="P153" s="53">
        <f t="shared" ref="P153" si="87">+K153/29</f>
        <v>0</v>
      </c>
      <c r="Q153" s="54">
        <f t="shared" ref="Q153" si="88">+L153/29</f>
        <v>0</v>
      </c>
      <c r="R153" s="55">
        <f t="shared" ref="R153" si="89">+M153/29</f>
        <v>0</v>
      </c>
      <c r="S153" s="52">
        <f t="shared" ref="S153" si="90">+N153/29</f>
        <v>0</v>
      </c>
      <c r="T153" s="276">
        <f t="shared" ref="T153" si="91">+O153/29</f>
        <v>0</v>
      </c>
      <c r="U153" s="62">
        <f t="shared" si="84"/>
        <v>0</v>
      </c>
    </row>
    <row r="154" spans="1:21" x14ac:dyDescent="0.25">
      <c r="A154" s="318" t="s">
        <v>67</v>
      </c>
      <c r="B154" s="52">
        <f>'DAY28'!H154</f>
        <v>7.6</v>
      </c>
      <c r="C154" s="53">
        <v>0</v>
      </c>
      <c r="D154" s="54">
        <v>0</v>
      </c>
      <c r="E154" s="55">
        <v>0</v>
      </c>
      <c r="F154" s="52">
        <v>0</v>
      </c>
      <c r="G154" s="276">
        <v>0</v>
      </c>
      <c r="H154" s="54">
        <f>+(Table131[[#This Row],[OPENING ]]+Table131[[#This Row],[RECEIPTS]]+Table131[[#This Row],[RETURNS]])-(Table131[[#This Row],[EXCHANGED]]+Table131[[#This Row],[SALES]]+Table131[[#This Row],[ISSUES]])</f>
        <v>7.6</v>
      </c>
      <c r="I154" s="53">
        <v>0</v>
      </c>
      <c r="J154" s="58">
        <f t="shared" si="34"/>
        <v>-7.6</v>
      </c>
      <c r="K154" s="53">
        <f>+'DAY28'!K154+'DAY29'!C154</f>
        <v>0</v>
      </c>
      <c r="L154" s="54">
        <f>+'DAY28'!L154+'DAY29'!D154</f>
        <v>0</v>
      </c>
      <c r="M154" s="55">
        <f>+'DAY28'!M154+'DAY29'!E154</f>
        <v>0</v>
      </c>
      <c r="N154" s="52">
        <f>+'DAY28'!N154+'DAY29'!F154</f>
        <v>0</v>
      </c>
      <c r="O154" s="276">
        <f>+'DAY28'!O154+'DAY29'!G154</f>
        <v>0</v>
      </c>
      <c r="P154" s="53">
        <f t="shared" ref="P154:P213" si="92">+K154/29</f>
        <v>0</v>
      </c>
      <c r="Q154" s="54">
        <f t="shared" ref="Q154:Q213" si="93">+L154/29</f>
        <v>0</v>
      </c>
      <c r="R154" s="55">
        <f t="shared" ref="R154:R213" si="94">+M154/29</f>
        <v>0</v>
      </c>
      <c r="S154" s="52">
        <f t="shared" ref="S154:S213" si="95">+N154/29</f>
        <v>0</v>
      </c>
      <c r="T154" s="276">
        <f t="shared" ref="T154:T213" si="96">+O154/29</f>
        <v>0</v>
      </c>
      <c r="U154" s="62">
        <f t="shared" si="84"/>
        <v>0</v>
      </c>
    </row>
    <row r="155" spans="1:21" x14ac:dyDescent="0.25">
      <c r="A155" s="318" t="s">
        <v>68</v>
      </c>
      <c r="B155" s="52">
        <f>'DAY28'!H155</f>
        <v>0</v>
      </c>
      <c r="C155" s="53">
        <v>0</v>
      </c>
      <c r="D155" s="54">
        <v>0</v>
      </c>
      <c r="E155" s="55">
        <v>0</v>
      </c>
      <c r="F155" s="52">
        <v>0</v>
      </c>
      <c r="G155" s="276">
        <v>0</v>
      </c>
      <c r="H155" s="54">
        <f>+(Table131[[#This Row],[OPENING ]]+Table131[[#This Row],[RECEIPTS]]+Table131[[#This Row],[RETURNS]])-(Table131[[#This Row],[EXCHANGED]]+Table131[[#This Row],[SALES]]+Table131[[#This Row],[ISSUES]])</f>
        <v>0</v>
      </c>
      <c r="I155" s="53">
        <v>0</v>
      </c>
      <c r="J155" s="58">
        <f t="shared" si="34"/>
        <v>0</v>
      </c>
      <c r="K155" s="53">
        <f>+'DAY28'!K155+'DAY29'!C155</f>
        <v>0</v>
      </c>
      <c r="L155" s="54">
        <f>+'DAY28'!L155+'DAY29'!D155</f>
        <v>0</v>
      </c>
      <c r="M155" s="55">
        <f>+'DAY28'!M155+'DAY29'!E155</f>
        <v>0</v>
      </c>
      <c r="N155" s="52">
        <f>+'DAY28'!N155+'DAY29'!F155</f>
        <v>0</v>
      </c>
      <c r="O155" s="276">
        <f>+'DAY28'!O155+'DAY29'!G155</f>
        <v>0</v>
      </c>
      <c r="P155" s="53">
        <f t="shared" si="92"/>
        <v>0</v>
      </c>
      <c r="Q155" s="54">
        <f t="shared" si="93"/>
        <v>0</v>
      </c>
      <c r="R155" s="55">
        <f t="shared" si="94"/>
        <v>0</v>
      </c>
      <c r="S155" s="52">
        <f t="shared" si="95"/>
        <v>0</v>
      </c>
      <c r="T155" s="276">
        <f t="shared" si="96"/>
        <v>0</v>
      </c>
      <c r="U155" s="62">
        <f t="shared" si="84"/>
        <v>0</v>
      </c>
    </row>
    <row r="156" spans="1:21" x14ac:dyDescent="0.25">
      <c r="A156" s="85" t="s">
        <v>69</v>
      </c>
      <c r="B156" s="52">
        <f>'DAY28'!H156</f>
        <v>0</v>
      </c>
      <c r="C156" s="53">
        <v>0</v>
      </c>
      <c r="D156" s="54">
        <v>0</v>
      </c>
      <c r="E156" s="55">
        <v>0</v>
      </c>
      <c r="F156" s="52">
        <v>0</v>
      </c>
      <c r="G156" s="276">
        <v>0</v>
      </c>
      <c r="H156" s="54">
        <f>+(Table131[[#This Row],[OPENING ]]+Table131[[#This Row],[RECEIPTS]]+Table131[[#This Row],[RETURNS]])-(Table131[[#This Row],[EXCHANGED]]+Table131[[#This Row],[SALES]]+Table131[[#This Row],[ISSUES]])</f>
        <v>0</v>
      </c>
      <c r="I156" s="53">
        <v>0</v>
      </c>
      <c r="J156" s="58">
        <f t="shared" si="34"/>
        <v>0</v>
      </c>
      <c r="K156" s="53">
        <f>+'DAY28'!K156+'DAY29'!C156</f>
        <v>0</v>
      </c>
      <c r="L156" s="54">
        <f>+'DAY28'!L156+'DAY29'!D156</f>
        <v>0</v>
      </c>
      <c r="M156" s="55">
        <f>+'DAY28'!M156+'DAY29'!E156</f>
        <v>0</v>
      </c>
      <c r="N156" s="52">
        <f>+'DAY28'!N156+'DAY29'!F156</f>
        <v>0</v>
      </c>
      <c r="O156" s="276">
        <f>+'DAY28'!O156+'DAY29'!G156</f>
        <v>0</v>
      </c>
      <c r="P156" s="53">
        <f t="shared" si="92"/>
        <v>0</v>
      </c>
      <c r="Q156" s="54">
        <f t="shared" si="93"/>
        <v>0</v>
      </c>
      <c r="R156" s="55">
        <f t="shared" si="94"/>
        <v>0</v>
      </c>
      <c r="S156" s="52">
        <f t="shared" si="95"/>
        <v>0</v>
      </c>
      <c r="T156" s="276">
        <f t="shared" si="96"/>
        <v>0</v>
      </c>
      <c r="U156" s="62">
        <f t="shared" si="84"/>
        <v>0</v>
      </c>
    </row>
    <row r="157" spans="1:21" x14ac:dyDescent="0.25">
      <c r="A157" s="85" t="s">
        <v>70</v>
      </c>
      <c r="B157" s="52">
        <f>'DAY28'!H157</f>
        <v>0</v>
      </c>
      <c r="C157" s="53">
        <v>0</v>
      </c>
      <c r="D157" s="54">
        <v>0</v>
      </c>
      <c r="E157" s="55">
        <v>0</v>
      </c>
      <c r="F157" s="52">
        <v>0</v>
      </c>
      <c r="G157" s="276">
        <v>0</v>
      </c>
      <c r="H157" s="54">
        <f>+(Table131[[#This Row],[OPENING ]]+Table131[[#This Row],[RECEIPTS]]+Table131[[#This Row],[RETURNS]])-(Table131[[#This Row],[EXCHANGED]]+Table131[[#This Row],[SALES]]+Table131[[#This Row],[ISSUES]])</f>
        <v>0</v>
      </c>
      <c r="I157" s="53">
        <v>0</v>
      </c>
      <c r="J157" s="58">
        <f t="shared" ref="J157:J220" si="97">+I157-H157</f>
        <v>0</v>
      </c>
      <c r="K157" s="53">
        <f>+'DAY28'!K157+'DAY29'!C157</f>
        <v>0</v>
      </c>
      <c r="L157" s="54">
        <f>+'DAY28'!L157+'DAY29'!D157</f>
        <v>0</v>
      </c>
      <c r="M157" s="55">
        <f>+'DAY28'!M157+'DAY29'!E157</f>
        <v>0</v>
      </c>
      <c r="N157" s="52">
        <f>+'DAY28'!N157+'DAY29'!F157</f>
        <v>0</v>
      </c>
      <c r="O157" s="276">
        <f>+'DAY28'!O157+'DAY29'!G157</f>
        <v>0</v>
      </c>
      <c r="P157" s="53">
        <f t="shared" si="92"/>
        <v>0</v>
      </c>
      <c r="Q157" s="54">
        <f t="shared" si="93"/>
        <v>0</v>
      </c>
      <c r="R157" s="55">
        <f t="shared" si="94"/>
        <v>0</v>
      </c>
      <c r="S157" s="52">
        <f t="shared" si="95"/>
        <v>0</v>
      </c>
      <c r="T157" s="276">
        <f t="shared" si="96"/>
        <v>0</v>
      </c>
      <c r="U157" s="62">
        <f t="shared" si="84"/>
        <v>0</v>
      </c>
    </row>
    <row r="158" spans="1:21" x14ac:dyDescent="0.25">
      <c r="A158" s="85" t="s">
        <v>71</v>
      </c>
      <c r="B158" s="52">
        <f>'DAY28'!H158</f>
        <v>0</v>
      </c>
      <c r="C158" s="53">
        <v>0</v>
      </c>
      <c r="D158" s="54">
        <v>0</v>
      </c>
      <c r="E158" s="55">
        <v>0</v>
      </c>
      <c r="F158" s="52">
        <v>0</v>
      </c>
      <c r="G158" s="276">
        <v>0</v>
      </c>
      <c r="H158" s="54">
        <f>+(Table131[[#This Row],[OPENING ]]+Table131[[#This Row],[RECEIPTS]]+Table131[[#This Row],[RETURNS]])-(Table131[[#This Row],[EXCHANGED]]+Table131[[#This Row],[SALES]]+Table131[[#This Row],[ISSUES]])</f>
        <v>0</v>
      </c>
      <c r="I158" s="53">
        <v>0</v>
      </c>
      <c r="J158" s="58">
        <f t="shared" si="97"/>
        <v>0</v>
      </c>
      <c r="K158" s="53">
        <f>+'DAY28'!K158+'DAY29'!C158</f>
        <v>0</v>
      </c>
      <c r="L158" s="54">
        <f>+'DAY28'!L158+'DAY29'!D158</f>
        <v>0</v>
      </c>
      <c r="M158" s="55">
        <f>+'DAY28'!M158+'DAY29'!E158</f>
        <v>0</v>
      </c>
      <c r="N158" s="52">
        <f>+'DAY28'!N158+'DAY29'!F158</f>
        <v>0</v>
      </c>
      <c r="O158" s="276">
        <f>+'DAY28'!O158+'DAY29'!G158</f>
        <v>0</v>
      </c>
      <c r="P158" s="53">
        <f t="shared" si="92"/>
        <v>0</v>
      </c>
      <c r="Q158" s="54">
        <f t="shared" si="93"/>
        <v>0</v>
      </c>
      <c r="R158" s="55">
        <f t="shared" si="94"/>
        <v>0</v>
      </c>
      <c r="S158" s="52">
        <f t="shared" si="95"/>
        <v>0</v>
      </c>
      <c r="T158" s="276">
        <f t="shared" si="96"/>
        <v>0</v>
      </c>
      <c r="U158" s="62">
        <f t="shared" si="84"/>
        <v>0</v>
      </c>
    </row>
    <row r="159" spans="1:21" x14ac:dyDescent="0.25">
      <c r="A159" s="86" t="s">
        <v>72</v>
      </c>
      <c r="B159" s="52">
        <f>'DAY28'!H159</f>
        <v>0</v>
      </c>
      <c r="C159" s="53">
        <v>0</v>
      </c>
      <c r="D159" s="54">
        <v>0</v>
      </c>
      <c r="E159" s="55">
        <v>0</v>
      </c>
      <c r="F159" s="52">
        <v>0</v>
      </c>
      <c r="G159" s="276">
        <v>0</v>
      </c>
      <c r="H159" s="54">
        <f>+(Table131[[#This Row],[OPENING ]]+Table131[[#This Row],[RECEIPTS]]+Table131[[#This Row],[RETURNS]])-(Table131[[#This Row],[EXCHANGED]]+Table131[[#This Row],[SALES]]+Table131[[#This Row],[ISSUES]])</f>
        <v>0</v>
      </c>
      <c r="I159" s="53">
        <v>0</v>
      </c>
      <c r="J159" s="58">
        <f t="shared" si="97"/>
        <v>0</v>
      </c>
      <c r="K159" s="53">
        <f>+'DAY28'!K159+'DAY29'!C159</f>
        <v>0</v>
      </c>
      <c r="L159" s="54">
        <f>+'DAY28'!L159+'DAY29'!D159</f>
        <v>0</v>
      </c>
      <c r="M159" s="55">
        <f>+'DAY28'!M159+'DAY29'!E159</f>
        <v>0</v>
      </c>
      <c r="N159" s="52">
        <f>+'DAY28'!N159+'DAY29'!F159</f>
        <v>0</v>
      </c>
      <c r="O159" s="276">
        <f>+'DAY28'!O159+'DAY29'!G159</f>
        <v>0</v>
      </c>
      <c r="P159" s="53">
        <f t="shared" si="92"/>
        <v>0</v>
      </c>
      <c r="Q159" s="54">
        <f t="shared" si="93"/>
        <v>0</v>
      </c>
      <c r="R159" s="55">
        <f t="shared" si="94"/>
        <v>0</v>
      </c>
      <c r="S159" s="52">
        <f t="shared" si="95"/>
        <v>0</v>
      </c>
      <c r="T159" s="276">
        <f t="shared" si="96"/>
        <v>0</v>
      </c>
      <c r="U159" s="62">
        <f t="shared" si="84"/>
        <v>0</v>
      </c>
    </row>
    <row r="160" spans="1:21" x14ac:dyDescent="0.25">
      <c r="A160" s="86" t="s">
        <v>73</v>
      </c>
      <c r="B160" s="52">
        <f>'DAY28'!H160</f>
        <v>0</v>
      </c>
      <c r="C160" s="53">
        <v>0</v>
      </c>
      <c r="D160" s="54">
        <v>0</v>
      </c>
      <c r="E160" s="55">
        <v>0</v>
      </c>
      <c r="F160" s="52">
        <v>0</v>
      </c>
      <c r="G160" s="276">
        <v>0</v>
      </c>
      <c r="H160" s="54">
        <f>+(Table131[[#This Row],[OPENING ]]+Table131[[#This Row],[RECEIPTS]]+Table131[[#This Row],[RETURNS]])-(Table131[[#This Row],[EXCHANGED]]+Table131[[#This Row],[SALES]]+Table131[[#This Row],[ISSUES]])</f>
        <v>0</v>
      </c>
      <c r="I160" s="53">
        <v>0</v>
      </c>
      <c r="J160" s="58">
        <f t="shared" si="97"/>
        <v>0</v>
      </c>
      <c r="K160" s="53">
        <f>+'DAY28'!K160+'DAY29'!C160</f>
        <v>0</v>
      </c>
      <c r="L160" s="54">
        <f>+'DAY28'!L160+'DAY29'!D160</f>
        <v>0</v>
      </c>
      <c r="M160" s="55">
        <f>+'DAY28'!M160+'DAY29'!E160</f>
        <v>0</v>
      </c>
      <c r="N160" s="52">
        <f>+'DAY28'!N160+'DAY29'!F160</f>
        <v>0</v>
      </c>
      <c r="O160" s="276">
        <f>+'DAY28'!O160+'DAY29'!G160</f>
        <v>0</v>
      </c>
      <c r="P160" s="53">
        <f t="shared" si="92"/>
        <v>0</v>
      </c>
      <c r="Q160" s="54">
        <f t="shared" si="93"/>
        <v>0</v>
      </c>
      <c r="R160" s="55">
        <f t="shared" si="94"/>
        <v>0</v>
      </c>
      <c r="S160" s="52">
        <f t="shared" si="95"/>
        <v>0</v>
      </c>
      <c r="T160" s="276">
        <f t="shared" si="96"/>
        <v>0</v>
      </c>
      <c r="U160" s="62">
        <f t="shared" si="84"/>
        <v>0</v>
      </c>
    </row>
    <row r="161" spans="1:21" x14ac:dyDescent="0.25">
      <c r="A161" s="87" t="s">
        <v>74</v>
      </c>
      <c r="B161" s="52">
        <f>'DAY28'!H161</f>
        <v>562</v>
      </c>
      <c r="C161" s="53">
        <v>0</v>
      </c>
      <c r="D161" s="54">
        <v>0</v>
      </c>
      <c r="E161" s="55">
        <v>0</v>
      </c>
      <c r="F161" s="52">
        <v>0</v>
      </c>
      <c r="G161" s="276">
        <v>0</v>
      </c>
      <c r="H161" s="54">
        <f>+(Table131[[#This Row],[OPENING ]]+Table131[[#This Row],[RECEIPTS]]+Table131[[#This Row],[RETURNS]])-(Table131[[#This Row],[EXCHANGED]]+Table131[[#This Row],[SALES]]+Table131[[#This Row],[ISSUES]])</f>
        <v>562</v>
      </c>
      <c r="I161" s="53">
        <v>0</v>
      </c>
      <c r="J161" s="58">
        <f>+I161-H161</f>
        <v>-562</v>
      </c>
      <c r="K161" s="53">
        <f>+'DAY28'!K161+'DAY29'!C161</f>
        <v>0</v>
      </c>
      <c r="L161" s="54">
        <f>+'DAY28'!L161+'DAY29'!D161</f>
        <v>0</v>
      </c>
      <c r="M161" s="55">
        <f>+'DAY28'!M161+'DAY29'!E161</f>
        <v>0</v>
      </c>
      <c r="N161" s="52">
        <f>+'DAY28'!N161+'DAY29'!F161</f>
        <v>0</v>
      </c>
      <c r="O161" s="276">
        <f>+'DAY28'!O161+'DAY29'!G161</f>
        <v>0</v>
      </c>
      <c r="P161" s="53">
        <f t="shared" si="92"/>
        <v>0</v>
      </c>
      <c r="Q161" s="54">
        <f t="shared" si="93"/>
        <v>0</v>
      </c>
      <c r="R161" s="55">
        <f t="shared" si="94"/>
        <v>0</v>
      </c>
      <c r="S161" s="52">
        <f t="shared" si="95"/>
        <v>0</v>
      </c>
      <c r="T161" s="276">
        <f t="shared" si="96"/>
        <v>0</v>
      </c>
      <c r="U161" s="62">
        <f t="shared" si="84"/>
        <v>0</v>
      </c>
    </row>
    <row r="162" spans="1:21" x14ac:dyDescent="0.25">
      <c r="A162" s="88" t="s">
        <v>75</v>
      </c>
      <c r="B162" s="52">
        <f>'DAY28'!H162</f>
        <v>0</v>
      </c>
      <c r="C162" s="53">
        <v>0</v>
      </c>
      <c r="D162" s="54">
        <v>0</v>
      </c>
      <c r="E162" s="55">
        <v>0</v>
      </c>
      <c r="F162" s="52">
        <v>0</v>
      </c>
      <c r="G162" s="276">
        <v>0</v>
      </c>
      <c r="H162" s="54">
        <f>+(Table131[[#This Row],[OPENING ]]+Table131[[#This Row],[RECEIPTS]]+Table131[[#This Row],[RETURNS]])-(Table131[[#This Row],[EXCHANGED]]+Table131[[#This Row],[SALES]]+Table131[[#This Row],[ISSUES]])</f>
        <v>0</v>
      </c>
      <c r="I162" s="53">
        <v>0</v>
      </c>
      <c r="J162" s="58">
        <f t="shared" si="97"/>
        <v>0</v>
      </c>
      <c r="K162" s="53">
        <f>+'DAY28'!K162+'DAY29'!C162</f>
        <v>0</v>
      </c>
      <c r="L162" s="54">
        <f>+'DAY28'!L162+'DAY29'!D162</f>
        <v>0</v>
      </c>
      <c r="M162" s="55">
        <f>+'DAY28'!M162+'DAY29'!E162</f>
        <v>0</v>
      </c>
      <c r="N162" s="52">
        <f>+'DAY28'!N162+'DAY29'!F162</f>
        <v>0</v>
      </c>
      <c r="O162" s="276">
        <f>+'DAY28'!O162+'DAY29'!G162</f>
        <v>0</v>
      </c>
      <c r="P162" s="53">
        <f t="shared" si="92"/>
        <v>0</v>
      </c>
      <c r="Q162" s="54">
        <f t="shared" si="93"/>
        <v>0</v>
      </c>
      <c r="R162" s="55">
        <f t="shared" si="94"/>
        <v>0</v>
      </c>
      <c r="S162" s="52">
        <f t="shared" si="95"/>
        <v>0</v>
      </c>
      <c r="T162" s="276">
        <f t="shared" si="96"/>
        <v>0</v>
      </c>
      <c r="U162" s="62">
        <f t="shared" si="84"/>
        <v>0</v>
      </c>
    </row>
    <row r="163" spans="1:21" x14ac:dyDescent="0.25">
      <c r="A163" s="88" t="s">
        <v>76</v>
      </c>
      <c r="B163" s="52">
        <f>'DAY28'!H163</f>
        <v>0</v>
      </c>
      <c r="C163" s="53">
        <v>0</v>
      </c>
      <c r="D163" s="54">
        <v>0</v>
      </c>
      <c r="E163" s="55">
        <v>0</v>
      </c>
      <c r="F163" s="52">
        <v>0</v>
      </c>
      <c r="G163" s="276">
        <v>0</v>
      </c>
      <c r="H163" s="54">
        <f>+(Table131[[#This Row],[OPENING ]]+Table131[[#This Row],[RECEIPTS]]+Table131[[#This Row],[RETURNS]])-(Table131[[#This Row],[EXCHANGED]]+Table131[[#This Row],[SALES]]+Table131[[#This Row],[ISSUES]])</f>
        <v>0</v>
      </c>
      <c r="I163" s="53">
        <v>0</v>
      </c>
      <c r="J163" s="58">
        <f t="shared" si="97"/>
        <v>0</v>
      </c>
      <c r="K163" s="53">
        <f>+'DAY28'!K163+'DAY29'!C163</f>
        <v>0</v>
      </c>
      <c r="L163" s="54">
        <f>+'DAY28'!L163+'DAY29'!D163</f>
        <v>0</v>
      </c>
      <c r="M163" s="55">
        <f>+'DAY28'!M163+'DAY29'!E163</f>
        <v>0</v>
      </c>
      <c r="N163" s="52">
        <f>+'DAY28'!N163+'DAY29'!F163</f>
        <v>0</v>
      </c>
      <c r="O163" s="276">
        <f>+'DAY28'!O163+'DAY29'!G163</f>
        <v>0</v>
      </c>
      <c r="P163" s="53">
        <f t="shared" si="92"/>
        <v>0</v>
      </c>
      <c r="Q163" s="54">
        <f t="shared" si="93"/>
        <v>0</v>
      </c>
      <c r="R163" s="55">
        <f t="shared" si="94"/>
        <v>0</v>
      </c>
      <c r="S163" s="52">
        <f t="shared" si="95"/>
        <v>0</v>
      </c>
      <c r="T163" s="276">
        <f t="shared" si="96"/>
        <v>0</v>
      </c>
      <c r="U163" s="62">
        <f t="shared" si="84"/>
        <v>0</v>
      </c>
    </row>
    <row r="164" spans="1:21" x14ac:dyDescent="0.25">
      <c r="A164" s="87" t="s">
        <v>77</v>
      </c>
      <c r="B164" s="52">
        <f>'DAY28'!H164</f>
        <v>4</v>
      </c>
      <c r="C164" s="53">
        <v>0</v>
      </c>
      <c r="D164" s="54">
        <v>0</v>
      </c>
      <c r="E164" s="55">
        <v>0</v>
      </c>
      <c r="F164" s="52">
        <v>0</v>
      </c>
      <c r="G164" s="276">
        <v>0</v>
      </c>
      <c r="H164" s="54">
        <f>+(Table131[[#This Row],[OPENING ]]+Table131[[#This Row],[RECEIPTS]]+Table131[[#This Row],[RETURNS]])-(Table131[[#This Row],[EXCHANGED]]+Table131[[#This Row],[SALES]]+Table131[[#This Row],[ISSUES]])</f>
        <v>4</v>
      </c>
      <c r="I164" s="53">
        <v>0</v>
      </c>
      <c r="J164" s="58">
        <f t="shared" si="97"/>
        <v>-4</v>
      </c>
      <c r="K164" s="53">
        <f>+'DAY28'!K164+'DAY29'!C164</f>
        <v>0</v>
      </c>
      <c r="L164" s="54">
        <f>+'DAY28'!L164+'DAY29'!D164</f>
        <v>0</v>
      </c>
      <c r="M164" s="55">
        <f>+'DAY28'!M164+'DAY29'!E164</f>
        <v>0</v>
      </c>
      <c r="N164" s="52">
        <f>+'DAY28'!N164+'DAY29'!F164</f>
        <v>0</v>
      </c>
      <c r="O164" s="276">
        <f>+'DAY28'!O164+'DAY29'!G164</f>
        <v>0</v>
      </c>
      <c r="P164" s="53">
        <f t="shared" si="92"/>
        <v>0</v>
      </c>
      <c r="Q164" s="54">
        <f t="shared" si="93"/>
        <v>0</v>
      </c>
      <c r="R164" s="55">
        <f t="shared" si="94"/>
        <v>0</v>
      </c>
      <c r="S164" s="52">
        <f t="shared" si="95"/>
        <v>0</v>
      </c>
      <c r="T164" s="276">
        <f t="shared" si="96"/>
        <v>0</v>
      </c>
      <c r="U164" s="62">
        <f t="shared" si="84"/>
        <v>0</v>
      </c>
    </row>
    <row r="165" spans="1:21" x14ac:dyDescent="0.25">
      <c r="A165" s="109" t="s">
        <v>78</v>
      </c>
      <c r="B165" s="52">
        <f>'DAY28'!H165</f>
        <v>0</v>
      </c>
      <c r="C165" s="53">
        <v>0</v>
      </c>
      <c r="D165" s="54">
        <v>0</v>
      </c>
      <c r="E165" s="55">
        <v>0</v>
      </c>
      <c r="F165" s="52">
        <v>0</v>
      </c>
      <c r="G165" s="276">
        <v>0</v>
      </c>
      <c r="H165" s="54">
        <f>+(Table131[[#This Row],[OPENING ]]+Table131[[#This Row],[RECEIPTS]]+Table131[[#This Row],[RETURNS]])-(Table131[[#This Row],[EXCHANGED]]+Table131[[#This Row],[SALES]]+Table131[[#This Row],[ISSUES]])</f>
        <v>0</v>
      </c>
      <c r="I165" s="53">
        <v>0</v>
      </c>
      <c r="J165" s="58">
        <f t="shared" si="97"/>
        <v>0</v>
      </c>
      <c r="K165" s="53">
        <f>+'DAY28'!K165+'DAY29'!C165</f>
        <v>0</v>
      </c>
      <c r="L165" s="54">
        <f>+'DAY28'!L165+'DAY29'!D165</f>
        <v>0</v>
      </c>
      <c r="M165" s="55">
        <f>+'DAY28'!M165+'DAY29'!E165</f>
        <v>0</v>
      </c>
      <c r="N165" s="52">
        <f>+'DAY28'!N165+'DAY29'!F165</f>
        <v>0</v>
      </c>
      <c r="O165" s="276">
        <f>+'DAY28'!O165+'DAY29'!G165</f>
        <v>0</v>
      </c>
      <c r="P165" s="53">
        <f t="shared" si="92"/>
        <v>0</v>
      </c>
      <c r="Q165" s="54">
        <f t="shared" si="93"/>
        <v>0</v>
      </c>
      <c r="R165" s="55">
        <f t="shared" si="94"/>
        <v>0</v>
      </c>
      <c r="S165" s="52">
        <f t="shared" si="95"/>
        <v>0</v>
      </c>
      <c r="T165" s="276">
        <f t="shared" si="96"/>
        <v>0</v>
      </c>
      <c r="U165" s="62">
        <f t="shared" si="84"/>
        <v>0</v>
      </c>
    </row>
    <row r="166" spans="1:21" x14ac:dyDescent="0.25">
      <c r="A166" s="109" t="s">
        <v>79</v>
      </c>
      <c r="B166" s="52">
        <f>'DAY28'!H166</f>
        <v>0</v>
      </c>
      <c r="C166" s="53">
        <v>0</v>
      </c>
      <c r="D166" s="54">
        <v>0</v>
      </c>
      <c r="E166" s="55">
        <v>0</v>
      </c>
      <c r="F166" s="52">
        <v>0</v>
      </c>
      <c r="G166" s="276">
        <v>0</v>
      </c>
      <c r="H166" s="54">
        <f>+(Table131[[#This Row],[OPENING ]]+Table131[[#This Row],[RECEIPTS]]+Table131[[#This Row],[RETURNS]])-(Table131[[#This Row],[EXCHANGED]]+Table131[[#This Row],[SALES]]+Table131[[#This Row],[ISSUES]])</f>
        <v>0</v>
      </c>
      <c r="I166" s="53">
        <v>0</v>
      </c>
      <c r="J166" s="58">
        <f t="shared" si="97"/>
        <v>0</v>
      </c>
      <c r="K166" s="53">
        <f>+'DAY28'!K166+'DAY29'!C166</f>
        <v>0</v>
      </c>
      <c r="L166" s="54">
        <f>+'DAY28'!L166+'DAY29'!D166</f>
        <v>0</v>
      </c>
      <c r="M166" s="55">
        <f>+'DAY28'!M166+'DAY29'!E166</f>
        <v>0</v>
      </c>
      <c r="N166" s="52">
        <f>+'DAY28'!N166+'DAY29'!F166</f>
        <v>0</v>
      </c>
      <c r="O166" s="276">
        <f>+'DAY28'!O166+'DAY29'!G166</f>
        <v>0</v>
      </c>
      <c r="P166" s="53">
        <f t="shared" si="92"/>
        <v>0</v>
      </c>
      <c r="Q166" s="54">
        <f t="shared" si="93"/>
        <v>0</v>
      </c>
      <c r="R166" s="55">
        <f t="shared" si="94"/>
        <v>0</v>
      </c>
      <c r="S166" s="52">
        <f t="shared" si="95"/>
        <v>0</v>
      </c>
      <c r="T166" s="276">
        <f t="shared" si="96"/>
        <v>0</v>
      </c>
      <c r="U166" s="62">
        <f t="shared" si="84"/>
        <v>0</v>
      </c>
    </row>
    <row r="167" spans="1:21" x14ac:dyDescent="0.25">
      <c r="A167" s="109" t="s">
        <v>109</v>
      </c>
      <c r="B167" s="52">
        <f>'DAY28'!H167</f>
        <v>317.2</v>
      </c>
      <c r="C167" s="53">
        <v>0</v>
      </c>
      <c r="D167" s="54">
        <v>0</v>
      </c>
      <c r="E167" s="55">
        <v>0</v>
      </c>
      <c r="F167" s="52">
        <v>0</v>
      </c>
      <c r="G167" s="276">
        <v>0</v>
      </c>
      <c r="H167" s="54">
        <f>+(Table131[[#This Row],[OPENING ]]+Table131[[#This Row],[RECEIPTS]]+Table131[[#This Row],[RETURNS]])-(Table131[[#This Row],[EXCHANGED]]+Table131[[#This Row],[SALES]]+Table131[[#This Row],[ISSUES]])</f>
        <v>317.2</v>
      </c>
      <c r="I167" s="53">
        <v>0</v>
      </c>
      <c r="J167" s="58">
        <f t="shared" si="97"/>
        <v>-317.2</v>
      </c>
      <c r="K167" s="53">
        <f>+'DAY28'!K167+'DAY29'!C167</f>
        <v>0</v>
      </c>
      <c r="L167" s="54">
        <f>+'DAY28'!L167+'DAY29'!D167</f>
        <v>0</v>
      </c>
      <c r="M167" s="55">
        <f>+'DAY28'!M167+'DAY29'!E167</f>
        <v>0</v>
      </c>
      <c r="N167" s="52">
        <f>+'DAY28'!N167+'DAY29'!F167</f>
        <v>0</v>
      </c>
      <c r="O167" s="276">
        <f>+'DAY28'!O167+'DAY29'!G167</f>
        <v>0</v>
      </c>
      <c r="P167" s="53">
        <f t="shared" si="92"/>
        <v>0</v>
      </c>
      <c r="Q167" s="54">
        <f t="shared" si="93"/>
        <v>0</v>
      </c>
      <c r="R167" s="55">
        <f t="shared" si="94"/>
        <v>0</v>
      </c>
      <c r="S167" s="52">
        <f t="shared" si="95"/>
        <v>0</v>
      </c>
      <c r="T167" s="276">
        <f t="shared" si="96"/>
        <v>0</v>
      </c>
      <c r="U167" s="62">
        <f t="shared" si="84"/>
        <v>0</v>
      </c>
    </row>
    <row r="168" spans="1:21" x14ac:dyDescent="0.25">
      <c r="A168" s="109" t="s">
        <v>110</v>
      </c>
      <c r="B168" s="52">
        <f>'DAY28'!H168</f>
        <v>1254.2</v>
      </c>
      <c r="C168" s="53">
        <v>0</v>
      </c>
      <c r="D168" s="54">
        <v>0</v>
      </c>
      <c r="E168" s="55">
        <v>0</v>
      </c>
      <c r="F168" s="52">
        <v>0</v>
      </c>
      <c r="G168" s="276">
        <v>0</v>
      </c>
      <c r="H168" s="54">
        <f>+(Table131[[#This Row],[OPENING ]]+Table131[[#This Row],[RECEIPTS]]+Table131[[#This Row],[RETURNS]])-(Table131[[#This Row],[EXCHANGED]]+Table131[[#This Row],[SALES]]+Table131[[#This Row],[ISSUES]])</f>
        <v>1254.2</v>
      </c>
      <c r="I168" s="53">
        <v>0</v>
      </c>
      <c r="J168" s="58">
        <f t="shared" si="97"/>
        <v>-1254.2</v>
      </c>
      <c r="K168" s="53">
        <f>+'DAY28'!K168+'DAY29'!C168</f>
        <v>0</v>
      </c>
      <c r="L168" s="54">
        <f>+'DAY28'!L168+'DAY29'!D168</f>
        <v>0</v>
      </c>
      <c r="M168" s="55">
        <f>+'DAY28'!M168+'DAY29'!E168</f>
        <v>0</v>
      </c>
      <c r="N168" s="52">
        <f>+'DAY28'!N168+'DAY29'!F168</f>
        <v>0</v>
      </c>
      <c r="O168" s="276">
        <f>+'DAY28'!O168+'DAY29'!G168</f>
        <v>0</v>
      </c>
      <c r="P168" s="53">
        <f t="shared" si="92"/>
        <v>0</v>
      </c>
      <c r="Q168" s="54">
        <f t="shared" si="93"/>
        <v>0</v>
      </c>
      <c r="R168" s="55">
        <f t="shared" si="94"/>
        <v>0</v>
      </c>
      <c r="S168" s="52">
        <f t="shared" si="95"/>
        <v>0</v>
      </c>
      <c r="T168" s="276">
        <f t="shared" si="96"/>
        <v>0</v>
      </c>
      <c r="U168" s="62">
        <f t="shared" si="84"/>
        <v>0</v>
      </c>
    </row>
    <row r="169" spans="1:21" x14ac:dyDescent="0.25">
      <c r="A169" s="109" t="s">
        <v>80</v>
      </c>
      <c r="B169" s="52">
        <f>'DAY28'!H169</f>
        <v>0</v>
      </c>
      <c r="C169" s="53">
        <v>0</v>
      </c>
      <c r="D169" s="54">
        <v>0</v>
      </c>
      <c r="E169" s="55">
        <v>0</v>
      </c>
      <c r="F169" s="52">
        <v>0</v>
      </c>
      <c r="G169" s="276">
        <v>0</v>
      </c>
      <c r="H169" s="54">
        <f>+(Table131[[#This Row],[OPENING ]]+Table131[[#This Row],[RECEIPTS]]+Table131[[#This Row],[RETURNS]])-(Table131[[#This Row],[EXCHANGED]]+Table131[[#This Row],[SALES]]+Table131[[#This Row],[ISSUES]])</f>
        <v>0</v>
      </c>
      <c r="I169" s="53">
        <v>0</v>
      </c>
      <c r="J169" s="58">
        <f t="shared" si="97"/>
        <v>0</v>
      </c>
      <c r="K169" s="53">
        <f>+'DAY28'!K169+'DAY29'!C169</f>
        <v>0</v>
      </c>
      <c r="L169" s="54">
        <f>+'DAY28'!L169+'DAY29'!D169</f>
        <v>0</v>
      </c>
      <c r="M169" s="55">
        <f>+'DAY28'!M169+'DAY29'!E169</f>
        <v>0</v>
      </c>
      <c r="N169" s="52">
        <f>+'DAY28'!N169+'DAY29'!F169</f>
        <v>0</v>
      </c>
      <c r="O169" s="276">
        <f>+'DAY28'!O169+'DAY29'!G169</f>
        <v>0</v>
      </c>
      <c r="P169" s="53">
        <f t="shared" si="92"/>
        <v>0</v>
      </c>
      <c r="Q169" s="54">
        <f t="shared" si="93"/>
        <v>0</v>
      </c>
      <c r="R169" s="55">
        <f t="shared" si="94"/>
        <v>0</v>
      </c>
      <c r="S169" s="52">
        <f t="shared" si="95"/>
        <v>0</v>
      </c>
      <c r="T169" s="276">
        <f t="shared" si="96"/>
        <v>0</v>
      </c>
      <c r="U169" s="62">
        <f t="shared" si="84"/>
        <v>0</v>
      </c>
    </row>
    <row r="170" spans="1:21" x14ac:dyDescent="0.25">
      <c r="A170" s="109" t="s">
        <v>81</v>
      </c>
      <c r="B170" s="52">
        <f>'DAY28'!H170</f>
        <v>0</v>
      </c>
      <c r="C170" s="53">
        <v>0</v>
      </c>
      <c r="D170" s="54">
        <v>0</v>
      </c>
      <c r="E170" s="55">
        <v>0</v>
      </c>
      <c r="F170" s="52">
        <v>0</v>
      </c>
      <c r="G170" s="276">
        <v>0</v>
      </c>
      <c r="H170" s="54">
        <f>+(Table131[[#This Row],[OPENING ]]+Table131[[#This Row],[RECEIPTS]]+Table131[[#This Row],[RETURNS]])-(Table131[[#This Row],[EXCHANGED]]+Table131[[#This Row],[SALES]]+Table131[[#This Row],[ISSUES]])</f>
        <v>0</v>
      </c>
      <c r="I170" s="53">
        <v>0</v>
      </c>
      <c r="J170" s="58">
        <f t="shared" si="97"/>
        <v>0</v>
      </c>
      <c r="K170" s="53">
        <f>+'DAY28'!K170+'DAY29'!C170</f>
        <v>0</v>
      </c>
      <c r="L170" s="54">
        <f>+'DAY28'!L170+'DAY29'!D170</f>
        <v>0</v>
      </c>
      <c r="M170" s="55">
        <f>+'DAY28'!M170+'DAY29'!E170</f>
        <v>0</v>
      </c>
      <c r="N170" s="52">
        <f>+'DAY28'!N170+'DAY29'!F170</f>
        <v>0</v>
      </c>
      <c r="O170" s="276">
        <f>+'DAY28'!O170+'DAY29'!G170</f>
        <v>0</v>
      </c>
      <c r="P170" s="53">
        <f t="shared" si="92"/>
        <v>0</v>
      </c>
      <c r="Q170" s="54">
        <f t="shared" si="93"/>
        <v>0</v>
      </c>
      <c r="R170" s="55">
        <f t="shared" si="94"/>
        <v>0</v>
      </c>
      <c r="S170" s="52">
        <f t="shared" si="95"/>
        <v>0</v>
      </c>
      <c r="T170" s="276">
        <f t="shared" si="96"/>
        <v>0</v>
      </c>
      <c r="U170" s="62">
        <f t="shared" si="84"/>
        <v>0</v>
      </c>
    </row>
    <row r="171" spans="1:21" x14ac:dyDescent="0.25">
      <c r="A171" s="89" t="s">
        <v>82</v>
      </c>
      <c r="B171" s="52">
        <f>'DAY28'!H171</f>
        <v>0</v>
      </c>
      <c r="C171" s="53">
        <v>0</v>
      </c>
      <c r="D171" s="54">
        <v>0</v>
      </c>
      <c r="E171" s="55">
        <v>0</v>
      </c>
      <c r="F171" s="52">
        <v>0</v>
      </c>
      <c r="G171" s="276">
        <v>0</v>
      </c>
      <c r="H171" s="54">
        <f>+(Table131[[#This Row],[OPENING ]]+Table131[[#This Row],[RECEIPTS]]+Table131[[#This Row],[RETURNS]])-(Table131[[#This Row],[EXCHANGED]]+Table131[[#This Row],[SALES]]+Table131[[#This Row],[ISSUES]])</f>
        <v>0</v>
      </c>
      <c r="I171" s="53">
        <v>0</v>
      </c>
      <c r="J171" s="58">
        <f t="shared" si="97"/>
        <v>0</v>
      </c>
      <c r="K171" s="53">
        <f>+'DAY28'!K171+'DAY29'!C171</f>
        <v>0</v>
      </c>
      <c r="L171" s="54">
        <f>+'DAY28'!L171+'DAY29'!D171</f>
        <v>0</v>
      </c>
      <c r="M171" s="55">
        <f>+'DAY28'!M171+'DAY29'!E171</f>
        <v>0</v>
      </c>
      <c r="N171" s="52">
        <f>+'DAY28'!N171+'DAY29'!F171</f>
        <v>0</v>
      </c>
      <c r="O171" s="276">
        <f>+'DAY28'!O171+'DAY29'!G171</f>
        <v>0</v>
      </c>
      <c r="P171" s="53">
        <f t="shared" si="92"/>
        <v>0</v>
      </c>
      <c r="Q171" s="54">
        <f t="shared" si="93"/>
        <v>0</v>
      </c>
      <c r="R171" s="55">
        <f t="shared" si="94"/>
        <v>0</v>
      </c>
      <c r="S171" s="52">
        <f t="shared" si="95"/>
        <v>0</v>
      </c>
      <c r="T171" s="276">
        <f t="shared" si="96"/>
        <v>0</v>
      </c>
      <c r="U171" s="62">
        <f t="shared" si="84"/>
        <v>0</v>
      </c>
    </row>
    <row r="172" spans="1:21" x14ac:dyDescent="0.25">
      <c r="A172" s="90" t="s">
        <v>83</v>
      </c>
      <c r="B172" s="52">
        <f>'DAY28'!H172</f>
        <v>504.2</v>
      </c>
      <c r="C172" s="53">
        <v>0</v>
      </c>
      <c r="D172" s="54">
        <v>0</v>
      </c>
      <c r="E172" s="55">
        <v>0</v>
      </c>
      <c r="F172" s="52">
        <v>0</v>
      </c>
      <c r="G172" s="276">
        <v>0</v>
      </c>
      <c r="H172" s="54">
        <f>+(Table131[[#This Row],[OPENING ]]+Table131[[#This Row],[RECEIPTS]]+Table131[[#This Row],[RETURNS]])-(Table131[[#This Row],[EXCHANGED]]+Table131[[#This Row],[SALES]]+Table131[[#This Row],[ISSUES]])</f>
        <v>504.2</v>
      </c>
      <c r="I172" s="53">
        <v>0</v>
      </c>
      <c r="J172" s="58">
        <f t="shared" si="97"/>
        <v>-504.2</v>
      </c>
      <c r="K172" s="53">
        <f>+'DAY28'!K172+'DAY29'!C172</f>
        <v>0</v>
      </c>
      <c r="L172" s="54">
        <f>+'DAY28'!L172+'DAY29'!D172</f>
        <v>0</v>
      </c>
      <c r="M172" s="55">
        <f>+'DAY28'!M172+'DAY29'!E172</f>
        <v>0</v>
      </c>
      <c r="N172" s="52">
        <f>+'DAY28'!N172+'DAY29'!F172</f>
        <v>0</v>
      </c>
      <c r="O172" s="276">
        <f>+'DAY28'!O172+'DAY29'!G172</f>
        <v>0</v>
      </c>
      <c r="P172" s="53">
        <f t="shared" si="92"/>
        <v>0</v>
      </c>
      <c r="Q172" s="54">
        <f t="shared" si="93"/>
        <v>0</v>
      </c>
      <c r="R172" s="55">
        <f t="shared" si="94"/>
        <v>0</v>
      </c>
      <c r="S172" s="52">
        <f t="shared" si="95"/>
        <v>0</v>
      </c>
      <c r="T172" s="276">
        <f t="shared" si="96"/>
        <v>0</v>
      </c>
      <c r="U172" s="62">
        <f t="shared" si="84"/>
        <v>0</v>
      </c>
    </row>
    <row r="173" spans="1:21" x14ac:dyDescent="0.25">
      <c r="A173" s="90" t="s">
        <v>86</v>
      </c>
      <c r="B173" s="52">
        <f>'DAY28'!H173</f>
        <v>4.8</v>
      </c>
      <c r="C173" s="53">
        <v>0</v>
      </c>
      <c r="D173" s="54">
        <v>0</v>
      </c>
      <c r="E173" s="55">
        <v>0</v>
      </c>
      <c r="F173" s="52">
        <v>0</v>
      </c>
      <c r="G173" s="276">
        <v>0</v>
      </c>
      <c r="H173" s="54">
        <f>+(Table131[[#This Row],[OPENING ]]+Table131[[#This Row],[RECEIPTS]]+Table131[[#This Row],[RETURNS]])-(Table131[[#This Row],[EXCHANGED]]+Table131[[#This Row],[SALES]]+Table131[[#This Row],[ISSUES]])</f>
        <v>4.8</v>
      </c>
      <c r="I173" s="53">
        <v>0</v>
      </c>
      <c r="J173" s="58">
        <f t="shared" si="97"/>
        <v>-4.8</v>
      </c>
      <c r="K173" s="53">
        <f>+'DAY28'!K173+'DAY29'!C173</f>
        <v>0</v>
      </c>
      <c r="L173" s="54">
        <f>+'DAY28'!L173+'DAY29'!D173</f>
        <v>0</v>
      </c>
      <c r="M173" s="55">
        <f>+'DAY28'!M173+'DAY29'!E173</f>
        <v>0</v>
      </c>
      <c r="N173" s="52">
        <f>+'DAY28'!N173+'DAY29'!F173</f>
        <v>0</v>
      </c>
      <c r="O173" s="276">
        <f>+'DAY28'!O173+'DAY29'!G173</f>
        <v>0</v>
      </c>
      <c r="P173" s="53">
        <f t="shared" si="92"/>
        <v>0</v>
      </c>
      <c r="Q173" s="54">
        <f t="shared" si="93"/>
        <v>0</v>
      </c>
      <c r="R173" s="55">
        <f t="shared" si="94"/>
        <v>0</v>
      </c>
      <c r="S173" s="52">
        <f t="shared" si="95"/>
        <v>0</v>
      </c>
      <c r="T173" s="276">
        <f t="shared" si="96"/>
        <v>0</v>
      </c>
      <c r="U173" s="62">
        <f t="shared" si="84"/>
        <v>0</v>
      </c>
    </row>
    <row r="174" spans="1:21" x14ac:dyDescent="0.25">
      <c r="A174" s="94" t="s">
        <v>85</v>
      </c>
      <c r="B174" s="52">
        <f>'DAY28'!H174</f>
        <v>800.8</v>
      </c>
      <c r="C174" s="53">
        <v>0</v>
      </c>
      <c r="D174" s="54">
        <v>0</v>
      </c>
      <c r="E174" s="55">
        <v>0</v>
      </c>
      <c r="F174" s="52">
        <v>0</v>
      </c>
      <c r="G174" s="276">
        <v>0</v>
      </c>
      <c r="H174" s="54">
        <f>+(Table131[[#This Row],[OPENING ]]+Table131[[#This Row],[RECEIPTS]]+Table131[[#This Row],[RETURNS]])-(Table131[[#This Row],[EXCHANGED]]+Table131[[#This Row],[SALES]]+Table131[[#This Row],[ISSUES]])</f>
        <v>800.8</v>
      </c>
      <c r="I174" s="53">
        <v>0</v>
      </c>
      <c r="J174" s="58">
        <f t="shared" si="97"/>
        <v>-800.8</v>
      </c>
      <c r="K174" s="53">
        <f>+'DAY28'!K174+'DAY29'!C174</f>
        <v>0</v>
      </c>
      <c r="L174" s="54">
        <f>+'DAY28'!L174+'DAY29'!D174</f>
        <v>0</v>
      </c>
      <c r="M174" s="55">
        <f>+'DAY28'!M174+'DAY29'!E174</f>
        <v>0</v>
      </c>
      <c r="N174" s="52">
        <f>+'DAY28'!N174+'DAY29'!F174</f>
        <v>0</v>
      </c>
      <c r="O174" s="276">
        <f>+'DAY28'!O174+'DAY29'!G174</f>
        <v>1.2</v>
      </c>
      <c r="P174" s="53">
        <f t="shared" si="92"/>
        <v>0</v>
      </c>
      <c r="Q174" s="54">
        <f t="shared" si="93"/>
        <v>0</v>
      </c>
      <c r="R174" s="55">
        <f t="shared" si="94"/>
        <v>0</v>
      </c>
      <c r="S174" s="52">
        <f t="shared" si="95"/>
        <v>0</v>
      </c>
      <c r="T174" s="276">
        <f t="shared" si="96"/>
        <v>4.1379310344827586E-2</v>
      </c>
      <c r="U174" s="62">
        <f t="shared" si="84"/>
        <v>19352.666666666664</v>
      </c>
    </row>
    <row r="175" spans="1:21" x14ac:dyDescent="0.25">
      <c r="A175" s="90" t="s">
        <v>84</v>
      </c>
      <c r="B175" s="52">
        <f>'DAY28'!H175</f>
        <v>0</v>
      </c>
      <c r="C175" s="53">
        <v>0</v>
      </c>
      <c r="D175" s="54">
        <v>0</v>
      </c>
      <c r="E175" s="55">
        <v>0</v>
      </c>
      <c r="F175" s="52">
        <v>0</v>
      </c>
      <c r="G175" s="276">
        <v>0</v>
      </c>
      <c r="H175" s="54">
        <f>+(Table131[[#This Row],[OPENING ]]+Table131[[#This Row],[RECEIPTS]]+Table131[[#This Row],[RETURNS]])-(Table131[[#This Row],[EXCHANGED]]+Table131[[#This Row],[SALES]]+Table131[[#This Row],[ISSUES]])</f>
        <v>0</v>
      </c>
      <c r="I175" s="53">
        <v>0</v>
      </c>
      <c r="J175" s="58">
        <f t="shared" si="97"/>
        <v>0</v>
      </c>
      <c r="K175" s="53">
        <f>+'DAY28'!K175+'DAY29'!C175</f>
        <v>0</v>
      </c>
      <c r="L175" s="54">
        <f>+'DAY28'!L175+'DAY29'!D175</f>
        <v>0</v>
      </c>
      <c r="M175" s="55">
        <f>+'DAY28'!M175+'DAY29'!E175</f>
        <v>0</v>
      </c>
      <c r="N175" s="52">
        <f>+'DAY28'!N175+'DAY29'!F175</f>
        <v>0</v>
      </c>
      <c r="O175" s="276">
        <f>+'DAY28'!O175+'DAY29'!G175</f>
        <v>0</v>
      </c>
      <c r="P175" s="53">
        <f t="shared" si="92"/>
        <v>0</v>
      </c>
      <c r="Q175" s="54">
        <f t="shared" si="93"/>
        <v>0</v>
      </c>
      <c r="R175" s="55">
        <f t="shared" si="94"/>
        <v>0</v>
      </c>
      <c r="S175" s="52">
        <f t="shared" si="95"/>
        <v>0</v>
      </c>
      <c r="T175" s="276">
        <f t="shared" si="96"/>
        <v>0</v>
      </c>
      <c r="U175" s="62">
        <f t="shared" si="84"/>
        <v>0</v>
      </c>
    </row>
    <row r="176" spans="1:21" x14ac:dyDescent="0.25">
      <c r="A176" s="318" t="s">
        <v>87</v>
      </c>
      <c r="B176" s="52">
        <f>'DAY28'!H176</f>
        <v>0</v>
      </c>
      <c r="C176" s="53">
        <v>0</v>
      </c>
      <c r="D176" s="54">
        <v>0</v>
      </c>
      <c r="E176" s="55">
        <v>0</v>
      </c>
      <c r="F176" s="52">
        <v>0</v>
      </c>
      <c r="G176" s="276">
        <v>0</v>
      </c>
      <c r="H176" s="54">
        <f>+(Table131[[#This Row],[OPENING ]]+Table131[[#This Row],[RECEIPTS]]+Table131[[#This Row],[RETURNS]])-(Table131[[#This Row],[EXCHANGED]]+Table131[[#This Row],[SALES]]+Table131[[#This Row],[ISSUES]])</f>
        <v>0</v>
      </c>
      <c r="I176" s="53">
        <v>0</v>
      </c>
      <c r="J176" s="58">
        <f t="shared" si="97"/>
        <v>0</v>
      </c>
      <c r="K176" s="53">
        <f>+'DAY28'!K176+'DAY29'!C176</f>
        <v>0</v>
      </c>
      <c r="L176" s="54">
        <f>+'DAY28'!L176+'DAY29'!D176</f>
        <v>0</v>
      </c>
      <c r="M176" s="55">
        <f>+'DAY28'!M176+'DAY29'!E176</f>
        <v>0</v>
      </c>
      <c r="N176" s="52">
        <f>+'DAY28'!N176+'DAY29'!F176</f>
        <v>0</v>
      </c>
      <c r="O176" s="276">
        <f>+'DAY28'!O176+'DAY29'!G176</f>
        <v>0</v>
      </c>
      <c r="P176" s="53">
        <f t="shared" si="92"/>
        <v>0</v>
      </c>
      <c r="Q176" s="54">
        <f t="shared" si="93"/>
        <v>0</v>
      </c>
      <c r="R176" s="55">
        <f t="shared" si="94"/>
        <v>0</v>
      </c>
      <c r="S176" s="52">
        <f t="shared" si="95"/>
        <v>0</v>
      </c>
      <c r="T176" s="276">
        <f t="shared" si="96"/>
        <v>0</v>
      </c>
      <c r="U176" s="62">
        <f t="shared" si="84"/>
        <v>0</v>
      </c>
    </row>
    <row r="177" spans="1:21" x14ac:dyDescent="0.25">
      <c r="A177" s="318" t="s">
        <v>89</v>
      </c>
      <c r="B177" s="52">
        <f>'DAY28'!H177</f>
        <v>17.8</v>
      </c>
      <c r="C177" s="53">
        <v>0</v>
      </c>
      <c r="D177" s="54">
        <v>0</v>
      </c>
      <c r="E177" s="55">
        <v>0</v>
      </c>
      <c r="F177" s="52">
        <v>0</v>
      </c>
      <c r="G177" s="276">
        <v>0</v>
      </c>
      <c r="H177" s="54">
        <f>+(Table131[[#This Row],[OPENING ]]+Table131[[#This Row],[RECEIPTS]]+Table131[[#This Row],[RETURNS]])-(Table131[[#This Row],[EXCHANGED]]+Table131[[#This Row],[SALES]]+Table131[[#This Row],[ISSUES]])</f>
        <v>17.8</v>
      </c>
      <c r="I177" s="53">
        <v>0</v>
      </c>
      <c r="J177" s="58">
        <f t="shared" si="97"/>
        <v>-17.8</v>
      </c>
      <c r="K177" s="53">
        <f>+'DAY28'!K177+'DAY29'!C177</f>
        <v>0</v>
      </c>
      <c r="L177" s="54">
        <f>+'DAY28'!L177+'DAY29'!D177</f>
        <v>0</v>
      </c>
      <c r="M177" s="55">
        <f>+'DAY28'!M177+'DAY29'!E177</f>
        <v>0</v>
      </c>
      <c r="N177" s="52">
        <f>+'DAY28'!N177+'DAY29'!F177</f>
        <v>0</v>
      </c>
      <c r="O177" s="276">
        <f>+'DAY28'!O177+'DAY29'!G177</f>
        <v>0</v>
      </c>
      <c r="P177" s="53">
        <f t="shared" si="92"/>
        <v>0</v>
      </c>
      <c r="Q177" s="54">
        <f t="shared" si="93"/>
        <v>0</v>
      </c>
      <c r="R177" s="55">
        <f t="shared" si="94"/>
        <v>0</v>
      </c>
      <c r="S177" s="52">
        <f t="shared" si="95"/>
        <v>0</v>
      </c>
      <c r="T177" s="276">
        <f t="shared" si="96"/>
        <v>0</v>
      </c>
      <c r="U177" s="62">
        <f t="shared" si="84"/>
        <v>0</v>
      </c>
    </row>
    <row r="178" spans="1:21" x14ac:dyDescent="0.25">
      <c r="A178" s="318" t="s">
        <v>88</v>
      </c>
      <c r="B178" s="52">
        <f>'DAY28'!H178</f>
        <v>0</v>
      </c>
      <c r="C178" s="53">
        <v>0</v>
      </c>
      <c r="D178" s="54">
        <v>0</v>
      </c>
      <c r="E178" s="55">
        <v>0</v>
      </c>
      <c r="F178" s="52">
        <v>0</v>
      </c>
      <c r="G178" s="276">
        <v>0</v>
      </c>
      <c r="H178" s="54">
        <f>+(Table131[[#This Row],[OPENING ]]+Table131[[#This Row],[RECEIPTS]]+Table131[[#This Row],[RETURNS]])-(Table131[[#This Row],[EXCHANGED]]+Table131[[#This Row],[SALES]]+Table131[[#This Row],[ISSUES]])</f>
        <v>0</v>
      </c>
      <c r="I178" s="53">
        <v>0</v>
      </c>
      <c r="J178" s="58">
        <f t="shared" si="97"/>
        <v>0</v>
      </c>
      <c r="K178" s="53">
        <f>+'DAY28'!K178+'DAY29'!C178</f>
        <v>0</v>
      </c>
      <c r="L178" s="54">
        <f>+'DAY28'!L178+'DAY29'!D178</f>
        <v>0</v>
      </c>
      <c r="M178" s="55">
        <f>+'DAY28'!M178+'DAY29'!E178</f>
        <v>0</v>
      </c>
      <c r="N178" s="52">
        <f>+'DAY28'!N178+'DAY29'!F178</f>
        <v>0</v>
      </c>
      <c r="O178" s="276">
        <f>+'DAY28'!O178+'DAY29'!G178</f>
        <v>0</v>
      </c>
      <c r="P178" s="53">
        <f t="shared" si="92"/>
        <v>0</v>
      </c>
      <c r="Q178" s="54">
        <f t="shared" si="93"/>
        <v>0</v>
      </c>
      <c r="R178" s="55">
        <f t="shared" si="94"/>
        <v>0</v>
      </c>
      <c r="S178" s="52">
        <f t="shared" si="95"/>
        <v>0</v>
      </c>
      <c r="T178" s="276">
        <f t="shared" si="96"/>
        <v>0</v>
      </c>
      <c r="U178" s="62">
        <f t="shared" si="84"/>
        <v>0</v>
      </c>
    </row>
    <row r="179" spans="1:21" x14ac:dyDescent="0.25">
      <c r="A179" s="88" t="s">
        <v>90</v>
      </c>
      <c r="B179" s="52">
        <f>'DAY28'!H179</f>
        <v>0</v>
      </c>
      <c r="C179" s="53">
        <v>0</v>
      </c>
      <c r="D179" s="54">
        <v>0</v>
      </c>
      <c r="E179" s="55">
        <v>0</v>
      </c>
      <c r="F179" s="52">
        <v>0</v>
      </c>
      <c r="G179" s="276">
        <v>0</v>
      </c>
      <c r="H179" s="54">
        <f>+(Table131[[#This Row],[OPENING ]]+Table131[[#This Row],[RECEIPTS]]+Table131[[#This Row],[RETURNS]])-(Table131[[#This Row],[EXCHANGED]]+Table131[[#This Row],[SALES]]+Table131[[#This Row],[ISSUES]])</f>
        <v>0</v>
      </c>
      <c r="I179" s="53">
        <v>0</v>
      </c>
      <c r="J179" s="58">
        <f t="shared" si="97"/>
        <v>0</v>
      </c>
      <c r="K179" s="53">
        <f>+'DAY28'!K179+'DAY29'!C179</f>
        <v>0</v>
      </c>
      <c r="L179" s="54">
        <f>+'DAY28'!L179+'DAY29'!D179</f>
        <v>0</v>
      </c>
      <c r="M179" s="55">
        <f>+'DAY28'!M179+'DAY29'!E179</f>
        <v>0</v>
      </c>
      <c r="N179" s="52">
        <f>+'DAY28'!N179+'DAY29'!F179</f>
        <v>0</v>
      </c>
      <c r="O179" s="276">
        <f>+'DAY28'!O179+'DAY29'!G179</f>
        <v>0</v>
      </c>
      <c r="P179" s="53">
        <f t="shared" si="92"/>
        <v>0</v>
      </c>
      <c r="Q179" s="54">
        <f t="shared" si="93"/>
        <v>0</v>
      </c>
      <c r="R179" s="55">
        <f t="shared" si="94"/>
        <v>0</v>
      </c>
      <c r="S179" s="52">
        <f t="shared" si="95"/>
        <v>0</v>
      </c>
      <c r="T179" s="276">
        <f t="shared" si="96"/>
        <v>0</v>
      </c>
      <c r="U179" s="62">
        <f t="shared" si="84"/>
        <v>0</v>
      </c>
    </row>
    <row r="180" spans="1:21" x14ac:dyDescent="0.25">
      <c r="A180" s="88" t="s">
        <v>91</v>
      </c>
      <c r="B180" s="52">
        <f>'DAY28'!H180</f>
        <v>368.44</v>
      </c>
      <c r="C180" s="53">
        <v>0</v>
      </c>
      <c r="D180" s="54">
        <v>0</v>
      </c>
      <c r="E180" s="55">
        <v>0</v>
      </c>
      <c r="F180" s="52">
        <v>0</v>
      </c>
      <c r="G180" s="276">
        <v>0</v>
      </c>
      <c r="H180" s="54">
        <f>+(Table131[[#This Row],[OPENING ]]+Table131[[#This Row],[RECEIPTS]]+Table131[[#This Row],[RETURNS]])-(Table131[[#This Row],[EXCHANGED]]+Table131[[#This Row],[SALES]]+Table131[[#This Row],[ISSUES]])</f>
        <v>368.44</v>
      </c>
      <c r="I180" s="53">
        <v>0</v>
      </c>
      <c r="J180" s="58">
        <f t="shared" si="97"/>
        <v>-368.44</v>
      </c>
      <c r="K180" s="53">
        <f>+'DAY28'!K180+'DAY29'!C180</f>
        <v>0</v>
      </c>
      <c r="L180" s="54">
        <f>+'DAY28'!L180+'DAY29'!D180</f>
        <v>0</v>
      </c>
      <c r="M180" s="55">
        <f>+'DAY28'!M180+'DAY29'!E180</f>
        <v>0</v>
      </c>
      <c r="N180" s="52">
        <f>+'DAY28'!N180+'DAY29'!F180</f>
        <v>0</v>
      </c>
      <c r="O180" s="276">
        <f>+'DAY28'!O180+'DAY29'!G180</f>
        <v>87.2</v>
      </c>
      <c r="P180" s="53">
        <f t="shared" si="92"/>
        <v>0</v>
      </c>
      <c r="Q180" s="54">
        <f t="shared" si="93"/>
        <v>0</v>
      </c>
      <c r="R180" s="55">
        <f t="shared" si="94"/>
        <v>0</v>
      </c>
      <c r="S180" s="52">
        <f t="shared" si="95"/>
        <v>0</v>
      </c>
      <c r="T180" s="276">
        <f t="shared" si="96"/>
        <v>3.0068965517241382</v>
      </c>
      <c r="U180" s="62">
        <f t="shared" si="84"/>
        <v>122.53165137614678</v>
      </c>
    </row>
    <row r="181" spans="1:21" x14ac:dyDescent="0.25">
      <c r="A181" s="88" t="s">
        <v>92</v>
      </c>
      <c r="B181" s="52">
        <f>'DAY28'!H181</f>
        <v>0</v>
      </c>
      <c r="C181" s="53">
        <v>0</v>
      </c>
      <c r="D181" s="54">
        <v>0</v>
      </c>
      <c r="E181" s="55">
        <v>0</v>
      </c>
      <c r="F181" s="52">
        <v>0</v>
      </c>
      <c r="G181" s="276">
        <v>0</v>
      </c>
      <c r="H181" s="54">
        <f>+(Table131[[#This Row],[OPENING ]]+Table131[[#This Row],[RECEIPTS]]+Table131[[#This Row],[RETURNS]])-(Table131[[#This Row],[EXCHANGED]]+Table131[[#This Row],[SALES]]+Table131[[#This Row],[ISSUES]])</f>
        <v>0</v>
      </c>
      <c r="I181" s="53">
        <v>0</v>
      </c>
      <c r="J181" s="58">
        <f t="shared" si="97"/>
        <v>0</v>
      </c>
      <c r="K181" s="53">
        <f>+'DAY28'!K181+'DAY29'!C181</f>
        <v>0</v>
      </c>
      <c r="L181" s="54">
        <f>+'DAY28'!L181+'DAY29'!D181</f>
        <v>0</v>
      </c>
      <c r="M181" s="55">
        <f>+'DAY28'!M181+'DAY29'!E181</f>
        <v>0</v>
      </c>
      <c r="N181" s="52">
        <f>+'DAY28'!N181+'DAY29'!F181</f>
        <v>0</v>
      </c>
      <c r="O181" s="276">
        <f>+'DAY28'!O181+'DAY29'!G181</f>
        <v>0</v>
      </c>
      <c r="P181" s="53">
        <f t="shared" si="92"/>
        <v>0</v>
      </c>
      <c r="Q181" s="54">
        <f t="shared" si="93"/>
        <v>0</v>
      </c>
      <c r="R181" s="55">
        <f t="shared" si="94"/>
        <v>0</v>
      </c>
      <c r="S181" s="52">
        <f t="shared" si="95"/>
        <v>0</v>
      </c>
      <c r="T181" s="276">
        <f t="shared" si="96"/>
        <v>0</v>
      </c>
      <c r="U181" s="62">
        <f t="shared" si="84"/>
        <v>0</v>
      </c>
    </row>
    <row r="182" spans="1:21" x14ac:dyDescent="0.25">
      <c r="A182" s="88" t="s">
        <v>111</v>
      </c>
      <c r="B182" s="52">
        <f>'DAY28'!H182</f>
        <v>0</v>
      </c>
      <c r="C182" s="53">
        <v>0</v>
      </c>
      <c r="D182" s="54">
        <v>0</v>
      </c>
      <c r="E182" s="55">
        <v>0</v>
      </c>
      <c r="F182" s="52">
        <v>0</v>
      </c>
      <c r="G182" s="276">
        <v>0</v>
      </c>
      <c r="H182" s="54">
        <f>+(Table131[[#This Row],[OPENING ]]+Table131[[#This Row],[RECEIPTS]]+Table131[[#This Row],[RETURNS]])-(Table131[[#This Row],[EXCHANGED]]+Table131[[#This Row],[SALES]]+Table131[[#This Row],[ISSUES]])</f>
        <v>0</v>
      </c>
      <c r="I182" s="53">
        <v>0</v>
      </c>
      <c r="J182" s="58">
        <f t="shared" si="97"/>
        <v>0</v>
      </c>
      <c r="K182" s="53">
        <f>+'DAY28'!K182+'DAY29'!C182</f>
        <v>0</v>
      </c>
      <c r="L182" s="54">
        <f>+'DAY28'!L182+'DAY29'!D182</f>
        <v>0</v>
      </c>
      <c r="M182" s="55">
        <f>+'DAY28'!M182+'DAY29'!E182</f>
        <v>0</v>
      </c>
      <c r="N182" s="52">
        <f>+'DAY28'!N182+'DAY29'!F182</f>
        <v>0</v>
      </c>
      <c r="O182" s="276">
        <f>+'DAY28'!O182+'DAY29'!G182</f>
        <v>0</v>
      </c>
      <c r="P182" s="53">
        <f t="shared" si="92"/>
        <v>0</v>
      </c>
      <c r="Q182" s="54">
        <f t="shared" si="93"/>
        <v>0</v>
      </c>
      <c r="R182" s="55">
        <f t="shared" si="94"/>
        <v>0</v>
      </c>
      <c r="S182" s="52">
        <f t="shared" si="95"/>
        <v>0</v>
      </c>
      <c r="T182" s="276">
        <f t="shared" si="96"/>
        <v>0</v>
      </c>
      <c r="U182" s="62">
        <f t="shared" si="84"/>
        <v>0</v>
      </c>
    </row>
    <row r="183" spans="1:21" x14ac:dyDescent="0.25">
      <c r="A183" s="87" t="s">
        <v>53</v>
      </c>
      <c r="B183" s="52">
        <f>'DAY28'!H183</f>
        <v>0</v>
      </c>
      <c r="C183" s="53">
        <v>0</v>
      </c>
      <c r="D183" s="54">
        <v>0</v>
      </c>
      <c r="E183" s="55">
        <v>0</v>
      </c>
      <c r="F183" s="52">
        <v>0</v>
      </c>
      <c r="G183" s="276">
        <v>0</v>
      </c>
      <c r="H183" s="54">
        <f>+(Table131[[#This Row],[OPENING ]]+Table131[[#This Row],[RECEIPTS]]+Table131[[#This Row],[RETURNS]])-(Table131[[#This Row],[EXCHANGED]]+Table131[[#This Row],[SALES]]+Table131[[#This Row],[ISSUES]])</f>
        <v>0</v>
      </c>
      <c r="I183" s="53">
        <v>0</v>
      </c>
      <c r="J183" s="58">
        <f t="shared" si="97"/>
        <v>0</v>
      </c>
      <c r="K183" s="53">
        <f>+'DAY28'!K183+'DAY29'!C183</f>
        <v>0</v>
      </c>
      <c r="L183" s="54">
        <f>+'DAY28'!L183+'DAY29'!D183</f>
        <v>0</v>
      </c>
      <c r="M183" s="55">
        <f>+'DAY28'!M183+'DAY29'!E183</f>
        <v>0</v>
      </c>
      <c r="N183" s="52">
        <f>+'DAY28'!N183+'DAY29'!F183</f>
        <v>0</v>
      </c>
      <c r="O183" s="276">
        <f>+'DAY28'!O183+'DAY29'!G183</f>
        <v>0</v>
      </c>
      <c r="P183" s="53">
        <f t="shared" si="92"/>
        <v>0</v>
      </c>
      <c r="Q183" s="54">
        <f t="shared" si="93"/>
        <v>0</v>
      </c>
      <c r="R183" s="55">
        <f t="shared" si="94"/>
        <v>0</v>
      </c>
      <c r="S183" s="52">
        <f t="shared" si="95"/>
        <v>0</v>
      </c>
      <c r="T183" s="276">
        <f t="shared" si="96"/>
        <v>0</v>
      </c>
      <c r="U183" s="62">
        <f t="shared" si="84"/>
        <v>0</v>
      </c>
    </row>
    <row r="184" spans="1:21" x14ac:dyDescent="0.25">
      <c r="A184" s="321" t="s">
        <v>93</v>
      </c>
      <c r="B184" s="52">
        <f>'DAY28'!H184</f>
        <v>0</v>
      </c>
      <c r="C184" s="53">
        <v>0</v>
      </c>
      <c r="D184" s="54">
        <v>0</v>
      </c>
      <c r="E184" s="55">
        <v>0</v>
      </c>
      <c r="F184" s="52">
        <v>0</v>
      </c>
      <c r="G184" s="276">
        <v>0</v>
      </c>
      <c r="H184" s="54">
        <f>+(Table131[[#This Row],[OPENING ]]+Table131[[#This Row],[RECEIPTS]]+Table131[[#This Row],[RETURNS]])-(Table131[[#This Row],[EXCHANGED]]+Table131[[#This Row],[SALES]]+Table131[[#This Row],[ISSUES]])</f>
        <v>0</v>
      </c>
      <c r="I184" s="53">
        <v>0</v>
      </c>
      <c r="J184" s="58">
        <f t="shared" si="97"/>
        <v>0</v>
      </c>
      <c r="K184" s="53">
        <f>+'DAY28'!K184+'DAY29'!C184</f>
        <v>0</v>
      </c>
      <c r="L184" s="54">
        <f>+'DAY28'!L184+'DAY29'!D184</f>
        <v>0</v>
      </c>
      <c r="M184" s="55">
        <f>+'DAY28'!M184+'DAY29'!E184</f>
        <v>0</v>
      </c>
      <c r="N184" s="52">
        <f>+'DAY28'!N184+'DAY29'!F184</f>
        <v>0</v>
      </c>
      <c r="O184" s="276">
        <f>+'DAY28'!O184+'DAY29'!G184</f>
        <v>0</v>
      </c>
      <c r="P184" s="53">
        <f t="shared" si="92"/>
        <v>0</v>
      </c>
      <c r="Q184" s="54">
        <f t="shared" si="93"/>
        <v>0</v>
      </c>
      <c r="R184" s="55">
        <f t="shared" si="94"/>
        <v>0</v>
      </c>
      <c r="S184" s="52">
        <f t="shared" si="95"/>
        <v>0</v>
      </c>
      <c r="T184" s="276">
        <f t="shared" si="96"/>
        <v>0</v>
      </c>
      <c r="U184" s="62">
        <f t="shared" si="84"/>
        <v>0</v>
      </c>
    </row>
    <row r="185" spans="1:21" x14ac:dyDescent="0.25">
      <c r="A185" s="321" t="s">
        <v>94</v>
      </c>
      <c r="B185" s="52">
        <f>'DAY28'!H185</f>
        <v>0</v>
      </c>
      <c r="C185" s="53">
        <v>0</v>
      </c>
      <c r="D185" s="54">
        <v>0</v>
      </c>
      <c r="E185" s="55">
        <v>0</v>
      </c>
      <c r="F185" s="52">
        <v>0</v>
      </c>
      <c r="G185" s="276">
        <v>0</v>
      </c>
      <c r="H185" s="54">
        <f>+(Table131[[#This Row],[OPENING ]]+Table131[[#This Row],[RECEIPTS]]+Table131[[#This Row],[RETURNS]])-(Table131[[#This Row],[EXCHANGED]]+Table131[[#This Row],[SALES]]+Table131[[#This Row],[ISSUES]])</f>
        <v>0</v>
      </c>
      <c r="I185" s="53">
        <v>0</v>
      </c>
      <c r="J185" s="58">
        <f t="shared" si="97"/>
        <v>0</v>
      </c>
      <c r="K185" s="53">
        <f>+'DAY28'!K185+'DAY29'!C185</f>
        <v>0</v>
      </c>
      <c r="L185" s="54">
        <f>+'DAY28'!L185+'DAY29'!D185</f>
        <v>0</v>
      </c>
      <c r="M185" s="55">
        <f>+'DAY28'!M185+'DAY29'!E185</f>
        <v>0</v>
      </c>
      <c r="N185" s="52">
        <f>+'DAY28'!N185+'DAY29'!F185</f>
        <v>0</v>
      </c>
      <c r="O185" s="276">
        <f>+'DAY28'!O185+'DAY29'!G185</f>
        <v>0</v>
      </c>
      <c r="P185" s="53">
        <f t="shared" si="92"/>
        <v>0</v>
      </c>
      <c r="Q185" s="54">
        <f t="shared" si="93"/>
        <v>0</v>
      </c>
      <c r="R185" s="55">
        <f t="shared" si="94"/>
        <v>0</v>
      </c>
      <c r="S185" s="52">
        <f t="shared" si="95"/>
        <v>0</v>
      </c>
      <c r="T185" s="276">
        <f t="shared" si="96"/>
        <v>0</v>
      </c>
      <c r="U185" s="62">
        <f t="shared" si="84"/>
        <v>0</v>
      </c>
    </row>
    <row r="186" spans="1:21" x14ac:dyDescent="0.25">
      <c r="A186" s="84" t="s">
        <v>97</v>
      </c>
      <c r="B186" s="52">
        <f>'DAY28'!H186</f>
        <v>655.4</v>
      </c>
      <c r="C186" s="53">
        <v>0</v>
      </c>
      <c r="D186" s="54">
        <v>0</v>
      </c>
      <c r="E186" s="55">
        <v>0</v>
      </c>
      <c r="F186" s="52">
        <v>0</v>
      </c>
      <c r="G186" s="276">
        <v>0</v>
      </c>
      <c r="H186" s="54">
        <f>+(Table131[[#This Row],[OPENING ]]+Table131[[#This Row],[RECEIPTS]]+Table131[[#This Row],[RETURNS]])-(Table131[[#This Row],[EXCHANGED]]+Table131[[#This Row],[SALES]]+Table131[[#This Row],[ISSUES]])</f>
        <v>655.4</v>
      </c>
      <c r="I186" s="53">
        <v>0</v>
      </c>
      <c r="J186" s="58">
        <f t="shared" si="97"/>
        <v>-655.4</v>
      </c>
      <c r="K186" s="53">
        <f>+'DAY28'!K186+'DAY29'!C186</f>
        <v>0</v>
      </c>
      <c r="L186" s="54">
        <f>+'DAY28'!L186+'DAY29'!D186</f>
        <v>0</v>
      </c>
      <c r="M186" s="55">
        <f>+'DAY28'!M186+'DAY29'!E186</f>
        <v>0</v>
      </c>
      <c r="N186" s="52">
        <f>+'DAY28'!N186+'DAY29'!F186</f>
        <v>0</v>
      </c>
      <c r="O186" s="276">
        <f>+'DAY28'!O186+'DAY29'!G186</f>
        <v>0</v>
      </c>
      <c r="P186" s="53">
        <f t="shared" si="92"/>
        <v>0</v>
      </c>
      <c r="Q186" s="54">
        <f t="shared" si="93"/>
        <v>0</v>
      </c>
      <c r="R186" s="55">
        <f t="shared" si="94"/>
        <v>0</v>
      </c>
      <c r="S186" s="52">
        <f t="shared" si="95"/>
        <v>0</v>
      </c>
      <c r="T186" s="276">
        <f t="shared" si="96"/>
        <v>0</v>
      </c>
      <c r="U186" s="62">
        <f t="shared" si="84"/>
        <v>0</v>
      </c>
    </row>
    <row r="187" spans="1:21" x14ac:dyDescent="0.25">
      <c r="A187" s="84" t="s">
        <v>96</v>
      </c>
      <c r="B187" s="52">
        <f>'DAY28'!H187</f>
        <v>0</v>
      </c>
      <c r="C187" s="53">
        <v>0</v>
      </c>
      <c r="D187" s="54">
        <v>0</v>
      </c>
      <c r="E187" s="55">
        <v>0</v>
      </c>
      <c r="F187" s="52">
        <v>0</v>
      </c>
      <c r="G187" s="276">
        <v>0</v>
      </c>
      <c r="H187" s="54">
        <f>+(Table131[[#This Row],[OPENING ]]+Table131[[#This Row],[RECEIPTS]]+Table131[[#This Row],[RETURNS]])-(Table131[[#This Row],[EXCHANGED]]+Table131[[#This Row],[SALES]]+Table131[[#This Row],[ISSUES]])</f>
        <v>0</v>
      </c>
      <c r="I187" s="53">
        <v>0</v>
      </c>
      <c r="J187" s="58">
        <f t="shared" si="97"/>
        <v>0</v>
      </c>
      <c r="K187" s="53">
        <f>+'DAY28'!K187+'DAY29'!C187</f>
        <v>0</v>
      </c>
      <c r="L187" s="54">
        <f>+'DAY28'!L187+'DAY29'!D187</f>
        <v>0</v>
      </c>
      <c r="M187" s="55">
        <f>+'DAY28'!M187+'DAY29'!E187</f>
        <v>0</v>
      </c>
      <c r="N187" s="52">
        <f>+'DAY28'!N187+'DAY29'!F187</f>
        <v>0</v>
      </c>
      <c r="O187" s="276">
        <f>+'DAY28'!O187+'DAY29'!G187</f>
        <v>0</v>
      </c>
      <c r="P187" s="53">
        <f t="shared" si="92"/>
        <v>0</v>
      </c>
      <c r="Q187" s="54">
        <f t="shared" si="93"/>
        <v>0</v>
      </c>
      <c r="R187" s="55">
        <f t="shared" si="94"/>
        <v>0</v>
      </c>
      <c r="S187" s="52">
        <f t="shared" si="95"/>
        <v>0</v>
      </c>
      <c r="T187" s="276">
        <f t="shared" si="96"/>
        <v>0</v>
      </c>
      <c r="U187" s="62">
        <f t="shared" si="84"/>
        <v>0</v>
      </c>
    </row>
    <row r="188" spans="1:21" x14ac:dyDescent="0.25">
      <c r="A188" s="84" t="s">
        <v>95</v>
      </c>
      <c r="B188" s="52">
        <f>'DAY28'!H188</f>
        <v>9.8000000000000007</v>
      </c>
      <c r="C188" s="53">
        <v>0</v>
      </c>
      <c r="D188" s="54">
        <v>0</v>
      </c>
      <c r="E188" s="55">
        <v>0</v>
      </c>
      <c r="F188" s="52">
        <v>0</v>
      </c>
      <c r="G188" s="276">
        <v>0</v>
      </c>
      <c r="H188" s="54">
        <f>+(Table131[[#This Row],[OPENING ]]+Table131[[#This Row],[RECEIPTS]]+Table131[[#This Row],[RETURNS]])-(Table131[[#This Row],[EXCHANGED]]+Table131[[#This Row],[SALES]]+Table131[[#This Row],[ISSUES]])</f>
        <v>9.8000000000000007</v>
      </c>
      <c r="I188" s="53">
        <v>0</v>
      </c>
      <c r="J188" s="58">
        <f t="shared" si="97"/>
        <v>-9.8000000000000007</v>
      </c>
      <c r="K188" s="53">
        <f>+'DAY28'!K188+'DAY29'!C188</f>
        <v>0</v>
      </c>
      <c r="L188" s="54">
        <f>+'DAY28'!L188+'DAY29'!D188</f>
        <v>0</v>
      </c>
      <c r="M188" s="55">
        <f>+'DAY28'!M188+'DAY29'!E188</f>
        <v>0</v>
      </c>
      <c r="N188" s="52">
        <f>+'DAY28'!N188+'DAY29'!F188</f>
        <v>0</v>
      </c>
      <c r="O188" s="276">
        <f>+'DAY28'!O188+'DAY29'!G188</f>
        <v>0</v>
      </c>
      <c r="P188" s="53">
        <f t="shared" si="92"/>
        <v>0</v>
      </c>
      <c r="Q188" s="54">
        <f t="shared" si="93"/>
        <v>0</v>
      </c>
      <c r="R188" s="55">
        <f t="shared" si="94"/>
        <v>0</v>
      </c>
      <c r="S188" s="52">
        <f t="shared" si="95"/>
        <v>0</v>
      </c>
      <c r="T188" s="276">
        <f t="shared" si="96"/>
        <v>0</v>
      </c>
      <c r="U188" s="62">
        <f t="shared" si="84"/>
        <v>0</v>
      </c>
    </row>
    <row r="189" spans="1:21" x14ac:dyDescent="0.25">
      <c r="A189" s="92" t="s">
        <v>98</v>
      </c>
      <c r="B189" s="52">
        <f>'DAY28'!H189</f>
        <v>0</v>
      </c>
      <c r="C189" s="53">
        <v>0</v>
      </c>
      <c r="D189" s="54">
        <v>0</v>
      </c>
      <c r="E189" s="55">
        <v>0</v>
      </c>
      <c r="F189" s="52">
        <v>0</v>
      </c>
      <c r="G189" s="276">
        <v>0</v>
      </c>
      <c r="H189" s="54">
        <f>+(Table131[[#This Row],[OPENING ]]+Table131[[#This Row],[RECEIPTS]]+Table131[[#This Row],[RETURNS]])-(Table131[[#This Row],[EXCHANGED]]+Table131[[#This Row],[SALES]]+Table131[[#This Row],[ISSUES]])</f>
        <v>0</v>
      </c>
      <c r="I189" s="53">
        <v>0</v>
      </c>
      <c r="J189" s="58">
        <f t="shared" si="97"/>
        <v>0</v>
      </c>
      <c r="K189" s="53">
        <f>+'DAY28'!K189+'DAY29'!C189</f>
        <v>0</v>
      </c>
      <c r="L189" s="54">
        <f>+'DAY28'!L189+'DAY29'!D189</f>
        <v>0</v>
      </c>
      <c r="M189" s="55">
        <f>+'DAY28'!M189+'DAY29'!E189</f>
        <v>0</v>
      </c>
      <c r="N189" s="52">
        <f>+'DAY28'!N189+'DAY29'!F189</f>
        <v>0</v>
      </c>
      <c r="O189" s="276">
        <f>+'DAY28'!O189+'DAY29'!G189</f>
        <v>0</v>
      </c>
      <c r="P189" s="53">
        <f t="shared" si="92"/>
        <v>0</v>
      </c>
      <c r="Q189" s="54">
        <f t="shared" si="93"/>
        <v>0</v>
      </c>
      <c r="R189" s="55">
        <f t="shared" si="94"/>
        <v>0</v>
      </c>
      <c r="S189" s="52">
        <f t="shared" si="95"/>
        <v>0</v>
      </c>
      <c r="T189" s="276">
        <f t="shared" si="96"/>
        <v>0</v>
      </c>
      <c r="U189" s="62">
        <f t="shared" si="84"/>
        <v>0</v>
      </c>
    </row>
    <row r="190" spans="1:21" x14ac:dyDescent="0.25">
      <c r="A190" s="92" t="s">
        <v>99</v>
      </c>
      <c r="B190" s="52">
        <f>'DAY28'!H190</f>
        <v>0</v>
      </c>
      <c r="C190" s="53">
        <v>0</v>
      </c>
      <c r="D190" s="54">
        <v>0</v>
      </c>
      <c r="E190" s="55">
        <v>0</v>
      </c>
      <c r="F190" s="52">
        <v>0</v>
      </c>
      <c r="G190" s="276">
        <v>0</v>
      </c>
      <c r="H190" s="54">
        <f>+(Table131[[#This Row],[OPENING ]]+Table131[[#This Row],[RECEIPTS]]+Table131[[#This Row],[RETURNS]])-(Table131[[#This Row],[EXCHANGED]]+Table131[[#This Row],[SALES]]+Table131[[#This Row],[ISSUES]])</f>
        <v>0</v>
      </c>
      <c r="I190" s="53">
        <v>0</v>
      </c>
      <c r="J190" s="58">
        <f t="shared" si="97"/>
        <v>0</v>
      </c>
      <c r="K190" s="53">
        <f>+'DAY28'!K190+'DAY29'!C190</f>
        <v>0</v>
      </c>
      <c r="L190" s="54">
        <f>+'DAY28'!L190+'DAY29'!D190</f>
        <v>0</v>
      </c>
      <c r="M190" s="55">
        <f>+'DAY28'!M190+'DAY29'!E190</f>
        <v>0</v>
      </c>
      <c r="N190" s="52">
        <f>+'DAY28'!N190+'DAY29'!F190</f>
        <v>0</v>
      </c>
      <c r="O190" s="276">
        <f>+'DAY28'!O190+'DAY29'!G190</f>
        <v>0</v>
      </c>
      <c r="P190" s="53">
        <f t="shared" si="92"/>
        <v>0</v>
      </c>
      <c r="Q190" s="54">
        <f t="shared" si="93"/>
        <v>0</v>
      </c>
      <c r="R190" s="55">
        <f t="shared" si="94"/>
        <v>0</v>
      </c>
      <c r="S190" s="52">
        <f t="shared" si="95"/>
        <v>0</v>
      </c>
      <c r="T190" s="276">
        <f t="shared" si="96"/>
        <v>0</v>
      </c>
      <c r="U190" s="62">
        <f t="shared" si="84"/>
        <v>0</v>
      </c>
    </row>
    <row r="191" spans="1:21" x14ac:dyDescent="0.25">
      <c r="A191" s="93" t="s">
        <v>100</v>
      </c>
      <c r="B191" s="52">
        <f>'DAY28'!H191</f>
        <v>35</v>
      </c>
      <c r="C191" s="53">
        <v>0</v>
      </c>
      <c r="D191" s="54">
        <v>0</v>
      </c>
      <c r="E191" s="55">
        <v>0</v>
      </c>
      <c r="F191" s="52">
        <v>0</v>
      </c>
      <c r="G191" s="276">
        <v>0</v>
      </c>
      <c r="H191" s="54">
        <f>+(Table131[[#This Row],[OPENING ]]+Table131[[#This Row],[RECEIPTS]]+Table131[[#This Row],[RETURNS]])-(Table131[[#This Row],[EXCHANGED]]+Table131[[#This Row],[SALES]]+Table131[[#This Row],[ISSUES]])</f>
        <v>35</v>
      </c>
      <c r="I191" s="53">
        <v>0</v>
      </c>
      <c r="J191" s="58">
        <f t="shared" si="97"/>
        <v>-35</v>
      </c>
      <c r="K191" s="53">
        <f>+'DAY28'!K191+'DAY29'!C191</f>
        <v>25</v>
      </c>
      <c r="L191" s="54">
        <f>+'DAY28'!L191+'DAY29'!D191</f>
        <v>0</v>
      </c>
      <c r="M191" s="55">
        <f>+'DAY28'!M191+'DAY29'!E191</f>
        <v>0</v>
      </c>
      <c r="N191" s="52">
        <f>+'DAY28'!N191+'DAY29'!F191</f>
        <v>0</v>
      </c>
      <c r="O191" s="276">
        <f>+'DAY28'!O191+'DAY29'!G191</f>
        <v>0</v>
      </c>
      <c r="P191" s="53">
        <f t="shared" si="92"/>
        <v>0.86206896551724133</v>
      </c>
      <c r="Q191" s="54">
        <f t="shared" si="93"/>
        <v>0</v>
      </c>
      <c r="R191" s="55">
        <f t="shared" si="94"/>
        <v>0</v>
      </c>
      <c r="S191" s="52">
        <f t="shared" si="95"/>
        <v>0</v>
      </c>
      <c r="T191" s="276">
        <f t="shared" si="96"/>
        <v>0</v>
      </c>
      <c r="U191" s="62">
        <f t="shared" si="84"/>
        <v>40.6</v>
      </c>
    </row>
    <row r="192" spans="1:21" x14ac:dyDescent="0.25">
      <c r="A192" s="81" t="s">
        <v>101</v>
      </c>
      <c r="B192" s="52">
        <f>'DAY28'!H192</f>
        <v>10.199999999999999</v>
      </c>
      <c r="C192" s="53">
        <v>0</v>
      </c>
      <c r="D192" s="54">
        <v>0</v>
      </c>
      <c r="E192" s="55">
        <v>0</v>
      </c>
      <c r="F192" s="52">
        <v>0</v>
      </c>
      <c r="G192" s="276">
        <v>0</v>
      </c>
      <c r="H192" s="54">
        <f>+(Table131[[#This Row],[OPENING ]]+Table131[[#This Row],[RECEIPTS]]+Table131[[#This Row],[RETURNS]])-(Table131[[#This Row],[EXCHANGED]]+Table131[[#This Row],[SALES]]+Table131[[#This Row],[ISSUES]])</f>
        <v>10.199999999999999</v>
      </c>
      <c r="I192" s="53">
        <v>0</v>
      </c>
      <c r="J192" s="58">
        <f t="shared" si="97"/>
        <v>-10.199999999999999</v>
      </c>
      <c r="K192" s="53">
        <f>+'DAY28'!K192+'DAY29'!C192</f>
        <v>0</v>
      </c>
      <c r="L192" s="54">
        <f>+'DAY28'!L192+'DAY29'!D192</f>
        <v>0</v>
      </c>
      <c r="M192" s="55">
        <f>+'DAY28'!M192+'DAY29'!E192</f>
        <v>0</v>
      </c>
      <c r="N192" s="52">
        <f>+'DAY28'!N192+'DAY29'!F192</f>
        <v>0</v>
      </c>
      <c r="O192" s="276">
        <f>+'DAY28'!O192+'DAY29'!G192</f>
        <v>0</v>
      </c>
      <c r="P192" s="53">
        <f t="shared" si="92"/>
        <v>0</v>
      </c>
      <c r="Q192" s="54">
        <f t="shared" si="93"/>
        <v>0</v>
      </c>
      <c r="R192" s="55">
        <f t="shared" si="94"/>
        <v>0</v>
      </c>
      <c r="S192" s="52">
        <f t="shared" si="95"/>
        <v>0</v>
      </c>
      <c r="T192" s="276">
        <f t="shared" si="96"/>
        <v>0</v>
      </c>
      <c r="U192" s="62">
        <f t="shared" si="84"/>
        <v>0</v>
      </c>
    </row>
    <row r="193" spans="1:21" x14ac:dyDescent="0.25">
      <c r="A193" s="109" t="s">
        <v>102</v>
      </c>
      <c r="B193" s="52">
        <f>'DAY28'!H193</f>
        <v>0</v>
      </c>
      <c r="C193" s="53">
        <v>0</v>
      </c>
      <c r="D193" s="54">
        <v>0</v>
      </c>
      <c r="E193" s="55">
        <v>0</v>
      </c>
      <c r="F193" s="52">
        <v>0</v>
      </c>
      <c r="G193" s="276">
        <v>0</v>
      </c>
      <c r="H193" s="54">
        <f>+(Table131[[#This Row],[OPENING ]]+Table131[[#This Row],[RECEIPTS]]+Table131[[#This Row],[RETURNS]])-(Table131[[#This Row],[EXCHANGED]]+Table131[[#This Row],[SALES]]+Table131[[#This Row],[ISSUES]])</f>
        <v>0</v>
      </c>
      <c r="I193" s="53">
        <v>0</v>
      </c>
      <c r="J193" s="58">
        <f t="shared" si="97"/>
        <v>0</v>
      </c>
      <c r="K193" s="53">
        <f>+'DAY28'!K193+'DAY29'!C193</f>
        <v>0</v>
      </c>
      <c r="L193" s="54">
        <f>+'DAY28'!L193+'DAY29'!D193</f>
        <v>0</v>
      </c>
      <c r="M193" s="55">
        <f>+'DAY28'!M193+'DAY29'!E193</f>
        <v>0</v>
      </c>
      <c r="N193" s="52">
        <f>+'DAY28'!N193+'DAY29'!F193</f>
        <v>0</v>
      </c>
      <c r="O193" s="276">
        <f>+'DAY28'!O193+'DAY29'!G193</f>
        <v>0</v>
      </c>
      <c r="P193" s="53">
        <f t="shared" si="92"/>
        <v>0</v>
      </c>
      <c r="Q193" s="54">
        <f t="shared" si="93"/>
        <v>0</v>
      </c>
      <c r="R193" s="55">
        <f t="shared" si="94"/>
        <v>0</v>
      </c>
      <c r="S193" s="52">
        <f t="shared" si="95"/>
        <v>0</v>
      </c>
      <c r="T193" s="276">
        <f t="shared" si="96"/>
        <v>0</v>
      </c>
      <c r="U193" s="62">
        <f t="shared" si="84"/>
        <v>0</v>
      </c>
    </row>
    <row r="194" spans="1:21" x14ac:dyDescent="0.25">
      <c r="A194" s="318" t="s">
        <v>103</v>
      </c>
      <c r="B194" s="52">
        <f>'DAY28'!H194</f>
        <v>855.4</v>
      </c>
      <c r="C194" s="53">
        <v>0</v>
      </c>
      <c r="D194" s="54">
        <v>0</v>
      </c>
      <c r="E194" s="55">
        <v>0</v>
      </c>
      <c r="F194" s="52">
        <v>0</v>
      </c>
      <c r="G194" s="276">
        <v>0</v>
      </c>
      <c r="H194" s="54">
        <f>+(Table131[[#This Row],[OPENING ]]+Table131[[#This Row],[RECEIPTS]]+Table131[[#This Row],[RETURNS]])-(Table131[[#This Row],[EXCHANGED]]+Table131[[#This Row],[SALES]]+Table131[[#This Row],[ISSUES]])</f>
        <v>855.4</v>
      </c>
      <c r="I194" s="53">
        <v>0</v>
      </c>
      <c r="J194" s="58">
        <f t="shared" si="97"/>
        <v>-855.4</v>
      </c>
      <c r="K194" s="53">
        <f>+'DAY28'!K194+'DAY29'!C194</f>
        <v>0</v>
      </c>
      <c r="L194" s="54">
        <f>+'DAY28'!L194+'DAY29'!D194</f>
        <v>0</v>
      </c>
      <c r="M194" s="55">
        <f>+'DAY28'!M194+'DAY29'!E194</f>
        <v>0</v>
      </c>
      <c r="N194" s="52">
        <f>+'DAY28'!N194+'DAY29'!F194</f>
        <v>0</v>
      </c>
      <c r="O194" s="276">
        <f>+'DAY28'!O194+'DAY29'!G194</f>
        <v>0</v>
      </c>
      <c r="P194" s="53">
        <f t="shared" si="92"/>
        <v>0</v>
      </c>
      <c r="Q194" s="54">
        <f t="shared" si="93"/>
        <v>0</v>
      </c>
      <c r="R194" s="55">
        <f t="shared" si="94"/>
        <v>0</v>
      </c>
      <c r="S194" s="52">
        <f t="shared" si="95"/>
        <v>0</v>
      </c>
      <c r="T194" s="276">
        <f t="shared" si="96"/>
        <v>0</v>
      </c>
      <c r="U194" s="62">
        <f t="shared" si="84"/>
        <v>0</v>
      </c>
    </row>
    <row r="195" spans="1:21" x14ac:dyDescent="0.25">
      <c r="A195" s="87" t="s">
        <v>247</v>
      </c>
      <c r="B195" s="52">
        <f>'DAY28'!H195</f>
        <v>3516.4</v>
      </c>
      <c r="C195" s="53">
        <v>0</v>
      </c>
      <c r="D195" s="54">
        <v>0</v>
      </c>
      <c r="E195" s="55">
        <v>0</v>
      </c>
      <c r="F195" s="52">
        <v>0</v>
      </c>
      <c r="G195" s="276">
        <v>0</v>
      </c>
      <c r="H195" s="54">
        <f>+(Table131[[#This Row],[OPENING ]]+Table131[[#This Row],[RECEIPTS]]+Table131[[#This Row],[RETURNS]])-(Table131[[#This Row],[EXCHANGED]]+Table131[[#This Row],[SALES]]+Table131[[#This Row],[ISSUES]])</f>
        <v>3516.4</v>
      </c>
      <c r="I195" s="53">
        <v>0</v>
      </c>
      <c r="J195" s="58">
        <f t="shared" si="97"/>
        <v>-3516.4</v>
      </c>
      <c r="K195" s="53">
        <f>+'DAY28'!K195+'DAY29'!C195</f>
        <v>0</v>
      </c>
      <c r="L195" s="54">
        <f>+'DAY28'!L195+'DAY29'!D195</f>
        <v>9.6</v>
      </c>
      <c r="M195" s="55">
        <f>+'DAY28'!M195+'DAY29'!E195</f>
        <v>0</v>
      </c>
      <c r="N195" s="52">
        <f>+'DAY28'!N195+'DAY29'!F195</f>
        <v>0</v>
      </c>
      <c r="O195" s="276">
        <f>+'DAY28'!O195+'DAY29'!G195</f>
        <v>0</v>
      </c>
      <c r="P195" s="53">
        <f t="shared" si="92"/>
        <v>0</v>
      </c>
      <c r="Q195" s="54">
        <f t="shared" si="93"/>
        <v>0.33103448275862069</v>
      </c>
      <c r="R195" s="55">
        <f t="shared" si="94"/>
        <v>0</v>
      </c>
      <c r="S195" s="52">
        <f t="shared" si="95"/>
        <v>0</v>
      </c>
      <c r="T195" s="276">
        <f t="shared" si="96"/>
        <v>0</v>
      </c>
      <c r="U195" s="62">
        <f t="shared" si="84"/>
        <v>10622.458333333334</v>
      </c>
    </row>
    <row r="196" spans="1:21" x14ac:dyDescent="0.25">
      <c r="A196" s="87" t="s">
        <v>104</v>
      </c>
      <c r="B196" s="52">
        <f>'DAY28'!H196</f>
        <v>200</v>
      </c>
      <c r="C196" s="53">
        <v>0</v>
      </c>
      <c r="D196" s="54">
        <v>0</v>
      </c>
      <c r="E196" s="55">
        <v>0</v>
      </c>
      <c r="F196" s="52">
        <v>0</v>
      </c>
      <c r="G196" s="276">
        <v>0</v>
      </c>
      <c r="H196" s="54">
        <f>+(Table131[[#This Row],[OPENING ]]+Table131[[#This Row],[RECEIPTS]]+Table131[[#This Row],[RETURNS]])-(Table131[[#This Row],[EXCHANGED]]+Table131[[#This Row],[SALES]]+Table131[[#This Row],[ISSUES]])</f>
        <v>200</v>
      </c>
      <c r="I196" s="53">
        <v>0</v>
      </c>
      <c r="J196" s="58">
        <f t="shared" si="97"/>
        <v>-200</v>
      </c>
      <c r="K196" s="53">
        <f>+'DAY28'!K196+'DAY29'!C196</f>
        <v>0</v>
      </c>
      <c r="L196" s="54">
        <f>+'DAY28'!L196+'DAY29'!D196</f>
        <v>0</v>
      </c>
      <c r="M196" s="55">
        <f>+'DAY28'!M196+'DAY29'!E196</f>
        <v>0</v>
      </c>
      <c r="N196" s="52">
        <f>+'DAY28'!N196+'DAY29'!F196</f>
        <v>0</v>
      </c>
      <c r="O196" s="276">
        <f>+'DAY28'!O196+'DAY29'!G196</f>
        <v>0</v>
      </c>
      <c r="P196" s="53">
        <f t="shared" si="92"/>
        <v>0</v>
      </c>
      <c r="Q196" s="54">
        <f t="shared" si="93"/>
        <v>0</v>
      </c>
      <c r="R196" s="55">
        <f t="shared" si="94"/>
        <v>0</v>
      </c>
      <c r="S196" s="52">
        <f t="shared" si="95"/>
        <v>0</v>
      </c>
      <c r="T196" s="276">
        <f t="shared" si="96"/>
        <v>0</v>
      </c>
      <c r="U196" s="62">
        <f t="shared" si="84"/>
        <v>0</v>
      </c>
    </row>
    <row r="197" spans="1:21" x14ac:dyDescent="0.25">
      <c r="A197" s="85" t="s">
        <v>118</v>
      </c>
      <c r="B197" s="52">
        <f>'DAY28'!H197</f>
        <v>0</v>
      </c>
      <c r="C197" s="53">
        <v>0</v>
      </c>
      <c r="D197" s="54">
        <v>0</v>
      </c>
      <c r="E197" s="55">
        <v>0</v>
      </c>
      <c r="F197" s="52">
        <v>0</v>
      </c>
      <c r="G197" s="276">
        <v>0</v>
      </c>
      <c r="H197" s="54">
        <f>+(Table131[[#This Row],[OPENING ]]+Table131[[#This Row],[RECEIPTS]]+Table131[[#This Row],[RETURNS]])-(Table131[[#This Row],[EXCHANGED]]+Table131[[#This Row],[SALES]]+Table131[[#This Row],[ISSUES]])</f>
        <v>0</v>
      </c>
      <c r="I197" s="53">
        <v>0</v>
      </c>
      <c r="J197" s="58">
        <f t="shared" si="97"/>
        <v>0</v>
      </c>
      <c r="K197" s="53">
        <f>+'DAY28'!K197+'DAY29'!C197</f>
        <v>0</v>
      </c>
      <c r="L197" s="54">
        <f>+'DAY28'!L197+'DAY29'!D197</f>
        <v>0</v>
      </c>
      <c r="M197" s="55">
        <f>+'DAY28'!M197+'DAY29'!E197</f>
        <v>0</v>
      </c>
      <c r="N197" s="52">
        <f>+'DAY28'!N197+'DAY29'!F197</f>
        <v>0</v>
      </c>
      <c r="O197" s="276">
        <f>+'DAY28'!O197+'DAY29'!G197</f>
        <v>0</v>
      </c>
      <c r="P197" s="53">
        <f t="shared" si="92"/>
        <v>0</v>
      </c>
      <c r="Q197" s="54">
        <f t="shared" si="93"/>
        <v>0</v>
      </c>
      <c r="R197" s="55">
        <f t="shared" si="94"/>
        <v>0</v>
      </c>
      <c r="S197" s="52">
        <f t="shared" si="95"/>
        <v>0</v>
      </c>
      <c r="T197" s="276">
        <f t="shared" si="96"/>
        <v>0</v>
      </c>
      <c r="U197" s="62">
        <f t="shared" si="84"/>
        <v>0</v>
      </c>
    </row>
    <row r="198" spans="1:21" x14ac:dyDescent="0.25">
      <c r="A198" s="94" t="s">
        <v>119</v>
      </c>
      <c r="B198" s="52">
        <f>'DAY28'!H198</f>
        <v>0</v>
      </c>
      <c r="C198" s="53">
        <v>0</v>
      </c>
      <c r="D198" s="54">
        <v>0</v>
      </c>
      <c r="E198" s="55">
        <v>0</v>
      </c>
      <c r="F198" s="52">
        <v>0</v>
      </c>
      <c r="G198" s="276">
        <v>0</v>
      </c>
      <c r="H198" s="54">
        <f>+(Table131[[#This Row],[OPENING ]]+Table131[[#This Row],[RECEIPTS]]+Table131[[#This Row],[RETURNS]])-(Table131[[#This Row],[EXCHANGED]]+Table131[[#This Row],[SALES]]+Table131[[#This Row],[ISSUES]])</f>
        <v>0</v>
      </c>
      <c r="I198" s="53">
        <v>0</v>
      </c>
      <c r="J198" s="58">
        <f t="shared" si="97"/>
        <v>0</v>
      </c>
      <c r="K198" s="53">
        <f>+'DAY28'!K198+'DAY29'!C198</f>
        <v>0</v>
      </c>
      <c r="L198" s="54">
        <f>+'DAY28'!L198+'DAY29'!D198</f>
        <v>0</v>
      </c>
      <c r="M198" s="55">
        <f>+'DAY28'!M198+'DAY29'!E198</f>
        <v>0</v>
      </c>
      <c r="N198" s="52">
        <f>+'DAY28'!N198+'DAY29'!F198</f>
        <v>0</v>
      </c>
      <c r="O198" s="276">
        <f>+'DAY28'!O198+'DAY29'!G198</f>
        <v>0</v>
      </c>
      <c r="P198" s="53">
        <f t="shared" si="92"/>
        <v>0</v>
      </c>
      <c r="Q198" s="54">
        <f t="shared" si="93"/>
        <v>0</v>
      </c>
      <c r="R198" s="55">
        <f t="shared" si="94"/>
        <v>0</v>
      </c>
      <c r="S198" s="52">
        <f t="shared" si="95"/>
        <v>0</v>
      </c>
      <c r="T198" s="276">
        <f t="shared" si="96"/>
        <v>0</v>
      </c>
      <c r="U198" s="62">
        <f t="shared" si="84"/>
        <v>0</v>
      </c>
    </row>
    <row r="199" spans="1:21" x14ac:dyDescent="0.25">
      <c r="A199" s="84" t="s">
        <v>145</v>
      </c>
      <c r="B199" s="52">
        <f>'DAY28'!H199</f>
        <v>0</v>
      </c>
      <c r="C199" s="53">
        <v>0</v>
      </c>
      <c r="D199" s="54">
        <v>0</v>
      </c>
      <c r="E199" s="55">
        <v>0</v>
      </c>
      <c r="F199" s="52">
        <v>0</v>
      </c>
      <c r="G199" s="276">
        <v>0</v>
      </c>
      <c r="H199" s="54">
        <f>+(Table131[[#This Row],[OPENING ]]+Table131[[#This Row],[RECEIPTS]]+Table131[[#This Row],[RETURNS]])-(Table131[[#This Row],[EXCHANGED]]+Table131[[#This Row],[SALES]]+Table131[[#This Row],[ISSUES]])</f>
        <v>0</v>
      </c>
      <c r="I199" s="53">
        <v>0</v>
      </c>
      <c r="J199" s="58">
        <f t="shared" si="97"/>
        <v>0</v>
      </c>
      <c r="K199" s="53">
        <f>+'DAY28'!K199+'DAY29'!C199</f>
        <v>0</v>
      </c>
      <c r="L199" s="54">
        <f>+'DAY28'!L199+'DAY29'!D199</f>
        <v>0</v>
      </c>
      <c r="M199" s="55">
        <f>+'DAY28'!M199+'DAY29'!E199</f>
        <v>0</v>
      </c>
      <c r="N199" s="52">
        <f>+'DAY28'!N199+'DAY29'!F199</f>
        <v>0</v>
      </c>
      <c r="O199" s="276">
        <f>+'DAY28'!O199+'DAY29'!G199</f>
        <v>0</v>
      </c>
      <c r="P199" s="53">
        <f t="shared" si="92"/>
        <v>0</v>
      </c>
      <c r="Q199" s="54">
        <f t="shared" si="93"/>
        <v>0</v>
      </c>
      <c r="R199" s="55">
        <f t="shared" si="94"/>
        <v>0</v>
      </c>
      <c r="S199" s="52">
        <f t="shared" si="95"/>
        <v>0</v>
      </c>
      <c r="T199" s="276">
        <f t="shared" si="96"/>
        <v>0</v>
      </c>
      <c r="U199" s="62">
        <f t="shared" si="84"/>
        <v>0</v>
      </c>
    </row>
    <row r="200" spans="1:21" x14ac:dyDescent="0.25">
      <c r="A200" s="88" t="s">
        <v>218</v>
      </c>
      <c r="B200" s="52">
        <f>'DAY28'!H200</f>
        <v>0</v>
      </c>
      <c r="C200" s="53">
        <v>0</v>
      </c>
      <c r="D200" s="54">
        <v>0</v>
      </c>
      <c r="E200" s="55">
        <v>0</v>
      </c>
      <c r="F200" s="52">
        <v>0</v>
      </c>
      <c r="G200" s="276">
        <v>0</v>
      </c>
      <c r="H200" s="54">
        <f>+(Table131[[#This Row],[OPENING ]]+Table131[[#This Row],[RECEIPTS]]+Table131[[#This Row],[RETURNS]])-(Table131[[#This Row],[EXCHANGED]]+Table131[[#This Row],[SALES]]+Table131[[#This Row],[ISSUES]])</f>
        <v>0</v>
      </c>
      <c r="I200" s="53">
        <v>0</v>
      </c>
      <c r="J200" s="58">
        <f t="shared" si="97"/>
        <v>0</v>
      </c>
      <c r="K200" s="53">
        <f>+'DAY28'!K200+'DAY29'!C200</f>
        <v>0</v>
      </c>
      <c r="L200" s="54">
        <f>+'DAY28'!L200+'DAY29'!D200</f>
        <v>0</v>
      </c>
      <c r="M200" s="55">
        <f>+'DAY28'!M200+'DAY29'!E200</f>
        <v>0</v>
      </c>
      <c r="N200" s="52">
        <f>+'DAY28'!N200+'DAY29'!F200</f>
        <v>0</v>
      </c>
      <c r="O200" s="276">
        <f>+'DAY28'!O200+'DAY29'!G200</f>
        <v>0</v>
      </c>
      <c r="P200" s="53">
        <f t="shared" si="92"/>
        <v>0</v>
      </c>
      <c r="Q200" s="54">
        <f t="shared" si="93"/>
        <v>0</v>
      </c>
      <c r="R200" s="55">
        <f t="shared" si="94"/>
        <v>0</v>
      </c>
      <c r="S200" s="52">
        <f t="shared" si="95"/>
        <v>0</v>
      </c>
      <c r="T200" s="276">
        <f t="shared" si="96"/>
        <v>0</v>
      </c>
      <c r="U200" s="62">
        <f t="shared" si="84"/>
        <v>0</v>
      </c>
    </row>
    <row r="201" spans="1:21" x14ac:dyDescent="0.25">
      <c r="A201" s="88" t="s">
        <v>219</v>
      </c>
      <c r="B201" s="52">
        <f>'DAY28'!H201</f>
        <v>0</v>
      </c>
      <c r="C201" s="53">
        <v>0</v>
      </c>
      <c r="D201" s="54">
        <v>0</v>
      </c>
      <c r="E201" s="55">
        <v>0</v>
      </c>
      <c r="F201" s="52">
        <v>0</v>
      </c>
      <c r="G201" s="276">
        <v>0</v>
      </c>
      <c r="H201" s="54">
        <f>+(Table131[[#This Row],[OPENING ]]+Table131[[#This Row],[RECEIPTS]]+Table131[[#This Row],[RETURNS]])-(Table131[[#This Row],[EXCHANGED]]+Table131[[#This Row],[SALES]]+Table131[[#This Row],[ISSUES]])</f>
        <v>0</v>
      </c>
      <c r="I201" s="53">
        <v>0</v>
      </c>
      <c r="J201" s="58">
        <f t="shared" si="97"/>
        <v>0</v>
      </c>
      <c r="K201" s="53">
        <f>+'DAY28'!K201+'DAY29'!C201</f>
        <v>0</v>
      </c>
      <c r="L201" s="54">
        <f>+'DAY28'!L201+'DAY29'!D201</f>
        <v>0</v>
      </c>
      <c r="M201" s="55">
        <f>+'DAY28'!M201+'DAY29'!E201</f>
        <v>0</v>
      </c>
      <c r="N201" s="52">
        <f>+'DAY28'!N201+'DAY29'!F201</f>
        <v>0</v>
      </c>
      <c r="O201" s="276">
        <f>+'DAY28'!O201+'DAY29'!G201</f>
        <v>0</v>
      </c>
      <c r="P201" s="53">
        <f t="shared" si="92"/>
        <v>0</v>
      </c>
      <c r="Q201" s="54">
        <f t="shared" si="93"/>
        <v>0</v>
      </c>
      <c r="R201" s="55">
        <f t="shared" si="94"/>
        <v>0</v>
      </c>
      <c r="S201" s="52">
        <f t="shared" si="95"/>
        <v>0</v>
      </c>
      <c r="T201" s="276">
        <f t="shared" si="96"/>
        <v>0</v>
      </c>
      <c r="U201" s="62">
        <f t="shared" si="84"/>
        <v>0</v>
      </c>
    </row>
    <row r="202" spans="1:21" x14ac:dyDescent="0.25">
      <c r="A202" s="317" t="s">
        <v>234</v>
      </c>
      <c r="B202" s="52">
        <f>'DAY28'!H202</f>
        <v>0.19999999999999896</v>
      </c>
      <c r="C202" s="53">
        <v>0</v>
      </c>
      <c r="D202" s="54">
        <v>0</v>
      </c>
      <c r="E202" s="55">
        <v>0</v>
      </c>
      <c r="F202" s="52">
        <v>0</v>
      </c>
      <c r="G202" s="276">
        <v>0</v>
      </c>
      <c r="H202" s="54">
        <f>+(Table131[[#This Row],[OPENING ]]+Table131[[#This Row],[RECEIPTS]]+Table131[[#This Row],[RETURNS]])-(Table131[[#This Row],[EXCHANGED]]+Table131[[#This Row],[SALES]]+Table131[[#This Row],[ISSUES]])</f>
        <v>0.19999999999999896</v>
      </c>
      <c r="I202" s="53">
        <v>0</v>
      </c>
      <c r="J202" s="58">
        <f t="shared" si="97"/>
        <v>-0.19999999999999896</v>
      </c>
      <c r="K202" s="53">
        <f>+'DAY28'!K202+'DAY29'!C202</f>
        <v>0</v>
      </c>
      <c r="L202" s="54">
        <f>+'DAY28'!L202+'DAY29'!D202</f>
        <v>0</v>
      </c>
      <c r="M202" s="55">
        <f>+'DAY28'!M202+'DAY29'!E202</f>
        <v>0</v>
      </c>
      <c r="N202" s="52">
        <f>+'DAY28'!N202+'DAY29'!F202</f>
        <v>0</v>
      </c>
      <c r="O202" s="276">
        <f>+'DAY28'!O202+'DAY29'!G202</f>
        <v>11.08</v>
      </c>
      <c r="P202" s="53">
        <f t="shared" si="92"/>
        <v>0</v>
      </c>
      <c r="Q202" s="54">
        <f t="shared" si="93"/>
        <v>0</v>
      </c>
      <c r="R202" s="55">
        <f t="shared" si="94"/>
        <v>0</v>
      </c>
      <c r="S202" s="52">
        <f t="shared" si="95"/>
        <v>0</v>
      </c>
      <c r="T202" s="276">
        <f t="shared" si="96"/>
        <v>0.3820689655172414</v>
      </c>
      <c r="U202" s="62">
        <f t="shared" si="84"/>
        <v>0.52346570397111636</v>
      </c>
    </row>
    <row r="203" spans="1:21" x14ac:dyDescent="0.25">
      <c r="A203" s="319" t="s">
        <v>224</v>
      </c>
      <c r="B203" s="52">
        <f>'DAY28'!H203</f>
        <v>3.4</v>
      </c>
      <c r="C203" s="53">
        <v>0</v>
      </c>
      <c r="D203" s="54">
        <v>0</v>
      </c>
      <c r="E203" s="55">
        <v>0</v>
      </c>
      <c r="F203" s="52">
        <v>0</v>
      </c>
      <c r="G203" s="276">
        <v>0</v>
      </c>
      <c r="H203" s="54">
        <f>+(Table131[[#This Row],[OPENING ]]+Table131[[#This Row],[RECEIPTS]]+Table131[[#This Row],[RETURNS]])-(Table131[[#This Row],[EXCHANGED]]+Table131[[#This Row],[SALES]]+Table131[[#This Row],[ISSUES]])</f>
        <v>3.4</v>
      </c>
      <c r="I203" s="53">
        <v>0</v>
      </c>
      <c r="J203" s="58">
        <f t="shared" si="97"/>
        <v>-3.4</v>
      </c>
      <c r="K203" s="53">
        <f>+'DAY28'!K203+'DAY29'!C203</f>
        <v>0</v>
      </c>
      <c r="L203" s="54">
        <f>+'DAY28'!L203+'DAY29'!D203</f>
        <v>0</v>
      </c>
      <c r="M203" s="55">
        <f>+'DAY28'!M203+'DAY29'!E203</f>
        <v>0</v>
      </c>
      <c r="N203" s="52">
        <f>+'DAY28'!N203+'DAY29'!F203</f>
        <v>0</v>
      </c>
      <c r="O203" s="276">
        <f>+'DAY28'!O203+'DAY29'!G203</f>
        <v>0</v>
      </c>
      <c r="P203" s="53">
        <f t="shared" si="92"/>
        <v>0</v>
      </c>
      <c r="Q203" s="54">
        <f t="shared" si="93"/>
        <v>0</v>
      </c>
      <c r="R203" s="55">
        <f t="shared" si="94"/>
        <v>0</v>
      </c>
      <c r="S203" s="52">
        <f t="shared" si="95"/>
        <v>0</v>
      </c>
      <c r="T203" s="276">
        <f t="shared" si="96"/>
        <v>0</v>
      </c>
      <c r="U203" s="62">
        <f t="shared" si="84"/>
        <v>0</v>
      </c>
    </row>
    <row r="204" spans="1:21" x14ac:dyDescent="0.25">
      <c r="A204" s="105" t="s">
        <v>237</v>
      </c>
      <c r="B204" s="52">
        <f>'DAY28'!H204</f>
        <v>0</v>
      </c>
      <c r="C204" s="53">
        <v>0</v>
      </c>
      <c r="D204" s="54">
        <v>0</v>
      </c>
      <c r="E204" s="55">
        <v>0</v>
      </c>
      <c r="F204" s="52">
        <v>0</v>
      </c>
      <c r="G204" s="276">
        <v>0</v>
      </c>
      <c r="H204" s="54">
        <f>+(Table131[[#This Row],[OPENING ]]+Table131[[#This Row],[RECEIPTS]]+Table131[[#This Row],[RETURNS]])-(Table131[[#This Row],[EXCHANGED]]+Table131[[#This Row],[SALES]]+Table131[[#This Row],[ISSUES]])</f>
        <v>0</v>
      </c>
      <c r="I204" s="53">
        <v>0</v>
      </c>
      <c r="J204" s="58">
        <f t="shared" si="97"/>
        <v>0</v>
      </c>
      <c r="K204" s="53">
        <f>+'DAY28'!K204+'DAY29'!C204</f>
        <v>0</v>
      </c>
      <c r="L204" s="54">
        <f>+'DAY28'!L204+'DAY29'!D204</f>
        <v>0</v>
      </c>
      <c r="M204" s="55">
        <f>+'DAY28'!M204+'DAY29'!E204</f>
        <v>0</v>
      </c>
      <c r="N204" s="52">
        <f>+'DAY28'!N204+'DAY29'!F204</f>
        <v>0</v>
      </c>
      <c r="O204" s="276">
        <f>+'DAY28'!O204+'DAY29'!G204</f>
        <v>0</v>
      </c>
      <c r="P204" s="53">
        <f t="shared" si="92"/>
        <v>0</v>
      </c>
      <c r="Q204" s="54">
        <f t="shared" si="93"/>
        <v>0</v>
      </c>
      <c r="R204" s="55">
        <f t="shared" si="94"/>
        <v>0</v>
      </c>
      <c r="S204" s="52">
        <f t="shared" si="95"/>
        <v>0</v>
      </c>
      <c r="T204" s="276">
        <f t="shared" si="96"/>
        <v>0</v>
      </c>
      <c r="U204" s="62">
        <f t="shared" si="84"/>
        <v>0</v>
      </c>
    </row>
    <row r="205" spans="1:21" x14ac:dyDescent="0.25">
      <c r="A205" s="87" t="s">
        <v>238</v>
      </c>
      <c r="B205" s="52">
        <f>'DAY28'!H205</f>
        <v>0</v>
      </c>
      <c r="C205" s="53">
        <v>0</v>
      </c>
      <c r="D205" s="54">
        <v>0</v>
      </c>
      <c r="E205" s="55">
        <v>0</v>
      </c>
      <c r="F205" s="52">
        <v>0</v>
      </c>
      <c r="G205" s="276">
        <v>0</v>
      </c>
      <c r="H205" s="54">
        <f>+(Table131[[#This Row],[OPENING ]]+Table131[[#This Row],[RECEIPTS]]+Table131[[#This Row],[RETURNS]])-(Table131[[#This Row],[EXCHANGED]]+Table131[[#This Row],[SALES]]+Table131[[#This Row],[ISSUES]])</f>
        <v>0</v>
      </c>
      <c r="I205" s="53">
        <v>0</v>
      </c>
      <c r="J205" s="58">
        <f t="shared" si="97"/>
        <v>0</v>
      </c>
      <c r="K205" s="53">
        <f>+'DAY28'!K205+'DAY29'!C205</f>
        <v>0</v>
      </c>
      <c r="L205" s="54">
        <f>+'DAY28'!L205+'DAY29'!D205</f>
        <v>0</v>
      </c>
      <c r="M205" s="55">
        <f>+'DAY28'!M205+'DAY29'!E205</f>
        <v>0</v>
      </c>
      <c r="N205" s="52">
        <f>+'DAY28'!N205+'DAY29'!F205</f>
        <v>0</v>
      </c>
      <c r="O205" s="276">
        <f>+'DAY28'!O205+'DAY29'!G205</f>
        <v>0</v>
      </c>
      <c r="P205" s="53">
        <f t="shared" si="92"/>
        <v>0</v>
      </c>
      <c r="Q205" s="54">
        <f t="shared" si="93"/>
        <v>0</v>
      </c>
      <c r="R205" s="55">
        <f t="shared" si="94"/>
        <v>0</v>
      </c>
      <c r="S205" s="52">
        <f t="shared" si="95"/>
        <v>0</v>
      </c>
      <c r="T205" s="276">
        <f t="shared" si="96"/>
        <v>0</v>
      </c>
      <c r="U205" s="62">
        <f t="shared" si="84"/>
        <v>0</v>
      </c>
    </row>
    <row r="206" spans="1:21" x14ac:dyDescent="0.25">
      <c r="A206" s="87" t="s">
        <v>239</v>
      </c>
      <c r="B206" s="52">
        <f>'DAY28'!H206</f>
        <v>0</v>
      </c>
      <c r="C206" s="53">
        <v>0</v>
      </c>
      <c r="D206" s="54">
        <v>0</v>
      </c>
      <c r="E206" s="55">
        <v>0</v>
      </c>
      <c r="F206" s="52">
        <v>0</v>
      </c>
      <c r="G206" s="276">
        <v>0</v>
      </c>
      <c r="H206" s="54">
        <f>+(Table131[[#This Row],[OPENING ]]+Table131[[#This Row],[RECEIPTS]]+Table131[[#This Row],[RETURNS]])-(Table131[[#This Row],[EXCHANGED]]+Table131[[#This Row],[SALES]]+Table131[[#This Row],[ISSUES]])</f>
        <v>0</v>
      </c>
      <c r="I206" s="53">
        <v>0</v>
      </c>
      <c r="J206" s="58">
        <f t="shared" si="97"/>
        <v>0</v>
      </c>
      <c r="K206" s="53">
        <f>+'DAY28'!K206+'DAY29'!C206</f>
        <v>0</v>
      </c>
      <c r="L206" s="54">
        <f>+'DAY28'!L206+'DAY29'!D206</f>
        <v>0</v>
      </c>
      <c r="M206" s="55">
        <f>+'DAY28'!M206+'DAY29'!E206</f>
        <v>0</v>
      </c>
      <c r="N206" s="52">
        <f>+'DAY28'!N206+'DAY29'!F206</f>
        <v>0</v>
      </c>
      <c r="O206" s="276">
        <f>+'DAY28'!O206+'DAY29'!G206</f>
        <v>0</v>
      </c>
      <c r="P206" s="53">
        <f t="shared" si="92"/>
        <v>0</v>
      </c>
      <c r="Q206" s="54">
        <f t="shared" si="93"/>
        <v>0</v>
      </c>
      <c r="R206" s="55">
        <f t="shared" si="94"/>
        <v>0</v>
      </c>
      <c r="S206" s="52">
        <f t="shared" si="95"/>
        <v>0</v>
      </c>
      <c r="T206" s="276">
        <f t="shared" si="96"/>
        <v>0</v>
      </c>
      <c r="U206" s="62">
        <f t="shared" si="84"/>
        <v>0</v>
      </c>
    </row>
    <row r="207" spans="1:21" x14ac:dyDescent="0.25">
      <c r="A207" s="85" t="s">
        <v>242</v>
      </c>
      <c r="B207" s="52">
        <f>'DAY28'!H207</f>
        <v>0</v>
      </c>
      <c r="C207" s="53">
        <v>0</v>
      </c>
      <c r="D207" s="54">
        <v>0</v>
      </c>
      <c r="E207" s="55">
        <v>0</v>
      </c>
      <c r="F207" s="52">
        <v>0</v>
      </c>
      <c r="G207" s="276">
        <v>0</v>
      </c>
      <c r="H207" s="54">
        <f>+(Table131[[#This Row],[OPENING ]]+Table131[[#This Row],[RECEIPTS]]+Table131[[#This Row],[RETURNS]])-(Table131[[#This Row],[EXCHANGED]]+Table131[[#This Row],[SALES]]+Table131[[#This Row],[ISSUES]])</f>
        <v>0</v>
      </c>
      <c r="I207" s="53">
        <v>0</v>
      </c>
      <c r="J207" s="58">
        <f t="shared" si="97"/>
        <v>0</v>
      </c>
      <c r="K207" s="53">
        <f>+'DAY28'!K207+'DAY29'!C207</f>
        <v>0</v>
      </c>
      <c r="L207" s="54">
        <f>+'DAY28'!L207+'DAY29'!D207</f>
        <v>0</v>
      </c>
      <c r="M207" s="55">
        <f>+'DAY28'!M207+'DAY29'!E207</f>
        <v>0</v>
      </c>
      <c r="N207" s="52">
        <f>+'DAY28'!N207+'DAY29'!F207</f>
        <v>0</v>
      </c>
      <c r="O207" s="276">
        <f>+'DAY28'!O207+'DAY29'!G207</f>
        <v>0</v>
      </c>
      <c r="P207" s="53">
        <f t="shared" si="92"/>
        <v>0</v>
      </c>
      <c r="Q207" s="54">
        <f t="shared" si="93"/>
        <v>0</v>
      </c>
      <c r="R207" s="55">
        <f t="shared" si="94"/>
        <v>0</v>
      </c>
      <c r="S207" s="52">
        <f t="shared" si="95"/>
        <v>0</v>
      </c>
      <c r="T207" s="276">
        <f t="shared" si="96"/>
        <v>0</v>
      </c>
      <c r="U207" s="62">
        <f t="shared" si="84"/>
        <v>0</v>
      </c>
    </row>
    <row r="208" spans="1:21" x14ac:dyDescent="0.25">
      <c r="A208" s="85" t="s">
        <v>250</v>
      </c>
      <c r="B208" s="52">
        <f>'DAY28'!H208</f>
        <v>275</v>
      </c>
      <c r="C208" s="53">
        <v>0</v>
      </c>
      <c r="D208" s="54">
        <v>0</v>
      </c>
      <c r="E208" s="55">
        <v>0</v>
      </c>
      <c r="F208" s="52">
        <v>0</v>
      </c>
      <c r="G208" s="276">
        <v>0</v>
      </c>
      <c r="H208" s="54">
        <f>+(Table131[[#This Row],[OPENING ]]+Table131[[#This Row],[RECEIPTS]]+Table131[[#This Row],[RETURNS]])-(Table131[[#This Row],[EXCHANGED]]+Table131[[#This Row],[SALES]]+Table131[[#This Row],[ISSUES]])</f>
        <v>275</v>
      </c>
      <c r="I208" s="53">
        <v>0</v>
      </c>
      <c r="J208" s="58">
        <f t="shared" si="97"/>
        <v>-275</v>
      </c>
      <c r="K208" s="53">
        <f>+'DAY28'!K208+'DAY29'!C208</f>
        <v>500</v>
      </c>
      <c r="L208" s="54">
        <f>+'DAY28'!L208+'DAY29'!D208</f>
        <v>0</v>
      </c>
      <c r="M208" s="55">
        <f>+'DAY28'!M208+'DAY29'!E208</f>
        <v>0</v>
      </c>
      <c r="N208" s="52">
        <f>+'DAY28'!N208+'DAY29'!F208</f>
        <v>0</v>
      </c>
      <c r="O208" s="276">
        <f>+'DAY28'!O208+'DAY29'!G208</f>
        <v>525</v>
      </c>
      <c r="P208" s="53">
        <f t="shared" si="92"/>
        <v>17.241379310344829</v>
      </c>
      <c r="Q208" s="54">
        <f t="shared" si="93"/>
        <v>0</v>
      </c>
      <c r="R208" s="55">
        <f t="shared" si="94"/>
        <v>0</v>
      </c>
      <c r="S208" s="52">
        <f t="shared" si="95"/>
        <v>0</v>
      </c>
      <c r="T208" s="276">
        <f t="shared" si="96"/>
        <v>18.103448275862068</v>
      </c>
      <c r="U208" s="62">
        <f t="shared" si="84"/>
        <v>7.7804878048780486</v>
      </c>
    </row>
    <row r="209" spans="1:21" x14ac:dyDescent="0.25">
      <c r="A209" s="87" t="s">
        <v>251</v>
      </c>
      <c r="B209" s="52">
        <f>'DAY28'!H209</f>
        <v>300</v>
      </c>
      <c r="C209" s="53">
        <v>0</v>
      </c>
      <c r="D209" s="54">
        <v>0</v>
      </c>
      <c r="E209" s="55">
        <v>0</v>
      </c>
      <c r="F209" s="52">
        <v>0</v>
      </c>
      <c r="G209" s="276">
        <v>0</v>
      </c>
      <c r="H209" s="54">
        <f>+(Table131[[#This Row],[OPENING ]]+Table131[[#This Row],[RECEIPTS]]+Table131[[#This Row],[RETURNS]])-(Table131[[#This Row],[EXCHANGED]]+Table131[[#This Row],[SALES]]+Table131[[#This Row],[ISSUES]])</f>
        <v>300</v>
      </c>
      <c r="I209" s="53">
        <v>0</v>
      </c>
      <c r="J209" s="58">
        <f t="shared" si="97"/>
        <v>-300</v>
      </c>
      <c r="K209" s="53">
        <f>+'DAY28'!K209+'DAY29'!C209</f>
        <v>800</v>
      </c>
      <c r="L209" s="54">
        <f>+'DAY28'!L209+'DAY29'!D209</f>
        <v>0</v>
      </c>
      <c r="M209" s="55">
        <f>+'DAY28'!M209+'DAY29'!E209</f>
        <v>0</v>
      </c>
      <c r="N209" s="52">
        <f>+'DAY28'!N209+'DAY29'!F209</f>
        <v>0</v>
      </c>
      <c r="O209" s="276">
        <f>+'DAY28'!O209+'DAY29'!G209</f>
        <v>639.20000000000005</v>
      </c>
      <c r="P209" s="53">
        <f t="shared" si="92"/>
        <v>27.586206896551722</v>
      </c>
      <c r="Q209" s="54">
        <f t="shared" si="93"/>
        <v>0</v>
      </c>
      <c r="R209" s="55">
        <f t="shared" si="94"/>
        <v>0</v>
      </c>
      <c r="S209" s="52">
        <f t="shared" si="95"/>
        <v>0</v>
      </c>
      <c r="T209" s="276">
        <f t="shared" si="96"/>
        <v>22.04137931034483</v>
      </c>
      <c r="U209" s="62">
        <f t="shared" si="84"/>
        <v>6.0450250138966091</v>
      </c>
    </row>
    <row r="210" spans="1:21" x14ac:dyDescent="0.25">
      <c r="A210" s="87"/>
      <c r="B210" s="52">
        <f>'DAY28'!H210</f>
        <v>49</v>
      </c>
      <c r="C210" s="53">
        <v>0</v>
      </c>
      <c r="D210" s="54">
        <v>0</v>
      </c>
      <c r="E210" s="55">
        <v>0</v>
      </c>
      <c r="F210" s="52">
        <v>0</v>
      </c>
      <c r="G210" s="276">
        <v>0</v>
      </c>
      <c r="H210" s="54">
        <f>+(Table131[[#This Row],[OPENING ]]+Table131[[#This Row],[RECEIPTS]]+Table131[[#This Row],[RETURNS]])-(Table131[[#This Row],[EXCHANGED]]+Table131[[#This Row],[SALES]]+Table131[[#This Row],[ISSUES]])</f>
        <v>49</v>
      </c>
      <c r="I210" s="53">
        <v>0</v>
      </c>
      <c r="J210" s="58">
        <f t="shared" si="97"/>
        <v>-49</v>
      </c>
      <c r="K210" s="53">
        <f>+'DAY28'!K210+'DAY29'!C210</f>
        <v>50</v>
      </c>
      <c r="L210" s="54">
        <f>+'DAY28'!L210+'DAY29'!D210</f>
        <v>0</v>
      </c>
      <c r="M210" s="55">
        <f>+'DAY28'!M210+'DAY29'!E210</f>
        <v>0</v>
      </c>
      <c r="N210" s="52">
        <f>+'DAY28'!N210+'DAY29'!F210</f>
        <v>0</v>
      </c>
      <c r="O210" s="276">
        <f>+'DAY28'!O210+'DAY29'!G210</f>
        <v>1</v>
      </c>
      <c r="P210" s="53">
        <f t="shared" si="92"/>
        <v>1.7241379310344827</v>
      </c>
      <c r="Q210" s="54">
        <f t="shared" si="93"/>
        <v>0</v>
      </c>
      <c r="R210" s="55">
        <f t="shared" si="94"/>
        <v>0</v>
      </c>
      <c r="S210" s="52">
        <f t="shared" si="95"/>
        <v>0</v>
      </c>
      <c r="T210" s="276">
        <f t="shared" si="96"/>
        <v>3.4482758620689655E-2</v>
      </c>
      <c r="U210" s="62">
        <f t="shared" ref="U210:U240" si="98">IFERROR(+H210/(P210+Q210+R210+S210+T210),0)</f>
        <v>27.862745098039216</v>
      </c>
    </row>
    <row r="211" spans="1:21" x14ac:dyDescent="0.25">
      <c r="A211" s="87"/>
      <c r="B211" s="52">
        <f>'DAY28'!H211</f>
        <v>0</v>
      </c>
      <c r="C211" s="53">
        <v>0</v>
      </c>
      <c r="D211" s="54">
        <v>0</v>
      </c>
      <c r="E211" s="55">
        <v>0</v>
      </c>
      <c r="F211" s="52">
        <v>0</v>
      </c>
      <c r="G211" s="276">
        <v>0</v>
      </c>
      <c r="H211" s="54">
        <f>+(Table131[[#This Row],[OPENING ]]+Table131[[#This Row],[RECEIPTS]]+Table131[[#This Row],[RETURNS]])-(Table131[[#This Row],[EXCHANGED]]+Table131[[#This Row],[SALES]]+Table131[[#This Row],[ISSUES]])</f>
        <v>0</v>
      </c>
      <c r="I211" s="53">
        <v>0</v>
      </c>
      <c r="J211" s="58">
        <f t="shared" si="97"/>
        <v>0</v>
      </c>
      <c r="K211" s="53">
        <f>+'DAY28'!K211+'DAY29'!C211</f>
        <v>0</v>
      </c>
      <c r="L211" s="54">
        <f>+'DAY28'!L211+'DAY29'!D211</f>
        <v>0</v>
      </c>
      <c r="M211" s="55">
        <f>+'DAY28'!M211+'DAY29'!E211</f>
        <v>0</v>
      </c>
      <c r="N211" s="52">
        <f>+'DAY28'!N211+'DAY29'!F211</f>
        <v>0</v>
      </c>
      <c r="O211" s="276">
        <f>+'DAY28'!O211+'DAY29'!G211</f>
        <v>0</v>
      </c>
      <c r="P211" s="53">
        <f t="shared" si="92"/>
        <v>0</v>
      </c>
      <c r="Q211" s="54">
        <f t="shared" si="93"/>
        <v>0</v>
      </c>
      <c r="R211" s="55">
        <f t="shared" si="94"/>
        <v>0</v>
      </c>
      <c r="S211" s="52">
        <f t="shared" si="95"/>
        <v>0</v>
      </c>
      <c r="T211" s="276">
        <f t="shared" si="96"/>
        <v>0</v>
      </c>
      <c r="U211" s="62">
        <f t="shared" si="98"/>
        <v>0</v>
      </c>
    </row>
    <row r="212" spans="1:21" x14ac:dyDescent="0.25">
      <c r="A212" s="87"/>
      <c r="B212" s="52">
        <f>'DAY28'!H212</f>
        <v>0</v>
      </c>
      <c r="C212" s="53">
        <v>0</v>
      </c>
      <c r="D212" s="54">
        <v>0</v>
      </c>
      <c r="E212" s="55">
        <v>0</v>
      </c>
      <c r="F212" s="52">
        <v>0</v>
      </c>
      <c r="G212" s="276">
        <v>0</v>
      </c>
      <c r="H212" s="54">
        <f>+(Table131[[#This Row],[OPENING ]]+Table131[[#This Row],[RECEIPTS]]+Table131[[#This Row],[RETURNS]])-(Table131[[#This Row],[EXCHANGED]]+Table131[[#This Row],[SALES]]+Table131[[#This Row],[ISSUES]])</f>
        <v>0</v>
      </c>
      <c r="I212" s="53">
        <v>0</v>
      </c>
      <c r="J212" s="58">
        <f t="shared" si="97"/>
        <v>0</v>
      </c>
      <c r="K212" s="53">
        <f>+'DAY28'!K212+'DAY29'!C212</f>
        <v>0</v>
      </c>
      <c r="L212" s="54">
        <f>+'DAY28'!L212+'DAY29'!D212</f>
        <v>0</v>
      </c>
      <c r="M212" s="55">
        <f>+'DAY28'!M212+'DAY29'!E212</f>
        <v>0</v>
      </c>
      <c r="N212" s="52">
        <f>+'DAY28'!N212+'DAY29'!F212</f>
        <v>0</v>
      </c>
      <c r="O212" s="276">
        <f>+'DAY28'!O212+'DAY29'!G212</f>
        <v>0</v>
      </c>
      <c r="P212" s="53">
        <f t="shared" si="92"/>
        <v>0</v>
      </c>
      <c r="Q212" s="54">
        <f t="shared" si="93"/>
        <v>0</v>
      </c>
      <c r="R212" s="55">
        <f t="shared" si="94"/>
        <v>0</v>
      </c>
      <c r="S212" s="52">
        <f t="shared" si="95"/>
        <v>0</v>
      </c>
      <c r="T212" s="276">
        <f t="shared" si="96"/>
        <v>0</v>
      </c>
      <c r="U212" s="62">
        <f t="shared" si="98"/>
        <v>0</v>
      </c>
    </row>
    <row r="213" spans="1:21" ht="15.75" thickBot="1" x14ac:dyDescent="0.3">
      <c r="A213" s="179"/>
      <c r="B213" s="52">
        <f>'DAY28'!H213</f>
        <v>0</v>
      </c>
      <c r="C213" s="144">
        <v>0</v>
      </c>
      <c r="D213" s="145">
        <v>0</v>
      </c>
      <c r="E213" s="146">
        <v>0</v>
      </c>
      <c r="F213" s="143">
        <v>0</v>
      </c>
      <c r="G213" s="298">
        <v>0</v>
      </c>
      <c r="H213" s="54">
        <f>+(Table131[[#This Row],[OPENING ]]+Table131[[#This Row],[RECEIPTS]]+Table131[[#This Row],[RETURNS]])-(Table131[[#This Row],[EXCHANGED]]+Table131[[#This Row],[SALES]]+Table131[[#This Row],[ISSUES]])</f>
        <v>0</v>
      </c>
      <c r="I213" s="144">
        <v>0</v>
      </c>
      <c r="J213" s="148">
        <f t="shared" si="97"/>
        <v>0</v>
      </c>
      <c r="K213" s="53">
        <f>+'DAY28'!K213+'DAY29'!C213</f>
        <v>0</v>
      </c>
      <c r="L213" s="54">
        <f>+'DAY28'!L213+'DAY29'!D213</f>
        <v>0</v>
      </c>
      <c r="M213" s="55">
        <f>+'DAY28'!M213+'DAY29'!E213</f>
        <v>0</v>
      </c>
      <c r="N213" s="52">
        <f>+'DAY28'!N213+'DAY29'!F213</f>
        <v>0</v>
      </c>
      <c r="O213" s="276">
        <f>+'DAY28'!O213+'DAY29'!G213</f>
        <v>0</v>
      </c>
      <c r="P213" s="53">
        <f t="shared" si="92"/>
        <v>0</v>
      </c>
      <c r="Q213" s="54">
        <f t="shared" si="93"/>
        <v>0</v>
      </c>
      <c r="R213" s="55">
        <f t="shared" si="94"/>
        <v>0</v>
      </c>
      <c r="S213" s="52">
        <f t="shared" si="95"/>
        <v>0</v>
      </c>
      <c r="T213" s="276">
        <f t="shared" si="96"/>
        <v>0</v>
      </c>
      <c r="U213" s="167">
        <f t="shared" si="98"/>
        <v>0</v>
      </c>
    </row>
    <row r="214" spans="1:21" ht="17.25" thickBot="1" x14ac:dyDescent="0.35">
      <c r="A214" s="159" t="s">
        <v>54</v>
      </c>
      <c r="B214" s="160">
        <f t="shared" ref="B214:T214" si="99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99"/>
        <v>0</v>
      </c>
      <c r="H214" s="162">
        <f t="shared" si="99"/>
        <v>9750.84</v>
      </c>
      <c r="I214" s="161">
        <f t="shared" si="99"/>
        <v>0</v>
      </c>
      <c r="J214" s="165">
        <f>SUM(J153:J213)</f>
        <v>-9750.84</v>
      </c>
      <c r="K214" s="161">
        <f t="shared" si="99"/>
        <v>1375</v>
      </c>
      <c r="L214" s="174">
        <f t="shared" si="99"/>
        <v>9.6</v>
      </c>
      <c r="M214" s="163">
        <f t="shared" si="99"/>
        <v>0</v>
      </c>
      <c r="N214" s="160">
        <f t="shared" si="99"/>
        <v>0</v>
      </c>
      <c r="O214" s="277">
        <f t="shared" si="99"/>
        <v>1264.68</v>
      </c>
      <c r="P214" s="161">
        <f t="shared" si="99"/>
        <v>47.413793103448278</v>
      </c>
      <c r="Q214" s="162">
        <f t="shared" si="99"/>
        <v>0.33103448275862069</v>
      </c>
      <c r="R214" s="163">
        <f t="shared" si="99"/>
        <v>0</v>
      </c>
      <c r="S214" s="160">
        <f t="shared" si="99"/>
        <v>0</v>
      </c>
      <c r="T214" s="277">
        <f t="shared" si="99"/>
        <v>43.609655172413795</v>
      </c>
      <c r="U214" s="166">
        <f t="shared" si="98"/>
        <v>106.73630571325039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'DAY28'!H217</f>
        <v>2150</v>
      </c>
      <c r="C217" s="53">
        <v>0</v>
      </c>
      <c r="D217" s="54">
        <v>0</v>
      </c>
      <c r="E217" s="55">
        <v>0</v>
      </c>
      <c r="F217" s="52">
        <v>0</v>
      </c>
      <c r="G217" s="276">
        <v>0</v>
      </c>
      <c r="H217" s="54">
        <f>+(Table131[[#This Row],[OPENING ]]+Table131[[#This Row],[RECEIPTS]]+Table131[[#This Row],[RETURNS]])-(Table131[[#This Row],[EXCHANGED]]+Table131[[#This Row],[SALES]]+Table131[[#This Row],[ISSUES]])</f>
        <v>2150</v>
      </c>
      <c r="I217" s="53">
        <v>0</v>
      </c>
      <c r="J217" s="58">
        <f t="shared" si="97"/>
        <v>-2150</v>
      </c>
      <c r="K217" s="53">
        <f>+'DAY28'!K217+'DAY29'!C217</f>
        <v>7975</v>
      </c>
      <c r="L217" s="54">
        <f>+'DAY28'!L217+'DAY29'!D217</f>
        <v>0</v>
      </c>
      <c r="M217" s="55">
        <f>+'DAY28'!M217+'DAY29'!E217</f>
        <v>0</v>
      </c>
      <c r="N217" s="52">
        <f>+'DAY28'!N217+'DAY29'!F217</f>
        <v>0</v>
      </c>
      <c r="O217" s="276">
        <f>+'DAY28'!O217+'DAY29'!G217</f>
        <v>5825</v>
      </c>
      <c r="P217" s="53">
        <f t="shared" ref="P217" si="100">+K217/29</f>
        <v>275</v>
      </c>
      <c r="Q217" s="54">
        <f t="shared" ref="Q217" si="101">+L217/29</f>
        <v>0</v>
      </c>
      <c r="R217" s="55">
        <f t="shared" ref="R217" si="102">+M217/29</f>
        <v>0</v>
      </c>
      <c r="S217" s="52">
        <f t="shared" ref="S217" si="103">+N217/29</f>
        <v>0</v>
      </c>
      <c r="T217" s="276">
        <f t="shared" ref="T217" si="104">+O217/29</f>
        <v>200.86206896551724</v>
      </c>
      <c r="U217" s="62">
        <f t="shared" si="98"/>
        <v>4.5181159420289854</v>
      </c>
    </row>
    <row r="218" spans="1:21" x14ac:dyDescent="0.25">
      <c r="A218" s="95" t="s">
        <v>240</v>
      </c>
      <c r="B218" s="52">
        <f>'DAY28'!H218</f>
        <v>0</v>
      </c>
      <c r="C218" s="53">
        <v>0</v>
      </c>
      <c r="D218" s="54">
        <v>0</v>
      </c>
      <c r="E218" s="55">
        <v>0</v>
      </c>
      <c r="F218" s="52">
        <v>0</v>
      </c>
      <c r="G218" s="276">
        <v>0</v>
      </c>
      <c r="H218" s="54">
        <f>+(Table131[[#This Row],[OPENING ]]+Table131[[#This Row],[RECEIPTS]]+Table131[[#This Row],[RETURNS]])-(Table131[[#This Row],[EXCHANGED]]+Table131[[#This Row],[SALES]]+Table131[[#This Row],[ISSUES]])</f>
        <v>0</v>
      </c>
      <c r="I218" s="53">
        <v>0</v>
      </c>
      <c r="J218" s="58">
        <f t="shared" si="97"/>
        <v>0</v>
      </c>
      <c r="K218" s="53">
        <f>+'DAY28'!K218+'DAY29'!C218</f>
        <v>0</v>
      </c>
      <c r="L218" s="54">
        <f>+'DAY28'!L218+'DAY29'!D218</f>
        <v>0</v>
      </c>
      <c r="M218" s="55">
        <f>+'DAY28'!M218+'DAY29'!E218</f>
        <v>0</v>
      </c>
      <c r="N218" s="52">
        <f>+'DAY28'!N218+'DAY29'!F218</f>
        <v>0</v>
      </c>
      <c r="O218" s="276">
        <f>+'DAY28'!O218+'DAY29'!G218</f>
        <v>8675</v>
      </c>
      <c r="P218" s="53">
        <f t="shared" ref="P218:P237" si="105">+K218/29</f>
        <v>0</v>
      </c>
      <c r="Q218" s="54">
        <f t="shared" ref="Q218:Q237" si="106">+L218/29</f>
        <v>0</v>
      </c>
      <c r="R218" s="55">
        <f t="shared" ref="R218:R237" si="107">+M218/29</f>
        <v>0</v>
      </c>
      <c r="S218" s="52">
        <f t="shared" ref="S218:S237" si="108">+N218/29</f>
        <v>0</v>
      </c>
      <c r="T218" s="276">
        <f t="shared" ref="T218:T237" si="109">+O218/29</f>
        <v>299.13793103448273</v>
      </c>
      <c r="U218" s="62">
        <f t="shared" si="98"/>
        <v>0</v>
      </c>
    </row>
    <row r="219" spans="1:21" x14ac:dyDescent="0.25">
      <c r="A219" s="95" t="s">
        <v>57</v>
      </c>
      <c r="B219" s="52">
        <f>'DAY28'!H219</f>
        <v>0</v>
      </c>
      <c r="C219" s="53">
        <v>0</v>
      </c>
      <c r="D219" s="54">
        <v>0</v>
      </c>
      <c r="E219" s="55">
        <v>0</v>
      </c>
      <c r="F219" s="52">
        <v>0</v>
      </c>
      <c r="G219" s="276">
        <v>0</v>
      </c>
      <c r="H219" s="54">
        <f>+(Table131[[#This Row],[OPENING ]]+Table131[[#This Row],[RECEIPTS]]+Table131[[#This Row],[RETURNS]])-(Table131[[#This Row],[EXCHANGED]]+Table131[[#This Row],[SALES]]+Table131[[#This Row],[ISSUES]])</f>
        <v>0</v>
      </c>
      <c r="I219" s="53">
        <v>0</v>
      </c>
      <c r="J219" s="58">
        <f t="shared" si="97"/>
        <v>0</v>
      </c>
      <c r="K219" s="53">
        <f>+'DAY28'!K219+'DAY29'!C219</f>
        <v>0</v>
      </c>
      <c r="L219" s="54">
        <f>+'DAY28'!L219+'DAY29'!D219</f>
        <v>0</v>
      </c>
      <c r="M219" s="55">
        <f>+'DAY28'!M219+'DAY29'!E219</f>
        <v>0</v>
      </c>
      <c r="N219" s="52">
        <f>+'DAY28'!N219+'DAY29'!F219</f>
        <v>0</v>
      </c>
      <c r="O219" s="276">
        <f>+'DAY28'!O219+'DAY29'!G219</f>
        <v>0</v>
      </c>
      <c r="P219" s="53">
        <f t="shared" si="105"/>
        <v>0</v>
      </c>
      <c r="Q219" s="54">
        <f t="shared" si="106"/>
        <v>0</v>
      </c>
      <c r="R219" s="55">
        <f t="shared" si="107"/>
        <v>0</v>
      </c>
      <c r="S219" s="52">
        <f t="shared" si="108"/>
        <v>0</v>
      </c>
      <c r="T219" s="276">
        <f t="shared" si="109"/>
        <v>0</v>
      </c>
      <c r="U219" s="62">
        <f t="shared" si="98"/>
        <v>0</v>
      </c>
    </row>
    <row r="220" spans="1:21" x14ac:dyDescent="0.25">
      <c r="A220" s="95" t="s">
        <v>58</v>
      </c>
      <c r="B220" s="52">
        <f>'DAY28'!H220</f>
        <v>0</v>
      </c>
      <c r="C220" s="53">
        <v>0</v>
      </c>
      <c r="D220" s="54">
        <v>0</v>
      </c>
      <c r="E220" s="55">
        <v>0</v>
      </c>
      <c r="F220" s="52">
        <v>0</v>
      </c>
      <c r="G220" s="276">
        <v>0</v>
      </c>
      <c r="H220" s="54">
        <f>+(Table131[[#This Row],[OPENING ]]+Table131[[#This Row],[RECEIPTS]]+Table131[[#This Row],[RETURNS]])-(Table131[[#This Row],[EXCHANGED]]+Table131[[#This Row],[SALES]]+Table131[[#This Row],[ISSUES]])</f>
        <v>0</v>
      </c>
      <c r="I220" s="53">
        <v>0</v>
      </c>
      <c r="J220" s="58">
        <f t="shared" si="97"/>
        <v>0</v>
      </c>
      <c r="K220" s="53">
        <f>+'DAY28'!K220+'DAY29'!C220</f>
        <v>0</v>
      </c>
      <c r="L220" s="54">
        <f>+'DAY28'!L220+'DAY29'!D220</f>
        <v>0</v>
      </c>
      <c r="M220" s="55">
        <f>+'DAY28'!M220+'DAY29'!E220</f>
        <v>0</v>
      </c>
      <c r="N220" s="52">
        <f>+'DAY28'!N220+'DAY29'!F220</f>
        <v>0</v>
      </c>
      <c r="O220" s="276">
        <f>+'DAY28'!O220+'DAY29'!G220</f>
        <v>0</v>
      </c>
      <c r="P220" s="53">
        <f t="shared" si="105"/>
        <v>0</v>
      </c>
      <c r="Q220" s="54">
        <f t="shared" si="106"/>
        <v>0</v>
      </c>
      <c r="R220" s="55">
        <f t="shared" si="107"/>
        <v>0</v>
      </c>
      <c r="S220" s="52">
        <f t="shared" si="108"/>
        <v>0</v>
      </c>
      <c r="T220" s="276">
        <f t="shared" si="109"/>
        <v>0</v>
      </c>
      <c r="U220" s="62">
        <f t="shared" si="98"/>
        <v>0</v>
      </c>
    </row>
    <row r="221" spans="1:21" x14ac:dyDescent="0.25">
      <c r="A221" s="95" t="s">
        <v>59</v>
      </c>
      <c r="B221" s="52">
        <f>'DAY28'!H221</f>
        <v>375</v>
      </c>
      <c r="C221" s="53">
        <v>0</v>
      </c>
      <c r="D221" s="54">
        <v>0</v>
      </c>
      <c r="E221" s="55">
        <v>0</v>
      </c>
      <c r="F221" s="52">
        <v>0</v>
      </c>
      <c r="G221" s="276">
        <v>0</v>
      </c>
      <c r="H221" s="54">
        <f>+(Table131[[#This Row],[OPENING ]]+Table131[[#This Row],[RECEIPTS]]+Table131[[#This Row],[RETURNS]])-(Table131[[#This Row],[EXCHANGED]]+Table131[[#This Row],[SALES]]+Table131[[#This Row],[ISSUES]])</f>
        <v>375</v>
      </c>
      <c r="I221" s="53">
        <v>0</v>
      </c>
      <c r="J221" s="58">
        <f t="shared" ref="J221:J240" si="110">+I221-H221</f>
        <v>-375</v>
      </c>
      <c r="K221" s="53">
        <f>+'DAY28'!K221+'DAY29'!C221</f>
        <v>1075</v>
      </c>
      <c r="L221" s="54">
        <f>+'DAY28'!L221+'DAY29'!D221</f>
        <v>0</v>
      </c>
      <c r="M221" s="55">
        <f>+'DAY28'!M221+'DAY29'!E221</f>
        <v>0</v>
      </c>
      <c r="N221" s="52">
        <f>+'DAY28'!N221+'DAY29'!F221</f>
        <v>0</v>
      </c>
      <c r="O221" s="276">
        <f>+'DAY28'!O221+'DAY29'!G221</f>
        <v>1225</v>
      </c>
      <c r="P221" s="53">
        <f t="shared" si="105"/>
        <v>37.068965517241381</v>
      </c>
      <c r="Q221" s="54">
        <f t="shared" si="106"/>
        <v>0</v>
      </c>
      <c r="R221" s="55">
        <f t="shared" si="107"/>
        <v>0</v>
      </c>
      <c r="S221" s="52">
        <f t="shared" si="108"/>
        <v>0</v>
      </c>
      <c r="T221" s="276">
        <f t="shared" si="109"/>
        <v>42.241379310344826</v>
      </c>
      <c r="U221" s="62">
        <f t="shared" si="98"/>
        <v>4.7282608695652177</v>
      </c>
    </row>
    <row r="222" spans="1:21" x14ac:dyDescent="0.25">
      <c r="A222" s="95" t="s">
        <v>60</v>
      </c>
      <c r="B222" s="52">
        <f>'DAY28'!H222</f>
        <v>0</v>
      </c>
      <c r="C222" s="53">
        <v>0</v>
      </c>
      <c r="D222" s="54">
        <v>0</v>
      </c>
      <c r="E222" s="55">
        <v>0</v>
      </c>
      <c r="F222" s="52">
        <v>0</v>
      </c>
      <c r="G222" s="276">
        <v>0</v>
      </c>
      <c r="H222" s="54">
        <f>+(Table131[[#This Row],[OPENING ]]+Table131[[#This Row],[RECEIPTS]]+Table131[[#This Row],[RETURNS]])-(Table131[[#This Row],[EXCHANGED]]+Table131[[#This Row],[SALES]]+Table131[[#This Row],[ISSUES]])</f>
        <v>0</v>
      </c>
      <c r="I222" s="53">
        <v>0</v>
      </c>
      <c r="J222" s="58">
        <f t="shared" si="110"/>
        <v>0</v>
      </c>
      <c r="K222" s="53">
        <f>+'DAY28'!K222+'DAY29'!C222</f>
        <v>0</v>
      </c>
      <c r="L222" s="54">
        <f>+'DAY28'!L222+'DAY29'!D222</f>
        <v>0</v>
      </c>
      <c r="M222" s="55">
        <f>+'DAY28'!M222+'DAY29'!E222</f>
        <v>0</v>
      </c>
      <c r="N222" s="52">
        <f>+'DAY28'!N222+'DAY29'!F222</f>
        <v>0</v>
      </c>
      <c r="O222" s="276">
        <f>+'DAY28'!O222+'DAY29'!G222</f>
        <v>0</v>
      </c>
      <c r="P222" s="53">
        <f t="shared" si="105"/>
        <v>0</v>
      </c>
      <c r="Q222" s="54">
        <f t="shared" si="106"/>
        <v>0</v>
      </c>
      <c r="R222" s="55">
        <f t="shared" si="107"/>
        <v>0</v>
      </c>
      <c r="S222" s="52">
        <f t="shared" si="108"/>
        <v>0</v>
      </c>
      <c r="T222" s="276">
        <f t="shared" si="109"/>
        <v>0</v>
      </c>
      <c r="U222" s="62">
        <f t="shared" si="98"/>
        <v>0</v>
      </c>
    </row>
    <row r="223" spans="1:21" x14ac:dyDescent="0.25">
      <c r="A223" s="95" t="s">
        <v>61</v>
      </c>
      <c r="B223" s="52">
        <f>'DAY28'!H223</f>
        <v>0</v>
      </c>
      <c r="C223" s="53">
        <v>0</v>
      </c>
      <c r="D223" s="54">
        <v>0</v>
      </c>
      <c r="E223" s="55">
        <v>0</v>
      </c>
      <c r="F223" s="52">
        <v>0</v>
      </c>
      <c r="G223" s="276">
        <v>0</v>
      </c>
      <c r="H223" s="54">
        <f>+(Table131[[#This Row],[OPENING ]]+Table131[[#This Row],[RECEIPTS]]+Table131[[#This Row],[RETURNS]])-(Table131[[#This Row],[EXCHANGED]]+Table131[[#This Row],[SALES]]+Table131[[#This Row],[ISSUES]])</f>
        <v>0</v>
      </c>
      <c r="I223" s="53">
        <v>0</v>
      </c>
      <c r="J223" s="58">
        <f t="shared" si="110"/>
        <v>0</v>
      </c>
      <c r="K223" s="53">
        <f>+'DAY28'!K223+'DAY29'!C223</f>
        <v>0</v>
      </c>
      <c r="L223" s="54">
        <f>+'DAY28'!L223+'DAY29'!D223</f>
        <v>0</v>
      </c>
      <c r="M223" s="55">
        <f>+'DAY28'!M223+'DAY29'!E223</f>
        <v>0</v>
      </c>
      <c r="N223" s="52">
        <f>+'DAY28'!N223+'DAY29'!F223</f>
        <v>0</v>
      </c>
      <c r="O223" s="276">
        <f>+'DAY28'!O223+'DAY29'!G223</f>
        <v>0</v>
      </c>
      <c r="P223" s="53">
        <f t="shared" si="105"/>
        <v>0</v>
      </c>
      <c r="Q223" s="54">
        <f t="shared" si="106"/>
        <v>0</v>
      </c>
      <c r="R223" s="55">
        <f t="shared" si="107"/>
        <v>0</v>
      </c>
      <c r="S223" s="52">
        <f t="shared" si="108"/>
        <v>0</v>
      </c>
      <c r="T223" s="276">
        <f t="shared" si="109"/>
        <v>0</v>
      </c>
      <c r="U223" s="62">
        <f t="shared" si="98"/>
        <v>0</v>
      </c>
    </row>
    <row r="224" spans="1:21" x14ac:dyDescent="0.25">
      <c r="A224" s="95" t="s">
        <v>241</v>
      </c>
      <c r="B224" s="52">
        <f>'DAY28'!H224</f>
        <v>0</v>
      </c>
      <c r="C224" s="53">
        <v>0</v>
      </c>
      <c r="D224" s="54">
        <v>0</v>
      </c>
      <c r="E224" s="55">
        <v>0</v>
      </c>
      <c r="F224" s="52">
        <v>0</v>
      </c>
      <c r="G224" s="276">
        <v>0</v>
      </c>
      <c r="H224" s="54">
        <f>+(Table131[[#This Row],[OPENING ]]+Table131[[#This Row],[RECEIPTS]]+Table131[[#This Row],[RETURNS]])-(Table131[[#This Row],[EXCHANGED]]+Table131[[#This Row],[SALES]]+Table131[[#This Row],[ISSUES]])</f>
        <v>0</v>
      </c>
      <c r="I224" s="53">
        <v>0</v>
      </c>
      <c r="J224" s="58">
        <f t="shared" si="110"/>
        <v>0</v>
      </c>
      <c r="K224" s="53">
        <f>+'DAY28'!K224+'DAY29'!C224</f>
        <v>0</v>
      </c>
      <c r="L224" s="54">
        <f>+'DAY28'!L224+'DAY29'!D224</f>
        <v>0</v>
      </c>
      <c r="M224" s="55">
        <f>+'DAY28'!M224+'DAY29'!E224</f>
        <v>0</v>
      </c>
      <c r="N224" s="52">
        <f>+'DAY28'!N224+'DAY29'!F224</f>
        <v>0</v>
      </c>
      <c r="O224" s="276">
        <f>+'DAY28'!O224+'DAY29'!G224</f>
        <v>1200</v>
      </c>
      <c r="P224" s="53">
        <f t="shared" si="105"/>
        <v>0</v>
      </c>
      <c r="Q224" s="54">
        <f t="shared" si="106"/>
        <v>0</v>
      </c>
      <c r="R224" s="55">
        <f t="shared" si="107"/>
        <v>0</v>
      </c>
      <c r="S224" s="52">
        <f t="shared" si="108"/>
        <v>0</v>
      </c>
      <c r="T224" s="276">
        <f t="shared" si="109"/>
        <v>41.379310344827587</v>
      </c>
      <c r="U224" s="62">
        <f t="shared" si="98"/>
        <v>0</v>
      </c>
    </row>
    <row r="225" spans="1:21" x14ac:dyDescent="0.25">
      <c r="A225" s="95" t="s">
        <v>62</v>
      </c>
      <c r="B225" s="52">
        <f>'DAY28'!H225</f>
        <v>0</v>
      </c>
      <c r="C225" s="53">
        <v>0</v>
      </c>
      <c r="D225" s="54">
        <v>0</v>
      </c>
      <c r="E225" s="55">
        <v>0</v>
      </c>
      <c r="F225" s="52">
        <v>0</v>
      </c>
      <c r="G225" s="276">
        <v>0</v>
      </c>
      <c r="H225" s="54">
        <f>+(Table131[[#This Row],[OPENING ]]+Table131[[#This Row],[RECEIPTS]]+Table131[[#This Row],[RETURNS]])-(Table131[[#This Row],[EXCHANGED]]+Table131[[#This Row],[SALES]]+Table131[[#This Row],[ISSUES]])</f>
        <v>0</v>
      </c>
      <c r="I225" s="53">
        <v>0</v>
      </c>
      <c r="J225" s="58">
        <f t="shared" si="110"/>
        <v>0</v>
      </c>
      <c r="K225" s="53">
        <f>+'DAY28'!K225+'DAY29'!C225</f>
        <v>0</v>
      </c>
      <c r="L225" s="54">
        <f>+'DAY28'!L225+'DAY29'!D225</f>
        <v>0</v>
      </c>
      <c r="M225" s="55">
        <f>+'DAY28'!M225+'DAY29'!E225</f>
        <v>0</v>
      </c>
      <c r="N225" s="52">
        <f>+'DAY28'!N225+'DAY29'!F225</f>
        <v>0</v>
      </c>
      <c r="O225" s="276">
        <f>+'DAY28'!O225+'DAY29'!G225</f>
        <v>0</v>
      </c>
      <c r="P225" s="53">
        <f t="shared" si="105"/>
        <v>0</v>
      </c>
      <c r="Q225" s="54">
        <f t="shared" si="106"/>
        <v>0</v>
      </c>
      <c r="R225" s="55">
        <f t="shared" si="107"/>
        <v>0</v>
      </c>
      <c r="S225" s="52">
        <f t="shared" si="108"/>
        <v>0</v>
      </c>
      <c r="T225" s="276">
        <f t="shared" si="109"/>
        <v>0</v>
      </c>
      <c r="U225" s="62">
        <f t="shared" si="98"/>
        <v>0</v>
      </c>
    </row>
    <row r="226" spans="1:21" x14ac:dyDescent="0.25">
      <c r="A226" s="95" t="s">
        <v>122</v>
      </c>
      <c r="B226" s="52">
        <f>'DAY28'!H226</f>
        <v>0</v>
      </c>
      <c r="C226" s="53">
        <v>0</v>
      </c>
      <c r="D226" s="54">
        <v>0</v>
      </c>
      <c r="E226" s="55">
        <v>0</v>
      </c>
      <c r="F226" s="52">
        <v>0</v>
      </c>
      <c r="G226" s="276">
        <v>0</v>
      </c>
      <c r="H226" s="54">
        <f>+(Table131[[#This Row],[OPENING ]]+Table131[[#This Row],[RECEIPTS]]+Table131[[#This Row],[RETURNS]])-(Table131[[#This Row],[EXCHANGED]]+Table131[[#This Row],[SALES]]+Table131[[#This Row],[ISSUES]])</f>
        <v>0</v>
      </c>
      <c r="I226" s="53">
        <v>0</v>
      </c>
      <c r="J226" s="58">
        <f t="shared" si="110"/>
        <v>0</v>
      </c>
      <c r="K226" s="53">
        <f>+'DAY28'!K226+'DAY29'!C226</f>
        <v>0</v>
      </c>
      <c r="L226" s="54">
        <f>+'DAY28'!L226+'DAY29'!D226</f>
        <v>0</v>
      </c>
      <c r="M226" s="55">
        <f>+'DAY28'!M226+'DAY29'!E226</f>
        <v>0</v>
      </c>
      <c r="N226" s="52">
        <f>+'DAY28'!N226+'DAY29'!F226</f>
        <v>0</v>
      </c>
      <c r="O226" s="276">
        <f>+'DAY28'!O226+'DAY29'!G226</f>
        <v>0</v>
      </c>
      <c r="P226" s="53">
        <f t="shared" si="105"/>
        <v>0</v>
      </c>
      <c r="Q226" s="54">
        <f t="shared" si="106"/>
        <v>0</v>
      </c>
      <c r="R226" s="55">
        <f t="shared" si="107"/>
        <v>0</v>
      </c>
      <c r="S226" s="52">
        <f t="shared" si="108"/>
        <v>0</v>
      </c>
      <c r="T226" s="276">
        <f t="shared" si="109"/>
        <v>0</v>
      </c>
      <c r="U226" s="62">
        <f t="shared" si="98"/>
        <v>0</v>
      </c>
    </row>
    <row r="227" spans="1:21" x14ac:dyDescent="0.25">
      <c r="A227" s="95" t="s">
        <v>217</v>
      </c>
      <c r="B227" s="52">
        <f>'DAY28'!H227</f>
        <v>0</v>
      </c>
      <c r="C227" s="53">
        <v>0</v>
      </c>
      <c r="D227" s="54">
        <v>0</v>
      </c>
      <c r="E227" s="55">
        <v>0</v>
      </c>
      <c r="F227" s="52">
        <v>0</v>
      </c>
      <c r="G227" s="276">
        <v>0</v>
      </c>
      <c r="H227" s="54">
        <f>+(Table131[[#This Row],[OPENING ]]+Table131[[#This Row],[RECEIPTS]]+Table131[[#This Row],[RETURNS]])-(Table131[[#This Row],[EXCHANGED]]+Table131[[#This Row],[SALES]]+Table131[[#This Row],[ISSUES]])</f>
        <v>0</v>
      </c>
      <c r="I227" s="53">
        <v>0</v>
      </c>
      <c r="J227" s="58">
        <f t="shared" si="110"/>
        <v>0</v>
      </c>
      <c r="K227" s="53">
        <f>+'DAY28'!K227+'DAY29'!C227</f>
        <v>0</v>
      </c>
      <c r="L227" s="54">
        <f>+'DAY28'!L227+'DAY29'!D227</f>
        <v>0</v>
      </c>
      <c r="M227" s="55">
        <f>+'DAY28'!M227+'DAY29'!E227</f>
        <v>0</v>
      </c>
      <c r="N227" s="52">
        <f>+'DAY28'!N227+'DAY29'!F227</f>
        <v>0</v>
      </c>
      <c r="O227" s="276">
        <f>+'DAY28'!O227+'DAY29'!G227</f>
        <v>0</v>
      </c>
      <c r="P227" s="53">
        <f t="shared" si="105"/>
        <v>0</v>
      </c>
      <c r="Q227" s="54">
        <f t="shared" si="106"/>
        <v>0</v>
      </c>
      <c r="R227" s="55">
        <f t="shared" si="107"/>
        <v>0</v>
      </c>
      <c r="S227" s="52">
        <f t="shared" si="108"/>
        <v>0</v>
      </c>
      <c r="T227" s="276">
        <f t="shared" si="109"/>
        <v>0</v>
      </c>
      <c r="U227" s="62">
        <f t="shared" si="98"/>
        <v>0</v>
      </c>
    </row>
    <row r="228" spans="1:21" x14ac:dyDescent="0.25">
      <c r="A228" s="95" t="s">
        <v>116</v>
      </c>
      <c r="B228" s="52">
        <f>'DAY28'!H228</f>
        <v>0</v>
      </c>
      <c r="C228" s="53">
        <v>0</v>
      </c>
      <c r="D228" s="54">
        <v>0</v>
      </c>
      <c r="E228" s="55">
        <v>0</v>
      </c>
      <c r="F228" s="52">
        <v>0</v>
      </c>
      <c r="G228" s="276">
        <v>0</v>
      </c>
      <c r="H228" s="54">
        <f>+(Table131[[#This Row],[OPENING ]]+Table131[[#This Row],[RECEIPTS]]+Table131[[#This Row],[RETURNS]])-(Table131[[#This Row],[EXCHANGED]]+Table131[[#This Row],[SALES]]+Table131[[#This Row],[ISSUES]])</f>
        <v>0</v>
      </c>
      <c r="I228" s="53">
        <v>0</v>
      </c>
      <c r="J228" s="58">
        <f t="shared" si="110"/>
        <v>0</v>
      </c>
      <c r="K228" s="53">
        <f>+'DAY28'!K228+'DAY29'!C228</f>
        <v>0</v>
      </c>
      <c r="L228" s="54">
        <f>+'DAY28'!L228+'DAY29'!D228</f>
        <v>0</v>
      </c>
      <c r="M228" s="55">
        <f>+'DAY28'!M228+'DAY29'!E228</f>
        <v>0</v>
      </c>
      <c r="N228" s="52">
        <f>+'DAY28'!N228+'DAY29'!F228</f>
        <v>0</v>
      </c>
      <c r="O228" s="276">
        <f>+'DAY28'!O228+'DAY29'!G228</f>
        <v>0</v>
      </c>
      <c r="P228" s="53">
        <f t="shared" si="105"/>
        <v>0</v>
      </c>
      <c r="Q228" s="54">
        <f t="shared" si="106"/>
        <v>0</v>
      </c>
      <c r="R228" s="55">
        <f t="shared" si="107"/>
        <v>0</v>
      </c>
      <c r="S228" s="52">
        <f t="shared" si="108"/>
        <v>0</v>
      </c>
      <c r="T228" s="276">
        <f t="shared" si="109"/>
        <v>0</v>
      </c>
      <c r="U228" s="62">
        <f t="shared" si="98"/>
        <v>0</v>
      </c>
    </row>
    <row r="229" spans="1:21" x14ac:dyDescent="0.25">
      <c r="A229" s="95" t="s">
        <v>117</v>
      </c>
      <c r="B229" s="52">
        <f>'DAY28'!H229</f>
        <v>0</v>
      </c>
      <c r="C229" s="53">
        <v>0</v>
      </c>
      <c r="D229" s="54">
        <v>0</v>
      </c>
      <c r="E229" s="55">
        <v>0</v>
      </c>
      <c r="F229" s="52">
        <v>0</v>
      </c>
      <c r="G229" s="276">
        <v>0</v>
      </c>
      <c r="H229" s="54">
        <f>+(Table131[[#This Row],[OPENING ]]+Table131[[#This Row],[RECEIPTS]]+Table131[[#This Row],[RETURNS]])-(Table131[[#This Row],[EXCHANGED]]+Table131[[#This Row],[SALES]]+Table131[[#This Row],[ISSUES]])</f>
        <v>0</v>
      </c>
      <c r="I229" s="53">
        <v>0</v>
      </c>
      <c r="J229" s="58">
        <f t="shared" si="110"/>
        <v>0</v>
      </c>
      <c r="K229" s="53">
        <f>+'DAY28'!K229+'DAY29'!C229</f>
        <v>0</v>
      </c>
      <c r="L229" s="54">
        <f>+'DAY28'!L229+'DAY29'!D229</f>
        <v>0</v>
      </c>
      <c r="M229" s="55">
        <f>+'DAY28'!M229+'DAY29'!E229</f>
        <v>0</v>
      </c>
      <c r="N229" s="52">
        <f>+'DAY28'!N229+'DAY29'!F229</f>
        <v>0</v>
      </c>
      <c r="O229" s="276">
        <f>+'DAY28'!O229+'DAY29'!G229</f>
        <v>0</v>
      </c>
      <c r="P229" s="53">
        <f t="shared" si="105"/>
        <v>0</v>
      </c>
      <c r="Q229" s="54">
        <f t="shared" si="106"/>
        <v>0</v>
      </c>
      <c r="R229" s="55">
        <f t="shared" si="107"/>
        <v>0</v>
      </c>
      <c r="S229" s="52">
        <f t="shared" si="108"/>
        <v>0</v>
      </c>
      <c r="T229" s="276">
        <f t="shared" si="109"/>
        <v>0</v>
      </c>
      <c r="U229" s="62">
        <f t="shared" si="98"/>
        <v>0</v>
      </c>
    </row>
    <row r="230" spans="1:21" x14ac:dyDescent="0.25">
      <c r="A230" s="95" t="s">
        <v>134</v>
      </c>
      <c r="B230" s="52">
        <f>'DAY28'!H230</f>
        <v>0</v>
      </c>
      <c r="C230" s="53">
        <v>0</v>
      </c>
      <c r="D230" s="54">
        <v>0</v>
      </c>
      <c r="E230" s="55">
        <v>0</v>
      </c>
      <c r="F230" s="52">
        <v>0</v>
      </c>
      <c r="G230" s="276">
        <v>0</v>
      </c>
      <c r="H230" s="54">
        <f>+(Table131[[#This Row],[OPENING ]]+Table131[[#This Row],[RECEIPTS]]+Table131[[#This Row],[RETURNS]])-(Table131[[#This Row],[EXCHANGED]]+Table131[[#This Row],[SALES]]+Table131[[#This Row],[ISSUES]])</f>
        <v>0</v>
      </c>
      <c r="I230" s="53">
        <v>0</v>
      </c>
      <c r="J230" s="58">
        <f t="shared" si="110"/>
        <v>0</v>
      </c>
      <c r="K230" s="53">
        <f>+'DAY28'!K230+'DAY29'!C230</f>
        <v>0</v>
      </c>
      <c r="L230" s="54">
        <f>+'DAY28'!L230+'DAY29'!D230</f>
        <v>0</v>
      </c>
      <c r="M230" s="55">
        <f>+'DAY28'!M230+'DAY29'!E230</f>
        <v>0</v>
      </c>
      <c r="N230" s="52">
        <f>+'DAY28'!N230+'DAY29'!F230</f>
        <v>0</v>
      </c>
      <c r="O230" s="276">
        <f>+'DAY28'!O230+'DAY29'!G230</f>
        <v>0</v>
      </c>
      <c r="P230" s="53">
        <f t="shared" si="105"/>
        <v>0</v>
      </c>
      <c r="Q230" s="54">
        <f t="shared" si="106"/>
        <v>0</v>
      </c>
      <c r="R230" s="55">
        <f t="shared" si="107"/>
        <v>0</v>
      </c>
      <c r="S230" s="52">
        <f t="shared" si="108"/>
        <v>0</v>
      </c>
      <c r="T230" s="276">
        <f t="shared" si="109"/>
        <v>0</v>
      </c>
      <c r="U230" s="62">
        <f t="shared" si="98"/>
        <v>0</v>
      </c>
    </row>
    <row r="231" spans="1:21" x14ac:dyDescent="0.25">
      <c r="A231" s="95" t="s">
        <v>146</v>
      </c>
      <c r="B231" s="52">
        <f>'DAY28'!H231</f>
        <v>0</v>
      </c>
      <c r="C231" s="53">
        <v>0</v>
      </c>
      <c r="D231" s="54">
        <v>0</v>
      </c>
      <c r="E231" s="55">
        <v>0</v>
      </c>
      <c r="F231" s="52">
        <v>0</v>
      </c>
      <c r="G231" s="276">
        <v>0</v>
      </c>
      <c r="H231" s="54">
        <f>+(Table131[[#This Row],[OPENING ]]+Table131[[#This Row],[RECEIPTS]]+Table131[[#This Row],[RETURNS]])-(Table131[[#This Row],[EXCHANGED]]+Table131[[#This Row],[SALES]]+Table131[[#This Row],[ISSUES]])</f>
        <v>0</v>
      </c>
      <c r="I231" s="53">
        <v>0</v>
      </c>
      <c r="J231" s="58">
        <f t="shared" si="110"/>
        <v>0</v>
      </c>
      <c r="K231" s="53">
        <f>+'DAY28'!K231+'DAY29'!C231</f>
        <v>0</v>
      </c>
      <c r="L231" s="54">
        <f>+'DAY28'!L231+'DAY29'!D231</f>
        <v>0</v>
      </c>
      <c r="M231" s="55">
        <f>+'DAY28'!M231+'DAY29'!E231</f>
        <v>0</v>
      </c>
      <c r="N231" s="52">
        <f>+'DAY28'!N231+'DAY29'!F231</f>
        <v>0</v>
      </c>
      <c r="O231" s="276">
        <f>+'DAY28'!O231+'DAY29'!G231</f>
        <v>0</v>
      </c>
      <c r="P231" s="53">
        <f t="shared" si="105"/>
        <v>0</v>
      </c>
      <c r="Q231" s="54">
        <f t="shared" si="106"/>
        <v>0</v>
      </c>
      <c r="R231" s="55">
        <f t="shared" si="107"/>
        <v>0</v>
      </c>
      <c r="S231" s="52">
        <f t="shared" si="108"/>
        <v>0</v>
      </c>
      <c r="T231" s="276">
        <f t="shared" si="109"/>
        <v>0</v>
      </c>
      <c r="U231" s="62">
        <f t="shared" si="98"/>
        <v>0</v>
      </c>
    </row>
    <row r="232" spans="1:21" x14ac:dyDescent="0.25">
      <c r="A232" s="95" t="s">
        <v>235</v>
      </c>
      <c r="B232" s="52">
        <f>'DAY28'!H232</f>
        <v>8450</v>
      </c>
      <c r="C232" s="53">
        <v>0</v>
      </c>
      <c r="D232" s="54">
        <v>0</v>
      </c>
      <c r="E232" s="55">
        <v>0</v>
      </c>
      <c r="F232" s="52">
        <v>0</v>
      </c>
      <c r="G232" s="276">
        <v>0</v>
      </c>
      <c r="H232" s="54">
        <f>+(Table131[[#This Row],[OPENING ]]+Table131[[#This Row],[RECEIPTS]]+Table131[[#This Row],[RETURNS]])-(Table131[[#This Row],[EXCHANGED]]+Table131[[#This Row],[SALES]]+Table131[[#This Row],[ISSUES]])</f>
        <v>8450</v>
      </c>
      <c r="I232" s="53">
        <v>0</v>
      </c>
      <c r="J232" s="58">
        <f t="shared" si="110"/>
        <v>-8450</v>
      </c>
      <c r="K232" s="53">
        <f>+'DAY28'!K232+'DAY29'!C232</f>
        <v>0</v>
      </c>
      <c r="L232" s="54">
        <f>+'DAY28'!L232+'DAY29'!D232</f>
        <v>0</v>
      </c>
      <c r="M232" s="55">
        <f>+'DAY28'!M232+'DAY29'!E232</f>
        <v>0</v>
      </c>
      <c r="N232" s="52">
        <f>+'DAY28'!N232+'DAY29'!F232</f>
        <v>0</v>
      </c>
      <c r="O232" s="276">
        <f>+'DAY28'!O232+'DAY29'!G232</f>
        <v>0</v>
      </c>
      <c r="P232" s="53">
        <f t="shared" si="105"/>
        <v>0</v>
      </c>
      <c r="Q232" s="54">
        <f t="shared" si="106"/>
        <v>0</v>
      </c>
      <c r="R232" s="55">
        <f t="shared" si="107"/>
        <v>0</v>
      </c>
      <c r="S232" s="52">
        <f t="shared" si="108"/>
        <v>0</v>
      </c>
      <c r="T232" s="276">
        <f t="shared" si="109"/>
        <v>0</v>
      </c>
      <c r="U232" s="62">
        <f t="shared" si="98"/>
        <v>0</v>
      </c>
    </row>
    <row r="233" spans="1:21" x14ac:dyDescent="0.25">
      <c r="A233" s="95" t="s">
        <v>213</v>
      </c>
      <c r="B233" s="52">
        <f>'DAY28'!H233</f>
        <v>0</v>
      </c>
      <c r="C233" s="53">
        <v>0</v>
      </c>
      <c r="D233" s="54">
        <v>0</v>
      </c>
      <c r="E233" s="55">
        <v>0</v>
      </c>
      <c r="F233" s="52">
        <v>0</v>
      </c>
      <c r="G233" s="276">
        <v>0</v>
      </c>
      <c r="H233" s="54">
        <f>+(Table131[[#This Row],[OPENING ]]+Table131[[#This Row],[RECEIPTS]]+Table131[[#This Row],[RETURNS]])-(Table131[[#This Row],[EXCHANGED]]+Table131[[#This Row],[SALES]]+Table131[[#This Row],[ISSUES]])</f>
        <v>0</v>
      </c>
      <c r="I233" s="53">
        <v>0</v>
      </c>
      <c r="J233" s="58">
        <f t="shared" si="110"/>
        <v>0</v>
      </c>
      <c r="K233" s="53">
        <f>+'DAY28'!K233+'DAY29'!C233</f>
        <v>0</v>
      </c>
      <c r="L233" s="54">
        <f>+'DAY28'!L233+'DAY29'!D233</f>
        <v>0</v>
      </c>
      <c r="M233" s="55">
        <f>+'DAY28'!M233+'DAY29'!E233</f>
        <v>0</v>
      </c>
      <c r="N233" s="52">
        <f>+'DAY28'!N233+'DAY29'!F233</f>
        <v>0</v>
      </c>
      <c r="O233" s="276">
        <f>+'DAY28'!O233+'DAY29'!G233</f>
        <v>0</v>
      </c>
      <c r="P233" s="53">
        <f t="shared" si="105"/>
        <v>0</v>
      </c>
      <c r="Q233" s="54">
        <f t="shared" si="106"/>
        <v>0</v>
      </c>
      <c r="R233" s="55">
        <f t="shared" si="107"/>
        <v>0</v>
      </c>
      <c r="S233" s="52">
        <f t="shared" si="108"/>
        <v>0</v>
      </c>
      <c r="T233" s="276">
        <f t="shared" si="109"/>
        <v>0</v>
      </c>
      <c r="U233" s="62">
        <f t="shared" si="98"/>
        <v>0</v>
      </c>
    </row>
    <row r="234" spans="1:21" x14ac:dyDescent="0.25">
      <c r="A234" s="95" t="s">
        <v>248</v>
      </c>
      <c r="B234" s="52">
        <f>'DAY28'!H234</f>
        <v>0</v>
      </c>
      <c r="C234" s="53">
        <v>0</v>
      </c>
      <c r="D234" s="54">
        <v>0</v>
      </c>
      <c r="E234" s="55">
        <v>0</v>
      </c>
      <c r="F234" s="52">
        <v>0</v>
      </c>
      <c r="G234" s="276">
        <v>0</v>
      </c>
      <c r="H234" s="54">
        <f>+(Table131[[#This Row],[OPENING ]]+Table131[[#This Row],[RECEIPTS]]+Table131[[#This Row],[RETURNS]])-(Table131[[#This Row],[EXCHANGED]]+Table131[[#This Row],[SALES]]+Table131[[#This Row],[ISSUES]])</f>
        <v>0</v>
      </c>
      <c r="I234" s="53">
        <v>0</v>
      </c>
      <c r="J234" s="58">
        <f t="shared" si="110"/>
        <v>0</v>
      </c>
      <c r="K234" s="53">
        <f>+'DAY28'!K234+'DAY29'!C234</f>
        <v>0</v>
      </c>
      <c r="L234" s="54">
        <f>+'DAY28'!L234+'DAY29'!D234</f>
        <v>0</v>
      </c>
      <c r="M234" s="55">
        <f>+'DAY28'!M234+'DAY29'!E234</f>
        <v>0</v>
      </c>
      <c r="N234" s="52">
        <f>+'DAY28'!N234+'DAY29'!F234</f>
        <v>0</v>
      </c>
      <c r="O234" s="276">
        <f>+'DAY28'!O234+'DAY29'!G234</f>
        <v>0</v>
      </c>
      <c r="P234" s="53">
        <f t="shared" si="105"/>
        <v>0</v>
      </c>
      <c r="Q234" s="54">
        <f t="shared" si="106"/>
        <v>0</v>
      </c>
      <c r="R234" s="55">
        <f t="shared" si="107"/>
        <v>0</v>
      </c>
      <c r="S234" s="52">
        <f t="shared" si="108"/>
        <v>0</v>
      </c>
      <c r="T234" s="276">
        <f t="shared" si="109"/>
        <v>0</v>
      </c>
      <c r="U234" s="62">
        <f t="shared" si="98"/>
        <v>0</v>
      </c>
    </row>
    <row r="235" spans="1:21" x14ac:dyDescent="0.25">
      <c r="A235" s="95" t="s">
        <v>254</v>
      </c>
      <c r="B235" s="52">
        <f>'DAY28'!H235</f>
        <v>0</v>
      </c>
      <c r="C235" s="53">
        <v>0</v>
      </c>
      <c r="D235" s="54">
        <v>0</v>
      </c>
      <c r="E235" s="55">
        <v>0</v>
      </c>
      <c r="F235" s="52">
        <v>0</v>
      </c>
      <c r="G235" s="276">
        <v>0</v>
      </c>
      <c r="H235" s="54">
        <f>+(Table131[[#This Row],[OPENING ]]+Table131[[#This Row],[RECEIPTS]]+Table131[[#This Row],[RETURNS]])-(Table131[[#This Row],[EXCHANGED]]+Table131[[#This Row],[SALES]]+Table131[[#This Row],[ISSUES]])</f>
        <v>0</v>
      </c>
      <c r="I235" s="53">
        <v>0</v>
      </c>
      <c r="J235" s="58">
        <f t="shared" si="110"/>
        <v>0</v>
      </c>
      <c r="K235" s="53">
        <f>+'DAY28'!K235+'DAY29'!C235</f>
        <v>0</v>
      </c>
      <c r="L235" s="54">
        <f>+'DAY28'!L235+'DAY29'!D235</f>
        <v>0</v>
      </c>
      <c r="M235" s="55">
        <f>+'DAY28'!M235+'DAY29'!E235</f>
        <v>0</v>
      </c>
      <c r="N235" s="52">
        <f>+'DAY28'!N235+'DAY29'!F235</f>
        <v>0</v>
      </c>
      <c r="O235" s="276">
        <f>+'DAY28'!O235+'DAY29'!G235</f>
        <v>12625</v>
      </c>
      <c r="P235" s="53">
        <f t="shared" si="105"/>
        <v>0</v>
      </c>
      <c r="Q235" s="54">
        <f t="shared" si="106"/>
        <v>0</v>
      </c>
      <c r="R235" s="55">
        <f t="shared" si="107"/>
        <v>0</v>
      </c>
      <c r="S235" s="52">
        <f t="shared" si="108"/>
        <v>0</v>
      </c>
      <c r="T235" s="276">
        <f t="shared" si="109"/>
        <v>435.34482758620692</v>
      </c>
      <c r="U235" s="62">
        <f t="shared" si="98"/>
        <v>0</v>
      </c>
    </row>
    <row r="236" spans="1:21" x14ac:dyDescent="0.25">
      <c r="A236" s="95" t="s">
        <v>63</v>
      </c>
      <c r="B236" s="52">
        <f>'DAY28'!H236</f>
        <v>0</v>
      </c>
      <c r="C236" s="53">
        <v>0</v>
      </c>
      <c r="D236" s="54">
        <v>0</v>
      </c>
      <c r="E236" s="55">
        <v>0</v>
      </c>
      <c r="F236" s="52">
        <v>0</v>
      </c>
      <c r="G236" s="276">
        <v>0</v>
      </c>
      <c r="H236" s="54">
        <f>+(Table131[[#This Row],[OPENING ]]+Table131[[#This Row],[RECEIPTS]]+Table131[[#This Row],[RETURNS]])-(Table131[[#This Row],[EXCHANGED]]+Table131[[#This Row],[SALES]]+Table131[[#This Row],[ISSUES]])</f>
        <v>0</v>
      </c>
      <c r="I236" s="53">
        <v>0</v>
      </c>
      <c r="J236" s="58">
        <f t="shared" si="110"/>
        <v>0</v>
      </c>
      <c r="K236" s="53">
        <f>+'DAY28'!K236+'DAY29'!C236</f>
        <v>0</v>
      </c>
      <c r="L236" s="54">
        <f>+'DAY28'!L236+'DAY29'!D236</f>
        <v>0</v>
      </c>
      <c r="M236" s="55">
        <f>+'DAY28'!M236+'DAY29'!E236</f>
        <v>0</v>
      </c>
      <c r="N236" s="52">
        <f>+'DAY28'!N236+'DAY29'!F236</f>
        <v>0</v>
      </c>
      <c r="O236" s="276">
        <f>+'DAY28'!O236+'DAY29'!G236</f>
        <v>0</v>
      </c>
      <c r="P236" s="53">
        <f t="shared" si="105"/>
        <v>0</v>
      </c>
      <c r="Q236" s="54">
        <f t="shared" si="106"/>
        <v>0</v>
      </c>
      <c r="R236" s="55">
        <f t="shared" si="107"/>
        <v>0</v>
      </c>
      <c r="S236" s="52">
        <f t="shared" si="108"/>
        <v>0</v>
      </c>
      <c r="T236" s="276">
        <f t="shared" si="109"/>
        <v>0</v>
      </c>
      <c r="U236" s="62">
        <f t="shared" si="98"/>
        <v>0</v>
      </c>
    </row>
    <row r="237" spans="1:21" ht="15.75" thickBot="1" x14ac:dyDescent="0.3">
      <c r="A237" s="188" t="s">
        <v>121</v>
      </c>
      <c r="B237" s="52">
        <f>'DAY28'!H237</f>
        <v>1459.4</v>
      </c>
      <c r="C237" s="144">
        <v>0</v>
      </c>
      <c r="D237" s="145">
        <v>0</v>
      </c>
      <c r="E237" s="146">
        <v>0</v>
      </c>
      <c r="F237" s="143">
        <v>0</v>
      </c>
      <c r="G237" s="298">
        <v>0</v>
      </c>
      <c r="H237" s="54">
        <f>+(Table131[[#This Row],[OPENING ]]+Table131[[#This Row],[RECEIPTS]]+Table131[[#This Row],[RETURNS]])-(Table131[[#This Row],[EXCHANGED]]+Table131[[#This Row],[SALES]]+Table131[[#This Row],[ISSUES]])</f>
        <v>1459.4</v>
      </c>
      <c r="I237" s="144">
        <v>0</v>
      </c>
      <c r="J237" s="148">
        <f t="shared" si="110"/>
        <v>-1459.4</v>
      </c>
      <c r="K237" s="53">
        <f>+'DAY28'!K237+'DAY29'!C237</f>
        <v>0</v>
      </c>
      <c r="L237" s="54">
        <f>+'DAY28'!L237+'DAY29'!D237</f>
        <v>0</v>
      </c>
      <c r="M237" s="55">
        <f>+'DAY28'!M237+'DAY29'!E237</f>
        <v>0</v>
      </c>
      <c r="N237" s="52">
        <f>+'DAY28'!N237+'DAY29'!F237</f>
        <v>0</v>
      </c>
      <c r="O237" s="276">
        <f>+'DAY28'!O237+'DAY29'!G237</f>
        <v>0</v>
      </c>
      <c r="P237" s="53">
        <f t="shared" si="105"/>
        <v>0</v>
      </c>
      <c r="Q237" s="54">
        <f t="shared" si="106"/>
        <v>0</v>
      </c>
      <c r="R237" s="55">
        <f t="shared" si="107"/>
        <v>0</v>
      </c>
      <c r="S237" s="52">
        <f t="shared" si="108"/>
        <v>0</v>
      </c>
      <c r="T237" s="276">
        <f t="shared" si="109"/>
        <v>0</v>
      </c>
      <c r="U237" s="167">
        <f t="shared" si="98"/>
        <v>0</v>
      </c>
    </row>
    <row r="238" spans="1:21" ht="17.25" thickBot="1" x14ac:dyDescent="0.35">
      <c r="A238" s="159" t="s">
        <v>64</v>
      </c>
      <c r="B238" s="161">
        <f t="shared" ref="B238:T238" si="111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111"/>
        <v>0</v>
      </c>
      <c r="H238" s="162">
        <f t="shared" si="111"/>
        <v>12434.4</v>
      </c>
      <c r="I238" s="161">
        <f t="shared" si="111"/>
        <v>0</v>
      </c>
      <c r="J238" s="165">
        <f t="shared" si="110"/>
        <v>-12434.4</v>
      </c>
      <c r="K238" s="161">
        <f t="shared" si="111"/>
        <v>9050</v>
      </c>
      <c r="L238" s="162">
        <f t="shared" si="111"/>
        <v>0</v>
      </c>
      <c r="M238" s="163">
        <f t="shared" si="111"/>
        <v>0</v>
      </c>
      <c r="N238" s="160">
        <f t="shared" si="111"/>
        <v>0</v>
      </c>
      <c r="O238" s="277">
        <f t="shared" si="111"/>
        <v>29550</v>
      </c>
      <c r="P238" s="161">
        <f t="shared" si="111"/>
        <v>312.06896551724139</v>
      </c>
      <c r="Q238" s="162">
        <f t="shared" si="111"/>
        <v>0</v>
      </c>
      <c r="R238" s="163">
        <f t="shared" si="111"/>
        <v>0</v>
      </c>
      <c r="S238" s="160">
        <f t="shared" si="111"/>
        <v>0</v>
      </c>
      <c r="T238" s="277">
        <f t="shared" si="111"/>
        <v>1018.9655172413793</v>
      </c>
      <c r="U238" s="166">
        <f t="shared" si="98"/>
        <v>9.3419067357512944</v>
      </c>
    </row>
    <row r="239" spans="1:21" ht="15.75" thickBot="1" x14ac:dyDescent="0.3">
      <c r="A239" s="189"/>
      <c r="B239" s="190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197"/>
    </row>
    <row r="240" spans="1:21" ht="16.5" thickBot="1" x14ac:dyDescent="0.35">
      <c r="A240" s="180" t="s">
        <v>65</v>
      </c>
      <c r="B240" s="181">
        <f t="shared" ref="B240:I240" si="112">+B238+B214+B150+B125+B114+B100+B80+B60+B40+B20</f>
        <v>126514.95999999999</v>
      </c>
      <c r="C240" s="182">
        <f t="shared" si="112"/>
        <v>0</v>
      </c>
      <c r="D240" s="183">
        <f t="shared" si="112"/>
        <v>0</v>
      </c>
      <c r="E240" s="184">
        <f t="shared" si="112"/>
        <v>0</v>
      </c>
      <c r="F240" s="182">
        <f t="shared" si="112"/>
        <v>0</v>
      </c>
      <c r="G240" s="281">
        <f t="shared" si="112"/>
        <v>0</v>
      </c>
      <c r="H240" s="183">
        <f t="shared" si="112"/>
        <v>126514.95999999999</v>
      </c>
      <c r="I240" s="181">
        <f t="shared" si="112"/>
        <v>0</v>
      </c>
      <c r="J240" s="186">
        <f t="shared" si="110"/>
        <v>-126514.95999999999</v>
      </c>
      <c r="K240" s="181">
        <f t="shared" ref="K240:T240" si="113">+K238+K214+K150+K125+K114+K100+K80+K60+K40+K20</f>
        <v>69395</v>
      </c>
      <c r="L240" s="183">
        <f t="shared" si="113"/>
        <v>210.39999999999998</v>
      </c>
      <c r="M240" s="184">
        <f t="shared" si="113"/>
        <v>0</v>
      </c>
      <c r="N240" s="182">
        <f t="shared" si="113"/>
        <v>0</v>
      </c>
      <c r="O240" s="281">
        <f t="shared" si="113"/>
        <v>63226.78</v>
      </c>
      <c r="P240" s="181">
        <f t="shared" si="113"/>
        <v>2392.9310344827582</v>
      </c>
      <c r="Q240" s="183">
        <f t="shared" si="113"/>
        <v>7.2551724137931037</v>
      </c>
      <c r="R240" s="182">
        <f t="shared" si="113"/>
        <v>0</v>
      </c>
      <c r="S240" s="182">
        <f t="shared" si="113"/>
        <v>0</v>
      </c>
      <c r="T240" s="281">
        <f t="shared" si="113"/>
        <v>2180.2337931034481</v>
      </c>
      <c r="U240" s="187">
        <f t="shared" si="98"/>
        <v>27.620820798092755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0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/>
      <c r="B261" s="67"/>
      <c r="C261" s="69"/>
      <c r="D261" s="64"/>
      <c r="E261" s="65"/>
      <c r="F261" s="67"/>
      <c r="G261" s="108"/>
      <c r="H261" s="64"/>
      <c r="I261" s="108"/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/>
      <c r="B262" s="67"/>
      <c r="C262" s="69"/>
      <c r="D262" s="64"/>
      <c r="E262" s="65"/>
      <c r="F262" s="67"/>
      <c r="G262" s="108"/>
      <c r="H262" s="64"/>
      <c r="I262" s="108"/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{387F130B-1799-42F5-B4C7-EC7D024DB549}</x14:id>
        </ext>
      </extLst>
    </cfRule>
  </conditionalFormatting>
  <conditionalFormatting sqref="I101:I113 I61:I99 I239 I1:I59 I152:I237 I241:I242 I115:I149 I261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{89AEC186-10B0-4D71-879D-FD09A0017FC8}</x14:id>
        </ext>
      </extLst>
    </cfRule>
  </conditionalFormatting>
  <conditionalFormatting sqref="I243:I260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{A7D23F52-7835-4630-8EFA-C53E43B876B9}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{C0F3EA4D-3ADF-458C-AF17-D45B0D4B6E31}</x14:id>
        </ext>
      </extLst>
    </cfRule>
  </conditionalFormatting>
  <pageMargins left="0.7" right="0.7" top="0.75" bottom="0.75" header="0.3" footer="0.3"/>
  <ignoredErrors>
    <ignoredError sqref="J20" calculatedColumn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7F130B-1799-42F5-B4C7-EC7D024DB5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89AEC186-10B0-4D71-879D-FD09A0017FC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I152:I237 I241:I242 I115:I149 I261:I268</xm:sqref>
        </x14:conditionalFormatting>
        <x14:conditionalFormatting xmlns:xm="http://schemas.microsoft.com/office/excel/2006/main">
          <x14:cfRule type="dataBar" id="{A7D23F52-7835-4630-8EFA-C53E43B876B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C0F3EA4D-3ADF-458C-AF17-D45B0D4B6E3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11A0-1D09-44CF-9270-AD1DFB545FA7}">
  <dimension ref="A1:V306"/>
  <sheetViews>
    <sheetView zoomScaleNormal="100" workbookViewId="0">
      <selection activeCell="A2" sqref="A2:A237"/>
    </sheetView>
  </sheetViews>
  <sheetFormatPr defaultRowHeight="15" x14ac:dyDescent="0.25"/>
  <cols>
    <col min="1" max="1" width="37.42578125" customWidth="1"/>
    <col min="2" max="2" width="15.140625" customWidth="1"/>
    <col min="3" max="3" width="13.85546875" customWidth="1"/>
    <col min="4" max="4" width="14.140625" customWidth="1"/>
    <col min="5" max="5" width="15.140625" customWidth="1"/>
    <col min="6" max="6" width="13.28515625" customWidth="1"/>
    <col min="7" max="7" width="10.85546875" style="285" bestFit="1" customWidth="1"/>
    <col min="8" max="8" width="18.42578125" style="1" customWidth="1"/>
    <col min="9" max="9" width="18.42578125" style="2" customWidth="1"/>
    <col min="10" max="10" width="12" style="3" bestFit="1" customWidth="1"/>
    <col min="15" max="15" width="9.140625" style="285"/>
  </cols>
  <sheetData>
    <row r="1" spans="1:22" ht="17.25" thickBot="1" x14ac:dyDescent="0.35">
      <c r="A1" s="12" t="s">
        <v>205</v>
      </c>
      <c r="B1" s="209"/>
      <c r="C1" s="210"/>
      <c r="D1" s="211"/>
      <c r="E1" s="212"/>
      <c r="F1" s="213"/>
      <c r="G1" s="295"/>
      <c r="H1" s="214"/>
      <c r="I1" s="215"/>
      <c r="J1" s="216"/>
      <c r="K1" s="215"/>
      <c r="L1" s="217"/>
      <c r="M1" s="218"/>
      <c r="N1" s="219"/>
      <c r="O1" s="293"/>
      <c r="P1" s="215"/>
      <c r="Q1" s="217"/>
      <c r="R1" s="218"/>
      <c r="S1" s="219"/>
      <c r="T1" s="220"/>
      <c r="U1" s="218"/>
      <c r="V1" s="125"/>
    </row>
    <row r="2" spans="1:22" ht="17.25" thickBot="1" x14ac:dyDescent="0.35">
      <c r="A2" s="25" t="s">
        <v>143</v>
      </c>
      <c r="B2" s="221" t="s">
        <v>130</v>
      </c>
      <c r="C2" s="222" t="s">
        <v>5</v>
      </c>
      <c r="D2" s="223" t="s">
        <v>147</v>
      </c>
      <c r="E2" s="224" t="s">
        <v>149</v>
      </c>
      <c r="F2" s="225" t="s">
        <v>148</v>
      </c>
      <c r="G2" s="288" t="s">
        <v>6</v>
      </c>
      <c r="H2" s="226" t="s">
        <v>0</v>
      </c>
      <c r="I2" s="227" t="s">
        <v>1</v>
      </c>
      <c r="J2" s="228" t="s">
        <v>131</v>
      </c>
      <c r="K2" s="227" t="s">
        <v>151</v>
      </c>
      <c r="L2" s="226" t="s">
        <v>165</v>
      </c>
      <c r="M2" s="229" t="s">
        <v>166</v>
      </c>
      <c r="N2" s="221" t="s">
        <v>168</v>
      </c>
      <c r="O2" s="294" t="s">
        <v>2</v>
      </c>
      <c r="P2" s="227" t="s">
        <v>152</v>
      </c>
      <c r="Q2" s="226" t="s">
        <v>153</v>
      </c>
      <c r="R2" s="229" t="s">
        <v>154</v>
      </c>
      <c r="S2" s="221" t="s">
        <v>155</v>
      </c>
      <c r="T2" s="294" t="s">
        <v>3</v>
      </c>
      <c r="U2" s="230" t="s">
        <v>4</v>
      </c>
      <c r="V2" s="125"/>
    </row>
    <row r="3" spans="1:22" ht="17.25" thickBot="1" x14ac:dyDescent="0.35">
      <c r="A3" s="38"/>
      <c r="B3" s="225" t="s">
        <v>4</v>
      </c>
      <c r="C3" s="222"/>
      <c r="D3" s="223"/>
      <c r="E3" s="224"/>
      <c r="F3" s="225"/>
      <c r="G3" s="288"/>
      <c r="H3" s="223" t="s">
        <v>7</v>
      </c>
      <c r="I3" s="222" t="s">
        <v>7</v>
      </c>
      <c r="J3" s="231"/>
      <c r="K3" s="222" t="s">
        <v>9</v>
      </c>
      <c r="L3" s="223" t="s">
        <v>150</v>
      </c>
      <c r="M3" s="224" t="s">
        <v>167</v>
      </c>
      <c r="N3" s="225" t="s">
        <v>167</v>
      </c>
      <c r="O3" s="288" t="s">
        <v>9</v>
      </c>
      <c r="P3" s="222" t="s">
        <v>10</v>
      </c>
      <c r="Q3" s="223" t="s">
        <v>10</v>
      </c>
      <c r="R3" s="224" t="s">
        <v>10</v>
      </c>
      <c r="S3" s="225"/>
      <c r="T3" s="288" t="s">
        <v>10</v>
      </c>
      <c r="U3" s="232" t="s">
        <v>11</v>
      </c>
      <c r="V3" s="125"/>
    </row>
    <row r="4" spans="1:22" ht="16.5" x14ac:dyDescent="0.3">
      <c r="A4" s="42" t="s">
        <v>12</v>
      </c>
      <c r="B4" s="233"/>
      <c r="C4" s="234"/>
      <c r="D4" s="235"/>
      <c r="E4" s="236"/>
      <c r="F4" s="233"/>
      <c r="G4" s="289"/>
      <c r="H4" s="235"/>
      <c r="I4" s="234"/>
      <c r="J4" s="97"/>
      <c r="K4" s="234"/>
      <c r="L4" s="235"/>
      <c r="M4" s="236"/>
      <c r="N4" s="233"/>
      <c r="O4" s="289"/>
      <c r="P4" s="234"/>
      <c r="Q4" s="235"/>
      <c r="R4" s="236"/>
      <c r="S4" s="233"/>
      <c r="T4" s="289"/>
      <c r="U4" s="237"/>
      <c r="V4" s="125"/>
    </row>
    <row r="5" spans="1:22" ht="16.5" x14ac:dyDescent="0.3">
      <c r="A5" s="51" t="s">
        <v>141</v>
      </c>
      <c r="B5" s="136">
        <f>'DAY29'!H5</f>
        <v>0</v>
      </c>
      <c r="C5" s="137">
        <v>0</v>
      </c>
      <c r="D5" s="138">
        <v>0</v>
      </c>
      <c r="E5" s="139">
        <v>0</v>
      </c>
      <c r="F5" s="136">
        <v>0</v>
      </c>
      <c r="G5" s="263">
        <v>0</v>
      </c>
      <c r="H5" s="138">
        <f>+(Table132[[#This Row],[OPENING ]]+Table132[[#This Row],[RECEIPTS]]+Table132[[#This Row],[RETURNS]])-(Table132[[#This Row],[EXCHANGED]]+Table132[[#This Row],[SALES]]+Table132[[#This Row],[ISSUES]])</f>
        <v>0</v>
      </c>
      <c r="I5" s="137">
        <v>0</v>
      </c>
      <c r="J5" s="98">
        <f t="shared" ref="J5:J76" si="0">+I5-H5</f>
        <v>0</v>
      </c>
      <c r="K5" s="137">
        <f>+'DAY29'!K5+'DAY30'!C5</f>
        <v>0</v>
      </c>
      <c r="L5" s="138">
        <f>+'DAY29'!L5+'DAY30'!D5</f>
        <v>0</v>
      </c>
      <c r="M5" s="139">
        <f>+'DAY29'!M5+'DAY30'!E5</f>
        <v>0</v>
      </c>
      <c r="N5" s="136">
        <f>+'DAY29'!N5+'DAY30'!F5</f>
        <v>0</v>
      </c>
      <c r="O5" s="263">
        <f>+'DAY29'!O5+'DAY30'!G5</f>
        <v>0</v>
      </c>
      <c r="P5" s="137">
        <f>+K5/30</f>
        <v>0</v>
      </c>
      <c r="Q5" s="138">
        <f>+L5/30</f>
        <v>0</v>
      </c>
      <c r="R5" s="139">
        <f>+M5/30</f>
        <v>0</v>
      </c>
      <c r="S5" s="136">
        <f>+N5/30</f>
        <v>0</v>
      </c>
      <c r="T5" s="263">
        <f>+K5/30</f>
        <v>0</v>
      </c>
      <c r="U5" s="238">
        <f t="shared" ref="U5:U68" si="1">IFERROR(+H5/(P5+Q5+R5+S5+T5),0)</f>
        <v>0</v>
      </c>
      <c r="V5" s="125"/>
    </row>
    <row r="6" spans="1:22" ht="16.5" x14ac:dyDescent="0.3">
      <c r="A6" s="51" t="s">
        <v>13</v>
      </c>
      <c r="B6" s="136">
        <f>'DAY29'!H6</f>
        <v>0</v>
      </c>
      <c r="C6" s="137">
        <v>0</v>
      </c>
      <c r="D6" s="138">
        <v>0</v>
      </c>
      <c r="E6" s="139">
        <v>0</v>
      </c>
      <c r="F6" s="136">
        <v>0</v>
      </c>
      <c r="G6" s="263">
        <v>0</v>
      </c>
      <c r="H6" s="138">
        <f>+(Table132[[#This Row],[OPENING ]]+Table132[[#This Row],[RECEIPTS]]+Table132[[#This Row],[RETURNS]])-(Table132[[#This Row],[EXCHANGED]]+Table132[[#This Row],[SALES]]+Table132[[#This Row],[ISSUES]])</f>
        <v>0</v>
      </c>
      <c r="I6" s="137">
        <v>0</v>
      </c>
      <c r="J6" s="98">
        <f t="shared" si="0"/>
        <v>0</v>
      </c>
      <c r="K6" s="137">
        <f>+'DAY29'!K6+'DAY30'!C6</f>
        <v>0</v>
      </c>
      <c r="L6" s="138">
        <f>+'DAY29'!L6+'DAY30'!D6</f>
        <v>0</v>
      </c>
      <c r="M6" s="139">
        <f>+'DAY29'!M6+'DAY30'!E6</f>
        <v>0</v>
      </c>
      <c r="N6" s="136">
        <f>+'DAY29'!N6+'DAY30'!F6</f>
        <v>0</v>
      </c>
      <c r="O6" s="263">
        <f>+'DAY29'!O6+'DAY30'!G6</f>
        <v>0</v>
      </c>
      <c r="P6" s="137">
        <f t="shared" ref="P6:P19" si="2">+K6/30</f>
        <v>0</v>
      </c>
      <c r="Q6" s="138">
        <f t="shared" ref="Q6:Q19" si="3">+L6/30</f>
        <v>0</v>
      </c>
      <c r="R6" s="139">
        <f t="shared" ref="R6:R19" si="4">+M6/30</f>
        <v>0</v>
      </c>
      <c r="S6" s="136">
        <f t="shared" ref="S6:S19" si="5">+N6/30</f>
        <v>0</v>
      </c>
      <c r="T6" s="263">
        <f t="shared" ref="T6:T19" si="6">+K6/30</f>
        <v>0</v>
      </c>
      <c r="U6" s="238">
        <f t="shared" si="1"/>
        <v>0</v>
      </c>
      <c r="V6" s="125"/>
    </row>
    <row r="7" spans="1:22" ht="16.5" x14ac:dyDescent="0.3">
      <c r="A7" s="51" t="s">
        <v>14</v>
      </c>
      <c r="B7" s="136">
        <f>'DAY29'!H7</f>
        <v>0</v>
      </c>
      <c r="C7" s="137">
        <v>0</v>
      </c>
      <c r="D7" s="138">
        <v>0</v>
      </c>
      <c r="E7" s="139">
        <v>0</v>
      </c>
      <c r="F7" s="136">
        <v>0</v>
      </c>
      <c r="G7" s="263">
        <v>0</v>
      </c>
      <c r="H7" s="138">
        <f>+(Table132[[#This Row],[OPENING ]]+Table132[[#This Row],[RECEIPTS]]+Table132[[#This Row],[RETURNS]])-(Table132[[#This Row],[EXCHANGED]]+Table132[[#This Row],[SALES]]+Table132[[#This Row],[ISSUES]])</f>
        <v>0</v>
      </c>
      <c r="I7" s="137">
        <v>0</v>
      </c>
      <c r="J7" s="98">
        <f t="shared" si="0"/>
        <v>0</v>
      </c>
      <c r="K7" s="137">
        <f>+'DAY29'!K7+'DAY30'!C7</f>
        <v>0</v>
      </c>
      <c r="L7" s="138">
        <f>+'DAY29'!L7+'DAY30'!D7</f>
        <v>0</v>
      </c>
      <c r="M7" s="139">
        <f>+'DAY29'!M7+'DAY30'!E7</f>
        <v>0</v>
      </c>
      <c r="N7" s="136">
        <f>+'DAY29'!N7+'DAY30'!F7</f>
        <v>0</v>
      </c>
      <c r="O7" s="263">
        <f>+'DAY29'!O7+'DAY30'!G7</f>
        <v>0</v>
      </c>
      <c r="P7" s="137">
        <f t="shared" si="2"/>
        <v>0</v>
      </c>
      <c r="Q7" s="138">
        <f t="shared" si="3"/>
        <v>0</v>
      </c>
      <c r="R7" s="139">
        <f t="shared" si="4"/>
        <v>0</v>
      </c>
      <c r="S7" s="136">
        <f t="shared" si="5"/>
        <v>0</v>
      </c>
      <c r="T7" s="263">
        <f t="shared" si="6"/>
        <v>0</v>
      </c>
      <c r="U7" s="238">
        <f t="shared" si="1"/>
        <v>0</v>
      </c>
      <c r="V7" s="125"/>
    </row>
    <row r="8" spans="1:22" ht="16.5" x14ac:dyDescent="0.3">
      <c r="A8" s="51" t="s">
        <v>15</v>
      </c>
      <c r="B8" s="136">
        <f>'DAY29'!H8</f>
        <v>0</v>
      </c>
      <c r="C8" s="137">
        <v>0</v>
      </c>
      <c r="D8" s="138">
        <v>0</v>
      </c>
      <c r="E8" s="139">
        <v>0</v>
      </c>
      <c r="F8" s="136">
        <v>0</v>
      </c>
      <c r="G8" s="263">
        <v>0</v>
      </c>
      <c r="H8" s="138">
        <f>+(Table132[[#This Row],[OPENING ]]+Table132[[#This Row],[RECEIPTS]]+Table132[[#This Row],[RETURNS]])-(Table132[[#This Row],[EXCHANGED]]+Table132[[#This Row],[SALES]]+Table132[[#This Row],[ISSUES]])</f>
        <v>0</v>
      </c>
      <c r="I8" s="137">
        <v>0</v>
      </c>
      <c r="J8" s="98">
        <f t="shared" si="0"/>
        <v>0</v>
      </c>
      <c r="K8" s="137">
        <f>+'DAY29'!K8+'DAY30'!C8</f>
        <v>0</v>
      </c>
      <c r="L8" s="138">
        <f>+'DAY29'!L8+'DAY30'!D8</f>
        <v>0</v>
      </c>
      <c r="M8" s="139">
        <f>+'DAY29'!M8+'DAY30'!E8</f>
        <v>0</v>
      </c>
      <c r="N8" s="136">
        <f>+'DAY29'!N8+'DAY30'!F8</f>
        <v>0</v>
      </c>
      <c r="O8" s="263">
        <f>+'DAY29'!O8+'DAY30'!G8</f>
        <v>0</v>
      </c>
      <c r="P8" s="137">
        <f t="shared" si="2"/>
        <v>0</v>
      </c>
      <c r="Q8" s="138">
        <f t="shared" si="3"/>
        <v>0</v>
      </c>
      <c r="R8" s="139">
        <f t="shared" si="4"/>
        <v>0</v>
      </c>
      <c r="S8" s="136">
        <f t="shared" si="5"/>
        <v>0</v>
      </c>
      <c r="T8" s="263">
        <f t="shared" si="6"/>
        <v>0</v>
      </c>
      <c r="U8" s="238">
        <f t="shared" si="1"/>
        <v>0</v>
      </c>
      <c r="V8" s="125"/>
    </row>
    <row r="9" spans="1:22" ht="16.5" x14ac:dyDescent="0.3">
      <c r="A9" s="51" t="s">
        <v>16</v>
      </c>
      <c r="B9" s="136">
        <f>'DAY29'!H9</f>
        <v>0</v>
      </c>
      <c r="C9" s="137">
        <v>0</v>
      </c>
      <c r="D9" s="138">
        <v>0</v>
      </c>
      <c r="E9" s="139">
        <v>0</v>
      </c>
      <c r="F9" s="136">
        <v>0</v>
      </c>
      <c r="G9" s="263">
        <v>0</v>
      </c>
      <c r="H9" s="138">
        <f>+(Table132[[#This Row],[OPENING ]]+Table132[[#This Row],[RECEIPTS]]+Table132[[#This Row],[RETURNS]])-(Table132[[#This Row],[EXCHANGED]]+Table132[[#This Row],[SALES]]+Table132[[#This Row],[ISSUES]])</f>
        <v>0</v>
      </c>
      <c r="I9" s="137">
        <v>0</v>
      </c>
      <c r="J9" s="98">
        <f t="shared" si="0"/>
        <v>0</v>
      </c>
      <c r="K9" s="137">
        <f>+'DAY29'!K9+'DAY30'!C9</f>
        <v>0</v>
      </c>
      <c r="L9" s="138">
        <f>+'DAY29'!L9+'DAY30'!D9</f>
        <v>0</v>
      </c>
      <c r="M9" s="139">
        <f>+'DAY29'!M9+'DAY30'!E9</f>
        <v>0</v>
      </c>
      <c r="N9" s="136">
        <f>+'DAY29'!N9+'DAY30'!F9</f>
        <v>0</v>
      </c>
      <c r="O9" s="263">
        <f>+'DAY29'!O9+'DAY30'!G9</f>
        <v>0</v>
      </c>
      <c r="P9" s="137">
        <f t="shared" si="2"/>
        <v>0</v>
      </c>
      <c r="Q9" s="138">
        <f t="shared" si="3"/>
        <v>0</v>
      </c>
      <c r="R9" s="139">
        <f t="shared" si="4"/>
        <v>0</v>
      </c>
      <c r="S9" s="136">
        <f t="shared" si="5"/>
        <v>0</v>
      </c>
      <c r="T9" s="263">
        <f t="shared" si="6"/>
        <v>0</v>
      </c>
      <c r="U9" s="238">
        <f t="shared" si="1"/>
        <v>0</v>
      </c>
      <c r="V9" s="125"/>
    </row>
    <row r="10" spans="1:22" ht="16.5" x14ac:dyDescent="0.3">
      <c r="A10" s="51" t="s">
        <v>17</v>
      </c>
      <c r="B10" s="136">
        <f>'DAY29'!H10</f>
        <v>0</v>
      </c>
      <c r="C10" s="137">
        <v>0</v>
      </c>
      <c r="D10" s="138">
        <v>0</v>
      </c>
      <c r="E10" s="139">
        <v>0</v>
      </c>
      <c r="F10" s="136">
        <v>0</v>
      </c>
      <c r="G10" s="263">
        <v>0</v>
      </c>
      <c r="H10" s="138">
        <f>+(Table132[[#This Row],[OPENING ]]+Table132[[#This Row],[RECEIPTS]]+Table132[[#This Row],[RETURNS]])-(Table132[[#This Row],[EXCHANGED]]+Table132[[#This Row],[SALES]]+Table132[[#This Row],[ISSUES]])</f>
        <v>0</v>
      </c>
      <c r="I10" s="137">
        <v>0</v>
      </c>
      <c r="J10" s="98">
        <f t="shared" si="0"/>
        <v>0</v>
      </c>
      <c r="K10" s="137">
        <f>+'DAY29'!K10+'DAY30'!C10</f>
        <v>0</v>
      </c>
      <c r="L10" s="138">
        <f>+'DAY29'!L10+'DAY30'!D10</f>
        <v>0</v>
      </c>
      <c r="M10" s="139">
        <f>+'DAY29'!M10+'DAY30'!E10</f>
        <v>0</v>
      </c>
      <c r="N10" s="136">
        <f>+'DAY29'!N10+'DAY30'!F10</f>
        <v>0</v>
      </c>
      <c r="O10" s="263">
        <f>+'DAY29'!O10+'DAY30'!G10</f>
        <v>0</v>
      </c>
      <c r="P10" s="137">
        <f t="shared" si="2"/>
        <v>0</v>
      </c>
      <c r="Q10" s="138">
        <f t="shared" si="3"/>
        <v>0</v>
      </c>
      <c r="R10" s="139">
        <f t="shared" si="4"/>
        <v>0</v>
      </c>
      <c r="S10" s="136">
        <f t="shared" si="5"/>
        <v>0</v>
      </c>
      <c r="T10" s="263">
        <f t="shared" si="6"/>
        <v>0</v>
      </c>
      <c r="U10" s="238">
        <f t="shared" si="1"/>
        <v>0</v>
      </c>
      <c r="V10" s="125"/>
    </row>
    <row r="11" spans="1:22" ht="16.5" x14ac:dyDescent="0.3">
      <c r="A11" s="51" t="s">
        <v>18</v>
      </c>
      <c r="B11" s="136">
        <f>'DAY29'!H11</f>
        <v>0</v>
      </c>
      <c r="C11" s="137">
        <v>0</v>
      </c>
      <c r="D11" s="138">
        <v>0</v>
      </c>
      <c r="E11" s="139">
        <v>0</v>
      </c>
      <c r="F11" s="136">
        <v>0</v>
      </c>
      <c r="G11" s="263">
        <v>0</v>
      </c>
      <c r="H11" s="138">
        <f>+(Table132[[#This Row],[OPENING ]]+Table132[[#This Row],[RECEIPTS]]+Table132[[#This Row],[RETURNS]])-(Table132[[#This Row],[EXCHANGED]]+Table132[[#This Row],[SALES]]+Table132[[#This Row],[ISSUES]])</f>
        <v>0</v>
      </c>
      <c r="I11" s="137">
        <v>0</v>
      </c>
      <c r="J11" s="98">
        <f t="shared" si="0"/>
        <v>0</v>
      </c>
      <c r="K11" s="137">
        <f>+'DAY29'!K11+'DAY30'!C11</f>
        <v>0</v>
      </c>
      <c r="L11" s="138">
        <f>+'DAY29'!L11+'DAY30'!D11</f>
        <v>0</v>
      </c>
      <c r="M11" s="139">
        <f>+'DAY29'!M11+'DAY30'!E11</f>
        <v>0</v>
      </c>
      <c r="N11" s="136">
        <f>+'DAY29'!N11+'DAY30'!F11</f>
        <v>0</v>
      </c>
      <c r="O11" s="263">
        <f>+'DAY29'!O11+'DAY30'!G11</f>
        <v>0</v>
      </c>
      <c r="P11" s="137">
        <f t="shared" si="2"/>
        <v>0</v>
      </c>
      <c r="Q11" s="138">
        <f t="shared" si="3"/>
        <v>0</v>
      </c>
      <c r="R11" s="139">
        <f t="shared" si="4"/>
        <v>0</v>
      </c>
      <c r="S11" s="136">
        <f t="shared" si="5"/>
        <v>0</v>
      </c>
      <c r="T11" s="263">
        <f t="shared" si="6"/>
        <v>0</v>
      </c>
      <c r="U11" s="238">
        <f t="shared" si="1"/>
        <v>0</v>
      </c>
      <c r="V11" s="125"/>
    </row>
    <row r="12" spans="1:22" ht="16.5" x14ac:dyDescent="0.3">
      <c r="A12" s="51" t="s">
        <v>140</v>
      </c>
      <c r="B12" s="136">
        <f>'DAY29'!H12</f>
        <v>0</v>
      </c>
      <c r="C12" s="137">
        <v>0</v>
      </c>
      <c r="D12" s="138">
        <v>0</v>
      </c>
      <c r="E12" s="139">
        <v>0</v>
      </c>
      <c r="F12" s="136">
        <v>0</v>
      </c>
      <c r="G12" s="263">
        <v>0</v>
      </c>
      <c r="H12" s="138">
        <f>+(Table132[[#This Row],[OPENING ]]+Table132[[#This Row],[RECEIPTS]]+Table132[[#This Row],[RETURNS]])-(Table132[[#This Row],[EXCHANGED]]+Table132[[#This Row],[SALES]]+Table132[[#This Row],[ISSUES]])</f>
        <v>0</v>
      </c>
      <c r="I12" s="137">
        <v>0</v>
      </c>
      <c r="J12" s="98">
        <f t="shared" si="0"/>
        <v>0</v>
      </c>
      <c r="K12" s="137">
        <f>+'DAY29'!K12+'DAY30'!C12</f>
        <v>0</v>
      </c>
      <c r="L12" s="138">
        <f>+'DAY29'!L12+'DAY30'!D12</f>
        <v>0</v>
      </c>
      <c r="M12" s="139">
        <f>+'DAY29'!M12+'DAY30'!E12</f>
        <v>0</v>
      </c>
      <c r="N12" s="136">
        <f>+'DAY29'!N12+'DAY30'!F12</f>
        <v>0</v>
      </c>
      <c r="O12" s="263">
        <f>+'DAY29'!O12+'DAY30'!G12</f>
        <v>0</v>
      </c>
      <c r="P12" s="137">
        <f t="shared" si="2"/>
        <v>0</v>
      </c>
      <c r="Q12" s="138">
        <f t="shared" si="3"/>
        <v>0</v>
      </c>
      <c r="R12" s="139">
        <f t="shared" si="4"/>
        <v>0</v>
      </c>
      <c r="S12" s="136">
        <f t="shared" si="5"/>
        <v>0</v>
      </c>
      <c r="T12" s="263">
        <f t="shared" si="6"/>
        <v>0</v>
      </c>
      <c r="U12" s="238">
        <f t="shared" si="1"/>
        <v>0</v>
      </c>
      <c r="V12" s="125"/>
    </row>
    <row r="13" spans="1:22" ht="16.5" x14ac:dyDescent="0.3">
      <c r="A13" s="51" t="s">
        <v>169</v>
      </c>
      <c r="B13" s="136">
        <f>'DAY29'!H13</f>
        <v>140</v>
      </c>
      <c r="C13" s="137">
        <v>0</v>
      </c>
      <c r="D13" s="138">
        <v>0</v>
      </c>
      <c r="E13" s="139">
        <v>0</v>
      </c>
      <c r="F13" s="136">
        <v>0</v>
      </c>
      <c r="G13" s="263">
        <v>0</v>
      </c>
      <c r="H13" s="138">
        <f>+(Table132[[#This Row],[OPENING ]]+Table132[[#This Row],[RECEIPTS]]+Table132[[#This Row],[RETURNS]])-(Table132[[#This Row],[EXCHANGED]]+Table132[[#This Row],[SALES]]+Table132[[#This Row],[ISSUES]])</f>
        <v>140</v>
      </c>
      <c r="I13" s="137">
        <v>0</v>
      </c>
      <c r="J13" s="98">
        <f t="shared" si="0"/>
        <v>-140</v>
      </c>
      <c r="K13" s="137">
        <f>+'DAY29'!K13+'DAY30'!C13</f>
        <v>0</v>
      </c>
      <c r="L13" s="138">
        <f>+'DAY29'!L13+'DAY30'!D13</f>
        <v>0</v>
      </c>
      <c r="M13" s="139">
        <f>+'DAY29'!M13+'DAY30'!E13</f>
        <v>0</v>
      </c>
      <c r="N13" s="136">
        <f>+'DAY29'!N13+'DAY30'!F13</f>
        <v>0</v>
      </c>
      <c r="O13" s="263">
        <f>+'DAY29'!O13+'DAY30'!G13</f>
        <v>0</v>
      </c>
      <c r="P13" s="137">
        <f t="shared" si="2"/>
        <v>0</v>
      </c>
      <c r="Q13" s="138">
        <f t="shared" si="3"/>
        <v>0</v>
      </c>
      <c r="R13" s="139">
        <f t="shared" si="4"/>
        <v>0</v>
      </c>
      <c r="S13" s="136">
        <f t="shared" si="5"/>
        <v>0</v>
      </c>
      <c r="T13" s="263">
        <f t="shared" si="6"/>
        <v>0</v>
      </c>
      <c r="U13" s="238">
        <f t="shared" si="1"/>
        <v>0</v>
      </c>
      <c r="V13" s="125"/>
    </row>
    <row r="14" spans="1:22" ht="16.5" x14ac:dyDescent="0.3">
      <c r="A14" s="51" t="s">
        <v>225</v>
      </c>
      <c r="B14" s="136">
        <f>'DAY29'!H14</f>
        <v>0</v>
      </c>
      <c r="C14" s="137">
        <v>0</v>
      </c>
      <c r="D14" s="138">
        <v>0</v>
      </c>
      <c r="E14" s="139">
        <v>0</v>
      </c>
      <c r="F14" s="136">
        <v>0</v>
      </c>
      <c r="G14" s="263">
        <v>0</v>
      </c>
      <c r="H14" s="138">
        <f>+(Table132[[#This Row],[OPENING ]]+Table132[[#This Row],[RECEIPTS]]+Table132[[#This Row],[RETURNS]])-(Table132[[#This Row],[EXCHANGED]]+Table132[[#This Row],[SALES]]+Table132[[#This Row],[ISSUES]])</f>
        <v>0</v>
      </c>
      <c r="I14" s="137">
        <v>0</v>
      </c>
      <c r="J14" s="98">
        <f t="shared" si="0"/>
        <v>0</v>
      </c>
      <c r="K14" s="137">
        <f>+'DAY29'!K14+'DAY30'!C14</f>
        <v>0</v>
      </c>
      <c r="L14" s="138">
        <f>+'DAY29'!L14+'DAY30'!D14</f>
        <v>0</v>
      </c>
      <c r="M14" s="139">
        <f>+'DAY29'!M14+'DAY30'!E14</f>
        <v>0</v>
      </c>
      <c r="N14" s="136">
        <f>+'DAY29'!N14+'DAY30'!F14</f>
        <v>0</v>
      </c>
      <c r="O14" s="263">
        <f>+'DAY29'!O14+'DAY30'!G14</f>
        <v>0</v>
      </c>
      <c r="P14" s="137">
        <f t="shared" si="2"/>
        <v>0</v>
      </c>
      <c r="Q14" s="138">
        <f t="shared" si="3"/>
        <v>0</v>
      </c>
      <c r="R14" s="139">
        <f t="shared" si="4"/>
        <v>0</v>
      </c>
      <c r="S14" s="136">
        <f t="shared" si="5"/>
        <v>0</v>
      </c>
      <c r="T14" s="263">
        <f t="shared" si="6"/>
        <v>0</v>
      </c>
      <c r="U14" s="238">
        <f t="shared" si="1"/>
        <v>0</v>
      </c>
      <c r="V14" s="125"/>
    </row>
    <row r="15" spans="1:22" ht="16.5" x14ac:dyDescent="0.3">
      <c r="A15" s="51" t="s">
        <v>223</v>
      </c>
      <c r="B15" s="136">
        <f>'DAY29'!H15</f>
        <v>0</v>
      </c>
      <c r="C15" s="137">
        <v>0</v>
      </c>
      <c r="D15" s="138">
        <v>0</v>
      </c>
      <c r="E15" s="139">
        <v>0</v>
      </c>
      <c r="F15" s="136">
        <v>0</v>
      </c>
      <c r="G15" s="263">
        <v>0</v>
      </c>
      <c r="H15" s="138">
        <f>+(Table132[[#This Row],[OPENING ]]+Table132[[#This Row],[RECEIPTS]]+Table132[[#This Row],[RETURNS]])-(Table132[[#This Row],[EXCHANGED]]+Table132[[#This Row],[SALES]]+Table132[[#This Row],[ISSUES]])</f>
        <v>0</v>
      </c>
      <c r="I15" s="137">
        <v>0</v>
      </c>
      <c r="J15" s="98">
        <f t="shared" si="0"/>
        <v>0</v>
      </c>
      <c r="K15" s="137">
        <f>+'DAY29'!K15+'DAY30'!C15</f>
        <v>0</v>
      </c>
      <c r="L15" s="138">
        <f>+'DAY29'!L15+'DAY30'!D15</f>
        <v>0</v>
      </c>
      <c r="M15" s="139">
        <f>+'DAY29'!M15+'DAY30'!E15</f>
        <v>0</v>
      </c>
      <c r="N15" s="136">
        <f>+'DAY29'!N15+'DAY30'!F15</f>
        <v>0</v>
      </c>
      <c r="O15" s="263">
        <f>+'DAY29'!O15+'DAY30'!G15</f>
        <v>0</v>
      </c>
      <c r="P15" s="137">
        <f t="shared" si="2"/>
        <v>0</v>
      </c>
      <c r="Q15" s="138">
        <f t="shared" si="3"/>
        <v>0</v>
      </c>
      <c r="R15" s="139">
        <f t="shared" si="4"/>
        <v>0</v>
      </c>
      <c r="S15" s="136">
        <f t="shared" si="5"/>
        <v>0</v>
      </c>
      <c r="T15" s="263">
        <f t="shared" si="6"/>
        <v>0</v>
      </c>
      <c r="U15" s="238">
        <f t="shared" si="1"/>
        <v>0</v>
      </c>
      <c r="V15" s="125"/>
    </row>
    <row r="16" spans="1:22" ht="16.5" x14ac:dyDescent="0.3">
      <c r="A16" s="51" t="s">
        <v>243</v>
      </c>
      <c r="B16" s="136">
        <f>'DAY29'!H16</f>
        <v>13189.599999999999</v>
      </c>
      <c r="C16" s="137">
        <v>0</v>
      </c>
      <c r="D16" s="138">
        <v>0</v>
      </c>
      <c r="E16" s="139">
        <v>0</v>
      </c>
      <c r="F16" s="136">
        <v>0</v>
      </c>
      <c r="G16" s="263">
        <v>0</v>
      </c>
      <c r="H16" s="138">
        <f>+(Table132[[#This Row],[OPENING ]]+Table132[[#This Row],[RECEIPTS]]+Table132[[#This Row],[RETURNS]])-(Table132[[#This Row],[EXCHANGED]]+Table132[[#This Row],[SALES]]+Table132[[#This Row],[ISSUES]])</f>
        <v>13189.599999999999</v>
      </c>
      <c r="I16" s="137">
        <v>0</v>
      </c>
      <c r="J16" s="98">
        <f t="shared" si="0"/>
        <v>-13189.599999999999</v>
      </c>
      <c r="K16" s="137">
        <f>+'DAY29'!K16+'DAY30'!C16</f>
        <v>0</v>
      </c>
      <c r="L16" s="138">
        <f>+'DAY29'!L16+'DAY30'!D16</f>
        <v>0</v>
      </c>
      <c r="M16" s="139">
        <f>+'DAY29'!M16+'DAY30'!E16</f>
        <v>0</v>
      </c>
      <c r="N16" s="136">
        <f>+'DAY29'!N16+'DAY30'!F16</f>
        <v>0</v>
      </c>
      <c r="O16" s="263">
        <f>+'DAY29'!O16+'DAY30'!G16</f>
        <v>6063</v>
      </c>
      <c r="P16" s="137">
        <f t="shared" si="2"/>
        <v>0</v>
      </c>
      <c r="Q16" s="138">
        <f t="shared" si="3"/>
        <v>0</v>
      </c>
      <c r="R16" s="139">
        <f t="shared" si="4"/>
        <v>0</v>
      </c>
      <c r="S16" s="136">
        <f t="shared" si="5"/>
        <v>0</v>
      </c>
      <c r="T16" s="263">
        <f t="shared" si="6"/>
        <v>0</v>
      </c>
      <c r="U16" s="238">
        <f t="shared" si="1"/>
        <v>0</v>
      </c>
      <c r="V16" s="125"/>
    </row>
    <row r="17" spans="1:22" ht="16.5" x14ac:dyDescent="0.3">
      <c r="A17" s="60"/>
      <c r="B17" s="136">
        <f>'DAY29'!H17</f>
        <v>0</v>
      </c>
      <c r="C17" s="137">
        <v>0</v>
      </c>
      <c r="D17" s="138">
        <v>0</v>
      </c>
      <c r="E17" s="139">
        <v>0</v>
      </c>
      <c r="F17" s="136">
        <v>0</v>
      </c>
      <c r="G17" s="263">
        <v>0</v>
      </c>
      <c r="H17" s="138">
        <f>+(Table132[[#This Row],[OPENING ]]+Table132[[#This Row],[RECEIPTS]]+Table132[[#This Row],[RETURNS]])-(Table132[[#This Row],[EXCHANGED]]+Table132[[#This Row],[SALES]]+Table132[[#This Row],[ISSUES]])</f>
        <v>0</v>
      </c>
      <c r="I17" s="137">
        <v>0</v>
      </c>
      <c r="J17" s="98">
        <f t="shared" si="0"/>
        <v>0</v>
      </c>
      <c r="K17" s="137">
        <f>+'DAY29'!K17+'DAY30'!C17</f>
        <v>0</v>
      </c>
      <c r="L17" s="138">
        <f>+'DAY29'!L17+'DAY30'!D17</f>
        <v>0</v>
      </c>
      <c r="M17" s="139">
        <f>+'DAY29'!M17+'DAY30'!E17</f>
        <v>0</v>
      </c>
      <c r="N17" s="136">
        <f>+'DAY29'!N17+'DAY30'!F17</f>
        <v>0</v>
      </c>
      <c r="O17" s="263">
        <f>+'DAY29'!O17+'DAY30'!G17</f>
        <v>0</v>
      </c>
      <c r="P17" s="137">
        <f t="shared" si="2"/>
        <v>0</v>
      </c>
      <c r="Q17" s="138">
        <f t="shared" si="3"/>
        <v>0</v>
      </c>
      <c r="R17" s="139">
        <f t="shared" si="4"/>
        <v>0</v>
      </c>
      <c r="S17" s="136">
        <f t="shared" si="5"/>
        <v>0</v>
      </c>
      <c r="T17" s="263">
        <f t="shared" si="6"/>
        <v>0</v>
      </c>
      <c r="U17" s="238">
        <f t="shared" si="1"/>
        <v>0</v>
      </c>
      <c r="V17" s="125"/>
    </row>
    <row r="18" spans="1:22" ht="16.5" x14ac:dyDescent="0.3">
      <c r="A18" s="60"/>
      <c r="B18" s="136">
        <f>'DAY29'!H18</f>
        <v>0</v>
      </c>
      <c r="C18" s="137">
        <v>0</v>
      </c>
      <c r="D18" s="138">
        <v>0</v>
      </c>
      <c r="E18" s="139">
        <v>0</v>
      </c>
      <c r="F18" s="136">
        <v>0</v>
      </c>
      <c r="G18" s="263">
        <v>0</v>
      </c>
      <c r="H18" s="138">
        <f>+(Table132[[#This Row],[OPENING ]]+Table132[[#This Row],[RECEIPTS]]+Table132[[#This Row],[RETURNS]])-(Table132[[#This Row],[EXCHANGED]]+Table132[[#This Row],[SALES]]+Table132[[#This Row],[ISSUES]])</f>
        <v>0</v>
      </c>
      <c r="I18" s="137">
        <v>0</v>
      </c>
      <c r="J18" s="98">
        <f t="shared" si="0"/>
        <v>0</v>
      </c>
      <c r="K18" s="137">
        <f>+'DAY29'!K18+'DAY30'!C18</f>
        <v>0</v>
      </c>
      <c r="L18" s="138">
        <f>+'DAY29'!L18+'DAY30'!D18</f>
        <v>0</v>
      </c>
      <c r="M18" s="139">
        <f>+'DAY29'!M18+'DAY30'!E18</f>
        <v>0</v>
      </c>
      <c r="N18" s="136">
        <f>+'DAY29'!N18+'DAY30'!F18</f>
        <v>0</v>
      </c>
      <c r="O18" s="263">
        <f>+'DAY29'!O18+'DAY30'!G18</f>
        <v>0</v>
      </c>
      <c r="P18" s="137">
        <f t="shared" si="2"/>
        <v>0</v>
      </c>
      <c r="Q18" s="138">
        <f t="shared" si="3"/>
        <v>0</v>
      </c>
      <c r="R18" s="139">
        <f t="shared" si="4"/>
        <v>0</v>
      </c>
      <c r="S18" s="136">
        <f t="shared" si="5"/>
        <v>0</v>
      </c>
      <c r="T18" s="263">
        <f t="shared" si="6"/>
        <v>0</v>
      </c>
      <c r="U18" s="238">
        <f t="shared" si="1"/>
        <v>0</v>
      </c>
      <c r="V18" s="125"/>
    </row>
    <row r="19" spans="1:22" ht="17.25" thickBot="1" x14ac:dyDescent="0.35">
      <c r="A19" s="142"/>
      <c r="B19" s="136">
        <f>'DAY29'!H19</f>
        <v>0</v>
      </c>
      <c r="C19" s="239">
        <v>0</v>
      </c>
      <c r="D19" s="240">
        <v>0</v>
      </c>
      <c r="E19" s="241">
        <v>0</v>
      </c>
      <c r="F19" s="271">
        <v>0</v>
      </c>
      <c r="G19" s="296">
        <v>0</v>
      </c>
      <c r="H19" s="138">
        <f>+(Table132[[#This Row],[OPENING ]]+Table132[[#This Row],[RECEIPTS]]+Table132[[#This Row],[RETURNS]])-(Table132[[#This Row],[EXCHANGED]]+Table132[[#This Row],[SALES]]+Table132[[#This Row],[ISSUES]])</f>
        <v>0</v>
      </c>
      <c r="I19" s="239">
        <v>0</v>
      </c>
      <c r="J19" s="113">
        <f t="shared" si="0"/>
        <v>0</v>
      </c>
      <c r="K19" s="137">
        <f>+'DAY29'!K19+'DAY30'!C19</f>
        <v>0</v>
      </c>
      <c r="L19" s="138">
        <f>+'DAY29'!L19+'DAY30'!D19</f>
        <v>0</v>
      </c>
      <c r="M19" s="139">
        <f>+'DAY29'!M19+'DAY30'!E19</f>
        <v>0</v>
      </c>
      <c r="N19" s="136">
        <f>+'DAY29'!N19+'DAY30'!F19</f>
        <v>0</v>
      </c>
      <c r="O19" s="263">
        <f>+'DAY29'!O19+'DAY30'!G19</f>
        <v>0</v>
      </c>
      <c r="P19" s="137">
        <f t="shared" si="2"/>
        <v>0</v>
      </c>
      <c r="Q19" s="138">
        <f t="shared" si="3"/>
        <v>0</v>
      </c>
      <c r="R19" s="139">
        <f t="shared" si="4"/>
        <v>0</v>
      </c>
      <c r="S19" s="136">
        <f t="shared" si="5"/>
        <v>0</v>
      </c>
      <c r="T19" s="263">
        <f t="shared" si="6"/>
        <v>0</v>
      </c>
      <c r="U19" s="242">
        <f t="shared" si="1"/>
        <v>0</v>
      </c>
      <c r="V19" s="125"/>
    </row>
    <row r="20" spans="1:22" ht="17.25" thickBot="1" x14ac:dyDescent="0.35">
      <c r="A20" s="159" t="s">
        <v>202</v>
      </c>
      <c r="B20" s="160">
        <f t="shared" ref="B20:T20" si="7">SUM(B5:B19)</f>
        <v>13329.599999999999</v>
      </c>
      <c r="C20" s="161">
        <f t="shared" si="7"/>
        <v>0</v>
      </c>
      <c r="D20" s="162">
        <f t="shared" si="7"/>
        <v>0</v>
      </c>
      <c r="E20" s="163">
        <f t="shared" si="7"/>
        <v>0</v>
      </c>
      <c r="F20" s="160">
        <f t="shared" si="7"/>
        <v>0</v>
      </c>
      <c r="G20" s="277">
        <f t="shared" si="7"/>
        <v>0</v>
      </c>
      <c r="H20" s="162">
        <f t="shared" si="7"/>
        <v>13329.599999999999</v>
      </c>
      <c r="I20" s="161">
        <f t="shared" si="7"/>
        <v>0</v>
      </c>
      <c r="J20" s="206">
        <f t="shared" si="0"/>
        <v>-13329.599999999999</v>
      </c>
      <c r="K20" s="161">
        <f t="shared" si="7"/>
        <v>0</v>
      </c>
      <c r="L20" s="162">
        <f t="shared" si="7"/>
        <v>0</v>
      </c>
      <c r="M20" s="163">
        <f t="shared" si="7"/>
        <v>0</v>
      </c>
      <c r="N20" s="160">
        <f t="shared" si="7"/>
        <v>0</v>
      </c>
      <c r="O20" s="277">
        <f t="shared" si="7"/>
        <v>6063</v>
      </c>
      <c r="P20" s="161">
        <f t="shared" si="7"/>
        <v>0</v>
      </c>
      <c r="Q20" s="162">
        <f t="shared" si="7"/>
        <v>0</v>
      </c>
      <c r="R20" s="163">
        <f t="shared" si="7"/>
        <v>0</v>
      </c>
      <c r="S20" s="160">
        <f t="shared" si="7"/>
        <v>0</v>
      </c>
      <c r="T20" s="277">
        <f t="shared" si="7"/>
        <v>0</v>
      </c>
      <c r="U20" s="166">
        <f t="shared" si="1"/>
        <v>0</v>
      </c>
      <c r="V20" s="125"/>
    </row>
    <row r="21" spans="1:22" ht="16.5" x14ac:dyDescent="0.3">
      <c r="A21" s="150"/>
      <c r="B21" s="243"/>
      <c r="C21" s="244"/>
      <c r="D21" s="245"/>
      <c r="E21" s="246"/>
      <c r="F21" s="243"/>
      <c r="G21" s="290"/>
      <c r="H21" s="245"/>
      <c r="I21" s="244"/>
      <c r="J21" s="122"/>
      <c r="K21" s="244"/>
      <c r="L21" s="245"/>
      <c r="M21" s="246"/>
      <c r="N21" s="243"/>
      <c r="O21" s="290"/>
      <c r="P21" s="244"/>
      <c r="Q21" s="245"/>
      <c r="R21" s="246"/>
      <c r="S21" s="243"/>
      <c r="T21" s="290"/>
      <c r="U21" s="247"/>
      <c r="V21" s="125"/>
    </row>
    <row r="22" spans="1:22" ht="16.5" x14ac:dyDescent="0.3">
      <c r="A22" s="63" t="s">
        <v>20</v>
      </c>
      <c r="B22" s="136"/>
      <c r="C22" s="137"/>
      <c r="D22" s="138"/>
      <c r="E22" s="139"/>
      <c r="F22" s="136"/>
      <c r="G22" s="263"/>
      <c r="H22" s="138"/>
      <c r="I22" s="137"/>
      <c r="J22" s="98"/>
      <c r="K22" s="137"/>
      <c r="L22" s="138"/>
      <c r="M22" s="139"/>
      <c r="N22" s="136"/>
      <c r="O22" s="263"/>
      <c r="P22" s="137"/>
      <c r="Q22" s="138"/>
      <c r="R22" s="139"/>
      <c r="S22" s="136"/>
      <c r="T22" s="263"/>
      <c r="U22" s="248"/>
      <c r="V22" s="125"/>
    </row>
    <row r="23" spans="1:22" ht="16.5" x14ac:dyDescent="0.3">
      <c r="A23" s="336" t="s">
        <v>21</v>
      </c>
      <c r="B23" s="136">
        <f>'DAY29'!H23</f>
        <v>0</v>
      </c>
      <c r="C23" s="137">
        <v>0</v>
      </c>
      <c r="D23" s="138">
        <v>0</v>
      </c>
      <c r="E23" s="139">
        <v>0</v>
      </c>
      <c r="F23" s="136">
        <v>0</v>
      </c>
      <c r="G23" s="263">
        <v>0</v>
      </c>
      <c r="H23" s="138">
        <f>+(Table132[[#This Row],[OPENING ]]+Table132[[#This Row],[RECEIPTS]]+Table132[[#This Row],[RETURNS]])-(Table132[[#This Row],[EXCHANGED]]+Table132[[#This Row],[SALES]]+Table132[[#This Row],[ISSUES]])</f>
        <v>0</v>
      </c>
      <c r="I23" s="137">
        <v>0</v>
      </c>
      <c r="J23" s="98">
        <f t="shared" si="0"/>
        <v>0</v>
      </c>
      <c r="K23" s="137">
        <f>+'DAY29'!K23+'DAY30'!C23</f>
        <v>0</v>
      </c>
      <c r="L23" s="138">
        <f>+'DAY29'!L23+'DAY30'!D23</f>
        <v>0</v>
      </c>
      <c r="M23" s="139">
        <f>+'DAY29'!M23+'DAY30'!E23</f>
        <v>0</v>
      </c>
      <c r="N23" s="136">
        <f>+'DAY29'!N23+'DAY30'!F23</f>
        <v>0</v>
      </c>
      <c r="O23" s="263">
        <f>+'DAY29'!O23+'DAY30'!G23</f>
        <v>0</v>
      </c>
      <c r="P23" s="137">
        <f>+K23/30</f>
        <v>0</v>
      </c>
      <c r="Q23" s="138">
        <f>+L23/30</f>
        <v>0</v>
      </c>
      <c r="R23" s="139">
        <f>+M23/30</f>
        <v>0</v>
      </c>
      <c r="S23" s="136">
        <f>+N23/30</f>
        <v>0</v>
      </c>
      <c r="T23" s="263">
        <f>+K23/30</f>
        <v>0</v>
      </c>
      <c r="U23" s="248">
        <f t="shared" si="1"/>
        <v>0</v>
      </c>
      <c r="V23" s="125"/>
    </row>
    <row r="24" spans="1:22" ht="16.5" x14ac:dyDescent="0.3">
      <c r="A24" s="336" t="s">
        <v>161</v>
      </c>
      <c r="B24" s="136">
        <f>'DAY29'!H24</f>
        <v>247.2</v>
      </c>
      <c r="C24" s="137">
        <v>0</v>
      </c>
      <c r="D24" s="138">
        <v>0</v>
      </c>
      <c r="E24" s="139">
        <v>0</v>
      </c>
      <c r="F24" s="136">
        <v>0</v>
      </c>
      <c r="G24" s="263">
        <v>0</v>
      </c>
      <c r="H24" s="138">
        <f>+(Table132[[#This Row],[OPENING ]]+Table132[[#This Row],[RECEIPTS]]+Table132[[#This Row],[RETURNS]])-(Table132[[#This Row],[EXCHANGED]]+Table132[[#This Row],[SALES]]+Table132[[#This Row],[ISSUES]])</f>
        <v>247.2</v>
      </c>
      <c r="I24" s="137">
        <v>0</v>
      </c>
      <c r="J24" s="98">
        <f t="shared" si="0"/>
        <v>-247.2</v>
      </c>
      <c r="K24" s="137">
        <f>+'DAY29'!K24+'DAY30'!C24</f>
        <v>0</v>
      </c>
      <c r="L24" s="138">
        <f>+'DAY29'!L24+'DAY30'!D24</f>
        <v>110.2</v>
      </c>
      <c r="M24" s="139">
        <f>+'DAY29'!M24+'DAY30'!E24</f>
        <v>0</v>
      </c>
      <c r="N24" s="136">
        <f>+'DAY29'!N24+'DAY30'!F24</f>
        <v>0</v>
      </c>
      <c r="O24" s="263">
        <f>+'DAY29'!O24+'DAY30'!G24</f>
        <v>2367</v>
      </c>
      <c r="P24" s="137">
        <f t="shared" ref="P24:P39" si="8">+K24/30</f>
        <v>0</v>
      </c>
      <c r="Q24" s="138">
        <f t="shared" ref="Q24:Q39" si="9">+L24/30</f>
        <v>3.6733333333333333</v>
      </c>
      <c r="R24" s="139">
        <f t="shared" ref="R24:R39" si="10">+M24/30</f>
        <v>0</v>
      </c>
      <c r="S24" s="136">
        <f t="shared" ref="S24:S39" si="11">+N24/30</f>
        <v>0</v>
      </c>
      <c r="T24" s="263">
        <f t="shared" ref="T24:T39" si="12">+K24/30</f>
        <v>0</v>
      </c>
      <c r="U24" s="248">
        <f t="shared" si="1"/>
        <v>67.295825771324857</v>
      </c>
      <c r="V24" s="125"/>
    </row>
    <row r="25" spans="1:22" ht="16.5" x14ac:dyDescent="0.3">
      <c r="A25" s="336" t="s">
        <v>22</v>
      </c>
      <c r="B25" s="136">
        <f>'DAY29'!H25</f>
        <v>0</v>
      </c>
      <c r="C25" s="137">
        <v>0</v>
      </c>
      <c r="D25" s="138">
        <v>0</v>
      </c>
      <c r="E25" s="139">
        <v>0</v>
      </c>
      <c r="F25" s="136">
        <v>0</v>
      </c>
      <c r="G25" s="263">
        <v>0</v>
      </c>
      <c r="H25" s="138">
        <f>+(Table132[[#This Row],[OPENING ]]+Table132[[#This Row],[RECEIPTS]]+Table132[[#This Row],[RETURNS]])-(Table132[[#This Row],[EXCHANGED]]+Table132[[#This Row],[SALES]]+Table132[[#This Row],[ISSUES]])</f>
        <v>0</v>
      </c>
      <c r="I25" s="137">
        <v>0</v>
      </c>
      <c r="J25" s="98">
        <f t="shared" si="0"/>
        <v>0</v>
      </c>
      <c r="K25" s="137">
        <f>+'DAY29'!K25+'DAY30'!C25</f>
        <v>0</v>
      </c>
      <c r="L25" s="138">
        <f>+'DAY29'!L25+'DAY30'!D25</f>
        <v>0</v>
      </c>
      <c r="M25" s="139">
        <f>+'DAY29'!M25+'DAY30'!E25</f>
        <v>0</v>
      </c>
      <c r="N25" s="136">
        <f>+'DAY29'!N25+'DAY30'!F25</f>
        <v>0</v>
      </c>
      <c r="O25" s="263">
        <f>+'DAY29'!O25+'DAY30'!G25</f>
        <v>0</v>
      </c>
      <c r="P25" s="137">
        <f t="shared" si="8"/>
        <v>0</v>
      </c>
      <c r="Q25" s="138">
        <f t="shared" si="9"/>
        <v>0</v>
      </c>
      <c r="R25" s="139">
        <f t="shared" si="10"/>
        <v>0</v>
      </c>
      <c r="S25" s="136">
        <f t="shared" si="11"/>
        <v>0</v>
      </c>
      <c r="T25" s="263">
        <f t="shared" si="12"/>
        <v>0</v>
      </c>
      <c r="U25" s="248">
        <f t="shared" si="1"/>
        <v>0</v>
      </c>
      <c r="V25" s="125"/>
    </row>
    <row r="26" spans="1:22" ht="16.5" x14ac:dyDescent="0.3">
      <c r="A26" s="336" t="s">
        <v>23</v>
      </c>
      <c r="B26" s="136">
        <f>'DAY29'!H26</f>
        <v>0</v>
      </c>
      <c r="C26" s="137">
        <v>0</v>
      </c>
      <c r="D26" s="138">
        <v>0</v>
      </c>
      <c r="E26" s="139">
        <v>0</v>
      </c>
      <c r="F26" s="136">
        <v>0</v>
      </c>
      <c r="G26" s="263">
        <v>0</v>
      </c>
      <c r="H26" s="138">
        <f>+(Table132[[#This Row],[OPENING ]]+Table132[[#This Row],[RECEIPTS]]+Table132[[#This Row],[RETURNS]])-(Table132[[#This Row],[EXCHANGED]]+Table132[[#This Row],[SALES]]+Table132[[#This Row],[ISSUES]])</f>
        <v>0</v>
      </c>
      <c r="I26" s="137">
        <v>0</v>
      </c>
      <c r="J26" s="98">
        <f t="shared" si="0"/>
        <v>0</v>
      </c>
      <c r="K26" s="137">
        <f>+'DAY29'!K26+'DAY30'!C26</f>
        <v>0</v>
      </c>
      <c r="L26" s="138">
        <f>+'DAY29'!L26+'DAY30'!D26</f>
        <v>0</v>
      </c>
      <c r="M26" s="139">
        <f>+'DAY29'!M26+'DAY30'!E26</f>
        <v>0</v>
      </c>
      <c r="N26" s="136">
        <f>+'DAY29'!N26+'DAY30'!F26</f>
        <v>0</v>
      </c>
      <c r="O26" s="263">
        <f>+'DAY29'!O26+'DAY30'!G26</f>
        <v>0</v>
      </c>
      <c r="P26" s="137">
        <f t="shared" si="8"/>
        <v>0</v>
      </c>
      <c r="Q26" s="138">
        <f t="shared" si="9"/>
        <v>0</v>
      </c>
      <c r="R26" s="139">
        <f t="shared" si="10"/>
        <v>0</v>
      </c>
      <c r="S26" s="136">
        <f t="shared" si="11"/>
        <v>0</v>
      </c>
      <c r="T26" s="263">
        <f t="shared" si="12"/>
        <v>0</v>
      </c>
      <c r="U26" s="248">
        <f t="shared" si="1"/>
        <v>0</v>
      </c>
      <c r="V26" s="125"/>
    </row>
    <row r="27" spans="1:22" ht="16.5" x14ac:dyDescent="0.3">
      <c r="A27" s="336" t="s">
        <v>24</v>
      </c>
      <c r="B27" s="136">
        <f>'DAY29'!H27</f>
        <v>0</v>
      </c>
      <c r="C27" s="137">
        <v>0</v>
      </c>
      <c r="D27" s="138">
        <v>0</v>
      </c>
      <c r="E27" s="139">
        <v>0</v>
      </c>
      <c r="F27" s="136">
        <v>0</v>
      </c>
      <c r="G27" s="263">
        <v>0</v>
      </c>
      <c r="H27" s="138">
        <f>+(Table132[[#This Row],[OPENING ]]+Table132[[#This Row],[RECEIPTS]]+Table132[[#This Row],[RETURNS]])-(Table132[[#This Row],[EXCHANGED]]+Table132[[#This Row],[SALES]]+Table132[[#This Row],[ISSUES]])</f>
        <v>0</v>
      </c>
      <c r="I27" s="137">
        <v>0</v>
      </c>
      <c r="J27" s="98">
        <f t="shared" si="0"/>
        <v>0</v>
      </c>
      <c r="K27" s="137">
        <f>+'DAY29'!K27+'DAY30'!C27</f>
        <v>0</v>
      </c>
      <c r="L27" s="138">
        <f>+'DAY29'!L27+'DAY30'!D27</f>
        <v>0</v>
      </c>
      <c r="M27" s="139">
        <f>+'DAY29'!M27+'DAY30'!E27</f>
        <v>0</v>
      </c>
      <c r="N27" s="136">
        <f>+'DAY29'!N27+'DAY30'!F27</f>
        <v>0</v>
      </c>
      <c r="O27" s="263">
        <f>+'DAY29'!O27+'DAY30'!G27</f>
        <v>0</v>
      </c>
      <c r="P27" s="137">
        <f t="shared" si="8"/>
        <v>0</v>
      </c>
      <c r="Q27" s="138">
        <f t="shared" si="9"/>
        <v>0</v>
      </c>
      <c r="R27" s="139">
        <f t="shared" si="10"/>
        <v>0</v>
      </c>
      <c r="S27" s="136">
        <f t="shared" si="11"/>
        <v>0</v>
      </c>
      <c r="T27" s="263">
        <f t="shared" si="12"/>
        <v>0</v>
      </c>
      <c r="U27" s="248">
        <f t="shared" si="1"/>
        <v>0</v>
      </c>
      <c r="V27" s="125"/>
    </row>
    <row r="28" spans="1:22" ht="16.5" x14ac:dyDescent="0.3">
      <c r="A28" s="336" t="s">
        <v>25</v>
      </c>
      <c r="B28" s="136">
        <f>'DAY29'!H28</f>
        <v>0</v>
      </c>
      <c r="C28" s="137">
        <v>0</v>
      </c>
      <c r="D28" s="138">
        <v>0</v>
      </c>
      <c r="E28" s="139">
        <v>0</v>
      </c>
      <c r="F28" s="136">
        <v>0</v>
      </c>
      <c r="G28" s="263">
        <v>0</v>
      </c>
      <c r="H28" s="138">
        <f>+(Table132[[#This Row],[OPENING ]]+Table132[[#This Row],[RECEIPTS]]+Table132[[#This Row],[RETURNS]])-(Table132[[#This Row],[EXCHANGED]]+Table132[[#This Row],[SALES]]+Table132[[#This Row],[ISSUES]])</f>
        <v>0</v>
      </c>
      <c r="I28" s="137">
        <v>0</v>
      </c>
      <c r="J28" s="98">
        <f t="shared" si="0"/>
        <v>0</v>
      </c>
      <c r="K28" s="137">
        <f>+'DAY29'!K28+'DAY30'!C28</f>
        <v>0</v>
      </c>
      <c r="L28" s="138">
        <f>+'DAY29'!L28+'DAY30'!D28</f>
        <v>0</v>
      </c>
      <c r="M28" s="139">
        <f>+'DAY29'!M28+'DAY30'!E28</f>
        <v>0</v>
      </c>
      <c r="N28" s="136">
        <f>+'DAY29'!N28+'DAY30'!F28</f>
        <v>0</v>
      </c>
      <c r="O28" s="263">
        <f>+'DAY29'!O28+'DAY30'!G28</f>
        <v>0</v>
      </c>
      <c r="P28" s="137">
        <f t="shared" si="8"/>
        <v>0</v>
      </c>
      <c r="Q28" s="138">
        <f t="shared" si="9"/>
        <v>0</v>
      </c>
      <c r="R28" s="139">
        <f t="shared" si="10"/>
        <v>0</v>
      </c>
      <c r="S28" s="136">
        <f t="shared" si="11"/>
        <v>0</v>
      </c>
      <c r="T28" s="263">
        <f t="shared" si="12"/>
        <v>0</v>
      </c>
      <c r="U28" s="248">
        <f t="shared" si="1"/>
        <v>0</v>
      </c>
      <c r="V28" s="125"/>
    </row>
    <row r="29" spans="1:22" ht="16.5" x14ac:dyDescent="0.3">
      <c r="A29" s="336" t="s">
        <v>26</v>
      </c>
      <c r="B29" s="136">
        <f>'DAY29'!H29</f>
        <v>0</v>
      </c>
      <c r="C29" s="137">
        <v>0</v>
      </c>
      <c r="D29" s="138">
        <v>0</v>
      </c>
      <c r="E29" s="139">
        <v>0</v>
      </c>
      <c r="F29" s="136">
        <v>0</v>
      </c>
      <c r="G29" s="263">
        <v>0</v>
      </c>
      <c r="H29" s="138">
        <f>+(Table132[[#This Row],[OPENING ]]+Table132[[#This Row],[RECEIPTS]]+Table132[[#This Row],[RETURNS]])-(Table132[[#This Row],[EXCHANGED]]+Table132[[#This Row],[SALES]]+Table132[[#This Row],[ISSUES]])</f>
        <v>0</v>
      </c>
      <c r="I29" s="137">
        <v>0</v>
      </c>
      <c r="J29" s="98">
        <f t="shared" si="0"/>
        <v>0</v>
      </c>
      <c r="K29" s="137">
        <f>+'DAY29'!K29+'DAY30'!C29</f>
        <v>0</v>
      </c>
      <c r="L29" s="138">
        <f>+'DAY29'!L29+'DAY30'!D29</f>
        <v>0</v>
      </c>
      <c r="M29" s="139">
        <f>+'DAY29'!M29+'DAY30'!E29</f>
        <v>0</v>
      </c>
      <c r="N29" s="136">
        <f>+'DAY29'!N29+'DAY30'!F29</f>
        <v>0</v>
      </c>
      <c r="O29" s="263">
        <f>+'DAY29'!O29+'DAY30'!G29</f>
        <v>0</v>
      </c>
      <c r="P29" s="137">
        <f t="shared" si="8"/>
        <v>0</v>
      </c>
      <c r="Q29" s="138">
        <f t="shared" si="9"/>
        <v>0</v>
      </c>
      <c r="R29" s="139">
        <f t="shared" si="10"/>
        <v>0</v>
      </c>
      <c r="S29" s="136">
        <f t="shared" si="11"/>
        <v>0</v>
      </c>
      <c r="T29" s="263">
        <f t="shared" si="12"/>
        <v>0</v>
      </c>
      <c r="U29" s="248">
        <f t="shared" si="1"/>
        <v>0</v>
      </c>
      <c r="V29" s="125"/>
    </row>
    <row r="30" spans="1:22" ht="16.5" x14ac:dyDescent="0.3">
      <c r="A30" s="336" t="s">
        <v>142</v>
      </c>
      <c r="B30" s="136">
        <f>'DAY29'!H30</f>
        <v>0</v>
      </c>
      <c r="C30" s="137">
        <v>0</v>
      </c>
      <c r="D30" s="138">
        <v>0</v>
      </c>
      <c r="E30" s="139">
        <v>0</v>
      </c>
      <c r="F30" s="136">
        <v>0</v>
      </c>
      <c r="G30" s="263">
        <v>0</v>
      </c>
      <c r="H30" s="138">
        <f>+(Table132[[#This Row],[OPENING ]]+Table132[[#This Row],[RECEIPTS]]+Table132[[#This Row],[RETURNS]])-(Table132[[#This Row],[EXCHANGED]]+Table132[[#This Row],[SALES]]+Table132[[#This Row],[ISSUES]])</f>
        <v>0</v>
      </c>
      <c r="I30" s="137">
        <v>0</v>
      </c>
      <c r="J30" s="98">
        <f t="shared" si="0"/>
        <v>0</v>
      </c>
      <c r="K30" s="137">
        <f>+'DAY29'!K30+'DAY30'!C30</f>
        <v>0</v>
      </c>
      <c r="L30" s="138">
        <f>+'DAY29'!L30+'DAY30'!D30</f>
        <v>0</v>
      </c>
      <c r="M30" s="139">
        <f>+'DAY29'!M30+'DAY30'!E30</f>
        <v>0</v>
      </c>
      <c r="N30" s="136">
        <f>+'DAY29'!N30+'DAY30'!F30</f>
        <v>0</v>
      </c>
      <c r="O30" s="263">
        <f>+'DAY29'!O30+'DAY30'!G30</f>
        <v>0</v>
      </c>
      <c r="P30" s="137">
        <f t="shared" si="8"/>
        <v>0</v>
      </c>
      <c r="Q30" s="138">
        <f t="shared" si="9"/>
        <v>0</v>
      </c>
      <c r="R30" s="139">
        <f t="shared" si="10"/>
        <v>0</v>
      </c>
      <c r="S30" s="136">
        <f t="shared" si="11"/>
        <v>0</v>
      </c>
      <c r="T30" s="263">
        <f t="shared" si="12"/>
        <v>0</v>
      </c>
      <c r="U30" s="248">
        <f t="shared" si="1"/>
        <v>0</v>
      </c>
      <c r="V30" s="125"/>
    </row>
    <row r="31" spans="1:22" ht="16.5" x14ac:dyDescent="0.3">
      <c r="A31" s="336" t="s">
        <v>105</v>
      </c>
      <c r="B31" s="136">
        <f>'DAY29'!H31</f>
        <v>0</v>
      </c>
      <c r="C31" s="137">
        <v>0</v>
      </c>
      <c r="D31" s="138">
        <v>0</v>
      </c>
      <c r="E31" s="139">
        <v>0</v>
      </c>
      <c r="F31" s="136">
        <v>0</v>
      </c>
      <c r="G31" s="263">
        <v>0</v>
      </c>
      <c r="H31" s="138">
        <f>+(Table132[[#This Row],[OPENING ]]+Table132[[#This Row],[RECEIPTS]]+Table132[[#This Row],[RETURNS]])-(Table132[[#This Row],[EXCHANGED]]+Table132[[#This Row],[SALES]]+Table132[[#This Row],[ISSUES]])</f>
        <v>0</v>
      </c>
      <c r="I31" s="137">
        <v>0</v>
      </c>
      <c r="J31" s="98">
        <f t="shared" si="0"/>
        <v>0</v>
      </c>
      <c r="K31" s="137">
        <f>+'DAY29'!K31+'DAY30'!C31</f>
        <v>0</v>
      </c>
      <c r="L31" s="138">
        <f>+'DAY29'!L31+'DAY30'!D31</f>
        <v>0</v>
      </c>
      <c r="M31" s="139">
        <f>+'DAY29'!M31+'DAY30'!E31</f>
        <v>0</v>
      </c>
      <c r="N31" s="136">
        <f>+'DAY29'!N31+'DAY30'!F31</f>
        <v>0</v>
      </c>
      <c r="O31" s="263">
        <f>+'DAY29'!O31+'DAY30'!G31</f>
        <v>0</v>
      </c>
      <c r="P31" s="137">
        <f t="shared" si="8"/>
        <v>0</v>
      </c>
      <c r="Q31" s="138">
        <f t="shared" si="9"/>
        <v>0</v>
      </c>
      <c r="R31" s="139">
        <f t="shared" si="10"/>
        <v>0</v>
      </c>
      <c r="S31" s="136">
        <f t="shared" si="11"/>
        <v>0</v>
      </c>
      <c r="T31" s="263">
        <f t="shared" si="12"/>
        <v>0</v>
      </c>
      <c r="U31" s="248">
        <f t="shared" si="1"/>
        <v>0</v>
      </c>
      <c r="V31" s="125"/>
    </row>
    <row r="32" spans="1:22" ht="16.5" x14ac:dyDescent="0.3">
      <c r="A32" s="336" t="s">
        <v>112</v>
      </c>
      <c r="B32" s="136">
        <f>'DAY29'!H32</f>
        <v>0</v>
      </c>
      <c r="C32" s="137">
        <v>0</v>
      </c>
      <c r="D32" s="138">
        <v>0</v>
      </c>
      <c r="E32" s="139">
        <v>0</v>
      </c>
      <c r="F32" s="136">
        <v>0</v>
      </c>
      <c r="G32" s="263">
        <v>0</v>
      </c>
      <c r="H32" s="138">
        <f>+(Table132[[#This Row],[OPENING ]]+Table132[[#This Row],[RECEIPTS]]+Table132[[#This Row],[RETURNS]])-(Table132[[#This Row],[EXCHANGED]]+Table132[[#This Row],[SALES]]+Table132[[#This Row],[ISSUES]])</f>
        <v>0</v>
      </c>
      <c r="I32" s="137">
        <v>0</v>
      </c>
      <c r="J32" s="98">
        <f t="shared" si="0"/>
        <v>0</v>
      </c>
      <c r="K32" s="137">
        <f>+'DAY29'!K32+'DAY30'!C32</f>
        <v>0</v>
      </c>
      <c r="L32" s="138">
        <f>+'DAY29'!L32+'DAY30'!D32</f>
        <v>0</v>
      </c>
      <c r="M32" s="139">
        <f>+'DAY29'!M32+'DAY30'!E32</f>
        <v>0</v>
      </c>
      <c r="N32" s="136">
        <f>+'DAY29'!N32+'DAY30'!F32</f>
        <v>0</v>
      </c>
      <c r="O32" s="263">
        <f>+'DAY29'!O32+'DAY30'!G32</f>
        <v>0</v>
      </c>
      <c r="P32" s="137">
        <f t="shared" si="8"/>
        <v>0</v>
      </c>
      <c r="Q32" s="138">
        <f t="shared" si="9"/>
        <v>0</v>
      </c>
      <c r="R32" s="139">
        <f t="shared" si="10"/>
        <v>0</v>
      </c>
      <c r="S32" s="136">
        <f t="shared" si="11"/>
        <v>0</v>
      </c>
      <c r="T32" s="263">
        <f t="shared" si="12"/>
        <v>0</v>
      </c>
      <c r="U32" s="248">
        <f t="shared" si="1"/>
        <v>0</v>
      </c>
      <c r="V32" s="125"/>
    </row>
    <row r="33" spans="1:22" ht="16.5" x14ac:dyDescent="0.3">
      <c r="A33" s="336" t="s">
        <v>226</v>
      </c>
      <c r="B33" s="136">
        <f>'DAY29'!H33</f>
        <v>0</v>
      </c>
      <c r="C33" s="137">
        <v>0</v>
      </c>
      <c r="D33" s="138">
        <v>0</v>
      </c>
      <c r="E33" s="139">
        <v>0</v>
      </c>
      <c r="F33" s="136">
        <v>0</v>
      </c>
      <c r="G33" s="263">
        <v>0</v>
      </c>
      <c r="H33" s="138">
        <f>+(Table132[[#This Row],[OPENING ]]+Table132[[#This Row],[RECEIPTS]]+Table132[[#This Row],[RETURNS]])-(Table132[[#This Row],[EXCHANGED]]+Table132[[#This Row],[SALES]]+Table132[[#This Row],[ISSUES]])</f>
        <v>0</v>
      </c>
      <c r="I33" s="137">
        <v>0</v>
      </c>
      <c r="J33" s="98">
        <f t="shared" si="0"/>
        <v>0</v>
      </c>
      <c r="K33" s="137">
        <f>+'DAY29'!K33+'DAY30'!C33</f>
        <v>0</v>
      </c>
      <c r="L33" s="138">
        <f>+'DAY29'!L33+'DAY30'!D33</f>
        <v>0</v>
      </c>
      <c r="M33" s="139">
        <f>+'DAY29'!M33+'DAY30'!E33</f>
        <v>0</v>
      </c>
      <c r="N33" s="136">
        <f>+'DAY29'!N33+'DAY30'!F33</f>
        <v>0</v>
      </c>
      <c r="O33" s="263">
        <f>+'DAY29'!O33+'DAY30'!G33</f>
        <v>0</v>
      </c>
      <c r="P33" s="137">
        <f t="shared" si="8"/>
        <v>0</v>
      </c>
      <c r="Q33" s="138">
        <f t="shared" si="9"/>
        <v>0</v>
      </c>
      <c r="R33" s="139">
        <f t="shared" si="10"/>
        <v>0</v>
      </c>
      <c r="S33" s="136">
        <f t="shared" si="11"/>
        <v>0</v>
      </c>
      <c r="T33" s="263">
        <f t="shared" si="12"/>
        <v>0</v>
      </c>
      <c r="U33" s="248">
        <f t="shared" si="1"/>
        <v>0</v>
      </c>
      <c r="V33" s="125"/>
    </row>
    <row r="34" spans="1:22" ht="16.5" x14ac:dyDescent="0.3">
      <c r="A34" s="336" t="s">
        <v>252</v>
      </c>
      <c r="B34" s="136">
        <f>'DAY29'!H34</f>
        <v>44279.9</v>
      </c>
      <c r="C34" s="137">
        <v>0</v>
      </c>
      <c r="D34" s="138">
        <v>0</v>
      </c>
      <c r="E34" s="139">
        <v>0</v>
      </c>
      <c r="F34" s="136">
        <v>0</v>
      </c>
      <c r="G34" s="263">
        <v>0</v>
      </c>
      <c r="H34" s="138">
        <f>+(Table132[[#This Row],[OPENING ]]+Table132[[#This Row],[RECEIPTS]]+Table132[[#This Row],[RETURNS]])-(Table132[[#This Row],[EXCHANGED]]+Table132[[#This Row],[SALES]]+Table132[[#This Row],[ISSUES]])</f>
        <v>44279.9</v>
      </c>
      <c r="I34" s="137">
        <v>0</v>
      </c>
      <c r="J34" s="98">
        <f t="shared" si="0"/>
        <v>-44279.9</v>
      </c>
      <c r="K34" s="137">
        <f>+'DAY29'!K34+'DAY30'!C34</f>
        <v>29625</v>
      </c>
      <c r="L34" s="138">
        <f>+'DAY29'!L34+'DAY30'!D34</f>
        <v>18</v>
      </c>
      <c r="M34" s="139">
        <f>+'DAY29'!M34+'DAY30'!E34</f>
        <v>0</v>
      </c>
      <c r="N34" s="136">
        <f>+'DAY29'!N34+'DAY30'!F34</f>
        <v>0</v>
      </c>
      <c r="O34" s="263">
        <f>+'DAY29'!O34+'DAY30'!G34</f>
        <v>9691.5</v>
      </c>
      <c r="P34" s="137">
        <f t="shared" si="8"/>
        <v>987.5</v>
      </c>
      <c r="Q34" s="138">
        <f t="shared" si="9"/>
        <v>0.6</v>
      </c>
      <c r="R34" s="139">
        <f t="shared" si="10"/>
        <v>0</v>
      </c>
      <c r="S34" s="136">
        <f t="shared" si="11"/>
        <v>0</v>
      </c>
      <c r="T34" s="263">
        <f t="shared" si="12"/>
        <v>987.5</v>
      </c>
      <c r="U34" s="248">
        <f t="shared" si="1"/>
        <v>22.413393399473581</v>
      </c>
      <c r="V34" s="125"/>
    </row>
    <row r="35" spans="1:22" ht="16.5" x14ac:dyDescent="0.3">
      <c r="A35" s="336"/>
      <c r="B35" s="136">
        <f>'DAY29'!H35</f>
        <v>5000</v>
      </c>
      <c r="C35" s="137">
        <v>0</v>
      </c>
      <c r="D35" s="138">
        <v>0</v>
      </c>
      <c r="E35" s="139">
        <v>0</v>
      </c>
      <c r="F35" s="136">
        <v>0</v>
      </c>
      <c r="G35" s="263">
        <v>0</v>
      </c>
      <c r="H35" s="138">
        <f>+(Table132[[#This Row],[OPENING ]]+Table132[[#This Row],[RECEIPTS]]+Table132[[#This Row],[RETURNS]])-(Table132[[#This Row],[EXCHANGED]]+Table132[[#This Row],[SALES]]+Table132[[#This Row],[ISSUES]])</f>
        <v>5000</v>
      </c>
      <c r="I35" s="137">
        <v>0</v>
      </c>
      <c r="J35" s="98">
        <f>+I35-H35</f>
        <v>-5000</v>
      </c>
      <c r="K35" s="137">
        <f>+'DAY29'!K35+'DAY30'!C35</f>
        <v>5000</v>
      </c>
      <c r="L35" s="138">
        <f>+'DAY29'!L35+'DAY30'!D35</f>
        <v>0</v>
      </c>
      <c r="M35" s="139">
        <f>+'DAY29'!M35+'DAY30'!E35</f>
        <v>0</v>
      </c>
      <c r="N35" s="136">
        <f>+'DAY29'!N35+'DAY30'!F35</f>
        <v>0</v>
      </c>
      <c r="O35" s="263">
        <f>+'DAY29'!O35+'DAY30'!G35</f>
        <v>0</v>
      </c>
      <c r="P35" s="137">
        <f t="shared" si="8"/>
        <v>166.66666666666666</v>
      </c>
      <c r="Q35" s="138">
        <f t="shared" si="9"/>
        <v>0</v>
      </c>
      <c r="R35" s="139">
        <f t="shared" si="10"/>
        <v>0</v>
      </c>
      <c r="S35" s="136">
        <f t="shared" si="11"/>
        <v>0</v>
      </c>
      <c r="T35" s="263">
        <f t="shared" si="12"/>
        <v>166.66666666666666</v>
      </c>
      <c r="U35" s="248">
        <f t="shared" si="1"/>
        <v>15</v>
      </c>
      <c r="V35" s="125"/>
    </row>
    <row r="36" spans="1:22" ht="16.5" x14ac:dyDescent="0.3">
      <c r="A36" s="336"/>
      <c r="B36" s="136">
        <f>'DAY29'!H36</f>
        <v>0</v>
      </c>
      <c r="C36" s="137">
        <v>0</v>
      </c>
      <c r="D36" s="138">
        <v>0</v>
      </c>
      <c r="E36" s="139">
        <v>0</v>
      </c>
      <c r="F36" s="136">
        <v>0</v>
      </c>
      <c r="G36" s="263">
        <v>0</v>
      </c>
      <c r="H36" s="138">
        <f>+(Table132[[#This Row],[OPENING ]]+Table132[[#This Row],[RECEIPTS]]+Table132[[#This Row],[RETURNS]])-(Table132[[#This Row],[EXCHANGED]]+Table132[[#This Row],[SALES]]+Table132[[#This Row],[ISSUES]])</f>
        <v>0</v>
      </c>
      <c r="I36" s="137">
        <v>0</v>
      </c>
      <c r="J36" s="98">
        <f>+I36-H36</f>
        <v>0</v>
      </c>
      <c r="K36" s="137">
        <f>+'DAY29'!K36+'DAY30'!C36</f>
        <v>0</v>
      </c>
      <c r="L36" s="138">
        <f>+'DAY29'!L36+'DAY30'!D36</f>
        <v>0</v>
      </c>
      <c r="M36" s="139">
        <f>+'DAY29'!M36+'DAY30'!E36</f>
        <v>0</v>
      </c>
      <c r="N36" s="136">
        <f>+'DAY29'!N36+'DAY30'!F36</f>
        <v>0</v>
      </c>
      <c r="O36" s="263">
        <f>+'DAY29'!O36+'DAY30'!G36</f>
        <v>0</v>
      </c>
      <c r="P36" s="137">
        <f t="shared" si="8"/>
        <v>0</v>
      </c>
      <c r="Q36" s="138">
        <f t="shared" si="9"/>
        <v>0</v>
      </c>
      <c r="R36" s="139">
        <f t="shared" si="10"/>
        <v>0</v>
      </c>
      <c r="S36" s="136">
        <f t="shared" si="11"/>
        <v>0</v>
      </c>
      <c r="T36" s="263">
        <f t="shared" si="12"/>
        <v>0</v>
      </c>
      <c r="U36" s="248">
        <f t="shared" si="1"/>
        <v>0</v>
      </c>
      <c r="V36" s="125"/>
    </row>
    <row r="37" spans="1:22" ht="16.5" x14ac:dyDescent="0.3">
      <c r="A37" s="336"/>
      <c r="B37" s="136">
        <f>'DAY29'!H37</f>
        <v>0</v>
      </c>
      <c r="C37" s="137">
        <v>0</v>
      </c>
      <c r="D37" s="138">
        <v>0</v>
      </c>
      <c r="E37" s="139">
        <v>0</v>
      </c>
      <c r="F37" s="136">
        <v>0</v>
      </c>
      <c r="G37" s="263">
        <v>0</v>
      </c>
      <c r="H37" s="138">
        <f>+(Table132[[#This Row],[OPENING ]]+Table132[[#This Row],[RECEIPTS]]+Table132[[#This Row],[RETURNS]])-(Table132[[#This Row],[EXCHANGED]]+Table132[[#This Row],[SALES]]+Table132[[#This Row],[ISSUES]])</f>
        <v>0</v>
      </c>
      <c r="I37" s="137">
        <v>0</v>
      </c>
      <c r="J37" s="98">
        <f>+I37-H37</f>
        <v>0</v>
      </c>
      <c r="K37" s="137">
        <f>+'DAY29'!K37+'DAY30'!C37</f>
        <v>0</v>
      </c>
      <c r="L37" s="138">
        <f>+'DAY29'!L37+'DAY30'!D37</f>
        <v>0</v>
      </c>
      <c r="M37" s="139">
        <f>+'DAY29'!M37+'DAY30'!E37</f>
        <v>0</v>
      </c>
      <c r="N37" s="136">
        <f>+'DAY29'!N37+'DAY30'!F37</f>
        <v>0</v>
      </c>
      <c r="O37" s="263">
        <f>+'DAY29'!O37+'DAY30'!G37</f>
        <v>0</v>
      </c>
      <c r="P37" s="137">
        <f t="shared" si="8"/>
        <v>0</v>
      </c>
      <c r="Q37" s="138">
        <f t="shared" si="9"/>
        <v>0</v>
      </c>
      <c r="R37" s="139">
        <f t="shared" si="10"/>
        <v>0</v>
      </c>
      <c r="S37" s="136">
        <f t="shared" si="11"/>
        <v>0</v>
      </c>
      <c r="T37" s="263">
        <f t="shared" si="12"/>
        <v>0</v>
      </c>
      <c r="U37" s="248">
        <f t="shared" si="1"/>
        <v>0</v>
      </c>
      <c r="V37" s="125"/>
    </row>
    <row r="38" spans="1:22" ht="16.5" x14ac:dyDescent="0.3">
      <c r="A38" s="336"/>
      <c r="B38" s="136">
        <f>'DAY29'!H38</f>
        <v>0</v>
      </c>
      <c r="C38" s="137">
        <v>0</v>
      </c>
      <c r="D38" s="138">
        <v>0</v>
      </c>
      <c r="E38" s="139">
        <v>0</v>
      </c>
      <c r="F38" s="136">
        <v>0</v>
      </c>
      <c r="G38" s="263">
        <v>0</v>
      </c>
      <c r="H38" s="138">
        <f>+(Table132[[#This Row],[OPENING ]]+Table132[[#This Row],[RECEIPTS]]+Table132[[#This Row],[RETURNS]])-(Table132[[#This Row],[EXCHANGED]]+Table132[[#This Row],[SALES]]+Table132[[#This Row],[ISSUES]])</f>
        <v>0</v>
      </c>
      <c r="I38" s="137">
        <v>0</v>
      </c>
      <c r="J38" s="98">
        <f>+I38-H38</f>
        <v>0</v>
      </c>
      <c r="K38" s="137">
        <f>+'DAY29'!K38+'DAY30'!C38</f>
        <v>0</v>
      </c>
      <c r="L38" s="138">
        <f>+'DAY29'!L38+'DAY30'!D38</f>
        <v>0</v>
      </c>
      <c r="M38" s="139">
        <f>+'DAY29'!M38+'DAY30'!E38</f>
        <v>0</v>
      </c>
      <c r="N38" s="136">
        <f>+'DAY29'!N38+'DAY30'!F38</f>
        <v>0</v>
      </c>
      <c r="O38" s="263">
        <f>+'DAY29'!O38+'DAY30'!G38</f>
        <v>0</v>
      </c>
      <c r="P38" s="137">
        <f t="shared" si="8"/>
        <v>0</v>
      </c>
      <c r="Q38" s="138">
        <f t="shared" si="9"/>
        <v>0</v>
      </c>
      <c r="R38" s="139">
        <f t="shared" si="10"/>
        <v>0</v>
      </c>
      <c r="S38" s="136">
        <f t="shared" si="11"/>
        <v>0</v>
      </c>
      <c r="T38" s="263">
        <f t="shared" si="12"/>
        <v>0</v>
      </c>
      <c r="U38" s="248">
        <f t="shared" si="1"/>
        <v>0</v>
      </c>
      <c r="V38" s="125"/>
    </row>
    <row r="39" spans="1:22" ht="17.25" thickBot="1" x14ac:dyDescent="0.35">
      <c r="A39" s="337"/>
      <c r="B39" s="136">
        <f>'DAY29'!H39</f>
        <v>0</v>
      </c>
      <c r="C39" s="239">
        <v>0</v>
      </c>
      <c r="D39" s="240">
        <v>0</v>
      </c>
      <c r="E39" s="241">
        <v>0</v>
      </c>
      <c r="F39" s="271">
        <v>0</v>
      </c>
      <c r="G39" s="296">
        <v>0</v>
      </c>
      <c r="H39" s="138">
        <f>+(Table132[[#This Row],[OPENING ]]+Table132[[#This Row],[RECEIPTS]]+Table132[[#This Row],[RETURNS]])-(Table132[[#This Row],[EXCHANGED]]+Table132[[#This Row],[SALES]]+Table132[[#This Row],[ISSUES]])</f>
        <v>0</v>
      </c>
      <c r="I39" s="239">
        <v>0</v>
      </c>
      <c r="J39" s="249">
        <f t="shared" si="0"/>
        <v>0</v>
      </c>
      <c r="K39" s="137">
        <f>+'DAY29'!K39+'DAY30'!C39</f>
        <v>0</v>
      </c>
      <c r="L39" s="138">
        <f>+'DAY29'!L39+'DAY30'!D39</f>
        <v>0</v>
      </c>
      <c r="M39" s="139">
        <f>+'DAY29'!M39+'DAY30'!E39</f>
        <v>0</v>
      </c>
      <c r="N39" s="136">
        <f>+'DAY29'!N39+'DAY30'!F39</f>
        <v>0</v>
      </c>
      <c r="O39" s="263">
        <f>+'DAY29'!O39+'DAY30'!G39</f>
        <v>0</v>
      </c>
      <c r="P39" s="137">
        <f t="shared" si="8"/>
        <v>0</v>
      </c>
      <c r="Q39" s="138">
        <f t="shared" si="9"/>
        <v>0</v>
      </c>
      <c r="R39" s="139">
        <f t="shared" si="10"/>
        <v>0</v>
      </c>
      <c r="S39" s="136">
        <f t="shared" si="11"/>
        <v>0</v>
      </c>
      <c r="T39" s="263">
        <f t="shared" si="12"/>
        <v>0</v>
      </c>
      <c r="U39" s="250">
        <f t="shared" si="1"/>
        <v>0</v>
      </c>
      <c r="V39" s="125"/>
    </row>
    <row r="40" spans="1:22" ht="17.25" thickBot="1" x14ac:dyDescent="0.35">
      <c r="A40" s="159" t="s">
        <v>201</v>
      </c>
      <c r="B40" s="160">
        <f>SUM(B23:B39)</f>
        <v>49527.1</v>
      </c>
      <c r="C40" s="161">
        <f t="shared" ref="C40:T40" si="13">SUM(C23:C39)</f>
        <v>0</v>
      </c>
      <c r="D40" s="162">
        <f t="shared" si="13"/>
        <v>0</v>
      </c>
      <c r="E40" s="163">
        <f t="shared" si="13"/>
        <v>0</v>
      </c>
      <c r="F40" s="160">
        <f t="shared" si="13"/>
        <v>0</v>
      </c>
      <c r="G40" s="277">
        <f t="shared" si="13"/>
        <v>0</v>
      </c>
      <c r="H40" s="162">
        <f t="shared" si="13"/>
        <v>49527.1</v>
      </c>
      <c r="I40" s="161">
        <f t="shared" si="13"/>
        <v>0</v>
      </c>
      <c r="J40" s="165">
        <f>+I40-H40</f>
        <v>-49527.1</v>
      </c>
      <c r="K40" s="161">
        <f t="shared" si="13"/>
        <v>34625</v>
      </c>
      <c r="L40" s="162">
        <f t="shared" si="13"/>
        <v>128.19999999999999</v>
      </c>
      <c r="M40" s="163">
        <f t="shared" si="13"/>
        <v>0</v>
      </c>
      <c r="N40" s="161">
        <f t="shared" si="13"/>
        <v>0</v>
      </c>
      <c r="O40" s="277">
        <f t="shared" si="13"/>
        <v>12058.5</v>
      </c>
      <c r="P40" s="161">
        <f t="shared" si="13"/>
        <v>1154.1666666666667</v>
      </c>
      <c r="Q40" s="162">
        <f t="shared" si="13"/>
        <v>4.2733333333333334</v>
      </c>
      <c r="R40" s="163">
        <f t="shared" si="13"/>
        <v>0</v>
      </c>
      <c r="S40" s="160">
        <f t="shared" si="13"/>
        <v>0</v>
      </c>
      <c r="T40" s="277">
        <f t="shared" si="13"/>
        <v>1154.1666666666667</v>
      </c>
      <c r="U40" s="166">
        <f t="shared" si="1"/>
        <v>21.41613648091187</v>
      </c>
      <c r="V40" s="125"/>
    </row>
    <row r="41" spans="1:22" ht="16.5" x14ac:dyDescent="0.3">
      <c r="A41" s="150"/>
      <c r="B41" s="251"/>
      <c r="C41" s="126"/>
      <c r="D41" s="245"/>
      <c r="E41" s="246"/>
      <c r="F41" s="243"/>
      <c r="G41" s="291"/>
      <c r="H41" s="252"/>
      <c r="I41" s="126"/>
      <c r="J41" s="207"/>
      <c r="K41" s="126"/>
      <c r="L41" s="245"/>
      <c r="M41" s="246"/>
      <c r="N41" s="243"/>
      <c r="O41" s="290"/>
      <c r="P41" s="244"/>
      <c r="Q41" s="245"/>
      <c r="R41" s="246"/>
      <c r="S41" s="243"/>
      <c r="T41" s="291"/>
      <c r="U41" s="253"/>
      <c r="V41" s="125"/>
    </row>
    <row r="42" spans="1:22" ht="16.5" x14ac:dyDescent="0.3">
      <c r="A42" s="63" t="s">
        <v>27</v>
      </c>
      <c r="B42" s="136"/>
      <c r="C42" s="137"/>
      <c r="D42" s="138"/>
      <c r="E42" s="139"/>
      <c r="F42" s="136"/>
      <c r="G42" s="263"/>
      <c r="H42" s="138"/>
      <c r="I42" s="137"/>
      <c r="J42" s="98"/>
      <c r="K42" s="137"/>
      <c r="L42" s="138"/>
      <c r="M42" s="139"/>
      <c r="N42" s="136"/>
      <c r="O42" s="263"/>
      <c r="P42" s="137"/>
      <c r="Q42" s="138"/>
      <c r="R42" s="139"/>
      <c r="S42" s="136"/>
      <c r="T42" s="263"/>
      <c r="U42" s="139"/>
      <c r="V42" s="125"/>
    </row>
    <row r="43" spans="1:22" ht="16.5" x14ac:dyDescent="0.3">
      <c r="A43" s="71" t="s">
        <v>139</v>
      </c>
      <c r="B43" s="136">
        <f>'DAY29'!H43</f>
        <v>0</v>
      </c>
      <c r="C43" s="137">
        <v>0</v>
      </c>
      <c r="D43" s="138">
        <v>0</v>
      </c>
      <c r="E43" s="139">
        <v>0</v>
      </c>
      <c r="F43" s="136">
        <v>0</v>
      </c>
      <c r="G43" s="263">
        <v>0</v>
      </c>
      <c r="H43" s="138">
        <f>+(Table132[[#This Row],[OPENING ]]+Table132[[#This Row],[RECEIPTS]]+Table132[[#This Row],[RETURNS]])-(Table132[[#This Row],[EXCHANGED]]+Table132[[#This Row],[SALES]]+Table132[[#This Row],[ISSUES]])</f>
        <v>0</v>
      </c>
      <c r="I43" s="137">
        <v>0</v>
      </c>
      <c r="J43" s="98">
        <f t="shared" si="0"/>
        <v>0</v>
      </c>
      <c r="K43" s="137">
        <f>+'DAY29'!K43+'DAY30'!C43</f>
        <v>0</v>
      </c>
      <c r="L43" s="138">
        <f>+'DAY29'!L43+'DAY30'!D43</f>
        <v>0</v>
      </c>
      <c r="M43" s="139">
        <f>+'DAY29'!M43+'DAY30'!E43</f>
        <v>0</v>
      </c>
      <c r="N43" s="136">
        <f>+'DAY29'!N43+'DAY30'!F43</f>
        <v>0</v>
      </c>
      <c r="O43" s="263">
        <f>+'DAY29'!O43+'DAY30'!G43</f>
        <v>46</v>
      </c>
      <c r="P43" s="137">
        <f>+K43/30</f>
        <v>0</v>
      </c>
      <c r="Q43" s="138">
        <f>+L43/30</f>
        <v>0</v>
      </c>
      <c r="R43" s="139">
        <f>+M43/30</f>
        <v>0</v>
      </c>
      <c r="S43" s="136">
        <f>+N43/30</f>
        <v>0</v>
      </c>
      <c r="T43" s="263">
        <f>+K43/30</f>
        <v>0</v>
      </c>
      <c r="U43" s="248">
        <f t="shared" si="1"/>
        <v>0</v>
      </c>
      <c r="V43" s="125"/>
    </row>
    <row r="44" spans="1:22" ht="16.5" x14ac:dyDescent="0.3">
      <c r="A44" s="71" t="s">
        <v>28</v>
      </c>
      <c r="B44" s="136">
        <f>'DAY29'!H44</f>
        <v>0</v>
      </c>
      <c r="C44" s="137">
        <v>0</v>
      </c>
      <c r="D44" s="138">
        <v>0</v>
      </c>
      <c r="E44" s="139">
        <v>0</v>
      </c>
      <c r="F44" s="136">
        <v>0</v>
      </c>
      <c r="G44" s="263">
        <v>0</v>
      </c>
      <c r="H44" s="138">
        <f>+(Table132[[#This Row],[OPENING ]]+Table132[[#This Row],[RECEIPTS]]+Table132[[#This Row],[RETURNS]])-(Table132[[#This Row],[EXCHANGED]]+Table132[[#This Row],[SALES]]+Table132[[#This Row],[ISSUES]])</f>
        <v>0</v>
      </c>
      <c r="I44" s="137">
        <v>0</v>
      </c>
      <c r="J44" s="98">
        <f t="shared" si="0"/>
        <v>0</v>
      </c>
      <c r="K44" s="137">
        <f>+'DAY29'!K44+'DAY30'!C44</f>
        <v>0</v>
      </c>
      <c r="L44" s="138">
        <f>+'DAY29'!L44+'DAY30'!D44</f>
        <v>0</v>
      </c>
      <c r="M44" s="139">
        <f>+'DAY29'!M44+'DAY30'!E44</f>
        <v>0</v>
      </c>
      <c r="N44" s="136">
        <f>+'DAY29'!N44+'DAY30'!F44</f>
        <v>0</v>
      </c>
      <c r="O44" s="263">
        <f>+'DAY29'!O44+'DAY30'!G44</f>
        <v>0</v>
      </c>
      <c r="P44" s="137">
        <f t="shared" ref="P44:P59" si="14">+K44/30</f>
        <v>0</v>
      </c>
      <c r="Q44" s="138">
        <f t="shared" ref="Q44:Q59" si="15">+L44/30</f>
        <v>0</v>
      </c>
      <c r="R44" s="139">
        <f t="shared" ref="R44:R59" si="16">+M44/30</f>
        <v>0</v>
      </c>
      <c r="S44" s="136">
        <f t="shared" ref="S44:S59" si="17">+N44/30</f>
        <v>0</v>
      </c>
      <c r="T44" s="263">
        <f t="shared" ref="T44:T59" si="18">+K44/30</f>
        <v>0</v>
      </c>
      <c r="U44" s="248">
        <f t="shared" si="1"/>
        <v>0</v>
      </c>
      <c r="V44" s="125"/>
    </row>
    <row r="45" spans="1:22" ht="16.5" x14ac:dyDescent="0.3">
      <c r="A45" s="71" t="s">
        <v>29</v>
      </c>
      <c r="B45" s="136">
        <f>'DAY29'!H45</f>
        <v>0</v>
      </c>
      <c r="C45" s="137">
        <v>0</v>
      </c>
      <c r="D45" s="138">
        <v>0</v>
      </c>
      <c r="E45" s="139">
        <v>0</v>
      </c>
      <c r="F45" s="136">
        <v>0</v>
      </c>
      <c r="G45" s="263">
        <v>0</v>
      </c>
      <c r="H45" s="138">
        <f>+(Table132[[#This Row],[OPENING ]]+Table132[[#This Row],[RECEIPTS]]+Table132[[#This Row],[RETURNS]])-(Table132[[#This Row],[EXCHANGED]]+Table132[[#This Row],[SALES]]+Table132[[#This Row],[ISSUES]])</f>
        <v>0</v>
      </c>
      <c r="I45" s="137">
        <v>0</v>
      </c>
      <c r="J45" s="98">
        <f t="shared" si="0"/>
        <v>0</v>
      </c>
      <c r="K45" s="137">
        <f>+'DAY29'!K45+'DAY30'!C45</f>
        <v>0</v>
      </c>
      <c r="L45" s="138">
        <f>+'DAY29'!L45+'DAY30'!D45</f>
        <v>0</v>
      </c>
      <c r="M45" s="139">
        <f>+'DAY29'!M45+'DAY30'!E45</f>
        <v>0</v>
      </c>
      <c r="N45" s="136">
        <f>+'DAY29'!N45+'DAY30'!F45</f>
        <v>0</v>
      </c>
      <c r="O45" s="263">
        <f>+'DAY29'!O45+'DAY30'!G45</f>
        <v>0</v>
      </c>
      <c r="P45" s="137">
        <f t="shared" si="14"/>
        <v>0</v>
      </c>
      <c r="Q45" s="138">
        <f t="shared" si="15"/>
        <v>0</v>
      </c>
      <c r="R45" s="139">
        <f t="shared" si="16"/>
        <v>0</v>
      </c>
      <c r="S45" s="136">
        <f t="shared" si="17"/>
        <v>0</v>
      </c>
      <c r="T45" s="263">
        <f t="shared" si="18"/>
        <v>0</v>
      </c>
      <c r="U45" s="248">
        <f t="shared" si="1"/>
        <v>0</v>
      </c>
      <c r="V45" s="125"/>
    </row>
    <row r="46" spans="1:22" ht="16.5" x14ac:dyDescent="0.3">
      <c r="A46" s="71" t="s">
        <v>30</v>
      </c>
      <c r="B46" s="136">
        <f>'DAY29'!H46</f>
        <v>0</v>
      </c>
      <c r="C46" s="137">
        <v>0</v>
      </c>
      <c r="D46" s="138">
        <v>0</v>
      </c>
      <c r="E46" s="139">
        <v>0</v>
      </c>
      <c r="F46" s="136">
        <v>0</v>
      </c>
      <c r="G46" s="263">
        <v>0</v>
      </c>
      <c r="H46" s="138">
        <f>+(Table132[[#This Row],[OPENING ]]+Table132[[#This Row],[RECEIPTS]]+Table132[[#This Row],[RETURNS]])-(Table132[[#This Row],[EXCHANGED]]+Table132[[#This Row],[SALES]]+Table132[[#This Row],[ISSUES]])</f>
        <v>0</v>
      </c>
      <c r="I46" s="137">
        <v>0</v>
      </c>
      <c r="J46" s="98">
        <f t="shared" si="0"/>
        <v>0</v>
      </c>
      <c r="K46" s="137">
        <f>+'DAY29'!K46+'DAY30'!C46</f>
        <v>0</v>
      </c>
      <c r="L46" s="138">
        <f>+'DAY29'!L46+'DAY30'!D46</f>
        <v>0</v>
      </c>
      <c r="M46" s="139">
        <f>+'DAY29'!M46+'DAY30'!E46</f>
        <v>0</v>
      </c>
      <c r="N46" s="136">
        <f>+'DAY29'!N46+'DAY30'!F46</f>
        <v>0</v>
      </c>
      <c r="O46" s="263">
        <f>+'DAY29'!O46+'DAY30'!G46</f>
        <v>0</v>
      </c>
      <c r="P46" s="137">
        <f t="shared" si="14"/>
        <v>0</v>
      </c>
      <c r="Q46" s="138">
        <f t="shared" si="15"/>
        <v>0</v>
      </c>
      <c r="R46" s="139">
        <f t="shared" si="16"/>
        <v>0</v>
      </c>
      <c r="S46" s="136">
        <f t="shared" si="17"/>
        <v>0</v>
      </c>
      <c r="T46" s="263">
        <f t="shared" si="18"/>
        <v>0</v>
      </c>
      <c r="U46" s="248">
        <f t="shared" si="1"/>
        <v>0</v>
      </c>
      <c r="V46" s="125"/>
    </row>
    <row r="47" spans="1:22" ht="16.5" x14ac:dyDescent="0.3">
      <c r="A47" s="71" t="s">
        <v>31</v>
      </c>
      <c r="B47" s="136">
        <f>'DAY29'!H47</f>
        <v>0</v>
      </c>
      <c r="C47" s="137">
        <v>0</v>
      </c>
      <c r="D47" s="138">
        <v>0</v>
      </c>
      <c r="E47" s="139">
        <v>0</v>
      </c>
      <c r="F47" s="136">
        <v>0</v>
      </c>
      <c r="G47" s="263">
        <v>0</v>
      </c>
      <c r="H47" s="138">
        <f>+(Table132[[#This Row],[OPENING ]]+Table132[[#This Row],[RECEIPTS]]+Table132[[#This Row],[RETURNS]])-(Table132[[#This Row],[EXCHANGED]]+Table132[[#This Row],[SALES]]+Table132[[#This Row],[ISSUES]])</f>
        <v>0</v>
      </c>
      <c r="I47" s="137">
        <v>0</v>
      </c>
      <c r="J47" s="98">
        <f t="shared" si="0"/>
        <v>0</v>
      </c>
      <c r="K47" s="137">
        <f>+'DAY29'!K47+'DAY30'!C47</f>
        <v>0</v>
      </c>
      <c r="L47" s="138">
        <f>+'DAY29'!L47+'DAY30'!D47</f>
        <v>0</v>
      </c>
      <c r="M47" s="139">
        <f>+'DAY29'!M47+'DAY30'!E47</f>
        <v>0</v>
      </c>
      <c r="N47" s="136">
        <f>+'DAY29'!N47+'DAY30'!F47</f>
        <v>0</v>
      </c>
      <c r="O47" s="263">
        <f>+'DAY29'!O47+'DAY30'!G47</f>
        <v>0</v>
      </c>
      <c r="P47" s="137">
        <f t="shared" si="14"/>
        <v>0</v>
      </c>
      <c r="Q47" s="138">
        <f t="shared" si="15"/>
        <v>0</v>
      </c>
      <c r="R47" s="139">
        <f t="shared" si="16"/>
        <v>0</v>
      </c>
      <c r="S47" s="136">
        <f t="shared" si="17"/>
        <v>0</v>
      </c>
      <c r="T47" s="263">
        <f t="shared" si="18"/>
        <v>0</v>
      </c>
      <c r="U47" s="248">
        <f t="shared" si="1"/>
        <v>0</v>
      </c>
      <c r="V47" s="125"/>
    </row>
    <row r="48" spans="1:22" ht="16.5" x14ac:dyDescent="0.3">
      <c r="A48" s="71" t="s">
        <v>32</v>
      </c>
      <c r="B48" s="136">
        <f>'DAY29'!H48</f>
        <v>0</v>
      </c>
      <c r="C48" s="137">
        <v>0</v>
      </c>
      <c r="D48" s="138">
        <v>0</v>
      </c>
      <c r="E48" s="139">
        <v>0</v>
      </c>
      <c r="F48" s="136">
        <v>0</v>
      </c>
      <c r="G48" s="263">
        <v>0</v>
      </c>
      <c r="H48" s="138">
        <f>+(Table132[[#This Row],[OPENING ]]+Table132[[#This Row],[RECEIPTS]]+Table132[[#This Row],[RETURNS]])-(Table132[[#This Row],[EXCHANGED]]+Table132[[#This Row],[SALES]]+Table132[[#This Row],[ISSUES]])</f>
        <v>0</v>
      </c>
      <c r="I48" s="137">
        <v>0</v>
      </c>
      <c r="J48" s="98">
        <f t="shared" si="0"/>
        <v>0</v>
      </c>
      <c r="K48" s="137">
        <f>+'DAY29'!K48+'DAY30'!C48</f>
        <v>0</v>
      </c>
      <c r="L48" s="138">
        <f>+'DAY29'!L48+'DAY30'!D48</f>
        <v>0</v>
      </c>
      <c r="M48" s="139">
        <f>+'DAY29'!M48+'DAY30'!E48</f>
        <v>0</v>
      </c>
      <c r="N48" s="136">
        <f>+'DAY29'!N48+'DAY30'!F48</f>
        <v>0</v>
      </c>
      <c r="O48" s="263">
        <f>+'DAY29'!O48+'DAY30'!G48</f>
        <v>0</v>
      </c>
      <c r="P48" s="137">
        <f t="shared" si="14"/>
        <v>0</v>
      </c>
      <c r="Q48" s="138">
        <f t="shared" si="15"/>
        <v>0</v>
      </c>
      <c r="R48" s="139">
        <f t="shared" si="16"/>
        <v>0</v>
      </c>
      <c r="S48" s="136">
        <f t="shared" si="17"/>
        <v>0</v>
      </c>
      <c r="T48" s="263">
        <f t="shared" si="18"/>
        <v>0</v>
      </c>
      <c r="U48" s="248">
        <f t="shared" si="1"/>
        <v>0</v>
      </c>
      <c r="V48" s="125"/>
    </row>
    <row r="49" spans="1:22" ht="16.5" x14ac:dyDescent="0.3">
      <c r="A49" s="71" t="s">
        <v>33</v>
      </c>
      <c r="B49" s="136">
        <f>'DAY29'!H49</f>
        <v>0</v>
      </c>
      <c r="C49" s="137">
        <v>0</v>
      </c>
      <c r="D49" s="138">
        <v>0</v>
      </c>
      <c r="E49" s="139">
        <v>0</v>
      </c>
      <c r="F49" s="136">
        <v>0</v>
      </c>
      <c r="G49" s="263">
        <v>0</v>
      </c>
      <c r="H49" s="138">
        <f>+(Table132[[#This Row],[OPENING ]]+Table132[[#This Row],[RECEIPTS]]+Table132[[#This Row],[RETURNS]])-(Table132[[#This Row],[EXCHANGED]]+Table132[[#This Row],[SALES]]+Table132[[#This Row],[ISSUES]])</f>
        <v>0</v>
      </c>
      <c r="I49" s="137">
        <v>0</v>
      </c>
      <c r="J49" s="98">
        <f t="shared" si="0"/>
        <v>0</v>
      </c>
      <c r="K49" s="137">
        <f>+'DAY29'!K49+'DAY30'!C49</f>
        <v>0</v>
      </c>
      <c r="L49" s="138">
        <f>+'DAY29'!L49+'DAY30'!D49</f>
        <v>0</v>
      </c>
      <c r="M49" s="139">
        <f>+'DAY29'!M49+'DAY30'!E49</f>
        <v>0</v>
      </c>
      <c r="N49" s="136">
        <f>+'DAY29'!N49+'DAY30'!F49</f>
        <v>0</v>
      </c>
      <c r="O49" s="263">
        <f>+'DAY29'!O49+'DAY30'!G49</f>
        <v>0</v>
      </c>
      <c r="P49" s="137">
        <f t="shared" si="14"/>
        <v>0</v>
      </c>
      <c r="Q49" s="138">
        <f t="shared" si="15"/>
        <v>0</v>
      </c>
      <c r="R49" s="139">
        <f t="shared" si="16"/>
        <v>0</v>
      </c>
      <c r="S49" s="136">
        <f t="shared" si="17"/>
        <v>0</v>
      </c>
      <c r="T49" s="263">
        <f t="shared" si="18"/>
        <v>0</v>
      </c>
      <c r="U49" s="248">
        <f t="shared" si="1"/>
        <v>0</v>
      </c>
      <c r="V49" s="125"/>
    </row>
    <row r="50" spans="1:22" ht="16.5" x14ac:dyDescent="0.3">
      <c r="A50" s="71" t="s">
        <v>34</v>
      </c>
      <c r="B50" s="136">
        <f>'DAY29'!H50</f>
        <v>0</v>
      </c>
      <c r="C50" s="137">
        <v>0</v>
      </c>
      <c r="D50" s="138">
        <v>0</v>
      </c>
      <c r="E50" s="139">
        <v>0</v>
      </c>
      <c r="F50" s="136">
        <v>0</v>
      </c>
      <c r="G50" s="263">
        <v>0</v>
      </c>
      <c r="H50" s="138">
        <f>+(Table132[[#This Row],[OPENING ]]+Table132[[#This Row],[RECEIPTS]]+Table132[[#This Row],[RETURNS]])-(Table132[[#This Row],[EXCHANGED]]+Table132[[#This Row],[SALES]]+Table132[[#This Row],[ISSUES]])</f>
        <v>0</v>
      </c>
      <c r="I50" s="137">
        <v>0</v>
      </c>
      <c r="J50" s="98">
        <f t="shared" si="0"/>
        <v>0</v>
      </c>
      <c r="K50" s="137">
        <f>+'DAY29'!K50+'DAY30'!C50</f>
        <v>0</v>
      </c>
      <c r="L50" s="138">
        <f>+'DAY29'!L50+'DAY30'!D50</f>
        <v>0</v>
      </c>
      <c r="M50" s="139">
        <f>+'DAY29'!M50+'DAY30'!E50</f>
        <v>0</v>
      </c>
      <c r="N50" s="136">
        <f>+'DAY29'!N50+'DAY30'!F50</f>
        <v>0</v>
      </c>
      <c r="O50" s="263">
        <f>+'DAY29'!O50+'DAY30'!G50</f>
        <v>0</v>
      </c>
      <c r="P50" s="137">
        <f t="shared" si="14"/>
        <v>0</v>
      </c>
      <c r="Q50" s="138">
        <f t="shared" si="15"/>
        <v>0</v>
      </c>
      <c r="R50" s="139">
        <f t="shared" si="16"/>
        <v>0</v>
      </c>
      <c r="S50" s="136">
        <f t="shared" si="17"/>
        <v>0</v>
      </c>
      <c r="T50" s="263">
        <f t="shared" si="18"/>
        <v>0</v>
      </c>
      <c r="U50" s="248">
        <f t="shared" si="1"/>
        <v>0</v>
      </c>
      <c r="V50" s="125"/>
    </row>
    <row r="51" spans="1:22" ht="16.5" x14ac:dyDescent="0.3">
      <c r="A51" s="71" t="s">
        <v>35</v>
      </c>
      <c r="B51" s="136">
        <f>'DAY29'!H51</f>
        <v>0</v>
      </c>
      <c r="C51" s="137">
        <v>0</v>
      </c>
      <c r="D51" s="138">
        <v>0</v>
      </c>
      <c r="E51" s="139">
        <v>0</v>
      </c>
      <c r="F51" s="136">
        <v>0</v>
      </c>
      <c r="G51" s="263">
        <v>0</v>
      </c>
      <c r="H51" s="138">
        <f>+(Table132[[#This Row],[OPENING ]]+Table132[[#This Row],[RECEIPTS]]+Table132[[#This Row],[RETURNS]])-(Table132[[#This Row],[EXCHANGED]]+Table132[[#This Row],[SALES]]+Table132[[#This Row],[ISSUES]])</f>
        <v>0</v>
      </c>
      <c r="I51" s="137">
        <v>0</v>
      </c>
      <c r="J51" s="98">
        <f t="shared" si="0"/>
        <v>0</v>
      </c>
      <c r="K51" s="137">
        <f>+'DAY29'!K51+'DAY30'!C51</f>
        <v>0</v>
      </c>
      <c r="L51" s="138">
        <f>+'DAY29'!L51+'DAY30'!D51</f>
        <v>0</v>
      </c>
      <c r="M51" s="139">
        <f>+'DAY29'!M51+'DAY30'!E51</f>
        <v>0</v>
      </c>
      <c r="N51" s="136">
        <f>+'DAY29'!N51+'DAY30'!F51</f>
        <v>0</v>
      </c>
      <c r="O51" s="263">
        <f>+'DAY29'!O51+'DAY30'!G51</f>
        <v>0</v>
      </c>
      <c r="P51" s="137">
        <f t="shared" si="14"/>
        <v>0</v>
      </c>
      <c r="Q51" s="138">
        <f t="shared" si="15"/>
        <v>0</v>
      </c>
      <c r="R51" s="139">
        <f t="shared" si="16"/>
        <v>0</v>
      </c>
      <c r="S51" s="136">
        <f t="shared" si="17"/>
        <v>0</v>
      </c>
      <c r="T51" s="263">
        <f t="shared" si="18"/>
        <v>0</v>
      </c>
      <c r="U51" s="248">
        <f t="shared" si="1"/>
        <v>0</v>
      </c>
      <c r="V51" s="125"/>
    </row>
    <row r="52" spans="1:22" ht="16.5" x14ac:dyDescent="0.3">
      <c r="A52" s="71" t="s">
        <v>138</v>
      </c>
      <c r="B52" s="136">
        <f>'DAY29'!H52</f>
        <v>0</v>
      </c>
      <c r="C52" s="137">
        <v>0</v>
      </c>
      <c r="D52" s="138">
        <v>0</v>
      </c>
      <c r="E52" s="139">
        <v>0</v>
      </c>
      <c r="F52" s="136">
        <v>0</v>
      </c>
      <c r="G52" s="263">
        <v>0</v>
      </c>
      <c r="H52" s="138">
        <f>+(Table132[[#This Row],[OPENING ]]+Table132[[#This Row],[RECEIPTS]]+Table132[[#This Row],[RETURNS]])-(Table132[[#This Row],[EXCHANGED]]+Table132[[#This Row],[SALES]]+Table132[[#This Row],[ISSUES]])</f>
        <v>0</v>
      </c>
      <c r="I52" s="137">
        <v>0</v>
      </c>
      <c r="J52" s="98">
        <f t="shared" si="0"/>
        <v>0</v>
      </c>
      <c r="K52" s="137">
        <f>+'DAY29'!K52+'DAY30'!C52</f>
        <v>0</v>
      </c>
      <c r="L52" s="138">
        <f>+'DAY29'!L52+'DAY30'!D52</f>
        <v>0</v>
      </c>
      <c r="M52" s="139">
        <f>+'DAY29'!M52+'DAY30'!E52</f>
        <v>0</v>
      </c>
      <c r="N52" s="136">
        <f>+'DAY29'!N52+'DAY30'!F52</f>
        <v>0</v>
      </c>
      <c r="O52" s="263">
        <f>+'DAY29'!O52+'DAY30'!G52</f>
        <v>0</v>
      </c>
      <c r="P52" s="137">
        <f t="shared" si="14"/>
        <v>0</v>
      </c>
      <c r="Q52" s="138">
        <f t="shared" si="15"/>
        <v>0</v>
      </c>
      <c r="R52" s="139">
        <f t="shared" si="16"/>
        <v>0</v>
      </c>
      <c r="S52" s="136">
        <f t="shared" si="17"/>
        <v>0</v>
      </c>
      <c r="T52" s="263">
        <f t="shared" si="18"/>
        <v>0</v>
      </c>
      <c r="U52" s="248">
        <f t="shared" si="1"/>
        <v>0</v>
      </c>
      <c r="V52" s="125"/>
    </row>
    <row r="53" spans="1:22" ht="16.5" x14ac:dyDescent="0.3">
      <c r="A53" s="71" t="s">
        <v>137</v>
      </c>
      <c r="B53" s="136">
        <f>'DAY29'!H53</f>
        <v>0</v>
      </c>
      <c r="C53" s="137">
        <v>0</v>
      </c>
      <c r="D53" s="138">
        <v>0</v>
      </c>
      <c r="E53" s="139">
        <v>0</v>
      </c>
      <c r="F53" s="136">
        <v>0</v>
      </c>
      <c r="G53" s="263">
        <v>0</v>
      </c>
      <c r="H53" s="138">
        <f>+(Table132[[#This Row],[OPENING ]]+Table132[[#This Row],[RECEIPTS]]+Table132[[#This Row],[RETURNS]])-(Table132[[#This Row],[EXCHANGED]]+Table132[[#This Row],[SALES]]+Table132[[#This Row],[ISSUES]])</f>
        <v>0</v>
      </c>
      <c r="I53" s="137">
        <v>0</v>
      </c>
      <c r="J53" s="98">
        <f t="shared" si="0"/>
        <v>0</v>
      </c>
      <c r="K53" s="137">
        <f>+'DAY29'!K53+'DAY30'!C53</f>
        <v>0</v>
      </c>
      <c r="L53" s="138">
        <f>+'DAY29'!L53+'DAY30'!D53</f>
        <v>0</v>
      </c>
      <c r="M53" s="139">
        <f>+'DAY29'!M53+'DAY30'!E53</f>
        <v>0</v>
      </c>
      <c r="N53" s="136">
        <f>+'DAY29'!N53+'DAY30'!F53</f>
        <v>0</v>
      </c>
      <c r="O53" s="263">
        <f>+'DAY29'!O53+'DAY30'!G53</f>
        <v>0</v>
      </c>
      <c r="P53" s="137">
        <f t="shared" si="14"/>
        <v>0</v>
      </c>
      <c r="Q53" s="138">
        <f t="shared" si="15"/>
        <v>0</v>
      </c>
      <c r="R53" s="139">
        <f t="shared" si="16"/>
        <v>0</v>
      </c>
      <c r="S53" s="136">
        <f t="shared" si="17"/>
        <v>0</v>
      </c>
      <c r="T53" s="263">
        <f t="shared" si="18"/>
        <v>0</v>
      </c>
      <c r="U53" s="248">
        <f t="shared" si="1"/>
        <v>0</v>
      </c>
      <c r="V53" s="125"/>
    </row>
    <row r="54" spans="1:22" ht="16.5" x14ac:dyDescent="0.3">
      <c r="A54" s="71" t="s">
        <v>192</v>
      </c>
      <c r="B54" s="136">
        <f>'DAY29'!H54</f>
        <v>0</v>
      </c>
      <c r="C54" s="137">
        <v>0</v>
      </c>
      <c r="D54" s="138">
        <v>0</v>
      </c>
      <c r="E54" s="139">
        <v>0</v>
      </c>
      <c r="F54" s="136">
        <v>0</v>
      </c>
      <c r="G54" s="263">
        <v>0</v>
      </c>
      <c r="H54" s="138">
        <f>+(Table132[[#This Row],[OPENING ]]+Table132[[#This Row],[RECEIPTS]]+Table132[[#This Row],[RETURNS]])-(Table132[[#This Row],[EXCHANGED]]+Table132[[#This Row],[SALES]]+Table132[[#This Row],[ISSUES]])</f>
        <v>0</v>
      </c>
      <c r="I54" s="137">
        <v>0</v>
      </c>
      <c r="J54" s="98">
        <f t="shared" si="0"/>
        <v>0</v>
      </c>
      <c r="K54" s="137">
        <f>+'DAY29'!K54+'DAY30'!C54</f>
        <v>0</v>
      </c>
      <c r="L54" s="138">
        <f>+'DAY29'!L54+'DAY30'!D54</f>
        <v>0</v>
      </c>
      <c r="M54" s="139">
        <f>+'DAY29'!M54+'DAY30'!E54</f>
        <v>0</v>
      </c>
      <c r="N54" s="136">
        <f>+'DAY29'!N54+'DAY30'!F54</f>
        <v>0</v>
      </c>
      <c r="O54" s="263">
        <f>+'DAY29'!O54+'DAY30'!G54</f>
        <v>0</v>
      </c>
      <c r="P54" s="137">
        <f t="shared" si="14"/>
        <v>0</v>
      </c>
      <c r="Q54" s="138">
        <f t="shared" si="15"/>
        <v>0</v>
      </c>
      <c r="R54" s="139">
        <f t="shared" si="16"/>
        <v>0</v>
      </c>
      <c r="S54" s="136">
        <f t="shared" si="17"/>
        <v>0</v>
      </c>
      <c r="T54" s="263">
        <f t="shared" si="18"/>
        <v>0</v>
      </c>
      <c r="U54" s="248">
        <f t="shared" si="1"/>
        <v>0</v>
      </c>
      <c r="V54" s="125"/>
    </row>
    <row r="55" spans="1:22" ht="16.5" x14ac:dyDescent="0.3">
      <c r="A55" s="71" t="s">
        <v>106</v>
      </c>
      <c r="B55" s="136">
        <f>'DAY29'!H55</f>
        <v>9994.3200000000015</v>
      </c>
      <c r="C55" s="137">
        <v>0</v>
      </c>
      <c r="D55" s="138">
        <v>0</v>
      </c>
      <c r="E55" s="139">
        <v>0</v>
      </c>
      <c r="F55" s="136">
        <v>0</v>
      </c>
      <c r="G55" s="263">
        <v>0</v>
      </c>
      <c r="H55" s="138">
        <f>+(Table132[[#This Row],[OPENING ]]+Table132[[#This Row],[RECEIPTS]]+Table132[[#This Row],[RETURNS]])-(Table132[[#This Row],[EXCHANGED]]+Table132[[#This Row],[SALES]]+Table132[[#This Row],[ISSUES]])</f>
        <v>9994.3200000000015</v>
      </c>
      <c r="I55" s="137">
        <v>0</v>
      </c>
      <c r="J55" s="98">
        <f t="shared" si="0"/>
        <v>-9994.3200000000015</v>
      </c>
      <c r="K55" s="137">
        <f>+'DAY29'!K55+'DAY30'!C55</f>
        <v>18250</v>
      </c>
      <c r="L55" s="138">
        <f>+'DAY29'!L55+'DAY30'!D55</f>
        <v>72.599999999999994</v>
      </c>
      <c r="M55" s="139">
        <f>+'DAY29'!M55+'DAY30'!E55</f>
        <v>0</v>
      </c>
      <c r="N55" s="136">
        <f>+'DAY29'!N55+'DAY30'!F55</f>
        <v>0</v>
      </c>
      <c r="O55" s="263">
        <f>+'DAY29'!O55+'DAY30'!G55</f>
        <v>8337.7999999999993</v>
      </c>
      <c r="P55" s="137">
        <f t="shared" si="14"/>
        <v>608.33333333333337</v>
      </c>
      <c r="Q55" s="138">
        <f t="shared" si="15"/>
        <v>2.42</v>
      </c>
      <c r="R55" s="139">
        <f t="shared" si="16"/>
        <v>0</v>
      </c>
      <c r="S55" s="136">
        <f t="shared" si="17"/>
        <v>0</v>
      </c>
      <c r="T55" s="263">
        <f t="shared" si="18"/>
        <v>608.33333333333337</v>
      </c>
      <c r="U55" s="248">
        <f t="shared" si="1"/>
        <v>8.1982030263093151</v>
      </c>
      <c r="V55" s="125"/>
    </row>
    <row r="56" spans="1:22" ht="16.5" x14ac:dyDescent="0.3">
      <c r="A56" s="71" t="s">
        <v>227</v>
      </c>
      <c r="B56" s="136">
        <f>'DAY29'!H56</f>
        <v>29.2</v>
      </c>
      <c r="C56" s="137">
        <v>0</v>
      </c>
      <c r="D56" s="138">
        <v>0</v>
      </c>
      <c r="E56" s="139">
        <v>0</v>
      </c>
      <c r="F56" s="136">
        <v>0</v>
      </c>
      <c r="G56" s="263">
        <v>0</v>
      </c>
      <c r="H56" s="138">
        <f>+(Table132[[#This Row],[OPENING ]]+Table132[[#This Row],[RECEIPTS]]+Table132[[#This Row],[RETURNS]])-(Table132[[#This Row],[EXCHANGED]]+Table132[[#This Row],[SALES]]+Table132[[#This Row],[ISSUES]])</f>
        <v>29.2</v>
      </c>
      <c r="I56" s="137">
        <v>0</v>
      </c>
      <c r="J56" s="98">
        <f t="shared" si="0"/>
        <v>-29.2</v>
      </c>
      <c r="K56" s="137">
        <f>+'DAY29'!K56+'DAY30'!C56</f>
        <v>0</v>
      </c>
      <c r="L56" s="138">
        <f>+'DAY29'!L56+'DAY30'!D56</f>
        <v>0</v>
      </c>
      <c r="M56" s="139">
        <f>+'DAY29'!M56+'DAY30'!E56</f>
        <v>0</v>
      </c>
      <c r="N56" s="136">
        <f>+'DAY29'!N56+'DAY30'!F56</f>
        <v>0</v>
      </c>
      <c r="O56" s="263">
        <f>+'DAY29'!O56+'DAY30'!G56</f>
        <v>0</v>
      </c>
      <c r="P56" s="137">
        <f t="shared" si="14"/>
        <v>0</v>
      </c>
      <c r="Q56" s="138">
        <f t="shared" si="15"/>
        <v>0</v>
      </c>
      <c r="R56" s="139">
        <f t="shared" si="16"/>
        <v>0</v>
      </c>
      <c r="S56" s="136">
        <f t="shared" si="17"/>
        <v>0</v>
      </c>
      <c r="T56" s="263">
        <f t="shared" si="18"/>
        <v>0</v>
      </c>
      <c r="U56" s="248">
        <f t="shared" si="1"/>
        <v>0</v>
      </c>
      <c r="V56" s="125"/>
    </row>
    <row r="57" spans="1:22" ht="16.5" x14ac:dyDescent="0.3">
      <c r="A57" s="71"/>
      <c r="B57" s="136">
        <f>'DAY29'!H57</f>
        <v>0</v>
      </c>
      <c r="C57" s="137">
        <v>0</v>
      </c>
      <c r="D57" s="138">
        <v>0</v>
      </c>
      <c r="E57" s="139">
        <v>0</v>
      </c>
      <c r="F57" s="136">
        <v>0</v>
      </c>
      <c r="G57" s="263">
        <v>0</v>
      </c>
      <c r="H57" s="138">
        <f>+(Table132[[#This Row],[OPENING ]]+Table132[[#This Row],[RECEIPTS]]+Table132[[#This Row],[RETURNS]])-(Table132[[#This Row],[EXCHANGED]]+Table132[[#This Row],[SALES]]+Table132[[#This Row],[ISSUES]])</f>
        <v>0</v>
      </c>
      <c r="I57" s="137">
        <v>0</v>
      </c>
      <c r="J57" s="98">
        <f t="shared" si="0"/>
        <v>0</v>
      </c>
      <c r="K57" s="137">
        <f>+'DAY29'!K57+'DAY30'!C57</f>
        <v>0</v>
      </c>
      <c r="L57" s="138">
        <f>+'DAY29'!L57+'DAY30'!D57</f>
        <v>0</v>
      </c>
      <c r="M57" s="139">
        <f>+'DAY29'!M57+'DAY30'!E57</f>
        <v>0</v>
      </c>
      <c r="N57" s="136">
        <f>+'DAY29'!N57+'DAY30'!F57</f>
        <v>0</v>
      </c>
      <c r="O57" s="263">
        <f>+'DAY29'!O57+'DAY30'!G57</f>
        <v>0</v>
      </c>
      <c r="P57" s="137">
        <f t="shared" si="14"/>
        <v>0</v>
      </c>
      <c r="Q57" s="138">
        <f t="shared" si="15"/>
        <v>0</v>
      </c>
      <c r="R57" s="139">
        <f t="shared" si="16"/>
        <v>0</v>
      </c>
      <c r="S57" s="136">
        <f t="shared" si="17"/>
        <v>0</v>
      </c>
      <c r="T57" s="263">
        <f t="shared" si="18"/>
        <v>0</v>
      </c>
      <c r="U57" s="248">
        <f t="shared" si="1"/>
        <v>0</v>
      </c>
      <c r="V57" s="125"/>
    </row>
    <row r="58" spans="1:22" ht="16.5" x14ac:dyDescent="0.3">
      <c r="A58" s="71"/>
      <c r="B58" s="136">
        <f>'DAY29'!H58</f>
        <v>0</v>
      </c>
      <c r="C58" s="137">
        <v>0</v>
      </c>
      <c r="D58" s="138">
        <v>0</v>
      </c>
      <c r="E58" s="139">
        <v>0</v>
      </c>
      <c r="F58" s="136">
        <v>0</v>
      </c>
      <c r="G58" s="263">
        <v>0</v>
      </c>
      <c r="H58" s="138">
        <f>+(Table132[[#This Row],[OPENING ]]+Table132[[#This Row],[RECEIPTS]]+Table132[[#This Row],[RETURNS]])-(Table132[[#This Row],[EXCHANGED]]+Table132[[#This Row],[SALES]]+Table132[[#This Row],[ISSUES]])</f>
        <v>0</v>
      </c>
      <c r="I58" s="137">
        <v>0</v>
      </c>
      <c r="J58" s="98">
        <f t="shared" si="0"/>
        <v>0</v>
      </c>
      <c r="K58" s="137">
        <f>+'DAY29'!K58+'DAY30'!C58</f>
        <v>0</v>
      </c>
      <c r="L58" s="138">
        <f>+'DAY29'!L58+'DAY30'!D58</f>
        <v>0</v>
      </c>
      <c r="M58" s="139">
        <f>+'DAY29'!M58+'DAY30'!E58</f>
        <v>0</v>
      </c>
      <c r="N58" s="136">
        <f>+'DAY29'!N58+'DAY30'!F58</f>
        <v>0</v>
      </c>
      <c r="O58" s="263">
        <f>+'DAY29'!O58+'DAY30'!G58</f>
        <v>0</v>
      </c>
      <c r="P58" s="137">
        <f t="shared" si="14"/>
        <v>0</v>
      </c>
      <c r="Q58" s="138">
        <f t="shared" si="15"/>
        <v>0</v>
      </c>
      <c r="R58" s="139">
        <f t="shared" si="16"/>
        <v>0</v>
      </c>
      <c r="S58" s="136">
        <f t="shared" si="17"/>
        <v>0</v>
      </c>
      <c r="T58" s="263">
        <f t="shared" si="18"/>
        <v>0</v>
      </c>
      <c r="U58" s="248">
        <f t="shared" si="1"/>
        <v>0</v>
      </c>
      <c r="V58" s="125"/>
    </row>
    <row r="59" spans="1:22" ht="17.25" thickBot="1" x14ac:dyDescent="0.35">
      <c r="A59" s="172"/>
      <c r="B59" s="136">
        <f>'DAY29'!H59</f>
        <v>0</v>
      </c>
      <c r="C59" s="239">
        <v>0</v>
      </c>
      <c r="D59" s="240">
        <v>0</v>
      </c>
      <c r="E59" s="241">
        <v>0</v>
      </c>
      <c r="F59" s="271">
        <v>0</v>
      </c>
      <c r="G59" s="296">
        <v>0</v>
      </c>
      <c r="H59" s="138">
        <f>+(Table132[[#This Row],[OPENING ]]+Table132[[#This Row],[RECEIPTS]]+Table132[[#This Row],[RETURNS]])-(Table132[[#This Row],[EXCHANGED]]+Table132[[#This Row],[SALES]]+Table132[[#This Row],[ISSUES]])</f>
        <v>0</v>
      </c>
      <c r="I59" s="239">
        <v>0</v>
      </c>
      <c r="J59" s="249">
        <f t="shared" si="0"/>
        <v>0</v>
      </c>
      <c r="K59" s="137">
        <f>+'DAY29'!K59+'DAY30'!C59</f>
        <v>0</v>
      </c>
      <c r="L59" s="138">
        <f>+'DAY29'!L59+'DAY30'!D59</f>
        <v>0</v>
      </c>
      <c r="M59" s="139">
        <f>+'DAY29'!M59+'DAY30'!E59</f>
        <v>0</v>
      </c>
      <c r="N59" s="136">
        <f>+'DAY29'!N59+'DAY30'!F59</f>
        <v>0</v>
      </c>
      <c r="O59" s="263">
        <f>+'DAY29'!O59+'DAY30'!G59</f>
        <v>0</v>
      </c>
      <c r="P59" s="137">
        <f t="shared" si="14"/>
        <v>0</v>
      </c>
      <c r="Q59" s="138">
        <f t="shared" si="15"/>
        <v>0</v>
      </c>
      <c r="R59" s="139">
        <f t="shared" si="16"/>
        <v>0</v>
      </c>
      <c r="S59" s="136">
        <f t="shared" si="17"/>
        <v>0</v>
      </c>
      <c r="T59" s="263">
        <f t="shared" si="18"/>
        <v>0</v>
      </c>
      <c r="U59" s="250">
        <f t="shared" si="1"/>
        <v>0</v>
      </c>
      <c r="V59" s="125"/>
    </row>
    <row r="60" spans="1:22" ht="17.25" thickBot="1" x14ac:dyDescent="0.35">
      <c r="A60" s="159" t="s">
        <v>200</v>
      </c>
      <c r="B60" s="160">
        <f t="shared" ref="B60:T60" si="19">SUM(B43:B59)</f>
        <v>10023.520000000002</v>
      </c>
      <c r="C60" s="161">
        <f t="shared" si="19"/>
        <v>0</v>
      </c>
      <c r="D60" s="162">
        <f t="shared" si="19"/>
        <v>0</v>
      </c>
      <c r="E60" s="163">
        <f t="shared" si="19"/>
        <v>0</v>
      </c>
      <c r="F60" s="160">
        <f t="shared" si="19"/>
        <v>0</v>
      </c>
      <c r="G60" s="277">
        <f t="shared" si="19"/>
        <v>0</v>
      </c>
      <c r="H60" s="162">
        <f t="shared" si="19"/>
        <v>10023.520000000002</v>
      </c>
      <c r="I60" s="161">
        <f t="shared" si="19"/>
        <v>0</v>
      </c>
      <c r="J60" s="165">
        <f>+I60-H60</f>
        <v>-10023.520000000002</v>
      </c>
      <c r="K60" s="161">
        <f t="shared" si="19"/>
        <v>18250</v>
      </c>
      <c r="L60" s="162">
        <f t="shared" si="19"/>
        <v>72.599999999999994</v>
      </c>
      <c r="M60" s="163">
        <f t="shared" si="19"/>
        <v>0</v>
      </c>
      <c r="N60" s="160">
        <f t="shared" si="19"/>
        <v>0</v>
      </c>
      <c r="O60" s="277">
        <f t="shared" si="19"/>
        <v>8383.7999999999993</v>
      </c>
      <c r="P60" s="161">
        <f t="shared" si="19"/>
        <v>608.33333333333337</v>
      </c>
      <c r="Q60" s="162">
        <f t="shared" si="19"/>
        <v>2.42</v>
      </c>
      <c r="R60" s="163">
        <f t="shared" si="19"/>
        <v>0</v>
      </c>
      <c r="S60" s="160">
        <f t="shared" si="19"/>
        <v>0</v>
      </c>
      <c r="T60" s="277">
        <f t="shared" si="19"/>
        <v>608.33333333333337</v>
      </c>
      <c r="U60" s="166">
        <f t="shared" si="1"/>
        <v>8.2221553840853563</v>
      </c>
      <c r="V60" s="125"/>
    </row>
    <row r="61" spans="1:22" ht="16.5" x14ac:dyDescent="0.3">
      <c r="A61" s="150"/>
      <c r="B61" s="243"/>
      <c r="C61" s="244"/>
      <c r="D61" s="245"/>
      <c r="E61" s="246"/>
      <c r="F61" s="243"/>
      <c r="G61" s="290"/>
      <c r="H61" s="245"/>
      <c r="I61" s="244"/>
      <c r="J61" s="122">
        <f t="shared" si="0"/>
        <v>0</v>
      </c>
      <c r="K61" s="244"/>
      <c r="L61" s="245"/>
      <c r="M61" s="246"/>
      <c r="N61" s="243"/>
      <c r="O61" s="290"/>
      <c r="P61" s="244"/>
      <c r="Q61" s="245"/>
      <c r="R61" s="246"/>
      <c r="S61" s="243"/>
      <c r="T61" s="290"/>
      <c r="U61" s="247"/>
      <c r="V61" s="125"/>
    </row>
    <row r="62" spans="1:22" ht="16.5" x14ac:dyDescent="0.3">
      <c r="A62" s="63" t="s">
        <v>199</v>
      </c>
      <c r="B62" s="136"/>
      <c r="C62" s="137"/>
      <c r="D62" s="138"/>
      <c r="E62" s="139"/>
      <c r="F62" s="136"/>
      <c r="G62" s="263"/>
      <c r="H62" s="138"/>
      <c r="I62" s="137"/>
      <c r="J62" s="98">
        <f t="shared" si="0"/>
        <v>0</v>
      </c>
      <c r="K62" s="137"/>
      <c r="L62" s="138"/>
      <c r="M62" s="139"/>
      <c r="N62" s="136"/>
      <c r="O62" s="263"/>
      <c r="P62" s="137"/>
      <c r="Q62" s="138"/>
      <c r="R62" s="139"/>
      <c r="S62" s="136"/>
      <c r="T62" s="263"/>
      <c r="U62" s="248"/>
      <c r="V62" s="125"/>
    </row>
    <row r="63" spans="1:22" ht="16.5" x14ac:dyDescent="0.3">
      <c r="A63" s="72" t="s">
        <v>36</v>
      </c>
      <c r="B63" s="136">
        <f>'DAY29'!H63</f>
        <v>0</v>
      </c>
      <c r="C63" s="137">
        <v>0</v>
      </c>
      <c r="D63" s="138">
        <v>0</v>
      </c>
      <c r="E63" s="139">
        <v>0</v>
      </c>
      <c r="F63" s="136">
        <v>0</v>
      </c>
      <c r="G63" s="263">
        <v>0</v>
      </c>
      <c r="H63" s="138">
        <f>+(Table132[[#This Row],[OPENING ]]+Table132[[#This Row],[RECEIPTS]]+Table132[[#This Row],[RETURNS]])-(Table132[[#This Row],[EXCHANGED]]+Table132[[#This Row],[SALES]]+Table132[[#This Row],[ISSUES]])</f>
        <v>0</v>
      </c>
      <c r="I63" s="137">
        <v>0</v>
      </c>
      <c r="J63" s="98">
        <f t="shared" si="0"/>
        <v>0</v>
      </c>
      <c r="K63" s="137">
        <f>+'DAY29'!K63+'DAY30'!C63</f>
        <v>0</v>
      </c>
      <c r="L63" s="138">
        <f>+'DAY29'!L63+'DAY30'!D63</f>
        <v>0</v>
      </c>
      <c r="M63" s="139">
        <f>+'DAY29'!M63+'DAY30'!E63</f>
        <v>0</v>
      </c>
      <c r="N63" s="136">
        <f>+'DAY29'!N63+'DAY30'!F63</f>
        <v>0</v>
      </c>
      <c r="O63" s="263">
        <f>+'DAY29'!O63+'DAY30'!G63</f>
        <v>0</v>
      </c>
      <c r="P63" s="137">
        <f>+K63/30</f>
        <v>0</v>
      </c>
      <c r="Q63" s="138">
        <f>+L63/30</f>
        <v>0</v>
      </c>
      <c r="R63" s="139">
        <f>+M63/30</f>
        <v>0</v>
      </c>
      <c r="S63" s="136">
        <f>+N63/30</f>
        <v>0</v>
      </c>
      <c r="T63" s="263">
        <f>+K63/30</f>
        <v>0</v>
      </c>
      <c r="U63" s="248">
        <f t="shared" si="1"/>
        <v>0</v>
      </c>
      <c r="V63" s="125"/>
    </row>
    <row r="64" spans="1:22" ht="16.5" x14ac:dyDescent="0.3">
      <c r="A64" s="72" t="s">
        <v>37</v>
      </c>
      <c r="B64" s="136">
        <f>'DAY29'!H64</f>
        <v>0</v>
      </c>
      <c r="C64" s="137">
        <v>0</v>
      </c>
      <c r="D64" s="138">
        <v>0</v>
      </c>
      <c r="E64" s="139">
        <v>0</v>
      </c>
      <c r="F64" s="136">
        <v>0</v>
      </c>
      <c r="G64" s="263">
        <v>0</v>
      </c>
      <c r="H64" s="138">
        <f>+(Table132[[#This Row],[OPENING ]]+Table132[[#This Row],[RECEIPTS]]+Table132[[#This Row],[RETURNS]])-(Table132[[#This Row],[EXCHANGED]]+Table132[[#This Row],[SALES]]+Table132[[#This Row],[ISSUES]])</f>
        <v>0</v>
      </c>
      <c r="I64" s="137">
        <v>0</v>
      </c>
      <c r="J64" s="98">
        <f t="shared" si="0"/>
        <v>0</v>
      </c>
      <c r="K64" s="137">
        <f>+'DAY29'!K64+'DAY30'!C64</f>
        <v>0</v>
      </c>
      <c r="L64" s="138">
        <f>+'DAY29'!L64+'DAY30'!D64</f>
        <v>0</v>
      </c>
      <c r="M64" s="139">
        <f>+'DAY29'!M64+'DAY30'!E64</f>
        <v>0</v>
      </c>
      <c r="N64" s="136">
        <f>+'DAY29'!N64+'DAY30'!F64</f>
        <v>0</v>
      </c>
      <c r="O64" s="263">
        <f>+'DAY29'!O64+'DAY30'!G64</f>
        <v>0</v>
      </c>
      <c r="P64" s="137">
        <f t="shared" ref="P64:P79" si="20">+K64/30</f>
        <v>0</v>
      </c>
      <c r="Q64" s="138">
        <f t="shared" ref="Q64:Q79" si="21">+L64/30</f>
        <v>0</v>
      </c>
      <c r="R64" s="139">
        <f t="shared" ref="R64:R79" si="22">+M64/30</f>
        <v>0</v>
      </c>
      <c r="S64" s="136">
        <f t="shared" ref="S64:S79" si="23">+N64/30</f>
        <v>0</v>
      </c>
      <c r="T64" s="263">
        <f t="shared" ref="T64:T79" si="24">+K64/30</f>
        <v>0</v>
      </c>
      <c r="U64" s="248">
        <f t="shared" si="1"/>
        <v>0</v>
      </c>
      <c r="V64" s="125"/>
    </row>
    <row r="65" spans="1:22" ht="16.5" x14ac:dyDescent="0.3">
      <c r="A65" s="72" t="s">
        <v>38</v>
      </c>
      <c r="B65" s="136">
        <f>'DAY29'!H65</f>
        <v>0</v>
      </c>
      <c r="C65" s="137">
        <v>0</v>
      </c>
      <c r="D65" s="138">
        <v>0</v>
      </c>
      <c r="E65" s="139">
        <v>0</v>
      </c>
      <c r="F65" s="136">
        <v>0</v>
      </c>
      <c r="G65" s="263">
        <v>0</v>
      </c>
      <c r="H65" s="138">
        <f>+(Table132[[#This Row],[OPENING ]]+Table132[[#This Row],[RECEIPTS]]+Table132[[#This Row],[RETURNS]])-(Table132[[#This Row],[EXCHANGED]]+Table132[[#This Row],[SALES]]+Table132[[#This Row],[ISSUES]])</f>
        <v>0</v>
      </c>
      <c r="I65" s="137">
        <v>0</v>
      </c>
      <c r="J65" s="98">
        <f t="shared" si="0"/>
        <v>0</v>
      </c>
      <c r="K65" s="137">
        <f>+'DAY29'!K65+'DAY30'!C65</f>
        <v>0</v>
      </c>
      <c r="L65" s="138">
        <f>+'DAY29'!L65+'DAY30'!D65</f>
        <v>0</v>
      </c>
      <c r="M65" s="139">
        <f>+'DAY29'!M65+'DAY30'!E65</f>
        <v>0</v>
      </c>
      <c r="N65" s="136">
        <f>+'DAY29'!N65+'DAY30'!F65</f>
        <v>0</v>
      </c>
      <c r="O65" s="263">
        <f>+'DAY29'!O65+'DAY30'!G65</f>
        <v>0</v>
      </c>
      <c r="P65" s="137">
        <f t="shared" si="20"/>
        <v>0</v>
      </c>
      <c r="Q65" s="138">
        <f t="shared" si="21"/>
        <v>0</v>
      </c>
      <c r="R65" s="139">
        <f t="shared" si="22"/>
        <v>0</v>
      </c>
      <c r="S65" s="136">
        <f t="shared" si="23"/>
        <v>0</v>
      </c>
      <c r="T65" s="263">
        <f t="shared" si="24"/>
        <v>0</v>
      </c>
      <c r="U65" s="248">
        <f t="shared" si="1"/>
        <v>0</v>
      </c>
      <c r="V65" s="125"/>
    </row>
    <row r="66" spans="1:22" ht="16.5" x14ac:dyDescent="0.3">
      <c r="A66" s="72" t="s">
        <v>39</v>
      </c>
      <c r="B66" s="136">
        <f>'DAY29'!H66</f>
        <v>0</v>
      </c>
      <c r="C66" s="137">
        <v>0</v>
      </c>
      <c r="D66" s="138">
        <v>0</v>
      </c>
      <c r="E66" s="139">
        <v>0</v>
      </c>
      <c r="F66" s="136">
        <v>0</v>
      </c>
      <c r="G66" s="263">
        <v>0</v>
      </c>
      <c r="H66" s="138">
        <f>+(Table132[[#This Row],[OPENING ]]+Table132[[#This Row],[RECEIPTS]]+Table132[[#This Row],[RETURNS]])-(Table132[[#This Row],[EXCHANGED]]+Table132[[#This Row],[SALES]]+Table132[[#This Row],[ISSUES]])</f>
        <v>0</v>
      </c>
      <c r="I66" s="137">
        <v>0</v>
      </c>
      <c r="J66" s="98">
        <f t="shared" si="0"/>
        <v>0</v>
      </c>
      <c r="K66" s="137">
        <f>+'DAY29'!K66+'DAY30'!C66</f>
        <v>0</v>
      </c>
      <c r="L66" s="138">
        <f>+'DAY29'!L66+'DAY30'!D66</f>
        <v>0</v>
      </c>
      <c r="M66" s="139">
        <f>+'DAY29'!M66+'DAY30'!E66</f>
        <v>0</v>
      </c>
      <c r="N66" s="136">
        <f>+'DAY29'!N66+'DAY30'!F66</f>
        <v>0</v>
      </c>
      <c r="O66" s="263">
        <f>+'DAY29'!O66+'DAY30'!G66</f>
        <v>0</v>
      </c>
      <c r="P66" s="137">
        <f t="shared" si="20"/>
        <v>0</v>
      </c>
      <c r="Q66" s="138">
        <f t="shared" si="21"/>
        <v>0</v>
      </c>
      <c r="R66" s="139">
        <f t="shared" si="22"/>
        <v>0</v>
      </c>
      <c r="S66" s="136">
        <f t="shared" si="23"/>
        <v>0</v>
      </c>
      <c r="T66" s="263">
        <f t="shared" si="24"/>
        <v>0</v>
      </c>
      <c r="U66" s="248">
        <f t="shared" si="1"/>
        <v>0</v>
      </c>
      <c r="V66" s="125"/>
    </row>
    <row r="67" spans="1:22" ht="16.5" x14ac:dyDescent="0.3">
      <c r="A67" s="72" t="s">
        <v>40</v>
      </c>
      <c r="B67" s="136">
        <f>'DAY29'!H67</f>
        <v>0</v>
      </c>
      <c r="C67" s="137">
        <v>0</v>
      </c>
      <c r="D67" s="138">
        <v>0</v>
      </c>
      <c r="E67" s="139">
        <v>0</v>
      </c>
      <c r="F67" s="136">
        <v>0</v>
      </c>
      <c r="G67" s="263">
        <v>0</v>
      </c>
      <c r="H67" s="138">
        <f>+(Table132[[#This Row],[OPENING ]]+Table132[[#This Row],[RECEIPTS]]+Table132[[#This Row],[RETURNS]])-(Table132[[#This Row],[EXCHANGED]]+Table132[[#This Row],[SALES]]+Table132[[#This Row],[ISSUES]])</f>
        <v>0</v>
      </c>
      <c r="I67" s="137">
        <v>0</v>
      </c>
      <c r="J67" s="98">
        <f t="shared" si="0"/>
        <v>0</v>
      </c>
      <c r="K67" s="137">
        <f>+'DAY29'!K67+'DAY30'!C67</f>
        <v>0</v>
      </c>
      <c r="L67" s="138">
        <f>+'DAY29'!L67+'DAY30'!D67</f>
        <v>0</v>
      </c>
      <c r="M67" s="139">
        <f>+'DAY29'!M67+'DAY30'!E67</f>
        <v>0</v>
      </c>
      <c r="N67" s="136">
        <f>+'DAY29'!N67+'DAY30'!F67</f>
        <v>0</v>
      </c>
      <c r="O67" s="263">
        <f>+'DAY29'!O67+'DAY30'!G67</f>
        <v>0</v>
      </c>
      <c r="P67" s="137">
        <f t="shared" si="20"/>
        <v>0</v>
      </c>
      <c r="Q67" s="138">
        <f t="shared" si="21"/>
        <v>0</v>
      </c>
      <c r="R67" s="139">
        <f t="shared" si="22"/>
        <v>0</v>
      </c>
      <c r="S67" s="136">
        <f t="shared" si="23"/>
        <v>0</v>
      </c>
      <c r="T67" s="263">
        <f t="shared" si="24"/>
        <v>0</v>
      </c>
      <c r="U67" s="248">
        <f t="shared" si="1"/>
        <v>0</v>
      </c>
      <c r="V67" s="125"/>
    </row>
    <row r="68" spans="1:22" ht="16.5" x14ac:dyDescent="0.3">
      <c r="A68" s="72" t="s">
        <v>193</v>
      </c>
      <c r="B68" s="136">
        <f>'DAY29'!H68</f>
        <v>3388.4</v>
      </c>
      <c r="C68" s="137">
        <v>0</v>
      </c>
      <c r="D68" s="138">
        <v>0</v>
      </c>
      <c r="E68" s="139">
        <v>0</v>
      </c>
      <c r="F68" s="136">
        <v>0</v>
      </c>
      <c r="G68" s="263">
        <v>0</v>
      </c>
      <c r="H68" s="138">
        <f>+(Table132[[#This Row],[OPENING ]]+Table132[[#This Row],[RECEIPTS]]+Table132[[#This Row],[RETURNS]])-(Table132[[#This Row],[EXCHANGED]]+Table132[[#This Row],[SALES]]+Table132[[#This Row],[ISSUES]])</f>
        <v>3388.4</v>
      </c>
      <c r="I68" s="137">
        <v>0</v>
      </c>
      <c r="J68" s="98">
        <f t="shared" si="0"/>
        <v>-3388.4</v>
      </c>
      <c r="K68" s="137">
        <f>+'DAY29'!K68+'DAY30'!C68</f>
        <v>0</v>
      </c>
      <c r="L68" s="138">
        <f>+'DAY29'!L68+'DAY30'!D68</f>
        <v>0</v>
      </c>
      <c r="M68" s="139">
        <f>+'DAY29'!M68+'DAY30'!E68</f>
        <v>0</v>
      </c>
      <c r="N68" s="136">
        <f>+'DAY29'!N68+'DAY30'!F68</f>
        <v>0</v>
      </c>
      <c r="O68" s="263">
        <f>+'DAY29'!O68+'DAY30'!G68</f>
        <v>0</v>
      </c>
      <c r="P68" s="137">
        <f t="shared" si="20"/>
        <v>0</v>
      </c>
      <c r="Q68" s="138">
        <f t="shared" si="21"/>
        <v>0</v>
      </c>
      <c r="R68" s="139">
        <f t="shared" si="22"/>
        <v>0</v>
      </c>
      <c r="S68" s="136">
        <f t="shared" si="23"/>
        <v>0</v>
      </c>
      <c r="T68" s="263">
        <f t="shared" si="24"/>
        <v>0</v>
      </c>
      <c r="U68" s="248">
        <f t="shared" si="1"/>
        <v>0</v>
      </c>
      <c r="V68" s="125"/>
    </row>
    <row r="69" spans="1:22" ht="16.5" x14ac:dyDescent="0.3">
      <c r="A69" s="72" t="s">
        <v>41</v>
      </c>
      <c r="B69" s="136">
        <f>'DAY29'!H69</f>
        <v>0</v>
      </c>
      <c r="C69" s="137">
        <v>0</v>
      </c>
      <c r="D69" s="138">
        <v>0</v>
      </c>
      <c r="E69" s="139">
        <v>0</v>
      </c>
      <c r="F69" s="136">
        <v>0</v>
      </c>
      <c r="G69" s="263">
        <v>0</v>
      </c>
      <c r="H69" s="138">
        <f>+(Table132[[#This Row],[OPENING ]]+Table132[[#This Row],[RECEIPTS]]+Table132[[#This Row],[RETURNS]])-(Table132[[#This Row],[EXCHANGED]]+Table132[[#This Row],[SALES]]+Table132[[#This Row],[ISSUES]])</f>
        <v>0</v>
      </c>
      <c r="I69" s="137">
        <v>0</v>
      </c>
      <c r="J69" s="98">
        <f t="shared" si="0"/>
        <v>0</v>
      </c>
      <c r="K69" s="137">
        <f>+'DAY29'!K69+'DAY30'!C69</f>
        <v>0</v>
      </c>
      <c r="L69" s="138">
        <f>+'DAY29'!L69+'DAY30'!D69</f>
        <v>0</v>
      </c>
      <c r="M69" s="139">
        <f>+'DAY29'!M69+'DAY30'!E69</f>
        <v>0</v>
      </c>
      <c r="N69" s="136">
        <f>+'DAY29'!N69+'DAY30'!F69</f>
        <v>0</v>
      </c>
      <c r="O69" s="263">
        <f>+'DAY29'!O69+'DAY30'!G69</f>
        <v>0</v>
      </c>
      <c r="P69" s="137">
        <f t="shared" si="20"/>
        <v>0</v>
      </c>
      <c r="Q69" s="138">
        <f t="shared" si="21"/>
        <v>0</v>
      </c>
      <c r="R69" s="139">
        <f t="shared" si="22"/>
        <v>0</v>
      </c>
      <c r="S69" s="136">
        <f t="shared" si="23"/>
        <v>0</v>
      </c>
      <c r="T69" s="263">
        <f t="shared" si="24"/>
        <v>0</v>
      </c>
      <c r="U69" s="248">
        <f t="shared" ref="U69:U132" si="25">IFERROR(+H69/(P69+Q69+R69+S69+T69),0)</f>
        <v>0</v>
      </c>
      <c r="V69" s="125"/>
    </row>
    <row r="70" spans="1:22" ht="16.5" x14ac:dyDescent="0.3">
      <c r="A70" s="72" t="s">
        <v>144</v>
      </c>
      <c r="B70" s="136">
        <f>'DAY29'!H70</f>
        <v>0</v>
      </c>
      <c r="C70" s="137">
        <v>0</v>
      </c>
      <c r="D70" s="138">
        <v>0</v>
      </c>
      <c r="E70" s="139">
        <v>0</v>
      </c>
      <c r="F70" s="136">
        <v>0</v>
      </c>
      <c r="G70" s="263">
        <v>0</v>
      </c>
      <c r="H70" s="138">
        <f>+(Table132[[#This Row],[OPENING ]]+Table132[[#This Row],[RECEIPTS]]+Table132[[#This Row],[RETURNS]])-(Table132[[#This Row],[EXCHANGED]]+Table132[[#This Row],[SALES]]+Table132[[#This Row],[ISSUES]])</f>
        <v>0</v>
      </c>
      <c r="I70" s="137">
        <v>0</v>
      </c>
      <c r="J70" s="98">
        <f t="shared" si="0"/>
        <v>0</v>
      </c>
      <c r="K70" s="137">
        <f>+'DAY29'!K70+'DAY30'!C70</f>
        <v>0</v>
      </c>
      <c r="L70" s="138">
        <f>+'DAY29'!L70+'DAY30'!D70</f>
        <v>0</v>
      </c>
      <c r="M70" s="139">
        <f>+'DAY29'!M70+'DAY30'!E70</f>
        <v>0</v>
      </c>
      <c r="N70" s="136">
        <f>+'DAY29'!N70+'DAY30'!F70</f>
        <v>0</v>
      </c>
      <c r="O70" s="263">
        <f>+'DAY29'!O70+'DAY30'!G70</f>
        <v>0</v>
      </c>
      <c r="P70" s="137">
        <f t="shared" si="20"/>
        <v>0</v>
      </c>
      <c r="Q70" s="138">
        <f t="shared" si="21"/>
        <v>0</v>
      </c>
      <c r="R70" s="139">
        <f t="shared" si="22"/>
        <v>0</v>
      </c>
      <c r="S70" s="136">
        <f t="shared" si="23"/>
        <v>0</v>
      </c>
      <c r="T70" s="263">
        <f t="shared" si="24"/>
        <v>0</v>
      </c>
      <c r="U70" s="248">
        <f t="shared" si="25"/>
        <v>0</v>
      </c>
      <c r="V70" s="125"/>
    </row>
    <row r="71" spans="1:22" ht="16.5" x14ac:dyDescent="0.3">
      <c r="A71" s="72" t="s">
        <v>204</v>
      </c>
      <c r="B71" s="136">
        <f>'DAY29'!H71</f>
        <v>0</v>
      </c>
      <c r="C71" s="137">
        <v>0</v>
      </c>
      <c r="D71" s="138">
        <v>0</v>
      </c>
      <c r="E71" s="139">
        <v>0</v>
      </c>
      <c r="F71" s="136">
        <v>0</v>
      </c>
      <c r="G71" s="263">
        <v>0</v>
      </c>
      <c r="H71" s="138">
        <f>+(Table132[[#This Row],[OPENING ]]+Table132[[#This Row],[RECEIPTS]]+Table132[[#This Row],[RETURNS]])-(Table132[[#This Row],[EXCHANGED]]+Table132[[#This Row],[SALES]]+Table132[[#This Row],[ISSUES]])</f>
        <v>0</v>
      </c>
      <c r="I71" s="137">
        <v>0</v>
      </c>
      <c r="J71" s="98">
        <f t="shared" si="0"/>
        <v>0</v>
      </c>
      <c r="K71" s="137">
        <f>+'DAY29'!K71+'DAY30'!C71</f>
        <v>0</v>
      </c>
      <c r="L71" s="138">
        <f>+'DAY29'!L71+'DAY30'!D71</f>
        <v>0</v>
      </c>
      <c r="M71" s="139">
        <f>+'DAY29'!M71+'DAY30'!E71</f>
        <v>0</v>
      </c>
      <c r="N71" s="136">
        <f>+'DAY29'!N71+'DAY30'!F71</f>
        <v>0</v>
      </c>
      <c r="O71" s="263">
        <f>+'DAY29'!O71+'DAY30'!G71</f>
        <v>0</v>
      </c>
      <c r="P71" s="137">
        <f t="shared" si="20"/>
        <v>0</v>
      </c>
      <c r="Q71" s="138">
        <f t="shared" si="21"/>
        <v>0</v>
      </c>
      <c r="R71" s="139">
        <f t="shared" si="22"/>
        <v>0</v>
      </c>
      <c r="S71" s="136">
        <f t="shared" si="23"/>
        <v>0</v>
      </c>
      <c r="T71" s="263">
        <f t="shared" si="24"/>
        <v>0</v>
      </c>
      <c r="U71" s="248">
        <f t="shared" si="25"/>
        <v>0</v>
      </c>
      <c r="V71" s="125"/>
    </row>
    <row r="72" spans="1:22" ht="16.5" x14ac:dyDescent="0.3">
      <c r="A72" s="72" t="s">
        <v>207</v>
      </c>
      <c r="B72" s="136">
        <f>'DAY29'!H72</f>
        <v>0</v>
      </c>
      <c r="C72" s="137">
        <v>0</v>
      </c>
      <c r="D72" s="138">
        <v>0</v>
      </c>
      <c r="E72" s="139">
        <v>0</v>
      </c>
      <c r="F72" s="136">
        <v>0</v>
      </c>
      <c r="G72" s="263">
        <v>0</v>
      </c>
      <c r="H72" s="138">
        <f>+(Table132[[#This Row],[OPENING ]]+Table132[[#This Row],[RECEIPTS]]+Table132[[#This Row],[RETURNS]])-(Table132[[#This Row],[EXCHANGED]]+Table132[[#This Row],[SALES]]+Table132[[#This Row],[ISSUES]])</f>
        <v>0</v>
      </c>
      <c r="I72" s="137">
        <v>0</v>
      </c>
      <c r="J72" s="98">
        <f t="shared" si="0"/>
        <v>0</v>
      </c>
      <c r="K72" s="137">
        <f>+'DAY29'!K72+'DAY30'!C72</f>
        <v>0</v>
      </c>
      <c r="L72" s="138">
        <f>+'DAY29'!L72+'DAY30'!D72</f>
        <v>0</v>
      </c>
      <c r="M72" s="139">
        <f>+'DAY29'!M72+'DAY30'!E72</f>
        <v>0</v>
      </c>
      <c r="N72" s="136">
        <f>+'DAY29'!N72+'DAY30'!F72</f>
        <v>0</v>
      </c>
      <c r="O72" s="263">
        <f>+'DAY29'!O72+'DAY30'!G72</f>
        <v>0</v>
      </c>
      <c r="P72" s="137">
        <f t="shared" si="20"/>
        <v>0</v>
      </c>
      <c r="Q72" s="138">
        <f t="shared" si="21"/>
        <v>0</v>
      </c>
      <c r="R72" s="139">
        <f t="shared" si="22"/>
        <v>0</v>
      </c>
      <c r="S72" s="136">
        <f t="shared" si="23"/>
        <v>0</v>
      </c>
      <c r="T72" s="263">
        <f t="shared" si="24"/>
        <v>0</v>
      </c>
      <c r="U72" s="248">
        <f t="shared" si="25"/>
        <v>0</v>
      </c>
      <c r="V72" s="125"/>
    </row>
    <row r="73" spans="1:22" ht="16.5" x14ac:dyDescent="0.3">
      <c r="A73" s="72" t="s">
        <v>208</v>
      </c>
      <c r="B73" s="136">
        <f>'DAY29'!H73</f>
        <v>0</v>
      </c>
      <c r="C73" s="137">
        <v>0</v>
      </c>
      <c r="D73" s="138">
        <v>0</v>
      </c>
      <c r="E73" s="139">
        <v>0</v>
      </c>
      <c r="F73" s="136">
        <v>0</v>
      </c>
      <c r="G73" s="263">
        <v>0</v>
      </c>
      <c r="H73" s="138">
        <f>+(Table132[[#This Row],[OPENING ]]+Table132[[#This Row],[RECEIPTS]]+Table132[[#This Row],[RETURNS]])-(Table132[[#This Row],[EXCHANGED]]+Table132[[#This Row],[SALES]]+Table132[[#This Row],[ISSUES]])</f>
        <v>0</v>
      </c>
      <c r="I73" s="137">
        <v>0</v>
      </c>
      <c r="J73" s="98">
        <f t="shared" si="0"/>
        <v>0</v>
      </c>
      <c r="K73" s="137">
        <f>+'DAY29'!K73+'DAY30'!C73</f>
        <v>0</v>
      </c>
      <c r="L73" s="138">
        <f>+'DAY29'!L73+'DAY30'!D73</f>
        <v>0</v>
      </c>
      <c r="M73" s="139">
        <f>+'DAY29'!M73+'DAY30'!E73</f>
        <v>0</v>
      </c>
      <c r="N73" s="136">
        <f>+'DAY29'!N73+'DAY30'!F73</f>
        <v>0</v>
      </c>
      <c r="O73" s="263">
        <f>+'DAY29'!O73+'DAY30'!G73</f>
        <v>0</v>
      </c>
      <c r="P73" s="137">
        <f t="shared" si="20"/>
        <v>0</v>
      </c>
      <c r="Q73" s="138">
        <f t="shared" si="21"/>
        <v>0</v>
      </c>
      <c r="R73" s="139">
        <f t="shared" si="22"/>
        <v>0</v>
      </c>
      <c r="S73" s="136">
        <f t="shared" si="23"/>
        <v>0</v>
      </c>
      <c r="T73" s="263">
        <f t="shared" si="24"/>
        <v>0</v>
      </c>
      <c r="U73" s="248">
        <f t="shared" si="25"/>
        <v>0</v>
      </c>
      <c r="V73" s="125"/>
    </row>
    <row r="74" spans="1:22" ht="16.5" x14ac:dyDescent="0.3">
      <c r="A74" s="72" t="s">
        <v>216</v>
      </c>
      <c r="B74" s="136">
        <f>'DAY29'!H74</f>
        <v>0</v>
      </c>
      <c r="C74" s="137">
        <v>0</v>
      </c>
      <c r="D74" s="138">
        <v>0</v>
      </c>
      <c r="E74" s="139">
        <v>0</v>
      </c>
      <c r="F74" s="136">
        <v>0</v>
      </c>
      <c r="G74" s="263">
        <v>0</v>
      </c>
      <c r="H74" s="138">
        <f>+(Table132[[#This Row],[OPENING ]]+Table132[[#This Row],[RECEIPTS]]+Table132[[#This Row],[RETURNS]])-(Table132[[#This Row],[EXCHANGED]]+Table132[[#This Row],[SALES]]+Table132[[#This Row],[ISSUES]])</f>
        <v>0</v>
      </c>
      <c r="I74" s="137">
        <v>0</v>
      </c>
      <c r="J74" s="98">
        <f t="shared" si="0"/>
        <v>0</v>
      </c>
      <c r="K74" s="137">
        <f>+'DAY29'!K74+'DAY30'!C74</f>
        <v>0</v>
      </c>
      <c r="L74" s="138">
        <f>+'DAY29'!L74+'DAY30'!D74</f>
        <v>0</v>
      </c>
      <c r="M74" s="139">
        <f>+'DAY29'!M74+'DAY30'!E74</f>
        <v>0</v>
      </c>
      <c r="N74" s="136">
        <f>+'DAY29'!N74+'DAY30'!F74</f>
        <v>0</v>
      </c>
      <c r="O74" s="263">
        <f>+'DAY29'!O74+'DAY30'!G74</f>
        <v>0</v>
      </c>
      <c r="P74" s="137">
        <f t="shared" si="20"/>
        <v>0</v>
      </c>
      <c r="Q74" s="138">
        <f t="shared" si="21"/>
        <v>0</v>
      </c>
      <c r="R74" s="139">
        <f t="shared" si="22"/>
        <v>0</v>
      </c>
      <c r="S74" s="136">
        <f t="shared" si="23"/>
        <v>0</v>
      </c>
      <c r="T74" s="263">
        <f t="shared" si="24"/>
        <v>0</v>
      </c>
      <c r="U74" s="248">
        <f t="shared" si="25"/>
        <v>0</v>
      </c>
      <c r="V74" s="125"/>
    </row>
    <row r="75" spans="1:22" ht="16.5" x14ac:dyDescent="0.3">
      <c r="A75" s="72" t="s">
        <v>209</v>
      </c>
      <c r="B75" s="136">
        <f>'DAY29'!H75</f>
        <v>0</v>
      </c>
      <c r="C75" s="137">
        <v>0</v>
      </c>
      <c r="D75" s="138">
        <v>0</v>
      </c>
      <c r="E75" s="139">
        <v>0</v>
      </c>
      <c r="F75" s="136">
        <v>0</v>
      </c>
      <c r="G75" s="263">
        <v>0</v>
      </c>
      <c r="H75" s="138">
        <f>+(Table132[[#This Row],[OPENING ]]+Table132[[#This Row],[RECEIPTS]]+Table132[[#This Row],[RETURNS]])-(Table132[[#This Row],[EXCHANGED]]+Table132[[#This Row],[SALES]]+Table132[[#This Row],[ISSUES]])</f>
        <v>0</v>
      </c>
      <c r="I75" s="137">
        <v>0</v>
      </c>
      <c r="J75" s="98">
        <f t="shared" si="0"/>
        <v>0</v>
      </c>
      <c r="K75" s="137">
        <f>+'DAY29'!K75+'DAY30'!C75</f>
        <v>0</v>
      </c>
      <c r="L75" s="138">
        <f>+'DAY29'!L75+'DAY30'!D75</f>
        <v>0</v>
      </c>
      <c r="M75" s="139">
        <f>+'DAY29'!M75+'DAY30'!E75</f>
        <v>0</v>
      </c>
      <c r="N75" s="136">
        <f>+'DAY29'!N75+'DAY30'!F75</f>
        <v>0</v>
      </c>
      <c r="O75" s="263">
        <f>+'DAY29'!O75+'DAY30'!G75</f>
        <v>0</v>
      </c>
      <c r="P75" s="137">
        <f t="shared" si="20"/>
        <v>0</v>
      </c>
      <c r="Q75" s="138">
        <f t="shared" si="21"/>
        <v>0</v>
      </c>
      <c r="R75" s="139">
        <f t="shared" si="22"/>
        <v>0</v>
      </c>
      <c r="S75" s="136">
        <f t="shared" si="23"/>
        <v>0</v>
      </c>
      <c r="T75" s="263">
        <f t="shared" si="24"/>
        <v>0</v>
      </c>
      <c r="U75" s="248">
        <f t="shared" si="25"/>
        <v>0</v>
      </c>
      <c r="V75" s="125"/>
    </row>
    <row r="76" spans="1:22" ht="16.5" x14ac:dyDescent="0.3">
      <c r="A76" s="72" t="s">
        <v>228</v>
      </c>
      <c r="B76" s="136">
        <f>'DAY29'!H76</f>
        <v>0</v>
      </c>
      <c r="C76" s="137">
        <v>0</v>
      </c>
      <c r="D76" s="138">
        <v>0</v>
      </c>
      <c r="E76" s="139">
        <v>0</v>
      </c>
      <c r="F76" s="136">
        <v>0</v>
      </c>
      <c r="G76" s="263">
        <v>0</v>
      </c>
      <c r="H76" s="138">
        <f>+(Table132[[#This Row],[OPENING ]]+Table132[[#This Row],[RECEIPTS]]+Table132[[#This Row],[RETURNS]])-(Table132[[#This Row],[EXCHANGED]]+Table132[[#This Row],[SALES]]+Table132[[#This Row],[ISSUES]])</f>
        <v>0</v>
      </c>
      <c r="I76" s="137">
        <v>0</v>
      </c>
      <c r="J76" s="98">
        <f t="shared" si="0"/>
        <v>0</v>
      </c>
      <c r="K76" s="137">
        <f>+'DAY29'!K76+'DAY30'!C76</f>
        <v>0</v>
      </c>
      <c r="L76" s="138">
        <f>+'DAY29'!L76+'DAY30'!D76</f>
        <v>0</v>
      </c>
      <c r="M76" s="139">
        <f>+'DAY29'!M76+'DAY30'!E76</f>
        <v>0</v>
      </c>
      <c r="N76" s="136">
        <f>+'DAY29'!N76+'DAY30'!F76</f>
        <v>0</v>
      </c>
      <c r="O76" s="263">
        <f>+'DAY29'!O76+'DAY30'!G76</f>
        <v>0</v>
      </c>
      <c r="P76" s="137">
        <f t="shared" si="20"/>
        <v>0</v>
      </c>
      <c r="Q76" s="138">
        <f t="shared" si="21"/>
        <v>0</v>
      </c>
      <c r="R76" s="139">
        <f t="shared" si="22"/>
        <v>0</v>
      </c>
      <c r="S76" s="136">
        <f t="shared" si="23"/>
        <v>0</v>
      </c>
      <c r="T76" s="263">
        <f t="shared" si="24"/>
        <v>0</v>
      </c>
      <c r="U76" s="248">
        <f t="shared" si="25"/>
        <v>0</v>
      </c>
      <c r="V76" s="125"/>
    </row>
    <row r="77" spans="1:22" ht="16.5" x14ac:dyDescent="0.3">
      <c r="A77" s="72"/>
      <c r="B77" s="136">
        <f>'DAY29'!H77</f>
        <v>0</v>
      </c>
      <c r="C77" s="137">
        <v>0</v>
      </c>
      <c r="D77" s="138">
        <v>0</v>
      </c>
      <c r="E77" s="139">
        <v>0</v>
      </c>
      <c r="F77" s="136">
        <v>0</v>
      </c>
      <c r="G77" s="263">
        <v>0</v>
      </c>
      <c r="H77" s="138">
        <f>+(Table132[[#This Row],[OPENING ]]+Table132[[#This Row],[RECEIPTS]]+Table132[[#This Row],[RETURNS]])-(Table132[[#This Row],[EXCHANGED]]+Table132[[#This Row],[SALES]]+Table132[[#This Row],[ISSUES]])</f>
        <v>0</v>
      </c>
      <c r="I77" s="137">
        <v>0</v>
      </c>
      <c r="J77" s="98">
        <f t="shared" ref="J77:J156" si="26">+I77-H77</f>
        <v>0</v>
      </c>
      <c r="K77" s="137">
        <f>+'DAY29'!K77+'DAY30'!C77</f>
        <v>0</v>
      </c>
      <c r="L77" s="138">
        <f>+'DAY29'!L77+'DAY30'!D77</f>
        <v>0</v>
      </c>
      <c r="M77" s="139">
        <f>+'DAY29'!M77+'DAY30'!E77</f>
        <v>0</v>
      </c>
      <c r="N77" s="136">
        <f>+'DAY29'!N77+'DAY30'!F77</f>
        <v>0</v>
      </c>
      <c r="O77" s="263">
        <f>+'DAY29'!O77+'DAY30'!G77</f>
        <v>0</v>
      </c>
      <c r="P77" s="137">
        <f t="shared" si="20"/>
        <v>0</v>
      </c>
      <c r="Q77" s="138">
        <f t="shared" si="21"/>
        <v>0</v>
      </c>
      <c r="R77" s="139">
        <f t="shared" si="22"/>
        <v>0</v>
      </c>
      <c r="S77" s="136">
        <f t="shared" si="23"/>
        <v>0</v>
      </c>
      <c r="T77" s="263">
        <f t="shared" si="24"/>
        <v>0</v>
      </c>
      <c r="U77" s="248">
        <f t="shared" si="25"/>
        <v>0</v>
      </c>
      <c r="V77" s="125"/>
    </row>
    <row r="78" spans="1:22" ht="16.5" x14ac:dyDescent="0.3">
      <c r="A78" s="60"/>
      <c r="B78" s="136">
        <f>'DAY29'!H78</f>
        <v>0</v>
      </c>
      <c r="C78" s="137">
        <v>0</v>
      </c>
      <c r="D78" s="138">
        <v>0</v>
      </c>
      <c r="E78" s="139">
        <v>0</v>
      </c>
      <c r="F78" s="136">
        <v>0</v>
      </c>
      <c r="G78" s="263">
        <v>0</v>
      </c>
      <c r="H78" s="138">
        <f>+(Table132[[#This Row],[OPENING ]]+Table132[[#This Row],[RECEIPTS]]+Table132[[#This Row],[RETURNS]])-(Table132[[#This Row],[EXCHANGED]]+Table132[[#This Row],[SALES]]+Table132[[#This Row],[ISSUES]])</f>
        <v>0</v>
      </c>
      <c r="I78" s="137">
        <v>0</v>
      </c>
      <c r="J78" s="98">
        <f>+I78-H78</f>
        <v>0</v>
      </c>
      <c r="K78" s="137">
        <f>+'DAY29'!K78+'DAY30'!C78</f>
        <v>0</v>
      </c>
      <c r="L78" s="138">
        <f>+'DAY29'!L78+'DAY30'!D78</f>
        <v>0</v>
      </c>
      <c r="M78" s="139">
        <f>+'DAY29'!M78+'DAY30'!E78</f>
        <v>0</v>
      </c>
      <c r="N78" s="136">
        <f>+'DAY29'!N78+'DAY30'!F78</f>
        <v>0</v>
      </c>
      <c r="O78" s="263">
        <f>+'DAY29'!O78+'DAY30'!G78</f>
        <v>0</v>
      </c>
      <c r="P78" s="137">
        <f t="shared" si="20"/>
        <v>0</v>
      </c>
      <c r="Q78" s="138">
        <f t="shared" si="21"/>
        <v>0</v>
      </c>
      <c r="R78" s="139">
        <f t="shared" si="22"/>
        <v>0</v>
      </c>
      <c r="S78" s="136">
        <f t="shared" si="23"/>
        <v>0</v>
      </c>
      <c r="T78" s="263">
        <f t="shared" si="24"/>
        <v>0</v>
      </c>
      <c r="U78" s="248">
        <f t="shared" si="25"/>
        <v>0</v>
      </c>
      <c r="V78" s="125"/>
    </row>
    <row r="79" spans="1:22" ht="17.25" thickBot="1" x14ac:dyDescent="0.35">
      <c r="A79" s="173"/>
      <c r="B79" s="136">
        <f>'DAY29'!H79</f>
        <v>0</v>
      </c>
      <c r="C79" s="239">
        <v>0</v>
      </c>
      <c r="D79" s="240">
        <v>0</v>
      </c>
      <c r="E79" s="241">
        <v>0</v>
      </c>
      <c r="F79" s="271">
        <v>0</v>
      </c>
      <c r="G79" s="296">
        <v>0</v>
      </c>
      <c r="H79" s="138">
        <f>+(Table132[[#This Row],[OPENING ]]+Table132[[#This Row],[RECEIPTS]]+Table132[[#This Row],[RETURNS]])-(Table132[[#This Row],[EXCHANGED]]+Table132[[#This Row],[SALES]]+Table132[[#This Row],[ISSUES]])</f>
        <v>0</v>
      </c>
      <c r="I79" s="239">
        <v>0</v>
      </c>
      <c r="J79" s="249">
        <f t="shared" si="26"/>
        <v>0</v>
      </c>
      <c r="K79" s="137">
        <f>+'DAY29'!K79+'DAY30'!C79</f>
        <v>0</v>
      </c>
      <c r="L79" s="138">
        <f>+'DAY29'!L79+'DAY30'!D79</f>
        <v>0</v>
      </c>
      <c r="M79" s="139">
        <f>+'DAY29'!M79+'DAY30'!E79</f>
        <v>0</v>
      </c>
      <c r="N79" s="136">
        <f>+'DAY29'!N79+'DAY30'!F79</f>
        <v>0</v>
      </c>
      <c r="O79" s="263">
        <f>+'DAY29'!O79+'DAY30'!G79</f>
        <v>0</v>
      </c>
      <c r="P79" s="137">
        <f t="shared" si="20"/>
        <v>0</v>
      </c>
      <c r="Q79" s="138">
        <f t="shared" si="21"/>
        <v>0</v>
      </c>
      <c r="R79" s="139">
        <f t="shared" si="22"/>
        <v>0</v>
      </c>
      <c r="S79" s="136">
        <f t="shared" si="23"/>
        <v>0</v>
      </c>
      <c r="T79" s="263">
        <f t="shared" si="24"/>
        <v>0</v>
      </c>
      <c r="U79" s="250">
        <f t="shared" si="25"/>
        <v>0</v>
      </c>
      <c r="V79" s="125"/>
    </row>
    <row r="80" spans="1:22" ht="17.25" thickBot="1" x14ac:dyDescent="0.35">
      <c r="A80" s="159" t="s">
        <v>198</v>
      </c>
      <c r="B80" s="160">
        <f t="shared" ref="B80:T80" si="27">SUM(B63:B79)</f>
        <v>3388.4</v>
      </c>
      <c r="C80" s="161">
        <f t="shared" si="27"/>
        <v>0</v>
      </c>
      <c r="D80" s="162">
        <f t="shared" si="27"/>
        <v>0</v>
      </c>
      <c r="E80" s="163">
        <f t="shared" si="27"/>
        <v>0</v>
      </c>
      <c r="F80" s="160">
        <f t="shared" si="27"/>
        <v>0</v>
      </c>
      <c r="G80" s="277">
        <f t="shared" si="27"/>
        <v>0</v>
      </c>
      <c r="H80" s="162">
        <f t="shared" si="27"/>
        <v>3388.4</v>
      </c>
      <c r="I80" s="161">
        <f t="shared" si="27"/>
        <v>0</v>
      </c>
      <c r="J80" s="165">
        <f>+I80-H80</f>
        <v>-3388.4</v>
      </c>
      <c r="K80" s="161">
        <f t="shared" si="27"/>
        <v>0</v>
      </c>
      <c r="L80" s="174">
        <f t="shared" si="27"/>
        <v>0</v>
      </c>
      <c r="M80" s="163">
        <f t="shared" si="27"/>
        <v>0</v>
      </c>
      <c r="N80" s="160">
        <f t="shared" si="27"/>
        <v>0</v>
      </c>
      <c r="O80" s="277">
        <f t="shared" si="27"/>
        <v>0</v>
      </c>
      <c r="P80" s="161">
        <f t="shared" si="27"/>
        <v>0</v>
      </c>
      <c r="Q80" s="162">
        <f t="shared" si="27"/>
        <v>0</v>
      </c>
      <c r="R80" s="163">
        <f t="shared" si="27"/>
        <v>0</v>
      </c>
      <c r="S80" s="160">
        <f t="shared" si="27"/>
        <v>0</v>
      </c>
      <c r="T80" s="277">
        <f t="shared" si="27"/>
        <v>0</v>
      </c>
      <c r="U80" s="166">
        <f t="shared" si="25"/>
        <v>0</v>
      </c>
      <c r="V80" s="125"/>
    </row>
    <row r="81" spans="1:22" ht="16.5" x14ac:dyDescent="0.3">
      <c r="A81" s="150"/>
      <c r="B81" s="243"/>
      <c r="C81" s="244"/>
      <c r="D81" s="245"/>
      <c r="E81" s="246"/>
      <c r="F81" s="243"/>
      <c r="G81" s="290"/>
      <c r="H81" s="245"/>
      <c r="I81" s="244"/>
      <c r="J81" s="122"/>
      <c r="K81" s="244"/>
      <c r="L81" s="245"/>
      <c r="M81" s="246"/>
      <c r="N81" s="243"/>
      <c r="O81" s="290"/>
      <c r="P81" s="244"/>
      <c r="Q81" s="245"/>
      <c r="R81" s="246"/>
      <c r="S81" s="243"/>
      <c r="T81" s="290"/>
      <c r="U81" s="247"/>
      <c r="V81" s="125"/>
    </row>
    <row r="82" spans="1:22" ht="16.5" x14ac:dyDescent="0.3">
      <c r="A82" s="63" t="s">
        <v>194</v>
      </c>
      <c r="B82" s="136"/>
      <c r="C82" s="137"/>
      <c r="D82" s="138"/>
      <c r="E82" s="139"/>
      <c r="F82" s="136"/>
      <c r="G82" s="263"/>
      <c r="H82" s="138"/>
      <c r="I82" s="137"/>
      <c r="J82" s="98"/>
      <c r="K82" s="137"/>
      <c r="L82" s="138"/>
      <c r="M82" s="139"/>
      <c r="N82" s="136"/>
      <c r="O82" s="263"/>
      <c r="P82" s="137"/>
      <c r="Q82" s="138"/>
      <c r="R82" s="139"/>
      <c r="S82" s="136"/>
      <c r="T82" s="263"/>
      <c r="U82" s="248"/>
      <c r="V82" s="125"/>
    </row>
    <row r="83" spans="1:22" ht="16.5" x14ac:dyDescent="0.3">
      <c r="A83" s="338" t="s">
        <v>42</v>
      </c>
      <c r="B83" s="136">
        <f>'DAY29'!H83</f>
        <v>0</v>
      </c>
      <c r="C83" s="137">
        <v>0</v>
      </c>
      <c r="D83" s="138">
        <v>0</v>
      </c>
      <c r="E83" s="139">
        <v>0</v>
      </c>
      <c r="F83" s="136">
        <v>0</v>
      </c>
      <c r="G83" s="263">
        <v>0</v>
      </c>
      <c r="H83" s="138">
        <f>+(Table132[[#This Row],[OPENING ]]+Table132[[#This Row],[RECEIPTS]]+Table132[[#This Row],[RETURNS]])-(Table132[[#This Row],[EXCHANGED]]+Table132[[#This Row],[SALES]]+Table132[[#This Row],[ISSUES]])</f>
        <v>0</v>
      </c>
      <c r="I83" s="137"/>
      <c r="J83" s="98">
        <f t="shared" si="26"/>
        <v>0</v>
      </c>
      <c r="K83" s="137">
        <f>+'DAY29'!K83+'DAY30'!C83</f>
        <v>0</v>
      </c>
      <c r="L83" s="138">
        <f>+'DAY29'!L83+'DAY30'!D83</f>
        <v>0</v>
      </c>
      <c r="M83" s="139">
        <f>+'DAY29'!M83+'DAY30'!E83</f>
        <v>0</v>
      </c>
      <c r="N83" s="136">
        <f>+'DAY29'!N83+'DAY30'!F83</f>
        <v>0</v>
      </c>
      <c r="O83" s="263">
        <f>+'DAY29'!O83+'DAY30'!G83</f>
        <v>0</v>
      </c>
      <c r="P83" s="137">
        <f>+K83/30</f>
        <v>0</v>
      </c>
      <c r="Q83" s="138">
        <f>+L83/30</f>
        <v>0</v>
      </c>
      <c r="R83" s="139">
        <f>+M83/30</f>
        <v>0</v>
      </c>
      <c r="S83" s="136">
        <f>+N83/30</f>
        <v>0</v>
      </c>
      <c r="T83" s="263">
        <f>+K83/30</f>
        <v>0</v>
      </c>
      <c r="U83" s="248">
        <f t="shared" si="25"/>
        <v>0</v>
      </c>
      <c r="V83" s="125"/>
    </row>
    <row r="84" spans="1:22" ht="16.5" x14ac:dyDescent="0.3">
      <c r="A84" s="338" t="s">
        <v>170</v>
      </c>
      <c r="B84" s="136">
        <f>'DAY29'!H84</f>
        <v>3504.6000000000004</v>
      </c>
      <c r="C84" s="137">
        <v>0</v>
      </c>
      <c r="D84" s="138">
        <v>0</v>
      </c>
      <c r="E84" s="139">
        <v>0</v>
      </c>
      <c r="F84" s="136">
        <v>0</v>
      </c>
      <c r="G84" s="263">
        <v>0</v>
      </c>
      <c r="H84" s="138">
        <f>+(Table132[[#This Row],[OPENING ]]+Table132[[#This Row],[RECEIPTS]]+Table132[[#This Row],[RETURNS]])-(Table132[[#This Row],[EXCHANGED]]+Table132[[#This Row],[SALES]]+Table132[[#This Row],[ISSUES]])</f>
        <v>3504.6000000000004</v>
      </c>
      <c r="I84" s="137">
        <v>0</v>
      </c>
      <c r="J84" s="98">
        <f t="shared" si="26"/>
        <v>-3504.6000000000004</v>
      </c>
      <c r="K84" s="137">
        <f>+'DAY29'!K84+'DAY30'!C84</f>
        <v>0</v>
      </c>
      <c r="L84" s="138">
        <f>+'DAY29'!L84+'DAY30'!D84</f>
        <v>0</v>
      </c>
      <c r="M84" s="139">
        <f>+'DAY29'!M84+'DAY30'!E84</f>
        <v>0</v>
      </c>
      <c r="N84" s="136">
        <f>+'DAY29'!N84+'DAY30'!F84</f>
        <v>0</v>
      </c>
      <c r="O84" s="263">
        <f>+'DAY29'!O84+'DAY30'!G84</f>
        <v>0</v>
      </c>
      <c r="P84" s="137">
        <f t="shared" ref="P84:P99" si="28">+K84/30</f>
        <v>0</v>
      </c>
      <c r="Q84" s="138">
        <f t="shared" ref="Q84:Q99" si="29">+L84/30</f>
        <v>0</v>
      </c>
      <c r="R84" s="139">
        <f t="shared" ref="R84:R99" si="30">+M84/30</f>
        <v>0</v>
      </c>
      <c r="S84" s="136">
        <f t="shared" ref="S84:S99" si="31">+N84/30</f>
        <v>0</v>
      </c>
      <c r="T84" s="263">
        <f t="shared" ref="T84:T99" si="32">+K84/30</f>
        <v>0</v>
      </c>
      <c r="U84" s="248">
        <f t="shared" si="25"/>
        <v>0</v>
      </c>
      <c r="V84" s="125"/>
    </row>
    <row r="85" spans="1:22" ht="16.5" x14ac:dyDescent="0.3">
      <c r="A85" s="338" t="s">
        <v>162</v>
      </c>
      <c r="B85" s="136">
        <f>'DAY29'!H85</f>
        <v>0</v>
      </c>
      <c r="C85" s="137">
        <v>0</v>
      </c>
      <c r="D85" s="138">
        <v>0</v>
      </c>
      <c r="E85" s="139">
        <v>0</v>
      </c>
      <c r="F85" s="136">
        <v>0</v>
      </c>
      <c r="G85" s="263">
        <v>0</v>
      </c>
      <c r="H85" s="138">
        <f>+(Table132[[#This Row],[OPENING ]]+Table132[[#This Row],[RECEIPTS]]+Table132[[#This Row],[RETURNS]])-(Table132[[#This Row],[EXCHANGED]]+Table132[[#This Row],[SALES]]+Table132[[#This Row],[ISSUES]])</f>
        <v>0</v>
      </c>
      <c r="I85" s="137">
        <v>0</v>
      </c>
      <c r="J85" s="98">
        <f t="shared" si="26"/>
        <v>0</v>
      </c>
      <c r="K85" s="137">
        <f>+'DAY29'!K85+'DAY30'!C85</f>
        <v>0</v>
      </c>
      <c r="L85" s="138">
        <f>+'DAY29'!L85+'DAY30'!D85</f>
        <v>0</v>
      </c>
      <c r="M85" s="139">
        <f>+'DAY29'!M85+'DAY30'!E85</f>
        <v>0</v>
      </c>
      <c r="N85" s="136">
        <f>+'DAY29'!N85+'DAY30'!F85</f>
        <v>0</v>
      </c>
      <c r="O85" s="263">
        <f>+'DAY29'!O85+'DAY30'!G85</f>
        <v>0</v>
      </c>
      <c r="P85" s="137">
        <f t="shared" si="28"/>
        <v>0</v>
      </c>
      <c r="Q85" s="138">
        <f t="shared" si="29"/>
        <v>0</v>
      </c>
      <c r="R85" s="139">
        <f t="shared" si="30"/>
        <v>0</v>
      </c>
      <c r="S85" s="136">
        <f t="shared" si="31"/>
        <v>0</v>
      </c>
      <c r="T85" s="263">
        <f t="shared" si="32"/>
        <v>0</v>
      </c>
      <c r="U85" s="248">
        <f t="shared" si="25"/>
        <v>0</v>
      </c>
      <c r="V85" s="125"/>
    </row>
    <row r="86" spans="1:22" ht="16.5" x14ac:dyDescent="0.3">
      <c r="A86" s="338" t="s">
        <v>135</v>
      </c>
      <c r="B86" s="136">
        <f>'DAY29'!H86</f>
        <v>0</v>
      </c>
      <c r="C86" s="137">
        <v>0</v>
      </c>
      <c r="D86" s="138">
        <v>0</v>
      </c>
      <c r="E86" s="139">
        <v>0</v>
      </c>
      <c r="F86" s="136">
        <v>0</v>
      </c>
      <c r="G86" s="263">
        <v>0</v>
      </c>
      <c r="H86" s="138">
        <f>+(Table132[[#This Row],[OPENING ]]+Table132[[#This Row],[RECEIPTS]]+Table132[[#This Row],[RETURNS]])-(Table132[[#This Row],[EXCHANGED]]+Table132[[#This Row],[SALES]]+Table132[[#This Row],[ISSUES]])</f>
        <v>0</v>
      </c>
      <c r="I86" s="137">
        <v>0</v>
      </c>
      <c r="J86" s="98">
        <f t="shared" si="26"/>
        <v>0</v>
      </c>
      <c r="K86" s="137">
        <f>+'DAY29'!K86+'DAY30'!C86</f>
        <v>0</v>
      </c>
      <c r="L86" s="138">
        <f>+'DAY29'!L86+'DAY30'!D86</f>
        <v>0</v>
      </c>
      <c r="M86" s="139">
        <f>+'DAY29'!M86+'DAY30'!E86</f>
        <v>0</v>
      </c>
      <c r="N86" s="136">
        <f>+'DAY29'!N86+'DAY30'!F86</f>
        <v>0</v>
      </c>
      <c r="O86" s="263">
        <f>+'DAY29'!O86+'DAY30'!G86</f>
        <v>0</v>
      </c>
      <c r="P86" s="137">
        <f t="shared" si="28"/>
        <v>0</v>
      </c>
      <c r="Q86" s="138">
        <f t="shared" si="29"/>
        <v>0</v>
      </c>
      <c r="R86" s="139">
        <f t="shared" si="30"/>
        <v>0</v>
      </c>
      <c r="S86" s="136">
        <f t="shared" si="31"/>
        <v>0</v>
      </c>
      <c r="T86" s="263">
        <f t="shared" si="32"/>
        <v>0</v>
      </c>
      <c r="U86" s="248">
        <f t="shared" si="25"/>
        <v>0</v>
      </c>
      <c r="V86" s="125"/>
    </row>
    <row r="87" spans="1:22" ht="16.5" x14ac:dyDescent="0.3">
      <c r="A87" s="338" t="s">
        <v>136</v>
      </c>
      <c r="B87" s="136">
        <f>'DAY29'!H87</f>
        <v>0</v>
      </c>
      <c r="C87" s="137">
        <v>0</v>
      </c>
      <c r="D87" s="138">
        <v>0</v>
      </c>
      <c r="E87" s="139">
        <v>0</v>
      </c>
      <c r="F87" s="136">
        <v>0</v>
      </c>
      <c r="G87" s="263">
        <v>0</v>
      </c>
      <c r="H87" s="138">
        <f>+(Table132[[#This Row],[OPENING ]]+Table132[[#This Row],[RECEIPTS]]+Table132[[#This Row],[RETURNS]])-(Table132[[#This Row],[EXCHANGED]]+Table132[[#This Row],[SALES]]+Table132[[#This Row],[ISSUES]])</f>
        <v>0</v>
      </c>
      <c r="I87" s="137">
        <v>0</v>
      </c>
      <c r="J87" s="98">
        <f t="shared" si="26"/>
        <v>0</v>
      </c>
      <c r="K87" s="137">
        <f>+'DAY29'!K87+'DAY30'!C87</f>
        <v>0</v>
      </c>
      <c r="L87" s="138">
        <f>+'DAY29'!L87+'DAY30'!D87</f>
        <v>0</v>
      </c>
      <c r="M87" s="139">
        <f>+'DAY29'!M87+'DAY30'!E87</f>
        <v>0</v>
      </c>
      <c r="N87" s="136">
        <f>+'DAY29'!N87+'DAY30'!F87</f>
        <v>0</v>
      </c>
      <c r="O87" s="263">
        <f>+'DAY29'!O87+'DAY30'!G87</f>
        <v>0</v>
      </c>
      <c r="P87" s="137">
        <f t="shared" si="28"/>
        <v>0</v>
      </c>
      <c r="Q87" s="138">
        <f t="shared" si="29"/>
        <v>0</v>
      </c>
      <c r="R87" s="139">
        <f t="shared" si="30"/>
        <v>0</v>
      </c>
      <c r="S87" s="136">
        <f t="shared" si="31"/>
        <v>0</v>
      </c>
      <c r="T87" s="263">
        <f t="shared" si="32"/>
        <v>0</v>
      </c>
      <c r="U87" s="248">
        <f t="shared" si="25"/>
        <v>0</v>
      </c>
      <c r="V87" s="125"/>
    </row>
    <row r="88" spans="1:22" ht="16.5" x14ac:dyDescent="0.3">
      <c r="A88" s="338" t="s">
        <v>120</v>
      </c>
      <c r="B88" s="136">
        <f>'DAY29'!H88</f>
        <v>5</v>
      </c>
      <c r="C88" s="137">
        <v>0</v>
      </c>
      <c r="D88" s="138">
        <v>0</v>
      </c>
      <c r="E88" s="139">
        <v>0</v>
      </c>
      <c r="F88" s="136">
        <v>0</v>
      </c>
      <c r="G88" s="263">
        <v>0</v>
      </c>
      <c r="H88" s="138">
        <f>+(Table132[[#This Row],[OPENING ]]+Table132[[#This Row],[RECEIPTS]]+Table132[[#This Row],[RETURNS]])-(Table132[[#This Row],[EXCHANGED]]+Table132[[#This Row],[SALES]]+Table132[[#This Row],[ISSUES]])</f>
        <v>5</v>
      </c>
      <c r="I88" s="137">
        <v>0</v>
      </c>
      <c r="J88" s="98">
        <f t="shared" si="26"/>
        <v>-5</v>
      </c>
      <c r="K88" s="137">
        <f>+'DAY29'!K88+'DAY30'!C88</f>
        <v>0</v>
      </c>
      <c r="L88" s="138">
        <f>+'DAY29'!L88+'DAY30'!D88</f>
        <v>0</v>
      </c>
      <c r="M88" s="139">
        <f>+'DAY29'!M88+'DAY30'!E88</f>
        <v>0</v>
      </c>
      <c r="N88" s="136">
        <f>+'DAY29'!N88+'DAY30'!F88</f>
        <v>0</v>
      </c>
      <c r="O88" s="263">
        <f>+'DAY29'!O88+'DAY30'!G88</f>
        <v>0</v>
      </c>
      <c r="P88" s="137">
        <f t="shared" si="28"/>
        <v>0</v>
      </c>
      <c r="Q88" s="138">
        <f t="shared" si="29"/>
        <v>0</v>
      </c>
      <c r="R88" s="139">
        <f t="shared" si="30"/>
        <v>0</v>
      </c>
      <c r="S88" s="136">
        <f t="shared" si="31"/>
        <v>0</v>
      </c>
      <c r="T88" s="263">
        <f t="shared" si="32"/>
        <v>0</v>
      </c>
      <c r="U88" s="248">
        <f t="shared" si="25"/>
        <v>0</v>
      </c>
      <c r="V88" s="125"/>
    </row>
    <row r="89" spans="1:22" ht="16.5" x14ac:dyDescent="0.3">
      <c r="A89" s="338" t="s">
        <v>43</v>
      </c>
      <c r="B89" s="136">
        <f>'DAY29'!H89</f>
        <v>0</v>
      </c>
      <c r="C89" s="137">
        <v>0</v>
      </c>
      <c r="D89" s="138">
        <v>0</v>
      </c>
      <c r="E89" s="139">
        <v>0</v>
      </c>
      <c r="F89" s="136">
        <v>0</v>
      </c>
      <c r="G89" s="263">
        <v>0</v>
      </c>
      <c r="H89" s="138">
        <f>+(Table132[[#This Row],[OPENING ]]+Table132[[#This Row],[RECEIPTS]]+Table132[[#This Row],[RETURNS]])-(Table132[[#This Row],[EXCHANGED]]+Table132[[#This Row],[SALES]]+Table132[[#This Row],[ISSUES]])</f>
        <v>0</v>
      </c>
      <c r="I89" s="137">
        <v>0</v>
      </c>
      <c r="J89" s="98">
        <f t="shared" si="26"/>
        <v>0</v>
      </c>
      <c r="K89" s="137">
        <f>+'DAY29'!K89+'DAY30'!C89</f>
        <v>0</v>
      </c>
      <c r="L89" s="138">
        <f>+'DAY29'!L89+'DAY30'!D89</f>
        <v>0</v>
      </c>
      <c r="M89" s="139">
        <f>+'DAY29'!M89+'DAY30'!E89</f>
        <v>0</v>
      </c>
      <c r="N89" s="136">
        <f>+'DAY29'!N89+'DAY30'!F89</f>
        <v>0</v>
      </c>
      <c r="O89" s="263">
        <f>+'DAY29'!O89+'DAY30'!G89</f>
        <v>0</v>
      </c>
      <c r="P89" s="137">
        <f t="shared" si="28"/>
        <v>0</v>
      </c>
      <c r="Q89" s="138">
        <f t="shared" si="29"/>
        <v>0</v>
      </c>
      <c r="R89" s="139">
        <f t="shared" si="30"/>
        <v>0</v>
      </c>
      <c r="S89" s="136">
        <f t="shared" si="31"/>
        <v>0</v>
      </c>
      <c r="T89" s="263">
        <f t="shared" si="32"/>
        <v>0</v>
      </c>
      <c r="U89" s="248">
        <f t="shared" si="25"/>
        <v>0</v>
      </c>
      <c r="V89" s="125"/>
    </row>
    <row r="90" spans="1:22" ht="16.5" x14ac:dyDescent="0.3">
      <c r="A90" s="338" t="s">
        <v>44</v>
      </c>
      <c r="B90" s="136">
        <f>'DAY29'!H90</f>
        <v>0</v>
      </c>
      <c r="C90" s="137">
        <v>0</v>
      </c>
      <c r="D90" s="138">
        <v>0</v>
      </c>
      <c r="E90" s="139">
        <v>0</v>
      </c>
      <c r="F90" s="136">
        <v>0</v>
      </c>
      <c r="G90" s="263">
        <v>0</v>
      </c>
      <c r="H90" s="138">
        <f>+(Table132[[#This Row],[OPENING ]]+Table132[[#This Row],[RECEIPTS]]+Table132[[#This Row],[RETURNS]])-(Table132[[#This Row],[EXCHANGED]]+Table132[[#This Row],[SALES]]+Table132[[#This Row],[ISSUES]])</f>
        <v>0</v>
      </c>
      <c r="I90" s="137">
        <v>0</v>
      </c>
      <c r="J90" s="98">
        <f t="shared" si="26"/>
        <v>0</v>
      </c>
      <c r="K90" s="137">
        <f>+'DAY29'!K90+'DAY30'!C90</f>
        <v>0</v>
      </c>
      <c r="L90" s="138">
        <f>+'DAY29'!L90+'DAY30'!D90</f>
        <v>0</v>
      </c>
      <c r="M90" s="139">
        <f>+'DAY29'!M90+'DAY30'!E90</f>
        <v>0</v>
      </c>
      <c r="N90" s="136">
        <f>+'DAY29'!N90+'DAY30'!F90</f>
        <v>0</v>
      </c>
      <c r="O90" s="263">
        <f>+'DAY29'!O90+'DAY30'!G90</f>
        <v>0</v>
      </c>
      <c r="P90" s="137">
        <f t="shared" si="28"/>
        <v>0</v>
      </c>
      <c r="Q90" s="138">
        <f t="shared" si="29"/>
        <v>0</v>
      </c>
      <c r="R90" s="139">
        <f t="shared" si="30"/>
        <v>0</v>
      </c>
      <c r="S90" s="136">
        <f t="shared" si="31"/>
        <v>0</v>
      </c>
      <c r="T90" s="263">
        <f t="shared" si="32"/>
        <v>0</v>
      </c>
      <c r="U90" s="248">
        <f t="shared" si="25"/>
        <v>0</v>
      </c>
      <c r="V90" s="125"/>
    </row>
    <row r="91" spans="1:22" ht="16.5" x14ac:dyDescent="0.3">
      <c r="A91" s="338" t="s">
        <v>45</v>
      </c>
      <c r="B91" s="136">
        <f>'DAY29'!H91</f>
        <v>0</v>
      </c>
      <c r="C91" s="137">
        <v>0</v>
      </c>
      <c r="D91" s="138">
        <v>0</v>
      </c>
      <c r="E91" s="139">
        <v>0</v>
      </c>
      <c r="F91" s="136">
        <v>0</v>
      </c>
      <c r="G91" s="263">
        <v>0</v>
      </c>
      <c r="H91" s="138">
        <f>+(Table132[[#This Row],[OPENING ]]+Table132[[#This Row],[RECEIPTS]]+Table132[[#This Row],[RETURNS]])-(Table132[[#This Row],[EXCHANGED]]+Table132[[#This Row],[SALES]]+Table132[[#This Row],[ISSUES]])</f>
        <v>0</v>
      </c>
      <c r="I91" s="137">
        <v>0</v>
      </c>
      <c r="J91" s="98">
        <f t="shared" si="26"/>
        <v>0</v>
      </c>
      <c r="K91" s="137">
        <f>+'DAY29'!K91+'DAY30'!C91</f>
        <v>0</v>
      </c>
      <c r="L91" s="138">
        <f>+'DAY29'!L91+'DAY30'!D91</f>
        <v>0</v>
      </c>
      <c r="M91" s="139">
        <f>+'DAY29'!M91+'DAY30'!E91</f>
        <v>0</v>
      </c>
      <c r="N91" s="136">
        <f>+'DAY29'!N91+'DAY30'!F91</f>
        <v>0</v>
      </c>
      <c r="O91" s="263">
        <f>+'DAY29'!O91+'DAY30'!G91</f>
        <v>0</v>
      </c>
      <c r="P91" s="137">
        <f t="shared" si="28"/>
        <v>0</v>
      </c>
      <c r="Q91" s="138">
        <f t="shared" si="29"/>
        <v>0</v>
      </c>
      <c r="R91" s="139">
        <f t="shared" si="30"/>
        <v>0</v>
      </c>
      <c r="S91" s="136">
        <f t="shared" si="31"/>
        <v>0</v>
      </c>
      <c r="T91" s="263">
        <f t="shared" si="32"/>
        <v>0</v>
      </c>
      <c r="U91" s="248">
        <f t="shared" si="25"/>
        <v>0</v>
      </c>
      <c r="V91" s="125"/>
    </row>
    <row r="92" spans="1:22" ht="16.5" x14ac:dyDescent="0.3">
      <c r="A92" s="338" t="s">
        <v>174</v>
      </c>
      <c r="B92" s="136">
        <f>'DAY29'!H92</f>
        <v>0</v>
      </c>
      <c r="C92" s="137">
        <v>0</v>
      </c>
      <c r="D92" s="138">
        <v>0</v>
      </c>
      <c r="E92" s="139">
        <v>0</v>
      </c>
      <c r="F92" s="136">
        <v>0</v>
      </c>
      <c r="G92" s="263">
        <v>0</v>
      </c>
      <c r="H92" s="138">
        <f>+(Table132[[#This Row],[OPENING ]]+Table132[[#This Row],[RECEIPTS]]+Table132[[#This Row],[RETURNS]])-(Table132[[#This Row],[EXCHANGED]]+Table132[[#This Row],[SALES]]+Table132[[#This Row],[ISSUES]])</f>
        <v>0</v>
      </c>
      <c r="I92" s="137">
        <v>0</v>
      </c>
      <c r="J92" s="98">
        <f t="shared" si="26"/>
        <v>0</v>
      </c>
      <c r="K92" s="137">
        <f>+'DAY29'!K92+'DAY30'!C92</f>
        <v>0</v>
      </c>
      <c r="L92" s="138">
        <f>+'DAY29'!L92+'DAY30'!D92</f>
        <v>0</v>
      </c>
      <c r="M92" s="139">
        <f>+'DAY29'!M92+'DAY30'!E92</f>
        <v>0</v>
      </c>
      <c r="N92" s="136">
        <f>+'DAY29'!N92+'DAY30'!F92</f>
        <v>0</v>
      </c>
      <c r="O92" s="263">
        <f>+'DAY29'!O92+'DAY30'!G92</f>
        <v>0</v>
      </c>
      <c r="P92" s="137">
        <f t="shared" si="28"/>
        <v>0</v>
      </c>
      <c r="Q92" s="138">
        <f t="shared" si="29"/>
        <v>0</v>
      </c>
      <c r="R92" s="139">
        <f t="shared" si="30"/>
        <v>0</v>
      </c>
      <c r="S92" s="136">
        <f t="shared" si="31"/>
        <v>0</v>
      </c>
      <c r="T92" s="263">
        <f t="shared" si="32"/>
        <v>0</v>
      </c>
      <c r="U92" s="248">
        <f t="shared" si="25"/>
        <v>0</v>
      </c>
      <c r="V92" s="125"/>
    </row>
    <row r="93" spans="1:22" ht="16.5" x14ac:dyDescent="0.3">
      <c r="A93" s="338" t="s">
        <v>229</v>
      </c>
      <c r="B93" s="136">
        <f>'DAY29'!H93</f>
        <v>0</v>
      </c>
      <c r="C93" s="137">
        <v>0</v>
      </c>
      <c r="D93" s="138">
        <v>0</v>
      </c>
      <c r="E93" s="139">
        <v>0</v>
      </c>
      <c r="F93" s="136">
        <v>0</v>
      </c>
      <c r="G93" s="263">
        <v>0</v>
      </c>
      <c r="H93" s="138">
        <f>+(Table132[[#This Row],[OPENING ]]+Table132[[#This Row],[RECEIPTS]]+Table132[[#This Row],[RETURNS]])-(Table132[[#This Row],[EXCHANGED]]+Table132[[#This Row],[SALES]]+Table132[[#This Row],[ISSUES]])</f>
        <v>0</v>
      </c>
      <c r="I93" s="137">
        <v>0</v>
      </c>
      <c r="J93" s="98">
        <f t="shared" si="26"/>
        <v>0</v>
      </c>
      <c r="K93" s="137">
        <f>+'DAY29'!K93+'DAY30'!C93</f>
        <v>0</v>
      </c>
      <c r="L93" s="138">
        <f>+'DAY29'!L93+'DAY30'!D93</f>
        <v>0</v>
      </c>
      <c r="M93" s="139">
        <f>+'DAY29'!M93+'DAY30'!E93</f>
        <v>0</v>
      </c>
      <c r="N93" s="136">
        <f>+'DAY29'!N93+'DAY30'!F93</f>
        <v>0</v>
      </c>
      <c r="O93" s="263">
        <f>+'DAY29'!O93+'DAY30'!G93</f>
        <v>0</v>
      </c>
      <c r="P93" s="137">
        <f t="shared" si="28"/>
        <v>0</v>
      </c>
      <c r="Q93" s="138">
        <f t="shared" si="29"/>
        <v>0</v>
      </c>
      <c r="R93" s="139">
        <f t="shared" si="30"/>
        <v>0</v>
      </c>
      <c r="S93" s="136">
        <f t="shared" si="31"/>
        <v>0</v>
      </c>
      <c r="T93" s="263">
        <f t="shared" si="32"/>
        <v>0</v>
      </c>
      <c r="U93" s="248">
        <f t="shared" si="25"/>
        <v>0</v>
      </c>
      <c r="V93" s="125"/>
    </row>
    <row r="94" spans="1:22" ht="16.5" x14ac:dyDescent="0.3">
      <c r="A94" s="338" t="s">
        <v>175</v>
      </c>
      <c r="B94" s="136">
        <f>'DAY29'!H94</f>
        <v>0</v>
      </c>
      <c r="C94" s="137">
        <v>0</v>
      </c>
      <c r="D94" s="138">
        <v>0</v>
      </c>
      <c r="E94" s="139">
        <v>0</v>
      </c>
      <c r="F94" s="136">
        <v>0</v>
      </c>
      <c r="G94" s="263">
        <v>0</v>
      </c>
      <c r="H94" s="138">
        <f>+(Table132[[#This Row],[OPENING ]]+Table132[[#This Row],[RECEIPTS]]+Table132[[#This Row],[RETURNS]])-(Table132[[#This Row],[EXCHANGED]]+Table132[[#This Row],[SALES]]+Table132[[#This Row],[ISSUES]])</f>
        <v>0</v>
      </c>
      <c r="I94" s="137">
        <v>0</v>
      </c>
      <c r="J94" s="98">
        <f t="shared" si="26"/>
        <v>0</v>
      </c>
      <c r="K94" s="137">
        <f>+'DAY29'!K94+'DAY30'!C94</f>
        <v>0</v>
      </c>
      <c r="L94" s="138">
        <f>+'DAY29'!L94+'DAY30'!D94</f>
        <v>0</v>
      </c>
      <c r="M94" s="139">
        <f>+'DAY29'!M94+'DAY30'!E94</f>
        <v>0</v>
      </c>
      <c r="N94" s="136">
        <f>+'DAY29'!N94+'DAY30'!F94</f>
        <v>0</v>
      </c>
      <c r="O94" s="263">
        <f>+'DAY29'!O94+'DAY30'!G94</f>
        <v>0</v>
      </c>
      <c r="P94" s="137">
        <f t="shared" si="28"/>
        <v>0</v>
      </c>
      <c r="Q94" s="138">
        <f t="shared" si="29"/>
        <v>0</v>
      </c>
      <c r="R94" s="139">
        <f t="shared" si="30"/>
        <v>0</v>
      </c>
      <c r="S94" s="136">
        <f t="shared" si="31"/>
        <v>0</v>
      </c>
      <c r="T94" s="263">
        <f t="shared" si="32"/>
        <v>0</v>
      </c>
      <c r="U94" s="248">
        <f t="shared" si="25"/>
        <v>0</v>
      </c>
      <c r="V94" s="125"/>
    </row>
    <row r="95" spans="1:22" ht="16.5" x14ac:dyDescent="0.3">
      <c r="A95" s="338" t="s">
        <v>260</v>
      </c>
      <c r="B95" s="136">
        <f>'DAY29'!H95</f>
        <v>25</v>
      </c>
      <c r="C95" s="137">
        <v>0</v>
      </c>
      <c r="D95" s="138">
        <v>0</v>
      </c>
      <c r="E95" s="139">
        <v>0</v>
      </c>
      <c r="F95" s="136">
        <v>0</v>
      </c>
      <c r="G95" s="263">
        <v>0</v>
      </c>
      <c r="H95" s="138">
        <f>+(Table132[[#This Row],[OPENING ]]+Table132[[#This Row],[RECEIPTS]]+Table132[[#This Row],[RETURNS]])-(Table132[[#This Row],[EXCHANGED]]+Table132[[#This Row],[SALES]]+Table132[[#This Row],[ISSUES]])</f>
        <v>25</v>
      </c>
      <c r="I95" s="137">
        <v>0</v>
      </c>
      <c r="J95" s="98">
        <f t="shared" si="26"/>
        <v>-25</v>
      </c>
      <c r="K95" s="137">
        <f>+'DAY29'!K95+'DAY30'!C95</f>
        <v>0</v>
      </c>
      <c r="L95" s="138">
        <f>+'DAY29'!L95+'DAY30'!D95</f>
        <v>0</v>
      </c>
      <c r="M95" s="139">
        <f>+'DAY29'!M95+'DAY30'!E95</f>
        <v>0</v>
      </c>
      <c r="N95" s="136">
        <f>+'DAY29'!N95+'DAY30'!F95</f>
        <v>0</v>
      </c>
      <c r="O95" s="263">
        <f>+'DAY29'!O95+'DAY30'!G95</f>
        <v>0</v>
      </c>
      <c r="P95" s="137">
        <f t="shared" si="28"/>
        <v>0</v>
      </c>
      <c r="Q95" s="138">
        <f t="shared" si="29"/>
        <v>0</v>
      </c>
      <c r="R95" s="139">
        <f t="shared" si="30"/>
        <v>0</v>
      </c>
      <c r="S95" s="136">
        <f t="shared" si="31"/>
        <v>0</v>
      </c>
      <c r="T95" s="263">
        <f t="shared" si="32"/>
        <v>0</v>
      </c>
      <c r="U95" s="248">
        <f t="shared" si="25"/>
        <v>0</v>
      </c>
      <c r="V95" s="125"/>
    </row>
    <row r="96" spans="1:22" ht="16.5" x14ac:dyDescent="0.3">
      <c r="A96" s="338" t="s">
        <v>244</v>
      </c>
      <c r="B96" s="136">
        <f>'DAY29'!H96</f>
        <v>0</v>
      </c>
      <c r="C96" s="137">
        <v>0</v>
      </c>
      <c r="D96" s="138">
        <v>0</v>
      </c>
      <c r="E96" s="139">
        <v>0</v>
      </c>
      <c r="F96" s="136">
        <v>0</v>
      </c>
      <c r="G96" s="263">
        <v>0</v>
      </c>
      <c r="H96" s="138">
        <f>+(Table132[[#This Row],[OPENING ]]+Table132[[#This Row],[RECEIPTS]]+Table132[[#This Row],[RETURNS]])-(Table132[[#This Row],[EXCHANGED]]+Table132[[#This Row],[SALES]]+Table132[[#This Row],[ISSUES]])</f>
        <v>0</v>
      </c>
      <c r="I96" s="137">
        <v>0</v>
      </c>
      <c r="J96" s="98">
        <f t="shared" si="26"/>
        <v>0</v>
      </c>
      <c r="K96" s="137">
        <f>+'DAY29'!K96+'DAY30'!C96</f>
        <v>0</v>
      </c>
      <c r="L96" s="138">
        <f>+'DAY29'!L96+'DAY30'!D96</f>
        <v>0</v>
      </c>
      <c r="M96" s="139">
        <f>+'DAY29'!M96+'DAY30'!E96</f>
        <v>0</v>
      </c>
      <c r="N96" s="136">
        <f>+'DAY29'!N96+'DAY30'!F96</f>
        <v>0</v>
      </c>
      <c r="O96" s="263">
        <f>+'DAY29'!O96+'DAY30'!G96</f>
        <v>0</v>
      </c>
      <c r="P96" s="137">
        <f t="shared" si="28"/>
        <v>0</v>
      </c>
      <c r="Q96" s="138">
        <f t="shared" si="29"/>
        <v>0</v>
      </c>
      <c r="R96" s="139">
        <f t="shared" si="30"/>
        <v>0</v>
      </c>
      <c r="S96" s="136">
        <f t="shared" si="31"/>
        <v>0</v>
      </c>
      <c r="T96" s="263">
        <f t="shared" si="32"/>
        <v>0</v>
      </c>
      <c r="U96" s="248">
        <f t="shared" si="25"/>
        <v>0</v>
      </c>
      <c r="V96" s="125"/>
    </row>
    <row r="97" spans="1:22" ht="16.5" x14ac:dyDescent="0.3">
      <c r="A97" s="338" t="s">
        <v>245</v>
      </c>
      <c r="B97" s="136">
        <f>'DAY29'!H97</f>
        <v>30.400000000000006</v>
      </c>
      <c r="C97" s="137">
        <v>0</v>
      </c>
      <c r="D97" s="138">
        <v>0</v>
      </c>
      <c r="E97" s="139">
        <v>0</v>
      </c>
      <c r="F97" s="136">
        <v>0</v>
      </c>
      <c r="G97" s="263">
        <v>0</v>
      </c>
      <c r="H97" s="138">
        <f>+(Table132[[#This Row],[OPENING ]]+Table132[[#This Row],[RECEIPTS]]+Table132[[#This Row],[RETURNS]])-(Table132[[#This Row],[EXCHANGED]]+Table132[[#This Row],[SALES]]+Table132[[#This Row],[ISSUES]])</f>
        <v>30.400000000000006</v>
      </c>
      <c r="I97" s="137">
        <v>0</v>
      </c>
      <c r="J97" s="98">
        <f t="shared" si="26"/>
        <v>-30.400000000000006</v>
      </c>
      <c r="K97" s="137">
        <f>+'DAY29'!K97+'DAY30'!C97</f>
        <v>0</v>
      </c>
      <c r="L97" s="138">
        <f>+'DAY29'!L97+'DAY30'!D97</f>
        <v>0</v>
      </c>
      <c r="M97" s="139">
        <f>+'DAY29'!M97+'DAY30'!E97</f>
        <v>0</v>
      </c>
      <c r="N97" s="136">
        <f>+'DAY29'!N97+'DAY30'!F97</f>
        <v>0</v>
      </c>
      <c r="O97" s="263">
        <f>+'DAY29'!O97+'DAY30'!G97</f>
        <v>0</v>
      </c>
      <c r="P97" s="137">
        <f t="shared" si="28"/>
        <v>0</v>
      </c>
      <c r="Q97" s="138">
        <f t="shared" si="29"/>
        <v>0</v>
      </c>
      <c r="R97" s="139">
        <f t="shared" si="30"/>
        <v>0</v>
      </c>
      <c r="S97" s="136">
        <f t="shared" si="31"/>
        <v>0</v>
      </c>
      <c r="T97" s="263">
        <f t="shared" si="32"/>
        <v>0</v>
      </c>
      <c r="U97" s="248">
        <f t="shared" si="25"/>
        <v>0</v>
      </c>
      <c r="V97" s="125"/>
    </row>
    <row r="98" spans="1:22" ht="16.5" x14ac:dyDescent="0.3">
      <c r="A98" s="338"/>
      <c r="B98" s="136">
        <f>'DAY29'!H98</f>
        <v>0</v>
      </c>
      <c r="C98" s="137">
        <v>0</v>
      </c>
      <c r="D98" s="138">
        <v>0</v>
      </c>
      <c r="E98" s="139">
        <v>0</v>
      </c>
      <c r="F98" s="136">
        <v>0</v>
      </c>
      <c r="G98" s="263">
        <v>0</v>
      </c>
      <c r="H98" s="138">
        <f>+(Table132[[#This Row],[OPENING ]]+Table132[[#This Row],[RECEIPTS]]+Table132[[#This Row],[RETURNS]])-(Table132[[#This Row],[EXCHANGED]]+Table132[[#This Row],[SALES]]+Table132[[#This Row],[ISSUES]])</f>
        <v>0</v>
      </c>
      <c r="I98" s="137">
        <v>0</v>
      </c>
      <c r="J98" s="98">
        <f t="shared" si="26"/>
        <v>0</v>
      </c>
      <c r="K98" s="137">
        <f>+'DAY29'!K98+'DAY30'!C98</f>
        <v>0</v>
      </c>
      <c r="L98" s="138">
        <f>+'DAY29'!L98+'DAY30'!D98</f>
        <v>0</v>
      </c>
      <c r="M98" s="139">
        <f>+'DAY29'!M98+'DAY30'!E98</f>
        <v>0</v>
      </c>
      <c r="N98" s="136">
        <f>+'DAY29'!N98+'DAY30'!F98</f>
        <v>0</v>
      </c>
      <c r="O98" s="263">
        <f>+'DAY29'!O98+'DAY30'!G98</f>
        <v>0</v>
      </c>
      <c r="P98" s="137">
        <f t="shared" si="28"/>
        <v>0</v>
      </c>
      <c r="Q98" s="138">
        <f t="shared" si="29"/>
        <v>0</v>
      </c>
      <c r="R98" s="139">
        <f t="shared" si="30"/>
        <v>0</v>
      </c>
      <c r="S98" s="136">
        <f t="shared" si="31"/>
        <v>0</v>
      </c>
      <c r="T98" s="263">
        <f t="shared" si="32"/>
        <v>0</v>
      </c>
      <c r="U98" s="248">
        <f t="shared" si="25"/>
        <v>0</v>
      </c>
      <c r="V98" s="125"/>
    </row>
    <row r="99" spans="1:22" ht="17.25" thickBot="1" x14ac:dyDescent="0.35">
      <c r="A99" s="339"/>
      <c r="B99" s="136">
        <f>'DAY29'!H99</f>
        <v>0</v>
      </c>
      <c r="C99" s="239">
        <v>0</v>
      </c>
      <c r="D99" s="240">
        <v>0</v>
      </c>
      <c r="E99" s="241">
        <v>0</v>
      </c>
      <c r="F99" s="271">
        <v>0</v>
      </c>
      <c r="G99" s="296">
        <v>0</v>
      </c>
      <c r="H99" s="138">
        <f>+(Table132[[#This Row],[OPENING ]]+Table132[[#This Row],[RECEIPTS]]+Table132[[#This Row],[RETURNS]])-(Table132[[#This Row],[EXCHANGED]]+Table132[[#This Row],[SALES]]+Table132[[#This Row],[ISSUES]])</f>
        <v>0</v>
      </c>
      <c r="I99" s="239">
        <v>0</v>
      </c>
      <c r="J99" s="249">
        <f>+I99-H99</f>
        <v>0</v>
      </c>
      <c r="K99" s="137">
        <f>+'DAY29'!K99+'DAY30'!C99</f>
        <v>0</v>
      </c>
      <c r="L99" s="138">
        <f>+'DAY29'!L99+'DAY30'!D99</f>
        <v>0</v>
      </c>
      <c r="M99" s="139">
        <f>+'DAY29'!M99+'DAY30'!E99</f>
        <v>0</v>
      </c>
      <c r="N99" s="136">
        <f>+'DAY29'!N99+'DAY30'!F99</f>
        <v>0</v>
      </c>
      <c r="O99" s="263">
        <f>+'DAY29'!O99+'DAY30'!G99</f>
        <v>0</v>
      </c>
      <c r="P99" s="137">
        <f t="shared" si="28"/>
        <v>0</v>
      </c>
      <c r="Q99" s="138">
        <f t="shared" si="29"/>
        <v>0</v>
      </c>
      <c r="R99" s="139">
        <f t="shared" si="30"/>
        <v>0</v>
      </c>
      <c r="S99" s="136">
        <f t="shared" si="31"/>
        <v>0</v>
      </c>
      <c r="T99" s="263">
        <f t="shared" si="32"/>
        <v>0</v>
      </c>
      <c r="U99" s="250">
        <f>IFERROR(+H99/(P99+Q99+R99+S99+T99),0)</f>
        <v>0</v>
      </c>
      <c r="V99" s="125"/>
    </row>
    <row r="100" spans="1:22" ht="17.25" thickBot="1" x14ac:dyDescent="0.35">
      <c r="A100" s="159" t="s">
        <v>197</v>
      </c>
      <c r="B100" s="160">
        <f t="shared" ref="B100:I100" si="33">SUM(B83:B99)</f>
        <v>3565.0000000000005</v>
      </c>
      <c r="C100" s="161">
        <f t="shared" si="33"/>
        <v>0</v>
      </c>
      <c r="D100" s="162">
        <f t="shared" si="33"/>
        <v>0</v>
      </c>
      <c r="E100" s="163">
        <f t="shared" si="33"/>
        <v>0</v>
      </c>
      <c r="F100" s="160">
        <f t="shared" si="33"/>
        <v>0</v>
      </c>
      <c r="G100" s="277">
        <f t="shared" si="33"/>
        <v>0</v>
      </c>
      <c r="H100" s="162">
        <f t="shared" si="33"/>
        <v>3565.0000000000005</v>
      </c>
      <c r="I100" s="161">
        <f t="shared" si="33"/>
        <v>0</v>
      </c>
      <c r="J100" s="161">
        <f>+I100-H100</f>
        <v>-3565.0000000000005</v>
      </c>
      <c r="K100" s="161">
        <f t="shared" ref="K100:T100" si="34">SUM(K83:K99)</f>
        <v>0</v>
      </c>
      <c r="L100" s="161">
        <f t="shared" si="34"/>
        <v>0</v>
      </c>
      <c r="M100" s="163">
        <f t="shared" si="34"/>
        <v>0</v>
      </c>
      <c r="N100" s="160">
        <f t="shared" si="34"/>
        <v>0</v>
      </c>
      <c r="O100" s="277">
        <f t="shared" si="34"/>
        <v>0</v>
      </c>
      <c r="P100" s="161">
        <f t="shared" si="34"/>
        <v>0</v>
      </c>
      <c r="Q100" s="162">
        <f t="shared" si="34"/>
        <v>0</v>
      </c>
      <c r="R100" s="163">
        <f t="shared" si="34"/>
        <v>0</v>
      </c>
      <c r="S100" s="160">
        <f t="shared" si="34"/>
        <v>0</v>
      </c>
      <c r="T100" s="277">
        <f t="shared" si="34"/>
        <v>0</v>
      </c>
      <c r="U100" s="166">
        <f t="shared" si="25"/>
        <v>0</v>
      </c>
      <c r="V100" s="125"/>
    </row>
    <row r="101" spans="1:22" ht="16.5" x14ac:dyDescent="0.3">
      <c r="A101" s="175" t="s">
        <v>127</v>
      </c>
      <c r="B101" s="243"/>
      <c r="C101" s="244"/>
      <c r="D101" s="245"/>
      <c r="E101" s="246"/>
      <c r="F101" s="243"/>
      <c r="G101" s="290"/>
      <c r="H101" s="245"/>
      <c r="I101" s="244"/>
      <c r="J101" s="122"/>
      <c r="K101" s="244"/>
      <c r="L101" s="245"/>
      <c r="M101" s="246"/>
      <c r="N101" s="243"/>
      <c r="O101" s="290"/>
      <c r="P101" s="244"/>
      <c r="Q101" s="245"/>
      <c r="R101" s="246"/>
      <c r="S101" s="243"/>
      <c r="T101" s="290"/>
      <c r="U101" s="247"/>
      <c r="V101" s="125"/>
    </row>
    <row r="102" spans="1:22" ht="16.5" x14ac:dyDescent="0.3">
      <c r="A102" s="340" t="s">
        <v>133</v>
      </c>
      <c r="B102" s="136">
        <f>'DAY29'!H102</f>
        <v>0</v>
      </c>
      <c r="C102" s="137">
        <v>0</v>
      </c>
      <c r="D102" s="138">
        <v>0</v>
      </c>
      <c r="E102" s="139">
        <v>0</v>
      </c>
      <c r="F102" s="136">
        <v>0</v>
      </c>
      <c r="G102" s="263">
        <v>0</v>
      </c>
      <c r="H102" s="138">
        <f>+(Table132[[#This Row],[OPENING ]]+Table132[[#This Row],[RECEIPTS]]+Table132[[#This Row],[RETURNS]])-(Table132[[#This Row],[EXCHANGED]]+Table132[[#This Row],[SALES]]+Table132[[#This Row],[ISSUES]])</f>
        <v>0</v>
      </c>
      <c r="I102" s="137">
        <v>0</v>
      </c>
      <c r="J102" s="98">
        <f t="shared" si="26"/>
        <v>0</v>
      </c>
      <c r="K102" s="137">
        <f>+'DAY29'!K102+'DAY30'!C102</f>
        <v>0</v>
      </c>
      <c r="L102" s="138">
        <f>+'DAY29'!L102+'DAY30'!D102</f>
        <v>0</v>
      </c>
      <c r="M102" s="139">
        <f>+'DAY29'!M102+'DAY30'!E102</f>
        <v>0</v>
      </c>
      <c r="N102" s="136">
        <f>+'DAY29'!N102+'DAY30'!F102</f>
        <v>0</v>
      </c>
      <c r="O102" s="263">
        <f>+'DAY29'!O102+'DAY30'!G102</f>
        <v>0</v>
      </c>
      <c r="P102" s="137">
        <f>+K102/30</f>
        <v>0</v>
      </c>
      <c r="Q102" s="138">
        <f>+L102/30</f>
        <v>0</v>
      </c>
      <c r="R102" s="139">
        <f>+M102/30</f>
        <v>0</v>
      </c>
      <c r="S102" s="136">
        <f>+N102/30</f>
        <v>0</v>
      </c>
      <c r="T102" s="263">
        <f>+K102/30</f>
        <v>0</v>
      </c>
      <c r="U102" s="248">
        <f t="shared" si="25"/>
        <v>0</v>
      </c>
      <c r="V102" s="125"/>
    </row>
    <row r="103" spans="1:22" ht="16.5" x14ac:dyDescent="0.3">
      <c r="A103" s="340" t="s">
        <v>164</v>
      </c>
      <c r="B103" s="136">
        <f>'DAY29'!H103</f>
        <v>0</v>
      </c>
      <c r="C103" s="137">
        <v>0</v>
      </c>
      <c r="D103" s="138">
        <v>0</v>
      </c>
      <c r="E103" s="139">
        <v>0</v>
      </c>
      <c r="F103" s="136">
        <v>0</v>
      </c>
      <c r="G103" s="263">
        <v>0</v>
      </c>
      <c r="H103" s="138">
        <f>+(Table132[[#This Row],[OPENING ]]+Table132[[#This Row],[RECEIPTS]]+Table132[[#This Row],[RETURNS]])-(Table132[[#This Row],[EXCHANGED]]+Table132[[#This Row],[SALES]]+Table132[[#This Row],[ISSUES]])</f>
        <v>0</v>
      </c>
      <c r="I103" s="137">
        <v>0</v>
      </c>
      <c r="J103" s="98">
        <f t="shared" si="26"/>
        <v>0</v>
      </c>
      <c r="K103" s="137">
        <f>+'DAY29'!K103+'DAY30'!C103</f>
        <v>0</v>
      </c>
      <c r="L103" s="138">
        <f>+'DAY29'!L103+'DAY30'!D103</f>
        <v>0</v>
      </c>
      <c r="M103" s="139">
        <f>+'DAY29'!M103+'DAY30'!E103</f>
        <v>0</v>
      </c>
      <c r="N103" s="136">
        <f>+'DAY29'!N103+'DAY30'!F103</f>
        <v>0</v>
      </c>
      <c r="O103" s="263">
        <f>+'DAY29'!O103+'DAY30'!G103</f>
        <v>0</v>
      </c>
      <c r="P103" s="137">
        <f t="shared" ref="P103:P113" si="35">+K103/30</f>
        <v>0</v>
      </c>
      <c r="Q103" s="138">
        <f t="shared" ref="Q103:Q113" si="36">+L103/30</f>
        <v>0</v>
      </c>
      <c r="R103" s="139">
        <f t="shared" ref="R103:R113" si="37">+M103/30</f>
        <v>0</v>
      </c>
      <c r="S103" s="136">
        <f t="shared" ref="S103:S113" si="38">+N103/30</f>
        <v>0</v>
      </c>
      <c r="T103" s="263">
        <f t="shared" ref="T103:T113" si="39">+K103/30</f>
        <v>0</v>
      </c>
      <c r="U103" s="248">
        <f t="shared" si="25"/>
        <v>0</v>
      </c>
      <c r="V103" s="125"/>
    </row>
    <row r="104" spans="1:22" ht="16.5" x14ac:dyDescent="0.3">
      <c r="A104" s="340" t="s">
        <v>114</v>
      </c>
      <c r="B104" s="136">
        <f>'DAY29'!H104</f>
        <v>0</v>
      </c>
      <c r="C104" s="137">
        <v>0</v>
      </c>
      <c r="D104" s="138">
        <v>0</v>
      </c>
      <c r="E104" s="139">
        <v>0</v>
      </c>
      <c r="F104" s="136">
        <v>0</v>
      </c>
      <c r="G104" s="263">
        <v>0</v>
      </c>
      <c r="H104" s="138">
        <f>+(Table132[[#This Row],[OPENING ]]+Table132[[#This Row],[RECEIPTS]]+Table132[[#This Row],[RETURNS]])-(Table132[[#This Row],[EXCHANGED]]+Table132[[#This Row],[SALES]]+Table132[[#This Row],[ISSUES]])</f>
        <v>0</v>
      </c>
      <c r="I104" s="137">
        <v>0</v>
      </c>
      <c r="J104" s="98">
        <f t="shared" si="26"/>
        <v>0</v>
      </c>
      <c r="K104" s="137">
        <f>+'DAY29'!K104+'DAY30'!C104</f>
        <v>0</v>
      </c>
      <c r="L104" s="138">
        <f>+'DAY29'!L104+'DAY30'!D104</f>
        <v>0</v>
      </c>
      <c r="M104" s="139">
        <f>+'DAY29'!M104+'DAY30'!E104</f>
        <v>0</v>
      </c>
      <c r="N104" s="136">
        <f>+'DAY29'!N104+'DAY30'!F104</f>
        <v>0</v>
      </c>
      <c r="O104" s="263">
        <f>+'DAY29'!O104+'DAY30'!G104</f>
        <v>0</v>
      </c>
      <c r="P104" s="137">
        <f t="shared" si="35"/>
        <v>0</v>
      </c>
      <c r="Q104" s="138">
        <f t="shared" si="36"/>
        <v>0</v>
      </c>
      <c r="R104" s="139">
        <f t="shared" si="37"/>
        <v>0</v>
      </c>
      <c r="S104" s="136">
        <f t="shared" si="38"/>
        <v>0</v>
      </c>
      <c r="T104" s="263">
        <f t="shared" si="39"/>
        <v>0</v>
      </c>
      <c r="U104" s="248">
        <f t="shared" si="25"/>
        <v>0</v>
      </c>
      <c r="V104" s="125"/>
    </row>
    <row r="105" spans="1:22" ht="16.5" x14ac:dyDescent="0.3">
      <c r="A105" s="340" t="s">
        <v>113</v>
      </c>
      <c r="B105" s="136">
        <f>'DAY29'!H105</f>
        <v>0</v>
      </c>
      <c r="C105" s="137">
        <v>0</v>
      </c>
      <c r="D105" s="138">
        <v>0</v>
      </c>
      <c r="E105" s="139">
        <v>0</v>
      </c>
      <c r="F105" s="136">
        <v>0</v>
      </c>
      <c r="G105" s="263">
        <v>0</v>
      </c>
      <c r="H105" s="138">
        <f>+(Table132[[#This Row],[OPENING ]]+Table132[[#This Row],[RECEIPTS]]+Table132[[#This Row],[RETURNS]])-(Table132[[#This Row],[EXCHANGED]]+Table132[[#This Row],[SALES]]+Table132[[#This Row],[ISSUES]])</f>
        <v>0</v>
      </c>
      <c r="I105" s="137">
        <v>0</v>
      </c>
      <c r="J105" s="98">
        <f t="shared" si="26"/>
        <v>0</v>
      </c>
      <c r="K105" s="137">
        <f>+'DAY29'!K105+'DAY30'!C105</f>
        <v>0</v>
      </c>
      <c r="L105" s="138">
        <f>+'DAY29'!L105+'DAY30'!D105</f>
        <v>0</v>
      </c>
      <c r="M105" s="139">
        <f>+'DAY29'!M105+'DAY30'!E105</f>
        <v>0</v>
      </c>
      <c r="N105" s="136">
        <f>+'DAY29'!N105+'DAY30'!F105</f>
        <v>0</v>
      </c>
      <c r="O105" s="263">
        <f>+'DAY29'!O105+'DAY30'!G105</f>
        <v>0</v>
      </c>
      <c r="P105" s="137">
        <f t="shared" si="35"/>
        <v>0</v>
      </c>
      <c r="Q105" s="138">
        <f t="shared" si="36"/>
        <v>0</v>
      </c>
      <c r="R105" s="139">
        <f t="shared" si="37"/>
        <v>0</v>
      </c>
      <c r="S105" s="136">
        <f t="shared" si="38"/>
        <v>0</v>
      </c>
      <c r="T105" s="263">
        <f t="shared" si="39"/>
        <v>0</v>
      </c>
      <c r="U105" s="248">
        <f t="shared" si="25"/>
        <v>0</v>
      </c>
      <c r="V105" s="125"/>
    </row>
    <row r="106" spans="1:22" ht="16.5" x14ac:dyDescent="0.3">
      <c r="A106" s="341" t="s">
        <v>171</v>
      </c>
      <c r="B106" s="136">
        <f>'DAY29'!H106</f>
        <v>0</v>
      </c>
      <c r="C106" s="137">
        <v>0</v>
      </c>
      <c r="D106" s="138">
        <v>0</v>
      </c>
      <c r="E106" s="139">
        <v>0</v>
      </c>
      <c r="F106" s="136">
        <v>0</v>
      </c>
      <c r="G106" s="263">
        <v>0</v>
      </c>
      <c r="H106" s="138">
        <f>+(Table132[[#This Row],[OPENING ]]+Table132[[#This Row],[RECEIPTS]]+Table132[[#This Row],[RETURNS]])-(Table132[[#This Row],[EXCHANGED]]+Table132[[#This Row],[SALES]]+Table132[[#This Row],[ISSUES]])</f>
        <v>0</v>
      </c>
      <c r="I106" s="137">
        <v>0</v>
      </c>
      <c r="J106" s="98">
        <f t="shared" si="26"/>
        <v>0</v>
      </c>
      <c r="K106" s="137">
        <f>+'DAY29'!K106+'DAY30'!C106</f>
        <v>0</v>
      </c>
      <c r="L106" s="138">
        <f>+'DAY29'!L106+'DAY30'!D106</f>
        <v>0</v>
      </c>
      <c r="M106" s="139">
        <f>+'DAY29'!M106+'DAY30'!E106</f>
        <v>0</v>
      </c>
      <c r="N106" s="136">
        <f>+'DAY29'!N106+'DAY30'!F106</f>
        <v>0</v>
      </c>
      <c r="O106" s="263">
        <f>+'DAY29'!O106+'DAY30'!G106</f>
        <v>0</v>
      </c>
      <c r="P106" s="137">
        <f t="shared" si="35"/>
        <v>0</v>
      </c>
      <c r="Q106" s="138">
        <f t="shared" si="36"/>
        <v>0</v>
      </c>
      <c r="R106" s="139">
        <f t="shared" si="37"/>
        <v>0</v>
      </c>
      <c r="S106" s="136">
        <f t="shared" si="38"/>
        <v>0</v>
      </c>
      <c r="T106" s="263">
        <f t="shared" si="39"/>
        <v>0</v>
      </c>
      <c r="U106" s="248">
        <f t="shared" si="25"/>
        <v>0</v>
      </c>
      <c r="V106" s="125"/>
    </row>
    <row r="107" spans="1:22" ht="16.5" x14ac:dyDescent="0.3">
      <c r="A107" s="340" t="s">
        <v>261</v>
      </c>
      <c r="B107" s="136">
        <f>'DAY29'!H107</f>
        <v>258.60000000000002</v>
      </c>
      <c r="C107" s="137">
        <v>0</v>
      </c>
      <c r="D107" s="138">
        <v>0</v>
      </c>
      <c r="E107" s="139">
        <v>0</v>
      </c>
      <c r="F107" s="136">
        <v>0</v>
      </c>
      <c r="G107" s="263">
        <v>0</v>
      </c>
      <c r="H107" s="138">
        <f>+(Table132[[#This Row],[OPENING ]]+Table132[[#This Row],[RECEIPTS]]+Table132[[#This Row],[RETURNS]])-(Table132[[#This Row],[EXCHANGED]]+Table132[[#This Row],[SALES]]+Table132[[#This Row],[ISSUES]])</f>
        <v>258.60000000000002</v>
      </c>
      <c r="I107" s="137">
        <v>0</v>
      </c>
      <c r="J107" s="98">
        <f t="shared" si="26"/>
        <v>-258.60000000000002</v>
      </c>
      <c r="K107" s="137">
        <f>+'DAY29'!K107+'DAY30'!C107</f>
        <v>0</v>
      </c>
      <c r="L107" s="138">
        <f>+'DAY29'!L107+'DAY30'!D107</f>
        <v>0</v>
      </c>
      <c r="M107" s="139">
        <f>+'DAY29'!M107+'DAY30'!E107</f>
        <v>0</v>
      </c>
      <c r="N107" s="136">
        <f>+'DAY29'!N107+'DAY30'!F107</f>
        <v>0</v>
      </c>
      <c r="O107" s="263">
        <f>+'DAY29'!O107+'DAY30'!G107</f>
        <v>0</v>
      </c>
      <c r="P107" s="137">
        <f t="shared" si="35"/>
        <v>0</v>
      </c>
      <c r="Q107" s="138">
        <f t="shared" si="36"/>
        <v>0</v>
      </c>
      <c r="R107" s="139">
        <f t="shared" si="37"/>
        <v>0</v>
      </c>
      <c r="S107" s="136">
        <f t="shared" si="38"/>
        <v>0</v>
      </c>
      <c r="T107" s="263">
        <f t="shared" si="39"/>
        <v>0</v>
      </c>
      <c r="U107" s="248">
        <f t="shared" si="25"/>
        <v>0</v>
      </c>
      <c r="V107" s="125"/>
    </row>
    <row r="108" spans="1:22" ht="16.5" x14ac:dyDescent="0.3">
      <c r="A108" s="342" t="s">
        <v>220</v>
      </c>
      <c r="B108" s="136">
        <f>'DAY29'!H108</f>
        <v>9803.4</v>
      </c>
      <c r="C108" s="137">
        <v>0</v>
      </c>
      <c r="D108" s="138">
        <v>0</v>
      </c>
      <c r="E108" s="139">
        <v>0</v>
      </c>
      <c r="F108" s="136">
        <v>0</v>
      </c>
      <c r="G108" s="263">
        <v>0</v>
      </c>
      <c r="H108" s="138">
        <f>+(Table132[[#This Row],[OPENING ]]+Table132[[#This Row],[RECEIPTS]]+Table132[[#This Row],[RETURNS]])-(Table132[[#This Row],[EXCHANGED]]+Table132[[#This Row],[SALES]]+Table132[[#This Row],[ISSUES]])</f>
        <v>9803.4</v>
      </c>
      <c r="I108" s="137">
        <v>0</v>
      </c>
      <c r="J108" s="98">
        <f t="shared" si="26"/>
        <v>-9803.4</v>
      </c>
      <c r="K108" s="137">
        <f>+'DAY29'!K108+'DAY30'!C108</f>
        <v>6075</v>
      </c>
      <c r="L108" s="138">
        <f>+'DAY29'!L108+'DAY30'!D108</f>
        <v>0</v>
      </c>
      <c r="M108" s="139">
        <f>+'DAY29'!M108+'DAY30'!E108</f>
        <v>0</v>
      </c>
      <c r="N108" s="136">
        <f>+'DAY29'!N108+'DAY30'!F108</f>
        <v>0</v>
      </c>
      <c r="O108" s="263">
        <f>+'DAY29'!O108+'DAY30'!G108</f>
        <v>3900</v>
      </c>
      <c r="P108" s="137">
        <f t="shared" si="35"/>
        <v>202.5</v>
      </c>
      <c r="Q108" s="138">
        <f t="shared" si="36"/>
        <v>0</v>
      </c>
      <c r="R108" s="139">
        <f t="shared" si="37"/>
        <v>0</v>
      </c>
      <c r="S108" s="136">
        <f t="shared" si="38"/>
        <v>0</v>
      </c>
      <c r="T108" s="263">
        <f t="shared" si="39"/>
        <v>202.5</v>
      </c>
      <c r="U108" s="248">
        <f t="shared" si="25"/>
        <v>24.205925925925925</v>
      </c>
      <c r="V108" s="125"/>
    </row>
    <row r="109" spans="1:22" ht="16.5" x14ac:dyDescent="0.3">
      <c r="A109" s="340"/>
      <c r="B109" s="136">
        <f>'DAY29'!H109</f>
        <v>0</v>
      </c>
      <c r="C109" s="137">
        <v>0</v>
      </c>
      <c r="D109" s="138">
        <v>0</v>
      </c>
      <c r="E109" s="139">
        <v>0</v>
      </c>
      <c r="F109" s="136">
        <v>0</v>
      </c>
      <c r="G109" s="263">
        <v>0</v>
      </c>
      <c r="H109" s="138">
        <f>+(Table132[[#This Row],[OPENING ]]+Table132[[#This Row],[RECEIPTS]]+Table132[[#This Row],[RETURNS]])-(Table132[[#This Row],[EXCHANGED]]+Table132[[#This Row],[SALES]]+Table132[[#This Row],[ISSUES]])</f>
        <v>0</v>
      </c>
      <c r="I109" s="137">
        <v>0</v>
      </c>
      <c r="J109" s="98">
        <f t="shared" si="26"/>
        <v>0</v>
      </c>
      <c r="K109" s="137">
        <f>+'DAY29'!K109+'DAY30'!C109</f>
        <v>0</v>
      </c>
      <c r="L109" s="138">
        <f>+'DAY29'!L109+'DAY30'!D109</f>
        <v>0</v>
      </c>
      <c r="M109" s="139">
        <f>+'DAY29'!M109+'DAY30'!E109</f>
        <v>0</v>
      </c>
      <c r="N109" s="136">
        <f>+'DAY29'!N109+'DAY30'!F109</f>
        <v>0</v>
      </c>
      <c r="O109" s="263">
        <f>+'DAY29'!O109+'DAY30'!G109</f>
        <v>0</v>
      </c>
      <c r="P109" s="137">
        <f t="shared" si="35"/>
        <v>0</v>
      </c>
      <c r="Q109" s="138">
        <f t="shared" si="36"/>
        <v>0</v>
      </c>
      <c r="R109" s="139">
        <f t="shared" si="37"/>
        <v>0</v>
      </c>
      <c r="S109" s="136">
        <f t="shared" si="38"/>
        <v>0</v>
      </c>
      <c r="T109" s="263">
        <f t="shared" si="39"/>
        <v>0</v>
      </c>
      <c r="U109" s="248">
        <f t="shared" si="25"/>
        <v>0</v>
      </c>
      <c r="V109" s="125"/>
    </row>
    <row r="110" spans="1:22" ht="16.5" x14ac:dyDescent="0.3">
      <c r="A110" s="340"/>
      <c r="B110" s="136">
        <f>'DAY29'!H110</f>
        <v>0</v>
      </c>
      <c r="C110" s="137">
        <v>0</v>
      </c>
      <c r="D110" s="138">
        <v>0</v>
      </c>
      <c r="E110" s="139">
        <v>0</v>
      </c>
      <c r="F110" s="136">
        <v>0</v>
      </c>
      <c r="G110" s="263">
        <v>0</v>
      </c>
      <c r="H110" s="138">
        <f>+(Table132[[#This Row],[OPENING ]]+Table132[[#This Row],[RECEIPTS]]+Table132[[#This Row],[RETURNS]])-(Table132[[#This Row],[EXCHANGED]]+Table132[[#This Row],[SALES]]+Table132[[#This Row],[ISSUES]])</f>
        <v>0</v>
      </c>
      <c r="I110" s="137">
        <v>0</v>
      </c>
      <c r="J110" s="98">
        <f t="shared" si="26"/>
        <v>0</v>
      </c>
      <c r="K110" s="137">
        <f>+'DAY29'!K110+'DAY30'!C110</f>
        <v>0</v>
      </c>
      <c r="L110" s="138">
        <f>+'DAY29'!L110+'DAY30'!D110</f>
        <v>0</v>
      </c>
      <c r="M110" s="139">
        <f>+'DAY29'!M110+'DAY30'!E110</f>
        <v>0</v>
      </c>
      <c r="N110" s="136">
        <f>+'DAY29'!N110+'DAY30'!F110</f>
        <v>0</v>
      </c>
      <c r="O110" s="263">
        <f>+'DAY29'!O110+'DAY30'!G110</f>
        <v>0</v>
      </c>
      <c r="P110" s="137">
        <f t="shared" si="35"/>
        <v>0</v>
      </c>
      <c r="Q110" s="138">
        <f t="shared" si="36"/>
        <v>0</v>
      </c>
      <c r="R110" s="139">
        <f t="shared" si="37"/>
        <v>0</v>
      </c>
      <c r="S110" s="136">
        <f t="shared" si="38"/>
        <v>0</v>
      </c>
      <c r="T110" s="263">
        <f t="shared" si="39"/>
        <v>0</v>
      </c>
      <c r="U110" s="248">
        <f t="shared" si="25"/>
        <v>0</v>
      </c>
      <c r="V110" s="125"/>
    </row>
    <row r="111" spans="1:22" ht="16.5" x14ac:dyDescent="0.3">
      <c r="A111" s="340"/>
      <c r="B111" s="136">
        <f>'DAY29'!H111</f>
        <v>0</v>
      </c>
      <c r="C111" s="137">
        <v>0</v>
      </c>
      <c r="D111" s="138">
        <v>0</v>
      </c>
      <c r="E111" s="139">
        <v>0</v>
      </c>
      <c r="F111" s="136">
        <v>0</v>
      </c>
      <c r="G111" s="263">
        <v>0</v>
      </c>
      <c r="H111" s="138">
        <f>+(Table132[[#This Row],[OPENING ]]+Table132[[#This Row],[RECEIPTS]]+Table132[[#This Row],[RETURNS]])-(Table132[[#This Row],[EXCHANGED]]+Table132[[#This Row],[SALES]]+Table132[[#This Row],[ISSUES]])</f>
        <v>0</v>
      </c>
      <c r="I111" s="137">
        <v>0</v>
      </c>
      <c r="J111" s="98">
        <f t="shared" si="26"/>
        <v>0</v>
      </c>
      <c r="K111" s="137">
        <f>+'DAY29'!K111+'DAY30'!C111</f>
        <v>0</v>
      </c>
      <c r="L111" s="138">
        <f>+'DAY29'!L111+'DAY30'!D111</f>
        <v>0</v>
      </c>
      <c r="M111" s="139">
        <f>+'DAY29'!M111+'DAY30'!E111</f>
        <v>0</v>
      </c>
      <c r="N111" s="136">
        <f>+'DAY29'!N111+'DAY30'!F111</f>
        <v>0</v>
      </c>
      <c r="O111" s="263">
        <f>+'DAY29'!O111+'DAY30'!G111</f>
        <v>0</v>
      </c>
      <c r="P111" s="137">
        <f t="shared" si="35"/>
        <v>0</v>
      </c>
      <c r="Q111" s="138">
        <f t="shared" si="36"/>
        <v>0</v>
      </c>
      <c r="R111" s="139">
        <f t="shared" si="37"/>
        <v>0</v>
      </c>
      <c r="S111" s="136">
        <f t="shared" si="38"/>
        <v>0</v>
      </c>
      <c r="T111" s="263">
        <f t="shared" si="39"/>
        <v>0</v>
      </c>
      <c r="U111" s="248">
        <f t="shared" si="25"/>
        <v>0</v>
      </c>
      <c r="V111" s="125"/>
    </row>
    <row r="112" spans="1:22" ht="16.5" x14ac:dyDescent="0.3">
      <c r="A112" s="340"/>
      <c r="B112" s="136">
        <f>'DAY29'!H112</f>
        <v>0</v>
      </c>
      <c r="C112" s="137">
        <v>0</v>
      </c>
      <c r="D112" s="138">
        <v>0</v>
      </c>
      <c r="E112" s="139">
        <v>0</v>
      </c>
      <c r="F112" s="136">
        <v>0</v>
      </c>
      <c r="G112" s="263">
        <v>0</v>
      </c>
      <c r="H112" s="138">
        <f>+(Table132[[#This Row],[OPENING ]]+Table132[[#This Row],[RECEIPTS]]+Table132[[#This Row],[RETURNS]])-(Table132[[#This Row],[EXCHANGED]]+Table132[[#This Row],[SALES]]+Table132[[#This Row],[ISSUES]])</f>
        <v>0</v>
      </c>
      <c r="I112" s="137">
        <v>0</v>
      </c>
      <c r="J112" s="98">
        <f t="shared" si="26"/>
        <v>0</v>
      </c>
      <c r="K112" s="137">
        <f>+'DAY29'!K112+'DAY30'!C112</f>
        <v>0</v>
      </c>
      <c r="L112" s="138">
        <f>+'DAY29'!L112+'DAY30'!D112</f>
        <v>0</v>
      </c>
      <c r="M112" s="139">
        <f>+'DAY29'!M112+'DAY30'!E112</f>
        <v>0</v>
      </c>
      <c r="N112" s="136">
        <f>+'DAY29'!N112+'DAY30'!F112</f>
        <v>0</v>
      </c>
      <c r="O112" s="263">
        <f>+'DAY29'!O112+'DAY30'!G112</f>
        <v>0</v>
      </c>
      <c r="P112" s="137">
        <f t="shared" si="35"/>
        <v>0</v>
      </c>
      <c r="Q112" s="138">
        <f t="shared" si="36"/>
        <v>0</v>
      </c>
      <c r="R112" s="139">
        <f t="shared" si="37"/>
        <v>0</v>
      </c>
      <c r="S112" s="136">
        <f t="shared" si="38"/>
        <v>0</v>
      </c>
      <c r="T112" s="263">
        <f t="shared" si="39"/>
        <v>0</v>
      </c>
      <c r="U112" s="248">
        <f t="shared" si="25"/>
        <v>0</v>
      </c>
      <c r="V112" s="125"/>
    </row>
    <row r="113" spans="1:22" ht="17.25" thickBot="1" x14ac:dyDescent="0.35">
      <c r="A113" s="342" t="s">
        <v>126</v>
      </c>
      <c r="B113" s="136">
        <f>'DAY29'!H113</f>
        <v>0</v>
      </c>
      <c r="C113" s="239">
        <v>0</v>
      </c>
      <c r="D113" s="240">
        <v>0</v>
      </c>
      <c r="E113" s="241">
        <v>0</v>
      </c>
      <c r="F113" s="271">
        <v>0</v>
      </c>
      <c r="G113" s="296">
        <v>0</v>
      </c>
      <c r="H113" s="138">
        <f>+(Table132[[#This Row],[OPENING ]]+Table132[[#This Row],[RECEIPTS]]+Table132[[#This Row],[RETURNS]])-(Table132[[#This Row],[EXCHANGED]]+Table132[[#This Row],[SALES]]+Table132[[#This Row],[ISSUES]])</f>
        <v>0</v>
      </c>
      <c r="I113" s="239">
        <v>0</v>
      </c>
      <c r="J113" s="249">
        <f t="shared" si="26"/>
        <v>0</v>
      </c>
      <c r="K113" s="137">
        <f>+'DAY29'!K113+'DAY30'!C113</f>
        <v>0</v>
      </c>
      <c r="L113" s="138">
        <f>+'DAY29'!L113+'DAY30'!D113</f>
        <v>0</v>
      </c>
      <c r="M113" s="139">
        <f>+'DAY29'!M113+'DAY30'!E113</f>
        <v>0</v>
      </c>
      <c r="N113" s="136">
        <f>+'DAY29'!N113+'DAY30'!F113</f>
        <v>0</v>
      </c>
      <c r="O113" s="263">
        <f>+'DAY29'!O113+'DAY30'!G113</f>
        <v>0</v>
      </c>
      <c r="P113" s="137">
        <f t="shared" si="35"/>
        <v>0</v>
      </c>
      <c r="Q113" s="138">
        <f t="shared" si="36"/>
        <v>0</v>
      </c>
      <c r="R113" s="139">
        <f t="shared" si="37"/>
        <v>0</v>
      </c>
      <c r="S113" s="136">
        <f t="shared" si="38"/>
        <v>0</v>
      </c>
      <c r="T113" s="263">
        <f t="shared" si="39"/>
        <v>0</v>
      </c>
      <c r="U113" s="250">
        <f t="shared" si="25"/>
        <v>0</v>
      </c>
      <c r="V113" s="125"/>
    </row>
    <row r="114" spans="1:22" ht="17.25" thickBot="1" x14ac:dyDescent="0.35">
      <c r="A114" s="159" t="s">
        <v>132</v>
      </c>
      <c r="B114" s="160">
        <f>SUM(B102:B113)</f>
        <v>10062</v>
      </c>
      <c r="C114" s="161">
        <f t="shared" ref="C114:F114" si="40">SUM(C102:C113)</f>
        <v>0</v>
      </c>
      <c r="D114" s="162">
        <f t="shared" si="40"/>
        <v>0</v>
      </c>
      <c r="E114" s="163">
        <f t="shared" si="40"/>
        <v>0</v>
      </c>
      <c r="F114" s="160">
        <f t="shared" si="40"/>
        <v>0</v>
      </c>
      <c r="G114" s="277">
        <f t="shared" ref="G114:T114" si="41">SUM(G102:G113)</f>
        <v>0</v>
      </c>
      <c r="H114" s="162">
        <f t="shared" si="41"/>
        <v>10062</v>
      </c>
      <c r="I114" s="161">
        <f t="shared" si="41"/>
        <v>0</v>
      </c>
      <c r="J114" s="165">
        <f>+I114-H114</f>
        <v>-10062</v>
      </c>
      <c r="K114" s="161">
        <f t="shared" si="41"/>
        <v>6075</v>
      </c>
      <c r="L114" s="162">
        <f t="shared" si="41"/>
        <v>0</v>
      </c>
      <c r="M114" s="163">
        <f t="shared" si="41"/>
        <v>0</v>
      </c>
      <c r="N114" s="160">
        <f t="shared" si="41"/>
        <v>0</v>
      </c>
      <c r="O114" s="277">
        <f t="shared" si="41"/>
        <v>3900</v>
      </c>
      <c r="P114" s="161">
        <f t="shared" si="41"/>
        <v>202.5</v>
      </c>
      <c r="Q114" s="162">
        <f t="shared" si="41"/>
        <v>0</v>
      </c>
      <c r="R114" s="163">
        <f t="shared" si="41"/>
        <v>0</v>
      </c>
      <c r="S114" s="160">
        <f t="shared" si="41"/>
        <v>0</v>
      </c>
      <c r="T114" s="277">
        <f t="shared" si="41"/>
        <v>202.5</v>
      </c>
      <c r="U114" s="166">
        <f t="shared" si="25"/>
        <v>24.844444444444445</v>
      </c>
      <c r="V114" s="125"/>
    </row>
    <row r="115" spans="1:22" ht="16.5" x14ac:dyDescent="0.3">
      <c r="A115" s="150"/>
      <c r="B115" s="243"/>
      <c r="C115" s="244"/>
      <c r="D115" s="245"/>
      <c r="E115" s="246"/>
      <c r="F115" s="243"/>
      <c r="G115" s="290"/>
      <c r="H115" s="245"/>
      <c r="I115" s="244"/>
      <c r="J115" s="122">
        <f t="shared" si="26"/>
        <v>0</v>
      </c>
      <c r="K115" s="244"/>
      <c r="L115" s="245"/>
      <c r="M115" s="246"/>
      <c r="N115" s="243"/>
      <c r="O115" s="290"/>
      <c r="P115" s="244"/>
      <c r="Q115" s="245"/>
      <c r="R115" s="246"/>
      <c r="S115" s="243"/>
      <c r="T115" s="290"/>
      <c r="U115" s="247"/>
      <c r="V115" s="125"/>
    </row>
    <row r="116" spans="1:22" ht="16.5" x14ac:dyDescent="0.3">
      <c r="A116" s="63" t="s">
        <v>195</v>
      </c>
      <c r="B116" s="136"/>
      <c r="C116" s="137"/>
      <c r="D116" s="138"/>
      <c r="E116" s="139"/>
      <c r="F116" s="136"/>
      <c r="G116" s="263"/>
      <c r="H116" s="138"/>
      <c r="I116" s="137"/>
      <c r="J116" s="98">
        <f t="shared" si="26"/>
        <v>0</v>
      </c>
      <c r="K116" s="137"/>
      <c r="L116" s="138"/>
      <c r="M116" s="139"/>
      <c r="N116" s="136"/>
      <c r="O116" s="263"/>
      <c r="P116" s="137"/>
      <c r="Q116" s="138"/>
      <c r="R116" s="139"/>
      <c r="S116" s="136"/>
      <c r="T116" s="263"/>
      <c r="U116" s="248"/>
      <c r="V116" s="125"/>
    </row>
    <row r="117" spans="1:22" ht="16.5" x14ac:dyDescent="0.3">
      <c r="A117" s="78" t="s">
        <v>163</v>
      </c>
      <c r="B117" s="136">
        <f>'DAY29'!H117</f>
        <v>0</v>
      </c>
      <c r="C117" s="137">
        <v>0</v>
      </c>
      <c r="D117" s="138">
        <v>0</v>
      </c>
      <c r="E117" s="139">
        <v>0</v>
      </c>
      <c r="F117" s="136">
        <v>0</v>
      </c>
      <c r="G117" s="263">
        <v>0</v>
      </c>
      <c r="H117" s="138">
        <f>+(Table132[[#This Row],[OPENING ]]+Table132[[#This Row],[RECEIPTS]]+Table132[[#This Row],[RETURNS]])-(Table132[[#This Row],[EXCHANGED]]+Table132[[#This Row],[SALES]]+Table132[[#This Row],[ISSUES]])</f>
        <v>0</v>
      </c>
      <c r="I117" s="137">
        <v>0</v>
      </c>
      <c r="J117" s="98">
        <f t="shared" si="26"/>
        <v>0</v>
      </c>
      <c r="K117" s="137">
        <f>+'DAY29'!K117+'DAY30'!C117</f>
        <v>0</v>
      </c>
      <c r="L117" s="138">
        <f>+'DAY29'!L117+'DAY30'!D117</f>
        <v>0</v>
      </c>
      <c r="M117" s="139">
        <f>+'DAY29'!M117+'DAY30'!E117</f>
        <v>0</v>
      </c>
      <c r="N117" s="136">
        <f>+'DAY29'!N117+'DAY30'!F117</f>
        <v>0</v>
      </c>
      <c r="O117" s="263">
        <f>+'DAY29'!O117+'DAY30'!G117</f>
        <v>0</v>
      </c>
      <c r="P117" s="137">
        <f>+K117/30</f>
        <v>0</v>
      </c>
      <c r="Q117" s="138">
        <f>+L117/30</f>
        <v>0</v>
      </c>
      <c r="R117" s="139">
        <f>+M117/30</f>
        <v>0</v>
      </c>
      <c r="S117" s="136">
        <f>+N117/30</f>
        <v>0</v>
      </c>
      <c r="T117" s="263">
        <f>+K117/30</f>
        <v>0</v>
      </c>
      <c r="U117" s="248">
        <f t="shared" si="25"/>
        <v>0</v>
      </c>
      <c r="V117" s="125"/>
    </row>
    <row r="118" spans="1:22" ht="16.5" x14ac:dyDescent="0.3">
      <c r="A118" s="78" t="s">
        <v>46</v>
      </c>
      <c r="B118" s="136">
        <f>'DAY29'!H118</f>
        <v>0</v>
      </c>
      <c r="C118" s="137">
        <v>0</v>
      </c>
      <c r="D118" s="138">
        <v>0</v>
      </c>
      <c r="E118" s="139">
        <v>0</v>
      </c>
      <c r="F118" s="136">
        <v>0</v>
      </c>
      <c r="G118" s="263">
        <v>0</v>
      </c>
      <c r="H118" s="138">
        <f>+(Table132[[#This Row],[OPENING ]]+Table132[[#This Row],[RECEIPTS]]+Table132[[#This Row],[RETURNS]])-(Table132[[#This Row],[EXCHANGED]]+Table132[[#This Row],[SALES]]+Table132[[#This Row],[ISSUES]])</f>
        <v>0</v>
      </c>
      <c r="I118" s="137">
        <v>0</v>
      </c>
      <c r="J118" s="98">
        <f t="shared" si="26"/>
        <v>0</v>
      </c>
      <c r="K118" s="137">
        <f>+'DAY29'!K118+'DAY30'!C118</f>
        <v>0</v>
      </c>
      <c r="L118" s="138">
        <f>+'DAY29'!L118+'DAY30'!D118</f>
        <v>0</v>
      </c>
      <c r="M118" s="139">
        <f>+'DAY29'!M118+'DAY30'!E118</f>
        <v>0</v>
      </c>
      <c r="N118" s="136">
        <f>+'DAY29'!N118+'DAY30'!F118</f>
        <v>0</v>
      </c>
      <c r="O118" s="263">
        <f>+'DAY29'!O118+'DAY30'!G118</f>
        <v>0</v>
      </c>
      <c r="P118" s="137">
        <f t="shared" ref="P118:P124" si="42">+K118/30</f>
        <v>0</v>
      </c>
      <c r="Q118" s="138">
        <f t="shared" ref="Q118:Q124" si="43">+L118/30</f>
        <v>0</v>
      </c>
      <c r="R118" s="139">
        <f t="shared" ref="R118:R124" si="44">+M118/30</f>
        <v>0</v>
      </c>
      <c r="S118" s="136">
        <f t="shared" ref="S118:S124" si="45">+N118/30</f>
        <v>0</v>
      </c>
      <c r="T118" s="263">
        <f t="shared" ref="T118:T124" si="46">+K118/30</f>
        <v>0</v>
      </c>
      <c r="U118" s="248">
        <f t="shared" si="25"/>
        <v>0</v>
      </c>
      <c r="V118" s="125"/>
    </row>
    <row r="119" spans="1:22" ht="16.5" x14ac:dyDescent="0.3">
      <c r="A119" s="78"/>
      <c r="B119" s="136">
        <f>'DAY29'!H119</f>
        <v>0</v>
      </c>
      <c r="C119" s="137">
        <v>0</v>
      </c>
      <c r="D119" s="138">
        <v>0</v>
      </c>
      <c r="E119" s="139">
        <v>0</v>
      </c>
      <c r="F119" s="136">
        <v>0</v>
      </c>
      <c r="G119" s="263">
        <v>0</v>
      </c>
      <c r="H119" s="138">
        <f>+(Table132[[#This Row],[OPENING ]]+Table132[[#This Row],[RECEIPTS]]+Table132[[#This Row],[RETURNS]])-(Table132[[#This Row],[EXCHANGED]]+Table132[[#This Row],[SALES]]+Table132[[#This Row],[ISSUES]])</f>
        <v>0</v>
      </c>
      <c r="I119" s="137">
        <v>0</v>
      </c>
      <c r="J119" s="98">
        <f t="shared" si="26"/>
        <v>0</v>
      </c>
      <c r="K119" s="137">
        <f>+'DAY29'!K119+'DAY30'!C119</f>
        <v>0</v>
      </c>
      <c r="L119" s="138">
        <f>+'DAY29'!L119+'DAY30'!D119</f>
        <v>0</v>
      </c>
      <c r="M119" s="139">
        <f>+'DAY29'!M119+'DAY30'!E119</f>
        <v>0</v>
      </c>
      <c r="N119" s="136">
        <f>+'DAY29'!N119+'DAY30'!F119</f>
        <v>0</v>
      </c>
      <c r="O119" s="263">
        <f>+'DAY29'!O119+'DAY30'!G119</f>
        <v>0</v>
      </c>
      <c r="P119" s="137">
        <f t="shared" si="42"/>
        <v>0</v>
      </c>
      <c r="Q119" s="138">
        <f t="shared" si="43"/>
        <v>0</v>
      </c>
      <c r="R119" s="139">
        <f t="shared" si="44"/>
        <v>0</v>
      </c>
      <c r="S119" s="136">
        <f t="shared" si="45"/>
        <v>0</v>
      </c>
      <c r="T119" s="263">
        <f t="shared" si="46"/>
        <v>0</v>
      </c>
      <c r="U119" s="248">
        <f t="shared" si="25"/>
        <v>0</v>
      </c>
      <c r="V119" s="125"/>
    </row>
    <row r="120" spans="1:22" ht="16.5" x14ac:dyDescent="0.3">
      <c r="A120" s="78" t="s">
        <v>230</v>
      </c>
      <c r="B120" s="136">
        <f>'DAY29'!H120</f>
        <v>0</v>
      </c>
      <c r="C120" s="137">
        <v>0</v>
      </c>
      <c r="D120" s="138">
        <v>0</v>
      </c>
      <c r="E120" s="139">
        <v>0</v>
      </c>
      <c r="F120" s="136">
        <v>0</v>
      </c>
      <c r="G120" s="263">
        <v>0</v>
      </c>
      <c r="H120" s="138">
        <f>+(Table132[[#This Row],[OPENING ]]+Table132[[#This Row],[RECEIPTS]]+Table132[[#This Row],[RETURNS]])-(Table132[[#This Row],[EXCHANGED]]+Table132[[#This Row],[SALES]]+Table132[[#This Row],[ISSUES]])</f>
        <v>0</v>
      </c>
      <c r="I120" s="137">
        <v>0</v>
      </c>
      <c r="J120" s="98">
        <f t="shared" si="26"/>
        <v>0</v>
      </c>
      <c r="K120" s="137">
        <f>+'DAY29'!K120+'DAY30'!C120</f>
        <v>0</v>
      </c>
      <c r="L120" s="138">
        <f>+'DAY29'!L120+'DAY30'!D120</f>
        <v>0</v>
      </c>
      <c r="M120" s="139">
        <f>+'DAY29'!M120+'DAY30'!E120</f>
        <v>0</v>
      </c>
      <c r="N120" s="136">
        <f>+'DAY29'!N120+'DAY30'!F120</f>
        <v>0</v>
      </c>
      <c r="O120" s="263">
        <f>+'DAY29'!O120+'DAY30'!G120</f>
        <v>0</v>
      </c>
      <c r="P120" s="137">
        <f t="shared" si="42"/>
        <v>0</v>
      </c>
      <c r="Q120" s="138">
        <f t="shared" si="43"/>
        <v>0</v>
      </c>
      <c r="R120" s="139">
        <f t="shared" si="44"/>
        <v>0</v>
      </c>
      <c r="S120" s="136">
        <f t="shared" si="45"/>
        <v>0</v>
      </c>
      <c r="T120" s="263">
        <f t="shared" si="46"/>
        <v>0</v>
      </c>
      <c r="U120" s="248">
        <f t="shared" si="25"/>
        <v>0</v>
      </c>
      <c r="V120" s="125"/>
    </row>
    <row r="121" spans="1:22" ht="16.5" x14ac:dyDescent="0.3">
      <c r="A121" s="78" t="s">
        <v>231</v>
      </c>
      <c r="B121" s="136">
        <f>'DAY29'!H121</f>
        <v>8486.7999999999993</v>
      </c>
      <c r="C121" s="137">
        <v>0</v>
      </c>
      <c r="D121" s="138">
        <v>0</v>
      </c>
      <c r="E121" s="139">
        <v>0</v>
      </c>
      <c r="F121" s="136">
        <v>0</v>
      </c>
      <c r="G121" s="263">
        <v>0</v>
      </c>
      <c r="H121" s="138">
        <f>+(Table132[[#This Row],[OPENING ]]+Table132[[#This Row],[RECEIPTS]]+Table132[[#This Row],[RETURNS]])-(Table132[[#This Row],[EXCHANGED]]+Table132[[#This Row],[SALES]]+Table132[[#This Row],[ISSUES]])</f>
        <v>8486.7999999999993</v>
      </c>
      <c r="I121" s="137">
        <v>0</v>
      </c>
      <c r="J121" s="98">
        <f t="shared" si="26"/>
        <v>-8486.7999999999993</v>
      </c>
      <c r="K121" s="137">
        <f>+'DAY29'!K121+'DAY30'!C121</f>
        <v>0</v>
      </c>
      <c r="L121" s="138">
        <f>+'DAY29'!L121+'DAY30'!D121</f>
        <v>0</v>
      </c>
      <c r="M121" s="139">
        <f>+'DAY29'!M121+'DAY30'!E121</f>
        <v>0</v>
      </c>
      <c r="N121" s="136">
        <f>+'DAY29'!N121+'DAY30'!F121</f>
        <v>0</v>
      </c>
      <c r="O121" s="263">
        <f>+'DAY29'!O121+'DAY30'!G121</f>
        <v>0</v>
      </c>
      <c r="P121" s="137">
        <f t="shared" si="42"/>
        <v>0</v>
      </c>
      <c r="Q121" s="138">
        <f t="shared" si="43"/>
        <v>0</v>
      </c>
      <c r="R121" s="139">
        <f t="shared" si="44"/>
        <v>0</v>
      </c>
      <c r="S121" s="136">
        <f t="shared" si="45"/>
        <v>0</v>
      </c>
      <c r="T121" s="263">
        <f t="shared" si="46"/>
        <v>0</v>
      </c>
      <c r="U121" s="248">
        <f t="shared" si="25"/>
        <v>0</v>
      </c>
      <c r="V121" s="125"/>
    </row>
    <row r="122" spans="1:22" ht="16.5" x14ac:dyDescent="0.3">
      <c r="A122" s="78" t="s">
        <v>232</v>
      </c>
      <c r="B122" s="136">
        <f>'DAY29'!H122</f>
        <v>0</v>
      </c>
      <c r="C122" s="137">
        <v>0</v>
      </c>
      <c r="D122" s="138">
        <v>0</v>
      </c>
      <c r="E122" s="139">
        <v>0</v>
      </c>
      <c r="F122" s="136">
        <v>0</v>
      </c>
      <c r="G122" s="263">
        <v>0</v>
      </c>
      <c r="H122" s="138">
        <f>+(Table132[[#This Row],[OPENING ]]+Table132[[#This Row],[RECEIPTS]]+Table132[[#This Row],[RETURNS]])-(Table132[[#This Row],[EXCHANGED]]+Table132[[#This Row],[SALES]]+Table132[[#This Row],[ISSUES]])</f>
        <v>0</v>
      </c>
      <c r="I122" s="137">
        <v>0</v>
      </c>
      <c r="J122" s="98">
        <f t="shared" si="26"/>
        <v>0</v>
      </c>
      <c r="K122" s="137">
        <f>+'DAY29'!K122+'DAY30'!C122</f>
        <v>0</v>
      </c>
      <c r="L122" s="138">
        <f>+'DAY29'!L122+'DAY30'!D122</f>
        <v>0</v>
      </c>
      <c r="M122" s="139">
        <f>+'DAY29'!M122+'DAY30'!E122</f>
        <v>0</v>
      </c>
      <c r="N122" s="136">
        <f>+'DAY29'!N122+'DAY30'!F122</f>
        <v>0</v>
      </c>
      <c r="O122" s="263">
        <f>+'DAY29'!O122+'DAY30'!G122</f>
        <v>0</v>
      </c>
      <c r="P122" s="137">
        <f t="shared" si="42"/>
        <v>0</v>
      </c>
      <c r="Q122" s="138">
        <f t="shared" si="43"/>
        <v>0</v>
      </c>
      <c r="R122" s="139">
        <f t="shared" si="44"/>
        <v>0</v>
      </c>
      <c r="S122" s="136">
        <f t="shared" si="45"/>
        <v>0</v>
      </c>
      <c r="T122" s="263">
        <f t="shared" si="46"/>
        <v>0</v>
      </c>
      <c r="U122" s="248">
        <f t="shared" si="25"/>
        <v>0</v>
      </c>
      <c r="V122" s="125"/>
    </row>
    <row r="123" spans="1:22" ht="16.5" x14ac:dyDescent="0.3">
      <c r="A123" s="320" t="s">
        <v>246</v>
      </c>
      <c r="B123" s="136">
        <f>'DAY29'!H123</f>
        <v>100</v>
      </c>
      <c r="C123" s="137">
        <v>0</v>
      </c>
      <c r="D123" s="138">
        <v>0</v>
      </c>
      <c r="E123" s="139">
        <v>0</v>
      </c>
      <c r="F123" s="136">
        <v>0</v>
      </c>
      <c r="G123" s="263">
        <v>0</v>
      </c>
      <c r="H123" s="138">
        <f>+(Table132[[#This Row],[OPENING ]]+Table132[[#This Row],[RECEIPTS]]+Table132[[#This Row],[RETURNS]])-(Table132[[#This Row],[EXCHANGED]]+Table132[[#This Row],[SALES]]+Table132[[#This Row],[ISSUES]])</f>
        <v>100</v>
      </c>
      <c r="I123" s="137">
        <v>0</v>
      </c>
      <c r="J123" s="98">
        <f t="shared" si="26"/>
        <v>-100</v>
      </c>
      <c r="K123" s="137">
        <f>+'DAY29'!K123+'DAY30'!C123</f>
        <v>0</v>
      </c>
      <c r="L123" s="138">
        <f>+'DAY29'!L123+'DAY30'!D123</f>
        <v>0</v>
      </c>
      <c r="M123" s="139">
        <f>+'DAY29'!M123+'DAY30'!E123</f>
        <v>0</v>
      </c>
      <c r="N123" s="136">
        <f>+'DAY29'!N123+'DAY30'!F123</f>
        <v>0</v>
      </c>
      <c r="O123" s="263">
        <f>+'DAY29'!O123+'DAY30'!G123</f>
        <v>0</v>
      </c>
      <c r="P123" s="137">
        <f t="shared" si="42"/>
        <v>0</v>
      </c>
      <c r="Q123" s="138">
        <f t="shared" si="43"/>
        <v>0</v>
      </c>
      <c r="R123" s="139">
        <f t="shared" si="44"/>
        <v>0</v>
      </c>
      <c r="S123" s="136">
        <f t="shared" si="45"/>
        <v>0</v>
      </c>
      <c r="T123" s="263">
        <f t="shared" si="46"/>
        <v>0</v>
      </c>
      <c r="U123" s="248">
        <f t="shared" si="25"/>
        <v>0</v>
      </c>
      <c r="V123" s="125"/>
    </row>
    <row r="124" spans="1:22" ht="17.25" thickBot="1" x14ac:dyDescent="0.35">
      <c r="A124" s="177"/>
      <c r="B124" s="136">
        <f>'DAY29'!H124</f>
        <v>0</v>
      </c>
      <c r="C124" s="239">
        <v>0</v>
      </c>
      <c r="D124" s="240">
        <v>0</v>
      </c>
      <c r="E124" s="241">
        <v>0</v>
      </c>
      <c r="F124" s="271">
        <v>0</v>
      </c>
      <c r="G124" s="296">
        <v>0</v>
      </c>
      <c r="H124" s="138">
        <f>+(Table132[[#This Row],[OPENING ]]+Table132[[#This Row],[RECEIPTS]]+Table132[[#This Row],[RETURNS]])-(Table132[[#This Row],[EXCHANGED]]+Table132[[#This Row],[SALES]]+Table132[[#This Row],[ISSUES]])</f>
        <v>0</v>
      </c>
      <c r="I124" s="239">
        <v>0</v>
      </c>
      <c r="J124" s="249">
        <f t="shared" si="26"/>
        <v>0</v>
      </c>
      <c r="K124" s="137">
        <f>+'DAY29'!K124+'DAY30'!C124</f>
        <v>0</v>
      </c>
      <c r="L124" s="138">
        <f>+'DAY29'!L124+'DAY30'!D124</f>
        <v>0</v>
      </c>
      <c r="M124" s="139">
        <f>+'DAY29'!M124+'DAY30'!E124</f>
        <v>0</v>
      </c>
      <c r="N124" s="136">
        <f>+'DAY29'!N124+'DAY30'!F124</f>
        <v>0</v>
      </c>
      <c r="O124" s="263">
        <f>+'DAY29'!O124+'DAY30'!G124</f>
        <v>0</v>
      </c>
      <c r="P124" s="137">
        <f t="shared" si="42"/>
        <v>0</v>
      </c>
      <c r="Q124" s="138">
        <f t="shared" si="43"/>
        <v>0</v>
      </c>
      <c r="R124" s="139">
        <f t="shared" si="44"/>
        <v>0</v>
      </c>
      <c r="S124" s="136">
        <f t="shared" si="45"/>
        <v>0</v>
      </c>
      <c r="T124" s="263">
        <f t="shared" si="46"/>
        <v>0</v>
      </c>
      <c r="U124" s="250">
        <f t="shared" si="25"/>
        <v>0</v>
      </c>
      <c r="V124" s="125"/>
    </row>
    <row r="125" spans="1:22" ht="17.25" thickBot="1" x14ac:dyDescent="0.35">
      <c r="A125" s="159" t="s">
        <v>196</v>
      </c>
      <c r="B125" s="160">
        <f t="shared" ref="B125:T125" si="47">SUM(B117:B124)</f>
        <v>8586.7999999999993</v>
      </c>
      <c r="C125" s="161">
        <f t="shared" si="47"/>
        <v>0</v>
      </c>
      <c r="D125" s="162">
        <f t="shared" si="47"/>
        <v>0</v>
      </c>
      <c r="E125" s="163">
        <f t="shared" si="47"/>
        <v>0</v>
      </c>
      <c r="F125" s="160">
        <f t="shared" si="47"/>
        <v>0</v>
      </c>
      <c r="G125" s="277">
        <f t="shared" si="47"/>
        <v>0</v>
      </c>
      <c r="H125" s="162">
        <f t="shared" si="47"/>
        <v>8586.7999999999993</v>
      </c>
      <c r="I125" s="161">
        <f t="shared" si="47"/>
        <v>0</v>
      </c>
      <c r="J125" s="165">
        <f>+I125-H125</f>
        <v>-8586.7999999999993</v>
      </c>
      <c r="K125" s="161">
        <f t="shared" si="47"/>
        <v>0</v>
      </c>
      <c r="L125" s="162">
        <f t="shared" si="47"/>
        <v>0</v>
      </c>
      <c r="M125" s="163">
        <f t="shared" si="47"/>
        <v>0</v>
      </c>
      <c r="N125" s="160">
        <f t="shared" si="47"/>
        <v>0</v>
      </c>
      <c r="O125" s="277">
        <f t="shared" si="47"/>
        <v>0</v>
      </c>
      <c r="P125" s="161">
        <f t="shared" si="47"/>
        <v>0</v>
      </c>
      <c r="Q125" s="162">
        <f t="shared" si="47"/>
        <v>0</v>
      </c>
      <c r="R125" s="163">
        <f t="shared" si="47"/>
        <v>0</v>
      </c>
      <c r="S125" s="160">
        <f t="shared" si="47"/>
        <v>0</v>
      </c>
      <c r="T125" s="277">
        <f t="shared" si="47"/>
        <v>0</v>
      </c>
      <c r="U125" s="166">
        <f t="shared" si="25"/>
        <v>0</v>
      </c>
      <c r="V125" s="125"/>
    </row>
    <row r="126" spans="1:22" ht="16.5" x14ac:dyDescent="0.3">
      <c r="A126" s="150"/>
      <c r="B126" s="251"/>
      <c r="C126" s="126"/>
      <c r="D126" s="245"/>
      <c r="E126" s="246"/>
      <c r="F126" s="243"/>
      <c r="G126" s="291"/>
      <c r="H126" s="252"/>
      <c r="I126" s="126"/>
      <c r="J126" s="207"/>
      <c r="K126" s="126"/>
      <c r="L126" s="245"/>
      <c r="M126" s="246"/>
      <c r="N126" s="243"/>
      <c r="O126" s="290"/>
      <c r="P126" s="244"/>
      <c r="Q126" s="245"/>
      <c r="R126" s="246"/>
      <c r="S126" s="243"/>
      <c r="T126" s="291"/>
      <c r="U126" s="254"/>
      <c r="V126" s="125"/>
    </row>
    <row r="127" spans="1:22" ht="16.5" x14ac:dyDescent="0.3">
      <c r="A127" s="63" t="s">
        <v>47</v>
      </c>
      <c r="B127" s="136"/>
      <c r="C127" s="137"/>
      <c r="D127" s="138"/>
      <c r="E127" s="139"/>
      <c r="F127" s="136"/>
      <c r="G127" s="263"/>
      <c r="H127" s="138"/>
      <c r="I127" s="137"/>
      <c r="J127" s="98"/>
      <c r="K127" s="137"/>
      <c r="L127" s="138"/>
      <c r="M127" s="139"/>
      <c r="N127" s="136"/>
      <c r="O127" s="263"/>
      <c r="P127" s="137"/>
      <c r="Q127" s="138"/>
      <c r="R127" s="139"/>
      <c r="S127" s="136"/>
      <c r="T127" s="263"/>
      <c r="U127" s="248"/>
      <c r="V127" s="125"/>
    </row>
    <row r="128" spans="1:22" ht="16.5" x14ac:dyDescent="0.3">
      <c r="A128" s="80" t="s">
        <v>203</v>
      </c>
      <c r="B128" s="136">
        <f>'DAY29'!H128</f>
        <v>0</v>
      </c>
      <c r="C128" s="137">
        <v>0</v>
      </c>
      <c r="D128" s="138">
        <v>0</v>
      </c>
      <c r="E128" s="139">
        <v>0</v>
      </c>
      <c r="F128" s="136">
        <v>0</v>
      </c>
      <c r="G128" s="263">
        <v>0</v>
      </c>
      <c r="H128" s="138">
        <f>+(Table132[[#This Row],[OPENING ]]+Table132[[#This Row],[RECEIPTS]]+Table132[[#This Row],[RETURNS]])-(Table132[[#This Row],[EXCHANGED]]+Table132[[#This Row],[SALES]]+Table132[[#This Row],[ISSUES]])</f>
        <v>0</v>
      </c>
      <c r="I128" s="137">
        <v>0</v>
      </c>
      <c r="J128" s="98">
        <f t="shared" si="26"/>
        <v>0</v>
      </c>
      <c r="K128" s="137">
        <f>+'DAY29'!K128+'DAY30'!C128</f>
        <v>0</v>
      </c>
      <c r="L128" s="138">
        <f>+'DAY29'!L128+'DAY30'!D128</f>
        <v>0</v>
      </c>
      <c r="M128" s="139">
        <f>+'DAY29'!M128+'DAY30'!E128</f>
        <v>0</v>
      </c>
      <c r="N128" s="136">
        <f>+'DAY29'!N128+'DAY30'!F128</f>
        <v>0</v>
      </c>
      <c r="O128" s="263">
        <f>+'DAY29'!O128+'DAY30'!G128</f>
        <v>1017</v>
      </c>
      <c r="P128" s="137">
        <f>+K128/30</f>
        <v>0</v>
      </c>
      <c r="Q128" s="138">
        <f>+L128/30</f>
        <v>0</v>
      </c>
      <c r="R128" s="139">
        <f>+M128/30</f>
        <v>0</v>
      </c>
      <c r="S128" s="136">
        <f>+N128/30</f>
        <v>0</v>
      </c>
      <c r="T128" s="263">
        <f>+K128/30</f>
        <v>0</v>
      </c>
      <c r="U128" s="248">
        <f t="shared" si="25"/>
        <v>0</v>
      </c>
      <c r="V128" s="125"/>
    </row>
    <row r="129" spans="1:22" ht="16.5" x14ac:dyDescent="0.3">
      <c r="A129" s="80" t="s">
        <v>48</v>
      </c>
      <c r="B129" s="136">
        <f>'DAY29'!H129</f>
        <v>28</v>
      </c>
      <c r="C129" s="137">
        <v>0</v>
      </c>
      <c r="D129" s="138">
        <v>0</v>
      </c>
      <c r="E129" s="139">
        <v>0</v>
      </c>
      <c r="F129" s="136">
        <v>0</v>
      </c>
      <c r="G129" s="263">
        <v>0</v>
      </c>
      <c r="H129" s="138">
        <f>+(Table132[[#This Row],[OPENING ]]+Table132[[#This Row],[RECEIPTS]]+Table132[[#This Row],[RETURNS]])-(Table132[[#This Row],[EXCHANGED]]+Table132[[#This Row],[SALES]]+Table132[[#This Row],[ISSUES]])</f>
        <v>28</v>
      </c>
      <c r="I129" s="137">
        <v>0</v>
      </c>
      <c r="J129" s="98">
        <f t="shared" si="26"/>
        <v>-28</v>
      </c>
      <c r="K129" s="137">
        <f>+'DAY29'!K129+'DAY30'!C129</f>
        <v>0</v>
      </c>
      <c r="L129" s="138">
        <f>+'DAY29'!L129+'DAY30'!D129</f>
        <v>0</v>
      </c>
      <c r="M129" s="139">
        <f>+'DAY29'!M129+'DAY30'!E129</f>
        <v>0</v>
      </c>
      <c r="N129" s="136">
        <f>+'DAY29'!N129+'DAY30'!F129</f>
        <v>0</v>
      </c>
      <c r="O129" s="263">
        <f>+'DAY29'!O129+'DAY30'!G129</f>
        <v>0</v>
      </c>
      <c r="P129" s="137">
        <f t="shared" ref="P129:P149" si="48">+K129/30</f>
        <v>0</v>
      </c>
      <c r="Q129" s="138">
        <f t="shared" ref="Q129:Q149" si="49">+L129/30</f>
        <v>0</v>
      </c>
      <c r="R129" s="139">
        <f t="shared" ref="R129:R149" si="50">+M129/30</f>
        <v>0</v>
      </c>
      <c r="S129" s="136">
        <f t="shared" ref="S129:S149" si="51">+N129/30</f>
        <v>0</v>
      </c>
      <c r="T129" s="263">
        <f t="shared" ref="T129:T149" si="52">+K129/30</f>
        <v>0</v>
      </c>
      <c r="U129" s="248">
        <f t="shared" si="25"/>
        <v>0</v>
      </c>
      <c r="V129" s="125"/>
    </row>
    <row r="130" spans="1:22" ht="16.5" x14ac:dyDescent="0.3">
      <c r="A130" s="80" t="s">
        <v>49</v>
      </c>
      <c r="B130" s="136">
        <f>'DAY29'!H130</f>
        <v>0</v>
      </c>
      <c r="C130" s="137">
        <v>0</v>
      </c>
      <c r="D130" s="138">
        <v>0</v>
      </c>
      <c r="E130" s="139">
        <v>0</v>
      </c>
      <c r="F130" s="136">
        <v>0</v>
      </c>
      <c r="G130" s="263">
        <v>0</v>
      </c>
      <c r="H130" s="138">
        <f>+(Table132[[#This Row],[OPENING ]]+Table132[[#This Row],[RECEIPTS]]+Table132[[#This Row],[RETURNS]])-(Table132[[#This Row],[EXCHANGED]]+Table132[[#This Row],[SALES]]+Table132[[#This Row],[ISSUES]])</f>
        <v>0</v>
      </c>
      <c r="I130" s="137">
        <v>0</v>
      </c>
      <c r="J130" s="98">
        <f t="shared" si="26"/>
        <v>0</v>
      </c>
      <c r="K130" s="137">
        <f>+'DAY29'!K130+'DAY30'!C130</f>
        <v>20</v>
      </c>
      <c r="L130" s="138">
        <f>+'DAY29'!L130+'DAY30'!D130</f>
        <v>0</v>
      </c>
      <c r="M130" s="139">
        <f>+'DAY29'!M130+'DAY30'!E130</f>
        <v>0</v>
      </c>
      <c r="N130" s="136">
        <f>+'DAY29'!N130+'DAY30'!F130</f>
        <v>0</v>
      </c>
      <c r="O130" s="263">
        <f>+'DAY29'!O130+'DAY30'!G130</f>
        <v>220</v>
      </c>
      <c r="P130" s="137">
        <f t="shared" si="48"/>
        <v>0.66666666666666663</v>
      </c>
      <c r="Q130" s="138">
        <f t="shared" si="49"/>
        <v>0</v>
      </c>
      <c r="R130" s="139">
        <f t="shared" si="50"/>
        <v>0</v>
      </c>
      <c r="S130" s="136">
        <f t="shared" si="51"/>
        <v>0</v>
      </c>
      <c r="T130" s="263">
        <f t="shared" si="52"/>
        <v>0.66666666666666663</v>
      </c>
      <c r="U130" s="248">
        <f t="shared" si="25"/>
        <v>0</v>
      </c>
      <c r="V130" s="125"/>
    </row>
    <row r="131" spans="1:22" ht="16.5" x14ac:dyDescent="0.3">
      <c r="A131" s="80" t="s">
        <v>50</v>
      </c>
      <c r="B131" s="136">
        <f>'DAY29'!H131</f>
        <v>43.900000000000006</v>
      </c>
      <c r="C131" s="137">
        <v>0</v>
      </c>
      <c r="D131" s="138">
        <v>0</v>
      </c>
      <c r="E131" s="139">
        <v>0</v>
      </c>
      <c r="F131" s="136">
        <v>0</v>
      </c>
      <c r="G131" s="263">
        <v>0</v>
      </c>
      <c r="H131" s="138">
        <f>+(Table132[[#This Row],[OPENING ]]+Table132[[#This Row],[RECEIPTS]]+Table132[[#This Row],[RETURNS]])-(Table132[[#This Row],[EXCHANGED]]+Table132[[#This Row],[SALES]]+Table132[[#This Row],[ISSUES]])</f>
        <v>43.900000000000006</v>
      </c>
      <c r="I131" s="137">
        <v>0</v>
      </c>
      <c r="J131" s="98">
        <f t="shared" si="26"/>
        <v>-43.900000000000006</v>
      </c>
      <c r="K131" s="137">
        <f>+'DAY29'!K131+'DAY30'!C131</f>
        <v>0</v>
      </c>
      <c r="L131" s="138">
        <f>+'DAY29'!L131+'DAY30'!D131</f>
        <v>0</v>
      </c>
      <c r="M131" s="139">
        <f>+'DAY29'!M131+'DAY30'!E131</f>
        <v>0</v>
      </c>
      <c r="N131" s="136">
        <f>+'DAY29'!N131+'DAY30'!F131</f>
        <v>0</v>
      </c>
      <c r="O131" s="263">
        <f>+'DAY29'!O131+'DAY30'!G131</f>
        <v>15.8</v>
      </c>
      <c r="P131" s="137">
        <f t="shared" si="48"/>
        <v>0</v>
      </c>
      <c r="Q131" s="138">
        <f t="shared" si="49"/>
        <v>0</v>
      </c>
      <c r="R131" s="139">
        <f t="shared" si="50"/>
        <v>0</v>
      </c>
      <c r="S131" s="136">
        <f t="shared" si="51"/>
        <v>0</v>
      </c>
      <c r="T131" s="263">
        <f t="shared" si="52"/>
        <v>0</v>
      </c>
      <c r="U131" s="248">
        <f t="shared" si="25"/>
        <v>0</v>
      </c>
      <c r="V131" s="125"/>
    </row>
    <row r="132" spans="1:22" ht="16.5" x14ac:dyDescent="0.3">
      <c r="A132" s="80" t="s">
        <v>107</v>
      </c>
      <c r="B132" s="136">
        <f>'DAY29'!H132</f>
        <v>0</v>
      </c>
      <c r="C132" s="137">
        <v>0</v>
      </c>
      <c r="D132" s="138">
        <v>0</v>
      </c>
      <c r="E132" s="139">
        <v>0</v>
      </c>
      <c r="F132" s="136">
        <v>0</v>
      </c>
      <c r="G132" s="263">
        <v>0</v>
      </c>
      <c r="H132" s="138">
        <f>+(Table132[[#This Row],[OPENING ]]+Table132[[#This Row],[RECEIPTS]]+Table132[[#This Row],[RETURNS]])-(Table132[[#This Row],[EXCHANGED]]+Table132[[#This Row],[SALES]]+Table132[[#This Row],[ISSUES]])</f>
        <v>0</v>
      </c>
      <c r="I132" s="137">
        <v>0</v>
      </c>
      <c r="J132" s="98">
        <f t="shared" si="26"/>
        <v>0</v>
      </c>
      <c r="K132" s="137">
        <f>+'DAY29'!K132+'DAY30'!C132</f>
        <v>0</v>
      </c>
      <c r="L132" s="138">
        <f>+'DAY29'!L132+'DAY30'!D132</f>
        <v>0</v>
      </c>
      <c r="M132" s="139">
        <f>+'DAY29'!M132+'DAY30'!E132</f>
        <v>0</v>
      </c>
      <c r="N132" s="136">
        <f>+'DAY29'!N132+'DAY30'!F132</f>
        <v>0</v>
      </c>
      <c r="O132" s="263">
        <f>+'DAY29'!O132+'DAY30'!G132</f>
        <v>0</v>
      </c>
      <c r="P132" s="137">
        <f t="shared" si="48"/>
        <v>0</v>
      </c>
      <c r="Q132" s="138">
        <f t="shared" si="49"/>
        <v>0</v>
      </c>
      <c r="R132" s="139">
        <f t="shared" si="50"/>
        <v>0</v>
      </c>
      <c r="S132" s="136">
        <f t="shared" si="51"/>
        <v>0</v>
      </c>
      <c r="T132" s="263">
        <f t="shared" si="52"/>
        <v>0</v>
      </c>
      <c r="U132" s="248">
        <f t="shared" si="25"/>
        <v>0</v>
      </c>
      <c r="V132" s="125"/>
    </row>
    <row r="133" spans="1:22" ht="16.5" x14ac:dyDescent="0.3">
      <c r="A133" s="80" t="s">
        <v>108</v>
      </c>
      <c r="B133" s="136">
        <f>'DAY29'!H133</f>
        <v>5775.4</v>
      </c>
      <c r="C133" s="137">
        <v>0</v>
      </c>
      <c r="D133" s="138">
        <v>0</v>
      </c>
      <c r="E133" s="139">
        <v>0</v>
      </c>
      <c r="F133" s="136">
        <v>0</v>
      </c>
      <c r="G133" s="263">
        <v>0</v>
      </c>
      <c r="H133" s="138">
        <f>+(Table132[[#This Row],[OPENING ]]+Table132[[#This Row],[RECEIPTS]]+Table132[[#This Row],[RETURNS]])-(Table132[[#This Row],[EXCHANGED]]+Table132[[#This Row],[SALES]]+Table132[[#This Row],[ISSUES]])</f>
        <v>5775.4</v>
      </c>
      <c r="I133" s="137">
        <v>0</v>
      </c>
      <c r="J133" s="98">
        <f t="shared" si="26"/>
        <v>-5775.4</v>
      </c>
      <c r="K133" s="137">
        <f>+'DAY29'!K133+'DAY30'!C133</f>
        <v>0</v>
      </c>
      <c r="L133" s="138">
        <f>+'DAY29'!L133+'DAY30'!D133</f>
        <v>0</v>
      </c>
      <c r="M133" s="139">
        <f>+'DAY29'!M133+'DAY30'!E133</f>
        <v>0</v>
      </c>
      <c r="N133" s="136">
        <f>+'DAY29'!N133+'DAY30'!F133</f>
        <v>0</v>
      </c>
      <c r="O133" s="263">
        <f>+'DAY29'!O133+'DAY30'!G133</f>
        <v>0</v>
      </c>
      <c r="P133" s="137">
        <f t="shared" si="48"/>
        <v>0</v>
      </c>
      <c r="Q133" s="138">
        <f t="shared" si="49"/>
        <v>0</v>
      </c>
      <c r="R133" s="139">
        <f t="shared" si="50"/>
        <v>0</v>
      </c>
      <c r="S133" s="136">
        <f t="shared" si="51"/>
        <v>0</v>
      </c>
      <c r="T133" s="263">
        <f t="shared" si="52"/>
        <v>0</v>
      </c>
      <c r="U133" s="248">
        <f t="shared" ref="U133:U209" si="53">IFERROR(+H133/(P133+Q133+R133+S133+T133),0)</f>
        <v>0</v>
      </c>
      <c r="V133" s="125"/>
    </row>
    <row r="134" spans="1:22" ht="16.5" x14ac:dyDescent="0.3">
      <c r="A134" s="85" t="s">
        <v>115</v>
      </c>
      <c r="B134" s="136">
        <f>'DAY29'!H134</f>
        <v>0</v>
      </c>
      <c r="C134" s="137">
        <v>0</v>
      </c>
      <c r="D134" s="138">
        <v>0</v>
      </c>
      <c r="E134" s="139">
        <v>0</v>
      </c>
      <c r="F134" s="136">
        <v>0</v>
      </c>
      <c r="G134" s="263">
        <v>0</v>
      </c>
      <c r="H134" s="138">
        <f>+(Table132[[#This Row],[OPENING ]]+Table132[[#This Row],[RECEIPTS]]+Table132[[#This Row],[RETURNS]])-(Table132[[#This Row],[EXCHANGED]]+Table132[[#This Row],[SALES]]+Table132[[#This Row],[ISSUES]])</f>
        <v>0</v>
      </c>
      <c r="I134" s="137">
        <v>0</v>
      </c>
      <c r="J134" s="98">
        <f t="shared" si="26"/>
        <v>0</v>
      </c>
      <c r="K134" s="137">
        <f>+'DAY29'!K134+'DAY30'!C134</f>
        <v>0</v>
      </c>
      <c r="L134" s="138">
        <f>+'DAY29'!L134+'DAY30'!D134</f>
        <v>0</v>
      </c>
      <c r="M134" s="139">
        <f>+'DAY29'!M134+'DAY30'!E134</f>
        <v>0</v>
      </c>
      <c r="N134" s="136">
        <f>+'DAY29'!N134+'DAY30'!F134</f>
        <v>0</v>
      </c>
      <c r="O134" s="263">
        <f>+'DAY29'!O134+'DAY30'!G134</f>
        <v>0</v>
      </c>
      <c r="P134" s="137">
        <f t="shared" si="48"/>
        <v>0</v>
      </c>
      <c r="Q134" s="138">
        <f t="shared" si="49"/>
        <v>0</v>
      </c>
      <c r="R134" s="139">
        <f t="shared" si="50"/>
        <v>0</v>
      </c>
      <c r="S134" s="136">
        <f t="shared" si="51"/>
        <v>0</v>
      </c>
      <c r="T134" s="263">
        <f t="shared" si="52"/>
        <v>0</v>
      </c>
      <c r="U134" s="248">
        <f t="shared" si="53"/>
        <v>0</v>
      </c>
      <c r="V134" s="125"/>
    </row>
    <row r="135" spans="1:22" ht="16.5" x14ac:dyDescent="0.3">
      <c r="A135" s="80" t="s">
        <v>253</v>
      </c>
      <c r="B135" s="136">
        <f>'DAY29'!H135</f>
        <v>0</v>
      </c>
      <c r="C135" s="137">
        <v>0</v>
      </c>
      <c r="D135" s="138">
        <v>0</v>
      </c>
      <c r="E135" s="139">
        <v>0</v>
      </c>
      <c r="F135" s="136">
        <v>0</v>
      </c>
      <c r="G135" s="263">
        <v>0</v>
      </c>
      <c r="H135" s="138">
        <f>+(Table132[[#This Row],[OPENING ]]+Table132[[#This Row],[RECEIPTS]]+Table132[[#This Row],[RETURNS]])-(Table132[[#This Row],[EXCHANGED]]+Table132[[#This Row],[SALES]]+Table132[[#This Row],[ISSUES]])</f>
        <v>0</v>
      </c>
      <c r="I135" s="137">
        <v>0</v>
      </c>
      <c r="J135" s="98">
        <f t="shared" si="26"/>
        <v>0</v>
      </c>
      <c r="K135" s="137">
        <f>+'DAY29'!K135+'DAY30'!C135</f>
        <v>0</v>
      </c>
      <c r="L135" s="138">
        <f>+'DAY29'!L135+'DAY30'!D135</f>
        <v>0</v>
      </c>
      <c r="M135" s="139">
        <f>+'DAY29'!M135+'DAY30'!E135</f>
        <v>0</v>
      </c>
      <c r="N135" s="136">
        <f>+'DAY29'!N135+'DAY30'!F135</f>
        <v>0</v>
      </c>
      <c r="O135" s="263">
        <f>+'DAY29'!O135+'DAY30'!G135</f>
        <v>754</v>
      </c>
      <c r="P135" s="137">
        <f t="shared" si="48"/>
        <v>0</v>
      </c>
      <c r="Q135" s="138">
        <f t="shared" si="49"/>
        <v>0</v>
      </c>
      <c r="R135" s="139">
        <f t="shared" si="50"/>
        <v>0</v>
      </c>
      <c r="S135" s="136">
        <f t="shared" si="51"/>
        <v>0</v>
      </c>
      <c r="T135" s="263">
        <f t="shared" si="52"/>
        <v>0</v>
      </c>
      <c r="U135" s="248">
        <f t="shared" si="53"/>
        <v>0</v>
      </c>
      <c r="V135" s="125"/>
    </row>
    <row r="136" spans="1:22" ht="16.5" x14ac:dyDescent="0.3">
      <c r="A136" s="80" t="s">
        <v>123</v>
      </c>
      <c r="B136" s="136">
        <f>'DAY29'!H136</f>
        <v>0</v>
      </c>
      <c r="C136" s="137">
        <v>0</v>
      </c>
      <c r="D136" s="138">
        <v>0</v>
      </c>
      <c r="E136" s="139">
        <v>0</v>
      </c>
      <c r="F136" s="136">
        <v>0</v>
      </c>
      <c r="G136" s="263">
        <v>0</v>
      </c>
      <c r="H136" s="138">
        <f>+(Table132[[#This Row],[OPENING ]]+Table132[[#This Row],[RECEIPTS]]+Table132[[#This Row],[RETURNS]])-(Table132[[#This Row],[EXCHANGED]]+Table132[[#This Row],[SALES]]+Table132[[#This Row],[ISSUES]])</f>
        <v>0</v>
      </c>
      <c r="I136" s="137">
        <v>0</v>
      </c>
      <c r="J136" s="98">
        <f t="shared" si="26"/>
        <v>0</v>
      </c>
      <c r="K136" s="137">
        <f>+'DAY29'!K136+'DAY30'!C136</f>
        <v>0</v>
      </c>
      <c r="L136" s="138">
        <f>+'DAY29'!L136+'DAY30'!D136</f>
        <v>0</v>
      </c>
      <c r="M136" s="139">
        <f>+'DAY29'!M136+'DAY30'!E136</f>
        <v>0</v>
      </c>
      <c r="N136" s="136">
        <f>+'DAY29'!N136+'DAY30'!F136</f>
        <v>0</v>
      </c>
      <c r="O136" s="263">
        <f>+'DAY29'!O136+'DAY30'!G136</f>
        <v>0</v>
      </c>
      <c r="P136" s="137">
        <f t="shared" si="48"/>
        <v>0</v>
      </c>
      <c r="Q136" s="138">
        <f t="shared" si="49"/>
        <v>0</v>
      </c>
      <c r="R136" s="139">
        <f t="shared" si="50"/>
        <v>0</v>
      </c>
      <c r="S136" s="136">
        <f t="shared" si="51"/>
        <v>0</v>
      </c>
      <c r="T136" s="263">
        <f t="shared" si="52"/>
        <v>0</v>
      </c>
      <c r="U136" s="248">
        <f t="shared" si="53"/>
        <v>0</v>
      </c>
      <c r="V136" s="125"/>
    </row>
    <row r="137" spans="1:22" ht="16.5" x14ac:dyDescent="0.3">
      <c r="A137" s="80" t="s">
        <v>124</v>
      </c>
      <c r="B137" s="136">
        <f>'DAY29'!H137</f>
        <v>0</v>
      </c>
      <c r="C137" s="137">
        <v>0</v>
      </c>
      <c r="D137" s="138">
        <v>0</v>
      </c>
      <c r="E137" s="139">
        <v>0</v>
      </c>
      <c r="F137" s="136">
        <v>0</v>
      </c>
      <c r="G137" s="263">
        <v>0</v>
      </c>
      <c r="H137" s="138">
        <f>+(Table132[[#This Row],[OPENING ]]+Table132[[#This Row],[RECEIPTS]]+Table132[[#This Row],[RETURNS]])-(Table132[[#This Row],[EXCHANGED]]+Table132[[#This Row],[SALES]]+Table132[[#This Row],[ISSUES]])</f>
        <v>0</v>
      </c>
      <c r="I137" s="137">
        <v>0</v>
      </c>
      <c r="J137" s="98">
        <f t="shared" si="26"/>
        <v>0</v>
      </c>
      <c r="K137" s="137">
        <f>+'DAY29'!K137+'DAY30'!C137</f>
        <v>0</v>
      </c>
      <c r="L137" s="138">
        <f>+'DAY29'!L137+'DAY30'!D137</f>
        <v>0</v>
      </c>
      <c r="M137" s="139">
        <f>+'DAY29'!M137+'DAY30'!E137</f>
        <v>0</v>
      </c>
      <c r="N137" s="136">
        <f>+'DAY29'!N137+'DAY30'!F137</f>
        <v>0</v>
      </c>
      <c r="O137" s="263">
        <f>+'DAY29'!O137+'DAY30'!G137</f>
        <v>0</v>
      </c>
      <c r="P137" s="137">
        <f t="shared" si="48"/>
        <v>0</v>
      </c>
      <c r="Q137" s="138">
        <f t="shared" si="49"/>
        <v>0</v>
      </c>
      <c r="R137" s="139">
        <f t="shared" si="50"/>
        <v>0</v>
      </c>
      <c r="S137" s="136">
        <f t="shared" si="51"/>
        <v>0</v>
      </c>
      <c r="T137" s="263">
        <f t="shared" si="52"/>
        <v>0</v>
      </c>
      <c r="U137" s="248">
        <f t="shared" si="53"/>
        <v>0</v>
      </c>
      <c r="V137" s="125"/>
    </row>
    <row r="138" spans="1:22" ht="16.5" x14ac:dyDescent="0.3">
      <c r="A138" s="80" t="s">
        <v>125</v>
      </c>
      <c r="B138" s="136">
        <f>'DAY29'!H138</f>
        <v>0</v>
      </c>
      <c r="C138" s="137">
        <v>0</v>
      </c>
      <c r="D138" s="138">
        <v>0</v>
      </c>
      <c r="E138" s="139">
        <v>0</v>
      </c>
      <c r="F138" s="136">
        <v>0</v>
      </c>
      <c r="G138" s="263">
        <v>0</v>
      </c>
      <c r="H138" s="138">
        <f>+(Table132[[#This Row],[OPENING ]]+Table132[[#This Row],[RECEIPTS]]+Table132[[#This Row],[RETURNS]])-(Table132[[#This Row],[EXCHANGED]]+Table132[[#This Row],[SALES]]+Table132[[#This Row],[ISSUES]])</f>
        <v>0</v>
      </c>
      <c r="I138" s="137">
        <v>0</v>
      </c>
      <c r="J138" s="98">
        <f t="shared" si="26"/>
        <v>0</v>
      </c>
      <c r="K138" s="137">
        <f>+'DAY29'!K138+'DAY30'!C138</f>
        <v>0</v>
      </c>
      <c r="L138" s="138">
        <f>+'DAY29'!L138+'DAY30'!D138</f>
        <v>0</v>
      </c>
      <c r="M138" s="139">
        <f>+'DAY29'!M138+'DAY30'!E138</f>
        <v>0</v>
      </c>
      <c r="N138" s="136">
        <f>+'DAY29'!N138+'DAY30'!F138</f>
        <v>0</v>
      </c>
      <c r="O138" s="263">
        <f>+'DAY29'!O138+'DAY30'!G138</f>
        <v>0</v>
      </c>
      <c r="P138" s="137">
        <f t="shared" si="48"/>
        <v>0</v>
      </c>
      <c r="Q138" s="138">
        <f t="shared" si="49"/>
        <v>0</v>
      </c>
      <c r="R138" s="139">
        <f t="shared" si="50"/>
        <v>0</v>
      </c>
      <c r="S138" s="136">
        <f t="shared" si="51"/>
        <v>0</v>
      </c>
      <c r="T138" s="263">
        <f t="shared" si="52"/>
        <v>0</v>
      </c>
      <c r="U138" s="248">
        <f t="shared" si="53"/>
        <v>0</v>
      </c>
      <c r="V138" s="125"/>
    </row>
    <row r="139" spans="1:22" ht="16.5" x14ac:dyDescent="0.3">
      <c r="A139" s="80" t="s">
        <v>172</v>
      </c>
      <c r="B139" s="136">
        <f>'DAY29'!H139</f>
        <v>0</v>
      </c>
      <c r="C139" s="137">
        <v>0</v>
      </c>
      <c r="D139" s="138">
        <v>0</v>
      </c>
      <c r="E139" s="139">
        <v>0</v>
      </c>
      <c r="F139" s="136">
        <v>0</v>
      </c>
      <c r="G139" s="263">
        <v>0</v>
      </c>
      <c r="H139" s="138">
        <f>+(Table132[[#This Row],[OPENING ]]+Table132[[#This Row],[RECEIPTS]]+Table132[[#This Row],[RETURNS]])-(Table132[[#This Row],[EXCHANGED]]+Table132[[#This Row],[SALES]]+Table132[[#This Row],[ISSUES]])</f>
        <v>0</v>
      </c>
      <c r="I139" s="137">
        <v>0</v>
      </c>
      <c r="J139" s="98">
        <f t="shared" si="26"/>
        <v>0</v>
      </c>
      <c r="K139" s="137">
        <f>+'DAY29'!K139+'DAY30'!C139</f>
        <v>0</v>
      </c>
      <c r="L139" s="138">
        <f>+'DAY29'!L139+'DAY30'!D139</f>
        <v>0</v>
      </c>
      <c r="M139" s="139">
        <f>+'DAY29'!M139+'DAY30'!E139</f>
        <v>0</v>
      </c>
      <c r="N139" s="136">
        <f>+'DAY29'!N139+'DAY30'!F139</f>
        <v>0</v>
      </c>
      <c r="O139" s="263">
        <f>+'DAY29'!O139+'DAY30'!G139</f>
        <v>0</v>
      </c>
      <c r="P139" s="137">
        <f t="shared" si="48"/>
        <v>0</v>
      </c>
      <c r="Q139" s="138">
        <f t="shared" si="49"/>
        <v>0</v>
      </c>
      <c r="R139" s="139">
        <f t="shared" si="50"/>
        <v>0</v>
      </c>
      <c r="S139" s="136">
        <f t="shared" si="51"/>
        <v>0</v>
      </c>
      <c r="T139" s="263">
        <f t="shared" si="52"/>
        <v>0</v>
      </c>
      <c r="U139" s="248">
        <f t="shared" si="53"/>
        <v>0</v>
      </c>
      <c r="V139" s="125"/>
    </row>
    <row r="140" spans="1:22" ht="16.5" x14ac:dyDescent="0.3">
      <c r="A140" s="80" t="s">
        <v>173</v>
      </c>
      <c r="B140" s="136">
        <f>'DAY29'!H140</f>
        <v>0</v>
      </c>
      <c r="C140" s="137">
        <v>0</v>
      </c>
      <c r="D140" s="138">
        <v>0</v>
      </c>
      <c r="E140" s="139">
        <v>0</v>
      </c>
      <c r="F140" s="136">
        <v>0</v>
      </c>
      <c r="G140" s="263">
        <v>0</v>
      </c>
      <c r="H140" s="138">
        <f>+(Table132[[#This Row],[OPENING ]]+Table132[[#This Row],[RECEIPTS]]+Table132[[#This Row],[RETURNS]])-(Table132[[#This Row],[EXCHANGED]]+Table132[[#This Row],[SALES]]+Table132[[#This Row],[ISSUES]])</f>
        <v>0</v>
      </c>
      <c r="I140" s="137">
        <v>0</v>
      </c>
      <c r="J140" s="98">
        <f t="shared" si="26"/>
        <v>0</v>
      </c>
      <c r="K140" s="137">
        <f>+'DAY29'!K140+'DAY30'!C140</f>
        <v>0</v>
      </c>
      <c r="L140" s="138">
        <f>+'DAY29'!L140+'DAY30'!D140</f>
        <v>0</v>
      </c>
      <c r="M140" s="139">
        <f>+'DAY29'!M140+'DAY30'!E140</f>
        <v>0</v>
      </c>
      <c r="N140" s="136">
        <f>+'DAY29'!N140+'DAY30'!F140</f>
        <v>0</v>
      </c>
      <c r="O140" s="263">
        <f>+'DAY29'!O140+'DAY30'!G140</f>
        <v>0</v>
      </c>
      <c r="P140" s="137">
        <f t="shared" si="48"/>
        <v>0</v>
      </c>
      <c r="Q140" s="138">
        <f t="shared" si="49"/>
        <v>0</v>
      </c>
      <c r="R140" s="139">
        <f t="shared" si="50"/>
        <v>0</v>
      </c>
      <c r="S140" s="136">
        <f t="shared" si="51"/>
        <v>0</v>
      </c>
      <c r="T140" s="263">
        <f t="shared" si="52"/>
        <v>0</v>
      </c>
      <c r="U140" s="248">
        <f t="shared" si="53"/>
        <v>0</v>
      </c>
      <c r="V140" s="125"/>
    </row>
    <row r="141" spans="1:22" ht="16.5" x14ac:dyDescent="0.3">
      <c r="A141" s="80" t="s">
        <v>177</v>
      </c>
      <c r="B141" s="136">
        <f>'DAY29'!H141</f>
        <v>0</v>
      </c>
      <c r="C141" s="137">
        <v>0</v>
      </c>
      <c r="D141" s="138">
        <v>0</v>
      </c>
      <c r="E141" s="139">
        <v>0</v>
      </c>
      <c r="F141" s="136">
        <v>0</v>
      </c>
      <c r="G141" s="263">
        <v>0</v>
      </c>
      <c r="H141" s="138">
        <f>+(Table132[[#This Row],[OPENING ]]+Table132[[#This Row],[RECEIPTS]]+Table132[[#This Row],[RETURNS]])-(Table132[[#This Row],[EXCHANGED]]+Table132[[#This Row],[SALES]]+Table132[[#This Row],[ISSUES]])</f>
        <v>0</v>
      </c>
      <c r="I141" s="137">
        <v>0</v>
      </c>
      <c r="J141" s="98">
        <f t="shared" si="26"/>
        <v>0</v>
      </c>
      <c r="K141" s="137">
        <f>+'DAY29'!K141+'DAY30'!C141</f>
        <v>0</v>
      </c>
      <c r="L141" s="138">
        <f>+'DAY29'!L141+'DAY30'!D141</f>
        <v>0</v>
      </c>
      <c r="M141" s="139">
        <f>+'DAY29'!M141+'DAY30'!E141</f>
        <v>0</v>
      </c>
      <c r="N141" s="136">
        <f>+'DAY29'!N141+'DAY30'!F141</f>
        <v>0</v>
      </c>
      <c r="O141" s="263">
        <f>+'DAY29'!O141+'DAY30'!G141</f>
        <v>0</v>
      </c>
      <c r="P141" s="137">
        <f t="shared" si="48"/>
        <v>0</v>
      </c>
      <c r="Q141" s="138">
        <f t="shared" si="49"/>
        <v>0</v>
      </c>
      <c r="R141" s="139">
        <f t="shared" si="50"/>
        <v>0</v>
      </c>
      <c r="S141" s="136">
        <f t="shared" si="51"/>
        <v>0</v>
      </c>
      <c r="T141" s="263">
        <f t="shared" si="52"/>
        <v>0</v>
      </c>
      <c r="U141" s="248">
        <f t="shared" si="53"/>
        <v>0</v>
      </c>
      <c r="V141" s="125"/>
    </row>
    <row r="142" spans="1:22" ht="16.5" x14ac:dyDescent="0.3">
      <c r="A142" s="80" t="s">
        <v>176</v>
      </c>
      <c r="B142" s="136">
        <f>'DAY29'!H142</f>
        <v>0</v>
      </c>
      <c r="C142" s="137">
        <v>0</v>
      </c>
      <c r="D142" s="138">
        <v>0</v>
      </c>
      <c r="E142" s="139">
        <v>0</v>
      </c>
      <c r="F142" s="136">
        <v>0</v>
      </c>
      <c r="G142" s="263">
        <v>0</v>
      </c>
      <c r="H142" s="138">
        <f>+(Table132[[#This Row],[OPENING ]]+Table132[[#This Row],[RECEIPTS]]+Table132[[#This Row],[RETURNS]])-(Table132[[#This Row],[EXCHANGED]]+Table132[[#This Row],[SALES]]+Table132[[#This Row],[ISSUES]])</f>
        <v>0</v>
      </c>
      <c r="I142" s="137">
        <v>0</v>
      </c>
      <c r="J142" s="98">
        <f t="shared" si="26"/>
        <v>0</v>
      </c>
      <c r="K142" s="137">
        <f>+'DAY29'!K142+'DAY30'!C142</f>
        <v>0</v>
      </c>
      <c r="L142" s="138">
        <f>+'DAY29'!L142+'DAY30'!D142</f>
        <v>0</v>
      </c>
      <c r="M142" s="139">
        <f>+'DAY29'!M142+'DAY30'!E142</f>
        <v>0</v>
      </c>
      <c r="N142" s="136">
        <f>+'DAY29'!N142+'DAY30'!F142</f>
        <v>0</v>
      </c>
      <c r="O142" s="263">
        <f>+'DAY29'!O142+'DAY30'!G142</f>
        <v>0</v>
      </c>
      <c r="P142" s="137">
        <f t="shared" si="48"/>
        <v>0</v>
      </c>
      <c r="Q142" s="138">
        <f t="shared" si="49"/>
        <v>0</v>
      </c>
      <c r="R142" s="139">
        <f t="shared" si="50"/>
        <v>0</v>
      </c>
      <c r="S142" s="136">
        <f t="shared" si="51"/>
        <v>0</v>
      </c>
      <c r="T142" s="263">
        <f t="shared" si="52"/>
        <v>0</v>
      </c>
      <c r="U142" s="248">
        <f t="shared" si="53"/>
        <v>0</v>
      </c>
      <c r="V142" s="125"/>
    </row>
    <row r="143" spans="1:22" ht="16.5" x14ac:dyDescent="0.3">
      <c r="A143" s="80" t="s">
        <v>210</v>
      </c>
      <c r="B143" s="136">
        <f>'DAY29'!H143</f>
        <v>0</v>
      </c>
      <c r="C143" s="137">
        <v>0</v>
      </c>
      <c r="D143" s="138">
        <v>0</v>
      </c>
      <c r="E143" s="139">
        <v>0</v>
      </c>
      <c r="F143" s="136">
        <v>0</v>
      </c>
      <c r="G143" s="263">
        <v>0</v>
      </c>
      <c r="H143" s="138">
        <f>+(Table132[[#This Row],[OPENING ]]+Table132[[#This Row],[RECEIPTS]]+Table132[[#This Row],[RETURNS]])-(Table132[[#This Row],[EXCHANGED]]+Table132[[#This Row],[SALES]]+Table132[[#This Row],[ISSUES]])</f>
        <v>0</v>
      </c>
      <c r="I143" s="137">
        <v>0</v>
      </c>
      <c r="J143" s="98">
        <f t="shared" si="26"/>
        <v>0</v>
      </c>
      <c r="K143" s="137">
        <f>+'DAY29'!K143+'DAY30'!C143</f>
        <v>0</v>
      </c>
      <c r="L143" s="138">
        <f>+'DAY29'!L143+'DAY30'!D143</f>
        <v>0</v>
      </c>
      <c r="M143" s="139">
        <f>+'DAY29'!M143+'DAY30'!E143</f>
        <v>0</v>
      </c>
      <c r="N143" s="136">
        <f>+'DAY29'!N143+'DAY30'!F143</f>
        <v>0</v>
      </c>
      <c r="O143" s="263">
        <f>+'DAY29'!O143+'DAY30'!G143</f>
        <v>0</v>
      </c>
      <c r="P143" s="137">
        <f t="shared" si="48"/>
        <v>0</v>
      </c>
      <c r="Q143" s="138">
        <f t="shared" si="49"/>
        <v>0</v>
      </c>
      <c r="R143" s="139">
        <f t="shared" si="50"/>
        <v>0</v>
      </c>
      <c r="S143" s="136">
        <f t="shared" si="51"/>
        <v>0</v>
      </c>
      <c r="T143" s="263">
        <f t="shared" si="52"/>
        <v>0</v>
      </c>
      <c r="U143" s="248">
        <f t="shared" si="53"/>
        <v>0</v>
      </c>
      <c r="V143" s="125"/>
    </row>
    <row r="144" spans="1:22" ht="16.5" x14ac:dyDescent="0.3">
      <c r="A144" s="80" t="s">
        <v>211</v>
      </c>
      <c r="B144" s="136">
        <f>'DAY29'!H144</f>
        <v>0</v>
      </c>
      <c r="C144" s="137">
        <v>0</v>
      </c>
      <c r="D144" s="138">
        <v>0</v>
      </c>
      <c r="E144" s="139">
        <v>0</v>
      </c>
      <c r="F144" s="136">
        <v>0</v>
      </c>
      <c r="G144" s="263">
        <v>0</v>
      </c>
      <c r="H144" s="138">
        <f>+(Table132[[#This Row],[OPENING ]]+Table132[[#This Row],[RECEIPTS]]+Table132[[#This Row],[RETURNS]])-(Table132[[#This Row],[EXCHANGED]]+Table132[[#This Row],[SALES]]+Table132[[#This Row],[ISSUES]])</f>
        <v>0</v>
      </c>
      <c r="I144" s="137">
        <v>0</v>
      </c>
      <c r="J144" s="98">
        <f t="shared" si="26"/>
        <v>0</v>
      </c>
      <c r="K144" s="137">
        <f>+'DAY29'!K144+'DAY30'!C144</f>
        <v>0</v>
      </c>
      <c r="L144" s="138">
        <f>+'DAY29'!L144+'DAY30'!D144</f>
        <v>0</v>
      </c>
      <c r="M144" s="139">
        <f>+'DAY29'!M144+'DAY30'!E144</f>
        <v>0</v>
      </c>
      <c r="N144" s="136">
        <f>+'DAY29'!N144+'DAY30'!F144</f>
        <v>0</v>
      </c>
      <c r="O144" s="263">
        <f>+'DAY29'!O144+'DAY30'!G144</f>
        <v>0</v>
      </c>
      <c r="P144" s="137">
        <f t="shared" si="48"/>
        <v>0</v>
      </c>
      <c r="Q144" s="138">
        <f t="shared" si="49"/>
        <v>0</v>
      </c>
      <c r="R144" s="139">
        <f t="shared" si="50"/>
        <v>0</v>
      </c>
      <c r="S144" s="136">
        <f t="shared" si="51"/>
        <v>0</v>
      </c>
      <c r="T144" s="263">
        <f t="shared" si="52"/>
        <v>0</v>
      </c>
      <c r="U144" s="248">
        <f t="shared" si="53"/>
        <v>0</v>
      </c>
      <c r="V144" s="125"/>
    </row>
    <row r="145" spans="1:22" ht="16.5" x14ac:dyDescent="0.3">
      <c r="A145" s="80" t="s">
        <v>214</v>
      </c>
      <c r="B145" s="136">
        <f>'DAY29'!H145</f>
        <v>0</v>
      </c>
      <c r="C145" s="137">
        <v>0</v>
      </c>
      <c r="D145" s="138">
        <v>0</v>
      </c>
      <c r="E145" s="139">
        <v>0</v>
      </c>
      <c r="F145" s="136">
        <v>0</v>
      </c>
      <c r="G145" s="263">
        <v>0</v>
      </c>
      <c r="H145" s="138">
        <f>+(Table132[[#This Row],[OPENING ]]+Table132[[#This Row],[RECEIPTS]]+Table132[[#This Row],[RETURNS]])-(Table132[[#This Row],[EXCHANGED]]+Table132[[#This Row],[SALES]]+Table132[[#This Row],[ISSUES]])</f>
        <v>0</v>
      </c>
      <c r="I145" s="137">
        <v>0</v>
      </c>
      <c r="J145" s="98">
        <f t="shared" si="26"/>
        <v>0</v>
      </c>
      <c r="K145" s="137">
        <f>+'DAY29'!K145+'DAY30'!C145</f>
        <v>0</v>
      </c>
      <c r="L145" s="138">
        <f>+'DAY29'!L145+'DAY30'!D145</f>
        <v>0</v>
      </c>
      <c r="M145" s="139">
        <f>+'DAY29'!M145+'DAY30'!E145</f>
        <v>0</v>
      </c>
      <c r="N145" s="136">
        <f>+'DAY29'!N145+'DAY30'!F145</f>
        <v>0</v>
      </c>
      <c r="O145" s="263">
        <f>+'DAY29'!O145+'DAY30'!G145</f>
        <v>0</v>
      </c>
      <c r="P145" s="137">
        <f t="shared" si="48"/>
        <v>0</v>
      </c>
      <c r="Q145" s="138">
        <f t="shared" si="49"/>
        <v>0</v>
      </c>
      <c r="R145" s="139">
        <f t="shared" si="50"/>
        <v>0</v>
      </c>
      <c r="S145" s="136">
        <f t="shared" si="51"/>
        <v>0</v>
      </c>
      <c r="T145" s="263">
        <f t="shared" si="52"/>
        <v>0</v>
      </c>
      <c r="U145" s="248">
        <f t="shared" si="53"/>
        <v>0</v>
      </c>
      <c r="V145" s="125"/>
    </row>
    <row r="146" spans="1:22" ht="16.5" x14ac:dyDescent="0.3">
      <c r="A146" s="80" t="s">
        <v>215</v>
      </c>
      <c r="B146" s="136">
        <f>'DAY29'!H146</f>
        <v>0</v>
      </c>
      <c r="C146" s="137">
        <v>0</v>
      </c>
      <c r="D146" s="138">
        <v>0</v>
      </c>
      <c r="E146" s="139">
        <v>0</v>
      </c>
      <c r="F146" s="136">
        <v>0</v>
      </c>
      <c r="G146" s="263">
        <v>0</v>
      </c>
      <c r="H146" s="138">
        <f>+(Table132[[#This Row],[OPENING ]]+Table132[[#This Row],[RECEIPTS]]+Table132[[#This Row],[RETURNS]])-(Table132[[#This Row],[EXCHANGED]]+Table132[[#This Row],[SALES]]+Table132[[#This Row],[ISSUES]])</f>
        <v>0</v>
      </c>
      <c r="I146" s="137">
        <v>0</v>
      </c>
      <c r="J146" s="98">
        <f t="shared" si="26"/>
        <v>0</v>
      </c>
      <c r="K146" s="137">
        <f>+'DAY29'!K146+'DAY30'!C146</f>
        <v>0</v>
      </c>
      <c r="L146" s="138">
        <f>+'DAY29'!L146+'DAY30'!D146</f>
        <v>0</v>
      </c>
      <c r="M146" s="139">
        <f>+'DAY29'!M146+'DAY30'!E146</f>
        <v>0</v>
      </c>
      <c r="N146" s="136">
        <f>+'DAY29'!N146+'DAY30'!F146</f>
        <v>0</v>
      </c>
      <c r="O146" s="263">
        <f>+'DAY29'!O146+'DAY30'!G146</f>
        <v>0</v>
      </c>
      <c r="P146" s="137">
        <f t="shared" si="48"/>
        <v>0</v>
      </c>
      <c r="Q146" s="138">
        <f t="shared" si="49"/>
        <v>0</v>
      </c>
      <c r="R146" s="139">
        <f t="shared" si="50"/>
        <v>0</v>
      </c>
      <c r="S146" s="136">
        <f t="shared" si="51"/>
        <v>0</v>
      </c>
      <c r="T146" s="263">
        <f t="shared" si="52"/>
        <v>0</v>
      </c>
      <c r="U146" s="248">
        <f t="shared" si="53"/>
        <v>0</v>
      </c>
      <c r="V146" s="125"/>
    </row>
    <row r="147" spans="1:22" ht="16.5" x14ac:dyDescent="0.3">
      <c r="A147" s="80" t="s">
        <v>233</v>
      </c>
      <c r="B147" s="136">
        <f>'DAY29'!H147</f>
        <v>0</v>
      </c>
      <c r="C147" s="137">
        <v>0</v>
      </c>
      <c r="D147" s="138">
        <v>0</v>
      </c>
      <c r="E147" s="139">
        <v>0</v>
      </c>
      <c r="F147" s="136">
        <v>0</v>
      </c>
      <c r="G147" s="263">
        <v>0</v>
      </c>
      <c r="H147" s="138">
        <f>+(Table132[[#This Row],[OPENING ]]+Table132[[#This Row],[RECEIPTS]]+Table132[[#This Row],[RETURNS]])-(Table132[[#This Row],[EXCHANGED]]+Table132[[#This Row],[SALES]]+Table132[[#This Row],[ISSUES]])</f>
        <v>0</v>
      </c>
      <c r="I147" s="137">
        <v>0</v>
      </c>
      <c r="J147" s="98">
        <f t="shared" si="26"/>
        <v>0</v>
      </c>
      <c r="K147" s="137">
        <f>+'DAY29'!K147+'DAY30'!C147</f>
        <v>0</v>
      </c>
      <c r="L147" s="138">
        <f>+'DAY29'!L147+'DAY30'!D147</f>
        <v>0</v>
      </c>
      <c r="M147" s="139">
        <f>+'DAY29'!M147+'DAY30'!E147</f>
        <v>0</v>
      </c>
      <c r="N147" s="136">
        <f>+'DAY29'!N147+'DAY30'!F147</f>
        <v>0</v>
      </c>
      <c r="O147" s="263">
        <f>+'DAY29'!O147+'DAY30'!G147</f>
        <v>0</v>
      </c>
      <c r="P147" s="137">
        <f t="shared" si="48"/>
        <v>0</v>
      </c>
      <c r="Q147" s="138">
        <f t="shared" si="49"/>
        <v>0</v>
      </c>
      <c r="R147" s="139">
        <f t="shared" si="50"/>
        <v>0</v>
      </c>
      <c r="S147" s="136">
        <f t="shared" si="51"/>
        <v>0</v>
      </c>
      <c r="T147" s="263">
        <f t="shared" si="52"/>
        <v>0</v>
      </c>
      <c r="U147" s="248">
        <f t="shared" si="53"/>
        <v>0</v>
      </c>
      <c r="V147" s="125"/>
    </row>
    <row r="148" spans="1:22" ht="16.5" x14ac:dyDescent="0.3">
      <c r="A148" s="80" t="s">
        <v>236</v>
      </c>
      <c r="B148" s="136">
        <f>'DAY29'!H148</f>
        <v>0</v>
      </c>
      <c r="C148" s="137">
        <v>0</v>
      </c>
      <c r="D148" s="138">
        <v>0</v>
      </c>
      <c r="E148" s="139">
        <v>0</v>
      </c>
      <c r="F148" s="136">
        <v>0</v>
      </c>
      <c r="G148" s="263">
        <v>0</v>
      </c>
      <c r="H148" s="138">
        <f>+(Table132[[#This Row],[OPENING ]]+Table132[[#This Row],[RECEIPTS]]+Table132[[#This Row],[RETURNS]])-(Table132[[#This Row],[EXCHANGED]]+Table132[[#This Row],[SALES]]+Table132[[#This Row],[ISSUES]])</f>
        <v>0</v>
      </c>
      <c r="I148" s="137">
        <v>0</v>
      </c>
      <c r="J148" s="98">
        <f t="shared" si="26"/>
        <v>0</v>
      </c>
      <c r="K148" s="137">
        <f>+'DAY29'!K148+'DAY30'!C148</f>
        <v>0</v>
      </c>
      <c r="L148" s="138">
        <f>+'DAY29'!L148+'DAY30'!D148</f>
        <v>0</v>
      </c>
      <c r="M148" s="139">
        <f>+'DAY29'!M148+'DAY30'!E148</f>
        <v>0</v>
      </c>
      <c r="N148" s="136">
        <f>+'DAY29'!N148+'DAY30'!F148</f>
        <v>0</v>
      </c>
      <c r="O148" s="263">
        <f>+'DAY29'!O148+'DAY30'!G148</f>
        <v>0</v>
      </c>
      <c r="P148" s="137">
        <f t="shared" si="48"/>
        <v>0</v>
      </c>
      <c r="Q148" s="138">
        <f t="shared" si="49"/>
        <v>0</v>
      </c>
      <c r="R148" s="139">
        <f t="shared" si="50"/>
        <v>0</v>
      </c>
      <c r="S148" s="136">
        <f t="shared" si="51"/>
        <v>0</v>
      </c>
      <c r="T148" s="263">
        <f t="shared" si="52"/>
        <v>0</v>
      </c>
      <c r="U148" s="248">
        <f t="shared" si="53"/>
        <v>0</v>
      </c>
      <c r="V148" s="125"/>
    </row>
    <row r="149" spans="1:22" ht="17.25" thickBot="1" x14ac:dyDescent="0.35">
      <c r="A149" s="142"/>
      <c r="B149" s="136">
        <f>'DAY29'!H149</f>
        <v>0</v>
      </c>
      <c r="C149" s="239">
        <v>0</v>
      </c>
      <c r="D149" s="240">
        <v>0</v>
      </c>
      <c r="E149" s="241">
        <v>0</v>
      </c>
      <c r="F149" s="271">
        <v>0</v>
      </c>
      <c r="G149" s="296">
        <v>0</v>
      </c>
      <c r="H149" s="138">
        <f>+(Table132[[#This Row],[OPENING ]]+Table132[[#This Row],[RECEIPTS]]+Table132[[#This Row],[RETURNS]])-(Table132[[#This Row],[EXCHANGED]]+Table132[[#This Row],[SALES]]+Table132[[#This Row],[ISSUES]])</f>
        <v>0</v>
      </c>
      <c r="I149" s="239">
        <v>0</v>
      </c>
      <c r="J149" s="249">
        <f t="shared" si="26"/>
        <v>0</v>
      </c>
      <c r="K149" s="137">
        <f>+'DAY29'!K149+'DAY30'!C149</f>
        <v>0</v>
      </c>
      <c r="L149" s="138">
        <f>+'DAY29'!L149+'DAY30'!D149</f>
        <v>0</v>
      </c>
      <c r="M149" s="139">
        <f>+'DAY29'!M149+'DAY30'!E149</f>
        <v>0</v>
      </c>
      <c r="N149" s="136">
        <f>+'DAY29'!N149+'DAY30'!F149</f>
        <v>0</v>
      </c>
      <c r="O149" s="263">
        <f>+'DAY29'!O149+'DAY30'!G149</f>
        <v>0</v>
      </c>
      <c r="P149" s="137">
        <f t="shared" si="48"/>
        <v>0</v>
      </c>
      <c r="Q149" s="138">
        <f t="shared" si="49"/>
        <v>0</v>
      </c>
      <c r="R149" s="139">
        <f t="shared" si="50"/>
        <v>0</v>
      </c>
      <c r="S149" s="136">
        <f t="shared" si="51"/>
        <v>0</v>
      </c>
      <c r="T149" s="263">
        <f t="shared" si="52"/>
        <v>0</v>
      </c>
      <c r="U149" s="250">
        <f t="shared" si="53"/>
        <v>0</v>
      </c>
      <c r="V149" s="125"/>
    </row>
    <row r="150" spans="1:22" ht="17.25" thickBot="1" x14ac:dyDescent="0.35">
      <c r="A150" s="159" t="s">
        <v>51</v>
      </c>
      <c r="B150" s="160">
        <f>SUM(B128:B149)</f>
        <v>5847.2999999999993</v>
      </c>
      <c r="C150" s="161">
        <f t="shared" ref="C150:F150" si="54">SUM(C128:C149)</f>
        <v>0</v>
      </c>
      <c r="D150" s="162">
        <f t="shared" si="54"/>
        <v>0</v>
      </c>
      <c r="E150" s="163">
        <f t="shared" si="54"/>
        <v>0</v>
      </c>
      <c r="F150" s="160">
        <f t="shared" si="54"/>
        <v>0</v>
      </c>
      <c r="G150" s="277">
        <f t="shared" ref="G150:T150" si="55">SUM(G128:G149)</f>
        <v>0</v>
      </c>
      <c r="H150" s="160">
        <f t="shared" si="55"/>
        <v>5847.2999999999993</v>
      </c>
      <c r="I150" s="161">
        <f t="shared" si="55"/>
        <v>0</v>
      </c>
      <c r="J150" s="165">
        <f>+I150-H150</f>
        <v>-5847.2999999999993</v>
      </c>
      <c r="K150" s="161">
        <f t="shared" si="55"/>
        <v>20</v>
      </c>
      <c r="L150" s="174">
        <f t="shared" si="55"/>
        <v>0</v>
      </c>
      <c r="M150" s="163">
        <f t="shared" si="55"/>
        <v>0</v>
      </c>
      <c r="N150" s="160">
        <f t="shared" si="55"/>
        <v>0</v>
      </c>
      <c r="O150" s="277">
        <f t="shared" si="55"/>
        <v>2006.8</v>
      </c>
      <c r="P150" s="161">
        <f t="shared" si="55"/>
        <v>0.66666666666666663</v>
      </c>
      <c r="Q150" s="162">
        <f t="shared" si="55"/>
        <v>0</v>
      </c>
      <c r="R150" s="163">
        <f t="shared" si="55"/>
        <v>0</v>
      </c>
      <c r="S150" s="160">
        <f t="shared" si="55"/>
        <v>0</v>
      </c>
      <c r="T150" s="277">
        <f t="shared" si="55"/>
        <v>0.66666666666666663</v>
      </c>
      <c r="U150" s="166">
        <f t="shared" si="53"/>
        <v>4385.4749999999995</v>
      </c>
      <c r="V150" s="125"/>
    </row>
    <row r="151" spans="1:22" ht="16.5" x14ac:dyDescent="0.3">
      <c r="A151" s="150"/>
      <c r="B151" s="251"/>
      <c r="C151" s="126"/>
      <c r="D151" s="245"/>
      <c r="E151" s="246"/>
      <c r="F151" s="243"/>
      <c r="G151" s="291"/>
      <c r="H151" s="251"/>
      <c r="I151" s="126"/>
      <c r="J151" s="207"/>
      <c r="K151" s="126"/>
      <c r="L151" s="245"/>
      <c r="M151" s="246"/>
      <c r="N151" s="243"/>
      <c r="O151" s="290"/>
      <c r="P151" s="244"/>
      <c r="Q151" s="245"/>
      <c r="R151" s="246"/>
      <c r="S151" s="243"/>
      <c r="T151" s="291"/>
      <c r="U151" s="253"/>
      <c r="V151" s="125"/>
    </row>
    <row r="152" spans="1:22" ht="16.5" x14ac:dyDescent="0.3">
      <c r="A152" s="63" t="s">
        <v>52</v>
      </c>
      <c r="B152" s="136"/>
      <c r="C152" s="137"/>
      <c r="D152" s="138"/>
      <c r="E152" s="139"/>
      <c r="F152" s="136"/>
      <c r="G152" s="263"/>
      <c r="H152" s="138"/>
      <c r="I152" s="137"/>
      <c r="J152" s="98"/>
      <c r="K152" s="137"/>
      <c r="L152" s="138"/>
      <c r="M152" s="139"/>
      <c r="N152" s="136"/>
      <c r="O152" s="263"/>
      <c r="P152" s="137"/>
      <c r="Q152" s="138"/>
      <c r="R152" s="139"/>
      <c r="S152" s="136"/>
      <c r="T152" s="263"/>
      <c r="U152" s="139"/>
      <c r="V152" s="125"/>
    </row>
    <row r="153" spans="1:22" ht="16.5" x14ac:dyDescent="0.3">
      <c r="A153" s="84" t="s">
        <v>66</v>
      </c>
      <c r="B153" s="136">
        <f>'DAY29'!H153</f>
        <v>0</v>
      </c>
      <c r="C153" s="137">
        <v>0</v>
      </c>
      <c r="D153" s="138">
        <v>0</v>
      </c>
      <c r="E153" s="139">
        <v>0</v>
      </c>
      <c r="F153" s="136">
        <v>0</v>
      </c>
      <c r="G153" s="263">
        <v>0</v>
      </c>
      <c r="H153" s="138">
        <f>+(Table132[[#This Row],[OPENING ]]+Table132[[#This Row],[RECEIPTS]]+Table132[[#This Row],[RETURNS]])-(Table132[[#This Row],[EXCHANGED]]+Table132[[#This Row],[SALES]]+Table132[[#This Row],[ISSUES]])</f>
        <v>0</v>
      </c>
      <c r="I153" s="137">
        <v>0</v>
      </c>
      <c r="J153" s="98">
        <f t="shared" si="26"/>
        <v>0</v>
      </c>
      <c r="K153" s="137">
        <f>+'DAY29'!K153+'DAY30'!C153</f>
        <v>0</v>
      </c>
      <c r="L153" s="138">
        <f>+'DAY29'!L153+'DAY30'!D153</f>
        <v>0</v>
      </c>
      <c r="M153" s="139">
        <f>+'DAY29'!M153+'DAY30'!E153</f>
        <v>0</v>
      </c>
      <c r="N153" s="136">
        <f>+'DAY29'!N153+'DAY30'!F153</f>
        <v>0</v>
      </c>
      <c r="O153" s="263">
        <f>+'DAY29'!O153+'DAY30'!G153</f>
        <v>0</v>
      </c>
      <c r="P153" s="137">
        <f>+K153/30</f>
        <v>0</v>
      </c>
      <c r="Q153" s="138">
        <f>+L153/30</f>
        <v>0</v>
      </c>
      <c r="R153" s="139">
        <f>+M153/30</f>
        <v>0</v>
      </c>
      <c r="S153" s="136">
        <f>+N153/30</f>
        <v>0</v>
      </c>
      <c r="T153" s="263">
        <f>+K153/30</f>
        <v>0</v>
      </c>
      <c r="U153" s="248">
        <f t="shared" si="53"/>
        <v>0</v>
      </c>
      <c r="V153" s="125"/>
    </row>
    <row r="154" spans="1:22" ht="16.5" x14ac:dyDescent="0.3">
      <c r="A154" s="318" t="s">
        <v>67</v>
      </c>
      <c r="B154" s="136">
        <f>'DAY29'!H154</f>
        <v>7.6</v>
      </c>
      <c r="C154" s="137">
        <v>0</v>
      </c>
      <c r="D154" s="138">
        <v>0</v>
      </c>
      <c r="E154" s="139">
        <v>0</v>
      </c>
      <c r="F154" s="136">
        <v>0</v>
      </c>
      <c r="G154" s="263">
        <v>0</v>
      </c>
      <c r="H154" s="138">
        <f>+(Table132[[#This Row],[OPENING ]]+Table132[[#This Row],[RECEIPTS]]+Table132[[#This Row],[RETURNS]])-(Table132[[#This Row],[EXCHANGED]]+Table132[[#This Row],[SALES]]+Table132[[#This Row],[ISSUES]])</f>
        <v>7.6</v>
      </c>
      <c r="I154" s="137">
        <v>0</v>
      </c>
      <c r="J154" s="98">
        <f t="shared" si="26"/>
        <v>-7.6</v>
      </c>
      <c r="K154" s="137">
        <f>+'DAY29'!K154+'DAY30'!C154</f>
        <v>0</v>
      </c>
      <c r="L154" s="138">
        <f>+'DAY29'!L154+'DAY30'!D154</f>
        <v>0</v>
      </c>
      <c r="M154" s="139">
        <f>+'DAY29'!M154+'DAY30'!E154</f>
        <v>0</v>
      </c>
      <c r="N154" s="136">
        <f>+'DAY29'!N154+'DAY30'!F154</f>
        <v>0</v>
      </c>
      <c r="O154" s="263">
        <f>+'DAY29'!O154+'DAY30'!G154</f>
        <v>0</v>
      </c>
      <c r="P154" s="137">
        <f t="shared" ref="P154:P213" si="56">+K154/30</f>
        <v>0</v>
      </c>
      <c r="Q154" s="138">
        <f t="shared" ref="Q154:Q213" si="57">+L154/30</f>
        <v>0</v>
      </c>
      <c r="R154" s="139">
        <f t="shared" ref="R154:R213" si="58">+M154/30</f>
        <v>0</v>
      </c>
      <c r="S154" s="136">
        <f t="shared" ref="S154:S213" si="59">+N154/30</f>
        <v>0</v>
      </c>
      <c r="T154" s="263">
        <f t="shared" ref="T154:T213" si="60">+K154/30</f>
        <v>0</v>
      </c>
      <c r="U154" s="248">
        <f t="shared" si="53"/>
        <v>0</v>
      </c>
      <c r="V154" s="125"/>
    </row>
    <row r="155" spans="1:22" ht="16.5" x14ac:dyDescent="0.3">
      <c r="A155" s="318" t="s">
        <v>68</v>
      </c>
      <c r="B155" s="136">
        <f>'DAY29'!H155</f>
        <v>0</v>
      </c>
      <c r="C155" s="137">
        <v>0</v>
      </c>
      <c r="D155" s="138">
        <v>0</v>
      </c>
      <c r="E155" s="139">
        <v>0</v>
      </c>
      <c r="F155" s="136">
        <v>0</v>
      </c>
      <c r="G155" s="263">
        <v>0</v>
      </c>
      <c r="H155" s="138">
        <f>+(Table132[[#This Row],[OPENING ]]+Table132[[#This Row],[RECEIPTS]]+Table132[[#This Row],[RETURNS]])-(Table132[[#This Row],[EXCHANGED]]+Table132[[#This Row],[SALES]]+Table132[[#This Row],[ISSUES]])</f>
        <v>0</v>
      </c>
      <c r="I155" s="137">
        <v>0</v>
      </c>
      <c r="J155" s="98">
        <f t="shared" si="26"/>
        <v>0</v>
      </c>
      <c r="K155" s="137">
        <f>+'DAY29'!K155+'DAY30'!C155</f>
        <v>0</v>
      </c>
      <c r="L155" s="138">
        <f>+'DAY29'!L155+'DAY30'!D155</f>
        <v>0</v>
      </c>
      <c r="M155" s="139">
        <f>+'DAY29'!M155+'DAY30'!E155</f>
        <v>0</v>
      </c>
      <c r="N155" s="136">
        <f>+'DAY29'!N155+'DAY30'!F155</f>
        <v>0</v>
      </c>
      <c r="O155" s="263">
        <f>+'DAY29'!O155+'DAY30'!G155</f>
        <v>0</v>
      </c>
      <c r="P155" s="137">
        <f t="shared" si="56"/>
        <v>0</v>
      </c>
      <c r="Q155" s="138">
        <f t="shared" si="57"/>
        <v>0</v>
      </c>
      <c r="R155" s="139">
        <f t="shared" si="58"/>
        <v>0</v>
      </c>
      <c r="S155" s="136">
        <f t="shared" si="59"/>
        <v>0</v>
      </c>
      <c r="T155" s="263">
        <f t="shared" si="60"/>
        <v>0</v>
      </c>
      <c r="U155" s="248">
        <f t="shared" si="53"/>
        <v>0</v>
      </c>
      <c r="V155" s="125"/>
    </row>
    <row r="156" spans="1:22" ht="16.5" x14ac:dyDescent="0.3">
      <c r="A156" s="85" t="s">
        <v>69</v>
      </c>
      <c r="B156" s="136">
        <f>'DAY29'!H156</f>
        <v>0</v>
      </c>
      <c r="C156" s="137">
        <v>0</v>
      </c>
      <c r="D156" s="138">
        <v>0</v>
      </c>
      <c r="E156" s="139">
        <v>0</v>
      </c>
      <c r="F156" s="136">
        <v>0</v>
      </c>
      <c r="G156" s="263">
        <v>0</v>
      </c>
      <c r="H156" s="138">
        <f>+(Table132[[#This Row],[OPENING ]]+Table132[[#This Row],[RECEIPTS]]+Table132[[#This Row],[RETURNS]])-(Table132[[#This Row],[EXCHANGED]]+Table132[[#This Row],[SALES]]+Table132[[#This Row],[ISSUES]])</f>
        <v>0</v>
      </c>
      <c r="I156" s="137">
        <v>0</v>
      </c>
      <c r="J156" s="98">
        <f t="shared" si="26"/>
        <v>0</v>
      </c>
      <c r="K156" s="137">
        <f>+'DAY29'!K156+'DAY30'!C156</f>
        <v>0</v>
      </c>
      <c r="L156" s="138">
        <f>+'DAY29'!L156+'DAY30'!D156</f>
        <v>0</v>
      </c>
      <c r="M156" s="139">
        <f>+'DAY29'!M156+'DAY30'!E156</f>
        <v>0</v>
      </c>
      <c r="N156" s="136">
        <f>+'DAY29'!N156+'DAY30'!F156</f>
        <v>0</v>
      </c>
      <c r="O156" s="263">
        <f>+'DAY29'!O156+'DAY30'!G156</f>
        <v>0</v>
      </c>
      <c r="P156" s="137">
        <f t="shared" si="56"/>
        <v>0</v>
      </c>
      <c r="Q156" s="138">
        <f t="shared" si="57"/>
        <v>0</v>
      </c>
      <c r="R156" s="139">
        <f t="shared" si="58"/>
        <v>0</v>
      </c>
      <c r="S156" s="136">
        <f t="shared" si="59"/>
        <v>0</v>
      </c>
      <c r="T156" s="263">
        <f t="shared" si="60"/>
        <v>0</v>
      </c>
      <c r="U156" s="248">
        <f t="shared" si="53"/>
        <v>0</v>
      </c>
      <c r="V156" s="125"/>
    </row>
    <row r="157" spans="1:22" ht="16.5" x14ac:dyDescent="0.3">
      <c r="A157" s="85" t="s">
        <v>70</v>
      </c>
      <c r="B157" s="136">
        <f>'DAY29'!H157</f>
        <v>0</v>
      </c>
      <c r="C157" s="137">
        <v>0</v>
      </c>
      <c r="D157" s="138">
        <v>0</v>
      </c>
      <c r="E157" s="139">
        <v>0</v>
      </c>
      <c r="F157" s="136">
        <v>0</v>
      </c>
      <c r="G157" s="263">
        <v>0</v>
      </c>
      <c r="H157" s="138">
        <f>+(Table132[[#This Row],[OPENING ]]+Table132[[#This Row],[RECEIPTS]]+Table132[[#This Row],[RETURNS]])-(Table132[[#This Row],[EXCHANGED]]+Table132[[#This Row],[SALES]]+Table132[[#This Row],[ISSUES]])</f>
        <v>0</v>
      </c>
      <c r="I157" s="137">
        <v>0</v>
      </c>
      <c r="J157" s="98">
        <f t="shared" ref="J157:J220" si="61">+I157-H157</f>
        <v>0</v>
      </c>
      <c r="K157" s="137">
        <f>+'DAY29'!K157+'DAY30'!C157</f>
        <v>0</v>
      </c>
      <c r="L157" s="138">
        <f>+'DAY29'!L157+'DAY30'!D157</f>
        <v>0</v>
      </c>
      <c r="M157" s="139">
        <f>+'DAY29'!M157+'DAY30'!E157</f>
        <v>0</v>
      </c>
      <c r="N157" s="136">
        <f>+'DAY29'!N157+'DAY30'!F157</f>
        <v>0</v>
      </c>
      <c r="O157" s="263">
        <f>+'DAY29'!O157+'DAY30'!G157</f>
        <v>0</v>
      </c>
      <c r="P157" s="137">
        <f t="shared" si="56"/>
        <v>0</v>
      </c>
      <c r="Q157" s="138">
        <f t="shared" si="57"/>
        <v>0</v>
      </c>
      <c r="R157" s="139">
        <f t="shared" si="58"/>
        <v>0</v>
      </c>
      <c r="S157" s="136">
        <f t="shared" si="59"/>
        <v>0</v>
      </c>
      <c r="T157" s="263">
        <f t="shared" si="60"/>
        <v>0</v>
      </c>
      <c r="U157" s="248">
        <f t="shared" si="53"/>
        <v>0</v>
      </c>
      <c r="V157" s="125"/>
    </row>
    <row r="158" spans="1:22" ht="16.5" x14ac:dyDescent="0.3">
      <c r="A158" s="85" t="s">
        <v>71</v>
      </c>
      <c r="B158" s="136">
        <f>'DAY29'!H158</f>
        <v>0</v>
      </c>
      <c r="C158" s="137">
        <v>0</v>
      </c>
      <c r="D158" s="138">
        <v>0</v>
      </c>
      <c r="E158" s="139">
        <v>0</v>
      </c>
      <c r="F158" s="136">
        <v>0</v>
      </c>
      <c r="G158" s="263">
        <v>0</v>
      </c>
      <c r="H158" s="138">
        <f>+(Table132[[#This Row],[OPENING ]]+Table132[[#This Row],[RECEIPTS]]+Table132[[#This Row],[RETURNS]])-(Table132[[#This Row],[EXCHANGED]]+Table132[[#This Row],[SALES]]+Table132[[#This Row],[ISSUES]])</f>
        <v>0</v>
      </c>
      <c r="I158" s="137">
        <v>0</v>
      </c>
      <c r="J158" s="98">
        <f t="shared" si="61"/>
        <v>0</v>
      </c>
      <c r="K158" s="137">
        <f>+'DAY29'!K158+'DAY30'!C158</f>
        <v>0</v>
      </c>
      <c r="L158" s="138">
        <f>+'DAY29'!L158+'DAY30'!D158</f>
        <v>0</v>
      </c>
      <c r="M158" s="139">
        <f>+'DAY29'!M158+'DAY30'!E158</f>
        <v>0</v>
      </c>
      <c r="N158" s="136">
        <f>+'DAY29'!N158+'DAY30'!F158</f>
        <v>0</v>
      </c>
      <c r="O158" s="263">
        <f>+'DAY29'!O158+'DAY30'!G158</f>
        <v>0</v>
      </c>
      <c r="P158" s="137">
        <f t="shared" si="56"/>
        <v>0</v>
      </c>
      <c r="Q158" s="138">
        <f t="shared" si="57"/>
        <v>0</v>
      </c>
      <c r="R158" s="139">
        <f t="shared" si="58"/>
        <v>0</v>
      </c>
      <c r="S158" s="136">
        <f t="shared" si="59"/>
        <v>0</v>
      </c>
      <c r="T158" s="263">
        <f t="shared" si="60"/>
        <v>0</v>
      </c>
      <c r="U158" s="248">
        <f t="shared" si="53"/>
        <v>0</v>
      </c>
      <c r="V158" s="125"/>
    </row>
    <row r="159" spans="1:22" ht="16.5" x14ac:dyDescent="0.3">
      <c r="A159" s="86" t="s">
        <v>72</v>
      </c>
      <c r="B159" s="136">
        <f>'DAY29'!H159</f>
        <v>0</v>
      </c>
      <c r="C159" s="137">
        <v>0</v>
      </c>
      <c r="D159" s="138">
        <v>0</v>
      </c>
      <c r="E159" s="139">
        <v>0</v>
      </c>
      <c r="F159" s="136">
        <v>0</v>
      </c>
      <c r="G159" s="263">
        <v>0</v>
      </c>
      <c r="H159" s="138">
        <f>+(Table132[[#This Row],[OPENING ]]+Table132[[#This Row],[RECEIPTS]]+Table132[[#This Row],[RETURNS]])-(Table132[[#This Row],[EXCHANGED]]+Table132[[#This Row],[SALES]]+Table132[[#This Row],[ISSUES]])</f>
        <v>0</v>
      </c>
      <c r="I159" s="137">
        <v>0</v>
      </c>
      <c r="J159" s="98">
        <f t="shared" si="61"/>
        <v>0</v>
      </c>
      <c r="K159" s="137">
        <f>+'DAY29'!K159+'DAY30'!C159</f>
        <v>0</v>
      </c>
      <c r="L159" s="138">
        <f>+'DAY29'!L159+'DAY30'!D159</f>
        <v>0</v>
      </c>
      <c r="M159" s="139">
        <f>+'DAY29'!M159+'DAY30'!E159</f>
        <v>0</v>
      </c>
      <c r="N159" s="136">
        <f>+'DAY29'!N159+'DAY30'!F159</f>
        <v>0</v>
      </c>
      <c r="O159" s="263">
        <f>+'DAY29'!O159+'DAY30'!G159</f>
        <v>0</v>
      </c>
      <c r="P159" s="137">
        <f t="shared" si="56"/>
        <v>0</v>
      </c>
      <c r="Q159" s="138">
        <f t="shared" si="57"/>
        <v>0</v>
      </c>
      <c r="R159" s="139">
        <f t="shared" si="58"/>
        <v>0</v>
      </c>
      <c r="S159" s="136">
        <f t="shared" si="59"/>
        <v>0</v>
      </c>
      <c r="T159" s="263">
        <f t="shared" si="60"/>
        <v>0</v>
      </c>
      <c r="U159" s="248">
        <f t="shared" si="53"/>
        <v>0</v>
      </c>
      <c r="V159" s="125"/>
    </row>
    <row r="160" spans="1:22" ht="16.5" x14ac:dyDescent="0.3">
      <c r="A160" s="86" t="s">
        <v>73</v>
      </c>
      <c r="B160" s="136">
        <f>'DAY29'!H160</f>
        <v>0</v>
      </c>
      <c r="C160" s="137">
        <v>0</v>
      </c>
      <c r="D160" s="138">
        <v>0</v>
      </c>
      <c r="E160" s="139">
        <v>0</v>
      </c>
      <c r="F160" s="136">
        <v>0</v>
      </c>
      <c r="G160" s="263">
        <v>0</v>
      </c>
      <c r="H160" s="138">
        <f>+(Table132[[#This Row],[OPENING ]]+Table132[[#This Row],[RECEIPTS]]+Table132[[#This Row],[RETURNS]])-(Table132[[#This Row],[EXCHANGED]]+Table132[[#This Row],[SALES]]+Table132[[#This Row],[ISSUES]])</f>
        <v>0</v>
      </c>
      <c r="I160" s="137">
        <v>0</v>
      </c>
      <c r="J160" s="98">
        <f t="shared" si="61"/>
        <v>0</v>
      </c>
      <c r="K160" s="137">
        <f>+'DAY29'!K160+'DAY30'!C160</f>
        <v>0</v>
      </c>
      <c r="L160" s="138">
        <f>+'DAY29'!L160+'DAY30'!D160</f>
        <v>0</v>
      </c>
      <c r="M160" s="139">
        <f>+'DAY29'!M160+'DAY30'!E160</f>
        <v>0</v>
      </c>
      <c r="N160" s="136">
        <f>+'DAY29'!N160+'DAY30'!F160</f>
        <v>0</v>
      </c>
      <c r="O160" s="263">
        <f>+'DAY29'!O160+'DAY30'!G160</f>
        <v>0</v>
      </c>
      <c r="P160" s="137">
        <f t="shared" si="56"/>
        <v>0</v>
      </c>
      <c r="Q160" s="138">
        <f t="shared" si="57"/>
        <v>0</v>
      </c>
      <c r="R160" s="139">
        <f t="shared" si="58"/>
        <v>0</v>
      </c>
      <c r="S160" s="136">
        <f t="shared" si="59"/>
        <v>0</v>
      </c>
      <c r="T160" s="263">
        <f t="shared" si="60"/>
        <v>0</v>
      </c>
      <c r="U160" s="248">
        <f t="shared" si="53"/>
        <v>0</v>
      </c>
      <c r="V160" s="125"/>
    </row>
    <row r="161" spans="1:22" ht="16.5" x14ac:dyDescent="0.3">
      <c r="A161" s="87" t="s">
        <v>74</v>
      </c>
      <c r="B161" s="136">
        <f>'DAY29'!H161</f>
        <v>562</v>
      </c>
      <c r="C161" s="137">
        <v>0</v>
      </c>
      <c r="D161" s="138">
        <v>0</v>
      </c>
      <c r="E161" s="139">
        <v>0</v>
      </c>
      <c r="F161" s="136">
        <v>0</v>
      </c>
      <c r="G161" s="263">
        <v>0</v>
      </c>
      <c r="H161" s="138">
        <f>+(Table132[[#This Row],[OPENING ]]+Table132[[#This Row],[RECEIPTS]]+Table132[[#This Row],[RETURNS]])-(Table132[[#This Row],[EXCHANGED]]+Table132[[#This Row],[SALES]]+Table132[[#This Row],[ISSUES]])</f>
        <v>562</v>
      </c>
      <c r="I161" s="137">
        <v>0</v>
      </c>
      <c r="J161" s="98">
        <f>+I161-H161</f>
        <v>-562</v>
      </c>
      <c r="K161" s="137">
        <f>+'DAY29'!K161+'DAY30'!C161</f>
        <v>0</v>
      </c>
      <c r="L161" s="138">
        <f>+'DAY29'!L161+'DAY30'!D161</f>
        <v>0</v>
      </c>
      <c r="M161" s="139">
        <f>+'DAY29'!M161+'DAY30'!E161</f>
        <v>0</v>
      </c>
      <c r="N161" s="136">
        <f>+'DAY29'!N161+'DAY30'!F161</f>
        <v>0</v>
      </c>
      <c r="O161" s="263">
        <f>+'DAY29'!O161+'DAY30'!G161</f>
        <v>0</v>
      </c>
      <c r="P161" s="137">
        <f t="shared" si="56"/>
        <v>0</v>
      </c>
      <c r="Q161" s="138">
        <f t="shared" si="57"/>
        <v>0</v>
      </c>
      <c r="R161" s="139">
        <f t="shared" si="58"/>
        <v>0</v>
      </c>
      <c r="S161" s="136">
        <f t="shared" si="59"/>
        <v>0</v>
      </c>
      <c r="T161" s="263">
        <f t="shared" si="60"/>
        <v>0</v>
      </c>
      <c r="U161" s="248">
        <f t="shared" si="53"/>
        <v>0</v>
      </c>
      <c r="V161" s="125"/>
    </row>
    <row r="162" spans="1:22" ht="16.5" x14ac:dyDescent="0.3">
      <c r="A162" s="88" t="s">
        <v>75</v>
      </c>
      <c r="B162" s="136">
        <f>'DAY29'!H162</f>
        <v>0</v>
      </c>
      <c r="C162" s="137">
        <v>0</v>
      </c>
      <c r="D162" s="138">
        <v>0</v>
      </c>
      <c r="E162" s="139">
        <v>0</v>
      </c>
      <c r="F162" s="136">
        <v>0</v>
      </c>
      <c r="G162" s="263">
        <v>0</v>
      </c>
      <c r="H162" s="138">
        <f>+(Table132[[#This Row],[OPENING ]]+Table132[[#This Row],[RECEIPTS]]+Table132[[#This Row],[RETURNS]])-(Table132[[#This Row],[EXCHANGED]]+Table132[[#This Row],[SALES]]+Table132[[#This Row],[ISSUES]])</f>
        <v>0</v>
      </c>
      <c r="I162" s="137">
        <v>0</v>
      </c>
      <c r="J162" s="98">
        <f t="shared" si="61"/>
        <v>0</v>
      </c>
      <c r="K162" s="137">
        <f>+'DAY29'!K162+'DAY30'!C162</f>
        <v>0</v>
      </c>
      <c r="L162" s="138">
        <f>+'DAY29'!L162+'DAY30'!D162</f>
        <v>0</v>
      </c>
      <c r="M162" s="139">
        <f>+'DAY29'!M162+'DAY30'!E162</f>
        <v>0</v>
      </c>
      <c r="N162" s="136">
        <f>+'DAY29'!N162+'DAY30'!F162</f>
        <v>0</v>
      </c>
      <c r="O162" s="263">
        <f>+'DAY29'!O162+'DAY30'!G162</f>
        <v>0</v>
      </c>
      <c r="P162" s="137">
        <f t="shared" si="56"/>
        <v>0</v>
      </c>
      <c r="Q162" s="138">
        <f t="shared" si="57"/>
        <v>0</v>
      </c>
      <c r="R162" s="139">
        <f t="shared" si="58"/>
        <v>0</v>
      </c>
      <c r="S162" s="136">
        <f t="shared" si="59"/>
        <v>0</v>
      </c>
      <c r="T162" s="263">
        <f t="shared" si="60"/>
        <v>0</v>
      </c>
      <c r="U162" s="248">
        <f t="shared" si="53"/>
        <v>0</v>
      </c>
      <c r="V162" s="125"/>
    </row>
    <row r="163" spans="1:22" ht="16.5" x14ac:dyDescent="0.3">
      <c r="A163" s="88" t="s">
        <v>76</v>
      </c>
      <c r="B163" s="136">
        <f>'DAY29'!H163</f>
        <v>0</v>
      </c>
      <c r="C163" s="137">
        <v>0</v>
      </c>
      <c r="D163" s="138">
        <v>0</v>
      </c>
      <c r="E163" s="139">
        <v>0</v>
      </c>
      <c r="F163" s="136">
        <v>0</v>
      </c>
      <c r="G163" s="263">
        <v>0</v>
      </c>
      <c r="H163" s="138">
        <f>+(Table132[[#This Row],[OPENING ]]+Table132[[#This Row],[RECEIPTS]]+Table132[[#This Row],[RETURNS]])-(Table132[[#This Row],[EXCHANGED]]+Table132[[#This Row],[SALES]]+Table132[[#This Row],[ISSUES]])</f>
        <v>0</v>
      </c>
      <c r="I163" s="137">
        <v>0</v>
      </c>
      <c r="J163" s="98">
        <f t="shared" si="61"/>
        <v>0</v>
      </c>
      <c r="K163" s="137">
        <f>+'DAY29'!K163+'DAY30'!C163</f>
        <v>0</v>
      </c>
      <c r="L163" s="138">
        <f>+'DAY29'!L163+'DAY30'!D163</f>
        <v>0</v>
      </c>
      <c r="M163" s="139">
        <f>+'DAY29'!M163+'DAY30'!E163</f>
        <v>0</v>
      </c>
      <c r="N163" s="136">
        <f>+'DAY29'!N163+'DAY30'!F163</f>
        <v>0</v>
      </c>
      <c r="O163" s="263">
        <f>+'DAY29'!O163+'DAY30'!G163</f>
        <v>0</v>
      </c>
      <c r="P163" s="137">
        <f t="shared" si="56"/>
        <v>0</v>
      </c>
      <c r="Q163" s="138">
        <f t="shared" si="57"/>
        <v>0</v>
      </c>
      <c r="R163" s="139">
        <f t="shared" si="58"/>
        <v>0</v>
      </c>
      <c r="S163" s="136">
        <f t="shared" si="59"/>
        <v>0</v>
      </c>
      <c r="T163" s="263">
        <f t="shared" si="60"/>
        <v>0</v>
      </c>
      <c r="U163" s="248">
        <f t="shared" si="53"/>
        <v>0</v>
      </c>
      <c r="V163" s="125"/>
    </row>
    <row r="164" spans="1:22" ht="16.5" x14ac:dyDescent="0.3">
      <c r="A164" s="87" t="s">
        <v>77</v>
      </c>
      <c r="B164" s="136">
        <f>'DAY29'!H164</f>
        <v>4</v>
      </c>
      <c r="C164" s="137">
        <v>0</v>
      </c>
      <c r="D164" s="138">
        <v>0</v>
      </c>
      <c r="E164" s="139">
        <v>0</v>
      </c>
      <c r="F164" s="136">
        <v>0</v>
      </c>
      <c r="G164" s="263">
        <v>0</v>
      </c>
      <c r="H164" s="138">
        <f>+(Table132[[#This Row],[OPENING ]]+Table132[[#This Row],[RECEIPTS]]+Table132[[#This Row],[RETURNS]])-(Table132[[#This Row],[EXCHANGED]]+Table132[[#This Row],[SALES]]+Table132[[#This Row],[ISSUES]])</f>
        <v>4</v>
      </c>
      <c r="I164" s="137">
        <v>0</v>
      </c>
      <c r="J164" s="98">
        <f t="shared" si="61"/>
        <v>-4</v>
      </c>
      <c r="K164" s="137">
        <f>+'DAY29'!K164+'DAY30'!C164</f>
        <v>0</v>
      </c>
      <c r="L164" s="138">
        <f>+'DAY29'!L164+'DAY30'!D164</f>
        <v>0</v>
      </c>
      <c r="M164" s="139">
        <f>+'DAY29'!M164+'DAY30'!E164</f>
        <v>0</v>
      </c>
      <c r="N164" s="136">
        <f>+'DAY29'!N164+'DAY30'!F164</f>
        <v>0</v>
      </c>
      <c r="O164" s="263">
        <f>+'DAY29'!O164+'DAY30'!G164</f>
        <v>0</v>
      </c>
      <c r="P164" s="137">
        <f t="shared" si="56"/>
        <v>0</v>
      </c>
      <c r="Q164" s="138">
        <f t="shared" si="57"/>
        <v>0</v>
      </c>
      <c r="R164" s="139">
        <f t="shared" si="58"/>
        <v>0</v>
      </c>
      <c r="S164" s="136">
        <f t="shared" si="59"/>
        <v>0</v>
      </c>
      <c r="T164" s="263">
        <f t="shared" si="60"/>
        <v>0</v>
      </c>
      <c r="U164" s="248">
        <f t="shared" si="53"/>
        <v>0</v>
      </c>
      <c r="V164" s="125"/>
    </row>
    <row r="165" spans="1:22" ht="16.5" x14ac:dyDescent="0.3">
      <c r="A165" s="109" t="s">
        <v>78</v>
      </c>
      <c r="B165" s="136">
        <f>'DAY29'!H165</f>
        <v>0</v>
      </c>
      <c r="C165" s="137">
        <v>0</v>
      </c>
      <c r="D165" s="138">
        <v>0</v>
      </c>
      <c r="E165" s="139">
        <v>0</v>
      </c>
      <c r="F165" s="136">
        <v>0</v>
      </c>
      <c r="G165" s="263">
        <v>0</v>
      </c>
      <c r="H165" s="138">
        <f>+(Table132[[#This Row],[OPENING ]]+Table132[[#This Row],[RECEIPTS]]+Table132[[#This Row],[RETURNS]])-(Table132[[#This Row],[EXCHANGED]]+Table132[[#This Row],[SALES]]+Table132[[#This Row],[ISSUES]])</f>
        <v>0</v>
      </c>
      <c r="I165" s="137">
        <v>0</v>
      </c>
      <c r="J165" s="98">
        <f t="shared" si="61"/>
        <v>0</v>
      </c>
      <c r="K165" s="137">
        <f>+'DAY29'!K165+'DAY30'!C165</f>
        <v>0</v>
      </c>
      <c r="L165" s="138">
        <f>+'DAY29'!L165+'DAY30'!D165</f>
        <v>0</v>
      </c>
      <c r="M165" s="139">
        <f>+'DAY29'!M165+'DAY30'!E165</f>
        <v>0</v>
      </c>
      <c r="N165" s="136">
        <f>+'DAY29'!N165+'DAY30'!F165</f>
        <v>0</v>
      </c>
      <c r="O165" s="263">
        <f>+'DAY29'!O165+'DAY30'!G165</f>
        <v>0</v>
      </c>
      <c r="P165" s="137">
        <f t="shared" si="56"/>
        <v>0</v>
      </c>
      <c r="Q165" s="138">
        <f t="shared" si="57"/>
        <v>0</v>
      </c>
      <c r="R165" s="139">
        <f t="shared" si="58"/>
        <v>0</v>
      </c>
      <c r="S165" s="136">
        <f t="shared" si="59"/>
        <v>0</v>
      </c>
      <c r="T165" s="263">
        <f t="shared" si="60"/>
        <v>0</v>
      </c>
      <c r="U165" s="248">
        <f t="shared" si="53"/>
        <v>0</v>
      </c>
      <c r="V165" s="125"/>
    </row>
    <row r="166" spans="1:22" ht="16.5" x14ac:dyDescent="0.3">
      <c r="A166" s="109" t="s">
        <v>79</v>
      </c>
      <c r="B166" s="136">
        <f>'DAY29'!H166</f>
        <v>0</v>
      </c>
      <c r="C166" s="137">
        <v>0</v>
      </c>
      <c r="D166" s="138">
        <v>0</v>
      </c>
      <c r="E166" s="139">
        <v>0</v>
      </c>
      <c r="F166" s="136">
        <v>0</v>
      </c>
      <c r="G166" s="263">
        <v>0</v>
      </c>
      <c r="H166" s="138">
        <f>+(Table132[[#This Row],[OPENING ]]+Table132[[#This Row],[RECEIPTS]]+Table132[[#This Row],[RETURNS]])-(Table132[[#This Row],[EXCHANGED]]+Table132[[#This Row],[SALES]]+Table132[[#This Row],[ISSUES]])</f>
        <v>0</v>
      </c>
      <c r="I166" s="137">
        <v>0</v>
      </c>
      <c r="J166" s="98">
        <f t="shared" si="61"/>
        <v>0</v>
      </c>
      <c r="K166" s="137">
        <f>+'DAY29'!K166+'DAY30'!C166</f>
        <v>0</v>
      </c>
      <c r="L166" s="138">
        <f>+'DAY29'!L166+'DAY30'!D166</f>
        <v>0</v>
      </c>
      <c r="M166" s="139">
        <f>+'DAY29'!M166+'DAY30'!E166</f>
        <v>0</v>
      </c>
      <c r="N166" s="136">
        <f>+'DAY29'!N166+'DAY30'!F166</f>
        <v>0</v>
      </c>
      <c r="O166" s="263">
        <f>+'DAY29'!O166+'DAY30'!G166</f>
        <v>0</v>
      </c>
      <c r="P166" s="137">
        <f t="shared" si="56"/>
        <v>0</v>
      </c>
      <c r="Q166" s="138">
        <f t="shared" si="57"/>
        <v>0</v>
      </c>
      <c r="R166" s="139">
        <f t="shared" si="58"/>
        <v>0</v>
      </c>
      <c r="S166" s="136">
        <f t="shared" si="59"/>
        <v>0</v>
      </c>
      <c r="T166" s="263">
        <f t="shared" si="60"/>
        <v>0</v>
      </c>
      <c r="U166" s="248">
        <f t="shared" si="53"/>
        <v>0</v>
      </c>
      <c r="V166" s="125"/>
    </row>
    <row r="167" spans="1:22" ht="16.5" x14ac:dyDescent="0.3">
      <c r="A167" s="109" t="s">
        <v>109</v>
      </c>
      <c r="B167" s="136">
        <f>'DAY29'!H167</f>
        <v>317.2</v>
      </c>
      <c r="C167" s="137">
        <v>0</v>
      </c>
      <c r="D167" s="138">
        <v>0</v>
      </c>
      <c r="E167" s="139">
        <v>0</v>
      </c>
      <c r="F167" s="136">
        <v>0</v>
      </c>
      <c r="G167" s="263">
        <v>0</v>
      </c>
      <c r="H167" s="138">
        <f>+(Table132[[#This Row],[OPENING ]]+Table132[[#This Row],[RECEIPTS]]+Table132[[#This Row],[RETURNS]])-(Table132[[#This Row],[EXCHANGED]]+Table132[[#This Row],[SALES]]+Table132[[#This Row],[ISSUES]])</f>
        <v>317.2</v>
      </c>
      <c r="I167" s="137">
        <v>0</v>
      </c>
      <c r="J167" s="98">
        <f t="shared" si="61"/>
        <v>-317.2</v>
      </c>
      <c r="K167" s="137">
        <f>+'DAY29'!K167+'DAY30'!C167</f>
        <v>0</v>
      </c>
      <c r="L167" s="138">
        <f>+'DAY29'!L167+'DAY30'!D167</f>
        <v>0</v>
      </c>
      <c r="M167" s="139">
        <f>+'DAY29'!M167+'DAY30'!E167</f>
        <v>0</v>
      </c>
      <c r="N167" s="136">
        <f>+'DAY29'!N167+'DAY30'!F167</f>
        <v>0</v>
      </c>
      <c r="O167" s="263">
        <f>+'DAY29'!O167+'DAY30'!G167</f>
        <v>0</v>
      </c>
      <c r="P167" s="137">
        <f t="shared" si="56"/>
        <v>0</v>
      </c>
      <c r="Q167" s="138">
        <f t="shared" si="57"/>
        <v>0</v>
      </c>
      <c r="R167" s="139">
        <f t="shared" si="58"/>
        <v>0</v>
      </c>
      <c r="S167" s="136">
        <f t="shared" si="59"/>
        <v>0</v>
      </c>
      <c r="T167" s="263">
        <f t="shared" si="60"/>
        <v>0</v>
      </c>
      <c r="U167" s="248">
        <f t="shared" si="53"/>
        <v>0</v>
      </c>
      <c r="V167" s="125"/>
    </row>
    <row r="168" spans="1:22" ht="16.5" x14ac:dyDescent="0.3">
      <c r="A168" s="109" t="s">
        <v>110</v>
      </c>
      <c r="B168" s="136">
        <f>'DAY29'!H168</f>
        <v>1254.2</v>
      </c>
      <c r="C168" s="137">
        <v>0</v>
      </c>
      <c r="D168" s="138">
        <v>0</v>
      </c>
      <c r="E168" s="139">
        <v>0</v>
      </c>
      <c r="F168" s="136">
        <v>0</v>
      </c>
      <c r="G168" s="263">
        <v>0</v>
      </c>
      <c r="H168" s="138">
        <f>+(Table132[[#This Row],[OPENING ]]+Table132[[#This Row],[RECEIPTS]]+Table132[[#This Row],[RETURNS]])-(Table132[[#This Row],[EXCHANGED]]+Table132[[#This Row],[SALES]]+Table132[[#This Row],[ISSUES]])</f>
        <v>1254.2</v>
      </c>
      <c r="I168" s="137">
        <v>0</v>
      </c>
      <c r="J168" s="98">
        <f t="shared" si="61"/>
        <v>-1254.2</v>
      </c>
      <c r="K168" s="137">
        <f>+'DAY29'!K168+'DAY30'!C168</f>
        <v>0</v>
      </c>
      <c r="L168" s="138">
        <f>+'DAY29'!L168+'DAY30'!D168</f>
        <v>0</v>
      </c>
      <c r="M168" s="139">
        <f>+'DAY29'!M168+'DAY30'!E168</f>
        <v>0</v>
      </c>
      <c r="N168" s="136">
        <f>+'DAY29'!N168+'DAY30'!F168</f>
        <v>0</v>
      </c>
      <c r="O168" s="263">
        <f>+'DAY29'!O168+'DAY30'!G168</f>
        <v>0</v>
      </c>
      <c r="P168" s="137">
        <f t="shared" si="56"/>
        <v>0</v>
      </c>
      <c r="Q168" s="138">
        <f t="shared" si="57"/>
        <v>0</v>
      </c>
      <c r="R168" s="139">
        <f t="shared" si="58"/>
        <v>0</v>
      </c>
      <c r="S168" s="136">
        <f t="shared" si="59"/>
        <v>0</v>
      </c>
      <c r="T168" s="263">
        <f t="shared" si="60"/>
        <v>0</v>
      </c>
      <c r="U168" s="248">
        <f t="shared" si="53"/>
        <v>0</v>
      </c>
      <c r="V168" s="125"/>
    </row>
    <row r="169" spans="1:22" ht="16.5" x14ac:dyDescent="0.3">
      <c r="A169" s="109" t="s">
        <v>80</v>
      </c>
      <c r="B169" s="136">
        <f>'DAY29'!H169</f>
        <v>0</v>
      </c>
      <c r="C169" s="137">
        <v>0</v>
      </c>
      <c r="D169" s="138">
        <v>0</v>
      </c>
      <c r="E169" s="139">
        <v>0</v>
      </c>
      <c r="F169" s="136">
        <v>0</v>
      </c>
      <c r="G169" s="263">
        <v>0</v>
      </c>
      <c r="H169" s="138">
        <f>+(Table132[[#This Row],[OPENING ]]+Table132[[#This Row],[RECEIPTS]]+Table132[[#This Row],[RETURNS]])-(Table132[[#This Row],[EXCHANGED]]+Table132[[#This Row],[SALES]]+Table132[[#This Row],[ISSUES]])</f>
        <v>0</v>
      </c>
      <c r="I169" s="137">
        <v>0</v>
      </c>
      <c r="J169" s="98">
        <f t="shared" si="61"/>
        <v>0</v>
      </c>
      <c r="K169" s="137">
        <f>+'DAY29'!K169+'DAY30'!C169</f>
        <v>0</v>
      </c>
      <c r="L169" s="138">
        <f>+'DAY29'!L169+'DAY30'!D169</f>
        <v>0</v>
      </c>
      <c r="M169" s="139">
        <f>+'DAY29'!M169+'DAY30'!E169</f>
        <v>0</v>
      </c>
      <c r="N169" s="136">
        <f>+'DAY29'!N169+'DAY30'!F169</f>
        <v>0</v>
      </c>
      <c r="O169" s="263">
        <f>+'DAY29'!O169+'DAY30'!G169</f>
        <v>0</v>
      </c>
      <c r="P169" s="137">
        <f t="shared" si="56"/>
        <v>0</v>
      </c>
      <c r="Q169" s="138">
        <f t="shared" si="57"/>
        <v>0</v>
      </c>
      <c r="R169" s="139">
        <f t="shared" si="58"/>
        <v>0</v>
      </c>
      <c r="S169" s="136">
        <f t="shared" si="59"/>
        <v>0</v>
      </c>
      <c r="T169" s="263">
        <f t="shared" si="60"/>
        <v>0</v>
      </c>
      <c r="U169" s="248">
        <f t="shared" si="53"/>
        <v>0</v>
      </c>
      <c r="V169" s="125"/>
    </row>
    <row r="170" spans="1:22" ht="16.5" x14ac:dyDescent="0.3">
      <c r="A170" s="109" t="s">
        <v>81</v>
      </c>
      <c r="B170" s="136">
        <f>'DAY29'!H170</f>
        <v>0</v>
      </c>
      <c r="C170" s="137">
        <v>0</v>
      </c>
      <c r="D170" s="138">
        <v>0</v>
      </c>
      <c r="E170" s="139">
        <v>0</v>
      </c>
      <c r="F170" s="136">
        <v>0</v>
      </c>
      <c r="G170" s="263">
        <v>0</v>
      </c>
      <c r="H170" s="138">
        <f>+(Table132[[#This Row],[OPENING ]]+Table132[[#This Row],[RECEIPTS]]+Table132[[#This Row],[RETURNS]])-(Table132[[#This Row],[EXCHANGED]]+Table132[[#This Row],[SALES]]+Table132[[#This Row],[ISSUES]])</f>
        <v>0</v>
      </c>
      <c r="I170" s="137">
        <v>0</v>
      </c>
      <c r="J170" s="98">
        <f t="shared" si="61"/>
        <v>0</v>
      </c>
      <c r="K170" s="137">
        <f>+'DAY29'!K170+'DAY30'!C170</f>
        <v>0</v>
      </c>
      <c r="L170" s="138">
        <f>+'DAY29'!L170+'DAY30'!D170</f>
        <v>0</v>
      </c>
      <c r="M170" s="139">
        <f>+'DAY29'!M170+'DAY30'!E170</f>
        <v>0</v>
      </c>
      <c r="N170" s="136">
        <f>+'DAY29'!N170+'DAY30'!F170</f>
        <v>0</v>
      </c>
      <c r="O170" s="263">
        <f>+'DAY29'!O170+'DAY30'!G170</f>
        <v>0</v>
      </c>
      <c r="P170" s="137">
        <f t="shared" si="56"/>
        <v>0</v>
      </c>
      <c r="Q170" s="138">
        <f t="shared" si="57"/>
        <v>0</v>
      </c>
      <c r="R170" s="139">
        <f t="shared" si="58"/>
        <v>0</v>
      </c>
      <c r="S170" s="136">
        <f t="shared" si="59"/>
        <v>0</v>
      </c>
      <c r="T170" s="263">
        <f t="shared" si="60"/>
        <v>0</v>
      </c>
      <c r="U170" s="248">
        <f t="shared" si="53"/>
        <v>0</v>
      </c>
      <c r="V170" s="125"/>
    </row>
    <row r="171" spans="1:22" ht="16.5" x14ac:dyDescent="0.3">
      <c r="A171" s="89" t="s">
        <v>82</v>
      </c>
      <c r="B171" s="136">
        <f>'DAY29'!H171</f>
        <v>0</v>
      </c>
      <c r="C171" s="137">
        <v>0</v>
      </c>
      <c r="D171" s="138">
        <v>0</v>
      </c>
      <c r="E171" s="139">
        <v>0</v>
      </c>
      <c r="F171" s="136">
        <v>0</v>
      </c>
      <c r="G171" s="263">
        <v>0</v>
      </c>
      <c r="H171" s="138">
        <f>+(Table132[[#This Row],[OPENING ]]+Table132[[#This Row],[RECEIPTS]]+Table132[[#This Row],[RETURNS]])-(Table132[[#This Row],[EXCHANGED]]+Table132[[#This Row],[SALES]]+Table132[[#This Row],[ISSUES]])</f>
        <v>0</v>
      </c>
      <c r="I171" s="137">
        <v>0</v>
      </c>
      <c r="J171" s="98">
        <f t="shared" si="61"/>
        <v>0</v>
      </c>
      <c r="K171" s="137">
        <f>+'DAY29'!K171+'DAY30'!C171</f>
        <v>0</v>
      </c>
      <c r="L171" s="138">
        <f>+'DAY29'!L171+'DAY30'!D171</f>
        <v>0</v>
      </c>
      <c r="M171" s="139">
        <f>+'DAY29'!M171+'DAY30'!E171</f>
        <v>0</v>
      </c>
      <c r="N171" s="136">
        <f>+'DAY29'!N171+'DAY30'!F171</f>
        <v>0</v>
      </c>
      <c r="O171" s="263">
        <f>+'DAY29'!O171+'DAY30'!G171</f>
        <v>0</v>
      </c>
      <c r="P171" s="137">
        <f t="shared" si="56"/>
        <v>0</v>
      </c>
      <c r="Q171" s="138">
        <f t="shared" si="57"/>
        <v>0</v>
      </c>
      <c r="R171" s="139">
        <f t="shared" si="58"/>
        <v>0</v>
      </c>
      <c r="S171" s="136">
        <f t="shared" si="59"/>
        <v>0</v>
      </c>
      <c r="T171" s="263">
        <f t="shared" si="60"/>
        <v>0</v>
      </c>
      <c r="U171" s="248">
        <f t="shared" si="53"/>
        <v>0</v>
      </c>
      <c r="V171" s="125"/>
    </row>
    <row r="172" spans="1:22" ht="16.5" x14ac:dyDescent="0.3">
      <c r="A172" s="90" t="s">
        <v>83</v>
      </c>
      <c r="B172" s="136">
        <f>'DAY29'!H172</f>
        <v>504.2</v>
      </c>
      <c r="C172" s="137">
        <v>0</v>
      </c>
      <c r="D172" s="138">
        <v>0</v>
      </c>
      <c r="E172" s="139">
        <v>0</v>
      </c>
      <c r="F172" s="136">
        <v>0</v>
      </c>
      <c r="G172" s="263">
        <v>0</v>
      </c>
      <c r="H172" s="138">
        <f>+(Table132[[#This Row],[OPENING ]]+Table132[[#This Row],[RECEIPTS]]+Table132[[#This Row],[RETURNS]])-(Table132[[#This Row],[EXCHANGED]]+Table132[[#This Row],[SALES]]+Table132[[#This Row],[ISSUES]])</f>
        <v>504.2</v>
      </c>
      <c r="I172" s="137">
        <v>0</v>
      </c>
      <c r="J172" s="98">
        <f t="shared" si="61"/>
        <v>-504.2</v>
      </c>
      <c r="K172" s="137">
        <f>+'DAY29'!K172+'DAY30'!C172</f>
        <v>0</v>
      </c>
      <c r="L172" s="138">
        <f>+'DAY29'!L172+'DAY30'!D172</f>
        <v>0</v>
      </c>
      <c r="M172" s="139">
        <f>+'DAY29'!M172+'DAY30'!E172</f>
        <v>0</v>
      </c>
      <c r="N172" s="136">
        <f>+'DAY29'!N172+'DAY30'!F172</f>
        <v>0</v>
      </c>
      <c r="O172" s="263">
        <f>+'DAY29'!O172+'DAY30'!G172</f>
        <v>0</v>
      </c>
      <c r="P172" s="137">
        <f t="shared" si="56"/>
        <v>0</v>
      </c>
      <c r="Q172" s="138">
        <f t="shared" si="57"/>
        <v>0</v>
      </c>
      <c r="R172" s="139">
        <f t="shared" si="58"/>
        <v>0</v>
      </c>
      <c r="S172" s="136">
        <f t="shared" si="59"/>
        <v>0</v>
      </c>
      <c r="T172" s="263">
        <f t="shared" si="60"/>
        <v>0</v>
      </c>
      <c r="U172" s="248">
        <f t="shared" si="53"/>
        <v>0</v>
      </c>
      <c r="V172" s="125"/>
    </row>
    <row r="173" spans="1:22" ht="16.5" x14ac:dyDescent="0.3">
      <c r="A173" s="90" t="s">
        <v>86</v>
      </c>
      <c r="B173" s="136">
        <f>'DAY29'!H173</f>
        <v>4.8</v>
      </c>
      <c r="C173" s="137">
        <v>0</v>
      </c>
      <c r="D173" s="138">
        <v>0</v>
      </c>
      <c r="E173" s="139">
        <v>0</v>
      </c>
      <c r="F173" s="136">
        <v>0</v>
      </c>
      <c r="G173" s="263">
        <v>0</v>
      </c>
      <c r="H173" s="138">
        <f>+(Table132[[#This Row],[OPENING ]]+Table132[[#This Row],[RECEIPTS]]+Table132[[#This Row],[RETURNS]])-(Table132[[#This Row],[EXCHANGED]]+Table132[[#This Row],[SALES]]+Table132[[#This Row],[ISSUES]])</f>
        <v>4.8</v>
      </c>
      <c r="I173" s="137">
        <v>0</v>
      </c>
      <c r="J173" s="98">
        <f t="shared" si="61"/>
        <v>-4.8</v>
      </c>
      <c r="K173" s="137">
        <f>+'DAY29'!K173+'DAY30'!C173</f>
        <v>0</v>
      </c>
      <c r="L173" s="138">
        <f>+'DAY29'!L173+'DAY30'!D173</f>
        <v>0</v>
      </c>
      <c r="M173" s="139">
        <f>+'DAY29'!M173+'DAY30'!E173</f>
        <v>0</v>
      </c>
      <c r="N173" s="136">
        <f>+'DAY29'!N173+'DAY30'!F173</f>
        <v>0</v>
      </c>
      <c r="O173" s="263">
        <f>+'DAY29'!O173+'DAY30'!G173</f>
        <v>0</v>
      </c>
      <c r="P173" s="137">
        <f t="shared" si="56"/>
        <v>0</v>
      </c>
      <c r="Q173" s="138">
        <f t="shared" si="57"/>
        <v>0</v>
      </c>
      <c r="R173" s="139">
        <f t="shared" si="58"/>
        <v>0</v>
      </c>
      <c r="S173" s="136">
        <f t="shared" si="59"/>
        <v>0</v>
      </c>
      <c r="T173" s="263">
        <f t="shared" si="60"/>
        <v>0</v>
      </c>
      <c r="U173" s="248">
        <f t="shared" si="53"/>
        <v>0</v>
      </c>
      <c r="V173" s="125"/>
    </row>
    <row r="174" spans="1:22" ht="16.5" x14ac:dyDescent="0.3">
      <c r="A174" s="94" t="s">
        <v>85</v>
      </c>
      <c r="B174" s="136">
        <f>'DAY29'!H174</f>
        <v>800.8</v>
      </c>
      <c r="C174" s="137">
        <v>0</v>
      </c>
      <c r="D174" s="138">
        <v>0</v>
      </c>
      <c r="E174" s="139">
        <v>0</v>
      </c>
      <c r="F174" s="136">
        <v>0</v>
      </c>
      <c r="G174" s="263">
        <v>0</v>
      </c>
      <c r="H174" s="138">
        <f>+(Table132[[#This Row],[OPENING ]]+Table132[[#This Row],[RECEIPTS]]+Table132[[#This Row],[RETURNS]])-(Table132[[#This Row],[EXCHANGED]]+Table132[[#This Row],[SALES]]+Table132[[#This Row],[ISSUES]])</f>
        <v>800.8</v>
      </c>
      <c r="I174" s="137">
        <v>0</v>
      </c>
      <c r="J174" s="98">
        <f t="shared" si="61"/>
        <v>-800.8</v>
      </c>
      <c r="K174" s="137">
        <f>+'DAY29'!K174+'DAY30'!C174</f>
        <v>0</v>
      </c>
      <c r="L174" s="138">
        <f>+'DAY29'!L174+'DAY30'!D174</f>
        <v>0</v>
      </c>
      <c r="M174" s="139">
        <f>+'DAY29'!M174+'DAY30'!E174</f>
        <v>0</v>
      </c>
      <c r="N174" s="136">
        <f>+'DAY29'!N174+'DAY30'!F174</f>
        <v>0</v>
      </c>
      <c r="O174" s="263">
        <f>+'DAY29'!O174+'DAY30'!G174</f>
        <v>1.2</v>
      </c>
      <c r="P174" s="137">
        <f t="shared" si="56"/>
        <v>0</v>
      </c>
      <c r="Q174" s="138">
        <f t="shared" si="57"/>
        <v>0</v>
      </c>
      <c r="R174" s="139">
        <f t="shared" si="58"/>
        <v>0</v>
      </c>
      <c r="S174" s="136">
        <f t="shared" si="59"/>
        <v>0</v>
      </c>
      <c r="T174" s="263">
        <f t="shared" si="60"/>
        <v>0</v>
      </c>
      <c r="U174" s="248">
        <f t="shared" si="53"/>
        <v>0</v>
      </c>
      <c r="V174" s="125"/>
    </row>
    <row r="175" spans="1:22" ht="16.5" x14ac:dyDescent="0.3">
      <c r="A175" s="90" t="s">
        <v>84</v>
      </c>
      <c r="B175" s="136">
        <f>'DAY29'!H175</f>
        <v>0</v>
      </c>
      <c r="C175" s="137">
        <v>0</v>
      </c>
      <c r="D175" s="138">
        <v>0</v>
      </c>
      <c r="E175" s="139">
        <v>0</v>
      </c>
      <c r="F175" s="136">
        <v>0</v>
      </c>
      <c r="G175" s="263">
        <v>0</v>
      </c>
      <c r="H175" s="138">
        <f>+(Table132[[#This Row],[OPENING ]]+Table132[[#This Row],[RECEIPTS]]+Table132[[#This Row],[RETURNS]])-(Table132[[#This Row],[EXCHANGED]]+Table132[[#This Row],[SALES]]+Table132[[#This Row],[ISSUES]])</f>
        <v>0</v>
      </c>
      <c r="I175" s="137">
        <v>0</v>
      </c>
      <c r="J175" s="98">
        <f t="shared" si="61"/>
        <v>0</v>
      </c>
      <c r="K175" s="137">
        <f>+'DAY29'!K175+'DAY30'!C175</f>
        <v>0</v>
      </c>
      <c r="L175" s="138">
        <f>+'DAY29'!L175+'DAY30'!D175</f>
        <v>0</v>
      </c>
      <c r="M175" s="139">
        <f>+'DAY29'!M175+'DAY30'!E175</f>
        <v>0</v>
      </c>
      <c r="N175" s="136">
        <f>+'DAY29'!N175+'DAY30'!F175</f>
        <v>0</v>
      </c>
      <c r="O175" s="263">
        <f>+'DAY29'!O175+'DAY30'!G175</f>
        <v>0</v>
      </c>
      <c r="P175" s="137">
        <f t="shared" si="56"/>
        <v>0</v>
      </c>
      <c r="Q175" s="138">
        <f t="shared" si="57"/>
        <v>0</v>
      </c>
      <c r="R175" s="139">
        <f t="shared" si="58"/>
        <v>0</v>
      </c>
      <c r="S175" s="136">
        <f t="shared" si="59"/>
        <v>0</v>
      </c>
      <c r="T175" s="263">
        <f t="shared" si="60"/>
        <v>0</v>
      </c>
      <c r="U175" s="248">
        <f t="shared" si="53"/>
        <v>0</v>
      </c>
      <c r="V175" s="125"/>
    </row>
    <row r="176" spans="1:22" ht="16.5" x14ac:dyDescent="0.3">
      <c r="A176" s="318" t="s">
        <v>87</v>
      </c>
      <c r="B176" s="136">
        <f>'DAY29'!H176</f>
        <v>0</v>
      </c>
      <c r="C176" s="137">
        <v>0</v>
      </c>
      <c r="D176" s="138">
        <v>0</v>
      </c>
      <c r="E176" s="139">
        <v>0</v>
      </c>
      <c r="F176" s="136">
        <v>0</v>
      </c>
      <c r="G176" s="263">
        <v>0</v>
      </c>
      <c r="H176" s="138">
        <f>+(Table132[[#This Row],[OPENING ]]+Table132[[#This Row],[RECEIPTS]]+Table132[[#This Row],[RETURNS]])-(Table132[[#This Row],[EXCHANGED]]+Table132[[#This Row],[SALES]]+Table132[[#This Row],[ISSUES]])</f>
        <v>0</v>
      </c>
      <c r="I176" s="137">
        <v>0</v>
      </c>
      <c r="J176" s="98">
        <f t="shared" si="61"/>
        <v>0</v>
      </c>
      <c r="K176" s="137">
        <f>+'DAY29'!K176+'DAY30'!C176</f>
        <v>0</v>
      </c>
      <c r="L176" s="138">
        <f>+'DAY29'!L176+'DAY30'!D176</f>
        <v>0</v>
      </c>
      <c r="M176" s="139">
        <f>+'DAY29'!M176+'DAY30'!E176</f>
        <v>0</v>
      </c>
      <c r="N176" s="136">
        <f>+'DAY29'!N176+'DAY30'!F176</f>
        <v>0</v>
      </c>
      <c r="O176" s="263">
        <f>+'DAY29'!O176+'DAY30'!G176</f>
        <v>0</v>
      </c>
      <c r="P176" s="137">
        <f t="shared" si="56"/>
        <v>0</v>
      </c>
      <c r="Q176" s="138">
        <f t="shared" si="57"/>
        <v>0</v>
      </c>
      <c r="R176" s="139">
        <f t="shared" si="58"/>
        <v>0</v>
      </c>
      <c r="S176" s="136">
        <f t="shared" si="59"/>
        <v>0</v>
      </c>
      <c r="T176" s="263">
        <f t="shared" si="60"/>
        <v>0</v>
      </c>
      <c r="U176" s="248">
        <f t="shared" si="53"/>
        <v>0</v>
      </c>
      <c r="V176" s="125"/>
    </row>
    <row r="177" spans="1:22" ht="16.5" x14ac:dyDescent="0.3">
      <c r="A177" s="318" t="s">
        <v>89</v>
      </c>
      <c r="B177" s="136">
        <f>'DAY29'!H177</f>
        <v>17.8</v>
      </c>
      <c r="C177" s="137">
        <v>0</v>
      </c>
      <c r="D177" s="138">
        <v>0</v>
      </c>
      <c r="E177" s="139">
        <v>0</v>
      </c>
      <c r="F177" s="136">
        <v>0</v>
      </c>
      <c r="G177" s="263">
        <v>0</v>
      </c>
      <c r="H177" s="138">
        <f>+(Table132[[#This Row],[OPENING ]]+Table132[[#This Row],[RECEIPTS]]+Table132[[#This Row],[RETURNS]])-(Table132[[#This Row],[EXCHANGED]]+Table132[[#This Row],[SALES]]+Table132[[#This Row],[ISSUES]])</f>
        <v>17.8</v>
      </c>
      <c r="I177" s="137">
        <v>0</v>
      </c>
      <c r="J177" s="98">
        <f t="shared" si="61"/>
        <v>-17.8</v>
      </c>
      <c r="K177" s="137">
        <f>+'DAY29'!K177+'DAY30'!C177</f>
        <v>0</v>
      </c>
      <c r="L177" s="138">
        <f>+'DAY29'!L177+'DAY30'!D177</f>
        <v>0</v>
      </c>
      <c r="M177" s="139">
        <f>+'DAY29'!M177+'DAY30'!E177</f>
        <v>0</v>
      </c>
      <c r="N177" s="136">
        <f>+'DAY29'!N177+'DAY30'!F177</f>
        <v>0</v>
      </c>
      <c r="O177" s="263">
        <f>+'DAY29'!O177+'DAY30'!G177</f>
        <v>0</v>
      </c>
      <c r="P177" s="137">
        <f t="shared" si="56"/>
        <v>0</v>
      </c>
      <c r="Q177" s="138">
        <f t="shared" si="57"/>
        <v>0</v>
      </c>
      <c r="R177" s="139">
        <f t="shared" si="58"/>
        <v>0</v>
      </c>
      <c r="S177" s="136">
        <f t="shared" si="59"/>
        <v>0</v>
      </c>
      <c r="T177" s="263">
        <f t="shared" si="60"/>
        <v>0</v>
      </c>
      <c r="U177" s="248">
        <f t="shared" si="53"/>
        <v>0</v>
      </c>
      <c r="V177" s="125"/>
    </row>
    <row r="178" spans="1:22" ht="16.5" x14ac:dyDescent="0.3">
      <c r="A178" s="318" t="s">
        <v>88</v>
      </c>
      <c r="B178" s="136">
        <f>'DAY29'!H178</f>
        <v>0</v>
      </c>
      <c r="C178" s="137">
        <v>0</v>
      </c>
      <c r="D178" s="138">
        <v>0</v>
      </c>
      <c r="E178" s="139">
        <v>0</v>
      </c>
      <c r="F178" s="136">
        <v>0</v>
      </c>
      <c r="G178" s="263">
        <v>0</v>
      </c>
      <c r="H178" s="138">
        <f>+(Table132[[#This Row],[OPENING ]]+Table132[[#This Row],[RECEIPTS]]+Table132[[#This Row],[RETURNS]])-(Table132[[#This Row],[EXCHANGED]]+Table132[[#This Row],[SALES]]+Table132[[#This Row],[ISSUES]])</f>
        <v>0</v>
      </c>
      <c r="I178" s="137">
        <v>0</v>
      </c>
      <c r="J178" s="98">
        <f t="shared" si="61"/>
        <v>0</v>
      </c>
      <c r="K178" s="137">
        <f>+'DAY29'!K178+'DAY30'!C178</f>
        <v>0</v>
      </c>
      <c r="L178" s="138">
        <f>+'DAY29'!L178+'DAY30'!D178</f>
        <v>0</v>
      </c>
      <c r="M178" s="139">
        <f>+'DAY29'!M178+'DAY30'!E178</f>
        <v>0</v>
      </c>
      <c r="N178" s="136">
        <f>+'DAY29'!N178+'DAY30'!F178</f>
        <v>0</v>
      </c>
      <c r="O178" s="263">
        <f>+'DAY29'!O178+'DAY30'!G178</f>
        <v>0</v>
      </c>
      <c r="P178" s="137">
        <f t="shared" si="56"/>
        <v>0</v>
      </c>
      <c r="Q178" s="138">
        <f t="shared" si="57"/>
        <v>0</v>
      </c>
      <c r="R178" s="139">
        <f t="shared" si="58"/>
        <v>0</v>
      </c>
      <c r="S178" s="136">
        <f t="shared" si="59"/>
        <v>0</v>
      </c>
      <c r="T178" s="263">
        <f t="shared" si="60"/>
        <v>0</v>
      </c>
      <c r="U178" s="248">
        <f t="shared" si="53"/>
        <v>0</v>
      </c>
      <c r="V178" s="125"/>
    </row>
    <row r="179" spans="1:22" ht="16.5" x14ac:dyDescent="0.3">
      <c r="A179" s="88" t="s">
        <v>90</v>
      </c>
      <c r="B179" s="136">
        <f>'DAY29'!H179</f>
        <v>0</v>
      </c>
      <c r="C179" s="137">
        <v>0</v>
      </c>
      <c r="D179" s="138">
        <v>0</v>
      </c>
      <c r="E179" s="139">
        <v>0</v>
      </c>
      <c r="F179" s="136">
        <v>0</v>
      </c>
      <c r="G179" s="263">
        <v>0</v>
      </c>
      <c r="H179" s="138">
        <f>+(Table132[[#This Row],[OPENING ]]+Table132[[#This Row],[RECEIPTS]]+Table132[[#This Row],[RETURNS]])-(Table132[[#This Row],[EXCHANGED]]+Table132[[#This Row],[SALES]]+Table132[[#This Row],[ISSUES]])</f>
        <v>0</v>
      </c>
      <c r="I179" s="137">
        <v>0</v>
      </c>
      <c r="J179" s="98">
        <f t="shared" si="61"/>
        <v>0</v>
      </c>
      <c r="K179" s="137">
        <f>+'DAY29'!K179+'DAY30'!C179</f>
        <v>0</v>
      </c>
      <c r="L179" s="138">
        <f>+'DAY29'!L179+'DAY30'!D179</f>
        <v>0</v>
      </c>
      <c r="M179" s="139">
        <f>+'DAY29'!M179+'DAY30'!E179</f>
        <v>0</v>
      </c>
      <c r="N179" s="136">
        <f>+'DAY29'!N179+'DAY30'!F179</f>
        <v>0</v>
      </c>
      <c r="O179" s="263">
        <f>+'DAY29'!O179+'DAY30'!G179</f>
        <v>0</v>
      </c>
      <c r="P179" s="137">
        <f t="shared" si="56"/>
        <v>0</v>
      </c>
      <c r="Q179" s="138">
        <f t="shared" si="57"/>
        <v>0</v>
      </c>
      <c r="R179" s="139">
        <f t="shared" si="58"/>
        <v>0</v>
      </c>
      <c r="S179" s="136">
        <f t="shared" si="59"/>
        <v>0</v>
      </c>
      <c r="T179" s="263">
        <f t="shared" si="60"/>
        <v>0</v>
      </c>
      <c r="U179" s="248">
        <f t="shared" si="53"/>
        <v>0</v>
      </c>
      <c r="V179" s="125"/>
    </row>
    <row r="180" spans="1:22" ht="16.5" x14ac:dyDescent="0.3">
      <c r="A180" s="88" t="s">
        <v>91</v>
      </c>
      <c r="B180" s="136">
        <f>'DAY29'!H180</f>
        <v>368.44</v>
      </c>
      <c r="C180" s="137">
        <v>0</v>
      </c>
      <c r="D180" s="138">
        <v>0</v>
      </c>
      <c r="E180" s="139">
        <v>0</v>
      </c>
      <c r="F180" s="136">
        <v>0</v>
      </c>
      <c r="G180" s="263">
        <v>0</v>
      </c>
      <c r="H180" s="138">
        <f>+(Table132[[#This Row],[OPENING ]]+Table132[[#This Row],[RECEIPTS]]+Table132[[#This Row],[RETURNS]])-(Table132[[#This Row],[EXCHANGED]]+Table132[[#This Row],[SALES]]+Table132[[#This Row],[ISSUES]])</f>
        <v>368.44</v>
      </c>
      <c r="I180" s="137">
        <v>0</v>
      </c>
      <c r="J180" s="98">
        <f t="shared" si="61"/>
        <v>-368.44</v>
      </c>
      <c r="K180" s="137">
        <f>+'DAY29'!K180+'DAY30'!C180</f>
        <v>0</v>
      </c>
      <c r="L180" s="138">
        <f>+'DAY29'!L180+'DAY30'!D180</f>
        <v>0</v>
      </c>
      <c r="M180" s="139">
        <f>+'DAY29'!M180+'DAY30'!E180</f>
        <v>0</v>
      </c>
      <c r="N180" s="136">
        <f>+'DAY29'!N180+'DAY30'!F180</f>
        <v>0</v>
      </c>
      <c r="O180" s="263">
        <f>+'DAY29'!O180+'DAY30'!G180</f>
        <v>87.2</v>
      </c>
      <c r="P180" s="137">
        <f t="shared" si="56"/>
        <v>0</v>
      </c>
      <c r="Q180" s="138">
        <f t="shared" si="57"/>
        <v>0</v>
      </c>
      <c r="R180" s="139">
        <f t="shared" si="58"/>
        <v>0</v>
      </c>
      <c r="S180" s="136">
        <f t="shared" si="59"/>
        <v>0</v>
      </c>
      <c r="T180" s="263">
        <f t="shared" si="60"/>
        <v>0</v>
      </c>
      <c r="U180" s="248">
        <f t="shared" si="53"/>
        <v>0</v>
      </c>
      <c r="V180" s="125"/>
    </row>
    <row r="181" spans="1:22" ht="16.5" x14ac:dyDescent="0.3">
      <c r="A181" s="88" t="s">
        <v>92</v>
      </c>
      <c r="B181" s="136">
        <f>'DAY29'!H181</f>
        <v>0</v>
      </c>
      <c r="C181" s="137">
        <v>0</v>
      </c>
      <c r="D181" s="138">
        <v>0</v>
      </c>
      <c r="E181" s="139">
        <v>0</v>
      </c>
      <c r="F181" s="136">
        <v>0</v>
      </c>
      <c r="G181" s="263">
        <v>0</v>
      </c>
      <c r="H181" s="138">
        <f>+(Table132[[#This Row],[OPENING ]]+Table132[[#This Row],[RECEIPTS]]+Table132[[#This Row],[RETURNS]])-(Table132[[#This Row],[EXCHANGED]]+Table132[[#This Row],[SALES]]+Table132[[#This Row],[ISSUES]])</f>
        <v>0</v>
      </c>
      <c r="I181" s="137">
        <v>0</v>
      </c>
      <c r="J181" s="98">
        <f t="shared" si="61"/>
        <v>0</v>
      </c>
      <c r="K181" s="137">
        <f>+'DAY29'!K181+'DAY30'!C181</f>
        <v>0</v>
      </c>
      <c r="L181" s="138">
        <f>+'DAY29'!L181+'DAY30'!D181</f>
        <v>0</v>
      </c>
      <c r="M181" s="139">
        <f>+'DAY29'!M181+'DAY30'!E181</f>
        <v>0</v>
      </c>
      <c r="N181" s="136">
        <f>+'DAY29'!N181+'DAY30'!F181</f>
        <v>0</v>
      </c>
      <c r="O181" s="263">
        <f>+'DAY29'!O181+'DAY30'!G181</f>
        <v>0</v>
      </c>
      <c r="P181" s="137">
        <f t="shared" si="56"/>
        <v>0</v>
      </c>
      <c r="Q181" s="138">
        <f t="shared" si="57"/>
        <v>0</v>
      </c>
      <c r="R181" s="139">
        <f t="shared" si="58"/>
        <v>0</v>
      </c>
      <c r="S181" s="136">
        <f t="shared" si="59"/>
        <v>0</v>
      </c>
      <c r="T181" s="263">
        <f t="shared" si="60"/>
        <v>0</v>
      </c>
      <c r="U181" s="248">
        <f t="shared" si="53"/>
        <v>0</v>
      </c>
      <c r="V181" s="125"/>
    </row>
    <row r="182" spans="1:22" ht="16.5" x14ac:dyDescent="0.3">
      <c r="A182" s="88" t="s">
        <v>111</v>
      </c>
      <c r="B182" s="136">
        <f>'DAY29'!H182</f>
        <v>0</v>
      </c>
      <c r="C182" s="137">
        <v>0</v>
      </c>
      <c r="D182" s="138">
        <v>0</v>
      </c>
      <c r="E182" s="139">
        <v>0</v>
      </c>
      <c r="F182" s="136">
        <v>0</v>
      </c>
      <c r="G182" s="263">
        <v>0</v>
      </c>
      <c r="H182" s="138">
        <f>+(Table132[[#This Row],[OPENING ]]+Table132[[#This Row],[RECEIPTS]]+Table132[[#This Row],[RETURNS]])-(Table132[[#This Row],[EXCHANGED]]+Table132[[#This Row],[SALES]]+Table132[[#This Row],[ISSUES]])</f>
        <v>0</v>
      </c>
      <c r="I182" s="137">
        <v>0</v>
      </c>
      <c r="J182" s="98">
        <f t="shared" si="61"/>
        <v>0</v>
      </c>
      <c r="K182" s="137">
        <f>+'DAY29'!K182+'DAY30'!C182</f>
        <v>0</v>
      </c>
      <c r="L182" s="138">
        <f>+'DAY29'!L182+'DAY30'!D182</f>
        <v>0</v>
      </c>
      <c r="M182" s="139">
        <f>+'DAY29'!M182+'DAY30'!E182</f>
        <v>0</v>
      </c>
      <c r="N182" s="136">
        <f>+'DAY29'!N182+'DAY30'!F182</f>
        <v>0</v>
      </c>
      <c r="O182" s="263">
        <f>+'DAY29'!O182+'DAY30'!G182</f>
        <v>0</v>
      </c>
      <c r="P182" s="137">
        <f t="shared" si="56"/>
        <v>0</v>
      </c>
      <c r="Q182" s="138">
        <f t="shared" si="57"/>
        <v>0</v>
      </c>
      <c r="R182" s="139">
        <f t="shared" si="58"/>
        <v>0</v>
      </c>
      <c r="S182" s="136">
        <f t="shared" si="59"/>
        <v>0</v>
      </c>
      <c r="T182" s="263">
        <f t="shared" si="60"/>
        <v>0</v>
      </c>
      <c r="U182" s="248">
        <f t="shared" si="53"/>
        <v>0</v>
      </c>
      <c r="V182" s="125"/>
    </row>
    <row r="183" spans="1:22" ht="16.5" x14ac:dyDescent="0.3">
      <c r="A183" s="87" t="s">
        <v>53</v>
      </c>
      <c r="B183" s="136">
        <f>'DAY29'!H183</f>
        <v>0</v>
      </c>
      <c r="C183" s="137">
        <v>0</v>
      </c>
      <c r="D183" s="138">
        <v>0</v>
      </c>
      <c r="E183" s="139">
        <v>0</v>
      </c>
      <c r="F183" s="136">
        <v>0</v>
      </c>
      <c r="G183" s="263">
        <v>0</v>
      </c>
      <c r="H183" s="138">
        <f>+(Table132[[#This Row],[OPENING ]]+Table132[[#This Row],[RECEIPTS]]+Table132[[#This Row],[RETURNS]])-(Table132[[#This Row],[EXCHANGED]]+Table132[[#This Row],[SALES]]+Table132[[#This Row],[ISSUES]])</f>
        <v>0</v>
      </c>
      <c r="I183" s="137">
        <v>0</v>
      </c>
      <c r="J183" s="98">
        <f t="shared" si="61"/>
        <v>0</v>
      </c>
      <c r="K183" s="137">
        <f>+'DAY29'!K183+'DAY30'!C183</f>
        <v>0</v>
      </c>
      <c r="L183" s="138">
        <f>+'DAY29'!L183+'DAY30'!D183</f>
        <v>0</v>
      </c>
      <c r="M183" s="139">
        <f>+'DAY29'!M183+'DAY30'!E183</f>
        <v>0</v>
      </c>
      <c r="N183" s="136">
        <f>+'DAY29'!N183+'DAY30'!F183</f>
        <v>0</v>
      </c>
      <c r="O183" s="263">
        <f>+'DAY29'!O183+'DAY30'!G183</f>
        <v>0</v>
      </c>
      <c r="P183" s="137">
        <f t="shared" si="56"/>
        <v>0</v>
      </c>
      <c r="Q183" s="138">
        <f t="shared" si="57"/>
        <v>0</v>
      </c>
      <c r="R183" s="139">
        <f t="shared" si="58"/>
        <v>0</v>
      </c>
      <c r="S183" s="136">
        <f t="shared" si="59"/>
        <v>0</v>
      </c>
      <c r="T183" s="263">
        <f t="shared" si="60"/>
        <v>0</v>
      </c>
      <c r="U183" s="248">
        <f t="shared" si="53"/>
        <v>0</v>
      </c>
      <c r="V183" s="125"/>
    </row>
    <row r="184" spans="1:22" ht="16.5" x14ac:dyDescent="0.3">
      <c r="A184" s="321" t="s">
        <v>93</v>
      </c>
      <c r="B184" s="136">
        <f>'DAY29'!H184</f>
        <v>0</v>
      </c>
      <c r="C184" s="137">
        <v>0</v>
      </c>
      <c r="D184" s="138">
        <v>0</v>
      </c>
      <c r="E184" s="139">
        <v>0</v>
      </c>
      <c r="F184" s="136">
        <v>0</v>
      </c>
      <c r="G184" s="263">
        <v>0</v>
      </c>
      <c r="H184" s="138">
        <f>+(Table132[[#This Row],[OPENING ]]+Table132[[#This Row],[RECEIPTS]]+Table132[[#This Row],[RETURNS]])-(Table132[[#This Row],[EXCHANGED]]+Table132[[#This Row],[SALES]]+Table132[[#This Row],[ISSUES]])</f>
        <v>0</v>
      </c>
      <c r="I184" s="137">
        <v>0</v>
      </c>
      <c r="J184" s="98">
        <f t="shared" si="61"/>
        <v>0</v>
      </c>
      <c r="K184" s="137">
        <f>+'DAY29'!K184+'DAY30'!C184</f>
        <v>0</v>
      </c>
      <c r="L184" s="138">
        <f>+'DAY29'!L184+'DAY30'!D184</f>
        <v>0</v>
      </c>
      <c r="M184" s="139">
        <f>+'DAY29'!M184+'DAY30'!E184</f>
        <v>0</v>
      </c>
      <c r="N184" s="136">
        <f>+'DAY29'!N184+'DAY30'!F184</f>
        <v>0</v>
      </c>
      <c r="O184" s="263">
        <f>+'DAY29'!O184+'DAY30'!G184</f>
        <v>0</v>
      </c>
      <c r="P184" s="137">
        <f t="shared" si="56"/>
        <v>0</v>
      </c>
      <c r="Q184" s="138">
        <f t="shared" si="57"/>
        <v>0</v>
      </c>
      <c r="R184" s="139">
        <f t="shared" si="58"/>
        <v>0</v>
      </c>
      <c r="S184" s="136">
        <f t="shared" si="59"/>
        <v>0</v>
      </c>
      <c r="T184" s="263">
        <f t="shared" si="60"/>
        <v>0</v>
      </c>
      <c r="U184" s="248">
        <f t="shared" si="53"/>
        <v>0</v>
      </c>
      <c r="V184" s="125"/>
    </row>
    <row r="185" spans="1:22" ht="16.5" x14ac:dyDescent="0.3">
      <c r="A185" s="321" t="s">
        <v>94</v>
      </c>
      <c r="B185" s="136">
        <f>'DAY29'!H185</f>
        <v>0</v>
      </c>
      <c r="C185" s="137">
        <v>0</v>
      </c>
      <c r="D185" s="138">
        <v>0</v>
      </c>
      <c r="E185" s="139">
        <v>0</v>
      </c>
      <c r="F185" s="136">
        <v>0</v>
      </c>
      <c r="G185" s="263">
        <v>0</v>
      </c>
      <c r="H185" s="138">
        <f>+(Table132[[#This Row],[OPENING ]]+Table132[[#This Row],[RECEIPTS]]+Table132[[#This Row],[RETURNS]])-(Table132[[#This Row],[EXCHANGED]]+Table132[[#This Row],[SALES]]+Table132[[#This Row],[ISSUES]])</f>
        <v>0</v>
      </c>
      <c r="I185" s="137">
        <v>0</v>
      </c>
      <c r="J185" s="98">
        <f t="shared" si="61"/>
        <v>0</v>
      </c>
      <c r="K185" s="137">
        <f>+'DAY29'!K185+'DAY30'!C185</f>
        <v>0</v>
      </c>
      <c r="L185" s="138">
        <f>+'DAY29'!L185+'DAY30'!D185</f>
        <v>0</v>
      </c>
      <c r="M185" s="139">
        <f>+'DAY29'!M185+'DAY30'!E185</f>
        <v>0</v>
      </c>
      <c r="N185" s="136">
        <f>+'DAY29'!N185+'DAY30'!F185</f>
        <v>0</v>
      </c>
      <c r="O185" s="263">
        <f>+'DAY29'!O185+'DAY30'!G185</f>
        <v>0</v>
      </c>
      <c r="P185" s="137">
        <f t="shared" si="56"/>
        <v>0</v>
      </c>
      <c r="Q185" s="138">
        <f t="shared" si="57"/>
        <v>0</v>
      </c>
      <c r="R185" s="139">
        <f t="shared" si="58"/>
        <v>0</v>
      </c>
      <c r="S185" s="136">
        <f t="shared" si="59"/>
        <v>0</v>
      </c>
      <c r="T185" s="263">
        <f t="shared" si="60"/>
        <v>0</v>
      </c>
      <c r="U185" s="248">
        <f t="shared" si="53"/>
        <v>0</v>
      </c>
      <c r="V185" s="125"/>
    </row>
    <row r="186" spans="1:22" ht="16.5" x14ac:dyDescent="0.3">
      <c r="A186" s="84" t="s">
        <v>97</v>
      </c>
      <c r="B186" s="136">
        <f>'DAY29'!H186</f>
        <v>655.4</v>
      </c>
      <c r="C186" s="137">
        <v>0</v>
      </c>
      <c r="D186" s="138">
        <v>0</v>
      </c>
      <c r="E186" s="139">
        <v>0</v>
      </c>
      <c r="F186" s="136">
        <v>0</v>
      </c>
      <c r="G186" s="263">
        <v>0</v>
      </c>
      <c r="H186" s="138">
        <f>+(Table132[[#This Row],[OPENING ]]+Table132[[#This Row],[RECEIPTS]]+Table132[[#This Row],[RETURNS]])-(Table132[[#This Row],[EXCHANGED]]+Table132[[#This Row],[SALES]]+Table132[[#This Row],[ISSUES]])</f>
        <v>655.4</v>
      </c>
      <c r="I186" s="137">
        <v>0</v>
      </c>
      <c r="J186" s="98">
        <f t="shared" si="61"/>
        <v>-655.4</v>
      </c>
      <c r="K186" s="137">
        <f>+'DAY29'!K186+'DAY30'!C186</f>
        <v>0</v>
      </c>
      <c r="L186" s="138">
        <f>+'DAY29'!L186+'DAY30'!D186</f>
        <v>0</v>
      </c>
      <c r="M186" s="139">
        <f>+'DAY29'!M186+'DAY30'!E186</f>
        <v>0</v>
      </c>
      <c r="N186" s="136">
        <f>+'DAY29'!N186+'DAY30'!F186</f>
        <v>0</v>
      </c>
      <c r="O186" s="263">
        <f>+'DAY29'!O186+'DAY30'!G186</f>
        <v>0</v>
      </c>
      <c r="P186" s="137">
        <f t="shared" si="56"/>
        <v>0</v>
      </c>
      <c r="Q186" s="138">
        <f t="shared" si="57"/>
        <v>0</v>
      </c>
      <c r="R186" s="139">
        <f t="shared" si="58"/>
        <v>0</v>
      </c>
      <c r="S186" s="136">
        <f t="shared" si="59"/>
        <v>0</v>
      </c>
      <c r="T186" s="263">
        <f t="shared" si="60"/>
        <v>0</v>
      </c>
      <c r="U186" s="248">
        <f t="shared" si="53"/>
        <v>0</v>
      </c>
      <c r="V186" s="125"/>
    </row>
    <row r="187" spans="1:22" ht="16.5" x14ac:dyDescent="0.3">
      <c r="A187" s="84" t="s">
        <v>96</v>
      </c>
      <c r="B187" s="136">
        <f>'DAY29'!H187</f>
        <v>0</v>
      </c>
      <c r="C187" s="137">
        <v>0</v>
      </c>
      <c r="D187" s="138">
        <v>0</v>
      </c>
      <c r="E187" s="139">
        <v>0</v>
      </c>
      <c r="F187" s="136">
        <v>0</v>
      </c>
      <c r="G187" s="263">
        <v>0</v>
      </c>
      <c r="H187" s="138">
        <f>+(Table132[[#This Row],[OPENING ]]+Table132[[#This Row],[RECEIPTS]]+Table132[[#This Row],[RETURNS]])-(Table132[[#This Row],[EXCHANGED]]+Table132[[#This Row],[SALES]]+Table132[[#This Row],[ISSUES]])</f>
        <v>0</v>
      </c>
      <c r="I187" s="137">
        <v>0</v>
      </c>
      <c r="J187" s="98">
        <f t="shared" si="61"/>
        <v>0</v>
      </c>
      <c r="K187" s="137">
        <f>+'DAY29'!K187+'DAY30'!C187</f>
        <v>0</v>
      </c>
      <c r="L187" s="138">
        <f>+'DAY29'!L187+'DAY30'!D187</f>
        <v>0</v>
      </c>
      <c r="M187" s="139">
        <f>+'DAY29'!M187+'DAY30'!E187</f>
        <v>0</v>
      </c>
      <c r="N187" s="136">
        <f>+'DAY29'!N187+'DAY30'!F187</f>
        <v>0</v>
      </c>
      <c r="O187" s="263">
        <f>+'DAY29'!O187+'DAY30'!G187</f>
        <v>0</v>
      </c>
      <c r="P187" s="137">
        <f t="shared" si="56"/>
        <v>0</v>
      </c>
      <c r="Q187" s="138">
        <f t="shared" si="57"/>
        <v>0</v>
      </c>
      <c r="R187" s="139">
        <f t="shared" si="58"/>
        <v>0</v>
      </c>
      <c r="S187" s="136">
        <f t="shared" si="59"/>
        <v>0</v>
      </c>
      <c r="T187" s="263">
        <f t="shared" si="60"/>
        <v>0</v>
      </c>
      <c r="U187" s="248">
        <f t="shared" si="53"/>
        <v>0</v>
      </c>
      <c r="V187" s="125"/>
    </row>
    <row r="188" spans="1:22" ht="16.5" x14ac:dyDescent="0.3">
      <c r="A188" s="84" t="s">
        <v>95</v>
      </c>
      <c r="B188" s="136">
        <f>'DAY29'!H188</f>
        <v>9.8000000000000007</v>
      </c>
      <c r="C188" s="137">
        <v>0</v>
      </c>
      <c r="D188" s="138">
        <v>0</v>
      </c>
      <c r="E188" s="139">
        <v>0</v>
      </c>
      <c r="F188" s="136">
        <v>0</v>
      </c>
      <c r="G188" s="263">
        <v>0</v>
      </c>
      <c r="H188" s="138">
        <f>+(Table132[[#This Row],[OPENING ]]+Table132[[#This Row],[RECEIPTS]]+Table132[[#This Row],[RETURNS]])-(Table132[[#This Row],[EXCHANGED]]+Table132[[#This Row],[SALES]]+Table132[[#This Row],[ISSUES]])</f>
        <v>9.8000000000000007</v>
      </c>
      <c r="I188" s="137">
        <v>0</v>
      </c>
      <c r="J188" s="98">
        <f t="shared" si="61"/>
        <v>-9.8000000000000007</v>
      </c>
      <c r="K188" s="137">
        <f>+'DAY29'!K188+'DAY30'!C188</f>
        <v>0</v>
      </c>
      <c r="L188" s="138">
        <f>+'DAY29'!L188+'DAY30'!D188</f>
        <v>0</v>
      </c>
      <c r="M188" s="139">
        <f>+'DAY29'!M188+'DAY30'!E188</f>
        <v>0</v>
      </c>
      <c r="N188" s="136">
        <f>+'DAY29'!N188+'DAY30'!F188</f>
        <v>0</v>
      </c>
      <c r="O188" s="263">
        <f>+'DAY29'!O188+'DAY30'!G188</f>
        <v>0</v>
      </c>
      <c r="P188" s="137">
        <f t="shared" si="56"/>
        <v>0</v>
      </c>
      <c r="Q188" s="138">
        <f t="shared" si="57"/>
        <v>0</v>
      </c>
      <c r="R188" s="139">
        <f t="shared" si="58"/>
        <v>0</v>
      </c>
      <c r="S188" s="136">
        <f t="shared" si="59"/>
        <v>0</v>
      </c>
      <c r="T188" s="263">
        <f t="shared" si="60"/>
        <v>0</v>
      </c>
      <c r="U188" s="248">
        <f t="shared" si="53"/>
        <v>0</v>
      </c>
      <c r="V188" s="125"/>
    </row>
    <row r="189" spans="1:22" ht="16.5" x14ac:dyDescent="0.3">
      <c r="A189" s="92" t="s">
        <v>98</v>
      </c>
      <c r="B189" s="136">
        <f>'DAY29'!H189</f>
        <v>0</v>
      </c>
      <c r="C189" s="137">
        <v>0</v>
      </c>
      <c r="D189" s="138">
        <v>0</v>
      </c>
      <c r="E189" s="139">
        <v>0</v>
      </c>
      <c r="F189" s="136">
        <v>0</v>
      </c>
      <c r="G189" s="263">
        <v>0</v>
      </c>
      <c r="H189" s="138">
        <f>+(Table132[[#This Row],[OPENING ]]+Table132[[#This Row],[RECEIPTS]]+Table132[[#This Row],[RETURNS]])-(Table132[[#This Row],[EXCHANGED]]+Table132[[#This Row],[SALES]]+Table132[[#This Row],[ISSUES]])</f>
        <v>0</v>
      </c>
      <c r="I189" s="137">
        <v>0</v>
      </c>
      <c r="J189" s="98">
        <f t="shared" si="61"/>
        <v>0</v>
      </c>
      <c r="K189" s="137">
        <f>+'DAY29'!K189+'DAY30'!C189</f>
        <v>0</v>
      </c>
      <c r="L189" s="138">
        <f>+'DAY29'!L189+'DAY30'!D189</f>
        <v>0</v>
      </c>
      <c r="M189" s="139">
        <f>+'DAY29'!M189+'DAY30'!E189</f>
        <v>0</v>
      </c>
      <c r="N189" s="136">
        <f>+'DAY29'!N189+'DAY30'!F189</f>
        <v>0</v>
      </c>
      <c r="O189" s="263">
        <f>+'DAY29'!O189+'DAY30'!G189</f>
        <v>0</v>
      </c>
      <c r="P189" s="137">
        <f t="shared" si="56"/>
        <v>0</v>
      </c>
      <c r="Q189" s="138">
        <f t="shared" si="57"/>
        <v>0</v>
      </c>
      <c r="R189" s="139">
        <f t="shared" si="58"/>
        <v>0</v>
      </c>
      <c r="S189" s="136">
        <f t="shared" si="59"/>
        <v>0</v>
      </c>
      <c r="T189" s="263">
        <f t="shared" si="60"/>
        <v>0</v>
      </c>
      <c r="U189" s="248">
        <f t="shared" si="53"/>
        <v>0</v>
      </c>
      <c r="V189" s="125"/>
    </row>
    <row r="190" spans="1:22" ht="16.5" x14ac:dyDescent="0.3">
      <c r="A190" s="92" t="s">
        <v>99</v>
      </c>
      <c r="B190" s="136">
        <f>'DAY29'!H190</f>
        <v>0</v>
      </c>
      <c r="C190" s="137">
        <v>0</v>
      </c>
      <c r="D190" s="138">
        <v>0</v>
      </c>
      <c r="E190" s="139">
        <v>0</v>
      </c>
      <c r="F190" s="136">
        <v>0</v>
      </c>
      <c r="G190" s="263">
        <v>0</v>
      </c>
      <c r="H190" s="138">
        <f>+(Table132[[#This Row],[OPENING ]]+Table132[[#This Row],[RECEIPTS]]+Table132[[#This Row],[RETURNS]])-(Table132[[#This Row],[EXCHANGED]]+Table132[[#This Row],[SALES]]+Table132[[#This Row],[ISSUES]])</f>
        <v>0</v>
      </c>
      <c r="I190" s="137">
        <v>0</v>
      </c>
      <c r="J190" s="98">
        <f t="shared" si="61"/>
        <v>0</v>
      </c>
      <c r="K190" s="137">
        <f>+'DAY29'!K190+'DAY30'!C190</f>
        <v>0</v>
      </c>
      <c r="L190" s="138">
        <f>+'DAY29'!L190+'DAY30'!D190</f>
        <v>0</v>
      </c>
      <c r="M190" s="139">
        <f>+'DAY29'!M190+'DAY30'!E190</f>
        <v>0</v>
      </c>
      <c r="N190" s="136">
        <f>+'DAY29'!N190+'DAY30'!F190</f>
        <v>0</v>
      </c>
      <c r="O190" s="263">
        <f>+'DAY29'!O190+'DAY30'!G190</f>
        <v>0</v>
      </c>
      <c r="P190" s="137">
        <f t="shared" si="56"/>
        <v>0</v>
      </c>
      <c r="Q190" s="138">
        <f t="shared" si="57"/>
        <v>0</v>
      </c>
      <c r="R190" s="139">
        <f t="shared" si="58"/>
        <v>0</v>
      </c>
      <c r="S190" s="136">
        <f t="shared" si="59"/>
        <v>0</v>
      </c>
      <c r="T190" s="263">
        <f t="shared" si="60"/>
        <v>0</v>
      </c>
      <c r="U190" s="248">
        <f t="shared" si="53"/>
        <v>0</v>
      </c>
      <c r="V190" s="125"/>
    </row>
    <row r="191" spans="1:22" ht="16.5" x14ac:dyDescent="0.3">
      <c r="A191" s="93" t="s">
        <v>100</v>
      </c>
      <c r="B191" s="136">
        <f>'DAY29'!H191</f>
        <v>35</v>
      </c>
      <c r="C191" s="137">
        <v>0</v>
      </c>
      <c r="D191" s="138">
        <v>0</v>
      </c>
      <c r="E191" s="139">
        <v>0</v>
      </c>
      <c r="F191" s="136">
        <v>0</v>
      </c>
      <c r="G191" s="263">
        <v>0</v>
      </c>
      <c r="H191" s="138">
        <f>+(Table132[[#This Row],[OPENING ]]+Table132[[#This Row],[RECEIPTS]]+Table132[[#This Row],[RETURNS]])-(Table132[[#This Row],[EXCHANGED]]+Table132[[#This Row],[SALES]]+Table132[[#This Row],[ISSUES]])</f>
        <v>35</v>
      </c>
      <c r="I191" s="137">
        <v>0</v>
      </c>
      <c r="J191" s="98">
        <f t="shared" si="61"/>
        <v>-35</v>
      </c>
      <c r="K191" s="137">
        <f>+'DAY29'!K191+'DAY30'!C191</f>
        <v>25</v>
      </c>
      <c r="L191" s="138">
        <f>+'DAY29'!L191+'DAY30'!D191</f>
        <v>0</v>
      </c>
      <c r="M191" s="139">
        <f>+'DAY29'!M191+'DAY30'!E191</f>
        <v>0</v>
      </c>
      <c r="N191" s="136">
        <f>+'DAY29'!N191+'DAY30'!F191</f>
        <v>0</v>
      </c>
      <c r="O191" s="263">
        <f>+'DAY29'!O191+'DAY30'!G191</f>
        <v>0</v>
      </c>
      <c r="P191" s="137">
        <f t="shared" si="56"/>
        <v>0.83333333333333337</v>
      </c>
      <c r="Q191" s="138">
        <f t="shared" si="57"/>
        <v>0</v>
      </c>
      <c r="R191" s="139">
        <f t="shared" si="58"/>
        <v>0</v>
      </c>
      <c r="S191" s="136">
        <f t="shared" si="59"/>
        <v>0</v>
      </c>
      <c r="T191" s="263">
        <f t="shared" si="60"/>
        <v>0.83333333333333337</v>
      </c>
      <c r="U191" s="248">
        <f t="shared" si="53"/>
        <v>21</v>
      </c>
      <c r="V191" s="125"/>
    </row>
    <row r="192" spans="1:22" ht="16.5" x14ac:dyDescent="0.3">
      <c r="A192" s="81" t="s">
        <v>101</v>
      </c>
      <c r="B192" s="136">
        <f>'DAY29'!H192</f>
        <v>10.199999999999999</v>
      </c>
      <c r="C192" s="137">
        <v>0</v>
      </c>
      <c r="D192" s="138">
        <v>0</v>
      </c>
      <c r="E192" s="139">
        <v>0</v>
      </c>
      <c r="F192" s="136">
        <v>0</v>
      </c>
      <c r="G192" s="263">
        <v>0</v>
      </c>
      <c r="H192" s="138">
        <f>+(Table132[[#This Row],[OPENING ]]+Table132[[#This Row],[RECEIPTS]]+Table132[[#This Row],[RETURNS]])-(Table132[[#This Row],[EXCHANGED]]+Table132[[#This Row],[SALES]]+Table132[[#This Row],[ISSUES]])</f>
        <v>10.199999999999999</v>
      </c>
      <c r="I192" s="137">
        <v>0</v>
      </c>
      <c r="J192" s="98">
        <f t="shared" si="61"/>
        <v>-10.199999999999999</v>
      </c>
      <c r="K192" s="137">
        <f>+'DAY29'!K192+'DAY30'!C192</f>
        <v>0</v>
      </c>
      <c r="L192" s="138">
        <f>+'DAY29'!L192+'DAY30'!D192</f>
        <v>0</v>
      </c>
      <c r="M192" s="139">
        <f>+'DAY29'!M192+'DAY30'!E192</f>
        <v>0</v>
      </c>
      <c r="N192" s="136">
        <f>+'DAY29'!N192+'DAY30'!F192</f>
        <v>0</v>
      </c>
      <c r="O192" s="263">
        <f>+'DAY29'!O192+'DAY30'!G192</f>
        <v>0</v>
      </c>
      <c r="P192" s="137">
        <f t="shared" si="56"/>
        <v>0</v>
      </c>
      <c r="Q192" s="138">
        <f t="shared" si="57"/>
        <v>0</v>
      </c>
      <c r="R192" s="139">
        <f t="shared" si="58"/>
        <v>0</v>
      </c>
      <c r="S192" s="136">
        <f t="shared" si="59"/>
        <v>0</v>
      </c>
      <c r="T192" s="263">
        <f t="shared" si="60"/>
        <v>0</v>
      </c>
      <c r="U192" s="248">
        <f t="shared" si="53"/>
        <v>0</v>
      </c>
      <c r="V192" s="125"/>
    </row>
    <row r="193" spans="1:22" ht="16.5" x14ac:dyDescent="0.3">
      <c r="A193" s="109" t="s">
        <v>102</v>
      </c>
      <c r="B193" s="136">
        <f>'DAY29'!H193</f>
        <v>0</v>
      </c>
      <c r="C193" s="137">
        <v>0</v>
      </c>
      <c r="D193" s="138">
        <v>0</v>
      </c>
      <c r="E193" s="139">
        <v>0</v>
      </c>
      <c r="F193" s="136">
        <v>0</v>
      </c>
      <c r="G193" s="263">
        <v>0</v>
      </c>
      <c r="H193" s="138">
        <f>+(Table132[[#This Row],[OPENING ]]+Table132[[#This Row],[RECEIPTS]]+Table132[[#This Row],[RETURNS]])-(Table132[[#This Row],[EXCHANGED]]+Table132[[#This Row],[SALES]]+Table132[[#This Row],[ISSUES]])</f>
        <v>0</v>
      </c>
      <c r="I193" s="137">
        <v>0</v>
      </c>
      <c r="J193" s="98">
        <f t="shared" si="61"/>
        <v>0</v>
      </c>
      <c r="K193" s="137">
        <f>+'DAY29'!K193+'DAY30'!C193</f>
        <v>0</v>
      </c>
      <c r="L193" s="138">
        <f>+'DAY29'!L193+'DAY30'!D193</f>
        <v>0</v>
      </c>
      <c r="M193" s="139">
        <f>+'DAY29'!M193+'DAY30'!E193</f>
        <v>0</v>
      </c>
      <c r="N193" s="136">
        <f>+'DAY29'!N193+'DAY30'!F193</f>
        <v>0</v>
      </c>
      <c r="O193" s="263">
        <f>+'DAY29'!O193+'DAY30'!G193</f>
        <v>0</v>
      </c>
      <c r="P193" s="137">
        <f t="shared" si="56"/>
        <v>0</v>
      </c>
      <c r="Q193" s="138">
        <f t="shared" si="57"/>
        <v>0</v>
      </c>
      <c r="R193" s="139">
        <f t="shared" si="58"/>
        <v>0</v>
      </c>
      <c r="S193" s="136">
        <f t="shared" si="59"/>
        <v>0</v>
      </c>
      <c r="T193" s="263">
        <f t="shared" si="60"/>
        <v>0</v>
      </c>
      <c r="U193" s="248">
        <f t="shared" si="53"/>
        <v>0</v>
      </c>
      <c r="V193" s="125"/>
    </row>
    <row r="194" spans="1:22" ht="16.5" x14ac:dyDescent="0.3">
      <c r="A194" s="318" t="s">
        <v>103</v>
      </c>
      <c r="B194" s="136">
        <f>'DAY29'!H194</f>
        <v>855.4</v>
      </c>
      <c r="C194" s="137">
        <v>0</v>
      </c>
      <c r="D194" s="138">
        <v>0</v>
      </c>
      <c r="E194" s="139">
        <v>0</v>
      </c>
      <c r="F194" s="136">
        <v>0</v>
      </c>
      <c r="G194" s="263">
        <v>0</v>
      </c>
      <c r="H194" s="138">
        <f>+(Table132[[#This Row],[OPENING ]]+Table132[[#This Row],[RECEIPTS]]+Table132[[#This Row],[RETURNS]])-(Table132[[#This Row],[EXCHANGED]]+Table132[[#This Row],[SALES]]+Table132[[#This Row],[ISSUES]])</f>
        <v>855.4</v>
      </c>
      <c r="I194" s="137">
        <v>0</v>
      </c>
      <c r="J194" s="98">
        <f t="shared" si="61"/>
        <v>-855.4</v>
      </c>
      <c r="K194" s="137">
        <f>+'DAY29'!K194+'DAY30'!C194</f>
        <v>0</v>
      </c>
      <c r="L194" s="138">
        <f>+'DAY29'!L194+'DAY30'!D194</f>
        <v>0</v>
      </c>
      <c r="M194" s="139">
        <f>+'DAY29'!M194+'DAY30'!E194</f>
        <v>0</v>
      </c>
      <c r="N194" s="136">
        <f>+'DAY29'!N194+'DAY30'!F194</f>
        <v>0</v>
      </c>
      <c r="O194" s="263">
        <f>+'DAY29'!O194+'DAY30'!G194</f>
        <v>0</v>
      </c>
      <c r="P194" s="137">
        <f t="shared" si="56"/>
        <v>0</v>
      </c>
      <c r="Q194" s="138">
        <f t="shared" si="57"/>
        <v>0</v>
      </c>
      <c r="R194" s="139">
        <f t="shared" si="58"/>
        <v>0</v>
      </c>
      <c r="S194" s="136">
        <f t="shared" si="59"/>
        <v>0</v>
      </c>
      <c r="T194" s="263">
        <f t="shared" si="60"/>
        <v>0</v>
      </c>
      <c r="U194" s="248">
        <f t="shared" si="53"/>
        <v>0</v>
      </c>
      <c r="V194" s="125"/>
    </row>
    <row r="195" spans="1:22" ht="16.5" x14ac:dyDescent="0.3">
      <c r="A195" s="87" t="s">
        <v>247</v>
      </c>
      <c r="B195" s="136">
        <f>'DAY29'!H195</f>
        <v>3516.4</v>
      </c>
      <c r="C195" s="137">
        <v>0</v>
      </c>
      <c r="D195" s="138">
        <v>0</v>
      </c>
      <c r="E195" s="139">
        <v>0</v>
      </c>
      <c r="F195" s="136">
        <v>0</v>
      </c>
      <c r="G195" s="263">
        <v>0</v>
      </c>
      <c r="H195" s="138">
        <f>+(Table132[[#This Row],[OPENING ]]+Table132[[#This Row],[RECEIPTS]]+Table132[[#This Row],[RETURNS]])-(Table132[[#This Row],[EXCHANGED]]+Table132[[#This Row],[SALES]]+Table132[[#This Row],[ISSUES]])</f>
        <v>3516.4</v>
      </c>
      <c r="I195" s="137">
        <v>0</v>
      </c>
      <c r="J195" s="98">
        <f t="shared" si="61"/>
        <v>-3516.4</v>
      </c>
      <c r="K195" s="137">
        <f>+'DAY29'!K195+'DAY30'!C195</f>
        <v>0</v>
      </c>
      <c r="L195" s="138">
        <f>+'DAY29'!L195+'DAY30'!D195</f>
        <v>9.6</v>
      </c>
      <c r="M195" s="139">
        <f>+'DAY29'!M195+'DAY30'!E195</f>
        <v>0</v>
      </c>
      <c r="N195" s="136">
        <f>+'DAY29'!N195+'DAY30'!F195</f>
        <v>0</v>
      </c>
      <c r="O195" s="263">
        <f>+'DAY29'!O195+'DAY30'!G195</f>
        <v>0</v>
      </c>
      <c r="P195" s="137">
        <f t="shared" si="56"/>
        <v>0</v>
      </c>
      <c r="Q195" s="138">
        <f t="shared" si="57"/>
        <v>0.32</v>
      </c>
      <c r="R195" s="139">
        <f t="shared" si="58"/>
        <v>0</v>
      </c>
      <c r="S195" s="136">
        <f t="shared" si="59"/>
        <v>0</v>
      </c>
      <c r="T195" s="263">
        <f t="shared" si="60"/>
        <v>0</v>
      </c>
      <c r="U195" s="248">
        <f t="shared" si="53"/>
        <v>10988.75</v>
      </c>
      <c r="V195" s="125"/>
    </row>
    <row r="196" spans="1:22" ht="16.5" x14ac:dyDescent="0.3">
      <c r="A196" s="87" t="s">
        <v>104</v>
      </c>
      <c r="B196" s="136">
        <f>'DAY29'!H196</f>
        <v>200</v>
      </c>
      <c r="C196" s="137">
        <v>0</v>
      </c>
      <c r="D196" s="138">
        <v>0</v>
      </c>
      <c r="E196" s="139">
        <v>0</v>
      </c>
      <c r="F196" s="136">
        <v>0</v>
      </c>
      <c r="G196" s="263">
        <v>0</v>
      </c>
      <c r="H196" s="138">
        <f>+(Table132[[#This Row],[OPENING ]]+Table132[[#This Row],[RECEIPTS]]+Table132[[#This Row],[RETURNS]])-(Table132[[#This Row],[EXCHANGED]]+Table132[[#This Row],[SALES]]+Table132[[#This Row],[ISSUES]])</f>
        <v>200</v>
      </c>
      <c r="I196" s="137">
        <v>0</v>
      </c>
      <c r="J196" s="98">
        <f t="shared" si="61"/>
        <v>-200</v>
      </c>
      <c r="K196" s="137">
        <f>+'DAY29'!K196+'DAY30'!C196</f>
        <v>0</v>
      </c>
      <c r="L196" s="138">
        <f>+'DAY29'!L196+'DAY30'!D196</f>
        <v>0</v>
      </c>
      <c r="M196" s="139">
        <f>+'DAY29'!M196+'DAY30'!E196</f>
        <v>0</v>
      </c>
      <c r="N196" s="136">
        <f>+'DAY29'!N196+'DAY30'!F196</f>
        <v>0</v>
      </c>
      <c r="O196" s="263">
        <f>+'DAY29'!O196+'DAY30'!G196</f>
        <v>0</v>
      </c>
      <c r="P196" s="137">
        <f t="shared" si="56"/>
        <v>0</v>
      </c>
      <c r="Q196" s="138">
        <f t="shared" si="57"/>
        <v>0</v>
      </c>
      <c r="R196" s="139">
        <f t="shared" si="58"/>
        <v>0</v>
      </c>
      <c r="S196" s="136">
        <f t="shared" si="59"/>
        <v>0</v>
      </c>
      <c r="T196" s="263">
        <f t="shared" si="60"/>
        <v>0</v>
      </c>
      <c r="U196" s="248">
        <f t="shared" si="53"/>
        <v>0</v>
      </c>
      <c r="V196" s="125"/>
    </row>
    <row r="197" spans="1:22" ht="16.5" x14ac:dyDescent="0.3">
      <c r="A197" s="85" t="s">
        <v>118</v>
      </c>
      <c r="B197" s="136">
        <f>'DAY29'!H197</f>
        <v>0</v>
      </c>
      <c r="C197" s="137">
        <v>0</v>
      </c>
      <c r="D197" s="138">
        <v>0</v>
      </c>
      <c r="E197" s="139">
        <v>0</v>
      </c>
      <c r="F197" s="136">
        <v>0</v>
      </c>
      <c r="G197" s="263">
        <v>0</v>
      </c>
      <c r="H197" s="138">
        <f>+(Table132[[#This Row],[OPENING ]]+Table132[[#This Row],[RECEIPTS]]+Table132[[#This Row],[RETURNS]])-(Table132[[#This Row],[EXCHANGED]]+Table132[[#This Row],[SALES]]+Table132[[#This Row],[ISSUES]])</f>
        <v>0</v>
      </c>
      <c r="I197" s="137">
        <v>0</v>
      </c>
      <c r="J197" s="98">
        <f t="shared" si="61"/>
        <v>0</v>
      </c>
      <c r="K197" s="137">
        <f>+'DAY29'!K197+'DAY30'!C197</f>
        <v>0</v>
      </c>
      <c r="L197" s="138">
        <f>+'DAY29'!L197+'DAY30'!D197</f>
        <v>0</v>
      </c>
      <c r="M197" s="139">
        <f>+'DAY29'!M197+'DAY30'!E197</f>
        <v>0</v>
      </c>
      <c r="N197" s="136">
        <f>+'DAY29'!N197+'DAY30'!F197</f>
        <v>0</v>
      </c>
      <c r="O197" s="263">
        <f>+'DAY29'!O197+'DAY30'!G197</f>
        <v>0</v>
      </c>
      <c r="P197" s="137">
        <f t="shared" si="56"/>
        <v>0</v>
      </c>
      <c r="Q197" s="138">
        <f t="shared" si="57"/>
        <v>0</v>
      </c>
      <c r="R197" s="139">
        <f t="shared" si="58"/>
        <v>0</v>
      </c>
      <c r="S197" s="136">
        <f t="shared" si="59"/>
        <v>0</v>
      </c>
      <c r="T197" s="263">
        <f t="shared" si="60"/>
        <v>0</v>
      </c>
      <c r="U197" s="248">
        <f t="shared" si="53"/>
        <v>0</v>
      </c>
      <c r="V197" s="125"/>
    </row>
    <row r="198" spans="1:22" ht="16.5" x14ac:dyDescent="0.3">
      <c r="A198" s="94" t="s">
        <v>119</v>
      </c>
      <c r="B198" s="136">
        <f>'DAY29'!H198</f>
        <v>0</v>
      </c>
      <c r="C198" s="137">
        <v>0</v>
      </c>
      <c r="D198" s="138">
        <v>0</v>
      </c>
      <c r="E198" s="139">
        <v>0</v>
      </c>
      <c r="F198" s="136">
        <v>0</v>
      </c>
      <c r="G198" s="263">
        <v>0</v>
      </c>
      <c r="H198" s="138">
        <f>+(Table132[[#This Row],[OPENING ]]+Table132[[#This Row],[RECEIPTS]]+Table132[[#This Row],[RETURNS]])-(Table132[[#This Row],[EXCHANGED]]+Table132[[#This Row],[SALES]]+Table132[[#This Row],[ISSUES]])</f>
        <v>0</v>
      </c>
      <c r="I198" s="137">
        <v>0</v>
      </c>
      <c r="J198" s="98">
        <f t="shared" si="61"/>
        <v>0</v>
      </c>
      <c r="K198" s="137">
        <f>+'DAY29'!K198+'DAY30'!C198</f>
        <v>0</v>
      </c>
      <c r="L198" s="138">
        <f>+'DAY29'!L198+'DAY30'!D198</f>
        <v>0</v>
      </c>
      <c r="M198" s="139">
        <f>+'DAY29'!M198+'DAY30'!E198</f>
        <v>0</v>
      </c>
      <c r="N198" s="136">
        <f>+'DAY29'!N198+'DAY30'!F198</f>
        <v>0</v>
      </c>
      <c r="O198" s="263">
        <f>+'DAY29'!O198+'DAY30'!G198</f>
        <v>0</v>
      </c>
      <c r="P198" s="137">
        <f t="shared" si="56"/>
        <v>0</v>
      </c>
      <c r="Q198" s="138">
        <f t="shared" si="57"/>
        <v>0</v>
      </c>
      <c r="R198" s="139">
        <f t="shared" si="58"/>
        <v>0</v>
      </c>
      <c r="S198" s="136">
        <f t="shared" si="59"/>
        <v>0</v>
      </c>
      <c r="T198" s="263">
        <f t="shared" si="60"/>
        <v>0</v>
      </c>
      <c r="U198" s="248">
        <f t="shared" si="53"/>
        <v>0</v>
      </c>
      <c r="V198" s="125"/>
    </row>
    <row r="199" spans="1:22" ht="16.5" x14ac:dyDescent="0.3">
      <c r="A199" s="84" t="s">
        <v>145</v>
      </c>
      <c r="B199" s="136">
        <f>'DAY29'!H199</f>
        <v>0</v>
      </c>
      <c r="C199" s="137">
        <v>0</v>
      </c>
      <c r="D199" s="138">
        <v>0</v>
      </c>
      <c r="E199" s="139">
        <v>0</v>
      </c>
      <c r="F199" s="136">
        <v>0</v>
      </c>
      <c r="G199" s="263">
        <v>0</v>
      </c>
      <c r="H199" s="138">
        <f>+(Table132[[#This Row],[OPENING ]]+Table132[[#This Row],[RECEIPTS]]+Table132[[#This Row],[RETURNS]])-(Table132[[#This Row],[EXCHANGED]]+Table132[[#This Row],[SALES]]+Table132[[#This Row],[ISSUES]])</f>
        <v>0</v>
      </c>
      <c r="I199" s="137">
        <v>0</v>
      </c>
      <c r="J199" s="98">
        <f t="shared" si="61"/>
        <v>0</v>
      </c>
      <c r="K199" s="137">
        <f>+'DAY29'!K199+'DAY30'!C199</f>
        <v>0</v>
      </c>
      <c r="L199" s="138">
        <f>+'DAY29'!L199+'DAY30'!D199</f>
        <v>0</v>
      </c>
      <c r="M199" s="139">
        <f>+'DAY29'!M199+'DAY30'!E199</f>
        <v>0</v>
      </c>
      <c r="N199" s="136">
        <f>+'DAY29'!N199+'DAY30'!F199</f>
        <v>0</v>
      </c>
      <c r="O199" s="263">
        <f>+'DAY29'!O199+'DAY30'!G199</f>
        <v>0</v>
      </c>
      <c r="P199" s="137">
        <f t="shared" si="56"/>
        <v>0</v>
      </c>
      <c r="Q199" s="138">
        <f t="shared" si="57"/>
        <v>0</v>
      </c>
      <c r="R199" s="139">
        <f t="shared" si="58"/>
        <v>0</v>
      </c>
      <c r="S199" s="136">
        <f t="shared" si="59"/>
        <v>0</v>
      </c>
      <c r="T199" s="263">
        <f t="shared" si="60"/>
        <v>0</v>
      </c>
      <c r="U199" s="248">
        <f t="shared" si="53"/>
        <v>0</v>
      </c>
      <c r="V199" s="125"/>
    </row>
    <row r="200" spans="1:22" ht="16.5" x14ac:dyDescent="0.3">
      <c r="A200" s="88" t="s">
        <v>218</v>
      </c>
      <c r="B200" s="136">
        <f>'DAY29'!H200</f>
        <v>0</v>
      </c>
      <c r="C200" s="137">
        <v>0</v>
      </c>
      <c r="D200" s="138">
        <v>0</v>
      </c>
      <c r="E200" s="139">
        <v>0</v>
      </c>
      <c r="F200" s="136">
        <v>0</v>
      </c>
      <c r="G200" s="263">
        <v>0</v>
      </c>
      <c r="H200" s="138">
        <f>+(Table132[[#This Row],[OPENING ]]+Table132[[#This Row],[RECEIPTS]]+Table132[[#This Row],[RETURNS]])-(Table132[[#This Row],[EXCHANGED]]+Table132[[#This Row],[SALES]]+Table132[[#This Row],[ISSUES]])</f>
        <v>0</v>
      </c>
      <c r="I200" s="137">
        <v>0</v>
      </c>
      <c r="J200" s="98">
        <f t="shared" si="61"/>
        <v>0</v>
      </c>
      <c r="K200" s="137">
        <f>+'DAY29'!K200+'DAY30'!C200</f>
        <v>0</v>
      </c>
      <c r="L200" s="138">
        <f>+'DAY29'!L200+'DAY30'!D200</f>
        <v>0</v>
      </c>
      <c r="M200" s="139">
        <f>+'DAY29'!M200+'DAY30'!E200</f>
        <v>0</v>
      </c>
      <c r="N200" s="136">
        <f>+'DAY29'!N200+'DAY30'!F200</f>
        <v>0</v>
      </c>
      <c r="O200" s="263">
        <f>+'DAY29'!O200+'DAY30'!G200</f>
        <v>0</v>
      </c>
      <c r="P200" s="137">
        <f t="shared" si="56"/>
        <v>0</v>
      </c>
      <c r="Q200" s="138">
        <f t="shared" si="57"/>
        <v>0</v>
      </c>
      <c r="R200" s="139">
        <f t="shared" si="58"/>
        <v>0</v>
      </c>
      <c r="S200" s="136">
        <f t="shared" si="59"/>
        <v>0</v>
      </c>
      <c r="T200" s="263">
        <f t="shared" si="60"/>
        <v>0</v>
      </c>
      <c r="U200" s="248">
        <f t="shared" si="53"/>
        <v>0</v>
      </c>
      <c r="V200" s="125"/>
    </row>
    <row r="201" spans="1:22" ht="16.5" x14ac:dyDescent="0.3">
      <c r="A201" s="88" t="s">
        <v>219</v>
      </c>
      <c r="B201" s="136">
        <f>'DAY29'!H201</f>
        <v>0</v>
      </c>
      <c r="C201" s="137">
        <v>0</v>
      </c>
      <c r="D201" s="138">
        <v>0</v>
      </c>
      <c r="E201" s="139">
        <v>0</v>
      </c>
      <c r="F201" s="136">
        <v>0</v>
      </c>
      <c r="G201" s="263">
        <v>0</v>
      </c>
      <c r="H201" s="138">
        <f>+(Table132[[#This Row],[OPENING ]]+Table132[[#This Row],[RECEIPTS]]+Table132[[#This Row],[RETURNS]])-(Table132[[#This Row],[EXCHANGED]]+Table132[[#This Row],[SALES]]+Table132[[#This Row],[ISSUES]])</f>
        <v>0</v>
      </c>
      <c r="I201" s="137">
        <v>0</v>
      </c>
      <c r="J201" s="98">
        <f t="shared" si="61"/>
        <v>0</v>
      </c>
      <c r="K201" s="137">
        <f>+'DAY29'!K201+'DAY30'!C201</f>
        <v>0</v>
      </c>
      <c r="L201" s="138">
        <f>+'DAY29'!L201+'DAY30'!D201</f>
        <v>0</v>
      </c>
      <c r="M201" s="139">
        <f>+'DAY29'!M201+'DAY30'!E201</f>
        <v>0</v>
      </c>
      <c r="N201" s="136">
        <f>+'DAY29'!N201+'DAY30'!F201</f>
        <v>0</v>
      </c>
      <c r="O201" s="263">
        <f>+'DAY29'!O201+'DAY30'!G201</f>
        <v>0</v>
      </c>
      <c r="P201" s="137">
        <f t="shared" si="56"/>
        <v>0</v>
      </c>
      <c r="Q201" s="138">
        <f t="shared" si="57"/>
        <v>0</v>
      </c>
      <c r="R201" s="139">
        <f t="shared" si="58"/>
        <v>0</v>
      </c>
      <c r="S201" s="136">
        <f t="shared" si="59"/>
        <v>0</v>
      </c>
      <c r="T201" s="263">
        <f t="shared" si="60"/>
        <v>0</v>
      </c>
      <c r="U201" s="248">
        <f t="shared" si="53"/>
        <v>0</v>
      </c>
      <c r="V201" s="125"/>
    </row>
    <row r="202" spans="1:22" ht="16.5" x14ac:dyDescent="0.3">
      <c r="A202" s="317" t="s">
        <v>234</v>
      </c>
      <c r="B202" s="136">
        <f>'DAY29'!H202</f>
        <v>0.19999999999999896</v>
      </c>
      <c r="C202" s="137">
        <v>0</v>
      </c>
      <c r="D202" s="138">
        <v>0</v>
      </c>
      <c r="E202" s="139">
        <v>0</v>
      </c>
      <c r="F202" s="136">
        <v>0</v>
      </c>
      <c r="G202" s="263">
        <v>0</v>
      </c>
      <c r="H202" s="138">
        <f>+(Table132[[#This Row],[OPENING ]]+Table132[[#This Row],[RECEIPTS]]+Table132[[#This Row],[RETURNS]])-(Table132[[#This Row],[EXCHANGED]]+Table132[[#This Row],[SALES]]+Table132[[#This Row],[ISSUES]])</f>
        <v>0.19999999999999896</v>
      </c>
      <c r="I202" s="137">
        <v>0</v>
      </c>
      <c r="J202" s="98">
        <f t="shared" si="61"/>
        <v>-0.19999999999999896</v>
      </c>
      <c r="K202" s="137">
        <f>+'DAY29'!K202+'DAY30'!C202</f>
        <v>0</v>
      </c>
      <c r="L202" s="138">
        <f>+'DAY29'!L202+'DAY30'!D202</f>
        <v>0</v>
      </c>
      <c r="M202" s="139">
        <f>+'DAY29'!M202+'DAY30'!E202</f>
        <v>0</v>
      </c>
      <c r="N202" s="136">
        <f>+'DAY29'!N202+'DAY30'!F202</f>
        <v>0</v>
      </c>
      <c r="O202" s="263">
        <f>+'DAY29'!O202+'DAY30'!G202</f>
        <v>11.08</v>
      </c>
      <c r="P202" s="137">
        <f t="shared" si="56"/>
        <v>0</v>
      </c>
      <c r="Q202" s="138">
        <f t="shared" si="57"/>
        <v>0</v>
      </c>
      <c r="R202" s="139">
        <f t="shared" si="58"/>
        <v>0</v>
      </c>
      <c r="S202" s="136">
        <f t="shared" si="59"/>
        <v>0</v>
      </c>
      <c r="T202" s="263">
        <f t="shared" si="60"/>
        <v>0</v>
      </c>
      <c r="U202" s="248">
        <f t="shared" si="53"/>
        <v>0</v>
      </c>
      <c r="V202" s="125"/>
    </row>
    <row r="203" spans="1:22" ht="16.5" x14ac:dyDescent="0.3">
      <c r="A203" s="319" t="s">
        <v>224</v>
      </c>
      <c r="B203" s="136">
        <f>'DAY29'!H203</f>
        <v>3.4</v>
      </c>
      <c r="C203" s="137">
        <v>0</v>
      </c>
      <c r="D203" s="138">
        <v>0</v>
      </c>
      <c r="E203" s="139">
        <v>0</v>
      </c>
      <c r="F203" s="136">
        <v>0</v>
      </c>
      <c r="G203" s="263">
        <v>0</v>
      </c>
      <c r="H203" s="138">
        <f>+(Table132[[#This Row],[OPENING ]]+Table132[[#This Row],[RECEIPTS]]+Table132[[#This Row],[RETURNS]])-(Table132[[#This Row],[EXCHANGED]]+Table132[[#This Row],[SALES]]+Table132[[#This Row],[ISSUES]])</f>
        <v>3.4</v>
      </c>
      <c r="I203" s="137">
        <v>0</v>
      </c>
      <c r="J203" s="98">
        <f t="shared" si="61"/>
        <v>-3.4</v>
      </c>
      <c r="K203" s="137">
        <f>+'DAY29'!K203+'DAY30'!C203</f>
        <v>0</v>
      </c>
      <c r="L203" s="138">
        <f>+'DAY29'!L203+'DAY30'!D203</f>
        <v>0</v>
      </c>
      <c r="M203" s="139">
        <f>+'DAY29'!M203+'DAY30'!E203</f>
        <v>0</v>
      </c>
      <c r="N203" s="136">
        <f>+'DAY29'!N203+'DAY30'!F203</f>
        <v>0</v>
      </c>
      <c r="O203" s="263">
        <f>+'DAY29'!O203+'DAY30'!G203</f>
        <v>0</v>
      </c>
      <c r="P203" s="137">
        <f t="shared" si="56"/>
        <v>0</v>
      </c>
      <c r="Q203" s="138">
        <f t="shared" si="57"/>
        <v>0</v>
      </c>
      <c r="R203" s="139">
        <f t="shared" si="58"/>
        <v>0</v>
      </c>
      <c r="S203" s="136">
        <f t="shared" si="59"/>
        <v>0</v>
      </c>
      <c r="T203" s="263">
        <f t="shared" si="60"/>
        <v>0</v>
      </c>
      <c r="U203" s="248">
        <f t="shared" si="53"/>
        <v>0</v>
      </c>
      <c r="V203" s="125"/>
    </row>
    <row r="204" spans="1:22" ht="16.5" x14ac:dyDescent="0.3">
      <c r="A204" s="105" t="s">
        <v>237</v>
      </c>
      <c r="B204" s="136">
        <f>'DAY29'!H204</f>
        <v>0</v>
      </c>
      <c r="C204" s="137">
        <v>0</v>
      </c>
      <c r="D204" s="138">
        <v>0</v>
      </c>
      <c r="E204" s="139">
        <v>0</v>
      </c>
      <c r="F204" s="136">
        <v>0</v>
      </c>
      <c r="G204" s="263">
        <v>0</v>
      </c>
      <c r="H204" s="138">
        <f>+(Table132[[#This Row],[OPENING ]]+Table132[[#This Row],[RECEIPTS]]+Table132[[#This Row],[RETURNS]])-(Table132[[#This Row],[EXCHANGED]]+Table132[[#This Row],[SALES]]+Table132[[#This Row],[ISSUES]])</f>
        <v>0</v>
      </c>
      <c r="I204" s="137">
        <v>0</v>
      </c>
      <c r="J204" s="98">
        <f t="shared" si="61"/>
        <v>0</v>
      </c>
      <c r="K204" s="137">
        <f>+'DAY29'!K204+'DAY30'!C204</f>
        <v>0</v>
      </c>
      <c r="L204" s="138">
        <f>+'DAY29'!L204+'DAY30'!D204</f>
        <v>0</v>
      </c>
      <c r="M204" s="139">
        <f>+'DAY29'!M204+'DAY30'!E204</f>
        <v>0</v>
      </c>
      <c r="N204" s="136">
        <f>+'DAY29'!N204+'DAY30'!F204</f>
        <v>0</v>
      </c>
      <c r="O204" s="263">
        <f>+'DAY29'!O204+'DAY30'!G204</f>
        <v>0</v>
      </c>
      <c r="P204" s="137">
        <f t="shared" si="56"/>
        <v>0</v>
      </c>
      <c r="Q204" s="138">
        <f t="shared" si="57"/>
        <v>0</v>
      </c>
      <c r="R204" s="139">
        <f t="shared" si="58"/>
        <v>0</v>
      </c>
      <c r="S204" s="136">
        <f t="shared" si="59"/>
        <v>0</v>
      </c>
      <c r="T204" s="263">
        <f t="shared" si="60"/>
        <v>0</v>
      </c>
      <c r="U204" s="248">
        <f t="shared" si="53"/>
        <v>0</v>
      </c>
      <c r="V204" s="125"/>
    </row>
    <row r="205" spans="1:22" ht="16.5" x14ac:dyDescent="0.3">
      <c r="A205" s="87" t="s">
        <v>238</v>
      </c>
      <c r="B205" s="136">
        <f>'DAY29'!H205</f>
        <v>0</v>
      </c>
      <c r="C205" s="137">
        <v>0</v>
      </c>
      <c r="D205" s="138">
        <v>0</v>
      </c>
      <c r="E205" s="139">
        <v>0</v>
      </c>
      <c r="F205" s="136">
        <v>0</v>
      </c>
      <c r="G205" s="263">
        <v>0</v>
      </c>
      <c r="H205" s="138">
        <f>+(Table132[[#This Row],[OPENING ]]+Table132[[#This Row],[RECEIPTS]]+Table132[[#This Row],[RETURNS]])-(Table132[[#This Row],[EXCHANGED]]+Table132[[#This Row],[SALES]]+Table132[[#This Row],[ISSUES]])</f>
        <v>0</v>
      </c>
      <c r="I205" s="137">
        <v>0</v>
      </c>
      <c r="J205" s="98">
        <f t="shared" si="61"/>
        <v>0</v>
      </c>
      <c r="K205" s="137">
        <f>+'DAY29'!K205+'DAY30'!C205</f>
        <v>0</v>
      </c>
      <c r="L205" s="138">
        <f>+'DAY29'!L205+'DAY30'!D205</f>
        <v>0</v>
      </c>
      <c r="M205" s="139">
        <f>+'DAY29'!M205+'DAY30'!E205</f>
        <v>0</v>
      </c>
      <c r="N205" s="136">
        <f>+'DAY29'!N205+'DAY30'!F205</f>
        <v>0</v>
      </c>
      <c r="O205" s="263">
        <f>+'DAY29'!O205+'DAY30'!G205</f>
        <v>0</v>
      </c>
      <c r="P205" s="137">
        <f t="shared" si="56"/>
        <v>0</v>
      </c>
      <c r="Q205" s="138">
        <f t="shared" si="57"/>
        <v>0</v>
      </c>
      <c r="R205" s="139">
        <f t="shared" si="58"/>
        <v>0</v>
      </c>
      <c r="S205" s="136">
        <f t="shared" si="59"/>
        <v>0</v>
      </c>
      <c r="T205" s="263">
        <f t="shared" si="60"/>
        <v>0</v>
      </c>
      <c r="U205" s="248">
        <f t="shared" si="53"/>
        <v>0</v>
      </c>
      <c r="V205" s="125"/>
    </row>
    <row r="206" spans="1:22" ht="16.5" x14ac:dyDescent="0.3">
      <c r="A206" s="87" t="s">
        <v>239</v>
      </c>
      <c r="B206" s="136">
        <f>'DAY29'!H206</f>
        <v>0</v>
      </c>
      <c r="C206" s="137">
        <v>0</v>
      </c>
      <c r="D206" s="138">
        <v>0</v>
      </c>
      <c r="E206" s="139">
        <v>0</v>
      </c>
      <c r="F206" s="136">
        <v>0</v>
      </c>
      <c r="G206" s="263">
        <v>0</v>
      </c>
      <c r="H206" s="138">
        <f>+(Table132[[#This Row],[OPENING ]]+Table132[[#This Row],[RECEIPTS]]+Table132[[#This Row],[RETURNS]])-(Table132[[#This Row],[EXCHANGED]]+Table132[[#This Row],[SALES]]+Table132[[#This Row],[ISSUES]])</f>
        <v>0</v>
      </c>
      <c r="I206" s="137">
        <v>0</v>
      </c>
      <c r="J206" s="98">
        <f t="shared" si="61"/>
        <v>0</v>
      </c>
      <c r="K206" s="137">
        <f>+'DAY29'!K206+'DAY30'!C206</f>
        <v>0</v>
      </c>
      <c r="L206" s="138">
        <f>+'DAY29'!L206+'DAY30'!D206</f>
        <v>0</v>
      </c>
      <c r="M206" s="139">
        <f>+'DAY29'!M206+'DAY30'!E206</f>
        <v>0</v>
      </c>
      <c r="N206" s="136">
        <f>+'DAY29'!N206+'DAY30'!F206</f>
        <v>0</v>
      </c>
      <c r="O206" s="263">
        <f>+'DAY29'!O206+'DAY30'!G206</f>
        <v>0</v>
      </c>
      <c r="P206" s="137">
        <f t="shared" si="56"/>
        <v>0</v>
      </c>
      <c r="Q206" s="138">
        <f t="shared" si="57"/>
        <v>0</v>
      </c>
      <c r="R206" s="139">
        <f t="shared" si="58"/>
        <v>0</v>
      </c>
      <c r="S206" s="136">
        <f t="shared" si="59"/>
        <v>0</v>
      </c>
      <c r="T206" s="263">
        <f t="shared" si="60"/>
        <v>0</v>
      </c>
      <c r="U206" s="248">
        <f t="shared" si="53"/>
        <v>0</v>
      </c>
      <c r="V206" s="125"/>
    </row>
    <row r="207" spans="1:22" ht="16.5" x14ac:dyDescent="0.3">
      <c r="A207" s="85" t="s">
        <v>242</v>
      </c>
      <c r="B207" s="136">
        <f>'DAY29'!H207</f>
        <v>0</v>
      </c>
      <c r="C207" s="137">
        <v>0</v>
      </c>
      <c r="D207" s="138">
        <v>0</v>
      </c>
      <c r="E207" s="139">
        <v>0</v>
      </c>
      <c r="F207" s="136">
        <v>0</v>
      </c>
      <c r="G207" s="263">
        <v>0</v>
      </c>
      <c r="H207" s="138">
        <f>+(Table132[[#This Row],[OPENING ]]+Table132[[#This Row],[RECEIPTS]]+Table132[[#This Row],[RETURNS]])-(Table132[[#This Row],[EXCHANGED]]+Table132[[#This Row],[SALES]]+Table132[[#This Row],[ISSUES]])</f>
        <v>0</v>
      </c>
      <c r="I207" s="137">
        <v>0</v>
      </c>
      <c r="J207" s="98">
        <f t="shared" si="61"/>
        <v>0</v>
      </c>
      <c r="K207" s="137">
        <f>+'DAY29'!K207+'DAY30'!C207</f>
        <v>0</v>
      </c>
      <c r="L207" s="138">
        <f>+'DAY29'!L207+'DAY30'!D207</f>
        <v>0</v>
      </c>
      <c r="M207" s="139">
        <f>+'DAY29'!M207+'DAY30'!E207</f>
        <v>0</v>
      </c>
      <c r="N207" s="136">
        <f>+'DAY29'!N207+'DAY30'!F207</f>
        <v>0</v>
      </c>
      <c r="O207" s="263">
        <f>+'DAY29'!O207+'DAY30'!G207</f>
        <v>0</v>
      </c>
      <c r="P207" s="137">
        <f t="shared" si="56"/>
        <v>0</v>
      </c>
      <c r="Q207" s="138">
        <f t="shared" si="57"/>
        <v>0</v>
      </c>
      <c r="R207" s="139">
        <f t="shared" si="58"/>
        <v>0</v>
      </c>
      <c r="S207" s="136">
        <f t="shared" si="59"/>
        <v>0</v>
      </c>
      <c r="T207" s="263">
        <f t="shared" si="60"/>
        <v>0</v>
      </c>
      <c r="U207" s="248">
        <f t="shared" si="53"/>
        <v>0</v>
      </c>
      <c r="V207" s="125"/>
    </row>
    <row r="208" spans="1:22" ht="16.5" x14ac:dyDescent="0.3">
      <c r="A208" s="85" t="s">
        <v>250</v>
      </c>
      <c r="B208" s="136">
        <f>'DAY29'!H208</f>
        <v>275</v>
      </c>
      <c r="C208" s="137">
        <v>0</v>
      </c>
      <c r="D208" s="138">
        <v>0</v>
      </c>
      <c r="E208" s="139">
        <v>0</v>
      </c>
      <c r="F208" s="136">
        <v>0</v>
      </c>
      <c r="G208" s="263">
        <v>0</v>
      </c>
      <c r="H208" s="138">
        <f>+(Table132[[#This Row],[OPENING ]]+Table132[[#This Row],[RECEIPTS]]+Table132[[#This Row],[RETURNS]])-(Table132[[#This Row],[EXCHANGED]]+Table132[[#This Row],[SALES]]+Table132[[#This Row],[ISSUES]])</f>
        <v>275</v>
      </c>
      <c r="I208" s="137">
        <v>0</v>
      </c>
      <c r="J208" s="98">
        <f t="shared" si="61"/>
        <v>-275</v>
      </c>
      <c r="K208" s="137">
        <f>+'DAY29'!K208+'DAY30'!C208</f>
        <v>500</v>
      </c>
      <c r="L208" s="138">
        <f>+'DAY29'!L208+'DAY30'!D208</f>
        <v>0</v>
      </c>
      <c r="M208" s="139">
        <f>+'DAY29'!M208+'DAY30'!E208</f>
        <v>0</v>
      </c>
      <c r="N208" s="136">
        <f>+'DAY29'!N208+'DAY30'!F208</f>
        <v>0</v>
      </c>
      <c r="O208" s="263">
        <f>+'DAY29'!O208+'DAY30'!G208</f>
        <v>525</v>
      </c>
      <c r="P208" s="137">
        <f t="shared" si="56"/>
        <v>16.666666666666668</v>
      </c>
      <c r="Q208" s="138">
        <f t="shared" si="57"/>
        <v>0</v>
      </c>
      <c r="R208" s="139">
        <f t="shared" si="58"/>
        <v>0</v>
      </c>
      <c r="S208" s="136">
        <f t="shared" si="59"/>
        <v>0</v>
      </c>
      <c r="T208" s="263">
        <f t="shared" si="60"/>
        <v>16.666666666666668</v>
      </c>
      <c r="U208" s="248">
        <f t="shared" si="53"/>
        <v>8.25</v>
      </c>
      <c r="V208" s="125"/>
    </row>
    <row r="209" spans="1:22" ht="16.5" x14ac:dyDescent="0.3">
      <c r="A209" s="87" t="s">
        <v>251</v>
      </c>
      <c r="B209" s="136">
        <f>'DAY29'!H209</f>
        <v>300</v>
      </c>
      <c r="C209" s="137">
        <v>0</v>
      </c>
      <c r="D209" s="138">
        <v>0</v>
      </c>
      <c r="E209" s="139">
        <v>0</v>
      </c>
      <c r="F209" s="136">
        <v>0</v>
      </c>
      <c r="G209" s="263">
        <v>0</v>
      </c>
      <c r="H209" s="138">
        <f>+(Table132[[#This Row],[OPENING ]]+Table132[[#This Row],[RECEIPTS]]+Table132[[#This Row],[RETURNS]])-(Table132[[#This Row],[EXCHANGED]]+Table132[[#This Row],[SALES]]+Table132[[#This Row],[ISSUES]])</f>
        <v>300</v>
      </c>
      <c r="I209" s="137">
        <v>0</v>
      </c>
      <c r="J209" s="98">
        <f t="shared" si="61"/>
        <v>-300</v>
      </c>
      <c r="K209" s="137">
        <f>+'DAY29'!K209+'DAY30'!C209</f>
        <v>800</v>
      </c>
      <c r="L209" s="138">
        <f>+'DAY29'!L209+'DAY30'!D209</f>
        <v>0</v>
      </c>
      <c r="M209" s="139">
        <f>+'DAY29'!M209+'DAY30'!E209</f>
        <v>0</v>
      </c>
      <c r="N209" s="136">
        <f>+'DAY29'!N209+'DAY30'!F209</f>
        <v>0</v>
      </c>
      <c r="O209" s="263">
        <f>+'DAY29'!O209+'DAY30'!G209</f>
        <v>639.20000000000005</v>
      </c>
      <c r="P209" s="137">
        <f t="shared" si="56"/>
        <v>26.666666666666668</v>
      </c>
      <c r="Q209" s="138">
        <f t="shared" si="57"/>
        <v>0</v>
      </c>
      <c r="R209" s="139">
        <f t="shared" si="58"/>
        <v>0</v>
      </c>
      <c r="S209" s="136">
        <f t="shared" si="59"/>
        <v>0</v>
      </c>
      <c r="T209" s="263">
        <f t="shared" si="60"/>
        <v>26.666666666666668</v>
      </c>
      <c r="U209" s="248">
        <f t="shared" si="53"/>
        <v>5.625</v>
      </c>
      <c r="V209" s="125"/>
    </row>
    <row r="210" spans="1:22" ht="16.5" x14ac:dyDescent="0.3">
      <c r="A210" s="87"/>
      <c r="B210" s="136">
        <f>'DAY29'!H210</f>
        <v>49</v>
      </c>
      <c r="C210" s="137">
        <v>0</v>
      </c>
      <c r="D210" s="138">
        <v>0</v>
      </c>
      <c r="E210" s="139">
        <v>0</v>
      </c>
      <c r="F210" s="136">
        <v>0</v>
      </c>
      <c r="G210" s="263">
        <v>0</v>
      </c>
      <c r="H210" s="138">
        <f>+(Table132[[#This Row],[OPENING ]]+Table132[[#This Row],[RECEIPTS]]+Table132[[#This Row],[RETURNS]])-(Table132[[#This Row],[EXCHANGED]]+Table132[[#This Row],[SALES]]+Table132[[#This Row],[ISSUES]])</f>
        <v>49</v>
      </c>
      <c r="I210" s="137">
        <v>0</v>
      </c>
      <c r="J210" s="98">
        <f t="shared" si="61"/>
        <v>-49</v>
      </c>
      <c r="K210" s="137">
        <f>+'DAY29'!K210+'DAY30'!C210</f>
        <v>50</v>
      </c>
      <c r="L210" s="138">
        <f>+'DAY29'!L210+'DAY30'!D210</f>
        <v>0</v>
      </c>
      <c r="M210" s="139">
        <f>+'DAY29'!M210+'DAY30'!E210</f>
        <v>0</v>
      </c>
      <c r="N210" s="136">
        <f>+'DAY29'!N210+'DAY30'!F210</f>
        <v>0</v>
      </c>
      <c r="O210" s="263">
        <f>+'DAY29'!O210+'DAY30'!G210</f>
        <v>1</v>
      </c>
      <c r="P210" s="137">
        <f t="shared" si="56"/>
        <v>1.6666666666666667</v>
      </c>
      <c r="Q210" s="138">
        <f t="shared" si="57"/>
        <v>0</v>
      </c>
      <c r="R210" s="139">
        <f t="shared" si="58"/>
        <v>0</v>
      </c>
      <c r="S210" s="136">
        <f t="shared" si="59"/>
        <v>0</v>
      </c>
      <c r="T210" s="263">
        <f t="shared" si="60"/>
        <v>1.6666666666666667</v>
      </c>
      <c r="U210" s="248">
        <f t="shared" ref="U210:U240" si="62">IFERROR(+H210/(P210+Q210+R210+S210+T210),0)</f>
        <v>14.7</v>
      </c>
      <c r="V210" s="125"/>
    </row>
    <row r="211" spans="1:22" ht="16.5" x14ac:dyDescent="0.3">
      <c r="A211" s="87"/>
      <c r="B211" s="136">
        <f>'DAY29'!H211</f>
        <v>0</v>
      </c>
      <c r="C211" s="137">
        <v>0</v>
      </c>
      <c r="D211" s="138">
        <v>0</v>
      </c>
      <c r="E211" s="139">
        <v>0</v>
      </c>
      <c r="F211" s="136">
        <v>0</v>
      </c>
      <c r="G211" s="263">
        <v>0</v>
      </c>
      <c r="H211" s="138">
        <f>+(Table132[[#This Row],[OPENING ]]+Table132[[#This Row],[RECEIPTS]]+Table132[[#This Row],[RETURNS]])-(Table132[[#This Row],[EXCHANGED]]+Table132[[#This Row],[SALES]]+Table132[[#This Row],[ISSUES]])</f>
        <v>0</v>
      </c>
      <c r="I211" s="137">
        <v>0</v>
      </c>
      <c r="J211" s="98">
        <f t="shared" si="61"/>
        <v>0</v>
      </c>
      <c r="K211" s="137">
        <f>+'DAY29'!K211+'DAY30'!C211</f>
        <v>0</v>
      </c>
      <c r="L211" s="138">
        <f>+'DAY29'!L211+'DAY30'!D211</f>
        <v>0</v>
      </c>
      <c r="M211" s="139">
        <f>+'DAY29'!M211+'DAY30'!E211</f>
        <v>0</v>
      </c>
      <c r="N211" s="136">
        <f>+'DAY29'!N211+'DAY30'!F211</f>
        <v>0</v>
      </c>
      <c r="O211" s="263">
        <f>+'DAY29'!O211+'DAY30'!G211</f>
        <v>0</v>
      </c>
      <c r="P211" s="137">
        <f t="shared" si="56"/>
        <v>0</v>
      </c>
      <c r="Q211" s="138">
        <f t="shared" si="57"/>
        <v>0</v>
      </c>
      <c r="R211" s="139">
        <f t="shared" si="58"/>
        <v>0</v>
      </c>
      <c r="S211" s="136">
        <f t="shared" si="59"/>
        <v>0</v>
      </c>
      <c r="T211" s="263">
        <f t="shared" si="60"/>
        <v>0</v>
      </c>
      <c r="U211" s="248">
        <f t="shared" si="62"/>
        <v>0</v>
      </c>
      <c r="V211" s="125"/>
    </row>
    <row r="212" spans="1:22" ht="16.5" x14ac:dyDescent="0.3">
      <c r="A212" s="87"/>
      <c r="B212" s="136">
        <f>'DAY29'!H212</f>
        <v>0</v>
      </c>
      <c r="C212" s="137">
        <v>0</v>
      </c>
      <c r="D212" s="138">
        <v>0</v>
      </c>
      <c r="E212" s="139">
        <v>0</v>
      </c>
      <c r="F212" s="136">
        <v>0</v>
      </c>
      <c r="G212" s="263">
        <v>0</v>
      </c>
      <c r="H212" s="138">
        <f>+(Table132[[#This Row],[OPENING ]]+Table132[[#This Row],[RECEIPTS]]+Table132[[#This Row],[RETURNS]])-(Table132[[#This Row],[EXCHANGED]]+Table132[[#This Row],[SALES]]+Table132[[#This Row],[ISSUES]])</f>
        <v>0</v>
      </c>
      <c r="I212" s="137">
        <v>0</v>
      </c>
      <c r="J212" s="98">
        <f t="shared" si="61"/>
        <v>0</v>
      </c>
      <c r="K212" s="137">
        <f>+'DAY29'!K212+'DAY30'!C212</f>
        <v>0</v>
      </c>
      <c r="L212" s="138">
        <f>+'DAY29'!L212+'DAY30'!D212</f>
        <v>0</v>
      </c>
      <c r="M212" s="139">
        <f>+'DAY29'!M212+'DAY30'!E212</f>
        <v>0</v>
      </c>
      <c r="N212" s="136">
        <f>+'DAY29'!N212+'DAY30'!F212</f>
        <v>0</v>
      </c>
      <c r="O212" s="263">
        <f>+'DAY29'!O212+'DAY30'!G212</f>
        <v>0</v>
      </c>
      <c r="P212" s="137">
        <f t="shared" si="56"/>
        <v>0</v>
      </c>
      <c r="Q212" s="138">
        <f t="shared" si="57"/>
        <v>0</v>
      </c>
      <c r="R212" s="139">
        <f t="shared" si="58"/>
        <v>0</v>
      </c>
      <c r="S212" s="136">
        <f t="shared" si="59"/>
        <v>0</v>
      </c>
      <c r="T212" s="263">
        <f t="shared" si="60"/>
        <v>0</v>
      </c>
      <c r="U212" s="248">
        <f t="shared" si="62"/>
        <v>0</v>
      </c>
      <c r="V212" s="125"/>
    </row>
    <row r="213" spans="1:22" ht="17.25" thickBot="1" x14ac:dyDescent="0.35">
      <c r="A213" s="179"/>
      <c r="B213" s="136">
        <f>'DAY29'!H213</f>
        <v>0</v>
      </c>
      <c r="C213" s="239">
        <v>0</v>
      </c>
      <c r="D213" s="240">
        <v>0</v>
      </c>
      <c r="E213" s="241">
        <v>0</v>
      </c>
      <c r="F213" s="271">
        <v>0</v>
      </c>
      <c r="G213" s="296">
        <v>0</v>
      </c>
      <c r="H213" s="138">
        <f>+(Table132[[#This Row],[OPENING ]]+Table132[[#This Row],[RECEIPTS]]+Table132[[#This Row],[RETURNS]])-(Table132[[#This Row],[EXCHANGED]]+Table132[[#This Row],[SALES]]+Table132[[#This Row],[ISSUES]])</f>
        <v>0</v>
      </c>
      <c r="I213" s="239">
        <v>0</v>
      </c>
      <c r="J213" s="249">
        <f t="shared" si="61"/>
        <v>0</v>
      </c>
      <c r="K213" s="137">
        <f>+'DAY29'!K213+'DAY30'!C213</f>
        <v>0</v>
      </c>
      <c r="L213" s="138">
        <f>+'DAY29'!L213+'DAY30'!D213</f>
        <v>0</v>
      </c>
      <c r="M213" s="139">
        <f>+'DAY29'!M213+'DAY30'!E213</f>
        <v>0</v>
      </c>
      <c r="N213" s="136">
        <f>+'DAY29'!N213+'DAY30'!F213</f>
        <v>0</v>
      </c>
      <c r="O213" s="263">
        <f>+'DAY29'!O213+'DAY30'!G213</f>
        <v>0</v>
      </c>
      <c r="P213" s="137">
        <f t="shared" si="56"/>
        <v>0</v>
      </c>
      <c r="Q213" s="138">
        <f t="shared" si="57"/>
        <v>0</v>
      </c>
      <c r="R213" s="139">
        <f t="shared" si="58"/>
        <v>0</v>
      </c>
      <c r="S213" s="136">
        <f t="shared" si="59"/>
        <v>0</v>
      </c>
      <c r="T213" s="263">
        <f t="shared" si="60"/>
        <v>0</v>
      </c>
      <c r="U213" s="250">
        <f t="shared" si="62"/>
        <v>0</v>
      </c>
      <c r="V213" s="125"/>
    </row>
    <row r="214" spans="1:22" ht="17.25" thickBot="1" x14ac:dyDescent="0.35">
      <c r="A214" s="159" t="s">
        <v>54</v>
      </c>
      <c r="B214" s="160">
        <f t="shared" ref="B214:T214" si="63">SUM(B153:B213)</f>
        <v>9750.84</v>
      </c>
      <c r="C214" s="161">
        <f>SUM(C153:C213)</f>
        <v>0</v>
      </c>
      <c r="D214" s="162">
        <f>SUM(D153:D213)</f>
        <v>0</v>
      </c>
      <c r="E214" s="163">
        <f>SUM(E153:E213)</f>
        <v>0</v>
      </c>
      <c r="F214" s="160">
        <f>SUM(F153:F213)</f>
        <v>0</v>
      </c>
      <c r="G214" s="277">
        <f t="shared" si="63"/>
        <v>0</v>
      </c>
      <c r="H214" s="162">
        <f t="shared" si="63"/>
        <v>9750.84</v>
      </c>
      <c r="I214" s="161">
        <f t="shared" si="63"/>
        <v>0</v>
      </c>
      <c r="J214" s="165">
        <f>+I214-H214</f>
        <v>-9750.84</v>
      </c>
      <c r="K214" s="161">
        <f t="shared" si="63"/>
        <v>1375</v>
      </c>
      <c r="L214" s="174">
        <f t="shared" si="63"/>
        <v>9.6</v>
      </c>
      <c r="M214" s="163">
        <f t="shared" si="63"/>
        <v>0</v>
      </c>
      <c r="N214" s="160">
        <f t="shared" si="63"/>
        <v>0</v>
      </c>
      <c r="O214" s="277">
        <f t="shared" si="63"/>
        <v>1264.68</v>
      </c>
      <c r="P214" s="161">
        <f t="shared" si="63"/>
        <v>45.833333333333336</v>
      </c>
      <c r="Q214" s="162">
        <f t="shared" si="63"/>
        <v>0.32</v>
      </c>
      <c r="R214" s="163">
        <f t="shared" si="63"/>
        <v>0</v>
      </c>
      <c r="S214" s="160">
        <f t="shared" si="63"/>
        <v>0</v>
      </c>
      <c r="T214" s="277">
        <f t="shared" si="63"/>
        <v>45.833333333333336</v>
      </c>
      <c r="U214" s="166">
        <f t="shared" si="62"/>
        <v>106.00275402232207</v>
      </c>
      <c r="V214" s="125"/>
    </row>
    <row r="215" spans="1:22" ht="16.5" x14ac:dyDescent="0.3">
      <c r="A215" s="150"/>
      <c r="B215" s="243"/>
      <c r="C215" s="244"/>
      <c r="D215" s="245"/>
      <c r="E215" s="246"/>
      <c r="F215" s="243"/>
      <c r="G215" s="290"/>
      <c r="H215" s="245"/>
      <c r="I215" s="244"/>
      <c r="J215" s="122"/>
      <c r="K215" s="244"/>
      <c r="L215" s="245"/>
      <c r="M215" s="246"/>
      <c r="N215" s="243"/>
      <c r="O215" s="290"/>
      <c r="P215" s="244"/>
      <c r="Q215" s="245"/>
      <c r="R215" s="246"/>
      <c r="S215" s="243"/>
      <c r="T215" s="290"/>
      <c r="U215" s="247"/>
      <c r="V215" s="125"/>
    </row>
    <row r="216" spans="1:22" ht="16.5" x14ac:dyDescent="0.3">
      <c r="A216" s="63" t="s">
        <v>55</v>
      </c>
      <c r="B216" s="136"/>
      <c r="C216" s="137"/>
      <c r="D216" s="138"/>
      <c r="E216" s="139"/>
      <c r="F216" s="136"/>
      <c r="G216" s="263"/>
      <c r="H216" s="138"/>
      <c r="I216" s="137"/>
      <c r="J216" s="98"/>
      <c r="K216" s="137"/>
      <c r="L216" s="138"/>
      <c r="M216" s="139"/>
      <c r="N216" s="136"/>
      <c r="O216" s="263"/>
      <c r="P216" s="137"/>
      <c r="Q216" s="138"/>
      <c r="R216" s="139"/>
      <c r="S216" s="136"/>
      <c r="T216" s="263"/>
      <c r="U216" s="248"/>
      <c r="V216" s="125"/>
    </row>
    <row r="217" spans="1:22" ht="16.5" x14ac:dyDescent="0.3">
      <c r="A217" s="95" t="s">
        <v>56</v>
      </c>
      <c r="B217" s="136">
        <f>'DAY29'!H217</f>
        <v>2150</v>
      </c>
      <c r="C217" s="137">
        <v>0</v>
      </c>
      <c r="D217" s="138">
        <v>0</v>
      </c>
      <c r="E217" s="139">
        <v>0</v>
      </c>
      <c r="F217" s="136">
        <v>0</v>
      </c>
      <c r="G217" s="263">
        <v>0</v>
      </c>
      <c r="H217" s="138">
        <f>+(Table132[[#This Row],[OPENING ]]+Table132[[#This Row],[RECEIPTS]]+Table132[[#This Row],[RETURNS]])-(Table132[[#This Row],[EXCHANGED]]+Table132[[#This Row],[SALES]]+Table132[[#This Row],[ISSUES]])</f>
        <v>2150</v>
      </c>
      <c r="I217" s="137">
        <v>0</v>
      </c>
      <c r="J217" s="98">
        <f t="shared" si="61"/>
        <v>-2150</v>
      </c>
      <c r="K217" s="137">
        <f>+'DAY29'!K217+'DAY30'!C217</f>
        <v>7975</v>
      </c>
      <c r="L217" s="138">
        <f>+'DAY29'!L217+'DAY30'!D217</f>
        <v>0</v>
      </c>
      <c r="M217" s="139">
        <f>+'DAY29'!M217+'DAY30'!E217</f>
        <v>0</v>
      </c>
      <c r="N217" s="136">
        <f>+'DAY29'!N217+'DAY30'!F217</f>
        <v>0</v>
      </c>
      <c r="O217" s="263">
        <f>+'DAY29'!O217+'DAY30'!G217</f>
        <v>5825</v>
      </c>
      <c r="P217" s="137">
        <f>+K217/30</f>
        <v>265.83333333333331</v>
      </c>
      <c r="Q217" s="138">
        <f>+L217/30</f>
        <v>0</v>
      </c>
      <c r="R217" s="139">
        <f>+M217/30</f>
        <v>0</v>
      </c>
      <c r="S217" s="136">
        <f>+N217/30</f>
        <v>0</v>
      </c>
      <c r="T217" s="263">
        <f>+K217/30</f>
        <v>265.83333333333331</v>
      </c>
      <c r="U217" s="248">
        <f t="shared" si="62"/>
        <v>4.0438871473354236</v>
      </c>
      <c r="V217" s="125"/>
    </row>
    <row r="218" spans="1:22" ht="16.5" x14ac:dyDescent="0.3">
      <c r="A218" s="95" t="s">
        <v>240</v>
      </c>
      <c r="B218" s="136">
        <f>'DAY29'!H218</f>
        <v>0</v>
      </c>
      <c r="C218" s="137">
        <v>0</v>
      </c>
      <c r="D218" s="138">
        <v>0</v>
      </c>
      <c r="E218" s="139">
        <v>0</v>
      </c>
      <c r="F218" s="136">
        <v>0</v>
      </c>
      <c r="G218" s="263">
        <v>0</v>
      </c>
      <c r="H218" s="138">
        <f>+(Table132[[#This Row],[OPENING ]]+Table132[[#This Row],[RECEIPTS]]+Table132[[#This Row],[RETURNS]])-(Table132[[#This Row],[EXCHANGED]]+Table132[[#This Row],[SALES]]+Table132[[#This Row],[ISSUES]])</f>
        <v>0</v>
      </c>
      <c r="I218" s="137">
        <v>0</v>
      </c>
      <c r="J218" s="98">
        <f t="shared" si="61"/>
        <v>0</v>
      </c>
      <c r="K218" s="137">
        <f>+'DAY29'!K218+'DAY30'!C218</f>
        <v>0</v>
      </c>
      <c r="L218" s="138">
        <f>+'DAY29'!L218+'DAY30'!D218</f>
        <v>0</v>
      </c>
      <c r="M218" s="139">
        <f>+'DAY29'!M218+'DAY30'!E218</f>
        <v>0</v>
      </c>
      <c r="N218" s="136">
        <f>+'DAY29'!N218+'DAY30'!F218</f>
        <v>0</v>
      </c>
      <c r="O218" s="263">
        <f>+'DAY29'!O218+'DAY30'!G218</f>
        <v>8675</v>
      </c>
      <c r="P218" s="137">
        <f t="shared" ref="P218:P237" si="64">+K218/30</f>
        <v>0</v>
      </c>
      <c r="Q218" s="138">
        <f t="shared" ref="Q218:Q237" si="65">+L218/30</f>
        <v>0</v>
      </c>
      <c r="R218" s="139">
        <f t="shared" ref="R218:R237" si="66">+M218/30</f>
        <v>0</v>
      </c>
      <c r="S218" s="136">
        <f t="shared" ref="S218:S237" si="67">+N218/30</f>
        <v>0</v>
      </c>
      <c r="T218" s="263">
        <f t="shared" ref="T218:T237" si="68">+K218/30</f>
        <v>0</v>
      </c>
      <c r="U218" s="248">
        <f t="shared" si="62"/>
        <v>0</v>
      </c>
      <c r="V218" s="125"/>
    </row>
    <row r="219" spans="1:22" ht="16.5" x14ac:dyDescent="0.3">
      <c r="A219" s="95" t="s">
        <v>57</v>
      </c>
      <c r="B219" s="136">
        <f>'DAY29'!H219</f>
        <v>0</v>
      </c>
      <c r="C219" s="137">
        <v>0</v>
      </c>
      <c r="D219" s="138">
        <v>0</v>
      </c>
      <c r="E219" s="139">
        <v>0</v>
      </c>
      <c r="F219" s="136">
        <v>0</v>
      </c>
      <c r="G219" s="263">
        <v>0</v>
      </c>
      <c r="H219" s="138">
        <f>+(Table132[[#This Row],[OPENING ]]+Table132[[#This Row],[RECEIPTS]]+Table132[[#This Row],[RETURNS]])-(Table132[[#This Row],[EXCHANGED]]+Table132[[#This Row],[SALES]]+Table132[[#This Row],[ISSUES]])</f>
        <v>0</v>
      </c>
      <c r="I219" s="137">
        <v>0</v>
      </c>
      <c r="J219" s="98">
        <f t="shared" si="61"/>
        <v>0</v>
      </c>
      <c r="K219" s="137">
        <f>+'DAY29'!K219+'DAY30'!C219</f>
        <v>0</v>
      </c>
      <c r="L219" s="138">
        <f>+'DAY29'!L219+'DAY30'!D219</f>
        <v>0</v>
      </c>
      <c r="M219" s="139">
        <f>+'DAY29'!M219+'DAY30'!E219</f>
        <v>0</v>
      </c>
      <c r="N219" s="136">
        <f>+'DAY29'!N219+'DAY30'!F219</f>
        <v>0</v>
      </c>
      <c r="O219" s="263">
        <f>+'DAY29'!O219+'DAY30'!G219</f>
        <v>0</v>
      </c>
      <c r="P219" s="137">
        <f t="shared" si="64"/>
        <v>0</v>
      </c>
      <c r="Q219" s="138">
        <f t="shared" si="65"/>
        <v>0</v>
      </c>
      <c r="R219" s="139">
        <f t="shared" si="66"/>
        <v>0</v>
      </c>
      <c r="S219" s="136">
        <f t="shared" si="67"/>
        <v>0</v>
      </c>
      <c r="T219" s="263">
        <f t="shared" si="68"/>
        <v>0</v>
      </c>
      <c r="U219" s="248">
        <f t="shared" si="62"/>
        <v>0</v>
      </c>
      <c r="V219" s="125"/>
    </row>
    <row r="220" spans="1:22" ht="16.5" x14ac:dyDescent="0.3">
      <c r="A220" s="95" t="s">
        <v>58</v>
      </c>
      <c r="B220" s="136">
        <f>'DAY29'!H220</f>
        <v>0</v>
      </c>
      <c r="C220" s="137">
        <v>0</v>
      </c>
      <c r="D220" s="138">
        <v>0</v>
      </c>
      <c r="E220" s="139">
        <v>0</v>
      </c>
      <c r="F220" s="136">
        <v>0</v>
      </c>
      <c r="G220" s="263">
        <v>0</v>
      </c>
      <c r="H220" s="138">
        <f>+(Table132[[#This Row],[OPENING ]]+Table132[[#This Row],[RECEIPTS]]+Table132[[#This Row],[RETURNS]])-(Table132[[#This Row],[EXCHANGED]]+Table132[[#This Row],[SALES]]+Table132[[#This Row],[ISSUES]])</f>
        <v>0</v>
      </c>
      <c r="I220" s="137">
        <v>0</v>
      </c>
      <c r="J220" s="98">
        <f t="shared" si="61"/>
        <v>0</v>
      </c>
      <c r="K220" s="137">
        <f>+'DAY29'!K220+'DAY30'!C220</f>
        <v>0</v>
      </c>
      <c r="L220" s="138">
        <f>+'DAY29'!L220+'DAY30'!D220</f>
        <v>0</v>
      </c>
      <c r="M220" s="139">
        <f>+'DAY29'!M220+'DAY30'!E220</f>
        <v>0</v>
      </c>
      <c r="N220" s="136">
        <f>+'DAY29'!N220+'DAY30'!F220</f>
        <v>0</v>
      </c>
      <c r="O220" s="263">
        <f>+'DAY29'!O220+'DAY30'!G220</f>
        <v>0</v>
      </c>
      <c r="P220" s="137">
        <f t="shared" si="64"/>
        <v>0</v>
      </c>
      <c r="Q220" s="138">
        <f t="shared" si="65"/>
        <v>0</v>
      </c>
      <c r="R220" s="139">
        <f t="shared" si="66"/>
        <v>0</v>
      </c>
      <c r="S220" s="136">
        <f t="shared" si="67"/>
        <v>0</v>
      </c>
      <c r="T220" s="263">
        <f t="shared" si="68"/>
        <v>0</v>
      </c>
      <c r="U220" s="248">
        <f t="shared" si="62"/>
        <v>0</v>
      </c>
      <c r="V220" s="125"/>
    </row>
    <row r="221" spans="1:22" ht="16.5" x14ac:dyDescent="0.3">
      <c r="A221" s="95" t="s">
        <v>59</v>
      </c>
      <c r="B221" s="136">
        <f>'DAY29'!H221</f>
        <v>375</v>
      </c>
      <c r="C221" s="137">
        <v>0</v>
      </c>
      <c r="D221" s="138">
        <v>0</v>
      </c>
      <c r="E221" s="139">
        <v>0</v>
      </c>
      <c r="F221" s="136">
        <v>0</v>
      </c>
      <c r="G221" s="263">
        <v>0</v>
      </c>
      <c r="H221" s="138">
        <f>+(Table132[[#This Row],[OPENING ]]+Table132[[#This Row],[RECEIPTS]]+Table132[[#This Row],[RETURNS]])-(Table132[[#This Row],[EXCHANGED]]+Table132[[#This Row],[SALES]]+Table132[[#This Row],[ISSUES]])</f>
        <v>375</v>
      </c>
      <c r="I221" s="137">
        <v>0</v>
      </c>
      <c r="J221" s="98">
        <f t="shared" ref="J221:J240" si="69">+I221-H221</f>
        <v>-375</v>
      </c>
      <c r="K221" s="137">
        <f>+'DAY29'!K221+'DAY30'!C221</f>
        <v>1075</v>
      </c>
      <c r="L221" s="138">
        <f>+'DAY29'!L221+'DAY30'!D221</f>
        <v>0</v>
      </c>
      <c r="M221" s="139">
        <f>+'DAY29'!M221+'DAY30'!E221</f>
        <v>0</v>
      </c>
      <c r="N221" s="136">
        <f>+'DAY29'!N221+'DAY30'!F221</f>
        <v>0</v>
      </c>
      <c r="O221" s="263">
        <f>+'DAY29'!O221+'DAY30'!G221</f>
        <v>1225</v>
      </c>
      <c r="P221" s="137">
        <f t="shared" si="64"/>
        <v>35.833333333333336</v>
      </c>
      <c r="Q221" s="138">
        <f t="shared" si="65"/>
        <v>0</v>
      </c>
      <c r="R221" s="139">
        <f t="shared" si="66"/>
        <v>0</v>
      </c>
      <c r="S221" s="136">
        <f t="shared" si="67"/>
        <v>0</v>
      </c>
      <c r="T221" s="263">
        <f t="shared" si="68"/>
        <v>35.833333333333336</v>
      </c>
      <c r="U221" s="248">
        <f t="shared" si="62"/>
        <v>5.2325581395348832</v>
      </c>
      <c r="V221" s="125"/>
    </row>
    <row r="222" spans="1:22" ht="16.5" x14ac:dyDescent="0.3">
      <c r="A222" s="95" t="s">
        <v>60</v>
      </c>
      <c r="B222" s="136">
        <f>'DAY29'!H222</f>
        <v>0</v>
      </c>
      <c r="C222" s="137">
        <v>0</v>
      </c>
      <c r="D222" s="138">
        <v>0</v>
      </c>
      <c r="E222" s="139">
        <v>0</v>
      </c>
      <c r="F222" s="136">
        <v>0</v>
      </c>
      <c r="G222" s="263">
        <v>0</v>
      </c>
      <c r="H222" s="138">
        <f>+(Table132[[#This Row],[OPENING ]]+Table132[[#This Row],[RECEIPTS]]+Table132[[#This Row],[RETURNS]])-(Table132[[#This Row],[EXCHANGED]]+Table132[[#This Row],[SALES]]+Table132[[#This Row],[ISSUES]])</f>
        <v>0</v>
      </c>
      <c r="I222" s="137">
        <v>0</v>
      </c>
      <c r="J222" s="98">
        <f t="shared" si="69"/>
        <v>0</v>
      </c>
      <c r="K222" s="137">
        <f>+'DAY29'!K222+'DAY30'!C222</f>
        <v>0</v>
      </c>
      <c r="L222" s="138">
        <f>+'DAY29'!L222+'DAY30'!D222</f>
        <v>0</v>
      </c>
      <c r="M222" s="139">
        <f>+'DAY29'!M222+'DAY30'!E222</f>
        <v>0</v>
      </c>
      <c r="N222" s="136">
        <f>+'DAY29'!N222+'DAY30'!F222</f>
        <v>0</v>
      </c>
      <c r="O222" s="263">
        <f>+'DAY29'!O222+'DAY30'!G222</f>
        <v>0</v>
      </c>
      <c r="P222" s="137">
        <f t="shared" si="64"/>
        <v>0</v>
      </c>
      <c r="Q222" s="138">
        <f t="shared" si="65"/>
        <v>0</v>
      </c>
      <c r="R222" s="139">
        <f t="shared" si="66"/>
        <v>0</v>
      </c>
      <c r="S222" s="136">
        <f t="shared" si="67"/>
        <v>0</v>
      </c>
      <c r="T222" s="263">
        <f t="shared" si="68"/>
        <v>0</v>
      </c>
      <c r="U222" s="248">
        <f t="shared" si="62"/>
        <v>0</v>
      </c>
      <c r="V222" s="125"/>
    </row>
    <row r="223" spans="1:22" ht="16.5" x14ac:dyDescent="0.3">
      <c r="A223" s="95" t="s">
        <v>61</v>
      </c>
      <c r="B223" s="136">
        <f>'DAY29'!H223</f>
        <v>0</v>
      </c>
      <c r="C223" s="137">
        <v>0</v>
      </c>
      <c r="D223" s="138">
        <v>0</v>
      </c>
      <c r="E223" s="139">
        <v>0</v>
      </c>
      <c r="F223" s="136">
        <v>0</v>
      </c>
      <c r="G223" s="263">
        <v>0</v>
      </c>
      <c r="H223" s="138">
        <f>+(Table132[[#This Row],[OPENING ]]+Table132[[#This Row],[RECEIPTS]]+Table132[[#This Row],[RETURNS]])-(Table132[[#This Row],[EXCHANGED]]+Table132[[#This Row],[SALES]]+Table132[[#This Row],[ISSUES]])</f>
        <v>0</v>
      </c>
      <c r="I223" s="137">
        <v>0</v>
      </c>
      <c r="J223" s="98">
        <f t="shared" si="69"/>
        <v>0</v>
      </c>
      <c r="K223" s="137">
        <f>+'DAY29'!K223+'DAY30'!C223</f>
        <v>0</v>
      </c>
      <c r="L223" s="138">
        <f>+'DAY29'!L223+'DAY30'!D223</f>
        <v>0</v>
      </c>
      <c r="M223" s="139">
        <f>+'DAY29'!M223+'DAY30'!E223</f>
        <v>0</v>
      </c>
      <c r="N223" s="136">
        <f>+'DAY29'!N223+'DAY30'!F223</f>
        <v>0</v>
      </c>
      <c r="O223" s="263">
        <f>+'DAY29'!O223+'DAY30'!G223</f>
        <v>0</v>
      </c>
      <c r="P223" s="137">
        <f t="shared" si="64"/>
        <v>0</v>
      </c>
      <c r="Q223" s="138">
        <f t="shared" si="65"/>
        <v>0</v>
      </c>
      <c r="R223" s="139">
        <f t="shared" si="66"/>
        <v>0</v>
      </c>
      <c r="S223" s="136">
        <f t="shared" si="67"/>
        <v>0</v>
      </c>
      <c r="T223" s="263">
        <f t="shared" si="68"/>
        <v>0</v>
      </c>
      <c r="U223" s="248">
        <f t="shared" si="62"/>
        <v>0</v>
      </c>
      <c r="V223" s="125"/>
    </row>
    <row r="224" spans="1:22" ht="16.5" x14ac:dyDescent="0.3">
      <c r="A224" s="95" t="s">
        <v>241</v>
      </c>
      <c r="B224" s="136">
        <f>'DAY29'!H224</f>
        <v>0</v>
      </c>
      <c r="C224" s="137">
        <v>0</v>
      </c>
      <c r="D224" s="138">
        <v>0</v>
      </c>
      <c r="E224" s="139">
        <v>0</v>
      </c>
      <c r="F224" s="136">
        <v>0</v>
      </c>
      <c r="G224" s="263">
        <v>0</v>
      </c>
      <c r="H224" s="138">
        <f>+(Table132[[#This Row],[OPENING ]]+Table132[[#This Row],[RECEIPTS]]+Table132[[#This Row],[RETURNS]])-(Table132[[#This Row],[EXCHANGED]]+Table132[[#This Row],[SALES]]+Table132[[#This Row],[ISSUES]])</f>
        <v>0</v>
      </c>
      <c r="I224" s="137">
        <v>0</v>
      </c>
      <c r="J224" s="98">
        <f t="shared" si="69"/>
        <v>0</v>
      </c>
      <c r="K224" s="137">
        <f>+'DAY29'!K224+'DAY30'!C224</f>
        <v>0</v>
      </c>
      <c r="L224" s="138">
        <f>+'DAY29'!L224+'DAY30'!D224</f>
        <v>0</v>
      </c>
      <c r="M224" s="139">
        <f>+'DAY29'!M224+'DAY30'!E224</f>
        <v>0</v>
      </c>
      <c r="N224" s="136">
        <f>+'DAY29'!N224+'DAY30'!F224</f>
        <v>0</v>
      </c>
      <c r="O224" s="263">
        <f>+'DAY29'!O224+'DAY30'!G224</f>
        <v>1200</v>
      </c>
      <c r="P224" s="137">
        <f t="shared" si="64"/>
        <v>0</v>
      </c>
      <c r="Q224" s="138">
        <f t="shared" si="65"/>
        <v>0</v>
      </c>
      <c r="R224" s="139">
        <f t="shared" si="66"/>
        <v>0</v>
      </c>
      <c r="S224" s="136">
        <f t="shared" si="67"/>
        <v>0</v>
      </c>
      <c r="T224" s="263">
        <f t="shared" si="68"/>
        <v>0</v>
      </c>
      <c r="U224" s="248">
        <f t="shared" si="62"/>
        <v>0</v>
      </c>
      <c r="V224" s="125"/>
    </row>
    <row r="225" spans="1:22" ht="16.5" x14ac:dyDescent="0.3">
      <c r="A225" s="95" t="s">
        <v>62</v>
      </c>
      <c r="B225" s="136">
        <f>'DAY29'!H225</f>
        <v>0</v>
      </c>
      <c r="C225" s="137">
        <v>0</v>
      </c>
      <c r="D225" s="138">
        <v>0</v>
      </c>
      <c r="E225" s="139">
        <v>0</v>
      </c>
      <c r="F225" s="136">
        <v>0</v>
      </c>
      <c r="G225" s="263">
        <v>0</v>
      </c>
      <c r="H225" s="138">
        <f>+(Table132[[#This Row],[OPENING ]]+Table132[[#This Row],[RECEIPTS]]+Table132[[#This Row],[RETURNS]])-(Table132[[#This Row],[EXCHANGED]]+Table132[[#This Row],[SALES]]+Table132[[#This Row],[ISSUES]])</f>
        <v>0</v>
      </c>
      <c r="I225" s="137">
        <v>0</v>
      </c>
      <c r="J225" s="98">
        <f t="shared" si="69"/>
        <v>0</v>
      </c>
      <c r="K225" s="137">
        <f>+'DAY29'!K225+'DAY30'!C225</f>
        <v>0</v>
      </c>
      <c r="L225" s="138">
        <f>+'DAY29'!L225+'DAY30'!D225</f>
        <v>0</v>
      </c>
      <c r="M225" s="139">
        <f>+'DAY29'!M225+'DAY30'!E225</f>
        <v>0</v>
      </c>
      <c r="N225" s="136">
        <f>+'DAY29'!N225+'DAY30'!F225</f>
        <v>0</v>
      </c>
      <c r="O225" s="263">
        <f>+'DAY29'!O225+'DAY30'!G225</f>
        <v>0</v>
      </c>
      <c r="P225" s="137">
        <f t="shared" si="64"/>
        <v>0</v>
      </c>
      <c r="Q225" s="138">
        <f t="shared" si="65"/>
        <v>0</v>
      </c>
      <c r="R225" s="139">
        <f t="shared" si="66"/>
        <v>0</v>
      </c>
      <c r="S225" s="136">
        <f t="shared" si="67"/>
        <v>0</v>
      </c>
      <c r="T225" s="263">
        <f t="shared" si="68"/>
        <v>0</v>
      </c>
      <c r="U225" s="248">
        <f t="shared" si="62"/>
        <v>0</v>
      </c>
      <c r="V225" s="125"/>
    </row>
    <row r="226" spans="1:22" ht="16.5" x14ac:dyDescent="0.3">
      <c r="A226" s="95" t="s">
        <v>122</v>
      </c>
      <c r="B226" s="136">
        <f>'DAY29'!H226</f>
        <v>0</v>
      </c>
      <c r="C226" s="137">
        <v>0</v>
      </c>
      <c r="D226" s="138">
        <v>0</v>
      </c>
      <c r="E226" s="139">
        <v>0</v>
      </c>
      <c r="F226" s="136">
        <v>0</v>
      </c>
      <c r="G226" s="263">
        <v>0</v>
      </c>
      <c r="H226" s="138">
        <f>+(Table132[[#This Row],[OPENING ]]+Table132[[#This Row],[RECEIPTS]]+Table132[[#This Row],[RETURNS]])-(Table132[[#This Row],[EXCHANGED]]+Table132[[#This Row],[SALES]]+Table132[[#This Row],[ISSUES]])</f>
        <v>0</v>
      </c>
      <c r="I226" s="137">
        <v>0</v>
      </c>
      <c r="J226" s="98">
        <f t="shared" si="69"/>
        <v>0</v>
      </c>
      <c r="K226" s="137">
        <f>+'DAY29'!K226+'DAY30'!C226</f>
        <v>0</v>
      </c>
      <c r="L226" s="138">
        <f>+'DAY29'!L226+'DAY30'!D226</f>
        <v>0</v>
      </c>
      <c r="M226" s="139">
        <f>+'DAY29'!M226+'DAY30'!E226</f>
        <v>0</v>
      </c>
      <c r="N226" s="136">
        <f>+'DAY29'!N226+'DAY30'!F226</f>
        <v>0</v>
      </c>
      <c r="O226" s="263">
        <f>+'DAY29'!O226+'DAY30'!G226</f>
        <v>0</v>
      </c>
      <c r="P226" s="137">
        <f t="shared" si="64"/>
        <v>0</v>
      </c>
      <c r="Q226" s="138">
        <f t="shared" si="65"/>
        <v>0</v>
      </c>
      <c r="R226" s="139">
        <f t="shared" si="66"/>
        <v>0</v>
      </c>
      <c r="S226" s="136">
        <f t="shared" si="67"/>
        <v>0</v>
      </c>
      <c r="T226" s="263">
        <f t="shared" si="68"/>
        <v>0</v>
      </c>
      <c r="U226" s="248">
        <f t="shared" si="62"/>
        <v>0</v>
      </c>
      <c r="V226" s="125"/>
    </row>
    <row r="227" spans="1:22" ht="16.5" x14ac:dyDescent="0.3">
      <c r="A227" s="95" t="s">
        <v>217</v>
      </c>
      <c r="B227" s="136">
        <f>'DAY29'!H227</f>
        <v>0</v>
      </c>
      <c r="C227" s="137">
        <v>0</v>
      </c>
      <c r="D227" s="138">
        <v>0</v>
      </c>
      <c r="E227" s="139">
        <v>0</v>
      </c>
      <c r="F227" s="136">
        <v>0</v>
      </c>
      <c r="G227" s="263">
        <v>0</v>
      </c>
      <c r="H227" s="138">
        <f>+(Table132[[#This Row],[OPENING ]]+Table132[[#This Row],[RECEIPTS]]+Table132[[#This Row],[RETURNS]])-(Table132[[#This Row],[EXCHANGED]]+Table132[[#This Row],[SALES]]+Table132[[#This Row],[ISSUES]])</f>
        <v>0</v>
      </c>
      <c r="I227" s="137">
        <v>0</v>
      </c>
      <c r="J227" s="98">
        <f t="shared" si="69"/>
        <v>0</v>
      </c>
      <c r="K227" s="137">
        <f>+'DAY29'!K227+'DAY30'!C227</f>
        <v>0</v>
      </c>
      <c r="L227" s="138">
        <f>+'DAY29'!L227+'DAY30'!D227</f>
        <v>0</v>
      </c>
      <c r="M227" s="139">
        <f>+'DAY29'!M227+'DAY30'!E227</f>
        <v>0</v>
      </c>
      <c r="N227" s="136">
        <f>+'DAY29'!N227+'DAY30'!F227</f>
        <v>0</v>
      </c>
      <c r="O227" s="263">
        <f>+'DAY29'!O227+'DAY30'!G227</f>
        <v>0</v>
      </c>
      <c r="P227" s="137">
        <f t="shared" si="64"/>
        <v>0</v>
      </c>
      <c r="Q227" s="138">
        <f t="shared" si="65"/>
        <v>0</v>
      </c>
      <c r="R227" s="139">
        <f t="shared" si="66"/>
        <v>0</v>
      </c>
      <c r="S227" s="136">
        <f t="shared" si="67"/>
        <v>0</v>
      </c>
      <c r="T227" s="263">
        <f t="shared" si="68"/>
        <v>0</v>
      </c>
      <c r="U227" s="248">
        <f t="shared" si="62"/>
        <v>0</v>
      </c>
      <c r="V227" s="125"/>
    </row>
    <row r="228" spans="1:22" ht="16.5" x14ac:dyDescent="0.3">
      <c r="A228" s="95" t="s">
        <v>116</v>
      </c>
      <c r="B228" s="136">
        <f>'DAY29'!H228</f>
        <v>0</v>
      </c>
      <c r="C228" s="137">
        <v>0</v>
      </c>
      <c r="D228" s="138">
        <v>0</v>
      </c>
      <c r="E228" s="139">
        <v>0</v>
      </c>
      <c r="F228" s="136">
        <v>0</v>
      </c>
      <c r="G228" s="263">
        <v>0</v>
      </c>
      <c r="H228" s="138">
        <f>+(Table132[[#This Row],[OPENING ]]+Table132[[#This Row],[RECEIPTS]]+Table132[[#This Row],[RETURNS]])-(Table132[[#This Row],[EXCHANGED]]+Table132[[#This Row],[SALES]]+Table132[[#This Row],[ISSUES]])</f>
        <v>0</v>
      </c>
      <c r="I228" s="137">
        <v>0</v>
      </c>
      <c r="J228" s="98">
        <f t="shared" si="69"/>
        <v>0</v>
      </c>
      <c r="K228" s="137">
        <f>+'DAY29'!K228+'DAY30'!C228</f>
        <v>0</v>
      </c>
      <c r="L228" s="138">
        <f>+'DAY29'!L228+'DAY30'!D228</f>
        <v>0</v>
      </c>
      <c r="M228" s="139">
        <f>+'DAY29'!M228+'DAY30'!E228</f>
        <v>0</v>
      </c>
      <c r="N228" s="136">
        <f>+'DAY29'!N228+'DAY30'!F228</f>
        <v>0</v>
      </c>
      <c r="O228" s="263">
        <f>+'DAY29'!O228+'DAY30'!G228</f>
        <v>0</v>
      </c>
      <c r="P228" s="137">
        <f t="shared" si="64"/>
        <v>0</v>
      </c>
      <c r="Q228" s="138">
        <f t="shared" si="65"/>
        <v>0</v>
      </c>
      <c r="R228" s="139">
        <f t="shared" si="66"/>
        <v>0</v>
      </c>
      <c r="S228" s="136">
        <f t="shared" si="67"/>
        <v>0</v>
      </c>
      <c r="T228" s="263">
        <f t="shared" si="68"/>
        <v>0</v>
      </c>
      <c r="U228" s="248">
        <f t="shared" si="62"/>
        <v>0</v>
      </c>
      <c r="V228" s="125"/>
    </row>
    <row r="229" spans="1:22" ht="16.5" x14ac:dyDescent="0.3">
      <c r="A229" s="95" t="s">
        <v>117</v>
      </c>
      <c r="B229" s="136">
        <f>'DAY29'!H229</f>
        <v>0</v>
      </c>
      <c r="C229" s="137">
        <v>0</v>
      </c>
      <c r="D229" s="138">
        <v>0</v>
      </c>
      <c r="E229" s="139">
        <v>0</v>
      </c>
      <c r="F229" s="136">
        <v>0</v>
      </c>
      <c r="G229" s="263">
        <v>0</v>
      </c>
      <c r="H229" s="138">
        <f>+(Table132[[#This Row],[OPENING ]]+Table132[[#This Row],[RECEIPTS]]+Table132[[#This Row],[RETURNS]])-(Table132[[#This Row],[EXCHANGED]]+Table132[[#This Row],[SALES]]+Table132[[#This Row],[ISSUES]])</f>
        <v>0</v>
      </c>
      <c r="I229" s="137">
        <v>0</v>
      </c>
      <c r="J229" s="98">
        <f t="shared" si="69"/>
        <v>0</v>
      </c>
      <c r="K229" s="137">
        <f>+'DAY29'!K229+'DAY30'!C229</f>
        <v>0</v>
      </c>
      <c r="L229" s="138">
        <f>+'DAY29'!L229+'DAY30'!D229</f>
        <v>0</v>
      </c>
      <c r="M229" s="139">
        <f>+'DAY29'!M229+'DAY30'!E229</f>
        <v>0</v>
      </c>
      <c r="N229" s="136">
        <f>+'DAY29'!N229+'DAY30'!F229</f>
        <v>0</v>
      </c>
      <c r="O229" s="263">
        <f>+'DAY29'!O229+'DAY30'!G229</f>
        <v>0</v>
      </c>
      <c r="P229" s="137">
        <f t="shared" si="64"/>
        <v>0</v>
      </c>
      <c r="Q229" s="138">
        <f t="shared" si="65"/>
        <v>0</v>
      </c>
      <c r="R229" s="139">
        <f t="shared" si="66"/>
        <v>0</v>
      </c>
      <c r="S229" s="136">
        <f t="shared" si="67"/>
        <v>0</v>
      </c>
      <c r="T229" s="263">
        <f t="shared" si="68"/>
        <v>0</v>
      </c>
      <c r="U229" s="248">
        <f t="shared" si="62"/>
        <v>0</v>
      </c>
      <c r="V229" s="125"/>
    </row>
    <row r="230" spans="1:22" ht="16.5" x14ac:dyDescent="0.3">
      <c r="A230" s="95" t="s">
        <v>134</v>
      </c>
      <c r="B230" s="136">
        <f>'DAY29'!H230</f>
        <v>0</v>
      </c>
      <c r="C230" s="137">
        <v>0</v>
      </c>
      <c r="D230" s="138">
        <v>0</v>
      </c>
      <c r="E230" s="139">
        <v>0</v>
      </c>
      <c r="F230" s="136">
        <v>0</v>
      </c>
      <c r="G230" s="263">
        <v>0</v>
      </c>
      <c r="H230" s="138">
        <f>+(Table132[[#This Row],[OPENING ]]+Table132[[#This Row],[RECEIPTS]]+Table132[[#This Row],[RETURNS]])-(Table132[[#This Row],[EXCHANGED]]+Table132[[#This Row],[SALES]]+Table132[[#This Row],[ISSUES]])</f>
        <v>0</v>
      </c>
      <c r="I230" s="137">
        <v>0</v>
      </c>
      <c r="J230" s="98">
        <f t="shared" si="69"/>
        <v>0</v>
      </c>
      <c r="K230" s="137">
        <f>+'DAY29'!K230+'DAY30'!C230</f>
        <v>0</v>
      </c>
      <c r="L230" s="138">
        <f>+'DAY29'!L230+'DAY30'!D230</f>
        <v>0</v>
      </c>
      <c r="M230" s="139">
        <f>+'DAY29'!M230+'DAY30'!E230</f>
        <v>0</v>
      </c>
      <c r="N230" s="136">
        <f>+'DAY29'!N230+'DAY30'!F230</f>
        <v>0</v>
      </c>
      <c r="O230" s="263">
        <f>+'DAY29'!O230+'DAY30'!G230</f>
        <v>0</v>
      </c>
      <c r="P230" s="137">
        <f t="shared" si="64"/>
        <v>0</v>
      </c>
      <c r="Q230" s="138">
        <f t="shared" si="65"/>
        <v>0</v>
      </c>
      <c r="R230" s="139">
        <f t="shared" si="66"/>
        <v>0</v>
      </c>
      <c r="S230" s="136">
        <f t="shared" si="67"/>
        <v>0</v>
      </c>
      <c r="T230" s="263">
        <f t="shared" si="68"/>
        <v>0</v>
      </c>
      <c r="U230" s="248">
        <f t="shared" si="62"/>
        <v>0</v>
      </c>
      <c r="V230" s="125"/>
    </row>
    <row r="231" spans="1:22" ht="16.5" x14ac:dyDescent="0.3">
      <c r="A231" s="95" t="s">
        <v>146</v>
      </c>
      <c r="B231" s="136">
        <f>'DAY29'!H231</f>
        <v>0</v>
      </c>
      <c r="C231" s="137">
        <v>0</v>
      </c>
      <c r="D231" s="138">
        <v>0</v>
      </c>
      <c r="E231" s="139">
        <v>0</v>
      </c>
      <c r="F231" s="136">
        <v>0</v>
      </c>
      <c r="G231" s="263">
        <v>0</v>
      </c>
      <c r="H231" s="138">
        <f>+(Table132[[#This Row],[OPENING ]]+Table132[[#This Row],[RECEIPTS]]+Table132[[#This Row],[RETURNS]])-(Table132[[#This Row],[EXCHANGED]]+Table132[[#This Row],[SALES]]+Table132[[#This Row],[ISSUES]])</f>
        <v>0</v>
      </c>
      <c r="I231" s="137">
        <v>0</v>
      </c>
      <c r="J231" s="98">
        <f t="shared" si="69"/>
        <v>0</v>
      </c>
      <c r="K231" s="137">
        <f>+'DAY29'!K231+'DAY30'!C231</f>
        <v>0</v>
      </c>
      <c r="L231" s="138">
        <f>+'DAY29'!L231+'DAY30'!D231</f>
        <v>0</v>
      </c>
      <c r="M231" s="139">
        <f>+'DAY29'!M231+'DAY30'!E231</f>
        <v>0</v>
      </c>
      <c r="N231" s="136">
        <f>+'DAY29'!N231+'DAY30'!F231</f>
        <v>0</v>
      </c>
      <c r="O231" s="263">
        <f>+'DAY29'!O231+'DAY30'!G231</f>
        <v>0</v>
      </c>
      <c r="P231" s="137">
        <f t="shared" si="64"/>
        <v>0</v>
      </c>
      <c r="Q231" s="138">
        <f t="shared" si="65"/>
        <v>0</v>
      </c>
      <c r="R231" s="139">
        <f t="shared" si="66"/>
        <v>0</v>
      </c>
      <c r="S231" s="136">
        <f t="shared" si="67"/>
        <v>0</v>
      </c>
      <c r="T231" s="263">
        <f t="shared" si="68"/>
        <v>0</v>
      </c>
      <c r="U231" s="248">
        <f t="shared" si="62"/>
        <v>0</v>
      </c>
      <c r="V231" s="125"/>
    </row>
    <row r="232" spans="1:22" ht="16.5" x14ac:dyDescent="0.3">
      <c r="A232" s="95" t="s">
        <v>235</v>
      </c>
      <c r="B232" s="136">
        <f>'DAY29'!H232</f>
        <v>8450</v>
      </c>
      <c r="C232" s="137">
        <v>0</v>
      </c>
      <c r="D232" s="138">
        <v>0</v>
      </c>
      <c r="E232" s="139">
        <v>0</v>
      </c>
      <c r="F232" s="136">
        <v>0</v>
      </c>
      <c r="G232" s="263">
        <v>0</v>
      </c>
      <c r="H232" s="138">
        <f>+(Table132[[#This Row],[OPENING ]]+Table132[[#This Row],[RECEIPTS]]+Table132[[#This Row],[RETURNS]])-(Table132[[#This Row],[EXCHANGED]]+Table132[[#This Row],[SALES]]+Table132[[#This Row],[ISSUES]])</f>
        <v>8450</v>
      </c>
      <c r="I232" s="137">
        <v>0</v>
      </c>
      <c r="J232" s="98">
        <f t="shared" si="69"/>
        <v>-8450</v>
      </c>
      <c r="K232" s="137">
        <f>+'DAY29'!K232+'DAY30'!C232</f>
        <v>0</v>
      </c>
      <c r="L232" s="138">
        <f>+'DAY29'!L232+'DAY30'!D232</f>
        <v>0</v>
      </c>
      <c r="M232" s="139">
        <f>+'DAY29'!M232+'DAY30'!E232</f>
        <v>0</v>
      </c>
      <c r="N232" s="136">
        <f>+'DAY29'!N232+'DAY30'!F232</f>
        <v>0</v>
      </c>
      <c r="O232" s="263">
        <f>+'DAY29'!O232+'DAY30'!G232</f>
        <v>0</v>
      </c>
      <c r="P232" s="137">
        <f t="shared" si="64"/>
        <v>0</v>
      </c>
      <c r="Q232" s="138">
        <f t="shared" si="65"/>
        <v>0</v>
      </c>
      <c r="R232" s="139">
        <f t="shared" si="66"/>
        <v>0</v>
      </c>
      <c r="S232" s="136">
        <f t="shared" si="67"/>
        <v>0</v>
      </c>
      <c r="T232" s="263">
        <f t="shared" si="68"/>
        <v>0</v>
      </c>
      <c r="U232" s="248">
        <f t="shared" si="62"/>
        <v>0</v>
      </c>
      <c r="V232" s="125"/>
    </row>
    <row r="233" spans="1:22" ht="16.5" x14ac:dyDescent="0.3">
      <c r="A233" s="95" t="s">
        <v>213</v>
      </c>
      <c r="B233" s="136">
        <f>'DAY29'!H233</f>
        <v>0</v>
      </c>
      <c r="C233" s="137">
        <v>0</v>
      </c>
      <c r="D233" s="138">
        <v>0</v>
      </c>
      <c r="E233" s="139">
        <v>0</v>
      </c>
      <c r="F233" s="136">
        <v>0</v>
      </c>
      <c r="G233" s="263">
        <v>0</v>
      </c>
      <c r="H233" s="138">
        <f>+(Table132[[#This Row],[OPENING ]]+Table132[[#This Row],[RECEIPTS]]+Table132[[#This Row],[RETURNS]])-(Table132[[#This Row],[EXCHANGED]]+Table132[[#This Row],[SALES]]+Table132[[#This Row],[ISSUES]])</f>
        <v>0</v>
      </c>
      <c r="I233" s="137">
        <v>0</v>
      </c>
      <c r="J233" s="98">
        <f t="shared" si="69"/>
        <v>0</v>
      </c>
      <c r="K233" s="137">
        <f>+'DAY29'!K233+'DAY30'!C233</f>
        <v>0</v>
      </c>
      <c r="L233" s="138">
        <f>+'DAY29'!L233+'DAY30'!D233</f>
        <v>0</v>
      </c>
      <c r="M233" s="139">
        <f>+'DAY29'!M233+'DAY30'!E233</f>
        <v>0</v>
      </c>
      <c r="N233" s="136">
        <f>+'DAY29'!N233+'DAY30'!F233</f>
        <v>0</v>
      </c>
      <c r="O233" s="263">
        <f>+'DAY29'!O233+'DAY30'!G233</f>
        <v>0</v>
      </c>
      <c r="P233" s="137">
        <f t="shared" si="64"/>
        <v>0</v>
      </c>
      <c r="Q233" s="138">
        <f t="shared" si="65"/>
        <v>0</v>
      </c>
      <c r="R233" s="139">
        <f t="shared" si="66"/>
        <v>0</v>
      </c>
      <c r="S233" s="136">
        <f t="shared" si="67"/>
        <v>0</v>
      </c>
      <c r="T233" s="263">
        <f t="shared" si="68"/>
        <v>0</v>
      </c>
      <c r="U233" s="248">
        <f t="shared" si="62"/>
        <v>0</v>
      </c>
      <c r="V233" s="125"/>
    </row>
    <row r="234" spans="1:22" ht="16.5" x14ac:dyDescent="0.3">
      <c r="A234" s="95" t="s">
        <v>248</v>
      </c>
      <c r="B234" s="136">
        <f>'DAY29'!H234</f>
        <v>0</v>
      </c>
      <c r="C234" s="137">
        <v>0</v>
      </c>
      <c r="D234" s="138">
        <v>0</v>
      </c>
      <c r="E234" s="139">
        <v>0</v>
      </c>
      <c r="F234" s="136">
        <v>0</v>
      </c>
      <c r="G234" s="263">
        <v>0</v>
      </c>
      <c r="H234" s="138">
        <f>+(Table132[[#This Row],[OPENING ]]+Table132[[#This Row],[RECEIPTS]]+Table132[[#This Row],[RETURNS]])-(Table132[[#This Row],[EXCHANGED]]+Table132[[#This Row],[SALES]]+Table132[[#This Row],[ISSUES]])</f>
        <v>0</v>
      </c>
      <c r="I234" s="137">
        <v>0</v>
      </c>
      <c r="J234" s="98">
        <f t="shared" si="69"/>
        <v>0</v>
      </c>
      <c r="K234" s="137">
        <f>+'DAY29'!K234+'DAY30'!C234</f>
        <v>0</v>
      </c>
      <c r="L234" s="138">
        <f>+'DAY29'!L234+'DAY30'!D234</f>
        <v>0</v>
      </c>
      <c r="M234" s="139">
        <f>+'DAY29'!M234+'DAY30'!E234</f>
        <v>0</v>
      </c>
      <c r="N234" s="136">
        <f>+'DAY29'!N234+'DAY30'!F234</f>
        <v>0</v>
      </c>
      <c r="O234" s="263">
        <f>+'DAY29'!O234+'DAY30'!G234</f>
        <v>0</v>
      </c>
      <c r="P234" s="137">
        <f t="shared" si="64"/>
        <v>0</v>
      </c>
      <c r="Q234" s="138">
        <f t="shared" si="65"/>
        <v>0</v>
      </c>
      <c r="R234" s="139">
        <f t="shared" si="66"/>
        <v>0</v>
      </c>
      <c r="S234" s="136">
        <f t="shared" si="67"/>
        <v>0</v>
      </c>
      <c r="T234" s="263">
        <f t="shared" si="68"/>
        <v>0</v>
      </c>
      <c r="U234" s="248">
        <f t="shared" si="62"/>
        <v>0</v>
      </c>
      <c r="V234" s="125"/>
    </row>
    <row r="235" spans="1:22" ht="16.5" x14ac:dyDescent="0.3">
      <c r="A235" s="95" t="s">
        <v>254</v>
      </c>
      <c r="B235" s="136">
        <f>'DAY29'!H235</f>
        <v>0</v>
      </c>
      <c r="C235" s="137">
        <v>0</v>
      </c>
      <c r="D235" s="138">
        <v>0</v>
      </c>
      <c r="E235" s="139">
        <v>0</v>
      </c>
      <c r="F235" s="136">
        <v>0</v>
      </c>
      <c r="G235" s="263">
        <v>0</v>
      </c>
      <c r="H235" s="138">
        <f>+(Table132[[#This Row],[OPENING ]]+Table132[[#This Row],[RECEIPTS]]+Table132[[#This Row],[RETURNS]])-(Table132[[#This Row],[EXCHANGED]]+Table132[[#This Row],[SALES]]+Table132[[#This Row],[ISSUES]])</f>
        <v>0</v>
      </c>
      <c r="I235" s="137">
        <v>0</v>
      </c>
      <c r="J235" s="98">
        <f t="shared" si="69"/>
        <v>0</v>
      </c>
      <c r="K235" s="137">
        <f>+'DAY29'!K235+'DAY30'!C235</f>
        <v>0</v>
      </c>
      <c r="L235" s="138">
        <f>+'DAY29'!L235+'DAY30'!D235</f>
        <v>0</v>
      </c>
      <c r="M235" s="139">
        <f>+'DAY29'!M235+'DAY30'!E235</f>
        <v>0</v>
      </c>
      <c r="N235" s="136">
        <f>+'DAY29'!N235+'DAY30'!F235</f>
        <v>0</v>
      </c>
      <c r="O235" s="263">
        <f>+'DAY29'!O235+'DAY30'!G235</f>
        <v>12625</v>
      </c>
      <c r="P235" s="137">
        <f t="shared" si="64"/>
        <v>0</v>
      </c>
      <c r="Q235" s="138">
        <f t="shared" si="65"/>
        <v>0</v>
      </c>
      <c r="R235" s="139">
        <f t="shared" si="66"/>
        <v>0</v>
      </c>
      <c r="S235" s="136">
        <f t="shared" si="67"/>
        <v>0</v>
      </c>
      <c r="T235" s="263">
        <f t="shared" si="68"/>
        <v>0</v>
      </c>
      <c r="U235" s="248">
        <f t="shared" si="62"/>
        <v>0</v>
      </c>
      <c r="V235" s="125"/>
    </row>
    <row r="236" spans="1:22" ht="16.5" x14ac:dyDescent="0.3">
      <c r="A236" s="95" t="s">
        <v>63</v>
      </c>
      <c r="B236" s="136">
        <f>'DAY29'!H236</f>
        <v>0</v>
      </c>
      <c r="C236" s="137">
        <v>0</v>
      </c>
      <c r="D236" s="138">
        <v>0</v>
      </c>
      <c r="E236" s="139">
        <v>0</v>
      </c>
      <c r="F236" s="136">
        <v>0</v>
      </c>
      <c r="G236" s="263">
        <v>0</v>
      </c>
      <c r="H236" s="138">
        <f>+(Table132[[#This Row],[OPENING ]]+Table132[[#This Row],[RECEIPTS]]+Table132[[#This Row],[RETURNS]])-(Table132[[#This Row],[EXCHANGED]]+Table132[[#This Row],[SALES]]+Table132[[#This Row],[ISSUES]])</f>
        <v>0</v>
      </c>
      <c r="I236" s="137">
        <v>0</v>
      </c>
      <c r="J236" s="98">
        <f t="shared" si="69"/>
        <v>0</v>
      </c>
      <c r="K236" s="137">
        <f>+'DAY29'!K236+'DAY30'!C236</f>
        <v>0</v>
      </c>
      <c r="L236" s="138">
        <f>+'DAY29'!L236+'DAY30'!D236</f>
        <v>0</v>
      </c>
      <c r="M236" s="139">
        <f>+'DAY29'!M236+'DAY30'!E236</f>
        <v>0</v>
      </c>
      <c r="N236" s="136">
        <f>+'DAY29'!N236+'DAY30'!F236</f>
        <v>0</v>
      </c>
      <c r="O236" s="263">
        <f>+'DAY29'!O236+'DAY30'!G236</f>
        <v>0</v>
      </c>
      <c r="P236" s="137">
        <f t="shared" si="64"/>
        <v>0</v>
      </c>
      <c r="Q236" s="138">
        <f t="shared" si="65"/>
        <v>0</v>
      </c>
      <c r="R236" s="139">
        <f t="shared" si="66"/>
        <v>0</v>
      </c>
      <c r="S236" s="136">
        <f t="shared" si="67"/>
        <v>0</v>
      </c>
      <c r="T236" s="263">
        <f t="shared" si="68"/>
        <v>0</v>
      </c>
      <c r="U236" s="248">
        <f t="shared" si="62"/>
        <v>0</v>
      </c>
      <c r="V236" s="125"/>
    </row>
    <row r="237" spans="1:22" ht="17.25" thickBot="1" x14ac:dyDescent="0.35">
      <c r="A237" s="188" t="s">
        <v>121</v>
      </c>
      <c r="B237" s="136">
        <f>'DAY29'!H237</f>
        <v>1459.4</v>
      </c>
      <c r="C237" s="239">
        <v>0</v>
      </c>
      <c r="D237" s="240">
        <v>0</v>
      </c>
      <c r="E237" s="241">
        <v>0</v>
      </c>
      <c r="F237" s="271">
        <v>0</v>
      </c>
      <c r="G237" s="296">
        <v>0</v>
      </c>
      <c r="H237" s="138">
        <f>+(Table132[[#This Row],[OPENING ]]+Table132[[#This Row],[RECEIPTS]]+Table132[[#This Row],[RETURNS]])-(Table132[[#This Row],[EXCHANGED]]+Table132[[#This Row],[SALES]]+Table132[[#This Row],[ISSUES]])</f>
        <v>1459.4</v>
      </c>
      <c r="I237" s="239">
        <v>0</v>
      </c>
      <c r="J237" s="249">
        <f t="shared" si="69"/>
        <v>-1459.4</v>
      </c>
      <c r="K237" s="137">
        <f>+'DAY29'!K237+'DAY30'!C237</f>
        <v>0</v>
      </c>
      <c r="L237" s="138">
        <f>+'DAY29'!L237+'DAY30'!D237</f>
        <v>0</v>
      </c>
      <c r="M237" s="139">
        <f>+'DAY29'!M237+'DAY30'!E237</f>
        <v>0</v>
      </c>
      <c r="N237" s="136">
        <f>+'DAY29'!N237+'DAY30'!F237</f>
        <v>0</v>
      </c>
      <c r="O237" s="263">
        <f>+'DAY29'!O237+'DAY30'!G237</f>
        <v>0</v>
      </c>
      <c r="P237" s="137">
        <f t="shared" si="64"/>
        <v>0</v>
      </c>
      <c r="Q237" s="138">
        <f t="shared" si="65"/>
        <v>0</v>
      </c>
      <c r="R237" s="139">
        <f t="shared" si="66"/>
        <v>0</v>
      </c>
      <c r="S237" s="136">
        <f t="shared" si="67"/>
        <v>0</v>
      </c>
      <c r="T237" s="263">
        <f t="shared" si="68"/>
        <v>0</v>
      </c>
      <c r="U237" s="250">
        <f t="shared" si="62"/>
        <v>0</v>
      </c>
      <c r="V237" s="125"/>
    </row>
    <row r="238" spans="1:22" ht="17.25" thickBot="1" x14ac:dyDescent="0.35">
      <c r="A238" s="159" t="s">
        <v>64</v>
      </c>
      <c r="B238" s="161">
        <f t="shared" ref="B238:T238" si="70">SUM(B217:B237)</f>
        <v>12434.4</v>
      </c>
      <c r="C238" s="161">
        <f>SUM(C217:C237)</f>
        <v>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70"/>
        <v>0</v>
      </c>
      <c r="H238" s="162">
        <f t="shared" si="70"/>
        <v>12434.4</v>
      </c>
      <c r="I238" s="161">
        <f t="shared" si="70"/>
        <v>0</v>
      </c>
      <c r="J238" s="165">
        <f t="shared" si="69"/>
        <v>-12434.4</v>
      </c>
      <c r="K238" s="161">
        <f t="shared" si="70"/>
        <v>9050</v>
      </c>
      <c r="L238" s="162">
        <f t="shared" si="70"/>
        <v>0</v>
      </c>
      <c r="M238" s="163">
        <f t="shared" si="70"/>
        <v>0</v>
      </c>
      <c r="N238" s="160">
        <f t="shared" si="70"/>
        <v>0</v>
      </c>
      <c r="O238" s="277">
        <f t="shared" si="70"/>
        <v>29550</v>
      </c>
      <c r="P238" s="161">
        <f t="shared" si="70"/>
        <v>301.66666666666663</v>
      </c>
      <c r="Q238" s="162">
        <f t="shared" si="70"/>
        <v>0</v>
      </c>
      <c r="R238" s="163">
        <f t="shared" si="70"/>
        <v>0</v>
      </c>
      <c r="S238" s="160">
        <f t="shared" si="70"/>
        <v>0</v>
      </c>
      <c r="T238" s="277">
        <f t="shared" si="70"/>
        <v>301.66666666666663</v>
      </c>
      <c r="U238" s="166">
        <f t="shared" si="62"/>
        <v>20.609502762430942</v>
      </c>
      <c r="V238" s="125"/>
    </row>
    <row r="239" spans="1:22" ht="17.25" thickBot="1" x14ac:dyDescent="0.35">
      <c r="A239" s="189"/>
      <c r="B239" s="255"/>
      <c r="C239" s="255"/>
      <c r="D239" s="256"/>
      <c r="E239" s="257"/>
      <c r="F239" s="259"/>
      <c r="G239" s="292"/>
      <c r="H239" s="256"/>
      <c r="I239" s="255"/>
      <c r="J239" s="258"/>
      <c r="K239" s="255"/>
      <c r="L239" s="256"/>
      <c r="M239" s="257"/>
      <c r="N239" s="259"/>
      <c r="O239" s="292"/>
      <c r="P239" s="255"/>
      <c r="Q239" s="256"/>
      <c r="R239" s="257"/>
      <c r="S239" s="259"/>
      <c r="T239" s="292"/>
      <c r="U239" s="260"/>
      <c r="V239" s="125"/>
    </row>
    <row r="240" spans="1:22" ht="17.25" thickBot="1" x14ac:dyDescent="0.35">
      <c r="A240" s="180" t="s">
        <v>65</v>
      </c>
      <c r="B240" s="161">
        <f t="shared" ref="B240:I240" si="71">+B238+B214+B150+B125+B114+B100+B80+B60+B40+B20</f>
        <v>126514.95999999999</v>
      </c>
      <c r="C240" s="160">
        <f t="shared" si="71"/>
        <v>0</v>
      </c>
      <c r="D240" s="162">
        <f t="shared" si="71"/>
        <v>0</v>
      </c>
      <c r="E240" s="163">
        <f t="shared" si="71"/>
        <v>0</v>
      </c>
      <c r="F240" s="160">
        <f t="shared" si="71"/>
        <v>0</v>
      </c>
      <c r="G240" s="277">
        <f t="shared" si="71"/>
        <v>0</v>
      </c>
      <c r="H240" s="162">
        <f t="shared" si="71"/>
        <v>126514.95999999999</v>
      </c>
      <c r="I240" s="161">
        <f t="shared" si="71"/>
        <v>0</v>
      </c>
      <c r="J240" s="165">
        <f t="shared" si="69"/>
        <v>-126514.95999999999</v>
      </c>
      <c r="K240" s="161">
        <f t="shared" ref="K240:T240" si="72">+K238+K214+K150+K125+K114+K100+K80+K60+K40+K20</f>
        <v>69395</v>
      </c>
      <c r="L240" s="162">
        <f t="shared" si="72"/>
        <v>210.39999999999998</v>
      </c>
      <c r="M240" s="163">
        <f t="shared" si="72"/>
        <v>0</v>
      </c>
      <c r="N240" s="160">
        <f t="shared" si="72"/>
        <v>0</v>
      </c>
      <c r="O240" s="277">
        <f t="shared" si="72"/>
        <v>63226.78</v>
      </c>
      <c r="P240" s="161">
        <f t="shared" si="72"/>
        <v>2313.166666666667</v>
      </c>
      <c r="Q240" s="162">
        <f t="shared" si="72"/>
        <v>7.0133333333333336</v>
      </c>
      <c r="R240" s="160">
        <f t="shared" si="72"/>
        <v>0</v>
      </c>
      <c r="S240" s="160">
        <f t="shared" si="72"/>
        <v>0</v>
      </c>
      <c r="T240" s="277">
        <f t="shared" si="72"/>
        <v>2313.166666666667</v>
      </c>
      <c r="U240" s="166">
        <f t="shared" si="62"/>
        <v>27.305308473932445</v>
      </c>
      <c r="V240" s="125"/>
    </row>
    <row r="241" spans="1:22" ht="16.5" x14ac:dyDescent="0.3">
      <c r="A241" s="96"/>
      <c r="B241" s="233"/>
      <c r="C241" s="234"/>
      <c r="D241" s="235"/>
      <c r="E241" s="236"/>
      <c r="F241" s="233"/>
      <c r="G241" s="289"/>
      <c r="H241" s="235"/>
      <c r="I241" s="234"/>
      <c r="J241" s="97"/>
      <c r="K241" s="234"/>
      <c r="L241" s="235"/>
      <c r="M241" s="236"/>
      <c r="N241" s="233"/>
      <c r="O241" s="289"/>
      <c r="P241" s="234"/>
      <c r="Q241" s="235"/>
      <c r="R241" s="236"/>
      <c r="S241" s="233"/>
      <c r="T241" s="289"/>
      <c r="U241" s="237"/>
      <c r="V241" s="125"/>
    </row>
    <row r="242" spans="1:22" ht="16.5" x14ac:dyDescent="0.3">
      <c r="A242" s="61" t="s">
        <v>129</v>
      </c>
      <c r="B242" s="136"/>
      <c r="C242" s="137"/>
      <c r="D242" s="138"/>
      <c r="E242" s="139"/>
      <c r="F242" s="136"/>
      <c r="G242" s="263"/>
      <c r="H242" s="138"/>
      <c r="I242" s="137"/>
      <c r="J242" s="98"/>
      <c r="K242" s="137"/>
      <c r="L242" s="138"/>
      <c r="M242" s="139"/>
      <c r="N242" s="136"/>
      <c r="O242" s="263"/>
      <c r="P242" s="137"/>
      <c r="Q242" s="138"/>
      <c r="R242" s="139"/>
      <c r="S242" s="136"/>
      <c r="T242" s="263"/>
      <c r="U242" s="248"/>
      <c r="V242" s="125"/>
    </row>
    <row r="243" spans="1:22" ht="16.5" x14ac:dyDescent="0.3">
      <c r="A243" s="84" t="s">
        <v>178</v>
      </c>
      <c r="B243" s="136"/>
      <c r="C243" s="137"/>
      <c r="D243" s="138"/>
      <c r="E243" s="139"/>
      <c r="F243" s="136"/>
      <c r="G243" s="263"/>
      <c r="H243" s="138"/>
      <c r="I243" s="69">
        <f>I20</f>
        <v>0</v>
      </c>
      <c r="J243" s="98"/>
      <c r="K243" s="137"/>
      <c r="L243" s="138"/>
      <c r="M243" s="139"/>
      <c r="N243" s="136"/>
      <c r="O243" s="263"/>
      <c r="P243" s="137"/>
      <c r="Q243" s="138"/>
      <c r="R243" s="139"/>
      <c r="S243" s="136"/>
      <c r="T243" s="263"/>
      <c r="U243" s="261"/>
      <c r="V243" s="125"/>
    </row>
    <row r="244" spans="1:22" ht="16.5" x14ac:dyDescent="0.3">
      <c r="A244" s="99" t="s">
        <v>179</v>
      </c>
      <c r="B244" s="136"/>
      <c r="C244" s="137"/>
      <c r="D244" s="138"/>
      <c r="E244" s="139"/>
      <c r="F244" s="136"/>
      <c r="G244" s="263"/>
      <c r="H244" s="138"/>
      <c r="I244" s="100">
        <f>I40</f>
        <v>0</v>
      </c>
      <c r="J244" s="98"/>
      <c r="K244" s="137"/>
      <c r="L244" s="138"/>
      <c r="M244" s="139"/>
      <c r="N244" s="136"/>
      <c r="O244" s="263"/>
      <c r="P244" s="137"/>
      <c r="Q244" s="138"/>
      <c r="R244" s="139"/>
      <c r="S244" s="136"/>
      <c r="T244" s="263"/>
      <c r="U244" s="261"/>
      <c r="V244" s="125"/>
    </row>
    <row r="245" spans="1:22" ht="16.5" x14ac:dyDescent="0.3">
      <c r="A245" s="101" t="s">
        <v>180</v>
      </c>
      <c r="B245" s="136"/>
      <c r="C245" s="137"/>
      <c r="D245" s="138"/>
      <c r="E245" s="139"/>
      <c r="F245" s="136"/>
      <c r="G245" s="263"/>
      <c r="H245" s="138"/>
      <c r="I245" s="102">
        <f>I60</f>
        <v>0</v>
      </c>
      <c r="J245" s="98"/>
      <c r="K245" s="137"/>
      <c r="L245" s="138"/>
      <c r="M245" s="139"/>
      <c r="N245" s="136"/>
      <c r="O245" s="263"/>
      <c r="P245" s="137"/>
      <c r="Q245" s="138"/>
      <c r="R245" s="139"/>
      <c r="S245" s="136"/>
      <c r="T245" s="263"/>
      <c r="U245" s="261"/>
      <c r="V245" s="125"/>
    </row>
    <row r="246" spans="1:22" ht="16.5" x14ac:dyDescent="0.3">
      <c r="A246" s="103" t="s">
        <v>181</v>
      </c>
      <c r="B246" s="136"/>
      <c r="C246" s="137"/>
      <c r="D246" s="138"/>
      <c r="E246" s="139"/>
      <c r="F246" s="136"/>
      <c r="G246" s="263"/>
      <c r="H246" s="138"/>
      <c r="I246" s="104">
        <f>I80</f>
        <v>0</v>
      </c>
      <c r="J246" s="98"/>
      <c r="K246" s="137"/>
      <c r="L246" s="138"/>
      <c r="M246" s="139"/>
      <c r="N246" s="136"/>
      <c r="O246" s="263"/>
      <c r="P246" s="137"/>
      <c r="Q246" s="138"/>
      <c r="R246" s="139"/>
      <c r="S246" s="136"/>
      <c r="T246" s="263"/>
      <c r="U246" s="261"/>
      <c r="V246" s="125"/>
    </row>
    <row r="247" spans="1:22" ht="16.5" x14ac:dyDescent="0.3">
      <c r="A247" s="84" t="s">
        <v>157</v>
      </c>
      <c r="B247" s="136"/>
      <c r="C247" s="137"/>
      <c r="D247" s="138"/>
      <c r="E247" s="139"/>
      <c r="F247" s="136"/>
      <c r="G247" s="263"/>
      <c r="H247" s="138"/>
      <c r="I247" s="69">
        <f>I100</f>
        <v>0</v>
      </c>
      <c r="J247" s="98"/>
      <c r="K247" s="137"/>
      <c r="L247" s="138"/>
      <c r="M247" s="139"/>
      <c r="N247" s="136"/>
      <c r="O247" s="263"/>
      <c r="P247" s="137"/>
      <c r="Q247" s="138"/>
      <c r="R247" s="139"/>
      <c r="S247" s="136"/>
      <c r="T247" s="263"/>
      <c r="U247" s="261"/>
      <c r="V247" s="125"/>
    </row>
    <row r="248" spans="1:22" ht="16.5" x14ac:dyDescent="0.3">
      <c r="A248" s="85" t="s">
        <v>158</v>
      </c>
      <c r="B248" s="136"/>
      <c r="C248" s="137"/>
      <c r="D248" s="138"/>
      <c r="E248" s="139"/>
      <c r="F248" s="136"/>
      <c r="G248" s="263"/>
      <c r="H248" s="138"/>
      <c r="I248" s="64">
        <f>I114</f>
        <v>0</v>
      </c>
      <c r="J248" s="98"/>
      <c r="K248" s="137"/>
      <c r="L248" s="138"/>
      <c r="M248" s="139"/>
      <c r="N248" s="136"/>
      <c r="O248" s="263"/>
      <c r="P248" s="137"/>
      <c r="Q248" s="138"/>
      <c r="R248" s="139"/>
      <c r="S248" s="136"/>
      <c r="T248" s="263"/>
      <c r="U248" s="261"/>
      <c r="V248" s="125"/>
    </row>
    <row r="249" spans="1:22" ht="16.5" x14ac:dyDescent="0.3">
      <c r="A249" s="105" t="s">
        <v>182</v>
      </c>
      <c r="B249" s="136"/>
      <c r="C249" s="137"/>
      <c r="D249" s="138"/>
      <c r="E249" s="139"/>
      <c r="F249" s="136"/>
      <c r="G249" s="263"/>
      <c r="H249" s="138"/>
      <c r="I249" s="106">
        <f>I125</f>
        <v>0</v>
      </c>
      <c r="J249" s="98"/>
      <c r="K249" s="137"/>
      <c r="L249" s="138"/>
      <c r="M249" s="139"/>
      <c r="N249" s="136"/>
      <c r="O249" s="263"/>
      <c r="P249" s="137"/>
      <c r="Q249" s="138"/>
      <c r="R249" s="139"/>
      <c r="S249" s="136"/>
      <c r="T249" s="263"/>
      <c r="U249" s="261"/>
      <c r="V249" s="125"/>
    </row>
    <row r="250" spans="1:22" ht="16.5" x14ac:dyDescent="0.3">
      <c r="A250" s="107" t="s">
        <v>159</v>
      </c>
      <c r="B250" s="136"/>
      <c r="C250" s="137"/>
      <c r="D250" s="138"/>
      <c r="E250" s="139"/>
      <c r="F250" s="136"/>
      <c r="G250" s="263"/>
      <c r="H250" s="138"/>
      <c r="I250" s="108">
        <f>I128+I129+I132+I133+I134+I135+I138</f>
        <v>0</v>
      </c>
      <c r="J250" s="98"/>
      <c r="K250" s="137"/>
      <c r="L250" s="138"/>
      <c r="M250" s="139"/>
      <c r="N250" s="136"/>
      <c r="O250" s="263"/>
      <c r="P250" s="137"/>
      <c r="Q250" s="138"/>
      <c r="R250" s="139"/>
      <c r="S250" s="136"/>
      <c r="T250" s="263"/>
      <c r="U250" s="261"/>
      <c r="V250" s="125"/>
    </row>
    <row r="251" spans="1:22" ht="16.5" x14ac:dyDescent="0.3">
      <c r="A251" s="91" t="s">
        <v>160</v>
      </c>
      <c r="B251" s="136"/>
      <c r="C251" s="137"/>
      <c r="D251" s="138"/>
      <c r="E251" s="139"/>
      <c r="F251" s="136"/>
      <c r="G251" s="263"/>
      <c r="H251" s="138"/>
      <c r="I251" s="65">
        <f>I130+I131+I136+I137+I139+I140+I143+I144</f>
        <v>0</v>
      </c>
      <c r="J251" s="98"/>
      <c r="K251" s="137"/>
      <c r="L251" s="138"/>
      <c r="M251" s="139"/>
      <c r="N251" s="136"/>
      <c r="O251" s="263"/>
      <c r="P251" s="137"/>
      <c r="Q251" s="138"/>
      <c r="R251" s="139"/>
      <c r="S251" s="136"/>
      <c r="T251" s="263"/>
      <c r="U251" s="261"/>
      <c r="V251" s="125"/>
    </row>
    <row r="252" spans="1:22" ht="16.5" x14ac:dyDescent="0.3">
      <c r="A252" s="109" t="s">
        <v>156</v>
      </c>
      <c r="B252" s="136"/>
      <c r="C252" s="137"/>
      <c r="D252" s="138"/>
      <c r="E252" s="139"/>
      <c r="F252" s="136"/>
      <c r="G252" s="263"/>
      <c r="H252" s="138"/>
      <c r="I252" s="64">
        <f>I214</f>
        <v>0</v>
      </c>
      <c r="J252" s="98"/>
      <c r="K252" s="137"/>
      <c r="L252" s="138"/>
      <c r="M252" s="139"/>
      <c r="N252" s="136"/>
      <c r="O252" s="263"/>
      <c r="P252" s="137"/>
      <c r="Q252" s="138"/>
      <c r="R252" s="139"/>
      <c r="S252" s="136"/>
      <c r="T252" s="263"/>
      <c r="U252" s="261"/>
      <c r="V252" s="125"/>
    </row>
    <row r="253" spans="1:22" ht="16.5" x14ac:dyDescent="0.3">
      <c r="A253" s="110" t="s">
        <v>183</v>
      </c>
      <c r="B253" s="136"/>
      <c r="C253" s="137"/>
      <c r="D253" s="138"/>
      <c r="E253" s="139"/>
      <c r="F253" s="136"/>
      <c r="G253" s="263"/>
      <c r="H253" s="138"/>
      <c r="I253" s="69">
        <f>I217+I227+I233</f>
        <v>0</v>
      </c>
      <c r="J253" s="98"/>
      <c r="K253" s="137"/>
      <c r="L253" s="138"/>
      <c r="M253" s="139"/>
      <c r="N253" s="136"/>
      <c r="O253" s="263"/>
      <c r="P253" s="137"/>
      <c r="Q253" s="138"/>
      <c r="R253" s="139"/>
      <c r="S253" s="136"/>
      <c r="T253" s="263"/>
      <c r="U253" s="124"/>
      <c r="V253" s="125"/>
    </row>
    <row r="254" spans="1:22" ht="16.5" x14ac:dyDescent="0.3">
      <c r="A254" s="111" t="s">
        <v>184</v>
      </c>
      <c r="B254" s="136"/>
      <c r="C254" s="137"/>
      <c r="D254" s="138"/>
      <c r="E254" s="139"/>
      <c r="F254" s="136"/>
      <c r="G254" s="263"/>
      <c r="H254" s="138"/>
      <c r="I254" s="266">
        <f>I221</f>
        <v>0</v>
      </c>
      <c r="J254" s="98"/>
      <c r="K254" s="137"/>
      <c r="L254" s="138"/>
      <c r="M254" s="139"/>
      <c r="N254" s="136"/>
      <c r="O254" s="263"/>
      <c r="P254" s="137"/>
      <c r="Q254" s="138"/>
      <c r="R254" s="139"/>
      <c r="S254" s="136"/>
      <c r="T254" s="263"/>
      <c r="U254" s="124"/>
      <c r="V254" s="125"/>
    </row>
    <row r="255" spans="1:22" ht="16.5" x14ac:dyDescent="0.3">
      <c r="A255" s="110" t="s">
        <v>185</v>
      </c>
      <c r="B255" s="136"/>
      <c r="C255" s="137"/>
      <c r="D255" s="138"/>
      <c r="E255" s="139"/>
      <c r="F255" s="136"/>
      <c r="G255" s="263"/>
      <c r="H255" s="138"/>
      <c r="I255" s="69">
        <f>I225</f>
        <v>0</v>
      </c>
      <c r="J255" s="98"/>
      <c r="K255" s="137"/>
      <c r="L255" s="138"/>
      <c r="M255" s="139"/>
      <c r="N255" s="136"/>
      <c r="O255" s="263"/>
      <c r="P255" s="137"/>
      <c r="Q255" s="138"/>
      <c r="R255" s="139"/>
      <c r="S255" s="136"/>
      <c r="T255" s="263"/>
      <c r="U255" s="124"/>
      <c r="V255" s="125"/>
    </row>
    <row r="256" spans="1:22" ht="16.5" x14ac:dyDescent="0.3">
      <c r="A256" s="111" t="s">
        <v>186</v>
      </c>
      <c r="B256" s="136"/>
      <c r="C256" s="137"/>
      <c r="D256" s="138"/>
      <c r="E256" s="139"/>
      <c r="F256" s="136"/>
      <c r="G256" s="263"/>
      <c r="H256" s="138"/>
      <c r="I256" s="108">
        <f>I224+I231+I234</f>
        <v>0</v>
      </c>
      <c r="J256" s="98"/>
      <c r="K256" s="137"/>
      <c r="L256" s="138"/>
      <c r="M256" s="139"/>
      <c r="N256" s="136"/>
      <c r="O256" s="263"/>
      <c r="P256" s="137"/>
      <c r="Q256" s="138"/>
      <c r="R256" s="139"/>
      <c r="S256" s="136"/>
      <c r="T256" s="263"/>
      <c r="U256" s="124"/>
      <c r="V256" s="125"/>
    </row>
    <row r="257" spans="1:22" ht="16.5" x14ac:dyDescent="0.3">
      <c r="A257" s="110" t="s">
        <v>187</v>
      </c>
      <c r="B257" s="136"/>
      <c r="C257" s="137"/>
      <c r="D257" s="138"/>
      <c r="E257" s="139"/>
      <c r="F257" s="136"/>
      <c r="G257" s="263"/>
      <c r="H257" s="138"/>
      <c r="I257" s="69">
        <f>I222</f>
        <v>0</v>
      </c>
      <c r="J257" s="98"/>
      <c r="K257" s="137"/>
      <c r="L257" s="138"/>
      <c r="M257" s="139"/>
      <c r="N257" s="136"/>
      <c r="O257" s="263"/>
      <c r="P257" s="137"/>
      <c r="Q257" s="138"/>
      <c r="R257" s="139"/>
      <c r="S257" s="136"/>
      <c r="T257" s="263"/>
      <c r="U257" s="124"/>
      <c r="V257" s="125"/>
    </row>
    <row r="258" spans="1:22" ht="16.5" x14ac:dyDescent="0.3">
      <c r="A258" s="110" t="s">
        <v>188</v>
      </c>
      <c r="B258" s="136"/>
      <c r="C258" s="137"/>
      <c r="D258" s="138"/>
      <c r="E258" s="139"/>
      <c r="F258" s="136"/>
      <c r="G258" s="263"/>
      <c r="H258" s="138"/>
      <c r="I258" s="69">
        <f>I219</f>
        <v>0</v>
      </c>
      <c r="J258" s="98"/>
      <c r="K258" s="137"/>
      <c r="L258" s="138"/>
      <c r="M258" s="139"/>
      <c r="N258" s="136"/>
      <c r="O258" s="263"/>
      <c r="P258" s="137"/>
      <c r="Q258" s="138"/>
      <c r="R258" s="139"/>
      <c r="S258" s="136"/>
      <c r="T258" s="263"/>
      <c r="U258" s="124"/>
      <c r="V258" s="125"/>
    </row>
    <row r="259" spans="1:22" ht="16.5" x14ac:dyDescent="0.3">
      <c r="A259" s="111" t="s">
        <v>189</v>
      </c>
      <c r="B259" s="136"/>
      <c r="C259" s="137"/>
      <c r="D259" s="138"/>
      <c r="E259" s="139"/>
      <c r="F259" s="136"/>
      <c r="G259" s="263"/>
      <c r="H259" s="138"/>
      <c r="I259" s="108">
        <f>I230</f>
        <v>0</v>
      </c>
      <c r="J259" s="98"/>
      <c r="K259" s="137"/>
      <c r="L259" s="138"/>
      <c r="M259" s="139"/>
      <c r="N259" s="136"/>
      <c r="O259" s="263"/>
      <c r="P259" s="137"/>
      <c r="Q259" s="138"/>
      <c r="R259" s="139"/>
      <c r="S259" s="136"/>
      <c r="T259" s="263"/>
      <c r="U259" s="124"/>
      <c r="V259" s="125"/>
    </row>
    <row r="260" spans="1:22" ht="16.5" x14ac:dyDescent="0.3">
      <c r="A260" s="110" t="s">
        <v>190</v>
      </c>
      <c r="B260" s="136"/>
      <c r="C260" s="137"/>
      <c r="D260" s="138"/>
      <c r="E260" s="139"/>
      <c r="F260" s="136"/>
      <c r="G260" s="263"/>
      <c r="H260" s="138"/>
      <c r="I260" s="69">
        <f>I237</f>
        <v>0</v>
      </c>
      <c r="J260" s="98"/>
      <c r="K260" s="137"/>
      <c r="L260" s="138"/>
      <c r="M260" s="139"/>
      <c r="N260" s="136"/>
      <c r="O260" s="263"/>
      <c r="P260" s="137"/>
      <c r="Q260" s="138"/>
      <c r="R260" s="139"/>
      <c r="S260" s="136"/>
      <c r="T260" s="263"/>
      <c r="U260" s="124"/>
      <c r="V260" s="125"/>
    </row>
    <row r="261" spans="1:22" ht="16.5" x14ac:dyDescent="0.3">
      <c r="A261" s="110"/>
      <c r="B261" s="136"/>
      <c r="C261" s="137"/>
      <c r="D261" s="138"/>
      <c r="E261" s="139"/>
      <c r="F261" s="136"/>
      <c r="G261" s="263"/>
      <c r="H261" s="138"/>
      <c r="I261" s="263"/>
      <c r="J261" s="98"/>
      <c r="K261" s="137"/>
      <c r="L261" s="138"/>
      <c r="M261" s="139"/>
      <c r="N261" s="136"/>
      <c r="O261" s="263"/>
      <c r="P261" s="137"/>
      <c r="Q261" s="138"/>
      <c r="R261" s="139"/>
      <c r="S261" s="136"/>
      <c r="T261" s="263"/>
      <c r="U261" s="124"/>
      <c r="V261" s="125"/>
    </row>
    <row r="262" spans="1:22" ht="16.5" x14ac:dyDescent="0.3">
      <c r="A262" s="110"/>
      <c r="B262" s="136"/>
      <c r="C262" s="137"/>
      <c r="D262" s="138"/>
      <c r="E262" s="139"/>
      <c r="F262" s="136"/>
      <c r="G262" s="263"/>
      <c r="H262" s="138"/>
      <c r="I262" s="263"/>
      <c r="J262" s="98"/>
      <c r="K262" s="137"/>
      <c r="L262" s="138"/>
      <c r="M262" s="139"/>
      <c r="N262" s="136"/>
      <c r="O262" s="263"/>
      <c r="P262" s="137"/>
      <c r="Q262" s="138"/>
      <c r="R262" s="139"/>
      <c r="S262" s="136"/>
      <c r="T262" s="263"/>
      <c r="U262" s="124"/>
      <c r="V262" s="125"/>
    </row>
    <row r="263" spans="1:22" ht="16.5" x14ac:dyDescent="0.3">
      <c r="A263" s="110"/>
      <c r="B263" s="136"/>
      <c r="C263" s="137"/>
      <c r="D263" s="138"/>
      <c r="E263" s="139"/>
      <c r="F263" s="136"/>
      <c r="G263" s="263"/>
      <c r="H263" s="138"/>
      <c r="I263" s="263"/>
      <c r="J263" s="98"/>
      <c r="K263" s="137"/>
      <c r="L263" s="138"/>
      <c r="M263" s="139"/>
      <c r="N263" s="136"/>
      <c r="O263" s="263"/>
      <c r="P263" s="137"/>
      <c r="Q263" s="138"/>
      <c r="R263" s="139"/>
      <c r="S263" s="136"/>
      <c r="T263" s="263"/>
      <c r="U263" s="124"/>
      <c r="V263" s="125"/>
    </row>
    <row r="264" spans="1:22" ht="16.5" x14ac:dyDescent="0.3">
      <c r="A264" s="110"/>
      <c r="B264" s="136"/>
      <c r="C264" s="137"/>
      <c r="D264" s="138"/>
      <c r="E264" s="139"/>
      <c r="F264" s="136"/>
      <c r="G264" s="263"/>
      <c r="H264" s="138"/>
      <c r="I264" s="263"/>
      <c r="J264" s="98"/>
      <c r="K264" s="137"/>
      <c r="L264" s="138"/>
      <c r="M264" s="139"/>
      <c r="N264" s="136"/>
      <c r="O264" s="263"/>
      <c r="P264" s="137"/>
      <c r="Q264" s="138"/>
      <c r="R264" s="139"/>
      <c r="S264" s="136"/>
      <c r="T264" s="263"/>
      <c r="U264" s="124"/>
      <c r="V264" s="125"/>
    </row>
    <row r="265" spans="1:22" ht="17.25" thickBot="1" x14ac:dyDescent="0.35">
      <c r="A265" s="112"/>
      <c r="B265" s="128"/>
      <c r="C265" s="129"/>
      <c r="D265" s="130"/>
      <c r="E265" s="131"/>
      <c r="F265" s="128"/>
      <c r="G265" s="284"/>
      <c r="H265" s="130"/>
      <c r="I265" s="129"/>
      <c r="J265" s="113"/>
      <c r="K265" s="129"/>
      <c r="L265" s="130"/>
      <c r="M265" s="131"/>
      <c r="N265" s="128"/>
      <c r="O265" s="284"/>
      <c r="P265" s="129"/>
      <c r="Q265" s="130"/>
      <c r="R265" s="131"/>
      <c r="S265" s="128"/>
      <c r="T265" s="284"/>
      <c r="U265" s="134"/>
      <c r="V265" s="125"/>
    </row>
    <row r="266" spans="1:22" ht="16.5" x14ac:dyDescent="0.3">
      <c r="A266" s="115"/>
      <c r="B266" s="243"/>
      <c r="C266" s="244"/>
      <c r="D266" s="245"/>
      <c r="E266" s="246"/>
      <c r="F266" s="243"/>
      <c r="G266" s="290"/>
      <c r="H266" s="245"/>
      <c r="I266" s="126"/>
      <c r="J266" s="122"/>
      <c r="K266" s="244"/>
      <c r="L266" s="245"/>
      <c r="M266" s="246"/>
      <c r="N266" s="243"/>
      <c r="O266" s="290"/>
      <c r="P266" s="244"/>
      <c r="Q266" s="245"/>
      <c r="R266" s="246"/>
      <c r="S266" s="243"/>
      <c r="T266" s="290"/>
      <c r="U266" s="253"/>
      <c r="V266" s="125"/>
    </row>
    <row r="267" spans="1:22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  <c r="V267" s="125"/>
    </row>
    <row r="268" spans="1:22" ht="16.5" x14ac:dyDescent="0.3">
      <c r="A268" s="87"/>
      <c r="B268" s="243"/>
      <c r="C268" s="244"/>
      <c r="D268" s="245"/>
      <c r="E268" s="246"/>
      <c r="F268" s="243"/>
      <c r="G268" s="290"/>
      <c r="H268" s="245"/>
      <c r="I268" s="126"/>
      <c r="J268" s="122"/>
      <c r="K268" s="244"/>
      <c r="L268" s="245"/>
      <c r="M268" s="246"/>
      <c r="N268" s="243"/>
      <c r="O268" s="290"/>
      <c r="P268" s="244"/>
      <c r="Q268" s="245"/>
      <c r="R268" s="246"/>
      <c r="S268" s="243"/>
      <c r="T268" s="290"/>
      <c r="U268" s="253"/>
      <c r="V268" s="125"/>
    </row>
    <row r="269" spans="1:22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  <c r="V269" s="125"/>
    </row>
    <row r="270" spans="1:22" x14ac:dyDescent="0.25">
      <c r="A270" s="7"/>
      <c r="B270" s="7"/>
      <c r="C270" s="7"/>
      <c r="D270" s="7"/>
      <c r="E270" s="7"/>
      <c r="F270" s="7"/>
      <c r="G270" s="297"/>
      <c r="H270" s="8"/>
      <c r="I270" s="9"/>
      <c r="J270" s="10"/>
      <c r="K270" s="7"/>
    </row>
    <row r="271" spans="1:22" x14ac:dyDescent="0.25">
      <c r="A271" s="7"/>
      <c r="B271" s="7"/>
      <c r="C271" s="7"/>
      <c r="D271" s="7"/>
      <c r="E271" s="7"/>
      <c r="F271" s="7"/>
      <c r="G271" s="297"/>
      <c r="H271" s="8"/>
      <c r="I271" s="9"/>
      <c r="J271" s="10"/>
      <c r="K271" s="7"/>
    </row>
    <row r="272" spans="1:22" x14ac:dyDescent="0.25">
      <c r="A272" s="7"/>
      <c r="B272" s="7"/>
      <c r="C272" s="7"/>
      <c r="D272" s="7"/>
      <c r="E272" s="7"/>
      <c r="F272" s="7"/>
      <c r="G272" s="297"/>
      <c r="H272" s="8"/>
      <c r="I272" s="9"/>
      <c r="J272" s="10"/>
      <c r="K272" s="7"/>
    </row>
    <row r="273" spans="1:11" x14ac:dyDescent="0.25">
      <c r="A273" s="7"/>
      <c r="B273" s="7"/>
      <c r="C273" s="7"/>
      <c r="D273" s="7"/>
      <c r="E273" s="7"/>
      <c r="F273" s="7"/>
      <c r="G273" s="297"/>
      <c r="H273" s="8"/>
      <c r="I273" s="9"/>
      <c r="J273" s="10"/>
      <c r="K273" s="7"/>
    </row>
    <row r="274" spans="1:11" x14ac:dyDescent="0.25">
      <c r="A274" s="7"/>
      <c r="B274" s="7"/>
      <c r="C274" s="7"/>
      <c r="D274" s="7"/>
      <c r="E274" s="7"/>
      <c r="F274" s="7"/>
      <c r="G274" s="297"/>
      <c r="H274" s="8"/>
      <c r="I274" s="9"/>
      <c r="J274" s="10"/>
      <c r="K274" s="7"/>
    </row>
    <row r="275" spans="1:11" x14ac:dyDescent="0.25">
      <c r="A275" s="7"/>
      <c r="B275" s="7"/>
      <c r="C275" s="7"/>
      <c r="D275" s="7"/>
      <c r="E275" s="7"/>
      <c r="F275" s="7"/>
      <c r="G275" s="297"/>
      <c r="H275" s="8"/>
      <c r="I275" s="9"/>
      <c r="J275" s="10"/>
      <c r="K275" s="7"/>
    </row>
    <row r="276" spans="1:11" x14ac:dyDescent="0.25">
      <c r="A276" s="7"/>
      <c r="B276" s="7"/>
      <c r="C276" s="7"/>
      <c r="D276" s="7"/>
      <c r="E276" s="7"/>
      <c r="F276" s="7"/>
      <c r="G276" s="297"/>
      <c r="H276" s="8"/>
      <c r="I276" s="9"/>
      <c r="J276" s="10"/>
      <c r="K276" s="7"/>
    </row>
    <row r="277" spans="1:11" x14ac:dyDescent="0.25">
      <c r="A277" s="7"/>
      <c r="B277" s="7"/>
      <c r="C277" s="7"/>
      <c r="D277" s="7"/>
      <c r="E277" s="7"/>
      <c r="F277" s="7"/>
      <c r="G277" s="297"/>
      <c r="H277" s="8"/>
      <c r="I277" s="9"/>
      <c r="J277" s="10"/>
      <c r="K277" s="7"/>
    </row>
    <row r="278" spans="1:11" x14ac:dyDescent="0.25">
      <c r="A278" s="7"/>
      <c r="B278" s="7"/>
      <c r="C278" s="7"/>
      <c r="D278" s="7"/>
      <c r="E278" s="7"/>
      <c r="F278" s="7"/>
      <c r="G278" s="297"/>
      <c r="H278" s="8"/>
      <c r="I278" s="9"/>
      <c r="J278" s="10"/>
      <c r="K278" s="7"/>
    </row>
    <row r="279" spans="1:11" x14ac:dyDescent="0.25">
      <c r="A279" s="7"/>
      <c r="B279" s="7"/>
      <c r="C279" s="7"/>
      <c r="D279" s="7"/>
      <c r="E279" s="7"/>
      <c r="F279" s="7"/>
      <c r="G279" s="297"/>
      <c r="H279" s="8"/>
      <c r="I279" s="9"/>
      <c r="J279" s="10"/>
      <c r="K279" s="7"/>
    </row>
    <row r="280" spans="1:11" x14ac:dyDescent="0.25">
      <c r="A280" s="7"/>
      <c r="B280" s="7"/>
      <c r="C280" s="7"/>
      <c r="D280" s="7"/>
      <c r="E280" s="7"/>
      <c r="F280" s="7"/>
      <c r="G280" s="297"/>
      <c r="H280" s="8"/>
      <c r="I280" s="9"/>
      <c r="J280" s="10"/>
      <c r="K280" s="7"/>
    </row>
    <row r="281" spans="1:11" x14ac:dyDescent="0.25">
      <c r="A281" s="7"/>
      <c r="B281" s="7"/>
      <c r="C281" s="7"/>
      <c r="D281" s="7"/>
      <c r="E281" s="7"/>
      <c r="F281" s="7"/>
      <c r="G281" s="297"/>
      <c r="H281" s="8"/>
      <c r="I281" s="9"/>
      <c r="J281" s="10"/>
      <c r="K281" s="7"/>
    </row>
    <row r="282" spans="1:11" x14ac:dyDescent="0.25">
      <c r="A282" s="7"/>
      <c r="B282" s="7"/>
      <c r="C282" s="7"/>
      <c r="D282" s="7"/>
      <c r="E282" s="7"/>
      <c r="F282" s="7"/>
      <c r="G282" s="297"/>
      <c r="H282" s="8"/>
      <c r="I282" s="9"/>
      <c r="J282" s="10"/>
      <c r="K282" s="7"/>
    </row>
    <row r="283" spans="1:11" x14ac:dyDescent="0.25">
      <c r="A283" s="7"/>
      <c r="B283" s="7"/>
      <c r="C283" s="7"/>
      <c r="D283" s="7"/>
      <c r="E283" s="7"/>
      <c r="F283" s="7"/>
      <c r="G283" s="297"/>
      <c r="H283" s="8"/>
      <c r="I283" s="9"/>
      <c r="J283" s="10"/>
      <c r="K283" s="7"/>
    </row>
    <row r="284" spans="1:11" x14ac:dyDescent="0.25">
      <c r="A284" s="7"/>
      <c r="B284" s="7"/>
      <c r="C284" s="7"/>
      <c r="D284" s="7"/>
      <c r="E284" s="7"/>
      <c r="F284" s="7"/>
      <c r="G284" s="297"/>
      <c r="H284" s="8"/>
      <c r="I284" s="9"/>
      <c r="J284" s="10"/>
      <c r="K284" s="7"/>
    </row>
    <row r="285" spans="1:11" x14ac:dyDescent="0.25">
      <c r="A285" s="7"/>
      <c r="B285" s="7"/>
      <c r="C285" s="7"/>
      <c r="D285" s="7"/>
      <c r="E285" s="7"/>
      <c r="F285" s="7"/>
      <c r="G285" s="297"/>
      <c r="H285" s="8"/>
      <c r="I285" s="9"/>
      <c r="J285" s="10"/>
      <c r="K285" s="7"/>
    </row>
    <row r="286" spans="1:11" x14ac:dyDescent="0.25">
      <c r="A286" s="7"/>
      <c r="B286" s="7"/>
      <c r="C286" s="7"/>
      <c r="D286" s="7"/>
      <c r="E286" s="7"/>
      <c r="F286" s="7"/>
      <c r="G286" s="297"/>
      <c r="H286" s="8"/>
      <c r="I286" s="9"/>
      <c r="J286" s="10"/>
      <c r="K286" s="7"/>
    </row>
    <row r="287" spans="1:11" x14ac:dyDescent="0.25">
      <c r="A287" s="7"/>
      <c r="B287" s="7"/>
      <c r="C287" s="7"/>
      <c r="D287" s="7"/>
      <c r="E287" s="7"/>
      <c r="F287" s="7"/>
      <c r="G287" s="297"/>
      <c r="H287" s="8"/>
      <c r="I287" s="9"/>
      <c r="J287" s="10"/>
      <c r="K287" s="7"/>
    </row>
    <row r="288" spans="1:11" x14ac:dyDescent="0.25">
      <c r="A288" s="7"/>
      <c r="B288" s="7"/>
      <c r="C288" s="7"/>
      <c r="D288" s="7"/>
      <c r="E288" s="7"/>
      <c r="F288" s="7"/>
      <c r="G288" s="297"/>
      <c r="H288" s="8"/>
      <c r="I288" s="9"/>
      <c r="J288" s="10"/>
      <c r="K288" s="7"/>
    </row>
    <row r="289" spans="1:11" x14ac:dyDescent="0.25">
      <c r="A289" s="7"/>
      <c r="B289" s="7"/>
      <c r="C289" s="7"/>
      <c r="D289" s="7"/>
      <c r="E289" s="7"/>
      <c r="F289" s="7"/>
      <c r="G289" s="297"/>
      <c r="H289" s="8"/>
      <c r="I289" s="9"/>
      <c r="J289" s="10"/>
      <c r="K289" s="7"/>
    </row>
    <row r="290" spans="1:11" x14ac:dyDescent="0.25">
      <c r="A290" s="7"/>
      <c r="B290" s="7"/>
      <c r="C290" s="7"/>
      <c r="D290" s="7"/>
      <c r="E290" s="7"/>
      <c r="F290" s="7"/>
      <c r="G290" s="297"/>
      <c r="H290" s="8"/>
      <c r="I290" s="9"/>
      <c r="J290" s="10"/>
      <c r="K290" s="7"/>
    </row>
    <row r="291" spans="1:11" x14ac:dyDescent="0.25">
      <c r="A291" s="7"/>
      <c r="B291" s="7"/>
      <c r="C291" s="7"/>
      <c r="D291" s="7"/>
      <c r="E291" s="7"/>
      <c r="F291" s="7"/>
      <c r="G291" s="297"/>
      <c r="H291" s="8"/>
      <c r="I291" s="9"/>
      <c r="J291" s="10"/>
      <c r="K291" s="7"/>
    </row>
    <row r="292" spans="1:11" x14ac:dyDescent="0.25">
      <c r="A292" s="7"/>
      <c r="B292" s="7"/>
      <c r="C292" s="7"/>
      <c r="D292" s="7"/>
      <c r="E292" s="7"/>
      <c r="F292" s="7"/>
      <c r="G292" s="297"/>
      <c r="H292" s="8"/>
      <c r="I292" s="9"/>
      <c r="J292" s="10"/>
      <c r="K292" s="7"/>
    </row>
    <row r="293" spans="1:11" x14ac:dyDescent="0.25">
      <c r="A293" s="7"/>
      <c r="B293" s="7"/>
      <c r="C293" s="7"/>
      <c r="D293" s="7"/>
      <c r="E293" s="7"/>
      <c r="F293" s="7"/>
      <c r="G293" s="297"/>
      <c r="H293" s="8"/>
      <c r="I293" s="9"/>
      <c r="J293" s="10"/>
      <c r="K293" s="7"/>
    </row>
    <row r="294" spans="1:11" x14ac:dyDescent="0.25">
      <c r="A294" s="7"/>
      <c r="B294" s="7"/>
      <c r="C294" s="7"/>
      <c r="D294" s="7"/>
      <c r="E294" s="7"/>
      <c r="F294" s="7"/>
      <c r="G294" s="297"/>
      <c r="H294" s="8"/>
      <c r="I294" s="9"/>
      <c r="J294" s="10"/>
      <c r="K294" s="7"/>
    </row>
    <row r="295" spans="1:11" x14ac:dyDescent="0.25">
      <c r="A295" s="7"/>
      <c r="B295" s="7"/>
      <c r="C295" s="7"/>
      <c r="D295" s="7"/>
      <c r="E295" s="7"/>
      <c r="F295" s="7"/>
      <c r="G295" s="297"/>
      <c r="H295" s="8"/>
      <c r="I295" s="9"/>
      <c r="J295" s="10"/>
      <c r="K295" s="7"/>
    </row>
    <row r="296" spans="1:11" x14ac:dyDescent="0.25">
      <c r="A296" s="7"/>
      <c r="B296" s="7"/>
      <c r="C296" s="7"/>
      <c r="D296" s="7"/>
      <c r="E296" s="7"/>
      <c r="F296" s="7"/>
      <c r="G296" s="297"/>
      <c r="H296" s="8"/>
      <c r="I296" s="9"/>
      <c r="J296" s="10"/>
      <c r="K296" s="7"/>
    </row>
    <row r="297" spans="1:11" x14ac:dyDescent="0.25">
      <c r="A297" s="7"/>
      <c r="B297" s="7"/>
      <c r="C297" s="7"/>
      <c r="D297" s="7"/>
      <c r="E297" s="7"/>
      <c r="F297" s="7"/>
      <c r="G297" s="297"/>
      <c r="H297" s="8"/>
      <c r="I297" s="9"/>
      <c r="J297" s="10"/>
      <c r="K297" s="7"/>
    </row>
    <row r="298" spans="1:11" x14ac:dyDescent="0.25">
      <c r="A298" s="7"/>
      <c r="B298" s="7"/>
      <c r="C298" s="7"/>
      <c r="D298" s="7"/>
      <c r="E298" s="7"/>
      <c r="F298" s="7"/>
      <c r="G298" s="297"/>
      <c r="H298" s="8"/>
      <c r="I298" s="9"/>
      <c r="J298" s="10"/>
      <c r="K298" s="7"/>
    </row>
    <row r="299" spans="1:11" x14ac:dyDescent="0.25">
      <c r="A299" s="7"/>
      <c r="B299" s="7"/>
      <c r="C299" s="7"/>
      <c r="D299" s="7"/>
      <c r="E299" s="7"/>
      <c r="F299" s="7"/>
      <c r="G299" s="297"/>
      <c r="H299" s="8"/>
      <c r="I299" s="9"/>
      <c r="J299" s="10"/>
      <c r="K299" s="7"/>
    </row>
    <row r="300" spans="1:11" x14ac:dyDescent="0.25">
      <c r="A300" s="7"/>
      <c r="B300" s="7"/>
      <c r="C300" s="7"/>
      <c r="D300" s="7"/>
      <c r="E300" s="7"/>
      <c r="F300" s="7"/>
      <c r="G300" s="297"/>
      <c r="H300" s="8"/>
      <c r="I300" s="9"/>
      <c r="J300" s="10"/>
      <c r="K300" s="7"/>
    </row>
    <row r="301" spans="1:11" x14ac:dyDescent="0.25">
      <c r="A301" s="7"/>
      <c r="B301" s="7"/>
      <c r="C301" s="7"/>
      <c r="D301" s="7"/>
      <c r="E301" s="7"/>
      <c r="F301" s="7"/>
      <c r="G301" s="297"/>
      <c r="H301" s="8"/>
      <c r="I301" s="9"/>
      <c r="J301" s="10"/>
      <c r="K301" s="7"/>
    </row>
    <row r="302" spans="1:11" x14ac:dyDescent="0.25">
      <c r="A302" s="7"/>
      <c r="B302" s="7"/>
      <c r="C302" s="7"/>
      <c r="D302" s="7"/>
      <c r="E302" s="7"/>
      <c r="F302" s="7"/>
      <c r="G302" s="297"/>
      <c r="H302" s="8"/>
      <c r="I302" s="9"/>
      <c r="J302" s="10"/>
      <c r="K302" s="7"/>
    </row>
    <row r="303" spans="1:11" x14ac:dyDescent="0.25">
      <c r="A303" s="7"/>
      <c r="B303" s="7"/>
      <c r="C303" s="7"/>
      <c r="D303" s="7"/>
      <c r="E303" s="7"/>
      <c r="F303" s="7"/>
      <c r="G303" s="297"/>
      <c r="H303" s="8"/>
      <c r="I303" s="9"/>
      <c r="J303" s="10"/>
      <c r="K303" s="7"/>
    </row>
    <row r="304" spans="1:11" x14ac:dyDescent="0.25">
      <c r="A304" s="7"/>
      <c r="B304" s="7"/>
      <c r="C304" s="7"/>
      <c r="D304" s="7"/>
      <c r="E304" s="7"/>
      <c r="F304" s="7"/>
      <c r="G304" s="297"/>
      <c r="H304" s="8"/>
      <c r="I304" s="9"/>
      <c r="J304" s="10"/>
      <c r="K304" s="7"/>
    </row>
    <row r="305" spans="1:11" x14ac:dyDescent="0.25">
      <c r="A305" s="7"/>
      <c r="B305" s="7"/>
      <c r="C305" s="7"/>
      <c r="D305" s="7"/>
      <c r="E305" s="7"/>
      <c r="F305" s="7"/>
      <c r="G305" s="297"/>
      <c r="H305" s="8"/>
      <c r="I305" s="9"/>
      <c r="J305" s="10"/>
      <c r="K305" s="7"/>
    </row>
    <row r="306" spans="1:11" x14ac:dyDescent="0.25">
      <c r="A306" s="7"/>
      <c r="B306" s="7"/>
      <c r="C306" s="7"/>
      <c r="D306" s="7"/>
      <c r="E306" s="7"/>
      <c r="F306" s="7"/>
      <c r="G306" s="297"/>
      <c r="H306" s="8"/>
      <c r="I306" s="9"/>
      <c r="J306" s="10"/>
      <c r="K306" s="7"/>
    </row>
  </sheetData>
  <conditionalFormatting sqref="I6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{AED1CDBA-249D-4BF3-A4C7-836A06F5DFF6}</x14:id>
        </ext>
      </extLst>
    </cfRule>
  </conditionalFormatting>
  <conditionalFormatting sqref="I101:I113 I61:I99 I239 I1:I59 I152:I237 I241:I242 I115:I149 I261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{FB5A0BCD-7331-429A-8F08-A402347BA908}</x14:id>
        </ext>
      </extLst>
    </cfRule>
  </conditionalFormatting>
  <conditionalFormatting sqref="I243:I260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{AEC54280-46F3-4A7B-9AC3-0FAE44F99CB5}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{319E20E7-06DB-4C94-98F4-7670CD942967}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D1CDBA-249D-4BF3-A4C7-836A06F5DF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FB5A0BCD-7331-429A-8F08-A402347BA90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I239 I1:I59 I152:I237 I241:I242 I115:I149 I261:I268</xm:sqref>
        </x14:conditionalFormatting>
        <x14:conditionalFormatting xmlns:xm="http://schemas.microsoft.com/office/excel/2006/main">
          <x14:cfRule type="dataBar" id="{AEC54280-46F3-4A7B-9AC3-0FAE44F99CB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319E20E7-06DB-4C94-98F4-7670CD94296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FA77-99E2-4E7B-8287-AAB0BAF9A61C}">
  <sheetPr>
    <tabColor rgb="FF00B050"/>
  </sheetPr>
  <dimension ref="A1:U269"/>
  <sheetViews>
    <sheetView showGridLines="0" workbookViewId="0">
      <pane xSplit="2" topLeftCell="C1" activePane="topRight" state="frozen"/>
      <selection pane="topRight" activeCell="A15" sqref="A15"/>
    </sheetView>
  </sheetViews>
  <sheetFormatPr defaultRowHeight="15" x14ac:dyDescent="0.25"/>
  <cols>
    <col min="1" max="1" width="38.7109375" customWidth="1"/>
    <col min="2" max="2" width="18.28515625" customWidth="1"/>
    <col min="3" max="3" width="12.85546875" customWidth="1"/>
    <col min="4" max="4" width="9.42578125" customWidth="1"/>
    <col min="5" max="5" width="8" customWidth="1"/>
    <col min="6" max="6" width="10" style="5" customWidth="1"/>
    <col min="7" max="7" width="8.28515625" style="285" customWidth="1"/>
    <col min="8" max="8" width="16.85546875" style="1" customWidth="1"/>
    <col min="9" max="9" width="16.140625" style="2" customWidth="1"/>
    <col min="10" max="10" width="16.42578125" style="3" customWidth="1"/>
    <col min="11" max="11" width="10.28515625" customWidth="1"/>
    <col min="15" max="15" width="12.7109375" style="285" bestFit="1" customWidth="1"/>
    <col min="20" max="20" width="9.140625" style="285"/>
    <col min="21" max="21" width="22" customWidth="1"/>
  </cols>
  <sheetData>
    <row r="1" spans="1:21" ht="15.75" thickBot="1" x14ac:dyDescent="0.3">
      <c r="A1" s="12" t="s">
        <v>259</v>
      </c>
      <c r="B1" s="13"/>
      <c r="C1" s="14"/>
      <c r="D1" s="15"/>
      <c r="E1" s="16"/>
      <c r="F1" s="264"/>
      <c r="G1" s="273"/>
      <c r="H1" s="19"/>
      <c r="I1" s="12"/>
      <c r="J1" s="20"/>
      <c r="K1" s="12"/>
      <c r="L1" s="21"/>
      <c r="M1" s="22"/>
      <c r="N1" s="23"/>
      <c r="O1" s="286"/>
      <c r="P1" s="12"/>
      <c r="Q1" s="21"/>
      <c r="R1" s="22"/>
      <c r="S1" s="23"/>
      <c r="T1" s="286"/>
      <c r="U1" s="22"/>
    </row>
    <row r="2" spans="1:21" ht="15.75" thickBot="1" x14ac:dyDescent="0.3">
      <c r="A2" s="25" t="s">
        <v>143</v>
      </c>
      <c r="B2" s="26" t="s">
        <v>130</v>
      </c>
      <c r="C2" s="27" t="s">
        <v>5</v>
      </c>
      <c r="D2" s="28" t="s">
        <v>147</v>
      </c>
      <c r="E2" s="29" t="s">
        <v>149</v>
      </c>
      <c r="F2" s="30" t="s">
        <v>148</v>
      </c>
      <c r="G2" s="274" t="s">
        <v>6</v>
      </c>
      <c r="H2" s="32" t="s">
        <v>0</v>
      </c>
      <c r="I2" s="33" t="s">
        <v>1</v>
      </c>
      <c r="J2" s="34" t="s">
        <v>131</v>
      </c>
      <c r="K2" s="33" t="s">
        <v>151</v>
      </c>
      <c r="L2" s="32" t="s">
        <v>165</v>
      </c>
      <c r="M2" s="35" t="s">
        <v>166</v>
      </c>
      <c r="N2" s="26" t="s">
        <v>168</v>
      </c>
      <c r="O2" s="287" t="s">
        <v>2</v>
      </c>
      <c r="P2" s="33" t="s">
        <v>152</v>
      </c>
      <c r="Q2" s="32" t="s">
        <v>153</v>
      </c>
      <c r="R2" s="35" t="s">
        <v>154</v>
      </c>
      <c r="S2" s="26" t="s">
        <v>155</v>
      </c>
      <c r="T2" s="287" t="s">
        <v>3</v>
      </c>
      <c r="U2" s="37" t="s">
        <v>4</v>
      </c>
    </row>
    <row r="3" spans="1:21" ht="15.75" thickBot="1" x14ac:dyDescent="0.3">
      <c r="A3" s="38"/>
      <c r="B3" s="30" t="s">
        <v>4</v>
      </c>
      <c r="C3" s="27"/>
      <c r="D3" s="28"/>
      <c r="E3" s="29"/>
      <c r="F3" s="30"/>
      <c r="G3" s="274"/>
      <c r="H3" s="28" t="s">
        <v>7</v>
      </c>
      <c r="I3" s="27" t="s">
        <v>7</v>
      </c>
      <c r="J3" s="40" t="s">
        <v>8</v>
      </c>
      <c r="K3" s="27" t="s">
        <v>9</v>
      </c>
      <c r="L3" s="28" t="s">
        <v>150</v>
      </c>
      <c r="M3" s="29" t="s">
        <v>167</v>
      </c>
      <c r="N3" s="30" t="s">
        <v>167</v>
      </c>
      <c r="O3" s="274" t="s">
        <v>9</v>
      </c>
      <c r="P3" s="27" t="s">
        <v>10</v>
      </c>
      <c r="Q3" s="28" t="s">
        <v>10</v>
      </c>
      <c r="R3" s="29" t="s">
        <v>10</v>
      </c>
      <c r="S3" s="30"/>
      <c r="T3" s="274" t="s">
        <v>10</v>
      </c>
      <c r="U3" s="41" t="s">
        <v>11</v>
      </c>
    </row>
    <row r="4" spans="1:21" x14ac:dyDescent="0.25">
      <c r="A4" s="42" t="s">
        <v>12</v>
      </c>
      <c r="B4" s="43"/>
      <c r="C4" s="44"/>
      <c r="D4" s="45"/>
      <c r="E4" s="46"/>
      <c r="F4" s="43"/>
      <c r="G4" s="275"/>
      <c r="H4" s="45"/>
      <c r="I4" s="44"/>
      <c r="J4" s="49"/>
      <c r="K4" s="44"/>
      <c r="L4" s="45"/>
      <c r="M4" s="46"/>
      <c r="N4" s="43"/>
      <c r="O4" s="275"/>
      <c r="P4" s="44"/>
      <c r="Q4" s="45"/>
      <c r="R4" s="46"/>
      <c r="S4" s="43"/>
      <c r="T4" s="275"/>
      <c r="U4" s="50"/>
    </row>
    <row r="5" spans="1:21" x14ac:dyDescent="0.25">
      <c r="A5" s="51" t="s">
        <v>141</v>
      </c>
      <c r="B5" s="52">
        <f>'DAY1'!H5</f>
        <v>0</v>
      </c>
      <c r="C5" s="53">
        <f>'DAY1'!C5+'DAY2'!C5+'DAY3'!C5+'DAY4'!C5+'DAY5'!C5+'DAY6'!C5+'DAY7'!C5+'DAY8'!C5+'DAY9'!C5+'DAY10'!C5+'DAY11'!C5+'DAY12'!C5+'DAY13'!C5+'DAY14'!C5+'DAY15'!C5+'DAY16'!C5+'DAY17'!C5+'DAY18'!C5+'DAY19'!C5+'DAY20'!C5+'DAY21'!C5+'DAY22'!C5+'DAY23'!C5+'DAY24'!C5+'DAY25'!C5+'DAY26'!C5+'DAY27'!C5+'DAY28'!C5+'DAY29'!C5+'DAY30'!C5</f>
        <v>0</v>
      </c>
      <c r="D5" s="54">
        <f>'DAY1'!D5+'DAY2'!D5+'DAY3'!D5+'DAY4'!D5+'DAY5'!D5+'DAY6'!D5+'DAY7'!D5+'DAY8'!D5+'DAY9'!D5+'DAY10'!D5+'DAY11'!D5+'DAY12'!D5+'DAY13'!D5+'DAY14'!D5+'DAY15'!D5+'DAY16'!D5+'DAY17'!D5+'DAY18'!D5+'DAY19'!D5+'DAY20'!D5+'DAY21'!D5+'DAY22'!D5+'DAY23'!D5+'DAY24'!D5+'DAY25'!D5+'DAY26'!D5+'DAY27'!D5+'DAY28'!D5+'DAY29'!D5+'DAY30'!D5</f>
        <v>0</v>
      </c>
      <c r="E5" s="55">
        <f>'DAY1'!E5+'DAY2'!E5+'DAY3'!E5+'DAY4'!E5+'DAY5'!E5+'DAY6'!E5+'DAY7'!E5+'DAY8'!E5+'DAY9'!E5+'DAY10'!E5+'DAY11'!E5+'DAY12'!E5+'DAY13'!E5+'DAY14'!E5+'DAY15'!E5+'DAY16'!E5+'DAY17'!E5+'DAY18'!E5+'DAY19'!E5+'DAY20'!E5+'DAY21'!E5+'DAY22'!E5+'DAY23'!E5+'DAY24'!E5+'DAY25'!E5+'DAY26'!E5+'DAY27'!E5+'DAY28'!E5+'DAY29'!E5+'DAY30'!E5</f>
        <v>0</v>
      </c>
      <c r="F5" s="52">
        <f>'DAY1'!F5+'DAY2'!F5+'DAY3'!F5+'DAY4'!F5+'DAY5'!F5+'DAY6'!F5+'DAY7'!F5+'DAY8'!F5+'DAY9'!F5+'DAY10'!F5+'DAY11'!F5+'DAY12'!F5+'DAY13'!F5+'DAY14'!F5+'DAY15'!F5+'DAY16'!F5+'DAY17'!F5+'DAY18'!F5+'DAY19'!F5+'DAY20'!F5+'DAY21'!F5+'DAY22'!F5+'DAY23'!F5+'DAY24'!F5+'DAY25'!F5+'DAY26'!F5+'DAY27'!F5+'DAY28'!F5+'DAY29'!F5+'DAY30'!F5</f>
        <v>0</v>
      </c>
      <c r="G5" s="276">
        <f>'DAY1'!G5+'DAY2'!G5+'DAY3'!G5+'DAY4'!G5+'DAY5'!G5+'DAY6'!G5+'DAY7'!G5+'DAY8'!G5+'DAY9'!G5+'DAY10'!G5+'DAY11'!G5+'DAY12'!G5+'DAY13'!G5+'DAY14'!G5+'DAY15'!G5+'DAY16'!G5+'DAY17'!G5+'DAY18'!G5+'DAY19'!G5+'DAY20'!G5+'DAY21'!G5+'DAY22'!G5+'DAY23'!G5+'DAY24'!G5+'DAY25'!G5+'DAY26'!G5+'DAY27'!G5+'DAY28'!G5+'DAY29'!G5+'DAY30'!G5</f>
        <v>0</v>
      </c>
      <c r="H5" s="54">
        <f>+(Table134[[#This Row],[OPENING ]]+Table134[[#This Row],[RECEIPTS]]+Table134[[#This Row],[RETURNS]])-(Table134[[#This Row],[ISSUES]]+Table134[[#This Row],[EXCHANGED]]+Table134[[#This Row],[SALES]])</f>
        <v>0</v>
      </c>
      <c r="I5" s="53">
        <v>0</v>
      </c>
      <c r="J5" s="58">
        <f>+Table134[[#This Row],[PHYSICAL]]-Table134[[#This Row],[THEORETICAL]]</f>
        <v>0</v>
      </c>
      <c r="K5" s="53">
        <f>+Table134[[#This Row],[RECEIPTS]]</f>
        <v>0</v>
      </c>
      <c r="L5" s="54">
        <f>+Table134[[#This Row],[RETURNS]]</f>
        <v>0</v>
      </c>
      <c r="M5" s="55">
        <f>+Table134[[#This Row],[EXCHANGED]]</f>
        <v>0</v>
      </c>
      <c r="N5" s="52">
        <f>+Table134[[#This Row],[SALES]]</f>
        <v>0</v>
      </c>
      <c r="O5" s="276">
        <f>+Table134[[#This Row],[ISSUES]]</f>
        <v>0</v>
      </c>
      <c r="P5" s="53">
        <f>Table134[[#This Row],[RECEIPTS TO]]/30</f>
        <v>0</v>
      </c>
      <c r="Q5" s="54">
        <f>+Table134[[#This Row],[RETURNS ]]/30</f>
        <v>0</v>
      </c>
      <c r="R5" s="55">
        <f>+Table134[[#This Row],[EXCHANGED TO]]/30</f>
        <v>0</v>
      </c>
      <c r="S5" s="52">
        <f>+Table134[[#This Row],[SALES TO]]/30</f>
        <v>0</v>
      </c>
      <c r="T5" s="276">
        <f>+Table134[[#This Row],[ISSUES TO]]/30</f>
        <v>0</v>
      </c>
      <c r="U5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6" spans="1:21" x14ac:dyDescent="0.25">
      <c r="A6" s="51" t="s">
        <v>13</v>
      </c>
      <c r="B6" s="52">
        <f>'DAY1'!H6</f>
        <v>0</v>
      </c>
      <c r="C6" s="53">
        <f>'DAY1'!C6+'DAY2'!C6+'DAY3'!C6+'DAY4'!C6+'DAY5'!C6+'DAY6'!C6+'DAY7'!C6+'DAY8'!C6+'DAY9'!C6+'DAY10'!C6+'DAY11'!C6+'DAY12'!C6+'DAY13'!C6+'DAY14'!C6+'DAY15'!C6+'DAY16'!C6+'DAY17'!C6+'DAY18'!C6+'DAY19'!C6+'DAY20'!C6+'DAY21'!C6+'DAY22'!C6+'DAY23'!C6+'DAY24'!C6+'DAY25'!C6+'DAY26'!C6+'DAY27'!C6+'DAY28'!C6+'DAY29'!C6+'DAY30'!C6</f>
        <v>0</v>
      </c>
      <c r="D6" s="54">
        <f>'DAY1'!D6+'DAY2'!D6+'DAY3'!D6+'DAY4'!D6+'DAY5'!D6+'DAY6'!D6+'DAY7'!D6+'DAY8'!D6+'DAY9'!D6+'DAY10'!D6+'DAY11'!D6+'DAY12'!D6+'DAY13'!D6+'DAY14'!D6+'DAY15'!D6+'DAY16'!D6+'DAY17'!D6+'DAY18'!D6+'DAY19'!D6+'DAY20'!D6+'DAY21'!D6+'DAY22'!D6+'DAY23'!D6+'DAY24'!D6+'DAY25'!D6+'DAY26'!D6+'DAY27'!D6+'DAY28'!D6+'DAY29'!D6+'DAY30'!D6</f>
        <v>0</v>
      </c>
      <c r="E6" s="55">
        <f>'DAY1'!E6+'DAY2'!E6+'DAY3'!E6+'DAY4'!E6+'DAY5'!E6+'DAY6'!E6+'DAY7'!E6+'DAY8'!E6+'DAY9'!E6+'DAY10'!E6+'DAY11'!E6+'DAY12'!E6+'DAY13'!E6+'DAY14'!E6+'DAY15'!E6+'DAY16'!E6+'DAY17'!E6+'DAY18'!E6+'DAY19'!E6+'DAY20'!E6+'DAY21'!E6+'DAY22'!E6+'DAY23'!E6+'DAY24'!E6+'DAY25'!E6+'DAY26'!E6+'DAY27'!E6+'DAY28'!E6+'DAY29'!E6+'DAY30'!E6</f>
        <v>0</v>
      </c>
      <c r="F6" s="52">
        <f>'DAY1'!F6+'DAY2'!F6+'DAY3'!F6+'DAY4'!F6+'DAY5'!F6+'DAY6'!F6+'DAY7'!F6+'DAY8'!F6+'DAY9'!F6+'DAY10'!F6+'DAY11'!F6+'DAY12'!F6+'DAY13'!F6+'DAY14'!F6+'DAY15'!F6+'DAY16'!F6+'DAY17'!F6+'DAY18'!F6+'DAY19'!F6+'DAY20'!F6+'DAY21'!F6+'DAY22'!F6+'DAY23'!F6+'DAY24'!F6+'DAY25'!F6+'DAY26'!F6+'DAY27'!F6+'DAY28'!F6+'DAY29'!F6+'DAY30'!F6</f>
        <v>0</v>
      </c>
      <c r="G6" s="276">
        <f>'DAY1'!G6+'DAY2'!G6+'DAY3'!G6+'DAY4'!G6+'DAY5'!G6+'DAY6'!G6+'DAY7'!G6+'DAY8'!G6+'DAY9'!G6+'DAY10'!G6+'DAY11'!G6+'DAY12'!G6+'DAY13'!G6+'DAY14'!G6+'DAY15'!G6+'DAY16'!G6+'DAY17'!G6+'DAY18'!G6+'DAY19'!G6+'DAY20'!G6+'DAY21'!G6+'DAY22'!G6+'DAY23'!G6+'DAY24'!G6+'DAY25'!G6+'DAY26'!G6+'DAY27'!G6+'DAY28'!G6+'DAY29'!G6+'DAY30'!G6</f>
        <v>0</v>
      </c>
      <c r="H6" s="54">
        <f>+(Table134[[#This Row],[OPENING ]]+Table134[[#This Row],[RECEIPTS]]+Table134[[#This Row],[RETURNS]])-(Table134[[#This Row],[ISSUES]]+Table134[[#This Row],[EXCHANGED]]+Table134[[#This Row],[SALES]])</f>
        <v>0</v>
      </c>
      <c r="I6" s="53">
        <v>0</v>
      </c>
      <c r="J6" s="58">
        <f>+Table134[[#This Row],[PHYSICAL]]-Table134[[#This Row],[THEORETICAL]]</f>
        <v>0</v>
      </c>
      <c r="K6" s="53">
        <f>+Table134[[#This Row],[RECEIPTS]]</f>
        <v>0</v>
      </c>
      <c r="L6" s="54">
        <f>+Table134[[#This Row],[RETURNS]]</f>
        <v>0</v>
      </c>
      <c r="M6" s="55">
        <f>+Table134[[#This Row],[EXCHANGED]]</f>
        <v>0</v>
      </c>
      <c r="N6" s="52">
        <f>+Table134[[#This Row],[SALES]]</f>
        <v>0</v>
      </c>
      <c r="O6" s="276">
        <f>+Table134[[#This Row],[ISSUES]]</f>
        <v>0</v>
      </c>
      <c r="P6" s="53">
        <f>Table134[[#This Row],[RECEIPTS TO]]/30</f>
        <v>0</v>
      </c>
      <c r="Q6" s="54">
        <f>+Table134[[#This Row],[RETURNS ]]/30</f>
        <v>0</v>
      </c>
      <c r="R6" s="55">
        <f>+Table134[[#This Row],[EXCHANGED TO]]/30</f>
        <v>0</v>
      </c>
      <c r="S6" s="52">
        <f>+Table134[[#This Row],[SALES TO]]/30</f>
        <v>0</v>
      </c>
      <c r="T6" s="276">
        <f>+Table134[[#This Row],[ISSUES TO]]/30</f>
        <v>0</v>
      </c>
      <c r="U6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7" spans="1:21" x14ac:dyDescent="0.25">
      <c r="A7" s="51" t="s">
        <v>14</v>
      </c>
      <c r="B7" s="52">
        <f>'DAY1'!H7</f>
        <v>0</v>
      </c>
      <c r="C7" s="53">
        <f>'DAY1'!C7+'DAY2'!C7+'DAY3'!C7+'DAY4'!C7+'DAY5'!C7+'DAY6'!C7+'DAY7'!C7+'DAY8'!C7+'DAY9'!C7+'DAY10'!C7+'DAY11'!C7+'DAY12'!C7+'DAY13'!C7+'DAY14'!C7+'DAY15'!C7+'DAY16'!C7+'DAY17'!C7+'DAY18'!C7+'DAY19'!C7+'DAY20'!C7+'DAY21'!C7+'DAY22'!C7+'DAY23'!C7+'DAY24'!C7+'DAY25'!C7+'DAY26'!C7+'DAY27'!C7+'DAY28'!C7+'DAY29'!C7+'DAY30'!C7</f>
        <v>0</v>
      </c>
      <c r="D7" s="54">
        <f>'DAY1'!D7+'DAY2'!D7+'DAY3'!D7+'DAY4'!D7+'DAY5'!D7+'DAY6'!D7+'DAY7'!D7+'DAY8'!D7+'DAY9'!D7+'DAY10'!D7+'DAY11'!D7+'DAY12'!D7+'DAY13'!D7+'DAY14'!D7+'DAY15'!D7+'DAY16'!D7+'DAY17'!D7+'DAY18'!D7+'DAY19'!D7+'DAY20'!D7+'DAY21'!D7+'DAY22'!D7+'DAY23'!D7+'DAY24'!D7+'DAY25'!D7+'DAY26'!D7+'DAY27'!D7+'DAY28'!D7+'DAY29'!D7+'DAY30'!D7</f>
        <v>0</v>
      </c>
      <c r="E7" s="55">
        <f>'DAY1'!E7+'DAY2'!E7+'DAY3'!E7+'DAY4'!E7+'DAY5'!E7+'DAY6'!E7+'DAY7'!E7+'DAY8'!E7+'DAY9'!E7+'DAY10'!E7+'DAY11'!E7+'DAY12'!E7+'DAY13'!E7+'DAY14'!E7+'DAY15'!E7+'DAY16'!E7+'DAY17'!E7+'DAY18'!E7+'DAY19'!E7+'DAY20'!E7+'DAY21'!E7+'DAY22'!E7+'DAY23'!E7+'DAY24'!E7+'DAY25'!E7+'DAY26'!E7+'DAY27'!E7+'DAY28'!E7+'DAY29'!E7+'DAY30'!E7</f>
        <v>0</v>
      </c>
      <c r="F7" s="52">
        <f>'DAY1'!F7+'DAY2'!F7+'DAY3'!F7+'DAY4'!F7+'DAY5'!F7+'DAY6'!F7+'DAY7'!F7+'DAY8'!F7+'DAY9'!F7+'DAY10'!F7+'DAY11'!F7+'DAY12'!F7+'DAY13'!F7+'DAY14'!F7+'DAY15'!F7+'DAY16'!F7+'DAY17'!F7+'DAY18'!F7+'DAY19'!F7+'DAY20'!F7+'DAY21'!F7+'DAY22'!F7+'DAY23'!F7+'DAY24'!F7+'DAY25'!F7+'DAY26'!F7+'DAY27'!F7+'DAY28'!F7+'DAY29'!F7+'DAY30'!F7</f>
        <v>0</v>
      </c>
      <c r="G7" s="276">
        <f>'DAY1'!G7+'DAY2'!G7+'DAY3'!G7+'DAY4'!G7+'DAY5'!G7+'DAY6'!G7+'DAY7'!G7+'DAY8'!G7+'DAY9'!G7+'DAY10'!G7+'DAY11'!G7+'DAY12'!G7+'DAY13'!G7+'DAY14'!G7+'DAY15'!G7+'DAY16'!G7+'DAY17'!G7+'DAY18'!G7+'DAY19'!G7+'DAY20'!G7+'DAY21'!G7+'DAY22'!G7+'DAY23'!G7+'DAY24'!G7+'DAY25'!G7+'DAY26'!G7+'DAY27'!G7+'DAY28'!G7+'DAY29'!G7+'DAY30'!G7</f>
        <v>0</v>
      </c>
      <c r="H7" s="54">
        <f>+(Table134[[#This Row],[OPENING ]]+Table134[[#This Row],[RECEIPTS]]+Table134[[#This Row],[RETURNS]])-(Table134[[#This Row],[ISSUES]]+Table134[[#This Row],[EXCHANGED]]+Table134[[#This Row],[SALES]])</f>
        <v>0</v>
      </c>
      <c r="I7" s="53">
        <v>0</v>
      </c>
      <c r="J7" s="58">
        <f>+Table134[[#This Row],[PHYSICAL]]-Table134[[#This Row],[THEORETICAL]]</f>
        <v>0</v>
      </c>
      <c r="K7" s="53">
        <f>+Table134[[#This Row],[RECEIPTS]]</f>
        <v>0</v>
      </c>
      <c r="L7" s="54">
        <f>+Table134[[#This Row],[RETURNS]]</f>
        <v>0</v>
      </c>
      <c r="M7" s="55">
        <f>+Table134[[#This Row],[EXCHANGED]]</f>
        <v>0</v>
      </c>
      <c r="N7" s="52">
        <f>+Table134[[#This Row],[SALES]]</f>
        <v>0</v>
      </c>
      <c r="O7" s="276">
        <f>+Table134[[#This Row],[ISSUES]]</f>
        <v>0</v>
      </c>
      <c r="P7" s="53">
        <f>Table134[[#This Row],[RECEIPTS TO]]/30</f>
        <v>0</v>
      </c>
      <c r="Q7" s="54">
        <f>+Table134[[#This Row],[RETURNS ]]/30</f>
        <v>0</v>
      </c>
      <c r="R7" s="55">
        <f>+Table134[[#This Row],[EXCHANGED TO]]/30</f>
        <v>0</v>
      </c>
      <c r="S7" s="52">
        <f>+Table134[[#This Row],[SALES TO]]/30</f>
        <v>0</v>
      </c>
      <c r="T7" s="276">
        <f>+Table134[[#This Row],[ISSUES TO]]/30</f>
        <v>0</v>
      </c>
      <c r="U7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8" spans="1:21" x14ac:dyDescent="0.25">
      <c r="A8" s="51" t="s">
        <v>15</v>
      </c>
      <c r="B8" s="52">
        <f>'DAY1'!H8</f>
        <v>0</v>
      </c>
      <c r="C8" s="53">
        <f>'DAY1'!C8+'DAY2'!C8+'DAY3'!C8+'DAY4'!C8+'DAY5'!C8+'DAY6'!C8+'DAY7'!C8+'DAY8'!C8+'DAY9'!C8+'DAY10'!C8+'DAY11'!C8+'DAY12'!C8+'DAY13'!C8+'DAY14'!C8+'DAY15'!C8+'DAY16'!C8+'DAY17'!C8+'DAY18'!C8+'DAY19'!C8+'DAY20'!C8+'DAY21'!C8+'DAY22'!C8+'DAY23'!C8+'DAY24'!C8+'DAY25'!C8+'DAY26'!C8+'DAY27'!C8+'DAY28'!C8+'DAY29'!C8+'DAY30'!C8</f>
        <v>0</v>
      </c>
      <c r="D8" s="54">
        <f>'DAY1'!D8+'DAY2'!D8+'DAY3'!D8+'DAY4'!D8+'DAY5'!D8+'DAY6'!D8+'DAY7'!D8+'DAY8'!D8+'DAY9'!D8+'DAY10'!D8+'DAY11'!D8+'DAY12'!D8+'DAY13'!D8+'DAY14'!D8+'DAY15'!D8+'DAY16'!D8+'DAY17'!D8+'DAY18'!D8+'DAY19'!D8+'DAY20'!D8+'DAY21'!D8+'DAY22'!D8+'DAY23'!D8+'DAY24'!D8+'DAY25'!D8+'DAY26'!D8+'DAY27'!D8+'DAY28'!D8+'DAY29'!D8+'DAY30'!D8</f>
        <v>0</v>
      </c>
      <c r="E8" s="55">
        <f>'DAY1'!E8+'DAY2'!E8+'DAY3'!E8+'DAY4'!E8+'DAY5'!E8+'DAY6'!E8+'DAY7'!E8+'DAY8'!E8+'DAY9'!E8+'DAY10'!E8+'DAY11'!E8+'DAY12'!E8+'DAY13'!E8+'DAY14'!E8+'DAY15'!E8+'DAY16'!E8+'DAY17'!E8+'DAY18'!E8+'DAY19'!E8+'DAY20'!E8+'DAY21'!E8+'DAY22'!E8+'DAY23'!E8+'DAY24'!E8+'DAY25'!E8+'DAY26'!E8+'DAY27'!E8+'DAY28'!E8+'DAY29'!E8+'DAY30'!E8</f>
        <v>0</v>
      </c>
      <c r="F8" s="52">
        <f>'DAY1'!F8+'DAY2'!F8+'DAY3'!F8+'DAY4'!F8+'DAY5'!F8+'DAY6'!F8+'DAY7'!F8+'DAY8'!F8+'DAY9'!F8+'DAY10'!F8+'DAY11'!F8+'DAY12'!F8+'DAY13'!F8+'DAY14'!F8+'DAY15'!F8+'DAY16'!F8+'DAY17'!F8+'DAY18'!F8+'DAY19'!F8+'DAY20'!F8+'DAY21'!F8+'DAY22'!F8+'DAY23'!F8+'DAY24'!F8+'DAY25'!F8+'DAY26'!F8+'DAY27'!F8+'DAY28'!F8+'DAY29'!F8+'DAY30'!F8</f>
        <v>0</v>
      </c>
      <c r="G8" s="276">
        <f>'DAY1'!G8+'DAY2'!G8+'DAY3'!G8+'DAY4'!G8+'DAY5'!G8+'DAY6'!G8+'DAY7'!G8+'DAY8'!G8+'DAY9'!G8+'DAY10'!G8+'DAY11'!G8+'DAY12'!G8+'DAY13'!G8+'DAY14'!G8+'DAY15'!G8+'DAY16'!G8+'DAY17'!G8+'DAY18'!G8+'DAY19'!G8+'DAY20'!G8+'DAY21'!G8+'DAY22'!G8+'DAY23'!G8+'DAY24'!G8+'DAY25'!G8+'DAY26'!G8+'DAY27'!G8+'DAY28'!G8+'DAY29'!G8+'DAY30'!G8</f>
        <v>0</v>
      </c>
      <c r="H8" s="54">
        <f>+(Table134[[#This Row],[OPENING ]]+Table134[[#This Row],[RECEIPTS]]+Table134[[#This Row],[RETURNS]])-(Table134[[#This Row],[ISSUES]]+Table134[[#This Row],[EXCHANGED]]+Table134[[#This Row],[SALES]])</f>
        <v>0</v>
      </c>
      <c r="I8" s="53">
        <v>0</v>
      </c>
      <c r="J8" s="58">
        <f>+Table134[[#This Row],[PHYSICAL]]-Table134[[#This Row],[THEORETICAL]]</f>
        <v>0</v>
      </c>
      <c r="K8" s="53">
        <f>+Table134[[#This Row],[RECEIPTS]]</f>
        <v>0</v>
      </c>
      <c r="L8" s="54">
        <f>+Table134[[#This Row],[RETURNS]]</f>
        <v>0</v>
      </c>
      <c r="M8" s="55">
        <f>+Table134[[#This Row],[EXCHANGED]]</f>
        <v>0</v>
      </c>
      <c r="N8" s="52">
        <f>+Table134[[#This Row],[SALES]]</f>
        <v>0</v>
      </c>
      <c r="O8" s="276">
        <f>+Table134[[#This Row],[ISSUES]]</f>
        <v>0</v>
      </c>
      <c r="P8" s="53">
        <f>Table134[[#This Row],[RECEIPTS TO]]/30</f>
        <v>0</v>
      </c>
      <c r="Q8" s="54">
        <f>+Table134[[#This Row],[RETURNS ]]/30</f>
        <v>0</v>
      </c>
      <c r="R8" s="55">
        <f>+Table134[[#This Row],[EXCHANGED TO]]/30</f>
        <v>0</v>
      </c>
      <c r="S8" s="52">
        <f>+Table134[[#This Row],[SALES TO]]/30</f>
        <v>0</v>
      </c>
      <c r="T8" s="276">
        <f>+Table134[[#This Row],[ISSUES TO]]/30</f>
        <v>0</v>
      </c>
      <c r="U8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9" spans="1:21" x14ac:dyDescent="0.25">
      <c r="A9" s="51" t="s">
        <v>16</v>
      </c>
      <c r="B9" s="52">
        <f>'DAY1'!H9</f>
        <v>0</v>
      </c>
      <c r="C9" s="53">
        <f>'DAY1'!C9+'DAY2'!C9+'DAY3'!C9+'DAY4'!C9+'DAY5'!C9+'DAY6'!C9+'DAY7'!C9+'DAY8'!C9+'DAY9'!C9+'DAY10'!C9+'DAY11'!C9+'DAY12'!C9+'DAY13'!C9+'DAY14'!C9+'DAY15'!C9+'DAY16'!C9+'DAY17'!C9+'DAY18'!C9+'DAY19'!C9+'DAY20'!C9+'DAY21'!C9+'DAY22'!C9+'DAY23'!C9+'DAY24'!C9+'DAY25'!C9+'DAY26'!C9+'DAY27'!C9+'DAY28'!C9+'DAY29'!C9+'DAY30'!C9</f>
        <v>0</v>
      </c>
      <c r="D9" s="54">
        <f>'DAY1'!D9+'DAY2'!D9+'DAY3'!D9+'DAY4'!D9+'DAY5'!D9+'DAY6'!D9+'DAY7'!D9+'DAY8'!D9+'DAY9'!D9+'DAY10'!D9+'DAY11'!D9+'DAY12'!D9+'DAY13'!D9+'DAY14'!D9+'DAY15'!D9+'DAY16'!D9+'DAY17'!D9+'DAY18'!D9+'DAY19'!D9+'DAY20'!D9+'DAY21'!D9+'DAY22'!D9+'DAY23'!D9+'DAY24'!D9+'DAY25'!D9+'DAY26'!D9+'DAY27'!D9+'DAY28'!D9+'DAY29'!D9+'DAY30'!D9</f>
        <v>0</v>
      </c>
      <c r="E9" s="55">
        <f>'DAY1'!E9+'DAY2'!E9+'DAY3'!E9+'DAY4'!E9+'DAY5'!E9+'DAY6'!E9+'DAY7'!E9+'DAY8'!E9+'DAY9'!E9+'DAY10'!E9+'DAY11'!E9+'DAY12'!E9+'DAY13'!E9+'DAY14'!E9+'DAY15'!E9+'DAY16'!E9+'DAY17'!E9+'DAY18'!E9+'DAY19'!E9+'DAY20'!E9+'DAY21'!E9+'DAY22'!E9+'DAY23'!E9+'DAY24'!E9+'DAY25'!E9+'DAY26'!E9+'DAY27'!E9+'DAY28'!E9+'DAY29'!E9+'DAY30'!E9</f>
        <v>0</v>
      </c>
      <c r="F9" s="52">
        <f>'DAY1'!F9+'DAY2'!F9+'DAY3'!F9+'DAY4'!F9+'DAY5'!F9+'DAY6'!F9+'DAY7'!F9+'DAY8'!F9+'DAY9'!F9+'DAY10'!F9+'DAY11'!F9+'DAY12'!F9+'DAY13'!F9+'DAY14'!F9+'DAY15'!F9+'DAY16'!F9+'DAY17'!F9+'DAY18'!F9+'DAY19'!F9+'DAY20'!F9+'DAY21'!F9+'DAY22'!F9+'DAY23'!F9+'DAY24'!F9+'DAY25'!F9+'DAY26'!F9+'DAY27'!F9+'DAY28'!F9+'DAY29'!F9+'DAY30'!F9</f>
        <v>0</v>
      </c>
      <c r="G9" s="276">
        <f>'DAY1'!G9+'DAY2'!G9+'DAY3'!G9+'DAY4'!G9+'DAY5'!G9+'DAY6'!G9+'DAY7'!G9+'DAY8'!G9+'DAY9'!G9+'DAY10'!G9+'DAY11'!G9+'DAY12'!G9+'DAY13'!G9+'DAY14'!G9+'DAY15'!G9+'DAY16'!G9+'DAY17'!G9+'DAY18'!G9+'DAY19'!G9+'DAY20'!G9+'DAY21'!G9+'DAY22'!G9+'DAY23'!G9+'DAY24'!G9+'DAY25'!G9+'DAY26'!G9+'DAY27'!G9+'DAY28'!G9+'DAY29'!G9+'DAY30'!G9</f>
        <v>0</v>
      </c>
      <c r="H9" s="54">
        <f>+(Table134[[#This Row],[OPENING ]]+Table134[[#This Row],[RECEIPTS]]+Table134[[#This Row],[RETURNS]])-(Table134[[#This Row],[ISSUES]]+Table134[[#This Row],[EXCHANGED]]+Table134[[#This Row],[SALES]])</f>
        <v>0</v>
      </c>
      <c r="I9" s="53">
        <v>0</v>
      </c>
      <c r="J9" s="58">
        <f>+Table134[[#This Row],[PHYSICAL]]-Table134[[#This Row],[THEORETICAL]]</f>
        <v>0</v>
      </c>
      <c r="K9" s="53">
        <f>+Table134[[#This Row],[RECEIPTS]]</f>
        <v>0</v>
      </c>
      <c r="L9" s="54">
        <f>+Table134[[#This Row],[RETURNS]]</f>
        <v>0</v>
      </c>
      <c r="M9" s="55">
        <f>+Table134[[#This Row],[EXCHANGED]]</f>
        <v>0</v>
      </c>
      <c r="N9" s="52">
        <f>+Table134[[#This Row],[SALES]]</f>
        <v>0</v>
      </c>
      <c r="O9" s="276">
        <f>+Table134[[#This Row],[ISSUES]]</f>
        <v>0</v>
      </c>
      <c r="P9" s="53">
        <f>Table134[[#This Row],[RECEIPTS TO]]/30</f>
        <v>0</v>
      </c>
      <c r="Q9" s="54">
        <f>+Table134[[#This Row],[RETURNS ]]/30</f>
        <v>0</v>
      </c>
      <c r="R9" s="55">
        <f>+Table134[[#This Row],[EXCHANGED TO]]/30</f>
        <v>0</v>
      </c>
      <c r="S9" s="52">
        <f>+Table134[[#This Row],[SALES TO]]/30</f>
        <v>0</v>
      </c>
      <c r="T9" s="276">
        <f>+Table134[[#This Row],[ISSUES TO]]/30</f>
        <v>0</v>
      </c>
      <c r="U9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0" spans="1:21" x14ac:dyDescent="0.25">
      <c r="A10" s="51" t="s">
        <v>17</v>
      </c>
      <c r="B10" s="52">
        <f>'DAY1'!H10</f>
        <v>0</v>
      </c>
      <c r="C10" s="53">
        <f>'DAY1'!C10+'DAY2'!C10+'DAY3'!C10+'DAY4'!C10+'DAY5'!C10+'DAY6'!C10+'DAY7'!C10+'DAY8'!C10+'DAY9'!C10+'DAY10'!C10+'DAY11'!C10+'DAY12'!C10+'DAY13'!C10+'DAY14'!C10+'DAY15'!C10+'DAY16'!C10+'DAY17'!C10+'DAY18'!C10+'DAY19'!C10+'DAY20'!C10+'DAY21'!C10+'DAY22'!C10+'DAY23'!C10+'DAY24'!C10+'DAY25'!C10+'DAY26'!C10+'DAY27'!C10+'DAY28'!C10+'DAY29'!C10+'DAY30'!C10</f>
        <v>0</v>
      </c>
      <c r="D10" s="54">
        <f>'DAY1'!D10+'DAY2'!D10+'DAY3'!D10+'DAY4'!D10+'DAY5'!D10+'DAY6'!D10+'DAY7'!D10+'DAY8'!D10+'DAY9'!D10+'DAY10'!D10+'DAY11'!D10+'DAY12'!D10+'DAY13'!D10+'DAY14'!D10+'DAY15'!D10+'DAY16'!D10+'DAY17'!D10+'DAY18'!D10+'DAY19'!D10+'DAY20'!D10+'DAY21'!D10+'DAY22'!D10+'DAY23'!D10+'DAY24'!D10+'DAY25'!D10+'DAY26'!D10+'DAY27'!D10+'DAY28'!D10+'DAY29'!D10+'DAY30'!D10</f>
        <v>0</v>
      </c>
      <c r="E10" s="55">
        <f>'DAY1'!E10+'DAY2'!E10+'DAY3'!E10+'DAY4'!E10+'DAY5'!E10+'DAY6'!E10+'DAY7'!E10+'DAY8'!E10+'DAY9'!E10+'DAY10'!E10+'DAY11'!E10+'DAY12'!E10+'DAY13'!E10+'DAY14'!E10+'DAY15'!E10+'DAY16'!E10+'DAY17'!E10+'DAY18'!E10+'DAY19'!E10+'DAY20'!E10+'DAY21'!E10+'DAY22'!E10+'DAY23'!E10+'DAY24'!E10+'DAY25'!E10+'DAY26'!E10+'DAY27'!E10+'DAY28'!E10+'DAY29'!E10+'DAY30'!E10</f>
        <v>0</v>
      </c>
      <c r="F10" s="52">
        <f>'DAY1'!F10+'DAY2'!F10+'DAY3'!F10+'DAY4'!F10+'DAY5'!F10+'DAY6'!F10+'DAY7'!F10+'DAY8'!F10+'DAY9'!F10+'DAY10'!F10+'DAY11'!F10+'DAY12'!F10+'DAY13'!F10+'DAY14'!F10+'DAY15'!F10+'DAY16'!F10+'DAY17'!F10+'DAY18'!F10+'DAY19'!F10+'DAY20'!F10+'DAY21'!F10+'DAY22'!F10+'DAY23'!F10+'DAY24'!F10+'DAY25'!F10+'DAY26'!F10+'DAY27'!F10+'DAY28'!F10+'DAY29'!F10+'DAY30'!F10</f>
        <v>0</v>
      </c>
      <c r="G10" s="276">
        <f>'DAY1'!G10+'DAY2'!G10+'DAY3'!G10+'DAY4'!G10+'DAY5'!G10+'DAY6'!G10+'DAY7'!G10+'DAY8'!G10+'DAY9'!G10+'DAY10'!G10+'DAY11'!G10+'DAY12'!G10+'DAY13'!G10+'DAY14'!G10+'DAY15'!G10+'DAY16'!G10+'DAY17'!G10+'DAY18'!G10+'DAY19'!G10+'DAY20'!G10+'DAY21'!G10+'DAY22'!G10+'DAY23'!G10+'DAY24'!G10+'DAY25'!G10+'DAY26'!G10+'DAY27'!G10+'DAY28'!G10+'DAY29'!G10+'DAY30'!G10</f>
        <v>0</v>
      </c>
      <c r="H10" s="54">
        <f>+(Table134[[#This Row],[OPENING ]]+Table134[[#This Row],[RECEIPTS]]+Table134[[#This Row],[RETURNS]])-(Table134[[#This Row],[ISSUES]]+Table134[[#This Row],[EXCHANGED]]+Table134[[#This Row],[SALES]])</f>
        <v>0</v>
      </c>
      <c r="I10" s="53">
        <v>0</v>
      </c>
      <c r="J10" s="58">
        <f>+Table134[[#This Row],[PHYSICAL]]-Table134[[#This Row],[THEORETICAL]]</f>
        <v>0</v>
      </c>
      <c r="K10" s="53">
        <f>+Table134[[#This Row],[RECEIPTS]]</f>
        <v>0</v>
      </c>
      <c r="L10" s="54">
        <f>+Table134[[#This Row],[RETURNS]]</f>
        <v>0</v>
      </c>
      <c r="M10" s="55">
        <f>+Table134[[#This Row],[EXCHANGED]]</f>
        <v>0</v>
      </c>
      <c r="N10" s="52">
        <f>+Table134[[#This Row],[SALES]]</f>
        <v>0</v>
      </c>
      <c r="O10" s="276">
        <f>+Table134[[#This Row],[ISSUES]]</f>
        <v>0</v>
      </c>
      <c r="P10" s="53">
        <f>Table134[[#This Row],[RECEIPTS TO]]/30</f>
        <v>0</v>
      </c>
      <c r="Q10" s="54">
        <f>+Table134[[#This Row],[RETURNS ]]/30</f>
        <v>0</v>
      </c>
      <c r="R10" s="55">
        <f>+Table134[[#This Row],[EXCHANGED TO]]/30</f>
        <v>0</v>
      </c>
      <c r="S10" s="52">
        <f>+Table134[[#This Row],[SALES TO]]/30</f>
        <v>0</v>
      </c>
      <c r="T10" s="276">
        <f>+Table134[[#This Row],[ISSUES TO]]/30</f>
        <v>0</v>
      </c>
      <c r="U10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1" spans="1:21" x14ac:dyDescent="0.25">
      <c r="A11" s="51" t="s">
        <v>18</v>
      </c>
      <c r="B11" s="52">
        <f>'DAY1'!H11</f>
        <v>0</v>
      </c>
      <c r="C11" s="53">
        <f>'DAY1'!C11+'DAY2'!C11+'DAY3'!C11+'DAY4'!C11+'DAY5'!C11+'DAY6'!C11+'DAY7'!C11+'DAY8'!C11+'DAY9'!C11+'DAY10'!C11+'DAY11'!C11+'DAY12'!C11+'DAY13'!C11+'DAY14'!C11+'DAY15'!C11+'DAY16'!C11+'DAY17'!C11+'DAY18'!C11+'DAY19'!C11+'DAY20'!C11+'DAY21'!C11+'DAY22'!C11+'DAY23'!C11+'DAY24'!C11+'DAY25'!C11+'DAY26'!C11+'DAY27'!C11+'DAY28'!C11+'DAY29'!C11+'DAY30'!C11</f>
        <v>0</v>
      </c>
      <c r="D11" s="54">
        <f>'DAY1'!D11+'DAY2'!D11+'DAY3'!D11+'DAY4'!D11+'DAY5'!D11+'DAY6'!D11+'DAY7'!D11+'DAY8'!D11+'DAY9'!D11+'DAY10'!D11+'DAY11'!D11+'DAY12'!D11+'DAY13'!D11+'DAY14'!D11+'DAY15'!D11+'DAY16'!D11+'DAY17'!D11+'DAY18'!D11+'DAY19'!D11+'DAY20'!D11+'DAY21'!D11+'DAY22'!D11+'DAY23'!D11+'DAY24'!D11+'DAY25'!D11+'DAY26'!D11+'DAY27'!D11+'DAY28'!D11+'DAY29'!D11+'DAY30'!D11</f>
        <v>0</v>
      </c>
      <c r="E11" s="55">
        <f>'DAY1'!E11+'DAY2'!E11+'DAY3'!E11+'DAY4'!E11+'DAY5'!E11+'DAY6'!E11+'DAY7'!E11+'DAY8'!E11+'DAY9'!E11+'DAY10'!E11+'DAY11'!E11+'DAY12'!E11+'DAY13'!E11+'DAY14'!E11+'DAY15'!E11+'DAY16'!E11+'DAY17'!E11+'DAY18'!E11+'DAY19'!E11+'DAY20'!E11+'DAY21'!E11+'DAY22'!E11+'DAY23'!E11+'DAY24'!E11+'DAY25'!E11+'DAY26'!E11+'DAY27'!E11+'DAY28'!E11+'DAY29'!E11+'DAY30'!E11</f>
        <v>0</v>
      </c>
      <c r="F11" s="52">
        <f>'DAY1'!F11+'DAY2'!F11+'DAY3'!F11+'DAY4'!F11+'DAY5'!F11+'DAY6'!F11+'DAY7'!F11+'DAY8'!F11+'DAY9'!F11+'DAY10'!F11+'DAY11'!F11+'DAY12'!F11+'DAY13'!F11+'DAY14'!F11+'DAY15'!F11+'DAY16'!F11+'DAY17'!F11+'DAY18'!F11+'DAY19'!F11+'DAY20'!F11+'DAY21'!F11+'DAY22'!F11+'DAY23'!F11+'DAY24'!F11+'DAY25'!F11+'DAY26'!F11+'DAY27'!F11+'DAY28'!F11+'DAY29'!F11+'DAY30'!F11</f>
        <v>0</v>
      </c>
      <c r="G11" s="276">
        <f>'DAY1'!G11+'DAY2'!G11+'DAY3'!G11+'DAY4'!G11+'DAY5'!G11+'DAY6'!G11+'DAY7'!G11+'DAY8'!G11+'DAY9'!G11+'DAY10'!G11+'DAY11'!G11+'DAY12'!G11+'DAY13'!G11+'DAY14'!G11+'DAY15'!G11+'DAY16'!G11+'DAY17'!G11+'DAY18'!G11+'DAY19'!G11+'DAY20'!G11+'DAY21'!G11+'DAY22'!G11+'DAY23'!G11+'DAY24'!G11+'DAY25'!G11+'DAY26'!G11+'DAY27'!G11+'DAY28'!G11+'DAY29'!G11+'DAY30'!G11</f>
        <v>0</v>
      </c>
      <c r="H11" s="54">
        <f>+(Table134[[#This Row],[OPENING ]]+Table134[[#This Row],[RECEIPTS]]+Table134[[#This Row],[RETURNS]])-(Table134[[#This Row],[ISSUES]]+Table134[[#This Row],[EXCHANGED]]+Table134[[#This Row],[SALES]])</f>
        <v>0</v>
      </c>
      <c r="I11" s="53">
        <v>0</v>
      </c>
      <c r="J11" s="58">
        <f>+Table134[[#This Row],[PHYSICAL]]-Table134[[#This Row],[THEORETICAL]]</f>
        <v>0</v>
      </c>
      <c r="K11" s="53">
        <f>+Table134[[#This Row],[RECEIPTS]]</f>
        <v>0</v>
      </c>
      <c r="L11" s="54">
        <f>+Table134[[#This Row],[RETURNS]]</f>
        <v>0</v>
      </c>
      <c r="M11" s="55">
        <f>+Table134[[#This Row],[EXCHANGED]]</f>
        <v>0</v>
      </c>
      <c r="N11" s="52">
        <f>+Table134[[#This Row],[SALES]]</f>
        <v>0</v>
      </c>
      <c r="O11" s="276">
        <f>+Table134[[#This Row],[ISSUES]]</f>
        <v>0</v>
      </c>
      <c r="P11" s="53">
        <f>Table134[[#This Row],[RECEIPTS TO]]/30</f>
        <v>0</v>
      </c>
      <c r="Q11" s="54">
        <f>+Table134[[#This Row],[RETURNS ]]/30</f>
        <v>0</v>
      </c>
      <c r="R11" s="55">
        <f>+Table134[[#This Row],[EXCHANGED TO]]/30</f>
        <v>0</v>
      </c>
      <c r="S11" s="52">
        <f>+Table134[[#This Row],[SALES TO]]/30</f>
        <v>0</v>
      </c>
      <c r="T11" s="276">
        <f>+Table134[[#This Row],[ISSUES TO]]/30</f>
        <v>0</v>
      </c>
      <c r="U11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2" spans="1:21" x14ac:dyDescent="0.25">
      <c r="A12" s="51" t="s">
        <v>140</v>
      </c>
      <c r="B12" s="52">
        <f>'DAY1'!H12</f>
        <v>0</v>
      </c>
      <c r="C12" s="53">
        <f>'DAY1'!C12+'DAY2'!C12+'DAY3'!C12+'DAY4'!C12+'DAY5'!C12+'DAY6'!C12+'DAY7'!C12+'DAY8'!C12+'DAY9'!C12+'DAY10'!C12+'DAY11'!C12+'DAY12'!C12+'DAY13'!C12+'DAY14'!C12+'DAY15'!C12+'DAY16'!C12+'DAY17'!C12+'DAY18'!C12+'DAY19'!C12+'DAY20'!C12+'DAY21'!C12+'DAY22'!C12+'DAY23'!C12+'DAY24'!C12+'DAY25'!C12+'DAY26'!C12+'DAY27'!C12+'DAY28'!C12+'DAY29'!C12+'DAY30'!C12</f>
        <v>0</v>
      </c>
      <c r="D12" s="54">
        <f>'DAY1'!D12+'DAY2'!D12+'DAY3'!D12+'DAY4'!D12+'DAY5'!D12+'DAY6'!D12+'DAY7'!D12+'DAY8'!D12+'DAY9'!D12+'DAY10'!D12+'DAY11'!D12+'DAY12'!D12+'DAY13'!D12+'DAY14'!D12+'DAY15'!D12+'DAY16'!D12+'DAY17'!D12+'DAY18'!D12+'DAY19'!D12+'DAY20'!D12+'DAY21'!D12+'DAY22'!D12+'DAY23'!D12+'DAY24'!D12+'DAY25'!D12+'DAY26'!D12+'DAY27'!D12+'DAY28'!D12+'DAY29'!D12+'DAY30'!D12</f>
        <v>0</v>
      </c>
      <c r="E12" s="55">
        <f>'DAY1'!E12+'DAY2'!E12+'DAY3'!E12+'DAY4'!E12+'DAY5'!E12+'DAY6'!E12+'DAY7'!E12+'DAY8'!E12+'DAY9'!E12+'DAY10'!E12+'DAY11'!E12+'DAY12'!E12+'DAY13'!E12+'DAY14'!E12+'DAY15'!E12+'DAY16'!E12+'DAY17'!E12+'DAY18'!E12+'DAY19'!E12+'DAY20'!E12+'DAY21'!E12+'DAY22'!E12+'DAY23'!E12+'DAY24'!E12+'DAY25'!E12+'DAY26'!E12+'DAY27'!E12+'DAY28'!E12+'DAY29'!E12+'DAY30'!E12</f>
        <v>0</v>
      </c>
      <c r="F12" s="52">
        <f>'DAY1'!F12+'DAY2'!F12+'DAY3'!F12+'DAY4'!F12+'DAY5'!F12+'DAY6'!F12+'DAY7'!F12+'DAY8'!F12+'DAY9'!F12+'DAY10'!F12+'DAY11'!F12+'DAY12'!F12+'DAY13'!F12+'DAY14'!F12+'DAY15'!F12+'DAY16'!F12+'DAY17'!F12+'DAY18'!F12+'DAY19'!F12+'DAY20'!F12+'DAY21'!F12+'DAY22'!F12+'DAY23'!F12+'DAY24'!F12+'DAY25'!F12+'DAY26'!F12+'DAY27'!F12+'DAY28'!F12+'DAY29'!F12+'DAY30'!F12</f>
        <v>0</v>
      </c>
      <c r="G12" s="276">
        <f>'DAY1'!G12+'DAY2'!G12+'DAY3'!G12+'DAY4'!G12+'DAY5'!G12+'DAY6'!G12+'DAY7'!G12+'DAY8'!G12+'DAY9'!G12+'DAY10'!G12+'DAY11'!G12+'DAY12'!G12+'DAY13'!G12+'DAY14'!G12+'DAY15'!G12+'DAY16'!G12+'DAY17'!G12+'DAY18'!G12+'DAY19'!G12+'DAY20'!G12+'DAY21'!G12+'DAY22'!G12+'DAY23'!G12+'DAY24'!G12+'DAY25'!G12+'DAY26'!G12+'DAY27'!G12+'DAY28'!G12+'DAY29'!G12+'DAY30'!G12</f>
        <v>0</v>
      </c>
      <c r="H12" s="54">
        <f>+(Table134[[#This Row],[OPENING ]]+Table134[[#This Row],[RECEIPTS]]+Table134[[#This Row],[RETURNS]])-(Table134[[#This Row],[ISSUES]]+Table134[[#This Row],[EXCHANGED]]+Table134[[#This Row],[SALES]])</f>
        <v>0</v>
      </c>
      <c r="I12" s="53">
        <v>0</v>
      </c>
      <c r="J12" s="58">
        <f>+Table134[[#This Row],[PHYSICAL]]-Table134[[#This Row],[THEORETICAL]]</f>
        <v>0</v>
      </c>
      <c r="K12" s="53">
        <f>+Table134[[#This Row],[RECEIPTS]]</f>
        <v>0</v>
      </c>
      <c r="L12" s="54">
        <f>+Table134[[#This Row],[RETURNS]]</f>
        <v>0</v>
      </c>
      <c r="M12" s="55">
        <f>+Table134[[#This Row],[EXCHANGED]]</f>
        <v>0</v>
      </c>
      <c r="N12" s="52">
        <f>+Table134[[#This Row],[SALES]]</f>
        <v>0</v>
      </c>
      <c r="O12" s="276">
        <f>+Table134[[#This Row],[ISSUES]]</f>
        <v>0</v>
      </c>
      <c r="P12" s="53">
        <f>Table134[[#This Row],[RECEIPTS TO]]/30</f>
        <v>0</v>
      </c>
      <c r="Q12" s="54">
        <f>+Table134[[#This Row],[RETURNS ]]/30</f>
        <v>0</v>
      </c>
      <c r="R12" s="55">
        <f>+Table134[[#This Row],[EXCHANGED TO]]/30</f>
        <v>0</v>
      </c>
      <c r="S12" s="52">
        <f>+Table134[[#This Row],[SALES TO]]/30</f>
        <v>0</v>
      </c>
      <c r="T12" s="276">
        <f>+Table134[[#This Row],[ISSUES TO]]/30</f>
        <v>0</v>
      </c>
      <c r="U12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" spans="1:21" x14ac:dyDescent="0.25">
      <c r="A13" s="51" t="s">
        <v>169</v>
      </c>
      <c r="B13" s="52">
        <f>'DAY1'!H13</f>
        <v>140</v>
      </c>
      <c r="C13" s="53">
        <f>'DAY1'!C13+'DAY2'!C13+'DAY3'!C13+'DAY4'!C13+'DAY5'!C13+'DAY6'!C13+'DAY7'!C13+'DAY8'!C13+'DAY9'!C13+'DAY10'!C13+'DAY11'!C13+'DAY12'!C13+'DAY13'!C13+'DAY14'!C13+'DAY15'!C13+'DAY16'!C13+'DAY17'!C13+'DAY18'!C13+'DAY19'!C13+'DAY20'!C13+'DAY21'!C13+'DAY22'!C13+'DAY23'!C13+'DAY24'!C13+'DAY25'!C13+'DAY26'!C13+'DAY27'!C13+'DAY28'!C13+'DAY29'!C13+'DAY30'!C13</f>
        <v>0</v>
      </c>
      <c r="D13" s="54">
        <f>'DAY1'!D13+'DAY2'!D13+'DAY3'!D13+'DAY4'!D13+'DAY5'!D13+'DAY6'!D13+'DAY7'!D13+'DAY8'!D13+'DAY9'!D13+'DAY10'!D13+'DAY11'!D13+'DAY12'!D13+'DAY13'!D13+'DAY14'!D13+'DAY15'!D13+'DAY16'!D13+'DAY17'!D13+'DAY18'!D13+'DAY19'!D13+'DAY20'!D13+'DAY21'!D13+'DAY22'!D13+'DAY23'!D13+'DAY24'!D13+'DAY25'!D13+'DAY26'!D13+'DAY27'!D13+'DAY28'!D13+'DAY29'!D13+'DAY30'!D13</f>
        <v>0</v>
      </c>
      <c r="E13" s="55">
        <f>'DAY1'!E13+'DAY2'!E13+'DAY3'!E13+'DAY4'!E13+'DAY5'!E13+'DAY6'!E13+'DAY7'!E13+'DAY8'!E13+'DAY9'!E13+'DAY10'!E13+'DAY11'!E13+'DAY12'!E13+'DAY13'!E13+'DAY14'!E13+'DAY15'!E13+'DAY16'!E13+'DAY17'!E13+'DAY18'!E13+'DAY19'!E13+'DAY20'!E13+'DAY21'!E13+'DAY22'!E13+'DAY23'!E13+'DAY24'!E13+'DAY25'!E13+'DAY26'!E13+'DAY27'!E13+'DAY28'!E13+'DAY29'!E13+'DAY30'!E13</f>
        <v>0</v>
      </c>
      <c r="F13" s="52">
        <f>'DAY1'!F13+'DAY2'!F13+'DAY3'!F13+'DAY4'!F13+'DAY5'!F13+'DAY6'!F13+'DAY7'!F13+'DAY8'!F13+'DAY9'!F13+'DAY10'!F13+'DAY11'!F13+'DAY12'!F13+'DAY13'!F13+'DAY14'!F13+'DAY15'!F13+'DAY16'!F13+'DAY17'!F13+'DAY18'!F13+'DAY19'!F13+'DAY20'!F13+'DAY21'!F13+'DAY22'!F13+'DAY23'!F13+'DAY24'!F13+'DAY25'!F13+'DAY26'!F13+'DAY27'!F13+'DAY28'!F13+'DAY29'!F13+'DAY30'!F13</f>
        <v>0</v>
      </c>
      <c r="G13" s="276">
        <f>'DAY1'!G13+'DAY2'!G13+'DAY3'!G13+'DAY4'!G13+'DAY5'!G13+'DAY6'!G13+'DAY7'!G13+'DAY8'!G13+'DAY9'!G13+'DAY10'!G13+'DAY11'!G13+'DAY12'!G13+'DAY13'!G13+'DAY14'!G13+'DAY15'!G13+'DAY16'!G13+'DAY17'!G13+'DAY18'!G13+'DAY19'!G13+'DAY20'!G13+'DAY21'!G13+'DAY22'!G13+'DAY23'!G13+'DAY24'!G13+'DAY25'!G13+'DAY26'!G13+'DAY27'!G13+'DAY28'!G13+'DAY29'!G13+'DAY30'!G13</f>
        <v>0</v>
      </c>
      <c r="H13" s="54">
        <f>+(Table134[[#This Row],[OPENING ]]+Table134[[#This Row],[RECEIPTS]]+Table134[[#This Row],[RETURNS]])-(Table134[[#This Row],[ISSUES]]+Table134[[#This Row],[EXCHANGED]]+Table134[[#This Row],[SALES]])</f>
        <v>140</v>
      </c>
      <c r="I13" s="53">
        <v>0</v>
      </c>
      <c r="J13" s="58">
        <f>+Table134[[#This Row],[PHYSICAL]]-Table134[[#This Row],[THEORETICAL]]</f>
        <v>-140</v>
      </c>
      <c r="K13" s="53">
        <f>+Table134[[#This Row],[RECEIPTS]]</f>
        <v>0</v>
      </c>
      <c r="L13" s="54">
        <f>+Table134[[#This Row],[RETURNS]]</f>
        <v>0</v>
      </c>
      <c r="M13" s="55">
        <f>+Table134[[#This Row],[EXCHANGED]]</f>
        <v>0</v>
      </c>
      <c r="N13" s="52">
        <f>+Table134[[#This Row],[SALES]]</f>
        <v>0</v>
      </c>
      <c r="O13" s="276">
        <f>+Table134[[#This Row],[ISSUES]]</f>
        <v>0</v>
      </c>
      <c r="P13" s="53">
        <f>Table134[[#This Row],[RECEIPTS TO]]/30</f>
        <v>0</v>
      </c>
      <c r="Q13" s="54">
        <f>+Table134[[#This Row],[RETURNS ]]/30</f>
        <v>0</v>
      </c>
      <c r="R13" s="55">
        <f>+Table134[[#This Row],[EXCHANGED TO]]/30</f>
        <v>0</v>
      </c>
      <c r="S13" s="52">
        <f>+Table134[[#This Row],[SALES TO]]/30</f>
        <v>0</v>
      </c>
      <c r="T13" s="276">
        <f>+Table134[[#This Row],[ISSUES TO]]/30</f>
        <v>0</v>
      </c>
      <c r="U13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" spans="1:21" x14ac:dyDescent="0.25">
      <c r="A14" s="51" t="s">
        <v>225</v>
      </c>
      <c r="B14" s="52">
        <f>'DAY1'!H14</f>
        <v>0</v>
      </c>
      <c r="C14" s="53">
        <f>'DAY1'!C14+'DAY2'!C14+'DAY3'!C14+'DAY4'!C14+'DAY5'!C14+'DAY6'!C14+'DAY7'!C14+'DAY8'!C14+'DAY9'!C14+'DAY10'!C14+'DAY11'!C14+'DAY12'!C14+'DAY13'!C14+'DAY14'!C14+'DAY15'!C14+'DAY16'!C14+'DAY17'!C14+'DAY18'!C14+'DAY19'!C14+'DAY20'!C14+'DAY21'!C14+'DAY22'!C14+'DAY23'!C14+'DAY24'!C14+'DAY25'!C14+'DAY26'!C14+'DAY27'!C14+'DAY28'!C14+'DAY29'!C14+'DAY30'!C14</f>
        <v>0</v>
      </c>
      <c r="D14" s="54">
        <f>'DAY1'!D14+'DAY2'!D14+'DAY3'!D14+'DAY4'!D14+'DAY5'!D14+'DAY6'!D14+'DAY7'!D14+'DAY8'!D14+'DAY9'!D14+'DAY10'!D14+'DAY11'!D14+'DAY12'!D14+'DAY13'!D14+'DAY14'!D14+'DAY15'!D14+'DAY16'!D14+'DAY17'!D14+'DAY18'!D14+'DAY19'!D14+'DAY20'!D14+'DAY21'!D14+'DAY22'!D14+'DAY23'!D14+'DAY24'!D14+'DAY25'!D14+'DAY26'!D14+'DAY27'!D14+'DAY28'!D14+'DAY29'!D14+'DAY30'!D14</f>
        <v>0</v>
      </c>
      <c r="E14" s="55">
        <f>'DAY1'!E14+'DAY2'!E14+'DAY3'!E14+'DAY4'!E14+'DAY5'!E14+'DAY6'!E14+'DAY7'!E14+'DAY8'!E14+'DAY9'!E14+'DAY10'!E14+'DAY11'!E14+'DAY12'!E14+'DAY13'!E14+'DAY14'!E14+'DAY15'!E14+'DAY16'!E14+'DAY17'!E14+'DAY18'!E14+'DAY19'!E14+'DAY20'!E14+'DAY21'!E14+'DAY22'!E14+'DAY23'!E14+'DAY24'!E14+'DAY25'!E14+'DAY26'!E14+'DAY27'!E14+'DAY28'!E14+'DAY29'!E14+'DAY30'!E14</f>
        <v>0</v>
      </c>
      <c r="F14" s="52">
        <f>'DAY1'!F14+'DAY2'!F14+'DAY3'!F14+'DAY4'!F14+'DAY5'!F14+'DAY6'!F14+'DAY7'!F14+'DAY8'!F14+'DAY9'!F14+'DAY10'!F14+'DAY11'!F14+'DAY12'!F14+'DAY13'!F14+'DAY14'!F14+'DAY15'!F14+'DAY16'!F14+'DAY17'!F14+'DAY18'!F14+'DAY19'!F14+'DAY20'!F14+'DAY21'!F14+'DAY22'!F14+'DAY23'!F14+'DAY24'!F14+'DAY25'!F14+'DAY26'!F14+'DAY27'!F14+'DAY28'!F14+'DAY29'!F14+'DAY30'!F14</f>
        <v>0</v>
      </c>
      <c r="G14" s="276">
        <f>'DAY1'!G14+'DAY2'!G14+'DAY3'!G14+'DAY4'!G14+'DAY5'!G14+'DAY6'!G14+'DAY7'!G14+'DAY8'!G14+'DAY9'!G14+'DAY10'!G14+'DAY11'!G14+'DAY12'!G14+'DAY13'!G14+'DAY14'!G14+'DAY15'!G14+'DAY16'!G14+'DAY17'!G14+'DAY18'!G14+'DAY19'!G14+'DAY20'!G14+'DAY21'!G14+'DAY22'!G14+'DAY23'!G14+'DAY24'!G14+'DAY25'!G14+'DAY26'!G14+'DAY27'!G14+'DAY28'!G14+'DAY29'!G14+'DAY30'!G14</f>
        <v>0</v>
      </c>
      <c r="H14" s="54">
        <f>+(Table134[[#This Row],[OPENING ]]+Table134[[#This Row],[RECEIPTS]]+Table134[[#This Row],[RETURNS]])-(Table134[[#This Row],[ISSUES]]+Table134[[#This Row],[EXCHANGED]]+Table134[[#This Row],[SALES]])</f>
        <v>0</v>
      </c>
      <c r="I14" s="53">
        <v>0</v>
      </c>
      <c r="J14" s="58">
        <f>+Table134[[#This Row],[PHYSICAL]]-Table134[[#This Row],[THEORETICAL]]</f>
        <v>0</v>
      </c>
      <c r="K14" s="53">
        <f>+Table134[[#This Row],[RECEIPTS]]</f>
        <v>0</v>
      </c>
      <c r="L14" s="54">
        <f>+Table134[[#This Row],[RETURNS]]</f>
        <v>0</v>
      </c>
      <c r="M14" s="55">
        <f>+Table134[[#This Row],[EXCHANGED]]</f>
        <v>0</v>
      </c>
      <c r="N14" s="52">
        <f>+Table134[[#This Row],[SALES]]</f>
        <v>0</v>
      </c>
      <c r="O14" s="276">
        <f>+Table134[[#This Row],[ISSUES]]</f>
        <v>0</v>
      </c>
      <c r="P14" s="53">
        <f>Table134[[#This Row],[RECEIPTS TO]]/30</f>
        <v>0</v>
      </c>
      <c r="Q14" s="54">
        <f>+Table134[[#This Row],[RETURNS ]]/30</f>
        <v>0</v>
      </c>
      <c r="R14" s="55">
        <f>+Table134[[#This Row],[EXCHANGED TO]]/30</f>
        <v>0</v>
      </c>
      <c r="S14" s="52">
        <f>+Table134[[#This Row],[SALES TO]]/30</f>
        <v>0</v>
      </c>
      <c r="T14" s="276">
        <f>+Table134[[#This Row],[ISSUES TO]]/30</f>
        <v>0</v>
      </c>
      <c r="U14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5" spans="1:21" x14ac:dyDescent="0.25">
      <c r="A15" s="51" t="s">
        <v>223</v>
      </c>
      <c r="B15" s="52">
        <f>'DAY1'!H15</f>
        <v>0</v>
      </c>
      <c r="C15" s="53">
        <f>'DAY1'!C15+'DAY2'!C15+'DAY3'!C15+'DAY4'!C15+'DAY5'!C15+'DAY6'!C15+'DAY7'!C15+'DAY8'!C15+'DAY9'!C15+'DAY10'!C15+'DAY11'!C15+'DAY12'!C15+'DAY13'!C15+'DAY14'!C15+'DAY15'!C15+'DAY16'!C15+'DAY17'!C15+'DAY18'!C15+'DAY19'!C15+'DAY20'!C15+'DAY21'!C15+'DAY22'!C15+'DAY23'!C15+'DAY24'!C15+'DAY25'!C15+'DAY26'!C15+'DAY27'!C15+'DAY28'!C15+'DAY29'!C15+'DAY30'!C15</f>
        <v>0</v>
      </c>
      <c r="D15" s="54">
        <f>'DAY1'!D15+'DAY2'!D15+'DAY3'!D15+'DAY4'!D15+'DAY5'!D15+'DAY6'!D15+'DAY7'!D15+'DAY8'!D15+'DAY9'!D15+'DAY10'!D15+'DAY11'!D15+'DAY12'!D15+'DAY13'!D15+'DAY14'!D15+'DAY15'!D15+'DAY16'!D15+'DAY17'!D15+'DAY18'!D15+'DAY19'!D15+'DAY20'!D15+'DAY21'!D15+'DAY22'!D15+'DAY23'!D15+'DAY24'!D15+'DAY25'!D15+'DAY26'!D15+'DAY27'!D15+'DAY28'!D15+'DAY29'!D15+'DAY30'!D15</f>
        <v>0</v>
      </c>
      <c r="E15" s="55">
        <f>'DAY1'!E15+'DAY2'!E15+'DAY3'!E15+'DAY4'!E15+'DAY5'!E15+'DAY6'!E15+'DAY7'!E15+'DAY8'!E15+'DAY9'!E15+'DAY10'!E15+'DAY11'!E15+'DAY12'!E15+'DAY13'!E15+'DAY14'!E15+'DAY15'!E15+'DAY16'!E15+'DAY17'!E15+'DAY18'!E15+'DAY19'!E15+'DAY20'!E15+'DAY21'!E15+'DAY22'!E15+'DAY23'!E15+'DAY24'!E15+'DAY25'!E15+'DAY26'!E15+'DAY27'!E15+'DAY28'!E15+'DAY29'!E15+'DAY30'!E15</f>
        <v>0</v>
      </c>
      <c r="F15" s="52">
        <f>'DAY1'!F15+'DAY2'!F15+'DAY3'!F15+'DAY4'!F15+'DAY5'!F15+'DAY6'!F15+'DAY7'!F15+'DAY8'!F15+'DAY9'!F15+'DAY10'!F15+'DAY11'!F15+'DAY12'!F15+'DAY13'!F15+'DAY14'!F15+'DAY15'!F15+'DAY16'!F15+'DAY17'!F15+'DAY18'!F15+'DAY19'!F15+'DAY20'!F15+'DAY21'!F15+'DAY22'!F15+'DAY23'!F15+'DAY24'!F15+'DAY25'!F15+'DAY26'!F15+'DAY27'!F15+'DAY28'!F15+'DAY29'!F15+'DAY30'!F15</f>
        <v>0</v>
      </c>
      <c r="G15" s="276">
        <f>'DAY1'!G15+'DAY2'!G15+'DAY3'!G15+'DAY4'!G15+'DAY5'!G15+'DAY6'!G15+'DAY7'!G15+'DAY8'!G15+'DAY9'!G15+'DAY10'!G15+'DAY11'!G15+'DAY12'!G15+'DAY13'!G15+'DAY14'!G15+'DAY15'!G15+'DAY16'!G15+'DAY17'!G15+'DAY18'!G15+'DAY19'!G15+'DAY20'!G15+'DAY21'!G15+'DAY22'!G15+'DAY23'!G15+'DAY24'!G15+'DAY25'!G15+'DAY26'!G15+'DAY27'!G15+'DAY28'!G15+'DAY29'!G15+'DAY30'!G15</f>
        <v>0</v>
      </c>
      <c r="H15" s="54">
        <f>+(Table134[[#This Row],[OPENING ]]+Table134[[#This Row],[RECEIPTS]]+Table134[[#This Row],[RETURNS]])-(Table134[[#This Row],[ISSUES]]+Table134[[#This Row],[EXCHANGED]]+Table134[[#This Row],[SALES]])</f>
        <v>0</v>
      </c>
      <c r="I15" s="53">
        <v>0</v>
      </c>
      <c r="J15" s="58">
        <f>+Table134[[#This Row],[PHYSICAL]]-Table134[[#This Row],[THEORETICAL]]</f>
        <v>0</v>
      </c>
      <c r="K15" s="53">
        <f>+Table134[[#This Row],[RECEIPTS]]</f>
        <v>0</v>
      </c>
      <c r="L15" s="54">
        <f>+Table134[[#This Row],[RETURNS]]</f>
        <v>0</v>
      </c>
      <c r="M15" s="55">
        <f>+Table134[[#This Row],[EXCHANGED]]</f>
        <v>0</v>
      </c>
      <c r="N15" s="52">
        <f>+Table134[[#This Row],[SALES]]</f>
        <v>0</v>
      </c>
      <c r="O15" s="276">
        <f>+Table134[[#This Row],[ISSUES]]</f>
        <v>0</v>
      </c>
      <c r="P15" s="53">
        <f>Table134[[#This Row],[RECEIPTS TO]]/30</f>
        <v>0</v>
      </c>
      <c r="Q15" s="54">
        <f>+Table134[[#This Row],[RETURNS ]]/30</f>
        <v>0</v>
      </c>
      <c r="R15" s="55">
        <f>+Table134[[#This Row],[EXCHANGED TO]]/30</f>
        <v>0</v>
      </c>
      <c r="S15" s="52">
        <f>+Table134[[#This Row],[SALES TO]]/30</f>
        <v>0</v>
      </c>
      <c r="T15" s="276">
        <f>+Table134[[#This Row],[ISSUES TO]]/30</f>
        <v>0</v>
      </c>
      <c r="U15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6" spans="1:21" x14ac:dyDescent="0.25">
      <c r="A16" s="51" t="s">
        <v>243</v>
      </c>
      <c r="B16" s="52">
        <f>'DAY1'!H16</f>
        <v>19252.599999999999</v>
      </c>
      <c r="C16" s="53">
        <f>'DAY1'!C16+'DAY2'!C16+'DAY3'!C16+'DAY4'!C16+'DAY5'!C16+'DAY6'!C16+'DAY7'!C16+'DAY8'!C16+'DAY9'!C16+'DAY10'!C16+'DAY11'!C16+'DAY12'!C16+'DAY13'!C16+'DAY14'!C16+'DAY15'!C16+'DAY16'!C16+'DAY17'!C16+'DAY18'!C16+'DAY19'!C16+'DAY20'!C16+'DAY21'!C16+'DAY22'!C16+'DAY23'!C16+'DAY24'!C16+'DAY25'!C16+'DAY26'!C16+'DAY27'!C16+'DAY28'!C16+'DAY29'!C16+'DAY30'!C16</f>
        <v>0</v>
      </c>
      <c r="D16" s="54">
        <f>'DAY1'!D16+'DAY2'!D16+'DAY3'!D16+'DAY4'!D16+'DAY5'!D16+'DAY6'!D16+'DAY7'!D16+'DAY8'!D16+'DAY9'!D16+'DAY10'!D16+'DAY11'!D16+'DAY12'!D16+'DAY13'!D16+'DAY14'!D16+'DAY15'!D16+'DAY16'!D16+'DAY17'!D16+'DAY18'!D16+'DAY19'!D16+'DAY20'!D16+'DAY21'!D16+'DAY22'!D16+'DAY23'!D16+'DAY24'!D16+'DAY25'!D16+'DAY26'!D16+'DAY27'!D16+'DAY28'!D16+'DAY29'!D16+'DAY30'!D16</f>
        <v>0</v>
      </c>
      <c r="E16" s="55">
        <f>'DAY1'!E16+'DAY2'!E16+'DAY3'!E16+'DAY4'!E16+'DAY5'!E16+'DAY6'!E16+'DAY7'!E16+'DAY8'!E16+'DAY9'!E16+'DAY10'!E16+'DAY11'!E16+'DAY12'!E16+'DAY13'!E16+'DAY14'!E16+'DAY15'!E16+'DAY16'!E16+'DAY17'!E16+'DAY18'!E16+'DAY19'!E16+'DAY20'!E16+'DAY21'!E16+'DAY22'!E16+'DAY23'!E16+'DAY24'!E16+'DAY25'!E16+'DAY26'!E16+'DAY27'!E16+'DAY28'!E16+'DAY29'!E16+'DAY30'!E16</f>
        <v>0</v>
      </c>
      <c r="F16" s="52">
        <f>'DAY1'!F16+'DAY2'!F16+'DAY3'!F16+'DAY4'!F16+'DAY5'!F16+'DAY6'!F16+'DAY7'!F16+'DAY8'!F16+'DAY9'!F16+'DAY10'!F16+'DAY11'!F16+'DAY12'!F16+'DAY13'!F16+'DAY14'!F16+'DAY15'!F16+'DAY16'!F16+'DAY17'!F16+'DAY18'!F16+'DAY19'!F16+'DAY20'!F16+'DAY21'!F16+'DAY22'!F16+'DAY23'!F16+'DAY24'!F16+'DAY25'!F16+'DAY26'!F16+'DAY27'!F16+'DAY28'!F16+'DAY29'!F16+'DAY30'!F16</f>
        <v>0</v>
      </c>
      <c r="G16" s="276">
        <f>'DAY1'!G16+'DAY2'!G16+'DAY3'!G16+'DAY4'!G16+'DAY5'!G16+'DAY6'!G16+'DAY7'!G16+'DAY8'!G16+'DAY9'!G16+'DAY10'!G16+'DAY11'!G16+'DAY12'!G16+'DAY13'!G16+'DAY14'!G16+'DAY15'!G16+'DAY16'!G16+'DAY17'!G16+'DAY18'!G16+'DAY19'!G16+'DAY20'!G16+'DAY21'!G16+'DAY22'!G16+'DAY23'!G16+'DAY24'!G16+'DAY25'!G16+'DAY26'!G16+'DAY27'!G16+'DAY28'!G16+'DAY29'!G16+'DAY30'!G16</f>
        <v>6063</v>
      </c>
      <c r="H16" s="54">
        <f>+(Table134[[#This Row],[OPENING ]]+Table134[[#This Row],[RECEIPTS]]+Table134[[#This Row],[RETURNS]])-(Table134[[#This Row],[ISSUES]]+Table134[[#This Row],[EXCHANGED]]+Table134[[#This Row],[SALES]])</f>
        <v>13189.599999999999</v>
      </c>
      <c r="I16" s="53">
        <v>0</v>
      </c>
      <c r="J16" s="58">
        <f>+Table134[[#This Row],[PHYSICAL]]-Table134[[#This Row],[THEORETICAL]]</f>
        <v>-13189.599999999999</v>
      </c>
      <c r="K16" s="53">
        <f>+Table134[[#This Row],[RECEIPTS]]</f>
        <v>0</v>
      </c>
      <c r="L16" s="54">
        <f>+Table134[[#This Row],[RETURNS]]</f>
        <v>0</v>
      </c>
      <c r="M16" s="55">
        <f>+Table134[[#This Row],[EXCHANGED]]</f>
        <v>0</v>
      </c>
      <c r="N16" s="52">
        <f>+Table134[[#This Row],[SALES]]</f>
        <v>0</v>
      </c>
      <c r="O16" s="276">
        <f>+Table134[[#This Row],[ISSUES]]</f>
        <v>6063</v>
      </c>
      <c r="P16" s="53">
        <f>Table134[[#This Row],[RECEIPTS TO]]/30</f>
        <v>0</v>
      </c>
      <c r="Q16" s="54">
        <f>+Table134[[#This Row],[RETURNS ]]/30</f>
        <v>0</v>
      </c>
      <c r="R16" s="55">
        <f>+Table134[[#This Row],[EXCHANGED TO]]/30</f>
        <v>0</v>
      </c>
      <c r="S16" s="52">
        <f>+Table134[[#This Row],[SALES TO]]/30</f>
        <v>0</v>
      </c>
      <c r="T16" s="276">
        <f>+Table134[[#This Row],[ISSUES TO]]/30</f>
        <v>202.1</v>
      </c>
      <c r="U16" s="59">
        <f>IFERROR(Table134[[#This Row],[THEORETICAL]]/(Table134[[#This Row],[AVE RECEIPTS]]+Table134[[#This Row],[AVE RETURNS]]+Table134[[#This Row],[AVE EXCHANGED]]+Table134[[#This Row],[AVE SALES]]+Table134[[#This Row],[AVE ISSUES]]),0)</f>
        <v>65.262741217219187</v>
      </c>
    </row>
    <row r="17" spans="1:21" x14ac:dyDescent="0.25">
      <c r="A17" s="60"/>
      <c r="B17" s="52">
        <f>'DAY1'!H17</f>
        <v>0</v>
      </c>
      <c r="C17" s="53">
        <f>'DAY1'!C17+'DAY2'!C17+'DAY3'!C17+'DAY4'!C17+'DAY5'!C17+'DAY6'!C17+'DAY7'!C17+'DAY8'!C17+'DAY9'!C17+'DAY10'!C17+'DAY11'!C17+'DAY12'!C17+'DAY13'!C17+'DAY14'!C17+'DAY15'!C17+'DAY16'!C17+'DAY17'!C17+'DAY18'!C17+'DAY19'!C17+'DAY20'!C17+'DAY21'!C17+'DAY22'!C17+'DAY23'!C17+'DAY24'!C17+'DAY25'!C17+'DAY26'!C17+'DAY27'!C17+'DAY28'!C17+'DAY29'!C17+'DAY30'!C17</f>
        <v>0</v>
      </c>
      <c r="D17" s="54">
        <f>'DAY1'!D17+'DAY2'!D17+'DAY3'!D17+'DAY4'!D17+'DAY5'!D17+'DAY6'!D17+'DAY7'!D17+'DAY8'!D17+'DAY9'!D17+'DAY10'!D17+'DAY11'!D17+'DAY12'!D17+'DAY13'!D17+'DAY14'!D17+'DAY15'!D17+'DAY16'!D17+'DAY17'!D17+'DAY18'!D17+'DAY19'!D17+'DAY20'!D17+'DAY21'!D17+'DAY22'!D17+'DAY23'!D17+'DAY24'!D17+'DAY25'!D17+'DAY26'!D17+'DAY27'!D17+'DAY28'!D17+'DAY29'!D17+'DAY30'!D17</f>
        <v>0</v>
      </c>
      <c r="E17" s="55">
        <f>'DAY1'!E17+'DAY2'!E17+'DAY3'!E17+'DAY4'!E17+'DAY5'!E17+'DAY6'!E17+'DAY7'!E17+'DAY8'!E17+'DAY9'!E17+'DAY10'!E17+'DAY11'!E17+'DAY12'!E17+'DAY13'!E17+'DAY14'!E17+'DAY15'!E17+'DAY16'!E17+'DAY17'!E17+'DAY18'!E17+'DAY19'!E17+'DAY20'!E17+'DAY21'!E17+'DAY22'!E17+'DAY23'!E17+'DAY24'!E17+'DAY25'!E17+'DAY26'!E17+'DAY27'!E17+'DAY28'!E17+'DAY29'!E17+'DAY30'!E17</f>
        <v>0</v>
      </c>
      <c r="F17" s="52">
        <f>'DAY1'!F17+'DAY2'!F17+'DAY3'!F17+'DAY4'!F17+'DAY5'!F17+'DAY6'!F17+'DAY7'!F17+'DAY8'!F17+'DAY9'!F17+'DAY10'!F17+'DAY11'!F17+'DAY12'!F17+'DAY13'!F17+'DAY14'!F17+'DAY15'!F17+'DAY16'!F17+'DAY17'!F17+'DAY18'!F17+'DAY19'!F17+'DAY20'!F17+'DAY21'!F17+'DAY22'!F17+'DAY23'!F17+'DAY24'!F17+'DAY25'!F17+'DAY26'!F17+'DAY27'!F17+'DAY28'!F17+'DAY29'!F17+'DAY30'!F17</f>
        <v>0</v>
      </c>
      <c r="G17" s="276">
        <f>'DAY1'!G17+'DAY2'!G17+'DAY3'!G17+'DAY4'!G17+'DAY5'!G17+'DAY6'!G17+'DAY7'!G17+'DAY8'!G17+'DAY9'!G17+'DAY10'!G17+'DAY11'!G17+'DAY12'!G17+'DAY13'!G17+'DAY14'!G17+'DAY15'!G17+'DAY16'!G17+'DAY17'!G17+'DAY18'!G17+'DAY19'!G17+'DAY20'!G17+'DAY21'!G17+'DAY22'!G17+'DAY23'!G17+'DAY24'!G17+'DAY25'!G17+'DAY26'!G17+'DAY27'!G17+'DAY28'!G17+'DAY29'!G17+'DAY30'!G17</f>
        <v>0</v>
      </c>
      <c r="H17" s="54">
        <f>+(Table134[[#This Row],[OPENING ]]+Table134[[#This Row],[RECEIPTS]]+Table134[[#This Row],[RETURNS]])-(Table134[[#This Row],[ISSUES]]+Table134[[#This Row],[EXCHANGED]]+Table134[[#This Row],[SALES]])</f>
        <v>0</v>
      </c>
      <c r="I17" s="53">
        <v>0</v>
      </c>
      <c r="J17" s="58">
        <f>+Table134[[#This Row],[PHYSICAL]]-Table134[[#This Row],[THEORETICAL]]</f>
        <v>0</v>
      </c>
      <c r="K17" s="53">
        <f>+Table134[[#This Row],[RECEIPTS]]</f>
        <v>0</v>
      </c>
      <c r="L17" s="54">
        <f>+Table134[[#This Row],[RETURNS]]</f>
        <v>0</v>
      </c>
      <c r="M17" s="55">
        <f>+Table134[[#This Row],[EXCHANGED]]</f>
        <v>0</v>
      </c>
      <c r="N17" s="52">
        <f>+Table134[[#This Row],[SALES]]</f>
        <v>0</v>
      </c>
      <c r="O17" s="276">
        <f>+Table134[[#This Row],[ISSUES]]</f>
        <v>0</v>
      </c>
      <c r="P17" s="53">
        <f>Table134[[#This Row],[RECEIPTS TO]]/30</f>
        <v>0</v>
      </c>
      <c r="Q17" s="54">
        <f>+Table134[[#This Row],[RETURNS ]]/30</f>
        <v>0</v>
      </c>
      <c r="R17" s="55">
        <f>+Table134[[#This Row],[EXCHANGED TO]]/30</f>
        <v>0</v>
      </c>
      <c r="S17" s="52">
        <f>+Table134[[#This Row],[SALES TO]]/30</f>
        <v>0</v>
      </c>
      <c r="T17" s="276">
        <f>+Table134[[#This Row],[ISSUES TO]]/30</f>
        <v>0</v>
      </c>
      <c r="U17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8" spans="1:21" x14ac:dyDescent="0.25">
      <c r="A18" s="60"/>
      <c r="B18" s="52">
        <f>'DAY1'!H18</f>
        <v>0</v>
      </c>
      <c r="C18" s="53">
        <f>'DAY1'!C18+'DAY2'!C18+'DAY3'!C18+'DAY4'!C18+'DAY5'!C18+'DAY6'!C18+'DAY7'!C18+'DAY8'!C18+'DAY9'!C18+'DAY10'!C18+'DAY11'!C18+'DAY12'!C18+'DAY13'!C18+'DAY14'!C18+'DAY15'!C18+'DAY16'!C18+'DAY17'!C18+'DAY18'!C18+'DAY19'!C18+'DAY20'!C18+'DAY21'!C18+'DAY22'!C18+'DAY23'!C18+'DAY24'!C18+'DAY25'!C18+'DAY26'!C18+'DAY27'!C18+'DAY28'!C18+'DAY29'!C18+'DAY30'!C18</f>
        <v>0</v>
      </c>
      <c r="D18" s="54">
        <f>'DAY1'!D18+'DAY2'!D18+'DAY3'!D18+'DAY4'!D18+'DAY5'!D18+'DAY6'!D18+'DAY7'!D18+'DAY8'!D18+'DAY9'!D18+'DAY10'!D18+'DAY11'!D18+'DAY12'!D18+'DAY13'!D18+'DAY14'!D18+'DAY15'!D18+'DAY16'!D18+'DAY17'!D18+'DAY18'!D18+'DAY19'!D18+'DAY20'!D18+'DAY21'!D18+'DAY22'!D18+'DAY23'!D18+'DAY24'!D18+'DAY25'!D18+'DAY26'!D18+'DAY27'!D18+'DAY28'!D18+'DAY29'!D18+'DAY30'!D18</f>
        <v>0</v>
      </c>
      <c r="E18" s="55">
        <f>'DAY1'!E18+'DAY2'!E18+'DAY3'!E18+'DAY4'!E18+'DAY5'!E18+'DAY6'!E18+'DAY7'!E18+'DAY8'!E18+'DAY9'!E18+'DAY10'!E18+'DAY11'!E18+'DAY12'!E18+'DAY13'!E18+'DAY14'!E18+'DAY15'!E18+'DAY16'!E18+'DAY17'!E18+'DAY18'!E18+'DAY19'!E18+'DAY20'!E18+'DAY21'!E18+'DAY22'!E18+'DAY23'!E18+'DAY24'!E18+'DAY25'!E18+'DAY26'!E18+'DAY27'!E18+'DAY28'!E18+'DAY29'!E18+'DAY30'!E18</f>
        <v>0</v>
      </c>
      <c r="F18" s="52">
        <f>'DAY1'!F18+'DAY2'!F18+'DAY3'!F18+'DAY4'!F18+'DAY5'!F18+'DAY6'!F18+'DAY7'!F18+'DAY8'!F18+'DAY9'!F18+'DAY10'!F18+'DAY11'!F18+'DAY12'!F18+'DAY13'!F18+'DAY14'!F18+'DAY15'!F18+'DAY16'!F18+'DAY17'!F18+'DAY18'!F18+'DAY19'!F18+'DAY20'!F18+'DAY21'!F18+'DAY22'!F18+'DAY23'!F18+'DAY24'!F18+'DAY25'!F18+'DAY26'!F18+'DAY27'!F18+'DAY28'!F18+'DAY29'!F18+'DAY30'!F18</f>
        <v>0</v>
      </c>
      <c r="G18" s="276">
        <f>'DAY1'!G18+'DAY2'!G18+'DAY3'!G18+'DAY4'!G18+'DAY5'!G18+'DAY6'!G18+'DAY7'!G18+'DAY8'!G18+'DAY9'!G18+'DAY10'!G18+'DAY11'!G18+'DAY12'!G18+'DAY13'!G18+'DAY14'!G18+'DAY15'!G18+'DAY16'!G18+'DAY17'!G18+'DAY18'!G18+'DAY19'!G18+'DAY20'!G18+'DAY21'!G18+'DAY22'!G18+'DAY23'!G18+'DAY24'!G18+'DAY25'!G18+'DAY26'!G18+'DAY27'!G18+'DAY28'!G18+'DAY29'!G18+'DAY30'!G18</f>
        <v>0</v>
      </c>
      <c r="H18" s="54">
        <f>+(Table134[[#This Row],[OPENING ]]+Table134[[#This Row],[RECEIPTS]]+Table134[[#This Row],[RETURNS]])-(Table134[[#This Row],[ISSUES]]+Table134[[#This Row],[EXCHANGED]]+Table134[[#This Row],[SALES]])</f>
        <v>0</v>
      </c>
      <c r="I18" s="53">
        <v>0</v>
      </c>
      <c r="J18" s="58">
        <f>+Table134[[#This Row],[PHYSICAL]]-Table134[[#This Row],[THEORETICAL]]</f>
        <v>0</v>
      </c>
      <c r="K18" s="53">
        <f>+Table134[[#This Row],[RECEIPTS]]</f>
        <v>0</v>
      </c>
      <c r="L18" s="54">
        <f>+Table134[[#This Row],[RETURNS]]</f>
        <v>0</v>
      </c>
      <c r="M18" s="55">
        <f>+Table134[[#This Row],[EXCHANGED]]</f>
        <v>0</v>
      </c>
      <c r="N18" s="52">
        <f>+Table134[[#This Row],[SALES]]</f>
        <v>0</v>
      </c>
      <c r="O18" s="276">
        <f>+Table134[[#This Row],[ISSUES]]</f>
        <v>0</v>
      </c>
      <c r="P18" s="53">
        <f>Table134[[#This Row],[RECEIPTS TO]]/30</f>
        <v>0</v>
      </c>
      <c r="Q18" s="54">
        <f>+Table134[[#This Row],[RETURNS ]]/30</f>
        <v>0</v>
      </c>
      <c r="R18" s="55">
        <f>+Table134[[#This Row],[EXCHANGED TO]]/30</f>
        <v>0</v>
      </c>
      <c r="S18" s="52">
        <f>+Table134[[#This Row],[SALES TO]]/30</f>
        <v>0</v>
      </c>
      <c r="T18" s="276">
        <f>+Table134[[#This Row],[ISSUES TO]]/30</f>
        <v>0</v>
      </c>
      <c r="U18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9" spans="1:21" ht="15.75" thickBot="1" x14ac:dyDescent="0.3">
      <c r="A19" s="142"/>
      <c r="B19" s="52">
        <f>'DAY1'!H19</f>
        <v>0</v>
      </c>
      <c r="C19" s="53">
        <f>'DAY1'!C19+'DAY2'!C19+'DAY3'!C19+'DAY4'!C19+'DAY5'!C19+'DAY6'!C19+'DAY7'!C19+'DAY8'!C19+'DAY9'!C19+'DAY10'!C19+'DAY11'!C19+'DAY12'!C19+'DAY13'!C19+'DAY14'!C19+'DAY15'!C19+'DAY16'!C19+'DAY17'!C19+'DAY18'!C19+'DAY19'!C19+'DAY20'!C19+'DAY21'!C19+'DAY22'!C19+'DAY23'!C19+'DAY24'!C19+'DAY25'!C19+'DAY26'!C19+'DAY27'!C19+'DAY28'!C19+'DAY29'!C19+'DAY30'!C19</f>
        <v>0</v>
      </c>
      <c r="D19" s="54">
        <f>'DAY1'!D19+'DAY2'!D19+'DAY3'!D19+'DAY4'!D19+'DAY5'!D19+'DAY6'!D19+'DAY7'!D19+'DAY8'!D19+'DAY9'!D19+'DAY10'!D19+'DAY11'!D19+'DAY12'!D19+'DAY13'!D19+'DAY14'!D19+'DAY15'!D19+'DAY16'!D19+'DAY17'!D19+'DAY18'!D19+'DAY19'!D19+'DAY20'!D19+'DAY21'!D19+'DAY22'!D19+'DAY23'!D19+'DAY24'!D19+'DAY25'!D19+'DAY26'!D19+'DAY27'!D19+'DAY28'!D19+'DAY29'!D19+'DAY30'!D19</f>
        <v>0</v>
      </c>
      <c r="E19" s="55">
        <f>'DAY1'!E19+'DAY2'!E19+'DAY3'!E19+'DAY4'!E19+'DAY5'!E19+'DAY6'!E19+'DAY7'!E19+'DAY8'!E19+'DAY9'!E19+'DAY10'!E19+'DAY11'!E19+'DAY12'!E19+'DAY13'!E19+'DAY14'!E19+'DAY15'!E19+'DAY16'!E19+'DAY17'!E19+'DAY18'!E19+'DAY19'!E19+'DAY20'!E19+'DAY21'!E19+'DAY22'!E19+'DAY23'!E19+'DAY24'!E19+'DAY25'!E19+'DAY26'!E19+'DAY27'!E19+'DAY28'!E19+'DAY29'!E19+'DAY30'!E19</f>
        <v>0</v>
      </c>
      <c r="F19" s="52">
        <f>'DAY1'!F19+'DAY2'!F19+'DAY3'!F19+'DAY4'!F19+'DAY5'!F19+'DAY6'!F19+'DAY7'!F19+'DAY8'!F19+'DAY9'!F19+'DAY10'!F19+'DAY11'!F19+'DAY12'!F19+'DAY13'!F19+'DAY14'!F19+'DAY15'!F19+'DAY16'!F19+'DAY17'!F19+'DAY18'!F19+'DAY19'!F19+'DAY20'!F19+'DAY21'!F19+'DAY22'!F19+'DAY23'!F19+'DAY24'!F19+'DAY25'!F19+'DAY26'!F19+'DAY27'!F19+'DAY28'!F19+'DAY29'!F19+'DAY30'!F19</f>
        <v>0</v>
      </c>
      <c r="G19" s="276">
        <f>'DAY1'!G19+'DAY2'!G19+'DAY3'!G19+'DAY4'!G19+'DAY5'!G19+'DAY6'!G19+'DAY7'!G19+'DAY8'!G19+'DAY9'!G19+'DAY10'!G19+'DAY11'!G19+'DAY12'!G19+'DAY13'!G19+'DAY14'!G19+'DAY15'!G19+'DAY16'!G19+'DAY17'!G19+'DAY18'!G19+'DAY19'!G19+'DAY20'!G19+'DAY21'!G19+'DAY22'!G19+'DAY23'!G19+'DAY24'!G19+'DAY25'!G19+'DAY26'!G19+'DAY27'!G19+'DAY28'!G19+'DAY29'!G19+'DAY30'!G19</f>
        <v>0</v>
      </c>
      <c r="H19" s="54">
        <f>+(Table134[[#This Row],[OPENING ]]+Table134[[#This Row],[RECEIPTS]]+Table134[[#This Row],[RETURNS]])-(Table134[[#This Row],[ISSUES]]+Table134[[#This Row],[EXCHANGED]]+Table134[[#This Row],[SALES]])</f>
        <v>0</v>
      </c>
      <c r="I19" s="144">
        <v>0</v>
      </c>
      <c r="J19" s="58">
        <f>+Table134[[#This Row],[PHYSICAL]]-Table134[[#This Row],[THEORETICAL]]</f>
        <v>0</v>
      </c>
      <c r="K19" s="53">
        <f>+Table134[[#This Row],[RECEIPTS]]</f>
        <v>0</v>
      </c>
      <c r="L19" s="54">
        <f>+Table134[[#This Row],[RETURNS]]</f>
        <v>0</v>
      </c>
      <c r="M19" s="55">
        <f>+Table134[[#This Row],[EXCHANGED]]</f>
        <v>0</v>
      </c>
      <c r="N19" s="52">
        <f>+Table134[[#This Row],[SALES]]</f>
        <v>0</v>
      </c>
      <c r="O19" s="276">
        <f>+Table134[[#This Row],[ISSUES]]</f>
        <v>0</v>
      </c>
      <c r="P19" s="53">
        <f>Table134[[#This Row],[RECEIPTS TO]]/30</f>
        <v>0</v>
      </c>
      <c r="Q19" s="54">
        <f>+Table134[[#This Row],[RETURNS ]]/30</f>
        <v>0</v>
      </c>
      <c r="R19" s="55">
        <f>+Table134[[#This Row],[EXCHANGED TO]]/30</f>
        <v>0</v>
      </c>
      <c r="S19" s="52">
        <f>+Table134[[#This Row],[SALES TO]]/30</f>
        <v>0</v>
      </c>
      <c r="T19" s="276">
        <f>+Table134[[#This Row],[ISSUES TO]]/30</f>
        <v>0</v>
      </c>
      <c r="U19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0" spans="1:21" ht="17.25" thickBot="1" x14ac:dyDescent="0.35">
      <c r="A20" s="159" t="s">
        <v>202</v>
      </c>
      <c r="B20" s="160">
        <f t="shared" ref="B20:T20" si="0">SUM(B5:B19)</f>
        <v>19392.599999999999</v>
      </c>
      <c r="C20" s="161">
        <f t="shared" si="0"/>
        <v>0</v>
      </c>
      <c r="D20" s="162">
        <f t="shared" si="0"/>
        <v>0</v>
      </c>
      <c r="E20" s="163">
        <f t="shared" si="0"/>
        <v>0</v>
      </c>
      <c r="F20" s="160">
        <f t="shared" si="0"/>
        <v>0</v>
      </c>
      <c r="G20" s="277">
        <f t="shared" si="0"/>
        <v>6063</v>
      </c>
      <c r="H20" s="162">
        <f t="shared" si="0"/>
        <v>13329.599999999999</v>
      </c>
      <c r="I20" s="161">
        <f t="shared" si="0"/>
        <v>0</v>
      </c>
      <c r="J20" s="165">
        <f>+Table134[[#This Row],[PHYSICAL]]-Table134[[#This Row],[THEORETICAL]]</f>
        <v>-13329.599999999999</v>
      </c>
      <c r="K20" s="161">
        <f t="shared" si="0"/>
        <v>0</v>
      </c>
      <c r="L20" s="162">
        <f t="shared" si="0"/>
        <v>0</v>
      </c>
      <c r="M20" s="163">
        <f t="shared" si="0"/>
        <v>0</v>
      </c>
      <c r="N20" s="160">
        <f t="shared" si="0"/>
        <v>0</v>
      </c>
      <c r="O20" s="277">
        <f t="shared" si="0"/>
        <v>6063</v>
      </c>
      <c r="P20" s="161">
        <f t="shared" si="0"/>
        <v>0</v>
      </c>
      <c r="Q20" s="162">
        <f t="shared" si="0"/>
        <v>0</v>
      </c>
      <c r="R20" s="163">
        <f t="shared" si="0"/>
        <v>0</v>
      </c>
      <c r="S20" s="160">
        <f t="shared" si="0"/>
        <v>0</v>
      </c>
      <c r="T20" s="277">
        <f t="shared" si="0"/>
        <v>202.1</v>
      </c>
      <c r="U20" s="166">
        <f t="shared" ref="U20:U40" si="1">IFERROR(+H20/(P20+Q20+R20+S20+T20),0)</f>
        <v>65.955467590301822</v>
      </c>
    </row>
    <row r="21" spans="1:21" x14ac:dyDescent="0.25">
      <c r="A21" s="150"/>
      <c r="B21" s="151"/>
      <c r="C21" s="152"/>
      <c r="D21" s="153"/>
      <c r="E21" s="154"/>
      <c r="F21" s="151"/>
      <c r="G21" s="278"/>
      <c r="H21" s="153"/>
      <c r="I21" s="152"/>
      <c r="J21" s="157"/>
      <c r="K21" s="152"/>
      <c r="L21" s="153"/>
      <c r="M21" s="154"/>
      <c r="N21" s="151"/>
      <c r="O21" s="278"/>
      <c r="P21" s="152"/>
      <c r="Q21" s="153"/>
      <c r="R21" s="154"/>
      <c r="S21" s="151"/>
      <c r="T21" s="278"/>
      <c r="U21" s="158"/>
    </row>
    <row r="22" spans="1:21" x14ac:dyDescent="0.25">
      <c r="A22" s="63" t="s">
        <v>20</v>
      </c>
      <c r="B22" s="52"/>
      <c r="C22" s="53"/>
      <c r="D22" s="54"/>
      <c r="E22" s="55"/>
      <c r="F22" s="52"/>
      <c r="G22" s="276"/>
      <c r="H22" s="54"/>
      <c r="I22" s="53"/>
      <c r="J22" s="58"/>
      <c r="K22" s="53"/>
      <c r="L22" s="54"/>
      <c r="M22" s="55"/>
      <c r="N22" s="52"/>
      <c r="O22" s="276"/>
      <c r="P22" s="53"/>
      <c r="Q22" s="54"/>
      <c r="R22" s="55"/>
      <c r="S22" s="52"/>
      <c r="T22" s="276"/>
      <c r="U22" s="62"/>
    </row>
    <row r="23" spans="1:21" x14ac:dyDescent="0.25">
      <c r="A23" s="336" t="s">
        <v>21</v>
      </c>
      <c r="B23" s="52">
        <f>'DAY1'!H23</f>
        <v>0</v>
      </c>
      <c r="C23" s="53">
        <f>'DAY1'!C23+'DAY2'!C23+'DAY3'!C23+'DAY4'!C23+'DAY5'!C23+'DAY6'!C23+'DAY7'!C23+'DAY8'!C23+'DAY9'!C23+'DAY10'!C23+'DAY11'!C23+'DAY12'!C23+'DAY13'!C23+'DAY14'!C23+'DAY15'!C23+'DAY16'!C23+'DAY17'!C23+'DAY18'!C23+'DAY19'!C23+'DAY20'!C23+'DAY21'!C23+'DAY22'!C23+'DAY23'!C23+'DAY24'!C23+'DAY25'!C23+'DAY26'!C23+'DAY27'!C23+'DAY28'!C23+'DAY29'!C23+'DAY30'!C23</f>
        <v>0</v>
      </c>
      <c r="D23" s="54">
        <f>'DAY1'!D23+'DAY2'!D23+'DAY3'!D23+'DAY4'!D23+'DAY5'!D23+'DAY6'!D23+'DAY7'!D23+'DAY8'!D23+'DAY9'!D23+'DAY10'!D23+'DAY11'!D23+'DAY12'!D23+'DAY13'!D23+'DAY14'!D23+'DAY15'!D23+'DAY16'!D23+'DAY17'!D23+'DAY18'!D23+'DAY19'!D23+'DAY20'!D23+'DAY21'!D23+'DAY22'!D23+'DAY23'!D23+'DAY24'!D23+'DAY25'!D23+'DAY26'!D23+'DAY27'!D23+'DAY28'!D23+'DAY29'!D23+'DAY30'!D23</f>
        <v>0</v>
      </c>
      <c r="E23" s="55">
        <f>'DAY1'!E23+'DAY2'!E23+'DAY3'!E23+'DAY4'!E23+'DAY5'!E23+'DAY6'!E23+'DAY7'!E23+'DAY8'!E23+'DAY9'!E23+'DAY10'!E23+'DAY11'!E23+'DAY12'!E23+'DAY13'!E23+'DAY14'!E23+'DAY15'!E23+'DAY16'!E23+'DAY17'!E23+'DAY18'!E23+'DAY19'!E23+'DAY20'!E23+'DAY21'!E23+'DAY22'!E23+'DAY23'!E23+'DAY24'!E23+'DAY25'!E23+'DAY26'!E23+'DAY27'!E23+'DAY28'!E23+'DAY29'!E23+'DAY30'!E23</f>
        <v>0</v>
      </c>
      <c r="F23" s="52">
        <f>'DAY1'!F23+'DAY2'!F23+'DAY3'!F23+'DAY4'!F23+'DAY5'!F23+'DAY6'!F23+'DAY7'!F23+'DAY8'!F23+'DAY9'!F23+'DAY10'!F23+'DAY11'!F23+'DAY12'!F23+'DAY13'!F23+'DAY14'!F23+'DAY15'!F23+'DAY16'!F23+'DAY17'!F23+'DAY18'!F23+'DAY19'!F23+'DAY20'!F23+'DAY21'!F23+'DAY22'!F23+'DAY23'!F23+'DAY24'!F23+'DAY25'!F23+'DAY26'!F23+'DAY27'!F23+'DAY28'!F23+'DAY29'!F23+'DAY30'!F23</f>
        <v>0</v>
      </c>
      <c r="G23" s="276">
        <f>'DAY1'!G23+'DAY2'!G23+'DAY3'!G23+'DAY4'!G23+'DAY5'!G23+'DAY6'!G23+'DAY7'!G23+'DAY8'!G23+'DAY9'!G23+'DAY10'!G23+'DAY11'!G23+'DAY12'!G23+'DAY13'!G23+'DAY14'!G23+'DAY15'!G23+'DAY16'!G23+'DAY17'!G23+'DAY18'!G23+'DAY19'!G23+'DAY20'!G23+'DAY21'!G23+'DAY22'!G23+'DAY23'!G23+'DAY24'!G23+'DAY25'!G23+'DAY26'!G23+'DAY27'!G23+'DAY28'!G23+'DAY29'!G23+'DAY30'!G23</f>
        <v>0</v>
      </c>
      <c r="H23" s="54">
        <f>+(Table134[[#This Row],[OPENING ]]+Table134[[#This Row],[RECEIPTS]]+Table134[[#This Row],[RETURNS]])-(Table134[[#This Row],[ISSUES]]+Table134[[#This Row],[EXCHANGED]]+Table134[[#This Row],[SALES]])</f>
        <v>0</v>
      </c>
      <c r="I23" s="53">
        <v>0</v>
      </c>
      <c r="J23" s="58">
        <f>+Table134[[#This Row],[PHYSICAL]]-Table134[[#This Row],[THEORETICAL]]</f>
        <v>0</v>
      </c>
      <c r="K23" s="53">
        <f>+Table134[[#This Row],[RECEIPTS]]</f>
        <v>0</v>
      </c>
      <c r="L23" s="54">
        <f>+Table134[[#This Row],[RETURNS]]</f>
        <v>0</v>
      </c>
      <c r="M23" s="55">
        <f>+Table134[[#This Row],[EXCHANGED]]</f>
        <v>0</v>
      </c>
      <c r="N23" s="52">
        <f>+Table134[[#This Row],[SALES]]</f>
        <v>0</v>
      </c>
      <c r="O23" s="276">
        <f>+Table134[[#This Row],[ISSUES]]</f>
        <v>0</v>
      </c>
      <c r="P23" s="53">
        <f>Table134[[#This Row],[RECEIPTS TO]]/30</f>
        <v>0</v>
      </c>
      <c r="Q23" s="54">
        <f>+Table134[[#This Row],[RETURNS ]]/30</f>
        <v>0</v>
      </c>
      <c r="R23" s="55">
        <f>+Table134[[#This Row],[EXCHANGED TO]]/30</f>
        <v>0</v>
      </c>
      <c r="S23" s="52">
        <f>+Table134[[#This Row],[SALES TO]]/30</f>
        <v>0</v>
      </c>
      <c r="T23" s="276">
        <f>+Table134[[#This Row],[ISSUES TO]]/30</f>
        <v>0</v>
      </c>
      <c r="U23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4" spans="1:21" x14ac:dyDescent="0.25">
      <c r="A24" s="336" t="s">
        <v>161</v>
      </c>
      <c r="B24" s="52">
        <f>'DAY1'!H24</f>
        <v>2504</v>
      </c>
      <c r="C24" s="53">
        <f>'DAY1'!C24+'DAY2'!C24+'DAY3'!C24+'DAY4'!C24+'DAY5'!C24+'DAY6'!C24+'DAY7'!C24+'DAY8'!C24+'DAY9'!C24+'DAY10'!C24+'DAY11'!C24+'DAY12'!C24+'DAY13'!C24+'DAY14'!C24+'DAY15'!C24+'DAY16'!C24+'DAY17'!C24+'DAY18'!C24+'DAY19'!C24+'DAY20'!C24+'DAY21'!C24+'DAY22'!C24+'DAY23'!C24+'DAY24'!C24+'DAY25'!C24+'DAY26'!C24+'DAY27'!C24+'DAY28'!C24+'DAY29'!C24+'DAY30'!C24</f>
        <v>0</v>
      </c>
      <c r="D24" s="54">
        <f>'DAY1'!D24+'DAY2'!D24+'DAY3'!D24+'DAY4'!D24+'DAY5'!D24+'DAY6'!D24+'DAY7'!D24+'DAY8'!D24+'DAY9'!D24+'DAY10'!D24+'DAY11'!D24+'DAY12'!D24+'DAY13'!D24+'DAY14'!D24+'DAY15'!D24+'DAY16'!D24+'DAY17'!D24+'DAY18'!D24+'DAY19'!D24+'DAY20'!D24+'DAY21'!D24+'DAY22'!D24+'DAY23'!D24+'DAY24'!D24+'DAY25'!D24+'DAY26'!D24+'DAY27'!D24+'DAY28'!D24+'DAY29'!D24+'DAY30'!D24</f>
        <v>110.2</v>
      </c>
      <c r="E24" s="55">
        <f>'DAY1'!E24+'DAY2'!E24+'DAY3'!E24+'DAY4'!E24+'DAY5'!E24+'DAY6'!E24+'DAY7'!E24+'DAY8'!E24+'DAY9'!E24+'DAY10'!E24+'DAY11'!E24+'DAY12'!E24+'DAY13'!E24+'DAY14'!E24+'DAY15'!E24+'DAY16'!E24+'DAY17'!E24+'DAY18'!E24+'DAY19'!E24+'DAY20'!E24+'DAY21'!E24+'DAY22'!E24+'DAY23'!E24+'DAY24'!E24+'DAY25'!E24+'DAY26'!E24+'DAY27'!E24+'DAY28'!E24+'DAY29'!E24+'DAY30'!E24</f>
        <v>0</v>
      </c>
      <c r="F24" s="52">
        <f>'DAY1'!F24+'DAY2'!F24+'DAY3'!F24+'DAY4'!F24+'DAY5'!F24+'DAY6'!F24+'DAY7'!F24+'DAY8'!F24+'DAY9'!F24+'DAY10'!F24+'DAY11'!F24+'DAY12'!F24+'DAY13'!F24+'DAY14'!F24+'DAY15'!F24+'DAY16'!F24+'DAY17'!F24+'DAY18'!F24+'DAY19'!F24+'DAY20'!F24+'DAY21'!F24+'DAY22'!F24+'DAY23'!F24+'DAY24'!F24+'DAY25'!F24+'DAY26'!F24+'DAY27'!F24+'DAY28'!F24+'DAY29'!F24+'DAY30'!F24</f>
        <v>0</v>
      </c>
      <c r="G24" s="276">
        <f>'DAY1'!G24+'DAY2'!G24+'DAY3'!G24+'DAY4'!G24+'DAY5'!G24+'DAY6'!G24+'DAY7'!G24+'DAY8'!G24+'DAY9'!G24+'DAY10'!G24+'DAY11'!G24+'DAY12'!G24+'DAY13'!G24+'DAY14'!G24+'DAY15'!G24+'DAY16'!G24+'DAY17'!G24+'DAY18'!G24+'DAY19'!G24+'DAY20'!G24+'DAY21'!G24+'DAY22'!G24+'DAY23'!G24+'DAY24'!G24+'DAY25'!G24+'DAY26'!G24+'DAY27'!G24+'DAY28'!G24+'DAY29'!G24+'DAY30'!G24</f>
        <v>2367</v>
      </c>
      <c r="H24" s="54">
        <f>+(Table134[[#This Row],[OPENING ]]+Table134[[#This Row],[RECEIPTS]]+Table134[[#This Row],[RETURNS]])-(Table134[[#This Row],[ISSUES]]+Table134[[#This Row],[EXCHANGED]]+Table134[[#This Row],[SALES]])</f>
        <v>247.19999999999982</v>
      </c>
      <c r="I24" s="53">
        <v>0</v>
      </c>
      <c r="J24" s="58">
        <f>+Table134[[#This Row],[PHYSICAL]]-Table134[[#This Row],[THEORETICAL]]</f>
        <v>-247.19999999999982</v>
      </c>
      <c r="K24" s="53">
        <f>+Table134[[#This Row],[RECEIPTS]]</f>
        <v>0</v>
      </c>
      <c r="L24" s="54">
        <f>+Table134[[#This Row],[RETURNS]]</f>
        <v>110.2</v>
      </c>
      <c r="M24" s="55">
        <f>+Table134[[#This Row],[EXCHANGED]]</f>
        <v>0</v>
      </c>
      <c r="N24" s="52">
        <f>+Table134[[#This Row],[SALES]]</f>
        <v>0</v>
      </c>
      <c r="O24" s="276">
        <f>+Table134[[#This Row],[ISSUES]]</f>
        <v>2367</v>
      </c>
      <c r="P24" s="53">
        <f>Table134[[#This Row],[RECEIPTS TO]]/30</f>
        <v>0</v>
      </c>
      <c r="Q24" s="54">
        <f>+Table134[[#This Row],[RETURNS ]]/30</f>
        <v>3.6733333333333333</v>
      </c>
      <c r="R24" s="55">
        <f>+Table134[[#This Row],[EXCHANGED TO]]/30</f>
        <v>0</v>
      </c>
      <c r="S24" s="52">
        <f>+Table134[[#This Row],[SALES TO]]/30</f>
        <v>0</v>
      </c>
      <c r="T24" s="276">
        <f>+Table134[[#This Row],[ISSUES TO]]/30</f>
        <v>78.900000000000006</v>
      </c>
      <c r="U24" s="59">
        <f>IFERROR(Table134[[#This Row],[THEORETICAL]]/(Table134[[#This Row],[AVE RECEIPTS]]+Table134[[#This Row],[AVE RETURNS]]+Table134[[#This Row],[AVE EXCHANGED]]+Table134[[#This Row],[AVE SALES]]+Table134[[#This Row],[AVE ISSUES]]),0)</f>
        <v>2.9937025674148208</v>
      </c>
    </row>
    <row r="25" spans="1:21" x14ac:dyDescent="0.25">
      <c r="A25" s="336" t="s">
        <v>22</v>
      </c>
      <c r="B25" s="52">
        <f>'DAY1'!H25</f>
        <v>0</v>
      </c>
      <c r="C25" s="53">
        <f>'DAY1'!C25+'DAY2'!C25+'DAY3'!C25+'DAY4'!C25+'DAY5'!C25+'DAY6'!C25+'DAY7'!C25+'DAY8'!C25+'DAY9'!C25+'DAY10'!C25+'DAY11'!C25+'DAY12'!C25+'DAY13'!C25+'DAY14'!C25+'DAY15'!C25+'DAY16'!C25+'DAY17'!C25+'DAY18'!C25+'DAY19'!C25+'DAY20'!C25+'DAY21'!C25+'DAY22'!C25+'DAY23'!C25+'DAY24'!C25+'DAY25'!C25+'DAY26'!C25+'DAY27'!C25+'DAY28'!C25+'DAY29'!C25+'DAY30'!C25</f>
        <v>0</v>
      </c>
      <c r="D25" s="54">
        <f>'DAY1'!D25+'DAY2'!D25+'DAY3'!D25+'DAY4'!D25+'DAY5'!D25+'DAY6'!D25+'DAY7'!D25+'DAY8'!D25+'DAY9'!D25+'DAY10'!D25+'DAY11'!D25+'DAY12'!D25+'DAY13'!D25+'DAY14'!D25+'DAY15'!D25+'DAY16'!D25+'DAY17'!D25+'DAY18'!D25+'DAY19'!D25+'DAY20'!D25+'DAY21'!D25+'DAY22'!D25+'DAY23'!D25+'DAY24'!D25+'DAY25'!D25+'DAY26'!D25+'DAY27'!D25+'DAY28'!D25+'DAY29'!D25+'DAY30'!D25</f>
        <v>0</v>
      </c>
      <c r="E25" s="55">
        <f>'DAY1'!E25+'DAY2'!E25+'DAY3'!E25+'DAY4'!E25+'DAY5'!E25+'DAY6'!E25+'DAY7'!E25+'DAY8'!E25+'DAY9'!E25+'DAY10'!E25+'DAY11'!E25+'DAY12'!E25+'DAY13'!E25+'DAY14'!E25+'DAY15'!E25+'DAY16'!E25+'DAY17'!E25+'DAY18'!E25+'DAY19'!E25+'DAY20'!E25+'DAY21'!E25+'DAY22'!E25+'DAY23'!E25+'DAY24'!E25+'DAY25'!E25+'DAY26'!E25+'DAY27'!E25+'DAY28'!E25+'DAY29'!E25+'DAY30'!E25</f>
        <v>0</v>
      </c>
      <c r="F25" s="52">
        <f>'DAY1'!F25+'DAY2'!F25+'DAY3'!F25+'DAY4'!F25+'DAY5'!F25+'DAY6'!F25+'DAY7'!F25+'DAY8'!F25+'DAY9'!F25+'DAY10'!F25+'DAY11'!F25+'DAY12'!F25+'DAY13'!F25+'DAY14'!F25+'DAY15'!F25+'DAY16'!F25+'DAY17'!F25+'DAY18'!F25+'DAY19'!F25+'DAY20'!F25+'DAY21'!F25+'DAY22'!F25+'DAY23'!F25+'DAY24'!F25+'DAY25'!F25+'DAY26'!F25+'DAY27'!F25+'DAY28'!F25+'DAY29'!F25+'DAY30'!F25</f>
        <v>0</v>
      </c>
      <c r="G25" s="276">
        <f>'DAY1'!G25+'DAY2'!G25+'DAY3'!G25+'DAY4'!G25+'DAY5'!G25+'DAY6'!G25+'DAY7'!G25+'DAY8'!G25+'DAY9'!G25+'DAY10'!G25+'DAY11'!G25+'DAY12'!G25+'DAY13'!G25+'DAY14'!G25+'DAY15'!G25+'DAY16'!G25+'DAY17'!G25+'DAY18'!G25+'DAY19'!G25+'DAY20'!G25+'DAY21'!G25+'DAY22'!G25+'DAY23'!G25+'DAY24'!G25+'DAY25'!G25+'DAY26'!G25+'DAY27'!G25+'DAY28'!G25+'DAY29'!G25+'DAY30'!G25</f>
        <v>0</v>
      </c>
      <c r="H25" s="54">
        <f>+(Table134[[#This Row],[OPENING ]]+Table134[[#This Row],[RECEIPTS]]+Table134[[#This Row],[RETURNS]])-(Table134[[#This Row],[ISSUES]]+Table134[[#This Row],[EXCHANGED]]+Table134[[#This Row],[SALES]])</f>
        <v>0</v>
      </c>
      <c r="I25" s="53">
        <v>0</v>
      </c>
      <c r="J25" s="58">
        <f>+Table134[[#This Row],[PHYSICAL]]-Table134[[#This Row],[THEORETICAL]]</f>
        <v>0</v>
      </c>
      <c r="K25" s="53">
        <f>+Table134[[#This Row],[RECEIPTS]]</f>
        <v>0</v>
      </c>
      <c r="L25" s="54">
        <f>+Table134[[#This Row],[RETURNS]]</f>
        <v>0</v>
      </c>
      <c r="M25" s="55">
        <f>+Table134[[#This Row],[EXCHANGED]]</f>
        <v>0</v>
      </c>
      <c r="N25" s="52">
        <f>+Table134[[#This Row],[SALES]]</f>
        <v>0</v>
      </c>
      <c r="O25" s="276">
        <f>+Table134[[#This Row],[ISSUES]]</f>
        <v>0</v>
      </c>
      <c r="P25" s="53">
        <f>Table134[[#This Row],[RECEIPTS TO]]/30</f>
        <v>0</v>
      </c>
      <c r="Q25" s="54">
        <f>+Table134[[#This Row],[RETURNS ]]/30</f>
        <v>0</v>
      </c>
      <c r="R25" s="55">
        <f>+Table134[[#This Row],[EXCHANGED TO]]/30</f>
        <v>0</v>
      </c>
      <c r="S25" s="52">
        <f>+Table134[[#This Row],[SALES TO]]/30</f>
        <v>0</v>
      </c>
      <c r="T25" s="276">
        <f>+Table134[[#This Row],[ISSUES TO]]/30</f>
        <v>0</v>
      </c>
      <c r="U25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6" spans="1:21" x14ac:dyDescent="0.25">
      <c r="A26" s="336" t="s">
        <v>23</v>
      </c>
      <c r="B26" s="52">
        <f>'DAY1'!H26</f>
        <v>0</v>
      </c>
      <c r="C26" s="53">
        <f>'DAY1'!C26+'DAY2'!C26+'DAY3'!C26+'DAY4'!C26+'DAY5'!C26+'DAY6'!C26+'DAY7'!C26+'DAY8'!C26+'DAY9'!C26+'DAY10'!C26+'DAY11'!C26+'DAY12'!C26+'DAY13'!C26+'DAY14'!C26+'DAY15'!C26+'DAY16'!C26+'DAY17'!C26+'DAY18'!C26+'DAY19'!C26+'DAY20'!C26+'DAY21'!C26+'DAY22'!C26+'DAY23'!C26+'DAY24'!C26+'DAY25'!C26+'DAY26'!C26+'DAY27'!C26+'DAY28'!C26+'DAY29'!C26+'DAY30'!C26</f>
        <v>0</v>
      </c>
      <c r="D26" s="54">
        <f>'DAY1'!D26+'DAY2'!D26+'DAY3'!D26+'DAY4'!D26+'DAY5'!D26+'DAY6'!D26+'DAY7'!D26+'DAY8'!D26+'DAY9'!D26+'DAY10'!D26+'DAY11'!D26+'DAY12'!D26+'DAY13'!D26+'DAY14'!D26+'DAY15'!D26+'DAY16'!D26+'DAY17'!D26+'DAY18'!D26+'DAY19'!D26+'DAY20'!D26+'DAY21'!D26+'DAY22'!D26+'DAY23'!D26+'DAY24'!D26+'DAY25'!D26+'DAY26'!D26+'DAY27'!D26+'DAY28'!D26+'DAY29'!D26+'DAY30'!D26</f>
        <v>0</v>
      </c>
      <c r="E26" s="55">
        <f>'DAY1'!E26+'DAY2'!E26+'DAY3'!E26+'DAY4'!E26+'DAY5'!E26+'DAY6'!E26+'DAY7'!E26+'DAY8'!E26+'DAY9'!E26+'DAY10'!E26+'DAY11'!E26+'DAY12'!E26+'DAY13'!E26+'DAY14'!E26+'DAY15'!E26+'DAY16'!E26+'DAY17'!E26+'DAY18'!E26+'DAY19'!E26+'DAY20'!E26+'DAY21'!E26+'DAY22'!E26+'DAY23'!E26+'DAY24'!E26+'DAY25'!E26+'DAY26'!E26+'DAY27'!E26+'DAY28'!E26+'DAY29'!E26+'DAY30'!E26</f>
        <v>0</v>
      </c>
      <c r="F26" s="52">
        <f>'DAY1'!F26+'DAY2'!F26+'DAY3'!F26+'DAY4'!F26+'DAY5'!F26+'DAY6'!F26+'DAY7'!F26+'DAY8'!F26+'DAY9'!F26+'DAY10'!F26+'DAY11'!F26+'DAY12'!F26+'DAY13'!F26+'DAY14'!F26+'DAY15'!F26+'DAY16'!F26+'DAY17'!F26+'DAY18'!F26+'DAY19'!F26+'DAY20'!F26+'DAY21'!F26+'DAY22'!F26+'DAY23'!F26+'DAY24'!F26+'DAY25'!F26+'DAY26'!F26+'DAY27'!F26+'DAY28'!F26+'DAY29'!F26+'DAY30'!F26</f>
        <v>0</v>
      </c>
      <c r="G26" s="276">
        <f>'DAY1'!G26+'DAY2'!G26+'DAY3'!G26+'DAY4'!G26+'DAY5'!G26+'DAY6'!G26+'DAY7'!G26+'DAY8'!G26+'DAY9'!G26+'DAY10'!G26+'DAY11'!G26+'DAY12'!G26+'DAY13'!G26+'DAY14'!G26+'DAY15'!G26+'DAY16'!G26+'DAY17'!G26+'DAY18'!G26+'DAY19'!G26+'DAY20'!G26+'DAY21'!G26+'DAY22'!G26+'DAY23'!G26+'DAY24'!G26+'DAY25'!G26+'DAY26'!G26+'DAY27'!G26+'DAY28'!G26+'DAY29'!G26+'DAY30'!G26</f>
        <v>0</v>
      </c>
      <c r="H26" s="54">
        <f>+(Table134[[#This Row],[OPENING ]]+Table134[[#This Row],[RECEIPTS]]+Table134[[#This Row],[RETURNS]])-(Table134[[#This Row],[ISSUES]]+Table134[[#This Row],[EXCHANGED]]+Table134[[#This Row],[SALES]])</f>
        <v>0</v>
      </c>
      <c r="I26" s="53">
        <v>0</v>
      </c>
      <c r="J26" s="58">
        <f>+Table134[[#This Row],[PHYSICAL]]-Table134[[#This Row],[THEORETICAL]]</f>
        <v>0</v>
      </c>
      <c r="K26" s="53">
        <f>+Table134[[#This Row],[RECEIPTS]]</f>
        <v>0</v>
      </c>
      <c r="L26" s="54">
        <f>+Table134[[#This Row],[RETURNS]]</f>
        <v>0</v>
      </c>
      <c r="M26" s="55">
        <f>+Table134[[#This Row],[EXCHANGED]]</f>
        <v>0</v>
      </c>
      <c r="N26" s="52">
        <f>+Table134[[#This Row],[SALES]]</f>
        <v>0</v>
      </c>
      <c r="O26" s="276">
        <f>+Table134[[#This Row],[ISSUES]]</f>
        <v>0</v>
      </c>
      <c r="P26" s="53">
        <f>Table134[[#This Row],[RECEIPTS TO]]/30</f>
        <v>0</v>
      </c>
      <c r="Q26" s="54">
        <f>+Table134[[#This Row],[RETURNS ]]/30</f>
        <v>0</v>
      </c>
      <c r="R26" s="55">
        <f>+Table134[[#This Row],[EXCHANGED TO]]/30</f>
        <v>0</v>
      </c>
      <c r="S26" s="52">
        <f>+Table134[[#This Row],[SALES TO]]/30</f>
        <v>0</v>
      </c>
      <c r="T26" s="276">
        <f>+Table134[[#This Row],[ISSUES TO]]/30</f>
        <v>0</v>
      </c>
      <c r="U26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7" spans="1:21" x14ac:dyDescent="0.25">
      <c r="A27" s="336" t="s">
        <v>24</v>
      </c>
      <c r="B27" s="52">
        <f>'DAY1'!H27</f>
        <v>0</v>
      </c>
      <c r="C27" s="53">
        <f>'DAY1'!C27+'DAY2'!C27+'DAY3'!C27+'DAY4'!C27+'DAY5'!C27+'DAY6'!C27+'DAY7'!C27+'DAY8'!C27+'DAY9'!C27+'DAY10'!C27+'DAY11'!C27+'DAY12'!C27+'DAY13'!C27+'DAY14'!C27+'DAY15'!C27+'DAY16'!C27+'DAY17'!C27+'DAY18'!C27+'DAY19'!C27+'DAY20'!C27+'DAY21'!C27+'DAY22'!C27+'DAY23'!C27+'DAY24'!C27+'DAY25'!C27+'DAY26'!C27+'DAY27'!C27+'DAY28'!C27+'DAY29'!C27+'DAY30'!C27</f>
        <v>0</v>
      </c>
      <c r="D27" s="54">
        <f>'DAY1'!D27+'DAY2'!D27+'DAY3'!D27+'DAY4'!D27+'DAY5'!D27+'DAY6'!D27+'DAY7'!D27+'DAY8'!D27+'DAY9'!D27+'DAY10'!D27+'DAY11'!D27+'DAY12'!D27+'DAY13'!D27+'DAY14'!D27+'DAY15'!D27+'DAY16'!D27+'DAY17'!D27+'DAY18'!D27+'DAY19'!D27+'DAY20'!D27+'DAY21'!D27+'DAY22'!D27+'DAY23'!D27+'DAY24'!D27+'DAY25'!D27+'DAY26'!D27+'DAY27'!D27+'DAY28'!D27+'DAY29'!D27+'DAY30'!D27</f>
        <v>0</v>
      </c>
      <c r="E27" s="55">
        <f>'DAY1'!E27+'DAY2'!E27+'DAY3'!E27+'DAY4'!E27+'DAY5'!E27+'DAY6'!E27+'DAY7'!E27+'DAY8'!E27+'DAY9'!E27+'DAY10'!E27+'DAY11'!E27+'DAY12'!E27+'DAY13'!E27+'DAY14'!E27+'DAY15'!E27+'DAY16'!E27+'DAY17'!E27+'DAY18'!E27+'DAY19'!E27+'DAY20'!E27+'DAY21'!E27+'DAY22'!E27+'DAY23'!E27+'DAY24'!E27+'DAY25'!E27+'DAY26'!E27+'DAY27'!E27+'DAY28'!E27+'DAY29'!E27+'DAY30'!E27</f>
        <v>0</v>
      </c>
      <c r="F27" s="52">
        <f>'DAY1'!F27+'DAY2'!F27+'DAY3'!F27+'DAY4'!F27+'DAY5'!F27+'DAY6'!F27+'DAY7'!F27+'DAY8'!F27+'DAY9'!F27+'DAY10'!F27+'DAY11'!F27+'DAY12'!F27+'DAY13'!F27+'DAY14'!F27+'DAY15'!F27+'DAY16'!F27+'DAY17'!F27+'DAY18'!F27+'DAY19'!F27+'DAY20'!F27+'DAY21'!F27+'DAY22'!F27+'DAY23'!F27+'DAY24'!F27+'DAY25'!F27+'DAY26'!F27+'DAY27'!F27+'DAY28'!F27+'DAY29'!F27+'DAY30'!F27</f>
        <v>0</v>
      </c>
      <c r="G27" s="276">
        <f>'DAY1'!G27+'DAY2'!G27+'DAY3'!G27+'DAY4'!G27+'DAY5'!G27+'DAY6'!G27+'DAY7'!G27+'DAY8'!G27+'DAY9'!G27+'DAY10'!G27+'DAY11'!G27+'DAY12'!G27+'DAY13'!G27+'DAY14'!G27+'DAY15'!G27+'DAY16'!G27+'DAY17'!G27+'DAY18'!G27+'DAY19'!G27+'DAY20'!G27+'DAY21'!G27+'DAY22'!G27+'DAY23'!G27+'DAY24'!G27+'DAY25'!G27+'DAY26'!G27+'DAY27'!G27+'DAY28'!G27+'DAY29'!G27+'DAY30'!G27</f>
        <v>0</v>
      </c>
      <c r="H27" s="54">
        <f>+(Table134[[#This Row],[OPENING ]]+Table134[[#This Row],[RECEIPTS]]+Table134[[#This Row],[RETURNS]])-(Table134[[#This Row],[ISSUES]]+Table134[[#This Row],[EXCHANGED]]+Table134[[#This Row],[SALES]])</f>
        <v>0</v>
      </c>
      <c r="I27" s="53">
        <v>0</v>
      </c>
      <c r="J27" s="58">
        <f>+Table134[[#This Row],[PHYSICAL]]-Table134[[#This Row],[THEORETICAL]]</f>
        <v>0</v>
      </c>
      <c r="K27" s="53">
        <f>+Table134[[#This Row],[RECEIPTS]]</f>
        <v>0</v>
      </c>
      <c r="L27" s="54">
        <f>+Table134[[#This Row],[RETURNS]]</f>
        <v>0</v>
      </c>
      <c r="M27" s="55">
        <f>+Table134[[#This Row],[EXCHANGED]]</f>
        <v>0</v>
      </c>
      <c r="N27" s="52">
        <f>+Table134[[#This Row],[SALES]]</f>
        <v>0</v>
      </c>
      <c r="O27" s="276">
        <f>+Table134[[#This Row],[ISSUES]]</f>
        <v>0</v>
      </c>
      <c r="P27" s="53">
        <f>Table134[[#This Row],[RECEIPTS TO]]/30</f>
        <v>0</v>
      </c>
      <c r="Q27" s="54">
        <f>+Table134[[#This Row],[RETURNS ]]/30</f>
        <v>0</v>
      </c>
      <c r="R27" s="55">
        <f>+Table134[[#This Row],[EXCHANGED TO]]/30</f>
        <v>0</v>
      </c>
      <c r="S27" s="52">
        <f>+Table134[[#This Row],[SALES TO]]/30</f>
        <v>0</v>
      </c>
      <c r="T27" s="276">
        <f>+Table134[[#This Row],[ISSUES TO]]/30</f>
        <v>0</v>
      </c>
      <c r="U27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8" spans="1:21" x14ac:dyDescent="0.25">
      <c r="A28" s="336" t="s">
        <v>25</v>
      </c>
      <c r="B28" s="52">
        <f>'DAY1'!H28</f>
        <v>0</v>
      </c>
      <c r="C28" s="53">
        <f>'DAY1'!C28+'DAY2'!C28+'DAY3'!C28+'DAY4'!C28+'DAY5'!C28+'DAY6'!C28+'DAY7'!C28+'DAY8'!C28+'DAY9'!C28+'DAY10'!C28+'DAY11'!C28+'DAY12'!C28+'DAY13'!C28+'DAY14'!C28+'DAY15'!C28+'DAY16'!C28+'DAY17'!C28+'DAY18'!C28+'DAY19'!C28+'DAY20'!C28+'DAY21'!C28+'DAY22'!C28+'DAY23'!C28+'DAY24'!C28+'DAY25'!C28+'DAY26'!C28+'DAY27'!C28+'DAY28'!C28+'DAY29'!C28+'DAY30'!C28</f>
        <v>0</v>
      </c>
      <c r="D28" s="54">
        <f>'DAY1'!D28+'DAY2'!D28+'DAY3'!D28+'DAY4'!D28+'DAY5'!D28+'DAY6'!D28+'DAY7'!D28+'DAY8'!D28+'DAY9'!D28+'DAY10'!D28+'DAY11'!D28+'DAY12'!D28+'DAY13'!D28+'DAY14'!D28+'DAY15'!D28+'DAY16'!D28+'DAY17'!D28+'DAY18'!D28+'DAY19'!D28+'DAY20'!D28+'DAY21'!D28+'DAY22'!D28+'DAY23'!D28+'DAY24'!D28+'DAY25'!D28+'DAY26'!D28+'DAY27'!D28+'DAY28'!D28+'DAY29'!D28+'DAY30'!D28</f>
        <v>0</v>
      </c>
      <c r="E28" s="55">
        <f>'DAY1'!E28+'DAY2'!E28+'DAY3'!E28+'DAY4'!E28+'DAY5'!E28+'DAY6'!E28+'DAY7'!E28+'DAY8'!E28+'DAY9'!E28+'DAY10'!E28+'DAY11'!E28+'DAY12'!E28+'DAY13'!E28+'DAY14'!E28+'DAY15'!E28+'DAY16'!E28+'DAY17'!E28+'DAY18'!E28+'DAY19'!E28+'DAY20'!E28+'DAY21'!E28+'DAY22'!E28+'DAY23'!E28+'DAY24'!E28+'DAY25'!E28+'DAY26'!E28+'DAY27'!E28+'DAY28'!E28+'DAY29'!E28+'DAY30'!E28</f>
        <v>0</v>
      </c>
      <c r="F28" s="52">
        <f>'DAY1'!F28+'DAY2'!F28+'DAY3'!F28+'DAY4'!F28+'DAY5'!F28+'DAY6'!F28+'DAY7'!F28+'DAY8'!F28+'DAY9'!F28+'DAY10'!F28+'DAY11'!F28+'DAY12'!F28+'DAY13'!F28+'DAY14'!F28+'DAY15'!F28+'DAY16'!F28+'DAY17'!F28+'DAY18'!F28+'DAY19'!F28+'DAY20'!F28+'DAY21'!F28+'DAY22'!F28+'DAY23'!F28+'DAY24'!F28+'DAY25'!F28+'DAY26'!F28+'DAY27'!F28+'DAY28'!F28+'DAY29'!F28+'DAY30'!F28</f>
        <v>0</v>
      </c>
      <c r="G28" s="276">
        <f>'DAY1'!G28+'DAY2'!G28+'DAY3'!G28+'DAY4'!G28+'DAY5'!G28+'DAY6'!G28+'DAY7'!G28+'DAY8'!G28+'DAY9'!G28+'DAY10'!G28+'DAY11'!G28+'DAY12'!G28+'DAY13'!G28+'DAY14'!G28+'DAY15'!G28+'DAY16'!G28+'DAY17'!G28+'DAY18'!G28+'DAY19'!G28+'DAY20'!G28+'DAY21'!G28+'DAY22'!G28+'DAY23'!G28+'DAY24'!G28+'DAY25'!G28+'DAY26'!G28+'DAY27'!G28+'DAY28'!G28+'DAY29'!G28+'DAY30'!G28</f>
        <v>0</v>
      </c>
      <c r="H28" s="54">
        <f>+(Table134[[#This Row],[OPENING ]]+Table134[[#This Row],[RECEIPTS]]+Table134[[#This Row],[RETURNS]])-(Table134[[#This Row],[ISSUES]]+Table134[[#This Row],[EXCHANGED]]+Table134[[#This Row],[SALES]])</f>
        <v>0</v>
      </c>
      <c r="I28" s="53">
        <v>0</v>
      </c>
      <c r="J28" s="58">
        <f>+Table134[[#This Row],[PHYSICAL]]-Table134[[#This Row],[THEORETICAL]]</f>
        <v>0</v>
      </c>
      <c r="K28" s="53">
        <f>+Table134[[#This Row],[RECEIPTS]]</f>
        <v>0</v>
      </c>
      <c r="L28" s="54">
        <f>+Table134[[#This Row],[RETURNS]]</f>
        <v>0</v>
      </c>
      <c r="M28" s="55">
        <f>+Table134[[#This Row],[EXCHANGED]]</f>
        <v>0</v>
      </c>
      <c r="N28" s="52">
        <f>+Table134[[#This Row],[SALES]]</f>
        <v>0</v>
      </c>
      <c r="O28" s="276">
        <f>+Table134[[#This Row],[ISSUES]]</f>
        <v>0</v>
      </c>
      <c r="P28" s="53">
        <f>Table134[[#This Row],[RECEIPTS TO]]/30</f>
        <v>0</v>
      </c>
      <c r="Q28" s="54">
        <f>+Table134[[#This Row],[RETURNS ]]/30</f>
        <v>0</v>
      </c>
      <c r="R28" s="55">
        <f>+Table134[[#This Row],[EXCHANGED TO]]/30</f>
        <v>0</v>
      </c>
      <c r="S28" s="52">
        <f>+Table134[[#This Row],[SALES TO]]/30</f>
        <v>0</v>
      </c>
      <c r="T28" s="276">
        <f>+Table134[[#This Row],[ISSUES TO]]/30</f>
        <v>0</v>
      </c>
      <c r="U28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9" spans="1:21" x14ac:dyDescent="0.25">
      <c r="A29" s="336" t="s">
        <v>26</v>
      </c>
      <c r="B29" s="52">
        <f>'DAY1'!H29</f>
        <v>0</v>
      </c>
      <c r="C29" s="53">
        <f>'DAY1'!C29+'DAY2'!C29+'DAY3'!C29+'DAY4'!C29+'DAY5'!C29+'DAY6'!C29+'DAY7'!C29+'DAY8'!C29+'DAY9'!C29+'DAY10'!C29+'DAY11'!C29+'DAY12'!C29+'DAY13'!C29+'DAY14'!C29+'DAY15'!C29+'DAY16'!C29+'DAY17'!C29+'DAY18'!C29+'DAY19'!C29+'DAY20'!C29+'DAY21'!C29+'DAY22'!C29+'DAY23'!C29+'DAY24'!C29+'DAY25'!C29+'DAY26'!C29+'DAY27'!C29+'DAY28'!C29+'DAY29'!C29+'DAY30'!C29</f>
        <v>0</v>
      </c>
      <c r="D29" s="54">
        <f>'DAY1'!D29+'DAY2'!D29+'DAY3'!D29+'DAY4'!D29+'DAY5'!D29+'DAY6'!D29+'DAY7'!D29+'DAY8'!D29+'DAY9'!D29+'DAY10'!D29+'DAY11'!D29+'DAY12'!D29+'DAY13'!D29+'DAY14'!D29+'DAY15'!D29+'DAY16'!D29+'DAY17'!D29+'DAY18'!D29+'DAY19'!D29+'DAY20'!D29+'DAY21'!D29+'DAY22'!D29+'DAY23'!D29+'DAY24'!D29+'DAY25'!D29+'DAY26'!D29+'DAY27'!D29+'DAY28'!D29+'DAY29'!D29+'DAY30'!D29</f>
        <v>0</v>
      </c>
      <c r="E29" s="55">
        <f>'DAY1'!E29+'DAY2'!E29+'DAY3'!E29+'DAY4'!E29+'DAY5'!E29+'DAY6'!E29+'DAY7'!E29+'DAY8'!E29+'DAY9'!E29+'DAY10'!E29+'DAY11'!E29+'DAY12'!E29+'DAY13'!E29+'DAY14'!E29+'DAY15'!E29+'DAY16'!E29+'DAY17'!E29+'DAY18'!E29+'DAY19'!E29+'DAY20'!E29+'DAY21'!E29+'DAY22'!E29+'DAY23'!E29+'DAY24'!E29+'DAY25'!E29+'DAY26'!E29+'DAY27'!E29+'DAY28'!E29+'DAY29'!E29+'DAY30'!E29</f>
        <v>0</v>
      </c>
      <c r="F29" s="52">
        <f>'DAY1'!F29+'DAY2'!F29+'DAY3'!F29+'DAY4'!F29+'DAY5'!F29+'DAY6'!F29+'DAY7'!F29+'DAY8'!F29+'DAY9'!F29+'DAY10'!F29+'DAY11'!F29+'DAY12'!F29+'DAY13'!F29+'DAY14'!F29+'DAY15'!F29+'DAY16'!F29+'DAY17'!F29+'DAY18'!F29+'DAY19'!F29+'DAY20'!F29+'DAY21'!F29+'DAY22'!F29+'DAY23'!F29+'DAY24'!F29+'DAY25'!F29+'DAY26'!F29+'DAY27'!F29+'DAY28'!F29+'DAY29'!F29+'DAY30'!F29</f>
        <v>0</v>
      </c>
      <c r="G29" s="276">
        <f>'DAY1'!G29+'DAY2'!G29+'DAY3'!G29+'DAY4'!G29+'DAY5'!G29+'DAY6'!G29+'DAY7'!G29+'DAY8'!G29+'DAY9'!G29+'DAY10'!G29+'DAY11'!G29+'DAY12'!G29+'DAY13'!G29+'DAY14'!G29+'DAY15'!G29+'DAY16'!G29+'DAY17'!G29+'DAY18'!G29+'DAY19'!G29+'DAY20'!G29+'DAY21'!G29+'DAY22'!G29+'DAY23'!G29+'DAY24'!G29+'DAY25'!G29+'DAY26'!G29+'DAY27'!G29+'DAY28'!G29+'DAY29'!G29+'DAY30'!G29</f>
        <v>0</v>
      </c>
      <c r="H29" s="54">
        <f>+(Table134[[#This Row],[OPENING ]]+Table134[[#This Row],[RECEIPTS]]+Table134[[#This Row],[RETURNS]])-(Table134[[#This Row],[ISSUES]]+Table134[[#This Row],[EXCHANGED]]+Table134[[#This Row],[SALES]])</f>
        <v>0</v>
      </c>
      <c r="I29" s="53">
        <v>0</v>
      </c>
      <c r="J29" s="58">
        <f>+Table134[[#This Row],[PHYSICAL]]-Table134[[#This Row],[THEORETICAL]]</f>
        <v>0</v>
      </c>
      <c r="K29" s="53">
        <f>+Table134[[#This Row],[RECEIPTS]]</f>
        <v>0</v>
      </c>
      <c r="L29" s="54">
        <f>+Table134[[#This Row],[RETURNS]]</f>
        <v>0</v>
      </c>
      <c r="M29" s="55">
        <f>+Table134[[#This Row],[EXCHANGED]]</f>
        <v>0</v>
      </c>
      <c r="N29" s="52">
        <f>+Table134[[#This Row],[SALES]]</f>
        <v>0</v>
      </c>
      <c r="O29" s="276">
        <f>+Table134[[#This Row],[ISSUES]]</f>
        <v>0</v>
      </c>
      <c r="P29" s="53">
        <f>Table134[[#This Row],[RECEIPTS TO]]/30</f>
        <v>0</v>
      </c>
      <c r="Q29" s="54">
        <f>+Table134[[#This Row],[RETURNS ]]/30</f>
        <v>0</v>
      </c>
      <c r="R29" s="55">
        <f>+Table134[[#This Row],[EXCHANGED TO]]/30</f>
        <v>0</v>
      </c>
      <c r="S29" s="52">
        <f>+Table134[[#This Row],[SALES TO]]/30</f>
        <v>0</v>
      </c>
      <c r="T29" s="276">
        <f>+Table134[[#This Row],[ISSUES TO]]/30</f>
        <v>0</v>
      </c>
      <c r="U29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30" spans="1:21" x14ac:dyDescent="0.25">
      <c r="A30" s="336" t="s">
        <v>142</v>
      </c>
      <c r="B30" s="52">
        <f>'DAY1'!H30</f>
        <v>0</v>
      </c>
      <c r="C30" s="53">
        <f>'DAY1'!C30+'DAY2'!C30+'DAY3'!C30+'DAY4'!C30+'DAY5'!C30+'DAY6'!C30+'DAY7'!C30+'DAY8'!C30+'DAY9'!C30+'DAY10'!C30+'DAY11'!C30+'DAY12'!C30+'DAY13'!C30+'DAY14'!C30+'DAY15'!C30+'DAY16'!C30+'DAY17'!C30+'DAY18'!C30+'DAY19'!C30+'DAY20'!C30+'DAY21'!C30+'DAY22'!C30+'DAY23'!C30+'DAY24'!C30+'DAY25'!C30+'DAY26'!C30+'DAY27'!C30+'DAY28'!C30+'DAY29'!C30+'DAY30'!C30</f>
        <v>0</v>
      </c>
      <c r="D30" s="54">
        <f>'DAY1'!D30+'DAY2'!D30+'DAY3'!D30+'DAY4'!D30+'DAY5'!D30+'DAY6'!D30+'DAY7'!D30+'DAY8'!D30+'DAY9'!D30+'DAY10'!D30+'DAY11'!D30+'DAY12'!D30+'DAY13'!D30+'DAY14'!D30+'DAY15'!D30+'DAY16'!D30+'DAY17'!D30+'DAY18'!D30+'DAY19'!D30+'DAY20'!D30+'DAY21'!D30+'DAY22'!D30+'DAY23'!D30+'DAY24'!D30+'DAY25'!D30+'DAY26'!D30+'DAY27'!D30+'DAY28'!D30+'DAY29'!D30+'DAY30'!D30</f>
        <v>0</v>
      </c>
      <c r="E30" s="55">
        <f>'DAY1'!E30+'DAY2'!E30+'DAY3'!E30+'DAY4'!E30+'DAY5'!E30+'DAY6'!E30+'DAY7'!E30+'DAY8'!E30+'DAY9'!E30+'DAY10'!E30+'DAY11'!E30+'DAY12'!E30+'DAY13'!E30+'DAY14'!E30+'DAY15'!E30+'DAY16'!E30+'DAY17'!E30+'DAY18'!E30+'DAY19'!E30+'DAY20'!E30+'DAY21'!E30+'DAY22'!E30+'DAY23'!E30+'DAY24'!E30+'DAY25'!E30+'DAY26'!E30+'DAY27'!E30+'DAY28'!E30+'DAY29'!E30+'DAY30'!E30</f>
        <v>0</v>
      </c>
      <c r="F30" s="52">
        <f>'DAY1'!F30+'DAY2'!F30+'DAY3'!F30+'DAY4'!F30+'DAY5'!F30+'DAY6'!F30+'DAY7'!F30+'DAY8'!F30+'DAY9'!F30+'DAY10'!F30+'DAY11'!F30+'DAY12'!F30+'DAY13'!F30+'DAY14'!F30+'DAY15'!F30+'DAY16'!F30+'DAY17'!F30+'DAY18'!F30+'DAY19'!F30+'DAY20'!F30+'DAY21'!F30+'DAY22'!F30+'DAY23'!F30+'DAY24'!F30+'DAY25'!F30+'DAY26'!F30+'DAY27'!F30+'DAY28'!F30+'DAY29'!F30+'DAY30'!F30</f>
        <v>0</v>
      </c>
      <c r="G30" s="276">
        <f>'DAY1'!G30+'DAY2'!G30+'DAY3'!G30+'DAY4'!G30+'DAY5'!G30+'DAY6'!G30+'DAY7'!G30+'DAY8'!G30+'DAY9'!G30+'DAY10'!G30+'DAY11'!G30+'DAY12'!G30+'DAY13'!G30+'DAY14'!G30+'DAY15'!G30+'DAY16'!G30+'DAY17'!G30+'DAY18'!G30+'DAY19'!G30+'DAY20'!G30+'DAY21'!G30+'DAY22'!G30+'DAY23'!G30+'DAY24'!G30+'DAY25'!G30+'DAY26'!G30+'DAY27'!G30+'DAY28'!G30+'DAY29'!G30+'DAY30'!G30</f>
        <v>0</v>
      </c>
      <c r="H30" s="54">
        <f>+(Table134[[#This Row],[OPENING ]]+Table134[[#This Row],[RECEIPTS]]+Table134[[#This Row],[RETURNS]])-(Table134[[#This Row],[ISSUES]]+Table134[[#This Row],[EXCHANGED]]+Table134[[#This Row],[SALES]])</f>
        <v>0</v>
      </c>
      <c r="I30" s="53">
        <v>0</v>
      </c>
      <c r="J30" s="58">
        <f>+Table134[[#This Row],[PHYSICAL]]-Table134[[#This Row],[THEORETICAL]]</f>
        <v>0</v>
      </c>
      <c r="K30" s="53">
        <f>+Table134[[#This Row],[RECEIPTS]]</f>
        <v>0</v>
      </c>
      <c r="L30" s="54">
        <f>+Table134[[#This Row],[RETURNS]]</f>
        <v>0</v>
      </c>
      <c r="M30" s="55">
        <f>+Table134[[#This Row],[EXCHANGED]]</f>
        <v>0</v>
      </c>
      <c r="N30" s="52">
        <f>+Table134[[#This Row],[SALES]]</f>
        <v>0</v>
      </c>
      <c r="O30" s="276">
        <f>+Table134[[#This Row],[ISSUES]]</f>
        <v>0</v>
      </c>
      <c r="P30" s="53">
        <f>Table134[[#This Row],[RECEIPTS TO]]/30</f>
        <v>0</v>
      </c>
      <c r="Q30" s="54">
        <f>+Table134[[#This Row],[RETURNS ]]/30</f>
        <v>0</v>
      </c>
      <c r="R30" s="55">
        <f>+Table134[[#This Row],[EXCHANGED TO]]/30</f>
        <v>0</v>
      </c>
      <c r="S30" s="52">
        <f>+Table134[[#This Row],[SALES TO]]/30</f>
        <v>0</v>
      </c>
      <c r="T30" s="276">
        <f>+Table134[[#This Row],[ISSUES TO]]/30</f>
        <v>0</v>
      </c>
      <c r="U30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31" spans="1:21" x14ac:dyDescent="0.25">
      <c r="A31" s="336" t="s">
        <v>105</v>
      </c>
      <c r="B31" s="52">
        <f>'DAY1'!H31</f>
        <v>0</v>
      </c>
      <c r="C31" s="53">
        <f>'DAY1'!C31+'DAY2'!C31+'DAY3'!C31+'DAY4'!C31+'DAY5'!C31+'DAY6'!C31+'DAY7'!C31+'DAY8'!C31+'DAY9'!C31+'DAY10'!C31+'DAY11'!C31+'DAY12'!C31+'DAY13'!C31+'DAY14'!C31+'DAY15'!C31+'DAY16'!C31+'DAY17'!C31+'DAY18'!C31+'DAY19'!C31+'DAY20'!C31+'DAY21'!C31+'DAY22'!C31+'DAY23'!C31+'DAY24'!C31+'DAY25'!C31+'DAY26'!C31+'DAY27'!C31+'DAY28'!C31+'DAY29'!C31+'DAY30'!C31</f>
        <v>0</v>
      </c>
      <c r="D31" s="54">
        <f>'DAY1'!D31+'DAY2'!D31+'DAY3'!D31+'DAY4'!D31+'DAY5'!D31+'DAY6'!D31+'DAY7'!D31+'DAY8'!D31+'DAY9'!D31+'DAY10'!D31+'DAY11'!D31+'DAY12'!D31+'DAY13'!D31+'DAY14'!D31+'DAY15'!D31+'DAY16'!D31+'DAY17'!D31+'DAY18'!D31+'DAY19'!D31+'DAY20'!D31+'DAY21'!D31+'DAY22'!D31+'DAY23'!D31+'DAY24'!D31+'DAY25'!D31+'DAY26'!D31+'DAY27'!D31+'DAY28'!D31+'DAY29'!D31+'DAY30'!D31</f>
        <v>0</v>
      </c>
      <c r="E31" s="55">
        <f>'DAY1'!E31+'DAY2'!E31+'DAY3'!E31+'DAY4'!E31+'DAY5'!E31+'DAY6'!E31+'DAY7'!E31+'DAY8'!E31+'DAY9'!E31+'DAY10'!E31+'DAY11'!E31+'DAY12'!E31+'DAY13'!E31+'DAY14'!E31+'DAY15'!E31+'DAY16'!E31+'DAY17'!E31+'DAY18'!E31+'DAY19'!E31+'DAY20'!E31+'DAY21'!E31+'DAY22'!E31+'DAY23'!E31+'DAY24'!E31+'DAY25'!E31+'DAY26'!E31+'DAY27'!E31+'DAY28'!E31+'DAY29'!E31+'DAY30'!E31</f>
        <v>0</v>
      </c>
      <c r="F31" s="52">
        <f>'DAY1'!F31+'DAY2'!F31+'DAY3'!F31+'DAY4'!F31+'DAY5'!F31+'DAY6'!F31+'DAY7'!F31+'DAY8'!F31+'DAY9'!F31+'DAY10'!F31+'DAY11'!F31+'DAY12'!F31+'DAY13'!F31+'DAY14'!F31+'DAY15'!F31+'DAY16'!F31+'DAY17'!F31+'DAY18'!F31+'DAY19'!F31+'DAY20'!F31+'DAY21'!F31+'DAY22'!F31+'DAY23'!F31+'DAY24'!F31+'DAY25'!F31+'DAY26'!F31+'DAY27'!F31+'DAY28'!F31+'DAY29'!F31+'DAY30'!F31</f>
        <v>0</v>
      </c>
      <c r="G31" s="276">
        <f>'DAY1'!G31+'DAY2'!G31+'DAY3'!G31+'DAY4'!G31+'DAY5'!G31+'DAY6'!G31+'DAY7'!G31+'DAY8'!G31+'DAY9'!G31+'DAY10'!G31+'DAY11'!G31+'DAY12'!G31+'DAY13'!G31+'DAY14'!G31+'DAY15'!G31+'DAY16'!G31+'DAY17'!G31+'DAY18'!G31+'DAY19'!G31+'DAY20'!G31+'DAY21'!G31+'DAY22'!G31+'DAY23'!G31+'DAY24'!G31+'DAY25'!G31+'DAY26'!G31+'DAY27'!G31+'DAY28'!G31+'DAY29'!G31+'DAY30'!G31</f>
        <v>0</v>
      </c>
      <c r="H31" s="54">
        <f>+(Table134[[#This Row],[OPENING ]]+Table134[[#This Row],[RECEIPTS]]+Table134[[#This Row],[RETURNS]])-(Table134[[#This Row],[ISSUES]]+Table134[[#This Row],[EXCHANGED]]+Table134[[#This Row],[SALES]])</f>
        <v>0</v>
      </c>
      <c r="I31" s="53">
        <v>0</v>
      </c>
      <c r="J31" s="58">
        <f>+Table134[[#This Row],[PHYSICAL]]-Table134[[#This Row],[THEORETICAL]]</f>
        <v>0</v>
      </c>
      <c r="K31" s="53">
        <f>+Table134[[#This Row],[RECEIPTS]]</f>
        <v>0</v>
      </c>
      <c r="L31" s="54">
        <f>+Table134[[#This Row],[RETURNS]]</f>
        <v>0</v>
      </c>
      <c r="M31" s="55">
        <f>+Table134[[#This Row],[EXCHANGED]]</f>
        <v>0</v>
      </c>
      <c r="N31" s="52">
        <f>+Table134[[#This Row],[SALES]]</f>
        <v>0</v>
      </c>
      <c r="O31" s="276">
        <f>+Table134[[#This Row],[ISSUES]]</f>
        <v>0</v>
      </c>
      <c r="P31" s="53">
        <f>Table134[[#This Row],[RECEIPTS TO]]/30</f>
        <v>0</v>
      </c>
      <c r="Q31" s="54">
        <f>+Table134[[#This Row],[RETURNS ]]/30</f>
        <v>0</v>
      </c>
      <c r="R31" s="55">
        <f>+Table134[[#This Row],[EXCHANGED TO]]/30</f>
        <v>0</v>
      </c>
      <c r="S31" s="52">
        <f>+Table134[[#This Row],[SALES TO]]/30</f>
        <v>0</v>
      </c>
      <c r="T31" s="276">
        <f>+Table134[[#This Row],[ISSUES TO]]/30</f>
        <v>0</v>
      </c>
      <c r="U31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32" spans="1:21" x14ac:dyDescent="0.25">
      <c r="A32" s="336" t="s">
        <v>112</v>
      </c>
      <c r="B32" s="52">
        <f>'DAY1'!H32</f>
        <v>0</v>
      </c>
      <c r="C32" s="53">
        <f>'DAY1'!C32+'DAY2'!C32+'DAY3'!C32+'DAY4'!C32+'DAY5'!C32+'DAY6'!C32+'DAY7'!C32+'DAY8'!C32+'DAY9'!C32+'DAY10'!C32+'DAY11'!C32+'DAY12'!C32+'DAY13'!C32+'DAY14'!C32+'DAY15'!C32+'DAY16'!C32+'DAY17'!C32+'DAY18'!C32+'DAY19'!C32+'DAY20'!C32+'DAY21'!C32+'DAY22'!C32+'DAY23'!C32+'DAY24'!C32+'DAY25'!C32+'DAY26'!C32+'DAY27'!C32+'DAY28'!C32+'DAY29'!C32+'DAY30'!C32</f>
        <v>0</v>
      </c>
      <c r="D32" s="54">
        <f>'DAY1'!D32+'DAY2'!D32+'DAY3'!D32+'DAY4'!D32+'DAY5'!D32+'DAY6'!D32+'DAY7'!D32+'DAY8'!D32+'DAY9'!D32+'DAY10'!D32+'DAY11'!D32+'DAY12'!D32+'DAY13'!D32+'DAY14'!D32+'DAY15'!D32+'DAY16'!D32+'DAY17'!D32+'DAY18'!D32+'DAY19'!D32+'DAY20'!D32+'DAY21'!D32+'DAY22'!D32+'DAY23'!D32+'DAY24'!D32+'DAY25'!D32+'DAY26'!D32+'DAY27'!D32+'DAY28'!D32+'DAY29'!D32+'DAY30'!D32</f>
        <v>0</v>
      </c>
      <c r="E32" s="55">
        <f>'DAY1'!E32+'DAY2'!E32+'DAY3'!E32+'DAY4'!E32+'DAY5'!E32+'DAY6'!E32+'DAY7'!E32+'DAY8'!E32+'DAY9'!E32+'DAY10'!E32+'DAY11'!E32+'DAY12'!E32+'DAY13'!E32+'DAY14'!E32+'DAY15'!E32+'DAY16'!E32+'DAY17'!E32+'DAY18'!E32+'DAY19'!E32+'DAY20'!E32+'DAY21'!E32+'DAY22'!E32+'DAY23'!E32+'DAY24'!E32+'DAY25'!E32+'DAY26'!E32+'DAY27'!E32+'DAY28'!E32+'DAY29'!E32+'DAY30'!E32</f>
        <v>0</v>
      </c>
      <c r="F32" s="52">
        <f>'DAY1'!F32+'DAY2'!F32+'DAY3'!F32+'DAY4'!F32+'DAY5'!F32+'DAY6'!F32+'DAY7'!F32+'DAY8'!F32+'DAY9'!F32+'DAY10'!F32+'DAY11'!F32+'DAY12'!F32+'DAY13'!F32+'DAY14'!F32+'DAY15'!F32+'DAY16'!F32+'DAY17'!F32+'DAY18'!F32+'DAY19'!F32+'DAY20'!F32+'DAY21'!F32+'DAY22'!F32+'DAY23'!F32+'DAY24'!F32+'DAY25'!F32+'DAY26'!F32+'DAY27'!F32+'DAY28'!F32+'DAY29'!F32+'DAY30'!F32</f>
        <v>0</v>
      </c>
      <c r="G32" s="276">
        <f>'DAY1'!G32+'DAY2'!G32+'DAY3'!G32+'DAY4'!G32+'DAY5'!G32+'DAY6'!G32+'DAY7'!G32+'DAY8'!G32+'DAY9'!G32+'DAY10'!G32+'DAY11'!G32+'DAY12'!G32+'DAY13'!G32+'DAY14'!G32+'DAY15'!G32+'DAY16'!G32+'DAY17'!G32+'DAY18'!G32+'DAY19'!G32+'DAY20'!G32+'DAY21'!G32+'DAY22'!G32+'DAY23'!G32+'DAY24'!G32+'DAY25'!G32+'DAY26'!G32+'DAY27'!G32+'DAY28'!G32+'DAY29'!G32+'DAY30'!G32</f>
        <v>0</v>
      </c>
      <c r="H32" s="54">
        <f>+(Table134[[#This Row],[OPENING ]]+Table134[[#This Row],[RECEIPTS]]+Table134[[#This Row],[RETURNS]])-(Table134[[#This Row],[ISSUES]]+Table134[[#This Row],[EXCHANGED]]+Table134[[#This Row],[SALES]])</f>
        <v>0</v>
      </c>
      <c r="I32" s="53">
        <v>0</v>
      </c>
      <c r="J32" s="58">
        <f>+Table134[[#This Row],[PHYSICAL]]-Table134[[#This Row],[THEORETICAL]]</f>
        <v>0</v>
      </c>
      <c r="K32" s="53">
        <f>+Table134[[#This Row],[RECEIPTS]]</f>
        <v>0</v>
      </c>
      <c r="L32" s="54">
        <f>+Table134[[#This Row],[RETURNS]]</f>
        <v>0</v>
      </c>
      <c r="M32" s="55">
        <f>+Table134[[#This Row],[EXCHANGED]]</f>
        <v>0</v>
      </c>
      <c r="N32" s="52">
        <f>+Table134[[#This Row],[SALES]]</f>
        <v>0</v>
      </c>
      <c r="O32" s="276">
        <f>+Table134[[#This Row],[ISSUES]]</f>
        <v>0</v>
      </c>
      <c r="P32" s="53">
        <f>Table134[[#This Row],[RECEIPTS TO]]/30</f>
        <v>0</v>
      </c>
      <c r="Q32" s="54">
        <f>+Table134[[#This Row],[RETURNS ]]/30</f>
        <v>0</v>
      </c>
      <c r="R32" s="55">
        <f>+Table134[[#This Row],[EXCHANGED TO]]/30</f>
        <v>0</v>
      </c>
      <c r="S32" s="52">
        <f>+Table134[[#This Row],[SALES TO]]/30</f>
        <v>0</v>
      </c>
      <c r="T32" s="276">
        <f>+Table134[[#This Row],[ISSUES TO]]/30</f>
        <v>0</v>
      </c>
      <c r="U32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33" spans="1:21" x14ac:dyDescent="0.25">
      <c r="A33" s="336" t="s">
        <v>226</v>
      </c>
      <c r="B33" s="52">
        <f>'DAY1'!H33</f>
        <v>0</v>
      </c>
      <c r="C33" s="53">
        <f>'DAY1'!C33+'DAY2'!C33+'DAY3'!C33+'DAY4'!C33+'DAY5'!C33+'DAY6'!C33+'DAY7'!C33+'DAY8'!C33+'DAY9'!C33+'DAY10'!C33+'DAY11'!C33+'DAY12'!C33+'DAY13'!C33+'DAY14'!C33+'DAY15'!C33+'DAY16'!C33+'DAY17'!C33+'DAY18'!C33+'DAY19'!C33+'DAY20'!C33+'DAY21'!C33+'DAY22'!C33+'DAY23'!C33+'DAY24'!C33+'DAY25'!C33+'DAY26'!C33+'DAY27'!C33+'DAY28'!C33+'DAY29'!C33+'DAY30'!C33</f>
        <v>0</v>
      </c>
      <c r="D33" s="54">
        <f>'DAY1'!D33+'DAY2'!D33+'DAY3'!D33+'DAY4'!D33+'DAY5'!D33+'DAY6'!D33+'DAY7'!D33+'DAY8'!D33+'DAY9'!D33+'DAY10'!D33+'DAY11'!D33+'DAY12'!D33+'DAY13'!D33+'DAY14'!D33+'DAY15'!D33+'DAY16'!D33+'DAY17'!D33+'DAY18'!D33+'DAY19'!D33+'DAY20'!D33+'DAY21'!D33+'DAY22'!D33+'DAY23'!D33+'DAY24'!D33+'DAY25'!D33+'DAY26'!D33+'DAY27'!D33+'DAY28'!D33+'DAY29'!D33+'DAY30'!D33</f>
        <v>0</v>
      </c>
      <c r="E33" s="55">
        <f>'DAY1'!E33+'DAY2'!E33+'DAY3'!E33+'DAY4'!E33+'DAY5'!E33+'DAY6'!E33+'DAY7'!E33+'DAY8'!E33+'DAY9'!E33+'DAY10'!E33+'DAY11'!E33+'DAY12'!E33+'DAY13'!E33+'DAY14'!E33+'DAY15'!E33+'DAY16'!E33+'DAY17'!E33+'DAY18'!E33+'DAY19'!E33+'DAY20'!E33+'DAY21'!E33+'DAY22'!E33+'DAY23'!E33+'DAY24'!E33+'DAY25'!E33+'DAY26'!E33+'DAY27'!E33+'DAY28'!E33+'DAY29'!E33+'DAY30'!E33</f>
        <v>0</v>
      </c>
      <c r="F33" s="52">
        <f>'DAY1'!F33+'DAY2'!F33+'DAY3'!F33+'DAY4'!F33+'DAY5'!F33+'DAY6'!F33+'DAY7'!F33+'DAY8'!F33+'DAY9'!F33+'DAY10'!F33+'DAY11'!F33+'DAY12'!F33+'DAY13'!F33+'DAY14'!F33+'DAY15'!F33+'DAY16'!F33+'DAY17'!F33+'DAY18'!F33+'DAY19'!F33+'DAY20'!F33+'DAY21'!F33+'DAY22'!F33+'DAY23'!F33+'DAY24'!F33+'DAY25'!F33+'DAY26'!F33+'DAY27'!F33+'DAY28'!F33+'DAY29'!F33+'DAY30'!F33</f>
        <v>0</v>
      </c>
      <c r="G33" s="276">
        <f>'DAY1'!G33+'DAY2'!G33+'DAY3'!G33+'DAY4'!G33+'DAY5'!G33+'DAY6'!G33+'DAY7'!G33+'DAY8'!G33+'DAY9'!G33+'DAY10'!G33+'DAY11'!G33+'DAY12'!G33+'DAY13'!G33+'DAY14'!G33+'DAY15'!G33+'DAY16'!G33+'DAY17'!G33+'DAY18'!G33+'DAY19'!G33+'DAY20'!G33+'DAY21'!G33+'DAY22'!G33+'DAY23'!G33+'DAY24'!G33+'DAY25'!G33+'DAY26'!G33+'DAY27'!G33+'DAY28'!G33+'DAY29'!G33+'DAY30'!G33</f>
        <v>0</v>
      </c>
      <c r="H33" s="54">
        <f>+(Table134[[#This Row],[OPENING ]]+Table134[[#This Row],[RECEIPTS]]+Table134[[#This Row],[RETURNS]])-(Table134[[#This Row],[ISSUES]]+Table134[[#This Row],[EXCHANGED]]+Table134[[#This Row],[SALES]])</f>
        <v>0</v>
      </c>
      <c r="I33" s="53">
        <v>0</v>
      </c>
      <c r="J33" s="58">
        <f>+Table134[[#This Row],[PHYSICAL]]-Table134[[#This Row],[THEORETICAL]]</f>
        <v>0</v>
      </c>
      <c r="K33" s="53">
        <f>+Table134[[#This Row],[RECEIPTS]]</f>
        <v>0</v>
      </c>
      <c r="L33" s="54">
        <f>+Table134[[#This Row],[RETURNS]]</f>
        <v>0</v>
      </c>
      <c r="M33" s="55">
        <f>+Table134[[#This Row],[EXCHANGED]]</f>
        <v>0</v>
      </c>
      <c r="N33" s="52">
        <f>+Table134[[#This Row],[SALES]]</f>
        <v>0</v>
      </c>
      <c r="O33" s="276">
        <f>+Table134[[#This Row],[ISSUES]]</f>
        <v>0</v>
      </c>
      <c r="P33" s="53">
        <f>Table134[[#This Row],[RECEIPTS TO]]/30</f>
        <v>0</v>
      </c>
      <c r="Q33" s="54">
        <f>+Table134[[#This Row],[RETURNS ]]/30</f>
        <v>0</v>
      </c>
      <c r="R33" s="55">
        <f>+Table134[[#This Row],[EXCHANGED TO]]/30</f>
        <v>0</v>
      </c>
      <c r="S33" s="52">
        <f>+Table134[[#This Row],[SALES TO]]/30</f>
        <v>0</v>
      </c>
      <c r="T33" s="276">
        <f>+Table134[[#This Row],[ISSUES TO]]/30</f>
        <v>0</v>
      </c>
      <c r="U33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34" spans="1:21" x14ac:dyDescent="0.25">
      <c r="A34" s="336" t="s">
        <v>252</v>
      </c>
      <c r="B34" s="52">
        <f>'DAY1'!H34</f>
        <v>24328.400000000001</v>
      </c>
      <c r="C34" s="53">
        <f>'DAY1'!C34+'DAY2'!C34+'DAY3'!C34+'DAY4'!C34+'DAY5'!C34+'DAY6'!C34+'DAY7'!C34+'DAY8'!C34+'DAY9'!C34+'DAY10'!C34+'DAY11'!C34+'DAY12'!C34+'DAY13'!C34+'DAY14'!C34+'DAY15'!C34+'DAY16'!C34+'DAY17'!C34+'DAY18'!C34+'DAY19'!C34+'DAY20'!C34+'DAY21'!C34+'DAY22'!C34+'DAY23'!C34+'DAY24'!C34+'DAY25'!C34+'DAY26'!C34+'DAY27'!C34+'DAY28'!C34+'DAY29'!C34+'DAY30'!C34</f>
        <v>29625</v>
      </c>
      <c r="D34" s="54">
        <f>'DAY1'!D34+'DAY2'!D34+'DAY3'!D34+'DAY4'!D34+'DAY5'!D34+'DAY6'!D34+'DAY7'!D34+'DAY8'!D34+'DAY9'!D34+'DAY10'!D34+'DAY11'!D34+'DAY12'!D34+'DAY13'!D34+'DAY14'!D34+'DAY15'!D34+'DAY16'!D34+'DAY17'!D34+'DAY18'!D34+'DAY19'!D34+'DAY20'!D34+'DAY21'!D34+'DAY22'!D34+'DAY23'!D34+'DAY24'!D34+'DAY25'!D34+'DAY26'!D34+'DAY27'!D34+'DAY28'!D34+'DAY29'!D34+'DAY30'!D34</f>
        <v>18</v>
      </c>
      <c r="E34" s="55">
        <f>'DAY1'!E34+'DAY2'!E34+'DAY3'!E34+'DAY4'!E34+'DAY5'!E34+'DAY6'!E34+'DAY7'!E34+'DAY8'!E34+'DAY9'!E34+'DAY10'!E34+'DAY11'!E34+'DAY12'!E34+'DAY13'!E34+'DAY14'!E34+'DAY15'!E34+'DAY16'!E34+'DAY17'!E34+'DAY18'!E34+'DAY19'!E34+'DAY20'!E34+'DAY21'!E34+'DAY22'!E34+'DAY23'!E34+'DAY24'!E34+'DAY25'!E34+'DAY26'!E34+'DAY27'!E34+'DAY28'!E34+'DAY29'!E34+'DAY30'!E34</f>
        <v>0</v>
      </c>
      <c r="F34" s="52">
        <f>'DAY1'!F34+'DAY2'!F34+'DAY3'!F34+'DAY4'!F34+'DAY5'!F34+'DAY6'!F34+'DAY7'!F34+'DAY8'!F34+'DAY9'!F34+'DAY10'!F34+'DAY11'!F34+'DAY12'!F34+'DAY13'!F34+'DAY14'!F34+'DAY15'!F34+'DAY16'!F34+'DAY17'!F34+'DAY18'!F34+'DAY19'!F34+'DAY20'!F34+'DAY21'!F34+'DAY22'!F34+'DAY23'!F34+'DAY24'!F34+'DAY25'!F34+'DAY26'!F34+'DAY27'!F34+'DAY28'!F34+'DAY29'!F34+'DAY30'!F34</f>
        <v>0</v>
      </c>
      <c r="G34" s="276">
        <f>'DAY1'!G34+'DAY2'!G34+'DAY3'!G34+'DAY4'!G34+'DAY5'!G34+'DAY6'!G34+'DAY7'!G34+'DAY8'!G34+'DAY9'!G34+'DAY10'!G34+'DAY11'!G34+'DAY12'!G34+'DAY13'!G34+'DAY14'!G34+'DAY15'!G34+'DAY16'!G34+'DAY17'!G34+'DAY18'!G34+'DAY19'!G34+'DAY20'!G34+'DAY21'!G34+'DAY22'!G34+'DAY23'!G34+'DAY24'!G34+'DAY25'!G34+'DAY26'!G34+'DAY27'!G34+'DAY28'!G34+'DAY29'!G34+'DAY30'!G34</f>
        <v>9691.5</v>
      </c>
      <c r="H34" s="54">
        <f>+(Table134[[#This Row],[OPENING ]]+Table134[[#This Row],[RECEIPTS]]+Table134[[#This Row],[RETURNS]])-(Table134[[#This Row],[ISSUES]]+Table134[[#This Row],[EXCHANGED]]+Table134[[#This Row],[SALES]])</f>
        <v>44279.9</v>
      </c>
      <c r="I34" s="53">
        <v>0</v>
      </c>
      <c r="J34" s="58">
        <f>+Table134[[#This Row],[PHYSICAL]]-Table134[[#This Row],[THEORETICAL]]</f>
        <v>-44279.9</v>
      </c>
      <c r="K34" s="53">
        <f>+Table134[[#This Row],[RECEIPTS]]</f>
        <v>29625</v>
      </c>
      <c r="L34" s="54">
        <f>+Table134[[#This Row],[RETURNS]]</f>
        <v>18</v>
      </c>
      <c r="M34" s="55">
        <f>+Table134[[#This Row],[EXCHANGED]]</f>
        <v>0</v>
      </c>
      <c r="N34" s="52">
        <f>+Table134[[#This Row],[SALES]]</f>
        <v>0</v>
      </c>
      <c r="O34" s="276">
        <f>+Table134[[#This Row],[ISSUES]]</f>
        <v>9691.5</v>
      </c>
      <c r="P34" s="53">
        <f>Table134[[#This Row],[RECEIPTS TO]]/30</f>
        <v>987.5</v>
      </c>
      <c r="Q34" s="54">
        <f>+Table134[[#This Row],[RETURNS ]]/30</f>
        <v>0.6</v>
      </c>
      <c r="R34" s="55">
        <f>+Table134[[#This Row],[EXCHANGED TO]]/30</f>
        <v>0</v>
      </c>
      <c r="S34" s="52">
        <f>+Table134[[#This Row],[SALES TO]]/30</f>
        <v>0</v>
      </c>
      <c r="T34" s="276">
        <f>+Table134[[#This Row],[ISSUES TO]]/30</f>
        <v>323.05</v>
      </c>
      <c r="U34" s="59">
        <f>IFERROR(Table134[[#This Row],[THEORETICAL]]/(Table134[[#This Row],[AVE RECEIPTS]]+Table134[[#This Row],[AVE RETURNS]]+Table134[[#This Row],[AVE EXCHANGED]]+Table134[[#This Row],[AVE SALES]]+Table134[[#This Row],[AVE ISSUES]]),0)</f>
        <v>33.771803378713344</v>
      </c>
    </row>
    <row r="35" spans="1:21" x14ac:dyDescent="0.25">
      <c r="A35" s="336"/>
      <c r="B35" s="52">
        <f>'DAY1'!H35</f>
        <v>0</v>
      </c>
      <c r="C35" s="53">
        <f>'DAY1'!C35+'DAY2'!C35+'DAY3'!C35+'DAY4'!C35+'DAY5'!C35+'DAY6'!C35+'DAY7'!C35+'DAY8'!C35+'DAY9'!C35+'DAY10'!C35+'DAY11'!C35+'DAY12'!C35+'DAY13'!C35+'DAY14'!C35+'DAY15'!C35+'DAY16'!C35+'DAY17'!C35+'DAY18'!C35+'DAY19'!C35+'DAY20'!C35+'DAY21'!C35+'DAY22'!C35+'DAY23'!C35+'DAY24'!C35+'DAY25'!C35+'DAY26'!C35+'DAY27'!C35+'DAY28'!C35+'DAY29'!C35+'DAY30'!C35</f>
        <v>5000</v>
      </c>
      <c r="D35" s="54">
        <f>'DAY1'!D35+'DAY2'!D35+'DAY3'!D35+'DAY4'!D35+'DAY5'!D35+'DAY6'!D35+'DAY7'!D35+'DAY8'!D35+'DAY9'!D35+'DAY10'!D35+'DAY11'!D35+'DAY12'!D35+'DAY13'!D35+'DAY14'!D35+'DAY15'!D35+'DAY16'!D35+'DAY17'!D35+'DAY18'!D35+'DAY19'!D35+'DAY20'!D35+'DAY21'!D35+'DAY22'!D35+'DAY23'!D35+'DAY24'!D35+'DAY25'!D35+'DAY26'!D35+'DAY27'!D35+'DAY28'!D35+'DAY29'!D35+'DAY30'!D35</f>
        <v>0</v>
      </c>
      <c r="E35" s="55">
        <f>'DAY1'!E35+'DAY2'!E35+'DAY3'!E35+'DAY4'!E35+'DAY5'!E35+'DAY6'!E35+'DAY7'!E35+'DAY8'!E35+'DAY9'!E35+'DAY10'!E35+'DAY11'!E35+'DAY12'!E35+'DAY13'!E35+'DAY14'!E35+'DAY15'!E35+'DAY16'!E35+'DAY17'!E35+'DAY18'!E35+'DAY19'!E35+'DAY20'!E35+'DAY21'!E35+'DAY22'!E35+'DAY23'!E35+'DAY24'!E35+'DAY25'!E35+'DAY26'!E35+'DAY27'!E35+'DAY28'!E35+'DAY29'!E35+'DAY30'!E35</f>
        <v>0</v>
      </c>
      <c r="F35" s="52">
        <f>'DAY1'!F35+'DAY2'!F35+'DAY3'!F35+'DAY4'!F35+'DAY5'!F35+'DAY6'!F35+'DAY7'!F35+'DAY8'!F35+'DAY9'!F35+'DAY10'!F35+'DAY11'!F35+'DAY12'!F35+'DAY13'!F35+'DAY14'!F35+'DAY15'!F35+'DAY16'!F35+'DAY17'!F35+'DAY18'!F35+'DAY19'!F35+'DAY20'!F35+'DAY21'!F35+'DAY22'!F35+'DAY23'!F35+'DAY24'!F35+'DAY25'!F35+'DAY26'!F35+'DAY27'!F35+'DAY28'!F35+'DAY29'!F35+'DAY30'!F35</f>
        <v>0</v>
      </c>
      <c r="G35" s="276">
        <f>'DAY1'!G35+'DAY2'!G35+'DAY3'!G35+'DAY4'!G35+'DAY5'!G35+'DAY6'!G35+'DAY7'!G35+'DAY8'!G35+'DAY9'!G35+'DAY10'!G35+'DAY11'!G35+'DAY12'!G35+'DAY13'!G35+'DAY14'!G35+'DAY15'!G35+'DAY16'!G35+'DAY17'!G35+'DAY18'!G35+'DAY19'!G35+'DAY20'!G35+'DAY21'!G35+'DAY22'!G35+'DAY23'!G35+'DAY24'!G35+'DAY25'!G35+'DAY26'!G35+'DAY27'!G35+'DAY28'!G35+'DAY29'!G35+'DAY30'!G35</f>
        <v>0</v>
      </c>
      <c r="H35" s="54">
        <f>+(Table134[[#This Row],[OPENING ]]+Table134[[#This Row],[RECEIPTS]]+Table134[[#This Row],[RETURNS]])-(Table134[[#This Row],[ISSUES]]+Table134[[#This Row],[EXCHANGED]]+Table134[[#This Row],[SALES]])</f>
        <v>5000</v>
      </c>
      <c r="I35" s="53">
        <v>0</v>
      </c>
      <c r="J35" s="58">
        <f>+Table134[[#This Row],[PHYSICAL]]-Table134[[#This Row],[THEORETICAL]]</f>
        <v>-5000</v>
      </c>
      <c r="K35" s="53">
        <f>+Table134[[#This Row],[RECEIPTS]]</f>
        <v>5000</v>
      </c>
      <c r="L35" s="54">
        <f>+Table134[[#This Row],[RETURNS]]</f>
        <v>0</v>
      </c>
      <c r="M35" s="55">
        <f>+Table134[[#This Row],[EXCHANGED]]</f>
        <v>0</v>
      </c>
      <c r="N35" s="52">
        <f>+Table134[[#This Row],[SALES]]</f>
        <v>0</v>
      </c>
      <c r="O35" s="276">
        <f>+Table134[[#This Row],[ISSUES]]</f>
        <v>0</v>
      </c>
      <c r="P35" s="53">
        <f>Table134[[#This Row],[RECEIPTS TO]]/30</f>
        <v>166.66666666666666</v>
      </c>
      <c r="Q35" s="54">
        <f>+Table134[[#This Row],[RETURNS ]]/30</f>
        <v>0</v>
      </c>
      <c r="R35" s="55">
        <f>+Table134[[#This Row],[EXCHANGED TO]]/30</f>
        <v>0</v>
      </c>
      <c r="S35" s="52">
        <f>+Table134[[#This Row],[SALES TO]]/30</f>
        <v>0</v>
      </c>
      <c r="T35" s="276">
        <f>+Table134[[#This Row],[ISSUES TO]]/30</f>
        <v>0</v>
      </c>
      <c r="U35" s="59">
        <f>IFERROR(Table134[[#This Row],[THEORETICAL]]/(Table134[[#This Row],[AVE RECEIPTS]]+Table134[[#This Row],[AVE RETURNS]]+Table134[[#This Row],[AVE EXCHANGED]]+Table134[[#This Row],[AVE SALES]]+Table134[[#This Row],[AVE ISSUES]]),0)</f>
        <v>30</v>
      </c>
    </row>
    <row r="36" spans="1:21" x14ac:dyDescent="0.25">
      <c r="A36" s="336"/>
      <c r="B36" s="52">
        <f>'DAY1'!H36</f>
        <v>0</v>
      </c>
      <c r="C36" s="53">
        <f>'DAY1'!C36+'DAY2'!C36+'DAY3'!C36+'DAY4'!C36+'DAY5'!C36+'DAY6'!C36+'DAY7'!C36+'DAY8'!C36+'DAY9'!C36+'DAY10'!C36+'DAY11'!C36+'DAY12'!C36+'DAY13'!C36+'DAY14'!C36+'DAY15'!C36+'DAY16'!C36+'DAY17'!C36+'DAY18'!C36+'DAY19'!C36+'DAY20'!C36+'DAY21'!C36+'DAY22'!C36+'DAY23'!C36+'DAY24'!C36+'DAY25'!C36+'DAY26'!C36+'DAY27'!C36+'DAY28'!C36+'DAY29'!C36+'DAY30'!C36</f>
        <v>0</v>
      </c>
      <c r="D36" s="54">
        <f>'DAY1'!D36+'DAY2'!D36+'DAY3'!D36+'DAY4'!D36+'DAY5'!D36+'DAY6'!D36+'DAY7'!D36+'DAY8'!D36+'DAY9'!D36+'DAY10'!D36+'DAY11'!D36+'DAY12'!D36+'DAY13'!D36+'DAY14'!D36+'DAY15'!D36+'DAY16'!D36+'DAY17'!D36+'DAY18'!D36+'DAY19'!D36+'DAY20'!D36+'DAY21'!D36+'DAY22'!D36+'DAY23'!D36+'DAY24'!D36+'DAY25'!D36+'DAY26'!D36+'DAY27'!D36+'DAY28'!D36+'DAY29'!D36+'DAY30'!D36</f>
        <v>0</v>
      </c>
      <c r="E36" s="55">
        <f>'DAY1'!E36+'DAY2'!E36+'DAY3'!E36+'DAY4'!E36+'DAY5'!E36+'DAY6'!E36+'DAY7'!E36+'DAY8'!E36+'DAY9'!E36+'DAY10'!E36+'DAY11'!E36+'DAY12'!E36+'DAY13'!E36+'DAY14'!E36+'DAY15'!E36+'DAY16'!E36+'DAY17'!E36+'DAY18'!E36+'DAY19'!E36+'DAY20'!E36+'DAY21'!E36+'DAY22'!E36+'DAY23'!E36+'DAY24'!E36+'DAY25'!E36+'DAY26'!E36+'DAY27'!E36+'DAY28'!E36+'DAY29'!E36+'DAY30'!E36</f>
        <v>0</v>
      </c>
      <c r="F36" s="52">
        <f>'DAY1'!F36+'DAY2'!F36+'DAY3'!F36+'DAY4'!F36+'DAY5'!F36+'DAY6'!F36+'DAY7'!F36+'DAY8'!F36+'DAY9'!F36+'DAY10'!F36+'DAY11'!F36+'DAY12'!F36+'DAY13'!F36+'DAY14'!F36+'DAY15'!F36+'DAY16'!F36+'DAY17'!F36+'DAY18'!F36+'DAY19'!F36+'DAY20'!F36+'DAY21'!F36+'DAY22'!F36+'DAY23'!F36+'DAY24'!F36+'DAY25'!F36+'DAY26'!F36+'DAY27'!F36+'DAY28'!F36+'DAY29'!F36+'DAY30'!F36</f>
        <v>0</v>
      </c>
      <c r="G36" s="276">
        <f>'DAY1'!G36+'DAY2'!G36+'DAY3'!G36+'DAY4'!G36+'DAY5'!G36+'DAY6'!G36+'DAY7'!G36+'DAY8'!G36+'DAY9'!G36+'DAY10'!G36+'DAY11'!G36+'DAY12'!G36+'DAY13'!G36+'DAY14'!G36+'DAY15'!G36+'DAY16'!G36+'DAY17'!G36+'DAY18'!G36+'DAY19'!G36+'DAY20'!G36+'DAY21'!G36+'DAY22'!G36+'DAY23'!G36+'DAY24'!G36+'DAY25'!G36+'DAY26'!G36+'DAY27'!G36+'DAY28'!G36+'DAY29'!G36+'DAY30'!G36</f>
        <v>0</v>
      </c>
      <c r="H36" s="54">
        <f>+(Table134[[#This Row],[OPENING ]]+Table134[[#This Row],[RECEIPTS]]+Table134[[#This Row],[RETURNS]])-(Table134[[#This Row],[ISSUES]]+Table134[[#This Row],[EXCHANGED]]+Table134[[#This Row],[SALES]])</f>
        <v>0</v>
      </c>
      <c r="I36" s="53">
        <v>0</v>
      </c>
      <c r="J36" s="58">
        <f>+Table134[[#This Row],[PHYSICAL]]-Table134[[#This Row],[THEORETICAL]]</f>
        <v>0</v>
      </c>
      <c r="K36" s="53">
        <f>+Table134[[#This Row],[RECEIPTS]]</f>
        <v>0</v>
      </c>
      <c r="L36" s="54">
        <f>+Table134[[#This Row],[RETURNS]]</f>
        <v>0</v>
      </c>
      <c r="M36" s="55">
        <f>+Table134[[#This Row],[EXCHANGED]]</f>
        <v>0</v>
      </c>
      <c r="N36" s="52">
        <f>+Table134[[#This Row],[SALES]]</f>
        <v>0</v>
      </c>
      <c r="O36" s="276">
        <f>+Table134[[#This Row],[ISSUES]]</f>
        <v>0</v>
      </c>
      <c r="P36" s="53">
        <f>Table134[[#This Row],[RECEIPTS TO]]/30</f>
        <v>0</v>
      </c>
      <c r="Q36" s="54">
        <f>+Table134[[#This Row],[RETURNS ]]/30</f>
        <v>0</v>
      </c>
      <c r="R36" s="55">
        <f>+Table134[[#This Row],[EXCHANGED TO]]/30</f>
        <v>0</v>
      </c>
      <c r="S36" s="52">
        <f>+Table134[[#This Row],[SALES TO]]/30</f>
        <v>0</v>
      </c>
      <c r="T36" s="276">
        <f>+Table134[[#This Row],[ISSUES TO]]/30</f>
        <v>0</v>
      </c>
      <c r="U36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37" spans="1:21" x14ac:dyDescent="0.25">
      <c r="A37" s="336"/>
      <c r="B37" s="52">
        <f>'DAY1'!H37</f>
        <v>0</v>
      </c>
      <c r="C37" s="53">
        <f>'DAY1'!C37+'DAY2'!C37+'DAY3'!C37+'DAY4'!C37+'DAY5'!C37+'DAY6'!C37+'DAY7'!C37+'DAY8'!C37+'DAY9'!C37+'DAY10'!C37+'DAY11'!C37+'DAY12'!C37+'DAY13'!C37+'DAY14'!C37+'DAY15'!C37+'DAY16'!C37+'DAY17'!C37+'DAY18'!C37+'DAY19'!C37+'DAY20'!C37+'DAY21'!C37+'DAY22'!C37+'DAY23'!C37+'DAY24'!C37+'DAY25'!C37+'DAY26'!C37+'DAY27'!C37+'DAY28'!C37+'DAY29'!C37+'DAY30'!C37</f>
        <v>0</v>
      </c>
      <c r="D37" s="54">
        <f>'DAY1'!D37+'DAY2'!D37+'DAY3'!D37+'DAY4'!D37+'DAY5'!D37+'DAY6'!D37+'DAY7'!D37+'DAY8'!D37+'DAY9'!D37+'DAY10'!D37+'DAY11'!D37+'DAY12'!D37+'DAY13'!D37+'DAY14'!D37+'DAY15'!D37+'DAY16'!D37+'DAY17'!D37+'DAY18'!D37+'DAY19'!D37+'DAY20'!D37+'DAY21'!D37+'DAY22'!D37+'DAY23'!D37+'DAY24'!D37+'DAY25'!D37+'DAY26'!D37+'DAY27'!D37+'DAY28'!D37+'DAY29'!D37+'DAY30'!D37</f>
        <v>0</v>
      </c>
      <c r="E37" s="55">
        <f>'DAY1'!E37+'DAY2'!E37+'DAY3'!E37+'DAY4'!E37+'DAY5'!E37+'DAY6'!E37+'DAY7'!E37+'DAY8'!E37+'DAY9'!E37+'DAY10'!E37+'DAY11'!E37+'DAY12'!E37+'DAY13'!E37+'DAY14'!E37+'DAY15'!E37+'DAY16'!E37+'DAY17'!E37+'DAY18'!E37+'DAY19'!E37+'DAY20'!E37+'DAY21'!E37+'DAY22'!E37+'DAY23'!E37+'DAY24'!E37+'DAY25'!E37+'DAY26'!E37+'DAY27'!E37+'DAY28'!E37+'DAY29'!E37+'DAY30'!E37</f>
        <v>0</v>
      </c>
      <c r="F37" s="52">
        <f>'DAY1'!F37+'DAY2'!F37+'DAY3'!F37+'DAY4'!F37+'DAY5'!F37+'DAY6'!F37+'DAY7'!F37+'DAY8'!F37+'DAY9'!F37+'DAY10'!F37+'DAY11'!F37+'DAY12'!F37+'DAY13'!F37+'DAY14'!F37+'DAY15'!F37+'DAY16'!F37+'DAY17'!F37+'DAY18'!F37+'DAY19'!F37+'DAY20'!F37+'DAY21'!F37+'DAY22'!F37+'DAY23'!F37+'DAY24'!F37+'DAY25'!F37+'DAY26'!F37+'DAY27'!F37+'DAY28'!F37+'DAY29'!F37+'DAY30'!F37</f>
        <v>0</v>
      </c>
      <c r="G37" s="276">
        <f>'DAY1'!G37+'DAY2'!G37+'DAY3'!G37+'DAY4'!G37+'DAY5'!G37+'DAY6'!G37+'DAY7'!G37+'DAY8'!G37+'DAY9'!G37+'DAY10'!G37+'DAY11'!G37+'DAY12'!G37+'DAY13'!G37+'DAY14'!G37+'DAY15'!G37+'DAY16'!G37+'DAY17'!G37+'DAY18'!G37+'DAY19'!G37+'DAY20'!G37+'DAY21'!G37+'DAY22'!G37+'DAY23'!G37+'DAY24'!G37+'DAY25'!G37+'DAY26'!G37+'DAY27'!G37+'DAY28'!G37+'DAY29'!G37+'DAY30'!G37</f>
        <v>0</v>
      </c>
      <c r="H37" s="54">
        <f>+(Table134[[#This Row],[OPENING ]]+Table134[[#This Row],[RECEIPTS]]+Table134[[#This Row],[RETURNS]])-(Table134[[#This Row],[ISSUES]]+Table134[[#This Row],[EXCHANGED]]+Table134[[#This Row],[SALES]])</f>
        <v>0</v>
      </c>
      <c r="I37" s="53">
        <v>0</v>
      </c>
      <c r="J37" s="58">
        <f>+Table134[[#This Row],[PHYSICAL]]-Table134[[#This Row],[THEORETICAL]]</f>
        <v>0</v>
      </c>
      <c r="K37" s="53">
        <f>+Table134[[#This Row],[RECEIPTS]]</f>
        <v>0</v>
      </c>
      <c r="L37" s="54">
        <f>+Table134[[#This Row],[RETURNS]]</f>
        <v>0</v>
      </c>
      <c r="M37" s="55">
        <f>+Table134[[#This Row],[EXCHANGED]]</f>
        <v>0</v>
      </c>
      <c r="N37" s="52">
        <f>+Table134[[#This Row],[SALES]]</f>
        <v>0</v>
      </c>
      <c r="O37" s="276">
        <f>+Table134[[#This Row],[ISSUES]]</f>
        <v>0</v>
      </c>
      <c r="P37" s="53">
        <f>Table134[[#This Row],[RECEIPTS TO]]/30</f>
        <v>0</v>
      </c>
      <c r="Q37" s="54">
        <f>+Table134[[#This Row],[RETURNS ]]/30</f>
        <v>0</v>
      </c>
      <c r="R37" s="55">
        <f>+Table134[[#This Row],[EXCHANGED TO]]/30</f>
        <v>0</v>
      </c>
      <c r="S37" s="52">
        <f>+Table134[[#This Row],[SALES TO]]/30</f>
        <v>0</v>
      </c>
      <c r="T37" s="276">
        <f>+Table134[[#This Row],[ISSUES TO]]/30</f>
        <v>0</v>
      </c>
      <c r="U37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38" spans="1:21" x14ac:dyDescent="0.25">
      <c r="A38" s="336"/>
      <c r="B38" s="52">
        <f>'DAY1'!H38</f>
        <v>0</v>
      </c>
      <c r="C38" s="53">
        <f>'DAY1'!C38+'DAY2'!C38+'DAY3'!C38+'DAY4'!C38+'DAY5'!C38+'DAY6'!C38+'DAY7'!C38+'DAY8'!C38+'DAY9'!C38+'DAY10'!C38+'DAY11'!C38+'DAY12'!C38+'DAY13'!C38+'DAY14'!C38+'DAY15'!C38+'DAY16'!C38+'DAY17'!C38+'DAY18'!C38+'DAY19'!C38+'DAY20'!C38+'DAY21'!C38+'DAY22'!C38+'DAY23'!C38+'DAY24'!C38+'DAY25'!C38+'DAY26'!C38+'DAY27'!C38+'DAY28'!C38+'DAY29'!C38+'DAY30'!C38</f>
        <v>0</v>
      </c>
      <c r="D38" s="54">
        <f>'DAY1'!D38+'DAY2'!D38+'DAY3'!D38+'DAY4'!D38+'DAY5'!D38+'DAY6'!D38+'DAY7'!D38+'DAY8'!D38+'DAY9'!D38+'DAY10'!D38+'DAY11'!D38+'DAY12'!D38+'DAY13'!D38+'DAY14'!D38+'DAY15'!D38+'DAY16'!D38+'DAY17'!D38+'DAY18'!D38+'DAY19'!D38+'DAY20'!D38+'DAY21'!D38+'DAY22'!D38+'DAY23'!D38+'DAY24'!D38+'DAY25'!D38+'DAY26'!D38+'DAY27'!D38+'DAY28'!D38+'DAY29'!D38+'DAY30'!D38</f>
        <v>0</v>
      </c>
      <c r="E38" s="55">
        <f>'DAY1'!E38+'DAY2'!E38+'DAY3'!E38+'DAY4'!E38+'DAY5'!E38+'DAY6'!E38+'DAY7'!E38+'DAY8'!E38+'DAY9'!E38+'DAY10'!E38+'DAY11'!E38+'DAY12'!E38+'DAY13'!E38+'DAY14'!E38+'DAY15'!E38+'DAY16'!E38+'DAY17'!E38+'DAY18'!E38+'DAY19'!E38+'DAY20'!E38+'DAY21'!E38+'DAY22'!E38+'DAY23'!E38+'DAY24'!E38+'DAY25'!E38+'DAY26'!E38+'DAY27'!E38+'DAY28'!E38+'DAY29'!E38+'DAY30'!E38</f>
        <v>0</v>
      </c>
      <c r="F38" s="52">
        <f>'DAY1'!F38+'DAY2'!F38+'DAY3'!F38+'DAY4'!F38+'DAY5'!F38+'DAY6'!F38+'DAY7'!F38+'DAY8'!F38+'DAY9'!F38+'DAY10'!F38+'DAY11'!F38+'DAY12'!F38+'DAY13'!F38+'DAY14'!F38+'DAY15'!F38+'DAY16'!F38+'DAY17'!F38+'DAY18'!F38+'DAY19'!F38+'DAY20'!F38+'DAY21'!F38+'DAY22'!F38+'DAY23'!F38+'DAY24'!F38+'DAY25'!F38+'DAY26'!F38+'DAY27'!F38+'DAY28'!F38+'DAY29'!F38+'DAY30'!F38</f>
        <v>0</v>
      </c>
      <c r="G38" s="276">
        <f>'DAY1'!G38+'DAY2'!G38+'DAY3'!G38+'DAY4'!G38+'DAY5'!G38+'DAY6'!G38+'DAY7'!G38+'DAY8'!G38+'DAY9'!G38+'DAY10'!G38+'DAY11'!G38+'DAY12'!G38+'DAY13'!G38+'DAY14'!G38+'DAY15'!G38+'DAY16'!G38+'DAY17'!G38+'DAY18'!G38+'DAY19'!G38+'DAY20'!G38+'DAY21'!G38+'DAY22'!G38+'DAY23'!G38+'DAY24'!G38+'DAY25'!G38+'DAY26'!G38+'DAY27'!G38+'DAY28'!G38+'DAY29'!G38+'DAY30'!G38</f>
        <v>0</v>
      </c>
      <c r="H38" s="54">
        <f>+(Table134[[#This Row],[OPENING ]]+Table134[[#This Row],[RECEIPTS]]+Table134[[#This Row],[RETURNS]])-(Table134[[#This Row],[ISSUES]]+Table134[[#This Row],[EXCHANGED]]+Table134[[#This Row],[SALES]])</f>
        <v>0</v>
      </c>
      <c r="I38" s="53">
        <v>0</v>
      </c>
      <c r="J38" s="58">
        <f>+Table134[[#This Row],[PHYSICAL]]-Table134[[#This Row],[THEORETICAL]]</f>
        <v>0</v>
      </c>
      <c r="K38" s="53">
        <f>+Table134[[#This Row],[RECEIPTS]]</f>
        <v>0</v>
      </c>
      <c r="L38" s="54">
        <f>+Table134[[#This Row],[RETURNS]]</f>
        <v>0</v>
      </c>
      <c r="M38" s="55">
        <f>+Table134[[#This Row],[EXCHANGED]]</f>
        <v>0</v>
      </c>
      <c r="N38" s="52">
        <f>+Table134[[#This Row],[SALES]]</f>
        <v>0</v>
      </c>
      <c r="O38" s="276">
        <f>+Table134[[#This Row],[ISSUES]]</f>
        <v>0</v>
      </c>
      <c r="P38" s="53">
        <f>Table134[[#This Row],[RECEIPTS TO]]/30</f>
        <v>0</v>
      </c>
      <c r="Q38" s="54">
        <f>+Table134[[#This Row],[RETURNS ]]/30</f>
        <v>0</v>
      </c>
      <c r="R38" s="55">
        <f>+Table134[[#This Row],[EXCHANGED TO]]/30</f>
        <v>0</v>
      </c>
      <c r="S38" s="52">
        <f>+Table134[[#This Row],[SALES TO]]/30</f>
        <v>0</v>
      </c>
      <c r="T38" s="276">
        <f>+Table134[[#This Row],[ISSUES TO]]/30</f>
        <v>0</v>
      </c>
      <c r="U38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39" spans="1:21" ht="15.75" thickBot="1" x14ac:dyDescent="0.3">
      <c r="A39" s="337"/>
      <c r="B39" s="52">
        <f>'DAY1'!H39</f>
        <v>0</v>
      </c>
      <c r="C39" s="53">
        <f>'DAY1'!C39+'DAY2'!C39+'DAY3'!C39+'DAY4'!C39+'DAY5'!C39+'DAY6'!C39+'DAY7'!C39+'DAY8'!C39+'DAY9'!C39+'DAY10'!C39+'DAY11'!C39+'DAY12'!C39+'DAY13'!C39+'DAY14'!C39+'DAY15'!C39+'DAY16'!C39+'DAY17'!C39+'DAY18'!C39+'DAY19'!C39+'DAY20'!C39+'DAY21'!C39+'DAY22'!C39+'DAY23'!C39+'DAY24'!C39+'DAY25'!C39+'DAY26'!C39+'DAY27'!C39+'DAY28'!C39+'DAY29'!C39+'DAY30'!C39</f>
        <v>0</v>
      </c>
      <c r="D39" s="54">
        <f>'DAY1'!D39+'DAY2'!D39+'DAY3'!D39+'DAY4'!D39+'DAY5'!D39+'DAY6'!D39+'DAY7'!D39+'DAY8'!D39+'DAY9'!D39+'DAY10'!D39+'DAY11'!D39+'DAY12'!D39+'DAY13'!D39+'DAY14'!D39+'DAY15'!D39+'DAY16'!D39+'DAY17'!D39+'DAY18'!D39+'DAY19'!D39+'DAY20'!D39+'DAY21'!D39+'DAY22'!D39+'DAY23'!D39+'DAY24'!D39+'DAY25'!D39+'DAY26'!D39+'DAY27'!D39+'DAY28'!D39+'DAY29'!D39+'DAY30'!D39</f>
        <v>0</v>
      </c>
      <c r="E39" s="55">
        <f>'DAY1'!E39+'DAY2'!E39+'DAY3'!E39+'DAY4'!E39+'DAY5'!E39+'DAY6'!E39+'DAY7'!E39+'DAY8'!E39+'DAY9'!E39+'DAY10'!E39+'DAY11'!E39+'DAY12'!E39+'DAY13'!E39+'DAY14'!E39+'DAY15'!E39+'DAY16'!E39+'DAY17'!E39+'DAY18'!E39+'DAY19'!E39+'DAY20'!E39+'DAY21'!E39+'DAY22'!E39+'DAY23'!E39+'DAY24'!E39+'DAY25'!E39+'DAY26'!E39+'DAY27'!E39+'DAY28'!E39+'DAY29'!E39+'DAY30'!E39</f>
        <v>0</v>
      </c>
      <c r="F39" s="52">
        <f>'DAY1'!F39+'DAY2'!F39+'DAY3'!F39+'DAY4'!F39+'DAY5'!F39+'DAY6'!F39+'DAY7'!F39+'DAY8'!F39+'DAY9'!F39+'DAY10'!F39+'DAY11'!F39+'DAY12'!F39+'DAY13'!F39+'DAY14'!F39+'DAY15'!F39+'DAY16'!F39+'DAY17'!F39+'DAY18'!F39+'DAY19'!F39+'DAY20'!F39+'DAY21'!F39+'DAY22'!F39+'DAY23'!F39+'DAY24'!F39+'DAY25'!F39+'DAY26'!F39+'DAY27'!F39+'DAY28'!F39+'DAY29'!F39+'DAY30'!F39</f>
        <v>0</v>
      </c>
      <c r="G39" s="276">
        <f>'DAY1'!G39+'DAY2'!G39+'DAY3'!G39+'DAY4'!G39+'DAY5'!G39+'DAY6'!G39+'DAY7'!G39+'DAY8'!G39+'DAY9'!G39+'DAY10'!G39+'DAY11'!G39+'DAY12'!G39+'DAY13'!G39+'DAY14'!G39+'DAY15'!G39+'DAY16'!G39+'DAY17'!G39+'DAY18'!G39+'DAY19'!G39+'DAY20'!G39+'DAY21'!G39+'DAY22'!G39+'DAY23'!G39+'DAY24'!G39+'DAY25'!G39+'DAY26'!G39+'DAY27'!G39+'DAY28'!G39+'DAY29'!G39+'DAY30'!G39</f>
        <v>0</v>
      </c>
      <c r="H39" s="54">
        <f>+(Table134[[#This Row],[OPENING ]]+Table134[[#This Row],[RECEIPTS]]+Table134[[#This Row],[RETURNS]])-(Table134[[#This Row],[ISSUES]]+Table134[[#This Row],[EXCHANGED]]+Table134[[#This Row],[SALES]])</f>
        <v>0</v>
      </c>
      <c r="I39" s="144">
        <v>0</v>
      </c>
      <c r="J39" s="58">
        <f>+Table134[[#This Row],[PHYSICAL]]-Table134[[#This Row],[THEORETICAL]]</f>
        <v>0</v>
      </c>
      <c r="K39" s="53">
        <f>+Table134[[#This Row],[RECEIPTS]]</f>
        <v>0</v>
      </c>
      <c r="L39" s="54">
        <f>+Table134[[#This Row],[RETURNS]]</f>
        <v>0</v>
      </c>
      <c r="M39" s="55">
        <f>+Table134[[#This Row],[EXCHANGED]]</f>
        <v>0</v>
      </c>
      <c r="N39" s="52">
        <f>+Table134[[#This Row],[SALES]]</f>
        <v>0</v>
      </c>
      <c r="O39" s="276">
        <f>+Table134[[#This Row],[ISSUES]]</f>
        <v>0</v>
      </c>
      <c r="P39" s="53">
        <f>Table134[[#This Row],[RECEIPTS TO]]/30</f>
        <v>0</v>
      </c>
      <c r="Q39" s="54">
        <f>+Table134[[#This Row],[RETURNS ]]/30</f>
        <v>0</v>
      </c>
      <c r="R39" s="55">
        <f>+Table134[[#This Row],[EXCHANGED TO]]/30</f>
        <v>0</v>
      </c>
      <c r="S39" s="52">
        <f>+Table134[[#This Row],[SALES TO]]/30</f>
        <v>0</v>
      </c>
      <c r="T39" s="276">
        <f>+Table134[[#This Row],[ISSUES TO]]/30</f>
        <v>0</v>
      </c>
      <c r="U39" s="59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40" spans="1:21" ht="17.25" thickBot="1" x14ac:dyDescent="0.35">
      <c r="A40" s="159" t="s">
        <v>201</v>
      </c>
      <c r="B40" s="160">
        <f>SUM(B23:B39)</f>
        <v>26832.400000000001</v>
      </c>
      <c r="C40" s="161">
        <f t="shared" ref="C40:T40" si="2">SUM(C23:C39)</f>
        <v>34625</v>
      </c>
      <c r="D40" s="162">
        <f t="shared" si="2"/>
        <v>128.19999999999999</v>
      </c>
      <c r="E40" s="163">
        <f t="shared" si="2"/>
        <v>0</v>
      </c>
      <c r="F40" s="160">
        <f t="shared" si="2"/>
        <v>0</v>
      </c>
      <c r="G40" s="277">
        <f t="shared" si="2"/>
        <v>12058.5</v>
      </c>
      <c r="H40" s="162">
        <f t="shared" si="2"/>
        <v>49527.1</v>
      </c>
      <c r="I40" s="161">
        <f t="shared" si="2"/>
        <v>0</v>
      </c>
      <c r="J40" s="165">
        <f>+Table134[[#This Row],[PHYSICAL]]-Table134[[#This Row],[THEORETICAL]]</f>
        <v>-49527.1</v>
      </c>
      <c r="K40" s="161">
        <f t="shared" si="2"/>
        <v>34625</v>
      </c>
      <c r="L40" s="162">
        <f t="shared" si="2"/>
        <v>128.19999999999999</v>
      </c>
      <c r="M40" s="163">
        <f t="shared" si="2"/>
        <v>0</v>
      </c>
      <c r="N40" s="161">
        <f t="shared" si="2"/>
        <v>0</v>
      </c>
      <c r="O40" s="277">
        <f t="shared" si="2"/>
        <v>12058.5</v>
      </c>
      <c r="P40" s="161">
        <f t="shared" si="2"/>
        <v>1154.1666666666667</v>
      </c>
      <c r="Q40" s="162">
        <f t="shared" si="2"/>
        <v>4.2733333333333334</v>
      </c>
      <c r="R40" s="163">
        <f t="shared" si="2"/>
        <v>0</v>
      </c>
      <c r="S40" s="160">
        <f t="shared" si="2"/>
        <v>0</v>
      </c>
      <c r="T40" s="277">
        <f t="shared" si="2"/>
        <v>401.95000000000005</v>
      </c>
      <c r="U40" s="166">
        <f t="shared" si="1"/>
        <v>31.740205974147486</v>
      </c>
    </row>
    <row r="41" spans="1:21" ht="15.75" x14ac:dyDescent="0.3">
      <c r="A41" s="150"/>
      <c r="B41" s="168"/>
      <c r="C41" s="82"/>
      <c r="D41" s="118"/>
      <c r="E41" s="119"/>
      <c r="F41" s="116"/>
      <c r="G41" s="279"/>
      <c r="H41" s="170"/>
      <c r="I41" s="82"/>
      <c r="J41" s="171"/>
      <c r="K41" s="82"/>
      <c r="L41" s="118"/>
      <c r="M41" s="119"/>
      <c r="N41" s="116"/>
      <c r="O41" s="283"/>
      <c r="P41" s="117"/>
      <c r="Q41" s="118"/>
      <c r="R41" s="119"/>
      <c r="S41" s="116"/>
      <c r="T41" s="279"/>
      <c r="U41" s="123"/>
    </row>
    <row r="42" spans="1:21" x14ac:dyDescent="0.25">
      <c r="A42" s="63" t="s">
        <v>27</v>
      </c>
      <c r="B42" s="52"/>
      <c r="C42" s="53"/>
      <c r="D42" s="54"/>
      <c r="E42" s="55"/>
      <c r="F42" s="52"/>
      <c r="G42" s="276"/>
      <c r="H42" s="54"/>
      <c r="I42" s="53"/>
      <c r="J42" s="58"/>
      <c r="K42" s="53"/>
      <c r="L42" s="54"/>
      <c r="M42" s="55"/>
      <c r="N42" s="52"/>
      <c r="O42" s="276"/>
      <c r="P42" s="53"/>
      <c r="Q42" s="54"/>
      <c r="R42" s="55"/>
      <c r="S42" s="52"/>
      <c r="T42" s="276"/>
      <c r="U42" s="62"/>
    </row>
    <row r="43" spans="1:21" x14ac:dyDescent="0.25">
      <c r="A43" s="71" t="s">
        <v>139</v>
      </c>
      <c r="B43" s="52">
        <f>'DAY1'!H43</f>
        <v>46</v>
      </c>
      <c r="C43" s="53">
        <f>'DAY1'!C43+'DAY2'!C43+'DAY3'!C43+'DAY4'!C43+'DAY5'!C43+'DAY6'!C43+'DAY7'!C43+'DAY8'!C43+'DAY9'!C43+'DAY10'!C43+'DAY11'!C43+'DAY12'!C43+'DAY13'!C43+'DAY14'!C43+'DAY15'!C43+'DAY16'!C43+'DAY17'!C43+'DAY18'!C43+'DAY19'!C43+'DAY20'!C43+'DAY21'!C43+'DAY22'!C43+'DAY23'!C43+'DAY24'!C43+'DAY25'!C43+'DAY26'!C43+'DAY27'!C43+'DAY28'!C43+'DAY29'!C43+'DAY30'!C43</f>
        <v>0</v>
      </c>
      <c r="D43" s="54">
        <f>'DAY1'!D43+'DAY2'!D43+'DAY3'!D43+'DAY4'!D43+'DAY5'!D43+'DAY6'!D43+'DAY7'!D43+'DAY8'!D43+'DAY9'!D43+'DAY10'!D43+'DAY11'!D43+'DAY12'!D43+'DAY13'!D43+'DAY14'!D43+'DAY15'!D43+'DAY16'!D43+'DAY17'!D43+'DAY18'!D43+'DAY19'!D43+'DAY20'!D43+'DAY21'!D43+'DAY22'!D43+'DAY23'!D43+'DAY24'!D43+'DAY25'!D43+'DAY26'!D43+'DAY27'!D43+'DAY28'!D43+'DAY29'!D43+'DAY30'!D43</f>
        <v>0</v>
      </c>
      <c r="E43" s="55">
        <f>'DAY1'!E43+'DAY2'!E43+'DAY3'!E43+'DAY4'!E43+'DAY5'!E43+'DAY6'!E43+'DAY7'!E43+'DAY8'!E43+'DAY9'!E43+'DAY10'!E43+'DAY11'!E43+'DAY12'!E43+'DAY13'!E43+'DAY14'!E43+'DAY15'!E43+'DAY16'!E43+'DAY17'!E43+'DAY18'!E43+'DAY19'!E43+'DAY20'!E43+'DAY21'!E43+'DAY22'!E43+'DAY23'!E43+'DAY24'!E43+'DAY25'!E43+'DAY26'!E43+'DAY27'!E43+'DAY28'!E43+'DAY29'!E43+'DAY30'!E43</f>
        <v>0</v>
      </c>
      <c r="F43" s="52">
        <f>'DAY1'!F43+'DAY2'!F43+'DAY3'!F43+'DAY4'!F43+'DAY5'!F43+'DAY6'!F43+'DAY7'!F43+'DAY8'!F43+'DAY9'!F43+'DAY10'!F43+'DAY11'!F43+'DAY12'!F43+'DAY13'!F43+'DAY14'!F43+'DAY15'!F43+'DAY16'!F43+'DAY17'!F43+'DAY18'!F43+'DAY19'!F43+'DAY20'!F43+'DAY21'!F43+'DAY22'!F43+'DAY23'!F43+'DAY24'!F43+'DAY25'!F43+'DAY26'!F43+'DAY27'!F43+'DAY28'!F43+'DAY29'!F43+'DAY30'!F43</f>
        <v>0</v>
      </c>
      <c r="G43" s="276">
        <f>'DAY1'!G43+'DAY2'!G43+'DAY3'!G43+'DAY4'!G43+'DAY5'!G43+'DAY6'!G43+'DAY7'!G43+'DAY8'!G43+'DAY9'!G43+'DAY10'!G43+'DAY11'!G43+'DAY12'!G43+'DAY13'!G43+'DAY14'!G43+'DAY15'!G43+'DAY16'!G43+'DAY17'!G43+'DAY18'!G43+'DAY19'!G43+'DAY20'!G43+'DAY21'!G43+'DAY22'!G43+'DAY23'!G43+'DAY24'!G43+'DAY25'!G43+'DAY26'!G43+'DAY27'!G43+'DAY28'!G43+'DAY29'!G43+'DAY30'!G43</f>
        <v>46</v>
      </c>
      <c r="H43" s="54">
        <f>+(Table134[[#This Row],[OPENING ]]+Table134[[#This Row],[RECEIPTS]]+Table134[[#This Row],[RETURNS]])-(Table134[[#This Row],[ISSUES]]+Table134[[#This Row],[EXCHANGED]]+Table134[[#This Row],[SALES]])</f>
        <v>0</v>
      </c>
      <c r="I43" s="53">
        <v>0</v>
      </c>
      <c r="J43" s="58">
        <f>+Table134[[#This Row],[PHYSICAL]]-Table134[[#This Row],[THEORETICAL]]</f>
        <v>0</v>
      </c>
      <c r="K43" s="53">
        <f>+Table134[[#This Row],[RECEIPTS]]</f>
        <v>0</v>
      </c>
      <c r="L43" s="54">
        <f>+Table134[[#This Row],[RETURNS]]</f>
        <v>0</v>
      </c>
      <c r="M43" s="55">
        <f>+Table134[[#This Row],[EXCHANGED]]</f>
        <v>0</v>
      </c>
      <c r="N43" s="52">
        <f>+Table134[[#This Row],[SALES]]</f>
        <v>0</v>
      </c>
      <c r="O43" s="276">
        <f>+Table134[[#This Row],[ISSUES]]</f>
        <v>46</v>
      </c>
      <c r="P43" s="53">
        <f>Table134[[#This Row],[RECEIPTS TO]]/30</f>
        <v>0</v>
      </c>
      <c r="Q43" s="54">
        <f>+Table134[[#This Row],[RETURNS ]]/30</f>
        <v>0</v>
      </c>
      <c r="R43" s="55">
        <f>+Table134[[#This Row],[EXCHANGED TO]]/30</f>
        <v>0</v>
      </c>
      <c r="S43" s="52">
        <f>+Table134[[#This Row],[SALES TO]]/30</f>
        <v>0</v>
      </c>
      <c r="T43" s="276">
        <f>+Table134[[#This Row],[ISSUES TO]]/30</f>
        <v>1.5333333333333334</v>
      </c>
      <c r="U43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44" spans="1:21" x14ac:dyDescent="0.25">
      <c r="A44" s="71" t="s">
        <v>28</v>
      </c>
      <c r="B44" s="52">
        <f>'DAY1'!H44</f>
        <v>0</v>
      </c>
      <c r="C44" s="53">
        <f>'DAY1'!C44+'DAY2'!C44+'DAY3'!C44+'DAY4'!C44+'DAY5'!C44+'DAY6'!C44+'DAY7'!C44+'DAY8'!C44+'DAY9'!C44+'DAY10'!C44+'DAY11'!C44+'DAY12'!C44+'DAY13'!C44+'DAY14'!C44+'DAY15'!C44+'DAY16'!C44+'DAY17'!C44+'DAY18'!C44+'DAY19'!C44+'DAY20'!C44+'DAY21'!C44+'DAY22'!C44+'DAY23'!C44+'DAY24'!C44+'DAY25'!C44+'DAY26'!C44+'DAY27'!C44+'DAY28'!C44+'DAY29'!C44+'DAY30'!C44</f>
        <v>0</v>
      </c>
      <c r="D44" s="54">
        <f>'DAY1'!D44+'DAY2'!D44+'DAY3'!D44+'DAY4'!D44+'DAY5'!D44+'DAY6'!D44+'DAY7'!D44+'DAY8'!D44+'DAY9'!D44+'DAY10'!D44+'DAY11'!D44+'DAY12'!D44+'DAY13'!D44+'DAY14'!D44+'DAY15'!D44+'DAY16'!D44+'DAY17'!D44+'DAY18'!D44+'DAY19'!D44+'DAY20'!D44+'DAY21'!D44+'DAY22'!D44+'DAY23'!D44+'DAY24'!D44+'DAY25'!D44+'DAY26'!D44+'DAY27'!D44+'DAY28'!D44+'DAY29'!D44+'DAY30'!D44</f>
        <v>0</v>
      </c>
      <c r="E44" s="55">
        <f>'DAY1'!E44+'DAY2'!E44+'DAY3'!E44+'DAY4'!E44+'DAY5'!E44+'DAY6'!E44+'DAY7'!E44+'DAY8'!E44+'DAY9'!E44+'DAY10'!E44+'DAY11'!E44+'DAY12'!E44+'DAY13'!E44+'DAY14'!E44+'DAY15'!E44+'DAY16'!E44+'DAY17'!E44+'DAY18'!E44+'DAY19'!E44+'DAY20'!E44+'DAY21'!E44+'DAY22'!E44+'DAY23'!E44+'DAY24'!E44+'DAY25'!E44+'DAY26'!E44+'DAY27'!E44+'DAY28'!E44+'DAY29'!E44+'DAY30'!E44</f>
        <v>0</v>
      </c>
      <c r="F44" s="52">
        <f>'DAY1'!F44+'DAY2'!F44+'DAY3'!F44+'DAY4'!F44+'DAY5'!F44+'DAY6'!F44+'DAY7'!F44+'DAY8'!F44+'DAY9'!F44+'DAY10'!F44+'DAY11'!F44+'DAY12'!F44+'DAY13'!F44+'DAY14'!F44+'DAY15'!F44+'DAY16'!F44+'DAY17'!F44+'DAY18'!F44+'DAY19'!F44+'DAY20'!F44+'DAY21'!F44+'DAY22'!F44+'DAY23'!F44+'DAY24'!F44+'DAY25'!F44+'DAY26'!F44+'DAY27'!F44+'DAY28'!F44+'DAY29'!F44+'DAY30'!F44</f>
        <v>0</v>
      </c>
      <c r="G44" s="276">
        <f>'DAY1'!G44+'DAY2'!G44+'DAY3'!G44+'DAY4'!G44+'DAY5'!G44+'DAY6'!G44+'DAY7'!G44+'DAY8'!G44+'DAY9'!G44+'DAY10'!G44+'DAY11'!G44+'DAY12'!G44+'DAY13'!G44+'DAY14'!G44+'DAY15'!G44+'DAY16'!G44+'DAY17'!G44+'DAY18'!G44+'DAY19'!G44+'DAY20'!G44+'DAY21'!G44+'DAY22'!G44+'DAY23'!G44+'DAY24'!G44+'DAY25'!G44+'DAY26'!G44+'DAY27'!G44+'DAY28'!G44+'DAY29'!G44+'DAY30'!G44</f>
        <v>0</v>
      </c>
      <c r="H44" s="54">
        <f>+(Table134[[#This Row],[OPENING ]]+Table134[[#This Row],[RECEIPTS]]+Table134[[#This Row],[RETURNS]])-(Table134[[#This Row],[ISSUES]]+Table134[[#This Row],[EXCHANGED]]+Table134[[#This Row],[SALES]])</f>
        <v>0</v>
      </c>
      <c r="I44" s="53">
        <v>0</v>
      </c>
      <c r="J44" s="58">
        <f>+Table134[[#This Row],[PHYSICAL]]-Table134[[#This Row],[THEORETICAL]]</f>
        <v>0</v>
      </c>
      <c r="K44" s="53">
        <f>+Table134[[#This Row],[RECEIPTS]]</f>
        <v>0</v>
      </c>
      <c r="L44" s="54">
        <f>+Table134[[#This Row],[RETURNS]]</f>
        <v>0</v>
      </c>
      <c r="M44" s="55">
        <f>+Table134[[#This Row],[EXCHANGED]]</f>
        <v>0</v>
      </c>
      <c r="N44" s="52">
        <f>+Table134[[#This Row],[SALES]]</f>
        <v>0</v>
      </c>
      <c r="O44" s="276">
        <f>+Table134[[#This Row],[ISSUES]]</f>
        <v>0</v>
      </c>
      <c r="P44" s="53">
        <f>Table134[[#This Row],[RECEIPTS TO]]/30</f>
        <v>0</v>
      </c>
      <c r="Q44" s="54">
        <f>+Table134[[#This Row],[RETURNS ]]/30</f>
        <v>0</v>
      </c>
      <c r="R44" s="55">
        <f>+Table134[[#This Row],[EXCHANGED TO]]/30</f>
        <v>0</v>
      </c>
      <c r="S44" s="52">
        <f>+Table134[[#This Row],[SALES TO]]/30</f>
        <v>0</v>
      </c>
      <c r="T44" s="276">
        <f>+Table134[[#This Row],[ISSUES TO]]/30</f>
        <v>0</v>
      </c>
      <c r="U44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45" spans="1:21" x14ac:dyDescent="0.25">
      <c r="A45" s="71" t="s">
        <v>29</v>
      </c>
      <c r="B45" s="52">
        <f>'DAY1'!H45</f>
        <v>0</v>
      </c>
      <c r="C45" s="53">
        <f>'DAY1'!C45+'DAY2'!C45+'DAY3'!C45+'DAY4'!C45+'DAY5'!C45+'DAY6'!C45+'DAY7'!C45+'DAY8'!C45+'DAY9'!C45+'DAY10'!C45+'DAY11'!C45+'DAY12'!C45+'DAY13'!C45+'DAY14'!C45+'DAY15'!C45+'DAY16'!C45+'DAY17'!C45+'DAY18'!C45+'DAY19'!C45+'DAY20'!C45+'DAY21'!C45+'DAY22'!C45+'DAY23'!C45+'DAY24'!C45+'DAY25'!C45+'DAY26'!C45+'DAY27'!C45+'DAY28'!C45+'DAY29'!C45+'DAY30'!C45</f>
        <v>0</v>
      </c>
      <c r="D45" s="54">
        <f>'DAY1'!D45+'DAY2'!D45+'DAY3'!D45+'DAY4'!D45+'DAY5'!D45+'DAY6'!D45+'DAY7'!D45+'DAY8'!D45+'DAY9'!D45+'DAY10'!D45+'DAY11'!D45+'DAY12'!D45+'DAY13'!D45+'DAY14'!D45+'DAY15'!D45+'DAY16'!D45+'DAY17'!D45+'DAY18'!D45+'DAY19'!D45+'DAY20'!D45+'DAY21'!D45+'DAY22'!D45+'DAY23'!D45+'DAY24'!D45+'DAY25'!D45+'DAY26'!D45+'DAY27'!D45+'DAY28'!D45+'DAY29'!D45+'DAY30'!D45</f>
        <v>0</v>
      </c>
      <c r="E45" s="55">
        <f>'DAY1'!E45+'DAY2'!E45+'DAY3'!E45+'DAY4'!E45+'DAY5'!E45+'DAY6'!E45+'DAY7'!E45+'DAY8'!E45+'DAY9'!E45+'DAY10'!E45+'DAY11'!E45+'DAY12'!E45+'DAY13'!E45+'DAY14'!E45+'DAY15'!E45+'DAY16'!E45+'DAY17'!E45+'DAY18'!E45+'DAY19'!E45+'DAY20'!E45+'DAY21'!E45+'DAY22'!E45+'DAY23'!E45+'DAY24'!E45+'DAY25'!E45+'DAY26'!E45+'DAY27'!E45+'DAY28'!E45+'DAY29'!E45+'DAY30'!E45</f>
        <v>0</v>
      </c>
      <c r="F45" s="52">
        <f>'DAY1'!F45+'DAY2'!F45+'DAY3'!F45+'DAY4'!F45+'DAY5'!F45+'DAY6'!F45+'DAY7'!F45+'DAY8'!F45+'DAY9'!F45+'DAY10'!F45+'DAY11'!F45+'DAY12'!F45+'DAY13'!F45+'DAY14'!F45+'DAY15'!F45+'DAY16'!F45+'DAY17'!F45+'DAY18'!F45+'DAY19'!F45+'DAY20'!F45+'DAY21'!F45+'DAY22'!F45+'DAY23'!F45+'DAY24'!F45+'DAY25'!F45+'DAY26'!F45+'DAY27'!F45+'DAY28'!F45+'DAY29'!F45+'DAY30'!F45</f>
        <v>0</v>
      </c>
      <c r="G45" s="276">
        <f>'DAY1'!G45+'DAY2'!G45+'DAY3'!G45+'DAY4'!G45+'DAY5'!G45+'DAY6'!G45+'DAY7'!G45+'DAY8'!G45+'DAY9'!G45+'DAY10'!G45+'DAY11'!G45+'DAY12'!G45+'DAY13'!G45+'DAY14'!G45+'DAY15'!G45+'DAY16'!G45+'DAY17'!G45+'DAY18'!G45+'DAY19'!G45+'DAY20'!G45+'DAY21'!G45+'DAY22'!G45+'DAY23'!G45+'DAY24'!G45+'DAY25'!G45+'DAY26'!G45+'DAY27'!G45+'DAY28'!G45+'DAY29'!G45+'DAY30'!G45</f>
        <v>0</v>
      </c>
      <c r="H45" s="54">
        <f>+(Table134[[#This Row],[OPENING ]]+Table134[[#This Row],[RECEIPTS]]+Table134[[#This Row],[RETURNS]])-(Table134[[#This Row],[ISSUES]]+Table134[[#This Row],[EXCHANGED]]+Table134[[#This Row],[SALES]])</f>
        <v>0</v>
      </c>
      <c r="I45" s="53">
        <v>0</v>
      </c>
      <c r="J45" s="58">
        <f>+Table134[[#This Row],[PHYSICAL]]-Table134[[#This Row],[THEORETICAL]]</f>
        <v>0</v>
      </c>
      <c r="K45" s="53">
        <f>+Table134[[#This Row],[RECEIPTS]]</f>
        <v>0</v>
      </c>
      <c r="L45" s="54">
        <f>+Table134[[#This Row],[RETURNS]]</f>
        <v>0</v>
      </c>
      <c r="M45" s="55">
        <f>+Table134[[#This Row],[EXCHANGED]]</f>
        <v>0</v>
      </c>
      <c r="N45" s="52">
        <f>+Table134[[#This Row],[SALES]]</f>
        <v>0</v>
      </c>
      <c r="O45" s="276">
        <f>+Table134[[#This Row],[ISSUES]]</f>
        <v>0</v>
      </c>
      <c r="P45" s="53">
        <f>Table134[[#This Row],[RECEIPTS TO]]/30</f>
        <v>0</v>
      </c>
      <c r="Q45" s="54">
        <f>+Table134[[#This Row],[RETURNS ]]/30</f>
        <v>0</v>
      </c>
      <c r="R45" s="55">
        <f>+Table134[[#This Row],[EXCHANGED TO]]/30</f>
        <v>0</v>
      </c>
      <c r="S45" s="52">
        <f>+Table134[[#This Row],[SALES TO]]/30</f>
        <v>0</v>
      </c>
      <c r="T45" s="276">
        <f>+Table134[[#This Row],[ISSUES TO]]/30</f>
        <v>0</v>
      </c>
      <c r="U45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46" spans="1:21" x14ac:dyDescent="0.25">
      <c r="A46" s="71" t="s">
        <v>30</v>
      </c>
      <c r="B46" s="52">
        <f>'DAY1'!H46</f>
        <v>0</v>
      </c>
      <c r="C46" s="53">
        <f>'DAY1'!C46+'DAY2'!C46+'DAY3'!C46+'DAY4'!C46+'DAY5'!C46+'DAY6'!C46+'DAY7'!C46+'DAY8'!C46+'DAY9'!C46+'DAY10'!C46+'DAY11'!C46+'DAY12'!C46+'DAY13'!C46+'DAY14'!C46+'DAY15'!C46+'DAY16'!C46+'DAY17'!C46+'DAY18'!C46+'DAY19'!C46+'DAY20'!C46+'DAY21'!C46+'DAY22'!C46+'DAY23'!C46+'DAY24'!C46+'DAY25'!C46+'DAY26'!C46+'DAY27'!C46+'DAY28'!C46+'DAY29'!C46+'DAY30'!C46</f>
        <v>0</v>
      </c>
      <c r="D46" s="54">
        <f>'DAY1'!D46+'DAY2'!D46+'DAY3'!D46+'DAY4'!D46+'DAY5'!D46+'DAY6'!D46+'DAY7'!D46+'DAY8'!D46+'DAY9'!D46+'DAY10'!D46+'DAY11'!D46+'DAY12'!D46+'DAY13'!D46+'DAY14'!D46+'DAY15'!D46+'DAY16'!D46+'DAY17'!D46+'DAY18'!D46+'DAY19'!D46+'DAY20'!D46+'DAY21'!D46+'DAY22'!D46+'DAY23'!D46+'DAY24'!D46+'DAY25'!D46+'DAY26'!D46+'DAY27'!D46+'DAY28'!D46+'DAY29'!D46+'DAY30'!D46</f>
        <v>0</v>
      </c>
      <c r="E46" s="55">
        <f>'DAY1'!E46+'DAY2'!E46+'DAY3'!E46+'DAY4'!E46+'DAY5'!E46+'DAY6'!E46+'DAY7'!E46+'DAY8'!E46+'DAY9'!E46+'DAY10'!E46+'DAY11'!E46+'DAY12'!E46+'DAY13'!E46+'DAY14'!E46+'DAY15'!E46+'DAY16'!E46+'DAY17'!E46+'DAY18'!E46+'DAY19'!E46+'DAY20'!E46+'DAY21'!E46+'DAY22'!E46+'DAY23'!E46+'DAY24'!E46+'DAY25'!E46+'DAY26'!E46+'DAY27'!E46+'DAY28'!E46+'DAY29'!E46+'DAY30'!E46</f>
        <v>0</v>
      </c>
      <c r="F46" s="52">
        <f>'DAY1'!F46+'DAY2'!F46+'DAY3'!F46+'DAY4'!F46+'DAY5'!F46+'DAY6'!F46+'DAY7'!F46+'DAY8'!F46+'DAY9'!F46+'DAY10'!F46+'DAY11'!F46+'DAY12'!F46+'DAY13'!F46+'DAY14'!F46+'DAY15'!F46+'DAY16'!F46+'DAY17'!F46+'DAY18'!F46+'DAY19'!F46+'DAY20'!F46+'DAY21'!F46+'DAY22'!F46+'DAY23'!F46+'DAY24'!F46+'DAY25'!F46+'DAY26'!F46+'DAY27'!F46+'DAY28'!F46+'DAY29'!F46+'DAY30'!F46</f>
        <v>0</v>
      </c>
      <c r="G46" s="276">
        <f>'DAY1'!G46+'DAY2'!G46+'DAY3'!G46+'DAY4'!G46+'DAY5'!G46+'DAY6'!G46+'DAY7'!G46+'DAY8'!G46+'DAY9'!G46+'DAY10'!G46+'DAY11'!G46+'DAY12'!G46+'DAY13'!G46+'DAY14'!G46+'DAY15'!G46+'DAY16'!G46+'DAY17'!G46+'DAY18'!G46+'DAY19'!G46+'DAY20'!G46+'DAY21'!G46+'DAY22'!G46+'DAY23'!G46+'DAY24'!G46+'DAY25'!G46+'DAY26'!G46+'DAY27'!G46+'DAY28'!G46+'DAY29'!G46+'DAY30'!G46</f>
        <v>0</v>
      </c>
      <c r="H46" s="54">
        <f>+(Table134[[#This Row],[OPENING ]]+Table134[[#This Row],[RECEIPTS]]+Table134[[#This Row],[RETURNS]])-(Table134[[#This Row],[ISSUES]]+Table134[[#This Row],[EXCHANGED]]+Table134[[#This Row],[SALES]])</f>
        <v>0</v>
      </c>
      <c r="I46" s="53">
        <v>0</v>
      </c>
      <c r="J46" s="58">
        <f>+Table134[[#This Row],[PHYSICAL]]-Table134[[#This Row],[THEORETICAL]]</f>
        <v>0</v>
      </c>
      <c r="K46" s="53">
        <f>+Table134[[#This Row],[RECEIPTS]]</f>
        <v>0</v>
      </c>
      <c r="L46" s="54">
        <f>+Table134[[#This Row],[RETURNS]]</f>
        <v>0</v>
      </c>
      <c r="M46" s="55">
        <f>+Table134[[#This Row],[EXCHANGED]]</f>
        <v>0</v>
      </c>
      <c r="N46" s="52">
        <f>+Table134[[#This Row],[SALES]]</f>
        <v>0</v>
      </c>
      <c r="O46" s="276">
        <f>+Table134[[#This Row],[ISSUES]]</f>
        <v>0</v>
      </c>
      <c r="P46" s="53">
        <f>Table134[[#This Row],[RECEIPTS TO]]/30</f>
        <v>0</v>
      </c>
      <c r="Q46" s="54">
        <f>+Table134[[#This Row],[RETURNS ]]/30</f>
        <v>0</v>
      </c>
      <c r="R46" s="55">
        <f>+Table134[[#This Row],[EXCHANGED TO]]/30</f>
        <v>0</v>
      </c>
      <c r="S46" s="52">
        <f>+Table134[[#This Row],[SALES TO]]/30</f>
        <v>0</v>
      </c>
      <c r="T46" s="276">
        <f>+Table134[[#This Row],[ISSUES TO]]/30</f>
        <v>0</v>
      </c>
      <c r="U46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47" spans="1:21" x14ac:dyDescent="0.25">
      <c r="A47" s="71" t="s">
        <v>31</v>
      </c>
      <c r="B47" s="52">
        <f>'DAY1'!H47</f>
        <v>0</v>
      </c>
      <c r="C47" s="53">
        <f>'DAY1'!C47+'DAY2'!C47+'DAY3'!C47+'DAY4'!C47+'DAY5'!C47+'DAY6'!C47+'DAY7'!C47+'DAY8'!C47+'DAY9'!C47+'DAY10'!C47+'DAY11'!C47+'DAY12'!C47+'DAY13'!C47+'DAY14'!C47+'DAY15'!C47+'DAY16'!C47+'DAY17'!C47+'DAY18'!C47+'DAY19'!C47+'DAY20'!C47+'DAY21'!C47+'DAY22'!C47+'DAY23'!C47+'DAY24'!C47+'DAY25'!C47+'DAY26'!C47+'DAY27'!C47+'DAY28'!C47+'DAY29'!C47+'DAY30'!C47</f>
        <v>0</v>
      </c>
      <c r="D47" s="54">
        <f>'DAY1'!D47+'DAY2'!D47+'DAY3'!D47+'DAY4'!D47+'DAY5'!D47+'DAY6'!D47+'DAY7'!D47+'DAY8'!D47+'DAY9'!D47+'DAY10'!D47+'DAY11'!D47+'DAY12'!D47+'DAY13'!D47+'DAY14'!D47+'DAY15'!D47+'DAY16'!D47+'DAY17'!D47+'DAY18'!D47+'DAY19'!D47+'DAY20'!D47+'DAY21'!D47+'DAY22'!D47+'DAY23'!D47+'DAY24'!D47+'DAY25'!D47+'DAY26'!D47+'DAY27'!D47+'DAY28'!D47+'DAY29'!D47+'DAY30'!D47</f>
        <v>0</v>
      </c>
      <c r="E47" s="55">
        <f>'DAY1'!E47+'DAY2'!E47+'DAY3'!E47+'DAY4'!E47+'DAY5'!E47+'DAY6'!E47+'DAY7'!E47+'DAY8'!E47+'DAY9'!E47+'DAY10'!E47+'DAY11'!E47+'DAY12'!E47+'DAY13'!E47+'DAY14'!E47+'DAY15'!E47+'DAY16'!E47+'DAY17'!E47+'DAY18'!E47+'DAY19'!E47+'DAY20'!E47+'DAY21'!E47+'DAY22'!E47+'DAY23'!E47+'DAY24'!E47+'DAY25'!E47+'DAY26'!E47+'DAY27'!E47+'DAY28'!E47+'DAY29'!E47+'DAY30'!E47</f>
        <v>0</v>
      </c>
      <c r="F47" s="52">
        <f>'DAY1'!F47+'DAY2'!F47+'DAY3'!F47+'DAY4'!F47+'DAY5'!F47+'DAY6'!F47+'DAY7'!F47+'DAY8'!F47+'DAY9'!F47+'DAY10'!F47+'DAY11'!F47+'DAY12'!F47+'DAY13'!F47+'DAY14'!F47+'DAY15'!F47+'DAY16'!F47+'DAY17'!F47+'DAY18'!F47+'DAY19'!F47+'DAY20'!F47+'DAY21'!F47+'DAY22'!F47+'DAY23'!F47+'DAY24'!F47+'DAY25'!F47+'DAY26'!F47+'DAY27'!F47+'DAY28'!F47+'DAY29'!F47+'DAY30'!F47</f>
        <v>0</v>
      </c>
      <c r="G47" s="276">
        <f>'DAY1'!G47+'DAY2'!G47+'DAY3'!G47+'DAY4'!G47+'DAY5'!G47+'DAY6'!G47+'DAY7'!G47+'DAY8'!G47+'DAY9'!G47+'DAY10'!G47+'DAY11'!G47+'DAY12'!G47+'DAY13'!G47+'DAY14'!G47+'DAY15'!G47+'DAY16'!G47+'DAY17'!G47+'DAY18'!G47+'DAY19'!G47+'DAY20'!G47+'DAY21'!G47+'DAY22'!G47+'DAY23'!G47+'DAY24'!G47+'DAY25'!G47+'DAY26'!G47+'DAY27'!G47+'DAY28'!G47+'DAY29'!G47+'DAY30'!G47</f>
        <v>0</v>
      </c>
      <c r="H47" s="54">
        <f>+(Table134[[#This Row],[OPENING ]]+Table134[[#This Row],[RECEIPTS]]+Table134[[#This Row],[RETURNS]])-(Table134[[#This Row],[ISSUES]]+Table134[[#This Row],[EXCHANGED]]+Table134[[#This Row],[SALES]])</f>
        <v>0</v>
      </c>
      <c r="I47" s="53">
        <v>0</v>
      </c>
      <c r="J47" s="58">
        <f>+Table134[[#This Row],[PHYSICAL]]-Table134[[#This Row],[THEORETICAL]]</f>
        <v>0</v>
      </c>
      <c r="K47" s="53">
        <f>+Table134[[#This Row],[RECEIPTS]]</f>
        <v>0</v>
      </c>
      <c r="L47" s="54">
        <f>+Table134[[#This Row],[RETURNS]]</f>
        <v>0</v>
      </c>
      <c r="M47" s="55">
        <f>+Table134[[#This Row],[EXCHANGED]]</f>
        <v>0</v>
      </c>
      <c r="N47" s="52">
        <f>+Table134[[#This Row],[SALES]]</f>
        <v>0</v>
      </c>
      <c r="O47" s="276">
        <f>+Table134[[#This Row],[ISSUES]]</f>
        <v>0</v>
      </c>
      <c r="P47" s="53">
        <f>Table134[[#This Row],[RECEIPTS TO]]/30</f>
        <v>0</v>
      </c>
      <c r="Q47" s="54">
        <f>+Table134[[#This Row],[RETURNS ]]/30</f>
        <v>0</v>
      </c>
      <c r="R47" s="55">
        <f>+Table134[[#This Row],[EXCHANGED TO]]/30</f>
        <v>0</v>
      </c>
      <c r="S47" s="52">
        <f>+Table134[[#This Row],[SALES TO]]/30</f>
        <v>0</v>
      </c>
      <c r="T47" s="276">
        <f>+Table134[[#This Row],[ISSUES TO]]/30</f>
        <v>0</v>
      </c>
      <c r="U47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48" spans="1:21" x14ac:dyDescent="0.25">
      <c r="A48" s="71" t="s">
        <v>32</v>
      </c>
      <c r="B48" s="52">
        <f>'DAY1'!H48</f>
        <v>0</v>
      </c>
      <c r="C48" s="53">
        <f>'DAY1'!C48+'DAY2'!C48+'DAY3'!C48+'DAY4'!C48+'DAY5'!C48+'DAY6'!C48+'DAY7'!C48+'DAY8'!C48+'DAY9'!C48+'DAY10'!C48+'DAY11'!C48+'DAY12'!C48+'DAY13'!C48+'DAY14'!C48+'DAY15'!C48+'DAY16'!C48+'DAY17'!C48+'DAY18'!C48+'DAY19'!C48+'DAY20'!C48+'DAY21'!C48+'DAY22'!C48+'DAY23'!C48+'DAY24'!C48+'DAY25'!C48+'DAY26'!C48+'DAY27'!C48+'DAY28'!C48+'DAY29'!C48+'DAY30'!C48</f>
        <v>0</v>
      </c>
      <c r="D48" s="54">
        <f>'DAY1'!D48+'DAY2'!D48+'DAY3'!D48+'DAY4'!D48+'DAY5'!D48+'DAY6'!D48+'DAY7'!D48+'DAY8'!D48+'DAY9'!D48+'DAY10'!D48+'DAY11'!D48+'DAY12'!D48+'DAY13'!D48+'DAY14'!D48+'DAY15'!D48+'DAY16'!D48+'DAY17'!D48+'DAY18'!D48+'DAY19'!D48+'DAY20'!D48+'DAY21'!D48+'DAY22'!D48+'DAY23'!D48+'DAY24'!D48+'DAY25'!D48+'DAY26'!D48+'DAY27'!D48+'DAY28'!D48+'DAY29'!D48+'DAY30'!D48</f>
        <v>0</v>
      </c>
      <c r="E48" s="55">
        <f>'DAY1'!E48+'DAY2'!E48+'DAY3'!E48+'DAY4'!E48+'DAY5'!E48+'DAY6'!E48+'DAY7'!E48+'DAY8'!E48+'DAY9'!E48+'DAY10'!E48+'DAY11'!E48+'DAY12'!E48+'DAY13'!E48+'DAY14'!E48+'DAY15'!E48+'DAY16'!E48+'DAY17'!E48+'DAY18'!E48+'DAY19'!E48+'DAY20'!E48+'DAY21'!E48+'DAY22'!E48+'DAY23'!E48+'DAY24'!E48+'DAY25'!E48+'DAY26'!E48+'DAY27'!E48+'DAY28'!E48+'DAY29'!E48+'DAY30'!E48</f>
        <v>0</v>
      </c>
      <c r="F48" s="52">
        <f>'DAY1'!F48+'DAY2'!F48+'DAY3'!F48+'DAY4'!F48+'DAY5'!F48+'DAY6'!F48+'DAY7'!F48+'DAY8'!F48+'DAY9'!F48+'DAY10'!F48+'DAY11'!F48+'DAY12'!F48+'DAY13'!F48+'DAY14'!F48+'DAY15'!F48+'DAY16'!F48+'DAY17'!F48+'DAY18'!F48+'DAY19'!F48+'DAY20'!F48+'DAY21'!F48+'DAY22'!F48+'DAY23'!F48+'DAY24'!F48+'DAY25'!F48+'DAY26'!F48+'DAY27'!F48+'DAY28'!F48+'DAY29'!F48+'DAY30'!F48</f>
        <v>0</v>
      </c>
      <c r="G48" s="276">
        <f>'DAY1'!G48+'DAY2'!G48+'DAY3'!G48+'DAY4'!G48+'DAY5'!G48+'DAY6'!G48+'DAY7'!G48+'DAY8'!G48+'DAY9'!G48+'DAY10'!G48+'DAY11'!G48+'DAY12'!G48+'DAY13'!G48+'DAY14'!G48+'DAY15'!G48+'DAY16'!G48+'DAY17'!G48+'DAY18'!G48+'DAY19'!G48+'DAY20'!G48+'DAY21'!G48+'DAY22'!G48+'DAY23'!G48+'DAY24'!G48+'DAY25'!G48+'DAY26'!G48+'DAY27'!G48+'DAY28'!G48+'DAY29'!G48+'DAY30'!G48</f>
        <v>0</v>
      </c>
      <c r="H48" s="54">
        <f>+(Table134[[#This Row],[OPENING ]]+Table134[[#This Row],[RECEIPTS]]+Table134[[#This Row],[RETURNS]])-(Table134[[#This Row],[ISSUES]]+Table134[[#This Row],[EXCHANGED]]+Table134[[#This Row],[SALES]])</f>
        <v>0</v>
      </c>
      <c r="I48" s="53">
        <v>0</v>
      </c>
      <c r="J48" s="58">
        <f>+Table134[[#This Row],[PHYSICAL]]-Table134[[#This Row],[THEORETICAL]]</f>
        <v>0</v>
      </c>
      <c r="K48" s="53">
        <f>+Table134[[#This Row],[RECEIPTS]]</f>
        <v>0</v>
      </c>
      <c r="L48" s="54">
        <f>+Table134[[#This Row],[RETURNS]]</f>
        <v>0</v>
      </c>
      <c r="M48" s="55">
        <f>+Table134[[#This Row],[EXCHANGED]]</f>
        <v>0</v>
      </c>
      <c r="N48" s="52">
        <f>+Table134[[#This Row],[SALES]]</f>
        <v>0</v>
      </c>
      <c r="O48" s="276">
        <f>+Table134[[#This Row],[ISSUES]]</f>
        <v>0</v>
      </c>
      <c r="P48" s="53">
        <f>Table134[[#This Row],[RECEIPTS TO]]/30</f>
        <v>0</v>
      </c>
      <c r="Q48" s="54">
        <f>+Table134[[#This Row],[RETURNS ]]/30</f>
        <v>0</v>
      </c>
      <c r="R48" s="55">
        <f>+Table134[[#This Row],[EXCHANGED TO]]/30</f>
        <v>0</v>
      </c>
      <c r="S48" s="52">
        <f>+Table134[[#This Row],[SALES TO]]/30</f>
        <v>0</v>
      </c>
      <c r="T48" s="276">
        <f>+Table134[[#This Row],[ISSUES TO]]/30</f>
        <v>0</v>
      </c>
      <c r="U48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49" spans="1:21" x14ac:dyDescent="0.25">
      <c r="A49" s="71" t="s">
        <v>33</v>
      </c>
      <c r="B49" s="52">
        <f>'DAY1'!H49</f>
        <v>0</v>
      </c>
      <c r="C49" s="53">
        <f>'DAY1'!C49+'DAY2'!C49+'DAY3'!C49+'DAY4'!C49+'DAY5'!C49+'DAY6'!C49+'DAY7'!C49+'DAY8'!C49+'DAY9'!C49+'DAY10'!C49+'DAY11'!C49+'DAY12'!C49+'DAY13'!C49+'DAY14'!C49+'DAY15'!C49+'DAY16'!C49+'DAY17'!C49+'DAY18'!C49+'DAY19'!C49+'DAY20'!C49+'DAY21'!C49+'DAY22'!C49+'DAY23'!C49+'DAY24'!C49+'DAY25'!C49+'DAY26'!C49+'DAY27'!C49+'DAY28'!C49+'DAY29'!C49+'DAY30'!C49</f>
        <v>0</v>
      </c>
      <c r="D49" s="54">
        <f>'DAY1'!D49+'DAY2'!D49+'DAY3'!D49+'DAY4'!D49+'DAY5'!D49+'DAY6'!D49+'DAY7'!D49+'DAY8'!D49+'DAY9'!D49+'DAY10'!D49+'DAY11'!D49+'DAY12'!D49+'DAY13'!D49+'DAY14'!D49+'DAY15'!D49+'DAY16'!D49+'DAY17'!D49+'DAY18'!D49+'DAY19'!D49+'DAY20'!D49+'DAY21'!D49+'DAY22'!D49+'DAY23'!D49+'DAY24'!D49+'DAY25'!D49+'DAY26'!D49+'DAY27'!D49+'DAY28'!D49+'DAY29'!D49+'DAY30'!D49</f>
        <v>0</v>
      </c>
      <c r="E49" s="55">
        <f>'DAY1'!E49+'DAY2'!E49+'DAY3'!E49+'DAY4'!E49+'DAY5'!E49+'DAY6'!E49+'DAY7'!E49+'DAY8'!E49+'DAY9'!E49+'DAY10'!E49+'DAY11'!E49+'DAY12'!E49+'DAY13'!E49+'DAY14'!E49+'DAY15'!E49+'DAY16'!E49+'DAY17'!E49+'DAY18'!E49+'DAY19'!E49+'DAY20'!E49+'DAY21'!E49+'DAY22'!E49+'DAY23'!E49+'DAY24'!E49+'DAY25'!E49+'DAY26'!E49+'DAY27'!E49+'DAY28'!E49+'DAY29'!E49+'DAY30'!E49</f>
        <v>0</v>
      </c>
      <c r="F49" s="52">
        <f>'DAY1'!F49+'DAY2'!F49+'DAY3'!F49+'DAY4'!F49+'DAY5'!F49+'DAY6'!F49+'DAY7'!F49+'DAY8'!F49+'DAY9'!F49+'DAY10'!F49+'DAY11'!F49+'DAY12'!F49+'DAY13'!F49+'DAY14'!F49+'DAY15'!F49+'DAY16'!F49+'DAY17'!F49+'DAY18'!F49+'DAY19'!F49+'DAY20'!F49+'DAY21'!F49+'DAY22'!F49+'DAY23'!F49+'DAY24'!F49+'DAY25'!F49+'DAY26'!F49+'DAY27'!F49+'DAY28'!F49+'DAY29'!F49+'DAY30'!F49</f>
        <v>0</v>
      </c>
      <c r="G49" s="276">
        <f>'DAY1'!G49+'DAY2'!G49+'DAY3'!G49+'DAY4'!G49+'DAY5'!G49+'DAY6'!G49+'DAY7'!G49+'DAY8'!G49+'DAY9'!G49+'DAY10'!G49+'DAY11'!G49+'DAY12'!G49+'DAY13'!G49+'DAY14'!G49+'DAY15'!G49+'DAY16'!G49+'DAY17'!G49+'DAY18'!G49+'DAY19'!G49+'DAY20'!G49+'DAY21'!G49+'DAY22'!G49+'DAY23'!G49+'DAY24'!G49+'DAY25'!G49+'DAY26'!G49+'DAY27'!G49+'DAY28'!G49+'DAY29'!G49+'DAY30'!G49</f>
        <v>0</v>
      </c>
      <c r="H49" s="54">
        <f>+(Table134[[#This Row],[OPENING ]]+Table134[[#This Row],[RECEIPTS]]+Table134[[#This Row],[RETURNS]])-(Table134[[#This Row],[ISSUES]]+Table134[[#This Row],[EXCHANGED]]+Table134[[#This Row],[SALES]])</f>
        <v>0</v>
      </c>
      <c r="I49" s="53">
        <v>0</v>
      </c>
      <c r="J49" s="58">
        <f>+Table134[[#This Row],[PHYSICAL]]-Table134[[#This Row],[THEORETICAL]]</f>
        <v>0</v>
      </c>
      <c r="K49" s="53">
        <f>+Table134[[#This Row],[RECEIPTS]]</f>
        <v>0</v>
      </c>
      <c r="L49" s="54">
        <f>+Table134[[#This Row],[RETURNS]]</f>
        <v>0</v>
      </c>
      <c r="M49" s="55">
        <f>+Table134[[#This Row],[EXCHANGED]]</f>
        <v>0</v>
      </c>
      <c r="N49" s="52">
        <f>+Table134[[#This Row],[SALES]]</f>
        <v>0</v>
      </c>
      <c r="O49" s="276">
        <f>+Table134[[#This Row],[ISSUES]]</f>
        <v>0</v>
      </c>
      <c r="P49" s="53">
        <f>Table134[[#This Row],[RECEIPTS TO]]/30</f>
        <v>0</v>
      </c>
      <c r="Q49" s="54">
        <f>+Table134[[#This Row],[RETURNS ]]/30</f>
        <v>0</v>
      </c>
      <c r="R49" s="55">
        <f>+Table134[[#This Row],[EXCHANGED TO]]/30</f>
        <v>0</v>
      </c>
      <c r="S49" s="52">
        <f>+Table134[[#This Row],[SALES TO]]/30</f>
        <v>0</v>
      </c>
      <c r="T49" s="276">
        <f>+Table134[[#This Row],[ISSUES TO]]/30</f>
        <v>0</v>
      </c>
      <c r="U49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50" spans="1:21" x14ac:dyDescent="0.25">
      <c r="A50" s="71" t="s">
        <v>34</v>
      </c>
      <c r="B50" s="52">
        <f>'DAY1'!H50</f>
        <v>0</v>
      </c>
      <c r="C50" s="53">
        <f>'DAY1'!C50+'DAY2'!C50+'DAY3'!C50+'DAY4'!C50+'DAY5'!C50+'DAY6'!C50+'DAY7'!C50+'DAY8'!C50+'DAY9'!C50+'DAY10'!C50+'DAY11'!C50+'DAY12'!C50+'DAY13'!C50+'DAY14'!C50+'DAY15'!C50+'DAY16'!C50+'DAY17'!C50+'DAY18'!C50+'DAY19'!C50+'DAY20'!C50+'DAY21'!C50+'DAY22'!C50+'DAY23'!C50+'DAY24'!C50+'DAY25'!C50+'DAY26'!C50+'DAY27'!C50+'DAY28'!C50+'DAY29'!C50+'DAY30'!C50</f>
        <v>0</v>
      </c>
      <c r="D50" s="54">
        <f>'DAY1'!D50+'DAY2'!D50+'DAY3'!D50+'DAY4'!D50+'DAY5'!D50+'DAY6'!D50+'DAY7'!D50+'DAY8'!D50+'DAY9'!D50+'DAY10'!D50+'DAY11'!D50+'DAY12'!D50+'DAY13'!D50+'DAY14'!D50+'DAY15'!D50+'DAY16'!D50+'DAY17'!D50+'DAY18'!D50+'DAY19'!D50+'DAY20'!D50+'DAY21'!D50+'DAY22'!D50+'DAY23'!D50+'DAY24'!D50+'DAY25'!D50+'DAY26'!D50+'DAY27'!D50+'DAY28'!D50+'DAY29'!D50+'DAY30'!D50</f>
        <v>0</v>
      </c>
      <c r="E50" s="55">
        <f>'DAY1'!E50+'DAY2'!E50+'DAY3'!E50+'DAY4'!E50+'DAY5'!E50+'DAY6'!E50+'DAY7'!E50+'DAY8'!E50+'DAY9'!E50+'DAY10'!E50+'DAY11'!E50+'DAY12'!E50+'DAY13'!E50+'DAY14'!E50+'DAY15'!E50+'DAY16'!E50+'DAY17'!E50+'DAY18'!E50+'DAY19'!E50+'DAY20'!E50+'DAY21'!E50+'DAY22'!E50+'DAY23'!E50+'DAY24'!E50+'DAY25'!E50+'DAY26'!E50+'DAY27'!E50+'DAY28'!E50+'DAY29'!E50+'DAY30'!E50</f>
        <v>0</v>
      </c>
      <c r="F50" s="52">
        <f>'DAY1'!F50+'DAY2'!F50+'DAY3'!F50+'DAY4'!F50+'DAY5'!F50+'DAY6'!F50+'DAY7'!F50+'DAY8'!F50+'DAY9'!F50+'DAY10'!F50+'DAY11'!F50+'DAY12'!F50+'DAY13'!F50+'DAY14'!F50+'DAY15'!F50+'DAY16'!F50+'DAY17'!F50+'DAY18'!F50+'DAY19'!F50+'DAY20'!F50+'DAY21'!F50+'DAY22'!F50+'DAY23'!F50+'DAY24'!F50+'DAY25'!F50+'DAY26'!F50+'DAY27'!F50+'DAY28'!F50+'DAY29'!F50+'DAY30'!F50</f>
        <v>0</v>
      </c>
      <c r="G50" s="276">
        <f>'DAY1'!G50+'DAY2'!G50+'DAY3'!G50+'DAY4'!G50+'DAY5'!G50+'DAY6'!G50+'DAY7'!G50+'DAY8'!G50+'DAY9'!G50+'DAY10'!G50+'DAY11'!G50+'DAY12'!G50+'DAY13'!G50+'DAY14'!G50+'DAY15'!G50+'DAY16'!G50+'DAY17'!G50+'DAY18'!G50+'DAY19'!G50+'DAY20'!G50+'DAY21'!G50+'DAY22'!G50+'DAY23'!G50+'DAY24'!G50+'DAY25'!G50+'DAY26'!G50+'DAY27'!G50+'DAY28'!G50+'DAY29'!G50+'DAY30'!G50</f>
        <v>0</v>
      </c>
      <c r="H50" s="54">
        <f>+(Table134[[#This Row],[OPENING ]]+Table134[[#This Row],[RECEIPTS]]+Table134[[#This Row],[RETURNS]])-(Table134[[#This Row],[ISSUES]]+Table134[[#This Row],[EXCHANGED]]+Table134[[#This Row],[SALES]])</f>
        <v>0</v>
      </c>
      <c r="I50" s="53">
        <v>0</v>
      </c>
      <c r="J50" s="58">
        <f>+Table134[[#This Row],[PHYSICAL]]-Table134[[#This Row],[THEORETICAL]]</f>
        <v>0</v>
      </c>
      <c r="K50" s="53">
        <f>+Table134[[#This Row],[RECEIPTS]]</f>
        <v>0</v>
      </c>
      <c r="L50" s="54">
        <f>+Table134[[#This Row],[RETURNS]]</f>
        <v>0</v>
      </c>
      <c r="M50" s="55">
        <f>+Table134[[#This Row],[EXCHANGED]]</f>
        <v>0</v>
      </c>
      <c r="N50" s="52">
        <f>+Table134[[#This Row],[SALES]]</f>
        <v>0</v>
      </c>
      <c r="O50" s="276">
        <f>+Table134[[#This Row],[ISSUES]]</f>
        <v>0</v>
      </c>
      <c r="P50" s="53">
        <f>Table134[[#This Row],[RECEIPTS TO]]/30</f>
        <v>0</v>
      </c>
      <c r="Q50" s="54">
        <f>+Table134[[#This Row],[RETURNS ]]/30</f>
        <v>0</v>
      </c>
      <c r="R50" s="55">
        <f>+Table134[[#This Row],[EXCHANGED TO]]/30</f>
        <v>0</v>
      </c>
      <c r="S50" s="52">
        <f>+Table134[[#This Row],[SALES TO]]/30</f>
        <v>0</v>
      </c>
      <c r="T50" s="276">
        <f>+Table134[[#This Row],[ISSUES TO]]/30</f>
        <v>0</v>
      </c>
      <c r="U50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51" spans="1:21" x14ac:dyDescent="0.25">
      <c r="A51" s="71" t="s">
        <v>35</v>
      </c>
      <c r="B51" s="52">
        <f>'DAY1'!H51</f>
        <v>0</v>
      </c>
      <c r="C51" s="53">
        <f>'DAY1'!C51+'DAY2'!C51+'DAY3'!C51+'DAY4'!C51+'DAY5'!C51+'DAY6'!C51+'DAY7'!C51+'DAY8'!C51+'DAY9'!C51+'DAY10'!C51+'DAY11'!C51+'DAY12'!C51+'DAY13'!C51+'DAY14'!C51+'DAY15'!C51+'DAY16'!C51+'DAY17'!C51+'DAY18'!C51+'DAY19'!C51+'DAY20'!C51+'DAY21'!C51+'DAY22'!C51+'DAY23'!C51+'DAY24'!C51+'DAY25'!C51+'DAY26'!C51+'DAY27'!C51+'DAY28'!C51+'DAY29'!C51+'DAY30'!C51</f>
        <v>0</v>
      </c>
      <c r="D51" s="54">
        <f>'DAY1'!D51+'DAY2'!D51+'DAY3'!D51+'DAY4'!D51+'DAY5'!D51+'DAY6'!D51+'DAY7'!D51+'DAY8'!D51+'DAY9'!D51+'DAY10'!D51+'DAY11'!D51+'DAY12'!D51+'DAY13'!D51+'DAY14'!D51+'DAY15'!D51+'DAY16'!D51+'DAY17'!D51+'DAY18'!D51+'DAY19'!D51+'DAY20'!D51+'DAY21'!D51+'DAY22'!D51+'DAY23'!D51+'DAY24'!D51+'DAY25'!D51+'DAY26'!D51+'DAY27'!D51+'DAY28'!D51+'DAY29'!D51+'DAY30'!D51</f>
        <v>0</v>
      </c>
      <c r="E51" s="55">
        <f>'DAY1'!E51+'DAY2'!E51+'DAY3'!E51+'DAY4'!E51+'DAY5'!E51+'DAY6'!E51+'DAY7'!E51+'DAY8'!E51+'DAY9'!E51+'DAY10'!E51+'DAY11'!E51+'DAY12'!E51+'DAY13'!E51+'DAY14'!E51+'DAY15'!E51+'DAY16'!E51+'DAY17'!E51+'DAY18'!E51+'DAY19'!E51+'DAY20'!E51+'DAY21'!E51+'DAY22'!E51+'DAY23'!E51+'DAY24'!E51+'DAY25'!E51+'DAY26'!E51+'DAY27'!E51+'DAY28'!E51+'DAY29'!E51+'DAY30'!E51</f>
        <v>0</v>
      </c>
      <c r="F51" s="52">
        <f>'DAY1'!F51+'DAY2'!F51+'DAY3'!F51+'DAY4'!F51+'DAY5'!F51+'DAY6'!F51+'DAY7'!F51+'DAY8'!F51+'DAY9'!F51+'DAY10'!F51+'DAY11'!F51+'DAY12'!F51+'DAY13'!F51+'DAY14'!F51+'DAY15'!F51+'DAY16'!F51+'DAY17'!F51+'DAY18'!F51+'DAY19'!F51+'DAY20'!F51+'DAY21'!F51+'DAY22'!F51+'DAY23'!F51+'DAY24'!F51+'DAY25'!F51+'DAY26'!F51+'DAY27'!F51+'DAY28'!F51+'DAY29'!F51+'DAY30'!F51</f>
        <v>0</v>
      </c>
      <c r="G51" s="276">
        <f>'DAY1'!G51+'DAY2'!G51+'DAY3'!G51+'DAY4'!G51+'DAY5'!G51+'DAY6'!G51+'DAY7'!G51+'DAY8'!G51+'DAY9'!G51+'DAY10'!G51+'DAY11'!G51+'DAY12'!G51+'DAY13'!G51+'DAY14'!G51+'DAY15'!G51+'DAY16'!G51+'DAY17'!G51+'DAY18'!G51+'DAY19'!G51+'DAY20'!G51+'DAY21'!G51+'DAY22'!G51+'DAY23'!G51+'DAY24'!G51+'DAY25'!G51+'DAY26'!G51+'DAY27'!G51+'DAY28'!G51+'DAY29'!G51+'DAY30'!G51</f>
        <v>0</v>
      </c>
      <c r="H51" s="54">
        <f>+(Table134[[#This Row],[OPENING ]]+Table134[[#This Row],[RECEIPTS]]+Table134[[#This Row],[RETURNS]])-(Table134[[#This Row],[ISSUES]]+Table134[[#This Row],[EXCHANGED]]+Table134[[#This Row],[SALES]])</f>
        <v>0</v>
      </c>
      <c r="I51" s="53">
        <v>0</v>
      </c>
      <c r="J51" s="58">
        <f>+Table134[[#This Row],[PHYSICAL]]-Table134[[#This Row],[THEORETICAL]]</f>
        <v>0</v>
      </c>
      <c r="K51" s="53">
        <f>+Table134[[#This Row],[RECEIPTS]]</f>
        <v>0</v>
      </c>
      <c r="L51" s="54">
        <f>+Table134[[#This Row],[RETURNS]]</f>
        <v>0</v>
      </c>
      <c r="M51" s="55">
        <f>+Table134[[#This Row],[EXCHANGED]]</f>
        <v>0</v>
      </c>
      <c r="N51" s="52">
        <f>+Table134[[#This Row],[SALES]]</f>
        <v>0</v>
      </c>
      <c r="O51" s="276">
        <f>+Table134[[#This Row],[ISSUES]]</f>
        <v>0</v>
      </c>
      <c r="P51" s="53">
        <f>Table134[[#This Row],[RECEIPTS TO]]/30</f>
        <v>0</v>
      </c>
      <c r="Q51" s="54">
        <f>+Table134[[#This Row],[RETURNS ]]/30</f>
        <v>0</v>
      </c>
      <c r="R51" s="55">
        <f>+Table134[[#This Row],[EXCHANGED TO]]/30</f>
        <v>0</v>
      </c>
      <c r="S51" s="52">
        <f>+Table134[[#This Row],[SALES TO]]/30</f>
        <v>0</v>
      </c>
      <c r="T51" s="276">
        <f>+Table134[[#This Row],[ISSUES TO]]/30</f>
        <v>0</v>
      </c>
      <c r="U51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52" spans="1:21" x14ac:dyDescent="0.25">
      <c r="A52" s="71" t="s">
        <v>138</v>
      </c>
      <c r="B52" s="52">
        <f>'DAY1'!H52</f>
        <v>0</v>
      </c>
      <c r="C52" s="53">
        <f>'DAY1'!C52+'DAY2'!C52+'DAY3'!C52+'DAY4'!C52+'DAY5'!C52+'DAY6'!C52+'DAY7'!C52+'DAY8'!C52+'DAY9'!C52+'DAY10'!C52+'DAY11'!C52+'DAY12'!C52+'DAY13'!C52+'DAY14'!C52+'DAY15'!C52+'DAY16'!C52+'DAY17'!C52+'DAY18'!C52+'DAY19'!C52+'DAY20'!C52+'DAY21'!C52+'DAY22'!C52+'DAY23'!C52+'DAY24'!C52+'DAY25'!C52+'DAY26'!C52+'DAY27'!C52+'DAY28'!C52+'DAY29'!C52+'DAY30'!C52</f>
        <v>0</v>
      </c>
      <c r="D52" s="54">
        <f>'DAY1'!D52+'DAY2'!D52+'DAY3'!D52+'DAY4'!D52+'DAY5'!D52+'DAY6'!D52+'DAY7'!D52+'DAY8'!D52+'DAY9'!D52+'DAY10'!D52+'DAY11'!D52+'DAY12'!D52+'DAY13'!D52+'DAY14'!D52+'DAY15'!D52+'DAY16'!D52+'DAY17'!D52+'DAY18'!D52+'DAY19'!D52+'DAY20'!D52+'DAY21'!D52+'DAY22'!D52+'DAY23'!D52+'DAY24'!D52+'DAY25'!D52+'DAY26'!D52+'DAY27'!D52+'DAY28'!D52+'DAY29'!D52+'DAY30'!D52</f>
        <v>0</v>
      </c>
      <c r="E52" s="55">
        <f>'DAY1'!E52+'DAY2'!E52+'DAY3'!E52+'DAY4'!E52+'DAY5'!E52+'DAY6'!E52+'DAY7'!E52+'DAY8'!E52+'DAY9'!E52+'DAY10'!E52+'DAY11'!E52+'DAY12'!E52+'DAY13'!E52+'DAY14'!E52+'DAY15'!E52+'DAY16'!E52+'DAY17'!E52+'DAY18'!E52+'DAY19'!E52+'DAY20'!E52+'DAY21'!E52+'DAY22'!E52+'DAY23'!E52+'DAY24'!E52+'DAY25'!E52+'DAY26'!E52+'DAY27'!E52+'DAY28'!E52+'DAY29'!E52+'DAY30'!E52</f>
        <v>0</v>
      </c>
      <c r="F52" s="52">
        <f>'DAY1'!F52+'DAY2'!F52+'DAY3'!F52+'DAY4'!F52+'DAY5'!F52+'DAY6'!F52+'DAY7'!F52+'DAY8'!F52+'DAY9'!F52+'DAY10'!F52+'DAY11'!F52+'DAY12'!F52+'DAY13'!F52+'DAY14'!F52+'DAY15'!F52+'DAY16'!F52+'DAY17'!F52+'DAY18'!F52+'DAY19'!F52+'DAY20'!F52+'DAY21'!F52+'DAY22'!F52+'DAY23'!F52+'DAY24'!F52+'DAY25'!F52+'DAY26'!F52+'DAY27'!F52+'DAY28'!F52+'DAY29'!F52+'DAY30'!F52</f>
        <v>0</v>
      </c>
      <c r="G52" s="276">
        <f>'DAY1'!G52+'DAY2'!G52+'DAY3'!G52+'DAY4'!G52+'DAY5'!G52+'DAY6'!G52+'DAY7'!G52+'DAY8'!G52+'DAY9'!G52+'DAY10'!G52+'DAY11'!G52+'DAY12'!G52+'DAY13'!G52+'DAY14'!G52+'DAY15'!G52+'DAY16'!G52+'DAY17'!G52+'DAY18'!G52+'DAY19'!G52+'DAY20'!G52+'DAY21'!G52+'DAY22'!G52+'DAY23'!G52+'DAY24'!G52+'DAY25'!G52+'DAY26'!G52+'DAY27'!G52+'DAY28'!G52+'DAY29'!G52+'DAY30'!G52</f>
        <v>0</v>
      </c>
      <c r="H52" s="54">
        <f>+(Table134[[#This Row],[OPENING ]]+Table134[[#This Row],[RECEIPTS]]+Table134[[#This Row],[RETURNS]])-(Table134[[#This Row],[ISSUES]]+Table134[[#This Row],[EXCHANGED]]+Table134[[#This Row],[SALES]])</f>
        <v>0</v>
      </c>
      <c r="I52" s="53">
        <v>0</v>
      </c>
      <c r="J52" s="58">
        <f>+Table134[[#This Row],[PHYSICAL]]-Table134[[#This Row],[THEORETICAL]]</f>
        <v>0</v>
      </c>
      <c r="K52" s="53">
        <f>+Table134[[#This Row],[RECEIPTS]]</f>
        <v>0</v>
      </c>
      <c r="L52" s="54">
        <f>+Table134[[#This Row],[RETURNS]]</f>
        <v>0</v>
      </c>
      <c r="M52" s="55">
        <f>+Table134[[#This Row],[EXCHANGED]]</f>
        <v>0</v>
      </c>
      <c r="N52" s="52">
        <f>+Table134[[#This Row],[SALES]]</f>
        <v>0</v>
      </c>
      <c r="O52" s="276">
        <f>+Table134[[#This Row],[ISSUES]]</f>
        <v>0</v>
      </c>
      <c r="P52" s="53">
        <f>Table134[[#This Row],[RECEIPTS TO]]/30</f>
        <v>0</v>
      </c>
      <c r="Q52" s="54">
        <f>+Table134[[#This Row],[RETURNS ]]/30</f>
        <v>0</v>
      </c>
      <c r="R52" s="55">
        <f>+Table134[[#This Row],[EXCHANGED TO]]/30</f>
        <v>0</v>
      </c>
      <c r="S52" s="52">
        <f>+Table134[[#This Row],[SALES TO]]/30</f>
        <v>0</v>
      </c>
      <c r="T52" s="276">
        <f>+Table134[[#This Row],[ISSUES TO]]/30</f>
        <v>0</v>
      </c>
      <c r="U52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53" spans="1:21" x14ac:dyDescent="0.25">
      <c r="A53" s="71" t="s">
        <v>137</v>
      </c>
      <c r="B53" s="52">
        <f>'DAY1'!H53</f>
        <v>0</v>
      </c>
      <c r="C53" s="53">
        <f>'DAY1'!C53+'DAY2'!C53+'DAY3'!C53+'DAY4'!C53+'DAY5'!C53+'DAY6'!C53+'DAY7'!C53+'DAY8'!C53+'DAY9'!C53+'DAY10'!C53+'DAY11'!C53+'DAY12'!C53+'DAY13'!C53+'DAY14'!C53+'DAY15'!C53+'DAY16'!C53+'DAY17'!C53+'DAY18'!C53+'DAY19'!C53+'DAY20'!C53+'DAY21'!C53+'DAY22'!C53+'DAY23'!C53+'DAY24'!C53+'DAY25'!C53+'DAY26'!C53+'DAY27'!C53+'DAY28'!C53+'DAY29'!C53+'DAY30'!C53</f>
        <v>0</v>
      </c>
      <c r="D53" s="54">
        <f>'DAY1'!D53+'DAY2'!D53+'DAY3'!D53+'DAY4'!D53+'DAY5'!D53+'DAY6'!D53+'DAY7'!D53+'DAY8'!D53+'DAY9'!D53+'DAY10'!D53+'DAY11'!D53+'DAY12'!D53+'DAY13'!D53+'DAY14'!D53+'DAY15'!D53+'DAY16'!D53+'DAY17'!D53+'DAY18'!D53+'DAY19'!D53+'DAY20'!D53+'DAY21'!D53+'DAY22'!D53+'DAY23'!D53+'DAY24'!D53+'DAY25'!D53+'DAY26'!D53+'DAY27'!D53+'DAY28'!D53+'DAY29'!D53+'DAY30'!D53</f>
        <v>0</v>
      </c>
      <c r="E53" s="55">
        <f>'DAY1'!E53+'DAY2'!E53+'DAY3'!E53+'DAY4'!E53+'DAY5'!E53+'DAY6'!E53+'DAY7'!E53+'DAY8'!E53+'DAY9'!E53+'DAY10'!E53+'DAY11'!E53+'DAY12'!E53+'DAY13'!E53+'DAY14'!E53+'DAY15'!E53+'DAY16'!E53+'DAY17'!E53+'DAY18'!E53+'DAY19'!E53+'DAY20'!E53+'DAY21'!E53+'DAY22'!E53+'DAY23'!E53+'DAY24'!E53+'DAY25'!E53+'DAY26'!E53+'DAY27'!E53+'DAY28'!E53+'DAY29'!E53+'DAY30'!E53</f>
        <v>0</v>
      </c>
      <c r="F53" s="52">
        <f>'DAY1'!F53+'DAY2'!F53+'DAY3'!F53+'DAY4'!F53+'DAY5'!F53+'DAY6'!F53+'DAY7'!F53+'DAY8'!F53+'DAY9'!F53+'DAY10'!F53+'DAY11'!F53+'DAY12'!F53+'DAY13'!F53+'DAY14'!F53+'DAY15'!F53+'DAY16'!F53+'DAY17'!F53+'DAY18'!F53+'DAY19'!F53+'DAY20'!F53+'DAY21'!F53+'DAY22'!F53+'DAY23'!F53+'DAY24'!F53+'DAY25'!F53+'DAY26'!F53+'DAY27'!F53+'DAY28'!F53+'DAY29'!F53+'DAY30'!F53</f>
        <v>0</v>
      </c>
      <c r="G53" s="276">
        <f>'DAY1'!G53+'DAY2'!G53+'DAY3'!G53+'DAY4'!G53+'DAY5'!G53+'DAY6'!G53+'DAY7'!G53+'DAY8'!G53+'DAY9'!G53+'DAY10'!G53+'DAY11'!G53+'DAY12'!G53+'DAY13'!G53+'DAY14'!G53+'DAY15'!G53+'DAY16'!G53+'DAY17'!G53+'DAY18'!G53+'DAY19'!G53+'DAY20'!G53+'DAY21'!G53+'DAY22'!G53+'DAY23'!G53+'DAY24'!G53+'DAY25'!G53+'DAY26'!G53+'DAY27'!G53+'DAY28'!G53+'DAY29'!G53+'DAY30'!G53</f>
        <v>0</v>
      </c>
      <c r="H53" s="54">
        <f>+(Table134[[#This Row],[OPENING ]]+Table134[[#This Row],[RECEIPTS]]+Table134[[#This Row],[RETURNS]])-(Table134[[#This Row],[ISSUES]]+Table134[[#This Row],[EXCHANGED]]+Table134[[#This Row],[SALES]])</f>
        <v>0</v>
      </c>
      <c r="I53" s="53">
        <v>0</v>
      </c>
      <c r="J53" s="58">
        <f>+Table134[[#This Row],[PHYSICAL]]-Table134[[#This Row],[THEORETICAL]]</f>
        <v>0</v>
      </c>
      <c r="K53" s="53">
        <f>+Table134[[#This Row],[RECEIPTS]]</f>
        <v>0</v>
      </c>
      <c r="L53" s="54">
        <f>+Table134[[#This Row],[RETURNS]]</f>
        <v>0</v>
      </c>
      <c r="M53" s="55">
        <f>+Table134[[#This Row],[EXCHANGED]]</f>
        <v>0</v>
      </c>
      <c r="N53" s="52">
        <f>+Table134[[#This Row],[SALES]]</f>
        <v>0</v>
      </c>
      <c r="O53" s="276">
        <f>+Table134[[#This Row],[ISSUES]]</f>
        <v>0</v>
      </c>
      <c r="P53" s="53">
        <f>Table134[[#This Row],[RECEIPTS TO]]/30</f>
        <v>0</v>
      </c>
      <c r="Q53" s="54">
        <f>+Table134[[#This Row],[RETURNS ]]/30</f>
        <v>0</v>
      </c>
      <c r="R53" s="55">
        <f>+Table134[[#This Row],[EXCHANGED TO]]/30</f>
        <v>0</v>
      </c>
      <c r="S53" s="52">
        <f>+Table134[[#This Row],[SALES TO]]/30</f>
        <v>0</v>
      </c>
      <c r="T53" s="276">
        <f>+Table134[[#This Row],[ISSUES TO]]/30</f>
        <v>0</v>
      </c>
      <c r="U53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54" spans="1:21" x14ac:dyDescent="0.25">
      <c r="A54" s="71" t="s">
        <v>192</v>
      </c>
      <c r="B54" s="52">
        <f>'DAY1'!H54</f>
        <v>0</v>
      </c>
      <c r="C54" s="53">
        <f>'DAY1'!C54+'DAY2'!C54+'DAY3'!C54+'DAY4'!C54+'DAY5'!C54+'DAY6'!C54+'DAY7'!C54+'DAY8'!C54+'DAY9'!C54+'DAY10'!C54+'DAY11'!C54+'DAY12'!C54+'DAY13'!C54+'DAY14'!C54+'DAY15'!C54+'DAY16'!C54+'DAY17'!C54+'DAY18'!C54+'DAY19'!C54+'DAY20'!C54+'DAY21'!C54+'DAY22'!C54+'DAY23'!C54+'DAY24'!C54+'DAY25'!C54+'DAY26'!C54+'DAY27'!C54+'DAY28'!C54+'DAY29'!C54+'DAY30'!C54</f>
        <v>0</v>
      </c>
      <c r="D54" s="54">
        <f>'DAY1'!D54+'DAY2'!D54+'DAY3'!D54+'DAY4'!D54+'DAY5'!D54+'DAY6'!D54+'DAY7'!D54+'DAY8'!D54+'DAY9'!D54+'DAY10'!D54+'DAY11'!D54+'DAY12'!D54+'DAY13'!D54+'DAY14'!D54+'DAY15'!D54+'DAY16'!D54+'DAY17'!D54+'DAY18'!D54+'DAY19'!D54+'DAY20'!D54+'DAY21'!D54+'DAY22'!D54+'DAY23'!D54+'DAY24'!D54+'DAY25'!D54+'DAY26'!D54+'DAY27'!D54+'DAY28'!D54+'DAY29'!D54+'DAY30'!D54</f>
        <v>0</v>
      </c>
      <c r="E54" s="55">
        <f>'DAY1'!E54+'DAY2'!E54+'DAY3'!E54+'DAY4'!E54+'DAY5'!E54+'DAY6'!E54+'DAY7'!E54+'DAY8'!E54+'DAY9'!E54+'DAY10'!E54+'DAY11'!E54+'DAY12'!E54+'DAY13'!E54+'DAY14'!E54+'DAY15'!E54+'DAY16'!E54+'DAY17'!E54+'DAY18'!E54+'DAY19'!E54+'DAY20'!E54+'DAY21'!E54+'DAY22'!E54+'DAY23'!E54+'DAY24'!E54+'DAY25'!E54+'DAY26'!E54+'DAY27'!E54+'DAY28'!E54+'DAY29'!E54+'DAY30'!E54</f>
        <v>0</v>
      </c>
      <c r="F54" s="52">
        <f>'DAY1'!F54+'DAY2'!F54+'DAY3'!F54+'DAY4'!F54+'DAY5'!F54+'DAY6'!F54+'DAY7'!F54+'DAY8'!F54+'DAY9'!F54+'DAY10'!F54+'DAY11'!F54+'DAY12'!F54+'DAY13'!F54+'DAY14'!F54+'DAY15'!F54+'DAY16'!F54+'DAY17'!F54+'DAY18'!F54+'DAY19'!F54+'DAY20'!F54+'DAY21'!F54+'DAY22'!F54+'DAY23'!F54+'DAY24'!F54+'DAY25'!F54+'DAY26'!F54+'DAY27'!F54+'DAY28'!F54+'DAY29'!F54+'DAY30'!F54</f>
        <v>0</v>
      </c>
      <c r="G54" s="276">
        <f>'DAY1'!G54+'DAY2'!G54+'DAY3'!G54+'DAY4'!G54+'DAY5'!G54+'DAY6'!G54+'DAY7'!G54+'DAY8'!G54+'DAY9'!G54+'DAY10'!G54+'DAY11'!G54+'DAY12'!G54+'DAY13'!G54+'DAY14'!G54+'DAY15'!G54+'DAY16'!G54+'DAY17'!G54+'DAY18'!G54+'DAY19'!G54+'DAY20'!G54+'DAY21'!G54+'DAY22'!G54+'DAY23'!G54+'DAY24'!G54+'DAY25'!G54+'DAY26'!G54+'DAY27'!G54+'DAY28'!G54+'DAY29'!G54+'DAY30'!G54</f>
        <v>0</v>
      </c>
      <c r="H54" s="54">
        <f>+(Table134[[#This Row],[OPENING ]]+Table134[[#This Row],[RECEIPTS]]+Table134[[#This Row],[RETURNS]])-(Table134[[#This Row],[ISSUES]]+Table134[[#This Row],[EXCHANGED]]+Table134[[#This Row],[SALES]])</f>
        <v>0</v>
      </c>
      <c r="I54" s="53">
        <v>0</v>
      </c>
      <c r="J54" s="58">
        <f>+Table134[[#This Row],[PHYSICAL]]-Table134[[#This Row],[THEORETICAL]]</f>
        <v>0</v>
      </c>
      <c r="K54" s="53">
        <f>+Table134[[#This Row],[RECEIPTS]]</f>
        <v>0</v>
      </c>
      <c r="L54" s="54">
        <f>+Table134[[#This Row],[RETURNS]]</f>
        <v>0</v>
      </c>
      <c r="M54" s="55">
        <f>+Table134[[#This Row],[EXCHANGED]]</f>
        <v>0</v>
      </c>
      <c r="N54" s="52">
        <f>+Table134[[#This Row],[SALES]]</f>
        <v>0</v>
      </c>
      <c r="O54" s="276">
        <f>+Table134[[#This Row],[ISSUES]]</f>
        <v>0</v>
      </c>
      <c r="P54" s="53">
        <f>Table134[[#This Row],[RECEIPTS TO]]/30</f>
        <v>0</v>
      </c>
      <c r="Q54" s="54">
        <f>+Table134[[#This Row],[RETURNS ]]/30</f>
        <v>0</v>
      </c>
      <c r="R54" s="55">
        <f>+Table134[[#This Row],[EXCHANGED TO]]/30</f>
        <v>0</v>
      </c>
      <c r="S54" s="52">
        <f>+Table134[[#This Row],[SALES TO]]/30</f>
        <v>0</v>
      </c>
      <c r="T54" s="276">
        <f>+Table134[[#This Row],[ISSUES TO]]/30</f>
        <v>0</v>
      </c>
      <c r="U54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55" spans="1:21" x14ac:dyDescent="0.25">
      <c r="A55" s="71" t="s">
        <v>106</v>
      </c>
      <c r="B55" s="52">
        <f>'DAY1'!H55</f>
        <v>9.52</v>
      </c>
      <c r="C55" s="53">
        <f>'DAY1'!C55+'DAY2'!C55+'DAY3'!C55+'DAY4'!C55+'DAY5'!C55+'DAY6'!C55+'DAY7'!C55+'DAY8'!C55+'DAY9'!C55+'DAY10'!C55+'DAY11'!C55+'DAY12'!C55+'DAY13'!C55+'DAY14'!C55+'DAY15'!C55+'DAY16'!C55+'DAY17'!C55+'DAY18'!C55+'DAY19'!C55+'DAY20'!C55+'DAY21'!C55+'DAY22'!C55+'DAY23'!C55+'DAY24'!C55+'DAY25'!C55+'DAY26'!C55+'DAY27'!C55+'DAY28'!C55+'DAY29'!C55+'DAY30'!C55</f>
        <v>18250</v>
      </c>
      <c r="D55" s="54">
        <f>'DAY1'!D55+'DAY2'!D55+'DAY3'!D55+'DAY4'!D55+'DAY5'!D55+'DAY6'!D55+'DAY7'!D55+'DAY8'!D55+'DAY9'!D55+'DAY10'!D55+'DAY11'!D55+'DAY12'!D55+'DAY13'!D55+'DAY14'!D55+'DAY15'!D55+'DAY16'!D55+'DAY17'!D55+'DAY18'!D55+'DAY19'!D55+'DAY20'!D55+'DAY21'!D55+'DAY22'!D55+'DAY23'!D55+'DAY24'!D55+'DAY25'!D55+'DAY26'!D55+'DAY27'!D55+'DAY28'!D55+'DAY29'!D55+'DAY30'!D55</f>
        <v>72.599999999999994</v>
      </c>
      <c r="E55" s="55">
        <f>'DAY1'!E55+'DAY2'!E55+'DAY3'!E55+'DAY4'!E55+'DAY5'!E55+'DAY6'!E55+'DAY7'!E55+'DAY8'!E55+'DAY9'!E55+'DAY10'!E55+'DAY11'!E55+'DAY12'!E55+'DAY13'!E55+'DAY14'!E55+'DAY15'!E55+'DAY16'!E55+'DAY17'!E55+'DAY18'!E55+'DAY19'!E55+'DAY20'!E55+'DAY21'!E55+'DAY22'!E55+'DAY23'!E55+'DAY24'!E55+'DAY25'!E55+'DAY26'!E55+'DAY27'!E55+'DAY28'!E55+'DAY29'!E55+'DAY30'!E55</f>
        <v>0</v>
      </c>
      <c r="F55" s="52">
        <f>'DAY1'!F55+'DAY2'!F55+'DAY3'!F55+'DAY4'!F55+'DAY5'!F55+'DAY6'!F55+'DAY7'!F55+'DAY8'!F55+'DAY9'!F55+'DAY10'!F55+'DAY11'!F55+'DAY12'!F55+'DAY13'!F55+'DAY14'!F55+'DAY15'!F55+'DAY16'!F55+'DAY17'!F55+'DAY18'!F55+'DAY19'!F55+'DAY20'!F55+'DAY21'!F55+'DAY22'!F55+'DAY23'!F55+'DAY24'!F55+'DAY25'!F55+'DAY26'!F55+'DAY27'!F55+'DAY28'!F55+'DAY29'!F55+'DAY30'!F55</f>
        <v>0</v>
      </c>
      <c r="G55" s="276">
        <f>'DAY1'!G55+'DAY2'!G55+'DAY3'!G55+'DAY4'!G55+'DAY5'!G55+'DAY6'!G55+'DAY7'!G55+'DAY8'!G55+'DAY9'!G55+'DAY10'!G55+'DAY11'!G55+'DAY12'!G55+'DAY13'!G55+'DAY14'!G55+'DAY15'!G55+'DAY16'!G55+'DAY17'!G55+'DAY18'!G55+'DAY19'!G55+'DAY20'!G55+'DAY21'!G55+'DAY22'!G55+'DAY23'!G55+'DAY24'!G55+'DAY25'!G55+'DAY26'!G55+'DAY27'!G55+'DAY28'!G55+'DAY29'!G55+'DAY30'!G55</f>
        <v>8337.7999999999993</v>
      </c>
      <c r="H55" s="54">
        <f>+(Table134[[#This Row],[OPENING ]]+Table134[[#This Row],[RECEIPTS]]+Table134[[#This Row],[RETURNS]])-(Table134[[#This Row],[ISSUES]]+Table134[[#This Row],[EXCHANGED]]+Table134[[#This Row],[SALES]])</f>
        <v>9994.32</v>
      </c>
      <c r="I55" s="53">
        <v>0</v>
      </c>
      <c r="J55" s="58">
        <f>+Table134[[#This Row],[PHYSICAL]]-Table134[[#This Row],[THEORETICAL]]</f>
        <v>-9994.32</v>
      </c>
      <c r="K55" s="53">
        <f>+Table134[[#This Row],[RECEIPTS]]</f>
        <v>18250</v>
      </c>
      <c r="L55" s="54">
        <f>+Table134[[#This Row],[RETURNS]]</f>
        <v>72.599999999999994</v>
      </c>
      <c r="M55" s="55">
        <f>+Table134[[#This Row],[EXCHANGED]]</f>
        <v>0</v>
      </c>
      <c r="N55" s="52">
        <f>+Table134[[#This Row],[SALES]]</f>
        <v>0</v>
      </c>
      <c r="O55" s="276">
        <f>+Table134[[#This Row],[ISSUES]]</f>
        <v>8337.7999999999993</v>
      </c>
      <c r="P55" s="53">
        <f>Table134[[#This Row],[RECEIPTS TO]]/30</f>
        <v>608.33333333333337</v>
      </c>
      <c r="Q55" s="54">
        <f>+Table134[[#This Row],[RETURNS ]]/30</f>
        <v>2.42</v>
      </c>
      <c r="R55" s="55">
        <f>+Table134[[#This Row],[EXCHANGED TO]]/30</f>
        <v>0</v>
      </c>
      <c r="S55" s="52">
        <f>+Table134[[#This Row],[SALES TO]]/30</f>
        <v>0</v>
      </c>
      <c r="T55" s="276">
        <f>+Table134[[#This Row],[ISSUES TO]]/30</f>
        <v>277.92666666666662</v>
      </c>
      <c r="U55" s="62">
        <f>IFERROR(Table134[[#This Row],[THEORETICAL]]/(Table134[[#This Row],[AVE RECEIPTS]]+Table134[[#This Row],[AVE RETURNS]]+Table134[[#This Row],[AVE EXCHANGED]]+Table134[[#This Row],[AVE SALES]]+Table134[[#This Row],[AVE ISSUES]]),0)</f>
        <v>11.246252869424316</v>
      </c>
    </row>
    <row r="56" spans="1:21" x14ac:dyDescent="0.25">
      <c r="A56" s="71" t="s">
        <v>227</v>
      </c>
      <c r="B56" s="52">
        <f>'DAY1'!H56</f>
        <v>29.2</v>
      </c>
      <c r="C56" s="53">
        <f>'DAY1'!C56+'DAY2'!C56+'DAY3'!C56+'DAY4'!C56+'DAY5'!C56+'DAY6'!C56+'DAY7'!C56+'DAY8'!C56+'DAY9'!C56+'DAY10'!C56+'DAY11'!C56+'DAY12'!C56+'DAY13'!C56+'DAY14'!C56+'DAY15'!C56+'DAY16'!C56+'DAY17'!C56+'DAY18'!C56+'DAY19'!C56+'DAY20'!C56+'DAY21'!C56+'DAY22'!C56+'DAY23'!C56+'DAY24'!C56+'DAY25'!C56+'DAY26'!C56+'DAY27'!C56+'DAY28'!C56+'DAY29'!C56+'DAY30'!C56</f>
        <v>0</v>
      </c>
      <c r="D56" s="54">
        <f>'DAY1'!D56+'DAY2'!D56+'DAY3'!D56+'DAY4'!D56+'DAY5'!D56+'DAY6'!D56+'DAY7'!D56+'DAY8'!D56+'DAY9'!D56+'DAY10'!D56+'DAY11'!D56+'DAY12'!D56+'DAY13'!D56+'DAY14'!D56+'DAY15'!D56+'DAY16'!D56+'DAY17'!D56+'DAY18'!D56+'DAY19'!D56+'DAY20'!D56+'DAY21'!D56+'DAY22'!D56+'DAY23'!D56+'DAY24'!D56+'DAY25'!D56+'DAY26'!D56+'DAY27'!D56+'DAY28'!D56+'DAY29'!D56+'DAY30'!D56</f>
        <v>0</v>
      </c>
      <c r="E56" s="55">
        <f>'DAY1'!E56+'DAY2'!E56+'DAY3'!E56+'DAY4'!E56+'DAY5'!E56+'DAY6'!E56+'DAY7'!E56+'DAY8'!E56+'DAY9'!E56+'DAY10'!E56+'DAY11'!E56+'DAY12'!E56+'DAY13'!E56+'DAY14'!E56+'DAY15'!E56+'DAY16'!E56+'DAY17'!E56+'DAY18'!E56+'DAY19'!E56+'DAY20'!E56+'DAY21'!E56+'DAY22'!E56+'DAY23'!E56+'DAY24'!E56+'DAY25'!E56+'DAY26'!E56+'DAY27'!E56+'DAY28'!E56+'DAY29'!E56+'DAY30'!E56</f>
        <v>0</v>
      </c>
      <c r="F56" s="52">
        <f>'DAY1'!F56+'DAY2'!F56+'DAY3'!F56+'DAY4'!F56+'DAY5'!F56+'DAY6'!F56+'DAY7'!F56+'DAY8'!F56+'DAY9'!F56+'DAY10'!F56+'DAY11'!F56+'DAY12'!F56+'DAY13'!F56+'DAY14'!F56+'DAY15'!F56+'DAY16'!F56+'DAY17'!F56+'DAY18'!F56+'DAY19'!F56+'DAY20'!F56+'DAY21'!F56+'DAY22'!F56+'DAY23'!F56+'DAY24'!F56+'DAY25'!F56+'DAY26'!F56+'DAY27'!F56+'DAY28'!F56+'DAY29'!F56+'DAY30'!F56</f>
        <v>0</v>
      </c>
      <c r="G56" s="276">
        <f>'DAY1'!G56+'DAY2'!G56+'DAY3'!G56+'DAY4'!G56+'DAY5'!G56+'DAY6'!G56+'DAY7'!G56+'DAY8'!G56+'DAY9'!G56+'DAY10'!G56+'DAY11'!G56+'DAY12'!G56+'DAY13'!G56+'DAY14'!G56+'DAY15'!G56+'DAY16'!G56+'DAY17'!G56+'DAY18'!G56+'DAY19'!G56+'DAY20'!G56+'DAY21'!G56+'DAY22'!G56+'DAY23'!G56+'DAY24'!G56+'DAY25'!G56+'DAY26'!G56+'DAY27'!G56+'DAY28'!G56+'DAY29'!G56+'DAY30'!G56</f>
        <v>0</v>
      </c>
      <c r="H56" s="54">
        <f>+(Table134[[#This Row],[OPENING ]]+Table134[[#This Row],[RECEIPTS]]+Table134[[#This Row],[RETURNS]])-(Table134[[#This Row],[ISSUES]]+Table134[[#This Row],[EXCHANGED]]+Table134[[#This Row],[SALES]])</f>
        <v>29.2</v>
      </c>
      <c r="I56" s="53">
        <v>0</v>
      </c>
      <c r="J56" s="58">
        <f>+Table134[[#This Row],[PHYSICAL]]-Table134[[#This Row],[THEORETICAL]]</f>
        <v>-29.2</v>
      </c>
      <c r="K56" s="53">
        <f>+Table134[[#This Row],[RECEIPTS]]</f>
        <v>0</v>
      </c>
      <c r="L56" s="54">
        <f>+Table134[[#This Row],[RETURNS]]</f>
        <v>0</v>
      </c>
      <c r="M56" s="55">
        <f>+Table134[[#This Row],[EXCHANGED]]</f>
        <v>0</v>
      </c>
      <c r="N56" s="52">
        <f>+Table134[[#This Row],[SALES]]</f>
        <v>0</v>
      </c>
      <c r="O56" s="276">
        <f>+Table134[[#This Row],[ISSUES]]</f>
        <v>0</v>
      </c>
      <c r="P56" s="53">
        <f>Table134[[#This Row],[RECEIPTS TO]]/30</f>
        <v>0</v>
      </c>
      <c r="Q56" s="54">
        <f>+Table134[[#This Row],[RETURNS ]]/30</f>
        <v>0</v>
      </c>
      <c r="R56" s="55">
        <f>+Table134[[#This Row],[EXCHANGED TO]]/30</f>
        <v>0</v>
      </c>
      <c r="S56" s="52">
        <f>+Table134[[#This Row],[SALES TO]]/30</f>
        <v>0</v>
      </c>
      <c r="T56" s="276">
        <f>+Table134[[#This Row],[ISSUES TO]]/30</f>
        <v>0</v>
      </c>
      <c r="U56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57" spans="1:21" x14ac:dyDescent="0.25">
      <c r="A57" s="71"/>
      <c r="B57" s="52">
        <f>'DAY1'!H57</f>
        <v>0</v>
      </c>
      <c r="C57" s="53">
        <f>'DAY1'!C57+'DAY2'!C57+'DAY3'!C57+'DAY4'!C57+'DAY5'!C57+'DAY6'!C57+'DAY7'!C57+'DAY8'!C57+'DAY9'!C57+'DAY10'!C57+'DAY11'!C57+'DAY12'!C57+'DAY13'!C57+'DAY14'!C57+'DAY15'!C57+'DAY16'!C57+'DAY17'!C57+'DAY18'!C57+'DAY19'!C57+'DAY20'!C57+'DAY21'!C57+'DAY22'!C57+'DAY23'!C57+'DAY24'!C57+'DAY25'!C57+'DAY26'!C57+'DAY27'!C57+'DAY28'!C57+'DAY29'!C57+'DAY30'!C57</f>
        <v>0</v>
      </c>
      <c r="D57" s="54">
        <f>'DAY1'!D57+'DAY2'!D57+'DAY3'!D57+'DAY4'!D57+'DAY5'!D57+'DAY6'!D57+'DAY7'!D57+'DAY8'!D57+'DAY9'!D57+'DAY10'!D57+'DAY11'!D57+'DAY12'!D57+'DAY13'!D57+'DAY14'!D57+'DAY15'!D57+'DAY16'!D57+'DAY17'!D57+'DAY18'!D57+'DAY19'!D57+'DAY20'!D57+'DAY21'!D57+'DAY22'!D57+'DAY23'!D57+'DAY24'!D57+'DAY25'!D57+'DAY26'!D57+'DAY27'!D57+'DAY28'!D57+'DAY29'!D57+'DAY30'!D57</f>
        <v>0</v>
      </c>
      <c r="E57" s="55">
        <f>'DAY1'!E57+'DAY2'!E57+'DAY3'!E57+'DAY4'!E57+'DAY5'!E57+'DAY6'!E57+'DAY7'!E57+'DAY8'!E57+'DAY9'!E57+'DAY10'!E57+'DAY11'!E57+'DAY12'!E57+'DAY13'!E57+'DAY14'!E57+'DAY15'!E57+'DAY16'!E57+'DAY17'!E57+'DAY18'!E57+'DAY19'!E57+'DAY20'!E57+'DAY21'!E57+'DAY22'!E57+'DAY23'!E57+'DAY24'!E57+'DAY25'!E57+'DAY26'!E57+'DAY27'!E57+'DAY28'!E57+'DAY29'!E57+'DAY30'!E57</f>
        <v>0</v>
      </c>
      <c r="F57" s="52">
        <f>'DAY1'!F57+'DAY2'!F57+'DAY3'!F57+'DAY4'!F57+'DAY5'!F57+'DAY6'!F57+'DAY7'!F57+'DAY8'!F57+'DAY9'!F57+'DAY10'!F57+'DAY11'!F57+'DAY12'!F57+'DAY13'!F57+'DAY14'!F57+'DAY15'!F57+'DAY16'!F57+'DAY17'!F57+'DAY18'!F57+'DAY19'!F57+'DAY20'!F57+'DAY21'!F57+'DAY22'!F57+'DAY23'!F57+'DAY24'!F57+'DAY25'!F57+'DAY26'!F57+'DAY27'!F57+'DAY28'!F57+'DAY29'!F57+'DAY30'!F57</f>
        <v>0</v>
      </c>
      <c r="G57" s="276">
        <f>'DAY1'!G57+'DAY2'!G57+'DAY3'!G57+'DAY4'!G57+'DAY5'!G57+'DAY6'!G57+'DAY7'!G57+'DAY8'!G57+'DAY9'!G57+'DAY10'!G57+'DAY11'!G57+'DAY12'!G57+'DAY13'!G57+'DAY14'!G57+'DAY15'!G57+'DAY16'!G57+'DAY17'!G57+'DAY18'!G57+'DAY19'!G57+'DAY20'!G57+'DAY21'!G57+'DAY22'!G57+'DAY23'!G57+'DAY24'!G57+'DAY25'!G57+'DAY26'!G57+'DAY27'!G57+'DAY28'!G57+'DAY29'!G57+'DAY30'!G57</f>
        <v>0</v>
      </c>
      <c r="H57" s="54">
        <f>+(Table134[[#This Row],[OPENING ]]+Table134[[#This Row],[RECEIPTS]]+Table134[[#This Row],[RETURNS]])-(Table134[[#This Row],[ISSUES]]+Table134[[#This Row],[EXCHANGED]]+Table134[[#This Row],[SALES]])</f>
        <v>0</v>
      </c>
      <c r="I57" s="53">
        <v>0</v>
      </c>
      <c r="J57" s="58">
        <f>+Table134[[#This Row],[PHYSICAL]]-Table134[[#This Row],[THEORETICAL]]</f>
        <v>0</v>
      </c>
      <c r="K57" s="53">
        <f>+Table134[[#This Row],[RECEIPTS]]</f>
        <v>0</v>
      </c>
      <c r="L57" s="54">
        <f>+Table134[[#This Row],[RETURNS]]</f>
        <v>0</v>
      </c>
      <c r="M57" s="55">
        <f>+Table134[[#This Row],[EXCHANGED]]</f>
        <v>0</v>
      </c>
      <c r="N57" s="52">
        <f>+Table134[[#This Row],[SALES]]</f>
        <v>0</v>
      </c>
      <c r="O57" s="276">
        <f>+Table134[[#This Row],[ISSUES]]</f>
        <v>0</v>
      </c>
      <c r="P57" s="53">
        <f>Table134[[#This Row],[RECEIPTS TO]]/30</f>
        <v>0</v>
      </c>
      <c r="Q57" s="54">
        <f>+Table134[[#This Row],[RETURNS ]]/30</f>
        <v>0</v>
      </c>
      <c r="R57" s="55">
        <f>+Table134[[#This Row],[EXCHANGED TO]]/30</f>
        <v>0</v>
      </c>
      <c r="S57" s="52">
        <f>+Table134[[#This Row],[SALES TO]]/30</f>
        <v>0</v>
      </c>
      <c r="T57" s="276">
        <f>+Table134[[#This Row],[ISSUES TO]]/30</f>
        <v>0</v>
      </c>
      <c r="U57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58" spans="1:21" x14ac:dyDescent="0.25">
      <c r="A58" s="71"/>
      <c r="B58" s="52">
        <f>'DAY1'!H58</f>
        <v>0</v>
      </c>
      <c r="C58" s="53">
        <f>'DAY1'!C58+'DAY2'!C58+'DAY3'!C58+'DAY4'!C58+'DAY5'!C58+'DAY6'!C58+'DAY7'!C58+'DAY8'!C58+'DAY9'!C58+'DAY10'!C58+'DAY11'!C58+'DAY12'!C58+'DAY13'!C58+'DAY14'!C58+'DAY15'!C58+'DAY16'!C58+'DAY17'!C58+'DAY18'!C58+'DAY19'!C58+'DAY20'!C58+'DAY21'!C58+'DAY22'!C58+'DAY23'!C58+'DAY24'!C58+'DAY25'!C58+'DAY26'!C58+'DAY27'!C58+'DAY28'!C58+'DAY29'!C58+'DAY30'!C58</f>
        <v>0</v>
      </c>
      <c r="D58" s="54">
        <f>'DAY1'!D58+'DAY2'!D58+'DAY3'!D58+'DAY4'!D58+'DAY5'!D58+'DAY6'!D58+'DAY7'!D58+'DAY8'!D58+'DAY9'!D58+'DAY10'!D58+'DAY11'!D58+'DAY12'!D58+'DAY13'!D58+'DAY14'!D58+'DAY15'!D58+'DAY16'!D58+'DAY17'!D58+'DAY18'!D58+'DAY19'!D58+'DAY20'!D58+'DAY21'!D58+'DAY22'!D58+'DAY23'!D58+'DAY24'!D58+'DAY25'!D58+'DAY26'!D58+'DAY27'!D58+'DAY28'!D58+'DAY29'!D58+'DAY30'!D58</f>
        <v>0</v>
      </c>
      <c r="E58" s="55">
        <f>'DAY1'!E58+'DAY2'!E58+'DAY3'!E58+'DAY4'!E58+'DAY5'!E58+'DAY6'!E58+'DAY7'!E58+'DAY8'!E58+'DAY9'!E58+'DAY10'!E58+'DAY11'!E58+'DAY12'!E58+'DAY13'!E58+'DAY14'!E58+'DAY15'!E58+'DAY16'!E58+'DAY17'!E58+'DAY18'!E58+'DAY19'!E58+'DAY20'!E58+'DAY21'!E58+'DAY22'!E58+'DAY23'!E58+'DAY24'!E58+'DAY25'!E58+'DAY26'!E58+'DAY27'!E58+'DAY28'!E58+'DAY29'!E58+'DAY30'!E58</f>
        <v>0</v>
      </c>
      <c r="F58" s="52">
        <f>'DAY1'!F58+'DAY2'!F58+'DAY3'!F58+'DAY4'!F58+'DAY5'!F58+'DAY6'!F58+'DAY7'!F58+'DAY8'!F58+'DAY9'!F58+'DAY10'!F58+'DAY11'!F58+'DAY12'!F58+'DAY13'!F58+'DAY14'!F58+'DAY15'!F58+'DAY16'!F58+'DAY17'!F58+'DAY18'!F58+'DAY19'!F58+'DAY20'!F58+'DAY21'!F58+'DAY22'!F58+'DAY23'!F58+'DAY24'!F58+'DAY25'!F58+'DAY26'!F58+'DAY27'!F58+'DAY28'!F58+'DAY29'!F58+'DAY30'!F58</f>
        <v>0</v>
      </c>
      <c r="G58" s="276">
        <f>'DAY1'!G58+'DAY2'!G58+'DAY3'!G58+'DAY4'!G58+'DAY5'!G58+'DAY6'!G58+'DAY7'!G58+'DAY8'!G58+'DAY9'!G58+'DAY10'!G58+'DAY11'!G58+'DAY12'!G58+'DAY13'!G58+'DAY14'!G58+'DAY15'!G58+'DAY16'!G58+'DAY17'!G58+'DAY18'!G58+'DAY19'!G58+'DAY20'!G58+'DAY21'!G58+'DAY22'!G58+'DAY23'!G58+'DAY24'!G58+'DAY25'!G58+'DAY26'!G58+'DAY27'!G58+'DAY28'!G58+'DAY29'!G58+'DAY30'!G58</f>
        <v>0</v>
      </c>
      <c r="H58" s="54">
        <f>+(Table134[[#This Row],[OPENING ]]+Table134[[#This Row],[RECEIPTS]]+Table134[[#This Row],[RETURNS]])-(Table134[[#This Row],[ISSUES]]+Table134[[#This Row],[EXCHANGED]]+Table134[[#This Row],[SALES]])</f>
        <v>0</v>
      </c>
      <c r="I58" s="53">
        <v>0</v>
      </c>
      <c r="J58" s="58">
        <f>+Table134[[#This Row],[PHYSICAL]]-Table134[[#This Row],[THEORETICAL]]</f>
        <v>0</v>
      </c>
      <c r="K58" s="53">
        <f>+Table134[[#This Row],[RECEIPTS]]</f>
        <v>0</v>
      </c>
      <c r="L58" s="54">
        <f>+Table134[[#This Row],[RETURNS]]</f>
        <v>0</v>
      </c>
      <c r="M58" s="55">
        <f>+Table134[[#This Row],[EXCHANGED]]</f>
        <v>0</v>
      </c>
      <c r="N58" s="52">
        <f>+Table134[[#This Row],[SALES]]</f>
        <v>0</v>
      </c>
      <c r="O58" s="276">
        <f>+Table134[[#This Row],[ISSUES]]</f>
        <v>0</v>
      </c>
      <c r="P58" s="53">
        <f>Table134[[#This Row],[RECEIPTS TO]]/30</f>
        <v>0</v>
      </c>
      <c r="Q58" s="54">
        <f>+Table134[[#This Row],[RETURNS ]]/30</f>
        <v>0</v>
      </c>
      <c r="R58" s="55">
        <f>+Table134[[#This Row],[EXCHANGED TO]]/30</f>
        <v>0</v>
      </c>
      <c r="S58" s="52">
        <f>+Table134[[#This Row],[SALES TO]]/30</f>
        <v>0</v>
      </c>
      <c r="T58" s="276">
        <f>+Table134[[#This Row],[ISSUES TO]]/30</f>
        <v>0</v>
      </c>
      <c r="U58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59" spans="1:21" ht="15.75" thickBot="1" x14ac:dyDescent="0.3">
      <c r="A59" s="172"/>
      <c r="B59" s="52">
        <f>'DAY1'!H59</f>
        <v>0</v>
      </c>
      <c r="C59" s="53">
        <f>'DAY1'!C59+'DAY2'!C59+'DAY3'!C59+'DAY4'!C59+'DAY5'!C59+'DAY6'!C59+'DAY7'!C59+'DAY8'!C59+'DAY9'!C59+'DAY10'!C59+'DAY11'!C59+'DAY12'!C59+'DAY13'!C59+'DAY14'!C59+'DAY15'!C59+'DAY16'!C59+'DAY17'!C59+'DAY18'!C59+'DAY19'!C59+'DAY20'!C59+'DAY21'!C59+'DAY22'!C59+'DAY23'!C59+'DAY24'!C59+'DAY25'!C59+'DAY26'!C59+'DAY27'!C59+'DAY28'!C59+'DAY29'!C59+'DAY30'!C59</f>
        <v>0</v>
      </c>
      <c r="D59" s="54">
        <f>'DAY1'!D59+'DAY2'!D59+'DAY3'!D59+'DAY4'!D59+'DAY5'!D59+'DAY6'!D59+'DAY7'!D59+'DAY8'!D59+'DAY9'!D59+'DAY10'!D59+'DAY11'!D59+'DAY12'!D59+'DAY13'!D59+'DAY14'!D59+'DAY15'!D59+'DAY16'!D59+'DAY17'!D59+'DAY18'!D59+'DAY19'!D59+'DAY20'!D59+'DAY21'!D59+'DAY22'!D59+'DAY23'!D59+'DAY24'!D59+'DAY25'!D59+'DAY26'!D59+'DAY27'!D59+'DAY28'!D59+'DAY29'!D59+'DAY30'!D59</f>
        <v>0</v>
      </c>
      <c r="E59" s="55">
        <f>'DAY1'!E59+'DAY2'!E59+'DAY3'!E59+'DAY4'!E59+'DAY5'!E59+'DAY6'!E59+'DAY7'!E59+'DAY8'!E59+'DAY9'!E59+'DAY10'!E59+'DAY11'!E59+'DAY12'!E59+'DAY13'!E59+'DAY14'!E59+'DAY15'!E59+'DAY16'!E59+'DAY17'!E59+'DAY18'!E59+'DAY19'!E59+'DAY20'!E59+'DAY21'!E59+'DAY22'!E59+'DAY23'!E59+'DAY24'!E59+'DAY25'!E59+'DAY26'!E59+'DAY27'!E59+'DAY28'!E59+'DAY29'!E59+'DAY30'!E59</f>
        <v>0</v>
      </c>
      <c r="F59" s="52">
        <f>'DAY1'!F59+'DAY2'!F59+'DAY3'!F59+'DAY4'!F59+'DAY5'!F59+'DAY6'!F59+'DAY7'!F59+'DAY8'!F59+'DAY9'!F59+'DAY10'!F59+'DAY11'!F59+'DAY12'!F59+'DAY13'!F59+'DAY14'!F59+'DAY15'!F59+'DAY16'!F59+'DAY17'!F59+'DAY18'!F59+'DAY19'!F59+'DAY20'!F59+'DAY21'!F59+'DAY22'!F59+'DAY23'!F59+'DAY24'!F59+'DAY25'!F59+'DAY26'!F59+'DAY27'!F59+'DAY28'!F59+'DAY29'!F59+'DAY30'!F59</f>
        <v>0</v>
      </c>
      <c r="G59" s="276">
        <f>'DAY1'!G59+'DAY2'!G59+'DAY3'!G59+'DAY4'!G59+'DAY5'!G59+'DAY6'!G59+'DAY7'!G59+'DAY8'!G59+'DAY9'!G59+'DAY10'!G59+'DAY11'!G59+'DAY12'!G59+'DAY13'!G59+'DAY14'!G59+'DAY15'!G59+'DAY16'!G59+'DAY17'!G59+'DAY18'!G59+'DAY19'!G59+'DAY20'!G59+'DAY21'!G59+'DAY22'!G59+'DAY23'!G59+'DAY24'!G59+'DAY25'!G59+'DAY26'!G59+'DAY27'!G59+'DAY28'!G59+'DAY29'!G59+'DAY30'!G59</f>
        <v>0</v>
      </c>
      <c r="H59" s="54">
        <f>+(Table134[[#This Row],[OPENING ]]+Table134[[#This Row],[RECEIPTS]]+Table134[[#This Row],[RETURNS]])-(Table134[[#This Row],[ISSUES]]+Table134[[#This Row],[EXCHANGED]]+Table134[[#This Row],[SALES]])</f>
        <v>0</v>
      </c>
      <c r="I59" s="144">
        <v>0</v>
      </c>
      <c r="J59" s="148">
        <f>+Table134[[#This Row],[PHYSICAL]]-Table134[[#This Row],[THEORETICAL]]</f>
        <v>0</v>
      </c>
      <c r="K59" s="53">
        <f>+Table134[[#This Row],[RECEIPTS]]</f>
        <v>0</v>
      </c>
      <c r="L59" s="54">
        <f>+Table134[[#This Row],[RETURNS]]</f>
        <v>0</v>
      </c>
      <c r="M59" s="55">
        <f>+Table134[[#This Row],[EXCHANGED]]</f>
        <v>0</v>
      </c>
      <c r="N59" s="52">
        <f>+Table134[[#This Row],[SALES]]</f>
        <v>0</v>
      </c>
      <c r="O59" s="276">
        <f>+Table134[[#This Row],[ISSUES]]</f>
        <v>0</v>
      </c>
      <c r="P59" s="53">
        <f>Table134[[#This Row],[RECEIPTS TO]]/30</f>
        <v>0</v>
      </c>
      <c r="Q59" s="54">
        <f>+Table134[[#This Row],[RETURNS ]]/30</f>
        <v>0</v>
      </c>
      <c r="R59" s="55">
        <f>+Table134[[#This Row],[EXCHANGED TO]]/30</f>
        <v>0</v>
      </c>
      <c r="S59" s="52">
        <f>+Table134[[#This Row],[SALES TO]]/30</f>
        <v>0</v>
      </c>
      <c r="T59" s="276">
        <f>+Table134[[#This Row],[ISSUES TO]]/30</f>
        <v>0</v>
      </c>
      <c r="U59" s="20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60" spans="1:21" ht="17.25" thickBot="1" x14ac:dyDescent="0.35">
      <c r="A60" s="159" t="s">
        <v>200</v>
      </c>
      <c r="B60" s="160">
        <f t="shared" ref="B60:T60" si="3">SUM(B43:B59)</f>
        <v>84.72</v>
      </c>
      <c r="C60" s="161">
        <f t="shared" si="3"/>
        <v>18250</v>
      </c>
      <c r="D60" s="162">
        <f t="shared" si="3"/>
        <v>72.599999999999994</v>
      </c>
      <c r="E60" s="163">
        <f t="shared" si="3"/>
        <v>0</v>
      </c>
      <c r="F60" s="160">
        <f t="shared" si="3"/>
        <v>0</v>
      </c>
      <c r="G60" s="277">
        <f t="shared" si="3"/>
        <v>8383.7999999999993</v>
      </c>
      <c r="H60" s="162">
        <f t="shared" si="3"/>
        <v>10023.52</v>
      </c>
      <c r="I60" s="161">
        <f t="shared" si="3"/>
        <v>0</v>
      </c>
      <c r="J60" s="165">
        <f>+Table134[[#This Row],[PHYSICAL]]-Table134[[#This Row],[THEORETICAL]]</f>
        <v>-10023.52</v>
      </c>
      <c r="K60" s="161">
        <f t="shared" si="3"/>
        <v>18250</v>
      </c>
      <c r="L60" s="162">
        <f t="shared" si="3"/>
        <v>72.599999999999994</v>
      </c>
      <c r="M60" s="163">
        <f t="shared" si="3"/>
        <v>0</v>
      </c>
      <c r="N60" s="160">
        <f t="shared" si="3"/>
        <v>0</v>
      </c>
      <c r="O60" s="277">
        <f t="shared" si="3"/>
        <v>8383.7999999999993</v>
      </c>
      <c r="P60" s="161">
        <f t="shared" si="3"/>
        <v>608.33333333333337</v>
      </c>
      <c r="Q60" s="162">
        <f t="shared" si="3"/>
        <v>2.42</v>
      </c>
      <c r="R60" s="163">
        <f t="shared" si="3"/>
        <v>0</v>
      </c>
      <c r="S60" s="160">
        <f t="shared" si="3"/>
        <v>0</v>
      </c>
      <c r="T60" s="277">
        <f t="shared" si="3"/>
        <v>279.45999999999998</v>
      </c>
      <c r="U60" s="203">
        <f>IFERROR(Table134[[#This Row],[THEORETICAL]]/(Table134[[#This Row],[AVE RECEIPTS]]+Table134[[#This Row],[AVE RETURNS]]+Table134[[#This Row],[AVE EXCHANGED]]+Table134[[#This Row],[AVE SALES]]+Table134[[#This Row],[AVE ISSUES]]),0)</f>
        <v>11.259683072222389</v>
      </c>
    </row>
    <row r="61" spans="1:21" x14ac:dyDescent="0.25">
      <c r="A61" s="150"/>
      <c r="B61" s="151"/>
      <c r="C61" s="152"/>
      <c r="D61" s="153"/>
      <c r="E61" s="154"/>
      <c r="F61" s="151"/>
      <c r="G61" s="278"/>
      <c r="H61" s="153"/>
      <c r="I61" s="152"/>
      <c r="J61" s="157">
        <f>+Table134[[#This Row],[PHYSICAL]]-Table134[[#This Row],[THEORETICAL]]</f>
        <v>0</v>
      </c>
      <c r="K61" s="152"/>
      <c r="L61" s="153"/>
      <c r="M61" s="154"/>
      <c r="N61" s="151"/>
      <c r="O61" s="278"/>
      <c r="P61" s="152"/>
      <c r="Q61" s="153"/>
      <c r="R61" s="154"/>
      <c r="S61" s="151"/>
      <c r="T61" s="278"/>
      <c r="U61" s="158"/>
    </row>
    <row r="62" spans="1:21" x14ac:dyDescent="0.25">
      <c r="A62" s="63" t="s">
        <v>199</v>
      </c>
      <c r="B62" s="52"/>
      <c r="C62" s="53"/>
      <c r="D62" s="54"/>
      <c r="E62" s="55"/>
      <c r="F62" s="52"/>
      <c r="G62" s="276"/>
      <c r="H62" s="54"/>
      <c r="I62" s="53"/>
      <c r="J62" s="58">
        <f>+Table134[[#This Row],[PHYSICAL]]-Table134[[#This Row],[THEORETICAL]]</f>
        <v>0</v>
      </c>
      <c r="K62" s="53"/>
      <c r="L62" s="54"/>
      <c r="M62" s="55"/>
      <c r="N62" s="52"/>
      <c r="O62" s="276"/>
      <c r="P62" s="53"/>
      <c r="Q62" s="54"/>
      <c r="R62" s="55"/>
      <c r="S62" s="52"/>
      <c r="T62" s="276"/>
      <c r="U62" s="62"/>
    </row>
    <row r="63" spans="1:21" x14ac:dyDescent="0.25">
      <c r="A63" s="72" t="s">
        <v>36</v>
      </c>
      <c r="B63" s="52">
        <f>'DAY1'!H63</f>
        <v>0</v>
      </c>
      <c r="C63" s="53">
        <f>'DAY1'!C63+'DAY2'!C63+'DAY3'!C63+'DAY4'!C63+'DAY5'!C63+'DAY6'!C63+'DAY7'!C63+'DAY8'!C63+'DAY9'!C63+'DAY10'!C63+'DAY11'!C63+'DAY12'!C63+'DAY13'!C63+'DAY14'!C63+'DAY15'!C63+'DAY16'!C63+'DAY17'!C63+'DAY18'!C63+'DAY19'!C63+'DAY20'!C63+'DAY21'!C63+'DAY22'!C63+'DAY23'!C63+'DAY24'!C63+'DAY25'!C63+'DAY26'!C63+'DAY27'!C63+'DAY28'!C63+'DAY29'!C63+'DAY30'!C63</f>
        <v>0</v>
      </c>
      <c r="D63" s="54">
        <f>'DAY1'!D63+'DAY2'!D63+'DAY3'!D63+'DAY4'!D63+'DAY5'!D63+'DAY6'!D63+'DAY7'!D63+'DAY8'!D63+'DAY9'!D63+'DAY10'!D63+'DAY11'!D63+'DAY12'!D63+'DAY13'!D63+'DAY14'!D63+'DAY15'!D63+'DAY16'!D63+'DAY17'!D63+'DAY18'!D63+'DAY19'!D63+'DAY20'!D63+'DAY21'!D63+'DAY22'!D63+'DAY23'!D63+'DAY24'!D63+'DAY25'!D63+'DAY26'!D63+'DAY27'!D63+'DAY28'!D63+'DAY29'!D63+'DAY30'!D63</f>
        <v>0</v>
      </c>
      <c r="E63" s="55">
        <f>'DAY1'!E63+'DAY2'!E63+'DAY3'!E63+'DAY4'!E63+'DAY5'!E63+'DAY6'!E63+'DAY7'!E63+'DAY8'!E63+'DAY9'!E63+'DAY10'!E63+'DAY11'!E63+'DAY12'!E63+'DAY13'!E63+'DAY14'!E63+'DAY15'!E63+'DAY16'!E63+'DAY17'!E63+'DAY18'!E63+'DAY19'!E63+'DAY20'!E63+'DAY21'!E63+'DAY22'!E63+'DAY23'!E63+'DAY24'!E63+'DAY25'!E63+'DAY26'!E63+'DAY27'!E63+'DAY28'!E63+'DAY29'!E63+'DAY30'!E63</f>
        <v>0</v>
      </c>
      <c r="F63" s="52">
        <f>'DAY1'!F63+'DAY2'!F63+'DAY3'!F63+'DAY4'!F63+'DAY5'!F63+'DAY6'!F63+'DAY7'!F63+'DAY8'!F63+'DAY9'!F63+'DAY10'!F63+'DAY11'!F63+'DAY12'!F63+'DAY13'!F63+'DAY14'!F63+'DAY15'!F63+'DAY16'!F63+'DAY17'!F63+'DAY18'!F63+'DAY19'!F63+'DAY20'!F63+'DAY21'!F63+'DAY22'!F63+'DAY23'!F63+'DAY24'!F63+'DAY25'!F63+'DAY26'!F63+'DAY27'!F63+'DAY28'!F63+'DAY29'!F63+'DAY30'!F63</f>
        <v>0</v>
      </c>
      <c r="G63" s="276">
        <f>'DAY1'!G63+'DAY2'!G63+'DAY3'!G63+'DAY4'!G63+'DAY5'!G63+'DAY6'!G63+'DAY7'!G63+'DAY8'!G63+'DAY9'!G63+'DAY10'!G63+'DAY11'!G63+'DAY12'!G63+'DAY13'!G63+'DAY14'!G63+'DAY15'!G63+'DAY16'!G63+'DAY17'!G63+'DAY18'!G63+'DAY19'!G63+'DAY20'!G63+'DAY21'!G63+'DAY22'!G63+'DAY23'!G63+'DAY24'!G63+'DAY25'!G63+'DAY26'!G63+'DAY27'!G63+'DAY28'!G63+'DAY29'!G63+'DAY30'!G63</f>
        <v>0</v>
      </c>
      <c r="H63" s="54">
        <f>+(Table134[[#This Row],[OPENING ]]+Table134[[#This Row],[RECEIPTS]]+Table134[[#This Row],[RETURNS]])-(Table134[[#This Row],[ISSUES]]+Table134[[#This Row],[EXCHANGED]]+Table134[[#This Row],[SALES]])</f>
        <v>0</v>
      </c>
      <c r="I63" s="53">
        <v>0</v>
      </c>
      <c r="J63" s="58">
        <f>+Table134[[#This Row],[PHYSICAL]]-Table134[[#This Row],[THEORETICAL]]</f>
        <v>0</v>
      </c>
      <c r="K63" s="53">
        <f>+Table134[[#This Row],[RECEIPTS]]</f>
        <v>0</v>
      </c>
      <c r="L63" s="54">
        <f>+Table134[[#This Row],[RETURNS]]</f>
        <v>0</v>
      </c>
      <c r="M63" s="55">
        <f>+Table134[[#This Row],[EXCHANGED]]</f>
        <v>0</v>
      </c>
      <c r="N63" s="52">
        <f>+Table134[[#This Row],[SALES]]</f>
        <v>0</v>
      </c>
      <c r="O63" s="276">
        <f>+Table134[[#This Row],[ISSUES]]</f>
        <v>0</v>
      </c>
      <c r="P63" s="53">
        <f>Table134[[#This Row],[RECEIPTS TO]]/30</f>
        <v>0</v>
      </c>
      <c r="Q63" s="54">
        <f>+Table134[[#This Row],[RETURNS ]]/30</f>
        <v>0</v>
      </c>
      <c r="R63" s="55">
        <f>+Table134[[#This Row],[EXCHANGED TO]]/30</f>
        <v>0</v>
      </c>
      <c r="S63" s="52">
        <f>+Table134[[#This Row],[SALES TO]]/30</f>
        <v>0</v>
      </c>
      <c r="T63" s="276">
        <f>+Table134[[#This Row],[ISSUES TO]]/30</f>
        <v>0</v>
      </c>
      <c r="U63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64" spans="1:21" x14ac:dyDescent="0.25">
      <c r="A64" s="72" t="s">
        <v>37</v>
      </c>
      <c r="B64" s="52">
        <f>'DAY1'!H64</f>
        <v>0</v>
      </c>
      <c r="C64" s="53">
        <f>'DAY1'!C64+'DAY2'!C64+'DAY3'!C64+'DAY4'!C64+'DAY5'!C64+'DAY6'!C64+'DAY7'!C64+'DAY8'!C64+'DAY9'!C64+'DAY10'!C64+'DAY11'!C64+'DAY12'!C64+'DAY13'!C64+'DAY14'!C64+'DAY15'!C64+'DAY16'!C64+'DAY17'!C64+'DAY18'!C64+'DAY19'!C64+'DAY20'!C64+'DAY21'!C64+'DAY22'!C64+'DAY23'!C64+'DAY24'!C64+'DAY25'!C64+'DAY26'!C64+'DAY27'!C64+'DAY28'!C64+'DAY29'!C64+'DAY30'!C64</f>
        <v>0</v>
      </c>
      <c r="D64" s="54">
        <f>'DAY1'!D64+'DAY2'!D64+'DAY3'!D64+'DAY4'!D64+'DAY5'!D64+'DAY6'!D64+'DAY7'!D64+'DAY8'!D64+'DAY9'!D64+'DAY10'!D64+'DAY11'!D64+'DAY12'!D64+'DAY13'!D64+'DAY14'!D64+'DAY15'!D64+'DAY16'!D64+'DAY17'!D64+'DAY18'!D64+'DAY19'!D64+'DAY20'!D64+'DAY21'!D64+'DAY22'!D64+'DAY23'!D64+'DAY24'!D64+'DAY25'!D64+'DAY26'!D64+'DAY27'!D64+'DAY28'!D64+'DAY29'!D64+'DAY30'!D64</f>
        <v>0</v>
      </c>
      <c r="E64" s="55">
        <f>'DAY1'!E64+'DAY2'!E64+'DAY3'!E64+'DAY4'!E64+'DAY5'!E64+'DAY6'!E64+'DAY7'!E64+'DAY8'!E64+'DAY9'!E64+'DAY10'!E64+'DAY11'!E64+'DAY12'!E64+'DAY13'!E64+'DAY14'!E64+'DAY15'!E64+'DAY16'!E64+'DAY17'!E64+'DAY18'!E64+'DAY19'!E64+'DAY20'!E64+'DAY21'!E64+'DAY22'!E64+'DAY23'!E64+'DAY24'!E64+'DAY25'!E64+'DAY26'!E64+'DAY27'!E64+'DAY28'!E64+'DAY29'!E64+'DAY30'!E64</f>
        <v>0</v>
      </c>
      <c r="F64" s="52">
        <f>'DAY1'!F64+'DAY2'!F64+'DAY3'!F64+'DAY4'!F64+'DAY5'!F64+'DAY6'!F64+'DAY7'!F64+'DAY8'!F64+'DAY9'!F64+'DAY10'!F64+'DAY11'!F64+'DAY12'!F64+'DAY13'!F64+'DAY14'!F64+'DAY15'!F64+'DAY16'!F64+'DAY17'!F64+'DAY18'!F64+'DAY19'!F64+'DAY20'!F64+'DAY21'!F64+'DAY22'!F64+'DAY23'!F64+'DAY24'!F64+'DAY25'!F64+'DAY26'!F64+'DAY27'!F64+'DAY28'!F64+'DAY29'!F64+'DAY30'!F64</f>
        <v>0</v>
      </c>
      <c r="G64" s="276">
        <f>'DAY1'!G64+'DAY2'!G64+'DAY3'!G64+'DAY4'!G64+'DAY5'!G64+'DAY6'!G64+'DAY7'!G64+'DAY8'!G64+'DAY9'!G64+'DAY10'!G64+'DAY11'!G64+'DAY12'!G64+'DAY13'!G64+'DAY14'!G64+'DAY15'!G64+'DAY16'!G64+'DAY17'!G64+'DAY18'!G64+'DAY19'!G64+'DAY20'!G64+'DAY21'!G64+'DAY22'!G64+'DAY23'!G64+'DAY24'!G64+'DAY25'!G64+'DAY26'!G64+'DAY27'!G64+'DAY28'!G64+'DAY29'!G64+'DAY30'!G64</f>
        <v>0</v>
      </c>
      <c r="H64" s="54">
        <f>+(Table134[[#This Row],[OPENING ]]+Table134[[#This Row],[RECEIPTS]]+Table134[[#This Row],[RETURNS]])-(Table134[[#This Row],[ISSUES]]+Table134[[#This Row],[EXCHANGED]]+Table134[[#This Row],[SALES]])</f>
        <v>0</v>
      </c>
      <c r="I64" s="53">
        <v>0</v>
      </c>
      <c r="J64" s="58">
        <f>+Table134[[#This Row],[PHYSICAL]]-Table134[[#This Row],[THEORETICAL]]</f>
        <v>0</v>
      </c>
      <c r="K64" s="53">
        <f>+Table134[[#This Row],[RECEIPTS]]</f>
        <v>0</v>
      </c>
      <c r="L64" s="54">
        <f>+Table134[[#This Row],[RETURNS]]</f>
        <v>0</v>
      </c>
      <c r="M64" s="55">
        <f>+Table134[[#This Row],[EXCHANGED]]</f>
        <v>0</v>
      </c>
      <c r="N64" s="52">
        <f>+Table134[[#This Row],[SALES]]</f>
        <v>0</v>
      </c>
      <c r="O64" s="276">
        <f>+Table134[[#This Row],[ISSUES]]</f>
        <v>0</v>
      </c>
      <c r="P64" s="53">
        <f>Table134[[#This Row],[RECEIPTS TO]]/30</f>
        <v>0</v>
      </c>
      <c r="Q64" s="54">
        <f>+Table134[[#This Row],[RETURNS ]]/30</f>
        <v>0</v>
      </c>
      <c r="R64" s="55">
        <f>+Table134[[#This Row],[EXCHANGED TO]]/30</f>
        <v>0</v>
      </c>
      <c r="S64" s="52">
        <f>+Table134[[#This Row],[SALES TO]]/30</f>
        <v>0</v>
      </c>
      <c r="T64" s="276">
        <f>+Table134[[#This Row],[ISSUES TO]]/30</f>
        <v>0</v>
      </c>
      <c r="U64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65" spans="1:21" x14ac:dyDescent="0.25">
      <c r="A65" s="72" t="s">
        <v>38</v>
      </c>
      <c r="B65" s="52">
        <f>'DAY1'!H65</f>
        <v>0</v>
      </c>
      <c r="C65" s="53">
        <f>'DAY1'!C65+'DAY2'!C65+'DAY3'!C65+'DAY4'!C65+'DAY5'!C65+'DAY6'!C65+'DAY7'!C65+'DAY8'!C65+'DAY9'!C65+'DAY10'!C65+'DAY11'!C65+'DAY12'!C65+'DAY13'!C65+'DAY14'!C65+'DAY15'!C65+'DAY16'!C65+'DAY17'!C65+'DAY18'!C65+'DAY19'!C65+'DAY20'!C65+'DAY21'!C65+'DAY22'!C65+'DAY23'!C65+'DAY24'!C65+'DAY25'!C65+'DAY26'!C65+'DAY27'!C65+'DAY28'!C65+'DAY29'!C65+'DAY30'!C65</f>
        <v>0</v>
      </c>
      <c r="D65" s="54">
        <f>'DAY1'!D65+'DAY2'!D65+'DAY3'!D65+'DAY4'!D65+'DAY5'!D65+'DAY6'!D65+'DAY7'!D65+'DAY8'!D65+'DAY9'!D65+'DAY10'!D65+'DAY11'!D65+'DAY12'!D65+'DAY13'!D65+'DAY14'!D65+'DAY15'!D65+'DAY16'!D65+'DAY17'!D65+'DAY18'!D65+'DAY19'!D65+'DAY20'!D65+'DAY21'!D65+'DAY22'!D65+'DAY23'!D65+'DAY24'!D65+'DAY25'!D65+'DAY26'!D65+'DAY27'!D65+'DAY28'!D65+'DAY29'!D65+'DAY30'!D65</f>
        <v>0</v>
      </c>
      <c r="E65" s="55">
        <f>'DAY1'!E65+'DAY2'!E65+'DAY3'!E65+'DAY4'!E65+'DAY5'!E65+'DAY6'!E65+'DAY7'!E65+'DAY8'!E65+'DAY9'!E65+'DAY10'!E65+'DAY11'!E65+'DAY12'!E65+'DAY13'!E65+'DAY14'!E65+'DAY15'!E65+'DAY16'!E65+'DAY17'!E65+'DAY18'!E65+'DAY19'!E65+'DAY20'!E65+'DAY21'!E65+'DAY22'!E65+'DAY23'!E65+'DAY24'!E65+'DAY25'!E65+'DAY26'!E65+'DAY27'!E65+'DAY28'!E65+'DAY29'!E65+'DAY30'!E65</f>
        <v>0</v>
      </c>
      <c r="F65" s="52">
        <f>'DAY1'!F65+'DAY2'!F65+'DAY3'!F65+'DAY4'!F65+'DAY5'!F65+'DAY6'!F65+'DAY7'!F65+'DAY8'!F65+'DAY9'!F65+'DAY10'!F65+'DAY11'!F65+'DAY12'!F65+'DAY13'!F65+'DAY14'!F65+'DAY15'!F65+'DAY16'!F65+'DAY17'!F65+'DAY18'!F65+'DAY19'!F65+'DAY20'!F65+'DAY21'!F65+'DAY22'!F65+'DAY23'!F65+'DAY24'!F65+'DAY25'!F65+'DAY26'!F65+'DAY27'!F65+'DAY28'!F65+'DAY29'!F65+'DAY30'!F65</f>
        <v>0</v>
      </c>
      <c r="G65" s="276">
        <f>'DAY1'!G65+'DAY2'!G65+'DAY3'!G65+'DAY4'!G65+'DAY5'!G65+'DAY6'!G65+'DAY7'!G65+'DAY8'!G65+'DAY9'!G65+'DAY10'!G65+'DAY11'!G65+'DAY12'!G65+'DAY13'!G65+'DAY14'!G65+'DAY15'!G65+'DAY16'!G65+'DAY17'!G65+'DAY18'!G65+'DAY19'!G65+'DAY20'!G65+'DAY21'!G65+'DAY22'!G65+'DAY23'!G65+'DAY24'!G65+'DAY25'!G65+'DAY26'!G65+'DAY27'!G65+'DAY28'!G65+'DAY29'!G65+'DAY30'!G65</f>
        <v>0</v>
      </c>
      <c r="H65" s="54">
        <f>+(Table134[[#This Row],[OPENING ]]+Table134[[#This Row],[RECEIPTS]]+Table134[[#This Row],[RETURNS]])-(Table134[[#This Row],[ISSUES]]+Table134[[#This Row],[EXCHANGED]]+Table134[[#This Row],[SALES]])</f>
        <v>0</v>
      </c>
      <c r="I65" s="53">
        <v>0</v>
      </c>
      <c r="J65" s="58">
        <f>+Table134[[#This Row],[PHYSICAL]]-Table134[[#This Row],[THEORETICAL]]</f>
        <v>0</v>
      </c>
      <c r="K65" s="53">
        <f>+Table134[[#This Row],[RECEIPTS]]</f>
        <v>0</v>
      </c>
      <c r="L65" s="54">
        <f>+Table134[[#This Row],[RETURNS]]</f>
        <v>0</v>
      </c>
      <c r="M65" s="55">
        <f>+Table134[[#This Row],[EXCHANGED]]</f>
        <v>0</v>
      </c>
      <c r="N65" s="52">
        <f>+Table134[[#This Row],[SALES]]</f>
        <v>0</v>
      </c>
      <c r="O65" s="276">
        <f>+Table134[[#This Row],[ISSUES]]</f>
        <v>0</v>
      </c>
      <c r="P65" s="53">
        <f>Table134[[#This Row],[RECEIPTS TO]]/30</f>
        <v>0</v>
      </c>
      <c r="Q65" s="54">
        <f>+Table134[[#This Row],[RETURNS ]]/30</f>
        <v>0</v>
      </c>
      <c r="R65" s="55">
        <f>+Table134[[#This Row],[EXCHANGED TO]]/30</f>
        <v>0</v>
      </c>
      <c r="S65" s="52">
        <f>+Table134[[#This Row],[SALES TO]]/30</f>
        <v>0</v>
      </c>
      <c r="T65" s="276">
        <f>+Table134[[#This Row],[ISSUES TO]]/30</f>
        <v>0</v>
      </c>
      <c r="U65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66" spans="1:21" x14ac:dyDescent="0.25">
      <c r="A66" s="72" t="s">
        <v>39</v>
      </c>
      <c r="B66" s="52">
        <f>'DAY1'!H66</f>
        <v>0</v>
      </c>
      <c r="C66" s="53">
        <f>'DAY1'!C66+'DAY2'!C66+'DAY3'!C66+'DAY4'!C66+'DAY5'!C66+'DAY6'!C66+'DAY7'!C66+'DAY8'!C66+'DAY9'!C66+'DAY10'!C66+'DAY11'!C66+'DAY12'!C66+'DAY13'!C66+'DAY14'!C66+'DAY15'!C66+'DAY16'!C66+'DAY17'!C66+'DAY18'!C66+'DAY19'!C66+'DAY20'!C66+'DAY21'!C66+'DAY22'!C66+'DAY23'!C66+'DAY24'!C66+'DAY25'!C66+'DAY26'!C66+'DAY27'!C66+'DAY28'!C66+'DAY29'!C66+'DAY30'!C66</f>
        <v>0</v>
      </c>
      <c r="D66" s="54">
        <f>'DAY1'!D66+'DAY2'!D66+'DAY3'!D66+'DAY4'!D66+'DAY5'!D66+'DAY6'!D66+'DAY7'!D66+'DAY8'!D66+'DAY9'!D66+'DAY10'!D66+'DAY11'!D66+'DAY12'!D66+'DAY13'!D66+'DAY14'!D66+'DAY15'!D66+'DAY16'!D66+'DAY17'!D66+'DAY18'!D66+'DAY19'!D66+'DAY20'!D66+'DAY21'!D66+'DAY22'!D66+'DAY23'!D66+'DAY24'!D66+'DAY25'!D66+'DAY26'!D66+'DAY27'!D66+'DAY28'!D66+'DAY29'!D66+'DAY30'!D66</f>
        <v>0</v>
      </c>
      <c r="E66" s="55">
        <f>'DAY1'!E66+'DAY2'!E66+'DAY3'!E66+'DAY4'!E66+'DAY5'!E66+'DAY6'!E66+'DAY7'!E66+'DAY8'!E66+'DAY9'!E66+'DAY10'!E66+'DAY11'!E66+'DAY12'!E66+'DAY13'!E66+'DAY14'!E66+'DAY15'!E66+'DAY16'!E66+'DAY17'!E66+'DAY18'!E66+'DAY19'!E66+'DAY20'!E66+'DAY21'!E66+'DAY22'!E66+'DAY23'!E66+'DAY24'!E66+'DAY25'!E66+'DAY26'!E66+'DAY27'!E66+'DAY28'!E66+'DAY29'!E66+'DAY30'!E66</f>
        <v>0</v>
      </c>
      <c r="F66" s="52">
        <f>'DAY1'!F66+'DAY2'!F66+'DAY3'!F66+'DAY4'!F66+'DAY5'!F66+'DAY6'!F66+'DAY7'!F66+'DAY8'!F66+'DAY9'!F66+'DAY10'!F66+'DAY11'!F66+'DAY12'!F66+'DAY13'!F66+'DAY14'!F66+'DAY15'!F66+'DAY16'!F66+'DAY17'!F66+'DAY18'!F66+'DAY19'!F66+'DAY20'!F66+'DAY21'!F66+'DAY22'!F66+'DAY23'!F66+'DAY24'!F66+'DAY25'!F66+'DAY26'!F66+'DAY27'!F66+'DAY28'!F66+'DAY29'!F66+'DAY30'!F66</f>
        <v>0</v>
      </c>
      <c r="G66" s="276">
        <f>'DAY1'!G66+'DAY2'!G66+'DAY3'!G66+'DAY4'!G66+'DAY5'!G66+'DAY6'!G66+'DAY7'!G66+'DAY8'!G66+'DAY9'!G66+'DAY10'!G66+'DAY11'!G66+'DAY12'!G66+'DAY13'!G66+'DAY14'!G66+'DAY15'!G66+'DAY16'!G66+'DAY17'!G66+'DAY18'!G66+'DAY19'!G66+'DAY20'!G66+'DAY21'!G66+'DAY22'!G66+'DAY23'!G66+'DAY24'!G66+'DAY25'!G66+'DAY26'!G66+'DAY27'!G66+'DAY28'!G66+'DAY29'!G66+'DAY30'!G66</f>
        <v>0</v>
      </c>
      <c r="H66" s="54">
        <f>+(Table134[[#This Row],[OPENING ]]+Table134[[#This Row],[RECEIPTS]]+Table134[[#This Row],[RETURNS]])-(Table134[[#This Row],[ISSUES]]+Table134[[#This Row],[EXCHANGED]]+Table134[[#This Row],[SALES]])</f>
        <v>0</v>
      </c>
      <c r="I66" s="53">
        <v>0</v>
      </c>
      <c r="J66" s="58">
        <f>+Table134[[#This Row],[PHYSICAL]]-Table134[[#This Row],[THEORETICAL]]</f>
        <v>0</v>
      </c>
      <c r="K66" s="53">
        <f>+Table134[[#This Row],[RECEIPTS]]</f>
        <v>0</v>
      </c>
      <c r="L66" s="54">
        <f>+Table134[[#This Row],[RETURNS]]</f>
        <v>0</v>
      </c>
      <c r="M66" s="55">
        <f>+Table134[[#This Row],[EXCHANGED]]</f>
        <v>0</v>
      </c>
      <c r="N66" s="52">
        <f>+Table134[[#This Row],[SALES]]</f>
        <v>0</v>
      </c>
      <c r="O66" s="276">
        <f>+Table134[[#This Row],[ISSUES]]</f>
        <v>0</v>
      </c>
      <c r="P66" s="53">
        <f>Table134[[#This Row],[RECEIPTS TO]]/30</f>
        <v>0</v>
      </c>
      <c r="Q66" s="54">
        <f>+Table134[[#This Row],[RETURNS ]]/30</f>
        <v>0</v>
      </c>
      <c r="R66" s="55">
        <f>+Table134[[#This Row],[EXCHANGED TO]]/30</f>
        <v>0</v>
      </c>
      <c r="S66" s="52">
        <f>+Table134[[#This Row],[SALES TO]]/30</f>
        <v>0</v>
      </c>
      <c r="T66" s="276">
        <f>+Table134[[#This Row],[ISSUES TO]]/30</f>
        <v>0</v>
      </c>
      <c r="U66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67" spans="1:21" x14ac:dyDescent="0.25">
      <c r="A67" s="72" t="s">
        <v>40</v>
      </c>
      <c r="B67" s="52">
        <f>'DAY1'!H67</f>
        <v>0</v>
      </c>
      <c r="C67" s="53">
        <f>'DAY1'!C67+'DAY2'!C67+'DAY3'!C67+'DAY4'!C67+'DAY5'!C67+'DAY6'!C67+'DAY7'!C67+'DAY8'!C67+'DAY9'!C67+'DAY10'!C67+'DAY11'!C67+'DAY12'!C67+'DAY13'!C67+'DAY14'!C67+'DAY15'!C67+'DAY16'!C67+'DAY17'!C67+'DAY18'!C67+'DAY19'!C67+'DAY20'!C67+'DAY21'!C67+'DAY22'!C67+'DAY23'!C67+'DAY24'!C67+'DAY25'!C67+'DAY26'!C67+'DAY27'!C67+'DAY28'!C67+'DAY29'!C67+'DAY30'!C67</f>
        <v>0</v>
      </c>
      <c r="D67" s="54">
        <f>'DAY1'!D67+'DAY2'!D67+'DAY3'!D67+'DAY4'!D67+'DAY5'!D67+'DAY6'!D67+'DAY7'!D67+'DAY8'!D67+'DAY9'!D67+'DAY10'!D67+'DAY11'!D67+'DAY12'!D67+'DAY13'!D67+'DAY14'!D67+'DAY15'!D67+'DAY16'!D67+'DAY17'!D67+'DAY18'!D67+'DAY19'!D67+'DAY20'!D67+'DAY21'!D67+'DAY22'!D67+'DAY23'!D67+'DAY24'!D67+'DAY25'!D67+'DAY26'!D67+'DAY27'!D67+'DAY28'!D67+'DAY29'!D67+'DAY30'!D67</f>
        <v>0</v>
      </c>
      <c r="E67" s="55">
        <f>'DAY1'!E67+'DAY2'!E67+'DAY3'!E67+'DAY4'!E67+'DAY5'!E67+'DAY6'!E67+'DAY7'!E67+'DAY8'!E67+'DAY9'!E67+'DAY10'!E67+'DAY11'!E67+'DAY12'!E67+'DAY13'!E67+'DAY14'!E67+'DAY15'!E67+'DAY16'!E67+'DAY17'!E67+'DAY18'!E67+'DAY19'!E67+'DAY20'!E67+'DAY21'!E67+'DAY22'!E67+'DAY23'!E67+'DAY24'!E67+'DAY25'!E67+'DAY26'!E67+'DAY27'!E67+'DAY28'!E67+'DAY29'!E67+'DAY30'!E67</f>
        <v>0</v>
      </c>
      <c r="F67" s="52">
        <f>'DAY1'!F67+'DAY2'!F67+'DAY3'!F67+'DAY4'!F67+'DAY5'!F67+'DAY6'!F67+'DAY7'!F67+'DAY8'!F67+'DAY9'!F67+'DAY10'!F67+'DAY11'!F67+'DAY12'!F67+'DAY13'!F67+'DAY14'!F67+'DAY15'!F67+'DAY16'!F67+'DAY17'!F67+'DAY18'!F67+'DAY19'!F67+'DAY20'!F67+'DAY21'!F67+'DAY22'!F67+'DAY23'!F67+'DAY24'!F67+'DAY25'!F67+'DAY26'!F67+'DAY27'!F67+'DAY28'!F67+'DAY29'!F67+'DAY30'!F67</f>
        <v>0</v>
      </c>
      <c r="G67" s="276">
        <f>'DAY1'!G67+'DAY2'!G67+'DAY3'!G67+'DAY4'!G67+'DAY5'!G67+'DAY6'!G67+'DAY7'!G67+'DAY8'!G67+'DAY9'!G67+'DAY10'!G67+'DAY11'!G67+'DAY12'!G67+'DAY13'!G67+'DAY14'!G67+'DAY15'!G67+'DAY16'!G67+'DAY17'!G67+'DAY18'!G67+'DAY19'!G67+'DAY20'!G67+'DAY21'!G67+'DAY22'!G67+'DAY23'!G67+'DAY24'!G67+'DAY25'!G67+'DAY26'!G67+'DAY27'!G67+'DAY28'!G67+'DAY29'!G67+'DAY30'!G67</f>
        <v>0</v>
      </c>
      <c r="H67" s="54">
        <f>+(Table134[[#This Row],[OPENING ]]+Table134[[#This Row],[RECEIPTS]]+Table134[[#This Row],[RETURNS]])-(Table134[[#This Row],[ISSUES]]+Table134[[#This Row],[EXCHANGED]]+Table134[[#This Row],[SALES]])</f>
        <v>0</v>
      </c>
      <c r="I67" s="53">
        <v>0</v>
      </c>
      <c r="J67" s="58">
        <f>+Table134[[#This Row],[PHYSICAL]]-Table134[[#This Row],[THEORETICAL]]</f>
        <v>0</v>
      </c>
      <c r="K67" s="53">
        <f>+Table134[[#This Row],[RECEIPTS]]</f>
        <v>0</v>
      </c>
      <c r="L67" s="54">
        <f>+Table134[[#This Row],[RETURNS]]</f>
        <v>0</v>
      </c>
      <c r="M67" s="55">
        <f>+Table134[[#This Row],[EXCHANGED]]</f>
        <v>0</v>
      </c>
      <c r="N67" s="52">
        <f>+Table134[[#This Row],[SALES]]</f>
        <v>0</v>
      </c>
      <c r="O67" s="276">
        <f>+Table134[[#This Row],[ISSUES]]</f>
        <v>0</v>
      </c>
      <c r="P67" s="53">
        <f>Table134[[#This Row],[RECEIPTS TO]]/30</f>
        <v>0</v>
      </c>
      <c r="Q67" s="54">
        <f>+Table134[[#This Row],[RETURNS ]]/30</f>
        <v>0</v>
      </c>
      <c r="R67" s="55">
        <f>+Table134[[#This Row],[EXCHANGED TO]]/30</f>
        <v>0</v>
      </c>
      <c r="S67" s="52">
        <f>+Table134[[#This Row],[SALES TO]]/30</f>
        <v>0</v>
      </c>
      <c r="T67" s="276">
        <f>+Table134[[#This Row],[ISSUES TO]]/30</f>
        <v>0</v>
      </c>
      <c r="U67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68" spans="1:21" x14ac:dyDescent="0.25">
      <c r="A68" s="72" t="s">
        <v>193</v>
      </c>
      <c r="B68" s="52">
        <f>'DAY1'!H68</f>
        <v>3159.8</v>
      </c>
      <c r="C68" s="53">
        <f>'DAY1'!C68+'DAY2'!C68+'DAY3'!C68+'DAY4'!C68+'DAY5'!C68+'DAY6'!C68+'DAY7'!C68+'DAY8'!C68+'DAY9'!C68+'DAY10'!C68+'DAY11'!C68+'DAY12'!C68+'DAY13'!C68+'DAY14'!C68+'DAY15'!C68+'DAY16'!C68+'DAY17'!C68+'DAY18'!C68+'DAY19'!C68+'DAY20'!C68+'DAY21'!C68+'DAY22'!C68+'DAY23'!C68+'DAY24'!C68+'DAY25'!C68+'DAY26'!C68+'DAY27'!C68+'DAY28'!C68+'DAY29'!C68+'DAY30'!C68</f>
        <v>800</v>
      </c>
      <c r="D68" s="54">
        <f>'DAY1'!D68+'DAY2'!D68+'DAY3'!D68+'DAY4'!D68+'DAY5'!D68+'DAY6'!D68+'DAY7'!D68+'DAY8'!D68+'DAY9'!D68+'DAY10'!D68+'DAY11'!D68+'DAY12'!D68+'DAY13'!D68+'DAY14'!D68+'DAY15'!D68+'DAY16'!D68+'DAY17'!D68+'DAY18'!D68+'DAY19'!D68+'DAY20'!D68+'DAY21'!D68+'DAY22'!D68+'DAY23'!D68+'DAY24'!D68+'DAY25'!D68+'DAY26'!D68+'DAY27'!D68+'DAY28'!D68+'DAY29'!D68+'DAY30'!D68</f>
        <v>18.600000000000001</v>
      </c>
      <c r="E68" s="55">
        <f>'DAY1'!E68+'DAY2'!E68+'DAY3'!E68+'DAY4'!E68+'DAY5'!E68+'DAY6'!E68+'DAY7'!E68+'DAY8'!E68+'DAY9'!E68+'DAY10'!E68+'DAY11'!E68+'DAY12'!E68+'DAY13'!E68+'DAY14'!E68+'DAY15'!E68+'DAY16'!E68+'DAY17'!E68+'DAY18'!E68+'DAY19'!E68+'DAY20'!E68+'DAY21'!E68+'DAY22'!E68+'DAY23'!E68+'DAY24'!E68+'DAY25'!E68+'DAY26'!E68+'DAY27'!E68+'DAY28'!E68+'DAY29'!E68+'DAY30'!E68</f>
        <v>0</v>
      </c>
      <c r="F68" s="52">
        <f>'DAY1'!F68+'DAY2'!F68+'DAY3'!F68+'DAY4'!F68+'DAY5'!F68+'DAY6'!F68+'DAY7'!F68+'DAY8'!F68+'DAY9'!F68+'DAY10'!F68+'DAY11'!F68+'DAY12'!F68+'DAY13'!F68+'DAY14'!F68+'DAY15'!F68+'DAY16'!F68+'DAY17'!F68+'DAY18'!F68+'DAY19'!F68+'DAY20'!F68+'DAY21'!F68+'DAY22'!F68+'DAY23'!F68+'DAY24'!F68+'DAY25'!F68+'DAY26'!F68+'DAY27'!F68+'DAY28'!F68+'DAY29'!F68+'DAY30'!F68</f>
        <v>0</v>
      </c>
      <c r="G68" s="276">
        <f>'DAY1'!G68+'DAY2'!G68+'DAY3'!G68+'DAY4'!G68+'DAY5'!G68+'DAY6'!G68+'DAY7'!G68+'DAY8'!G68+'DAY9'!G68+'DAY10'!G68+'DAY11'!G68+'DAY12'!G68+'DAY13'!G68+'DAY14'!G68+'DAY15'!G68+'DAY16'!G68+'DAY17'!G68+'DAY18'!G68+'DAY19'!G68+'DAY20'!G68+'DAY21'!G68+'DAY22'!G68+'DAY23'!G68+'DAY24'!G68+'DAY25'!G68+'DAY26'!G68+'DAY27'!G68+'DAY28'!G68+'DAY29'!G68+'DAY30'!G68</f>
        <v>590</v>
      </c>
      <c r="H68" s="54">
        <f>+(Table134[[#This Row],[OPENING ]]+Table134[[#This Row],[RECEIPTS]]+Table134[[#This Row],[RETURNS]])-(Table134[[#This Row],[ISSUES]]+Table134[[#This Row],[EXCHANGED]]+Table134[[#This Row],[SALES]])</f>
        <v>3388.4</v>
      </c>
      <c r="I68" s="53">
        <v>0</v>
      </c>
      <c r="J68" s="58">
        <f>+Table134[[#This Row],[PHYSICAL]]-Table134[[#This Row],[THEORETICAL]]</f>
        <v>-3388.4</v>
      </c>
      <c r="K68" s="53">
        <f>+Table134[[#This Row],[RECEIPTS]]</f>
        <v>800</v>
      </c>
      <c r="L68" s="54">
        <f>+Table134[[#This Row],[RETURNS]]</f>
        <v>18.600000000000001</v>
      </c>
      <c r="M68" s="55">
        <f>+Table134[[#This Row],[EXCHANGED]]</f>
        <v>0</v>
      </c>
      <c r="N68" s="52">
        <f>+Table134[[#This Row],[SALES]]</f>
        <v>0</v>
      </c>
      <c r="O68" s="276">
        <f>+Table134[[#This Row],[ISSUES]]</f>
        <v>590</v>
      </c>
      <c r="P68" s="53">
        <f>Table134[[#This Row],[RECEIPTS TO]]/30</f>
        <v>26.666666666666668</v>
      </c>
      <c r="Q68" s="54">
        <f>+Table134[[#This Row],[RETURNS ]]/30</f>
        <v>0.62</v>
      </c>
      <c r="R68" s="55">
        <f>+Table134[[#This Row],[EXCHANGED TO]]/30</f>
        <v>0</v>
      </c>
      <c r="S68" s="52">
        <f>+Table134[[#This Row],[SALES TO]]/30</f>
        <v>0</v>
      </c>
      <c r="T68" s="276">
        <f>+Table134[[#This Row],[ISSUES TO]]/30</f>
        <v>19.666666666666668</v>
      </c>
      <c r="U68" s="62">
        <f>IFERROR(Table134[[#This Row],[THEORETICAL]]/(Table134[[#This Row],[AVE RECEIPTS]]+Table134[[#This Row],[AVE RETURNS]]+Table134[[#This Row],[AVE EXCHANGED]]+Table134[[#This Row],[AVE SALES]]+Table134[[#This Row],[AVE ISSUES]]),0)</f>
        <v>72.165270481328974</v>
      </c>
    </row>
    <row r="69" spans="1:21" x14ac:dyDescent="0.25">
      <c r="A69" s="72" t="s">
        <v>41</v>
      </c>
      <c r="B69" s="52">
        <f>'DAY1'!H69</f>
        <v>0</v>
      </c>
      <c r="C69" s="53">
        <f>'DAY1'!C69+'DAY2'!C69+'DAY3'!C69+'DAY4'!C69+'DAY5'!C69+'DAY6'!C69+'DAY7'!C69+'DAY8'!C69+'DAY9'!C69+'DAY10'!C69+'DAY11'!C69+'DAY12'!C69+'DAY13'!C69+'DAY14'!C69+'DAY15'!C69+'DAY16'!C69+'DAY17'!C69+'DAY18'!C69+'DAY19'!C69+'DAY20'!C69+'DAY21'!C69+'DAY22'!C69+'DAY23'!C69+'DAY24'!C69+'DAY25'!C69+'DAY26'!C69+'DAY27'!C69+'DAY28'!C69+'DAY29'!C69+'DAY30'!C69</f>
        <v>0</v>
      </c>
      <c r="D69" s="54">
        <f>'DAY1'!D69+'DAY2'!D69+'DAY3'!D69+'DAY4'!D69+'DAY5'!D69+'DAY6'!D69+'DAY7'!D69+'DAY8'!D69+'DAY9'!D69+'DAY10'!D69+'DAY11'!D69+'DAY12'!D69+'DAY13'!D69+'DAY14'!D69+'DAY15'!D69+'DAY16'!D69+'DAY17'!D69+'DAY18'!D69+'DAY19'!D69+'DAY20'!D69+'DAY21'!D69+'DAY22'!D69+'DAY23'!D69+'DAY24'!D69+'DAY25'!D69+'DAY26'!D69+'DAY27'!D69+'DAY28'!D69+'DAY29'!D69+'DAY30'!D69</f>
        <v>0</v>
      </c>
      <c r="E69" s="55">
        <f>'DAY1'!E69+'DAY2'!E69+'DAY3'!E69+'DAY4'!E69+'DAY5'!E69+'DAY6'!E69+'DAY7'!E69+'DAY8'!E69+'DAY9'!E69+'DAY10'!E69+'DAY11'!E69+'DAY12'!E69+'DAY13'!E69+'DAY14'!E69+'DAY15'!E69+'DAY16'!E69+'DAY17'!E69+'DAY18'!E69+'DAY19'!E69+'DAY20'!E69+'DAY21'!E69+'DAY22'!E69+'DAY23'!E69+'DAY24'!E69+'DAY25'!E69+'DAY26'!E69+'DAY27'!E69+'DAY28'!E69+'DAY29'!E69+'DAY30'!E69</f>
        <v>0</v>
      </c>
      <c r="F69" s="52">
        <f>'DAY1'!F69+'DAY2'!F69+'DAY3'!F69+'DAY4'!F69+'DAY5'!F69+'DAY6'!F69+'DAY7'!F69+'DAY8'!F69+'DAY9'!F69+'DAY10'!F69+'DAY11'!F69+'DAY12'!F69+'DAY13'!F69+'DAY14'!F69+'DAY15'!F69+'DAY16'!F69+'DAY17'!F69+'DAY18'!F69+'DAY19'!F69+'DAY20'!F69+'DAY21'!F69+'DAY22'!F69+'DAY23'!F69+'DAY24'!F69+'DAY25'!F69+'DAY26'!F69+'DAY27'!F69+'DAY28'!F69+'DAY29'!F69+'DAY30'!F69</f>
        <v>0</v>
      </c>
      <c r="G69" s="276">
        <f>'DAY1'!G69+'DAY2'!G69+'DAY3'!G69+'DAY4'!G69+'DAY5'!G69+'DAY6'!G69+'DAY7'!G69+'DAY8'!G69+'DAY9'!G69+'DAY10'!G69+'DAY11'!G69+'DAY12'!G69+'DAY13'!G69+'DAY14'!G69+'DAY15'!G69+'DAY16'!G69+'DAY17'!G69+'DAY18'!G69+'DAY19'!G69+'DAY20'!G69+'DAY21'!G69+'DAY22'!G69+'DAY23'!G69+'DAY24'!G69+'DAY25'!G69+'DAY26'!G69+'DAY27'!G69+'DAY28'!G69+'DAY29'!G69+'DAY30'!G69</f>
        <v>0</v>
      </c>
      <c r="H69" s="54">
        <f>+(Table134[[#This Row],[OPENING ]]+Table134[[#This Row],[RECEIPTS]]+Table134[[#This Row],[RETURNS]])-(Table134[[#This Row],[ISSUES]]+Table134[[#This Row],[EXCHANGED]]+Table134[[#This Row],[SALES]])</f>
        <v>0</v>
      </c>
      <c r="I69" s="53">
        <v>0</v>
      </c>
      <c r="J69" s="58">
        <f>+Table134[[#This Row],[PHYSICAL]]-Table134[[#This Row],[THEORETICAL]]</f>
        <v>0</v>
      </c>
      <c r="K69" s="53">
        <f>+Table134[[#This Row],[RECEIPTS]]</f>
        <v>0</v>
      </c>
      <c r="L69" s="54">
        <f>+Table134[[#This Row],[RETURNS]]</f>
        <v>0</v>
      </c>
      <c r="M69" s="55">
        <f>+Table134[[#This Row],[EXCHANGED]]</f>
        <v>0</v>
      </c>
      <c r="N69" s="52">
        <f>+Table134[[#This Row],[SALES]]</f>
        <v>0</v>
      </c>
      <c r="O69" s="276">
        <f>+Table134[[#This Row],[ISSUES]]</f>
        <v>0</v>
      </c>
      <c r="P69" s="53">
        <f>Table134[[#This Row],[RECEIPTS TO]]/30</f>
        <v>0</v>
      </c>
      <c r="Q69" s="54">
        <f>+Table134[[#This Row],[RETURNS ]]/30</f>
        <v>0</v>
      </c>
      <c r="R69" s="55">
        <f>+Table134[[#This Row],[EXCHANGED TO]]/30</f>
        <v>0</v>
      </c>
      <c r="S69" s="52">
        <f>+Table134[[#This Row],[SALES TO]]/30</f>
        <v>0</v>
      </c>
      <c r="T69" s="276">
        <f>+Table134[[#This Row],[ISSUES TO]]/30</f>
        <v>0</v>
      </c>
      <c r="U69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70" spans="1:21" x14ac:dyDescent="0.25">
      <c r="A70" s="72" t="s">
        <v>144</v>
      </c>
      <c r="B70" s="52">
        <f>'DAY1'!H70</f>
        <v>0</v>
      </c>
      <c r="C70" s="53">
        <f>'DAY1'!C70+'DAY2'!C70+'DAY3'!C70+'DAY4'!C70+'DAY5'!C70+'DAY6'!C70+'DAY7'!C70+'DAY8'!C70+'DAY9'!C70+'DAY10'!C70+'DAY11'!C70+'DAY12'!C70+'DAY13'!C70+'DAY14'!C70+'DAY15'!C70+'DAY16'!C70+'DAY17'!C70+'DAY18'!C70+'DAY19'!C70+'DAY20'!C70+'DAY21'!C70+'DAY22'!C70+'DAY23'!C70+'DAY24'!C70+'DAY25'!C70+'DAY26'!C70+'DAY27'!C70+'DAY28'!C70+'DAY29'!C70+'DAY30'!C70</f>
        <v>0</v>
      </c>
      <c r="D70" s="54">
        <f>'DAY1'!D70+'DAY2'!D70+'DAY3'!D70+'DAY4'!D70+'DAY5'!D70+'DAY6'!D70+'DAY7'!D70+'DAY8'!D70+'DAY9'!D70+'DAY10'!D70+'DAY11'!D70+'DAY12'!D70+'DAY13'!D70+'DAY14'!D70+'DAY15'!D70+'DAY16'!D70+'DAY17'!D70+'DAY18'!D70+'DAY19'!D70+'DAY20'!D70+'DAY21'!D70+'DAY22'!D70+'DAY23'!D70+'DAY24'!D70+'DAY25'!D70+'DAY26'!D70+'DAY27'!D70+'DAY28'!D70+'DAY29'!D70+'DAY30'!D70</f>
        <v>0</v>
      </c>
      <c r="E70" s="55">
        <f>'DAY1'!E70+'DAY2'!E70+'DAY3'!E70+'DAY4'!E70+'DAY5'!E70+'DAY6'!E70+'DAY7'!E70+'DAY8'!E70+'DAY9'!E70+'DAY10'!E70+'DAY11'!E70+'DAY12'!E70+'DAY13'!E70+'DAY14'!E70+'DAY15'!E70+'DAY16'!E70+'DAY17'!E70+'DAY18'!E70+'DAY19'!E70+'DAY20'!E70+'DAY21'!E70+'DAY22'!E70+'DAY23'!E70+'DAY24'!E70+'DAY25'!E70+'DAY26'!E70+'DAY27'!E70+'DAY28'!E70+'DAY29'!E70+'DAY30'!E70</f>
        <v>0</v>
      </c>
      <c r="F70" s="52">
        <f>'DAY1'!F70+'DAY2'!F70+'DAY3'!F70+'DAY4'!F70+'DAY5'!F70+'DAY6'!F70+'DAY7'!F70+'DAY8'!F70+'DAY9'!F70+'DAY10'!F70+'DAY11'!F70+'DAY12'!F70+'DAY13'!F70+'DAY14'!F70+'DAY15'!F70+'DAY16'!F70+'DAY17'!F70+'DAY18'!F70+'DAY19'!F70+'DAY20'!F70+'DAY21'!F70+'DAY22'!F70+'DAY23'!F70+'DAY24'!F70+'DAY25'!F70+'DAY26'!F70+'DAY27'!F70+'DAY28'!F70+'DAY29'!F70+'DAY30'!F70</f>
        <v>0</v>
      </c>
      <c r="G70" s="276">
        <f>'DAY1'!G70+'DAY2'!G70+'DAY3'!G70+'DAY4'!G70+'DAY5'!G70+'DAY6'!G70+'DAY7'!G70+'DAY8'!G70+'DAY9'!G70+'DAY10'!G70+'DAY11'!G70+'DAY12'!G70+'DAY13'!G70+'DAY14'!G70+'DAY15'!G70+'DAY16'!G70+'DAY17'!G70+'DAY18'!G70+'DAY19'!G70+'DAY20'!G70+'DAY21'!G70+'DAY22'!G70+'DAY23'!G70+'DAY24'!G70+'DAY25'!G70+'DAY26'!G70+'DAY27'!G70+'DAY28'!G70+'DAY29'!G70+'DAY30'!G70</f>
        <v>0</v>
      </c>
      <c r="H70" s="54">
        <f>+(Table134[[#This Row],[OPENING ]]+Table134[[#This Row],[RECEIPTS]]+Table134[[#This Row],[RETURNS]])-(Table134[[#This Row],[ISSUES]]+Table134[[#This Row],[EXCHANGED]]+Table134[[#This Row],[SALES]])</f>
        <v>0</v>
      </c>
      <c r="I70" s="53">
        <v>0</v>
      </c>
      <c r="J70" s="58">
        <f>+Table134[[#This Row],[PHYSICAL]]-Table134[[#This Row],[THEORETICAL]]</f>
        <v>0</v>
      </c>
      <c r="K70" s="53">
        <f>+Table134[[#This Row],[RECEIPTS]]</f>
        <v>0</v>
      </c>
      <c r="L70" s="54">
        <f>+Table134[[#This Row],[RETURNS]]</f>
        <v>0</v>
      </c>
      <c r="M70" s="55">
        <f>+Table134[[#This Row],[EXCHANGED]]</f>
        <v>0</v>
      </c>
      <c r="N70" s="52">
        <f>+Table134[[#This Row],[SALES]]</f>
        <v>0</v>
      </c>
      <c r="O70" s="276">
        <f>+Table134[[#This Row],[ISSUES]]</f>
        <v>0</v>
      </c>
      <c r="P70" s="53">
        <f>Table134[[#This Row],[RECEIPTS TO]]/30</f>
        <v>0</v>
      </c>
      <c r="Q70" s="54">
        <f>+Table134[[#This Row],[RETURNS ]]/30</f>
        <v>0</v>
      </c>
      <c r="R70" s="55">
        <f>+Table134[[#This Row],[EXCHANGED TO]]/30</f>
        <v>0</v>
      </c>
      <c r="S70" s="52">
        <f>+Table134[[#This Row],[SALES TO]]/30</f>
        <v>0</v>
      </c>
      <c r="T70" s="276">
        <f>+Table134[[#This Row],[ISSUES TO]]/30</f>
        <v>0</v>
      </c>
      <c r="U70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71" spans="1:21" x14ac:dyDescent="0.25">
      <c r="A71" s="72" t="s">
        <v>204</v>
      </c>
      <c r="B71" s="52">
        <f>'DAY1'!H71</f>
        <v>0</v>
      </c>
      <c r="C71" s="53">
        <f>'DAY1'!C71+'DAY2'!C71+'DAY3'!C71+'DAY4'!C71+'DAY5'!C71+'DAY6'!C71+'DAY7'!C71+'DAY8'!C71+'DAY9'!C71+'DAY10'!C71+'DAY11'!C71+'DAY12'!C71+'DAY13'!C71+'DAY14'!C71+'DAY15'!C71+'DAY16'!C71+'DAY17'!C71+'DAY18'!C71+'DAY19'!C71+'DAY20'!C71+'DAY21'!C71+'DAY22'!C71+'DAY23'!C71+'DAY24'!C71+'DAY25'!C71+'DAY26'!C71+'DAY27'!C71+'DAY28'!C71+'DAY29'!C71+'DAY30'!C71</f>
        <v>0</v>
      </c>
      <c r="D71" s="54">
        <f>'DAY1'!D71+'DAY2'!D71+'DAY3'!D71+'DAY4'!D71+'DAY5'!D71+'DAY6'!D71+'DAY7'!D71+'DAY8'!D71+'DAY9'!D71+'DAY10'!D71+'DAY11'!D71+'DAY12'!D71+'DAY13'!D71+'DAY14'!D71+'DAY15'!D71+'DAY16'!D71+'DAY17'!D71+'DAY18'!D71+'DAY19'!D71+'DAY20'!D71+'DAY21'!D71+'DAY22'!D71+'DAY23'!D71+'DAY24'!D71+'DAY25'!D71+'DAY26'!D71+'DAY27'!D71+'DAY28'!D71+'DAY29'!D71+'DAY30'!D71</f>
        <v>0</v>
      </c>
      <c r="E71" s="55">
        <f>'DAY1'!E71+'DAY2'!E71+'DAY3'!E71+'DAY4'!E71+'DAY5'!E71+'DAY6'!E71+'DAY7'!E71+'DAY8'!E71+'DAY9'!E71+'DAY10'!E71+'DAY11'!E71+'DAY12'!E71+'DAY13'!E71+'DAY14'!E71+'DAY15'!E71+'DAY16'!E71+'DAY17'!E71+'DAY18'!E71+'DAY19'!E71+'DAY20'!E71+'DAY21'!E71+'DAY22'!E71+'DAY23'!E71+'DAY24'!E71+'DAY25'!E71+'DAY26'!E71+'DAY27'!E71+'DAY28'!E71+'DAY29'!E71+'DAY30'!E71</f>
        <v>0</v>
      </c>
      <c r="F71" s="52">
        <f>'DAY1'!F71+'DAY2'!F71+'DAY3'!F71+'DAY4'!F71+'DAY5'!F71+'DAY6'!F71+'DAY7'!F71+'DAY8'!F71+'DAY9'!F71+'DAY10'!F71+'DAY11'!F71+'DAY12'!F71+'DAY13'!F71+'DAY14'!F71+'DAY15'!F71+'DAY16'!F71+'DAY17'!F71+'DAY18'!F71+'DAY19'!F71+'DAY20'!F71+'DAY21'!F71+'DAY22'!F71+'DAY23'!F71+'DAY24'!F71+'DAY25'!F71+'DAY26'!F71+'DAY27'!F71+'DAY28'!F71+'DAY29'!F71+'DAY30'!F71</f>
        <v>0</v>
      </c>
      <c r="G71" s="276">
        <f>'DAY1'!G71+'DAY2'!G71+'DAY3'!G71+'DAY4'!G71+'DAY5'!G71+'DAY6'!G71+'DAY7'!G71+'DAY8'!G71+'DAY9'!G71+'DAY10'!G71+'DAY11'!G71+'DAY12'!G71+'DAY13'!G71+'DAY14'!G71+'DAY15'!G71+'DAY16'!G71+'DAY17'!G71+'DAY18'!G71+'DAY19'!G71+'DAY20'!G71+'DAY21'!G71+'DAY22'!G71+'DAY23'!G71+'DAY24'!G71+'DAY25'!G71+'DAY26'!G71+'DAY27'!G71+'DAY28'!G71+'DAY29'!G71+'DAY30'!G71</f>
        <v>0</v>
      </c>
      <c r="H71" s="54">
        <f>+(Table134[[#This Row],[OPENING ]]+Table134[[#This Row],[RECEIPTS]]+Table134[[#This Row],[RETURNS]])-(Table134[[#This Row],[ISSUES]]+Table134[[#This Row],[EXCHANGED]]+Table134[[#This Row],[SALES]])</f>
        <v>0</v>
      </c>
      <c r="I71" s="53">
        <v>0</v>
      </c>
      <c r="J71" s="58">
        <f>+Table134[[#This Row],[PHYSICAL]]-Table134[[#This Row],[THEORETICAL]]</f>
        <v>0</v>
      </c>
      <c r="K71" s="53">
        <f>+Table134[[#This Row],[RECEIPTS]]</f>
        <v>0</v>
      </c>
      <c r="L71" s="54">
        <f>+Table134[[#This Row],[RETURNS]]</f>
        <v>0</v>
      </c>
      <c r="M71" s="55">
        <f>+Table134[[#This Row],[EXCHANGED]]</f>
        <v>0</v>
      </c>
      <c r="N71" s="52">
        <f>+Table134[[#This Row],[SALES]]</f>
        <v>0</v>
      </c>
      <c r="O71" s="276">
        <f>+Table134[[#This Row],[ISSUES]]</f>
        <v>0</v>
      </c>
      <c r="P71" s="53">
        <f>Table134[[#This Row],[RECEIPTS TO]]/30</f>
        <v>0</v>
      </c>
      <c r="Q71" s="54">
        <f>+Table134[[#This Row],[RETURNS ]]/30</f>
        <v>0</v>
      </c>
      <c r="R71" s="55">
        <f>+Table134[[#This Row],[EXCHANGED TO]]/30</f>
        <v>0</v>
      </c>
      <c r="S71" s="52">
        <f>+Table134[[#This Row],[SALES TO]]/30</f>
        <v>0</v>
      </c>
      <c r="T71" s="276">
        <f>+Table134[[#This Row],[ISSUES TO]]/30</f>
        <v>0</v>
      </c>
      <c r="U71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72" spans="1:21" x14ac:dyDescent="0.25">
      <c r="A72" s="72" t="s">
        <v>207</v>
      </c>
      <c r="B72" s="52">
        <f>'DAY1'!H72</f>
        <v>0</v>
      </c>
      <c r="C72" s="53">
        <f>'DAY1'!C72+'DAY2'!C72+'DAY3'!C72+'DAY4'!C72+'DAY5'!C72+'DAY6'!C72+'DAY7'!C72+'DAY8'!C72+'DAY9'!C72+'DAY10'!C72+'DAY11'!C72+'DAY12'!C72+'DAY13'!C72+'DAY14'!C72+'DAY15'!C72+'DAY16'!C72+'DAY17'!C72+'DAY18'!C72+'DAY19'!C72+'DAY20'!C72+'DAY21'!C72+'DAY22'!C72+'DAY23'!C72+'DAY24'!C72+'DAY25'!C72+'DAY26'!C72+'DAY27'!C72+'DAY28'!C72+'DAY29'!C72+'DAY30'!C72</f>
        <v>0</v>
      </c>
      <c r="D72" s="54">
        <f>'DAY1'!D72+'DAY2'!D72+'DAY3'!D72+'DAY4'!D72+'DAY5'!D72+'DAY6'!D72+'DAY7'!D72+'DAY8'!D72+'DAY9'!D72+'DAY10'!D72+'DAY11'!D72+'DAY12'!D72+'DAY13'!D72+'DAY14'!D72+'DAY15'!D72+'DAY16'!D72+'DAY17'!D72+'DAY18'!D72+'DAY19'!D72+'DAY20'!D72+'DAY21'!D72+'DAY22'!D72+'DAY23'!D72+'DAY24'!D72+'DAY25'!D72+'DAY26'!D72+'DAY27'!D72+'DAY28'!D72+'DAY29'!D72+'DAY30'!D72</f>
        <v>0</v>
      </c>
      <c r="E72" s="55">
        <f>'DAY1'!E72+'DAY2'!E72+'DAY3'!E72+'DAY4'!E72+'DAY5'!E72+'DAY6'!E72+'DAY7'!E72+'DAY8'!E72+'DAY9'!E72+'DAY10'!E72+'DAY11'!E72+'DAY12'!E72+'DAY13'!E72+'DAY14'!E72+'DAY15'!E72+'DAY16'!E72+'DAY17'!E72+'DAY18'!E72+'DAY19'!E72+'DAY20'!E72+'DAY21'!E72+'DAY22'!E72+'DAY23'!E72+'DAY24'!E72+'DAY25'!E72+'DAY26'!E72+'DAY27'!E72+'DAY28'!E72+'DAY29'!E72+'DAY30'!E72</f>
        <v>0</v>
      </c>
      <c r="F72" s="52">
        <f>'DAY1'!F72+'DAY2'!F72+'DAY3'!F72+'DAY4'!F72+'DAY5'!F72+'DAY6'!F72+'DAY7'!F72+'DAY8'!F72+'DAY9'!F72+'DAY10'!F72+'DAY11'!F72+'DAY12'!F72+'DAY13'!F72+'DAY14'!F72+'DAY15'!F72+'DAY16'!F72+'DAY17'!F72+'DAY18'!F72+'DAY19'!F72+'DAY20'!F72+'DAY21'!F72+'DAY22'!F72+'DAY23'!F72+'DAY24'!F72+'DAY25'!F72+'DAY26'!F72+'DAY27'!F72+'DAY28'!F72+'DAY29'!F72+'DAY30'!F72</f>
        <v>0</v>
      </c>
      <c r="G72" s="276">
        <f>'DAY1'!G72+'DAY2'!G72+'DAY3'!G72+'DAY4'!G72+'DAY5'!G72+'DAY6'!G72+'DAY7'!G72+'DAY8'!G72+'DAY9'!G72+'DAY10'!G72+'DAY11'!G72+'DAY12'!G72+'DAY13'!G72+'DAY14'!G72+'DAY15'!G72+'DAY16'!G72+'DAY17'!G72+'DAY18'!G72+'DAY19'!G72+'DAY20'!G72+'DAY21'!G72+'DAY22'!G72+'DAY23'!G72+'DAY24'!G72+'DAY25'!G72+'DAY26'!G72+'DAY27'!G72+'DAY28'!G72+'DAY29'!G72+'DAY30'!G72</f>
        <v>0</v>
      </c>
      <c r="H72" s="54">
        <f>+(Table134[[#This Row],[OPENING ]]+Table134[[#This Row],[RECEIPTS]]+Table134[[#This Row],[RETURNS]])-(Table134[[#This Row],[ISSUES]]+Table134[[#This Row],[EXCHANGED]]+Table134[[#This Row],[SALES]])</f>
        <v>0</v>
      </c>
      <c r="I72" s="53">
        <v>0</v>
      </c>
      <c r="J72" s="58">
        <f>+Table134[[#This Row],[PHYSICAL]]-Table134[[#This Row],[THEORETICAL]]</f>
        <v>0</v>
      </c>
      <c r="K72" s="53">
        <f>+Table134[[#This Row],[RECEIPTS]]</f>
        <v>0</v>
      </c>
      <c r="L72" s="54">
        <f>+Table134[[#This Row],[RETURNS]]</f>
        <v>0</v>
      </c>
      <c r="M72" s="55">
        <f>+Table134[[#This Row],[EXCHANGED]]</f>
        <v>0</v>
      </c>
      <c r="N72" s="52">
        <f>+Table134[[#This Row],[SALES]]</f>
        <v>0</v>
      </c>
      <c r="O72" s="276">
        <f>+Table134[[#This Row],[ISSUES]]</f>
        <v>0</v>
      </c>
      <c r="P72" s="53">
        <f>Table134[[#This Row],[RECEIPTS TO]]/30</f>
        <v>0</v>
      </c>
      <c r="Q72" s="54">
        <f>+Table134[[#This Row],[RETURNS ]]/30</f>
        <v>0</v>
      </c>
      <c r="R72" s="55">
        <f>+Table134[[#This Row],[EXCHANGED TO]]/30</f>
        <v>0</v>
      </c>
      <c r="S72" s="52">
        <f>+Table134[[#This Row],[SALES TO]]/30</f>
        <v>0</v>
      </c>
      <c r="T72" s="276">
        <f>+Table134[[#This Row],[ISSUES TO]]/30</f>
        <v>0</v>
      </c>
      <c r="U72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73" spans="1:21" x14ac:dyDescent="0.25">
      <c r="A73" s="72" t="s">
        <v>208</v>
      </c>
      <c r="B73" s="52">
        <f>'DAY1'!H73</f>
        <v>0</v>
      </c>
      <c r="C73" s="53">
        <f>'DAY1'!C73+'DAY2'!C73+'DAY3'!C73+'DAY4'!C73+'DAY5'!C73+'DAY6'!C73+'DAY7'!C73+'DAY8'!C73+'DAY9'!C73+'DAY10'!C73+'DAY11'!C73+'DAY12'!C73+'DAY13'!C73+'DAY14'!C73+'DAY15'!C73+'DAY16'!C73+'DAY17'!C73+'DAY18'!C73+'DAY19'!C73+'DAY20'!C73+'DAY21'!C73+'DAY22'!C73+'DAY23'!C73+'DAY24'!C73+'DAY25'!C73+'DAY26'!C73+'DAY27'!C73+'DAY28'!C73+'DAY29'!C73+'DAY30'!C73</f>
        <v>0</v>
      </c>
      <c r="D73" s="54">
        <f>'DAY1'!D73+'DAY2'!D73+'DAY3'!D73+'DAY4'!D73+'DAY5'!D73+'DAY6'!D73+'DAY7'!D73+'DAY8'!D73+'DAY9'!D73+'DAY10'!D73+'DAY11'!D73+'DAY12'!D73+'DAY13'!D73+'DAY14'!D73+'DAY15'!D73+'DAY16'!D73+'DAY17'!D73+'DAY18'!D73+'DAY19'!D73+'DAY20'!D73+'DAY21'!D73+'DAY22'!D73+'DAY23'!D73+'DAY24'!D73+'DAY25'!D73+'DAY26'!D73+'DAY27'!D73+'DAY28'!D73+'DAY29'!D73+'DAY30'!D73</f>
        <v>0</v>
      </c>
      <c r="E73" s="55">
        <f>'DAY1'!E73+'DAY2'!E73+'DAY3'!E73+'DAY4'!E73+'DAY5'!E73+'DAY6'!E73+'DAY7'!E73+'DAY8'!E73+'DAY9'!E73+'DAY10'!E73+'DAY11'!E73+'DAY12'!E73+'DAY13'!E73+'DAY14'!E73+'DAY15'!E73+'DAY16'!E73+'DAY17'!E73+'DAY18'!E73+'DAY19'!E73+'DAY20'!E73+'DAY21'!E73+'DAY22'!E73+'DAY23'!E73+'DAY24'!E73+'DAY25'!E73+'DAY26'!E73+'DAY27'!E73+'DAY28'!E73+'DAY29'!E73+'DAY30'!E73</f>
        <v>0</v>
      </c>
      <c r="F73" s="52">
        <f>'DAY1'!F73+'DAY2'!F73+'DAY3'!F73+'DAY4'!F73+'DAY5'!F73+'DAY6'!F73+'DAY7'!F73+'DAY8'!F73+'DAY9'!F73+'DAY10'!F73+'DAY11'!F73+'DAY12'!F73+'DAY13'!F73+'DAY14'!F73+'DAY15'!F73+'DAY16'!F73+'DAY17'!F73+'DAY18'!F73+'DAY19'!F73+'DAY20'!F73+'DAY21'!F73+'DAY22'!F73+'DAY23'!F73+'DAY24'!F73+'DAY25'!F73+'DAY26'!F73+'DAY27'!F73+'DAY28'!F73+'DAY29'!F73+'DAY30'!F73</f>
        <v>0</v>
      </c>
      <c r="G73" s="276">
        <f>'DAY1'!G73+'DAY2'!G73+'DAY3'!G73+'DAY4'!G73+'DAY5'!G73+'DAY6'!G73+'DAY7'!G73+'DAY8'!G73+'DAY9'!G73+'DAY10'!G73+'DAY11'!G73+'DAY12'!G73+'DAY13'!G73+'DAY14'!G73+'DAY15'!G73+'DAY16'!G73+'DAY17'!G73+'DAY18'!G73+'DAY19'!G73+'DAY20'!G73+'DAY21'!G73+'DAY22'!G73+'DAY23'!G73+'DAY24'!G73+'DAY25'!G73+'DAY26'!G73+'DAY27'!G73+'DAY28'!G73+'DAY29'!G73+'DAY30'!G73</f>
        <v>0</v>
      </c>
      <c r="H73" s="54">
        <f>+(Table134[[#This Row],[OPENING ]]+Table134[[#This Row],[RECEIPTS]]+Table134[[#This Row],[RETURNS]])-(Table134[[#This Row],[ISSUES]]+Table134[[#This Row],[EXCHANGED]]+Table134[[#This Row],[SALES]])</f>
        <v>0</v>
      </c>
      <c r="I73" s="53">
        <v>0</v>
      </c>
      <c r="J73" s="58">
        <f>+Table134[[#This Row],[PHYSICAL]]-Table134[[#This Row],[THEORETICAL]]</f>
        <v>0</v>
      </c>
      <c r="K73" s="53">
        <f>+Table134[[#This Row],[RECEIPTS]]</f>
        <v>0</v>
      </c>
      <c r="L73" s="54">
        <f>+Table134[[#This Row],[RETURNS]]</f>
        <v>0</v>
      </c>
      <c r="M73" s="55">
        <f>+Table134[[#This Row],[EXCHANGED]]</f>
        <v>0</v>
      </c>
      <c r="N73" s="52">
        <f>+Table134[[#This Row],[SALES]]</f>
        <v>0</v>
      </c>
      <c r="O73" s="276">
        <f>+Table134[[#This Row],[ISSUES]]</f>
        <v>0</v>
      </c>
      <c r="P73" s="53">
        <f>Table134[[#This Row],[RECEIPTS TO]]/30</f>
        <v>0</v>
      </c>
      <c r="Q73" s="54">
        <f>+Table134[[#This Row],[RETURNS ]]/30</f>
        <v>0</v>
      </c>
      <c r="R73" s="55">
        <f>+Table134[[#This Row],[EXCHANGED TO]]/30</f>
        <v>0</v>
      </c>
      <c r="S73" s="52">
        <f>+Table134[[#This Row],[SALES TO]]/30</f>
        <v>0</v>
      </c>
      <c r="T73" s="276">
        <f>+Table134[[#This Row],[ISSUES TO]]/30</f>
        <v>0</v>
      </c>
      <c r="U73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74" spans="1:21" x14ac:dyDescent="0.25">
      <c r="A74" s="72" t="s">
        <v>216</v>
      </c>
      <c r="B74" s="52">
        <f>'DAY1'!H74</f>
        <v>0</v>
      </c>
      <c r="C74" s="53">
        <f>'DAY1'!C74+'DAY2'!C74+'DAY3'!C74+'DAY4'!C74+'DAY5'!C74+'DAY6'!C74+'DAY7'!C74+'DAY8'!C74+'DAY9'!C74+'DAY10'!C74+'DAY11'!C74+'DAY12'!C74+'DAY13'!C74+'DAY14'!C74+'DAY15'!C74+'DAY16'!C74+'DAY17'!C74+'DAY18'!C74+'DAY19'!C74+'DAY20'!C74+'DAY21'!C74+'DAY22'!C74+'DAY23'!C74+'DAY24'!C74+'DAY25'!C74+'DAY26'!C74+'DAY27'!C74+'DAY28'!C74+'DAY29'!C74+'DAY30'!C74</f>
        <v>0</v>
      </c>
      <c r="D74" s="54">
        <f>'DAY1'!D74+'DAY2'!D74+'DAY3'!D74+'DAY4'!D74+'DAY5'!D74+'DAY6'!D74+'DAY7'!D74+'DAY8'!D74+'DAY9'!D74+'DAY10'!D74+'DAY11'!D74+'DAY12'!D74+'DAY13'!D74+'DAY14'!D74+'DAY15'!D74+'DAY16'!D74+'DAY17'!D74+'DAY18'!D74+'DAY19'!D74+'DAY20'!D74+'DAY21'!D74+'DAY22'!D74+'DAY23'!D74+'DAY24'!D74+'DAY25'!D74+'DAY26'!D74+'DAY27'!D74+'DAY28'!D74+'DAY29'!D74+'DAY30'!D74</f>
        <v>0</v>
      </c>
      <c r="E74" s="55">
        <f>'DAY1'!E74+'DAY2'!E74+'DAY3'!E74+'DAY4'!E74+'DAY5'!E74+'DAY6'!E74+'DAY7'!E74+'DAY8'!E74+'DAY9'!E74+'DAY10'!E74+'DAY11'!E74+'DAY12'!E74+'DAY13'!E74+'DAY14'!E74+'DAY15'!E74+'DAY16'!E74+'DAY17'!E74+'DAY18'!E74+'DAY19'!E74+'DAY20'!E74+'DAY21'!E74+'DAY22'!E74+'DAY23'!E74+'DAY24'!E74+'DAY25'!E74+'DAY26'!E74+'DAY27'!E74+'DAY28'!E74+'DAY29'!E74+'DAY30'!E74</f>
        <v>0</v>
      </c>
      <c r="F74" s="52">
        <f>'DAY1'!F74+'DAY2'!F74+'DAY3'!F74+'DAY4'!F74+'DAY5'!F74+'DAY6'!F74+'DAY7'!F74+'DAY8'!F74+'DAY9'!F74+'DAY10'!F74+'DAY11'!F74+'DAY12'!F74+'DAY13'!F74+'DAY14'!F74+'DAY15'!F74+'DAY16'!F74+'DAY17'!F74+'DAY18'!F74+'DAY19'!F74+'DAY20'!F74+'DAY21'!F74+'DAY22'!F74+'DAY23'!F74+'DAY24'!F74+'DAY25'!F74+'DAY26'!F74+'DAY27'!F74+'DAY28'!F74+'DAY29'!F74+'DAY30'!F74</f>
        <v>0</v>
      </c>
      <c r="G74" s="276">
        <f>'DAY1'!G74+'DAY2'!G74+'DAY3'!G74+'DAY4'!G74+'DAY5'!G74+'DAY6'!G74+'DAY7'!G74+'DAY8'!G74+'DAY9'!G74+'DAY10'!G74+'DAY11'!G74+'DAY12'!G74+'DAY13'!G74+'DAY14'!G74+'DAY15'!G74+'DAY16'!G74+'DAY17'!G74+'DAY18'!G74+'DAY19'!G74+'DAY20'!G74+'DAY21'!G74+'DAY22'!G74+'DAY23'!G74+'DAY24'!G74+'DAY25'!G74+'DAY26'!G74+'DAY27'!G74+'DAY28'!G74+'DAY29'!G74+'DAY30'!G74</f>
        <v>0</v>
      </c>
      <c r="H74" s="54">
        <f>+(Table134[[#This Row],[OPENING ]]+Table134[[#This Row],[RECEIPTS]]+Table134[[#This Row],[RETURNS]])-(Table134[[#This Row],[ISSUES]]+Table134[[#This Row],[EXCHANGED]]+Table134[[#This Row],[SALES]])</f>
        <v>0</v>
      </c>
      <c r="I74" s="53">
        <v>0</v>
      </c>
      <c r="J74" s="58">
        <f>+Table134[[#This Row],[PHYSICAL]]-Table134[[#This Row],[THEORETICAL]]</f>
        <v>0</v>
      </c>
      <c r="K74" s="53">
        <f>+Table134[[#This Row],[RECEIPTS]]</f>
        <v>0</v>
      </c>
      <c r="L74" s="54">
        <f>+Table134[[#This Row],[RETURNS]]</f>
        <v>0</v>
      </c>
      <c r="M74" s="55">
        <f>+Table134[[#This Row],[EXCHANGED]]</f>
        <v>0</v>
      </c>
      <c r="N74" s="52">
        <f>+Table134[[#This Row],[SALES]]</f>
        <v>0</v>
      </c>
      <c r="O74" s="276">
        <f>+Table134[[#This Row],[ISSUES]]</f>
        <v>0</v>
      </c>
      <c r="P74" s="53">
        <f>Table134[[#This Row],[RECEIPTS TO]]/30</f>
        <v>0</v>
      </c>
      <c r="Q74" s="54">
        <f>+Table134[[#This Row],[RETURNS ]]/30</f>
        <v>0</v>
      </c>
      <c r="R74" s="55">
        <f>+Table134[[#This Row],[EXCHANGED TO]]/30</f>
        <v>0</v>
      </c>
      <c r="S74" s="52">
        <f>+Table134[[#This Row],[SALES TO]]/30</f>
        <v>0</v>
      </c>
      <c r="T74" s="276">
        <f>+Table134[[#This Row],[ISSUES TO]]/30</f>
        <v>0</v>
      </c>
      <c r="U74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75" spans="1:21" x14ac:dyDescent="0.25">
      <c r="A75" s="72" t="s">
        <v>209</v>
      </c>
      <c r="B75" s="52">
        <f>'DAY1'!H75</f>
        <v>0</v>
      </c>
      <c r="C75" s="53">
        <f>'DAY1'!C75+'DAY2'!C75+'DAY3'!C75+'DAY4'!C75+'DAY5'!C75+'DAY6'!C75+'DAY7'!C75+'DAY8'!C75+'DAY9'!C75+'DAY10'!C75+'DAY11'!C75+'DAY12'!C75+'DAY13'!C75+'DAY14'!C75+'DAY15'!C75+'DAY16'!C75+'DAY17'!C75+'DAY18'!C75+'DAY19'!C75+'DAY20'!C75+'DAY21'!C75+'DAY22'!C75+'DAY23'!C75+'DAY24'!C75+'DAY25'!C75+'DAY26'!C75+'DAY27'!C75+'DAY28'!C75+'DAY29'!C75+'DAY30'!C75</f>
        <v>0</v>
      </c>
      <c r="D75" s="54">
        <f>'DAY1'!D75+'DAY2'!D75+'DAY3'!D75+'DAY4'!D75+'DAY5'!D75+'DAY6'!D75+'DAY7'!D75+'DAY8'!D75+'DAY9'!D75+'DAY10'!D75+'DAY11'!D75+'DAY12'!D75+'DAY13'!D75+'DAY14'!D75+'DAY15'!D75+'DAY16'!D75+'DAY17'!D75+'DAY18'!D75+'DAY19'!D75+'DAY20'!D75+'DAY21'!D75+'DAY22'!D75+'DAY23'!D75+'DAY24'!D75+'DAY25'!D75+'DAY26'!D75+'DAY27'!D75+'DAY28'!D75+'DAY29'!D75+'DAY30'!D75</f>
        <v>0</v>
      </c>
      <c r="E75" s="55">
        <f>'DAY1'!E75+'DAY2'!E75+'DAY3'!E75+'DAY4'!E75+'DAY5'!E75+'DAY6'!E75+'DAY7'!E75+'DAY8'!E75+'DAY9'!E75+'DAY10'!E75+'DAY11'!E75+'DAY12'!E75+'DAY13'!E75+'DAY14'!E75+'DAY15'!E75+'DAY16'!E75+'DAY17'!E75+'DAY18'!E75+'DAY19'!E75+'DAY20'!E75+'DAY21'!E75+'DAY22'!E75+'DAY23'!E75+'DAY24'!E75+'DAY25'!E75+'DAY26'!E75+'DAY27'!E75+'DAY28'!E75+'DAY29'!E75+'DAY30'!E75</f>
        <v>0</v>
      </c>
      <c r="F75" s="52">
        <f>'DAY1'!F75+'DAY2'!F75+'DAY3'!F75+'DAY4'!F75+'DAY5'!F75+'DAY6'!F75+'DAY7'!F75+'DAY8'!F75+'DAY9'!F75+'DAY10'!F75+'DAY11'!F75+'DAY12'!F75+'DAY13'!F75+'DAY14'!F75+'DAY15'!F75+'DAY16'!F75+'DAY17'!F75+'DAY18'!F75+'DAY19'!F75+'DAY20'!F75+'DAY21'!F75+'DAY22'!F75+'DAY23'!F75+'DAY24'!F75+'DAY25'!F75+'DAY26'!F75+'DAY27'!F75+'DAY28'!F75+'DAY29'!F75+'DAY30'!F75</f>
        <v>0</v>
      </c>
      <c r="G75" s="276">
        <f>'DAY1'!G75+'DAY2'!G75+'DAY3'!G75+'DAY4'!G75+'DAY5'!G75+'DAY6'!G75+'DAY7'!G75+'DAY8'!G75+'DAY9'!G75+'DAY10'!G75+'DAY11'!G75+'DAY12'!G75+'DAY13'!G75+'DAY14'!G75+'DAY15'!G75+'DAY16'!G75+'DAY17'!G75+'DAY18'!G75+'DAY19'!G75+'DAY20'!G75+'DAY21'!G75+'DAY22'!G75+'DAY23'!G75+'DAY24'!G75+'DAY25'!G75+'DAY26'!G75+'DAY27'!G75+'DAY28'!G75+'DAY29'!G75+'DAY30'!G75</f>
        <v>0</v>
      </c>
      <c r="H75" s="54">
        <f>+(Table134[[#This Row],[OPENING ]]+Table134[[#This Row],[RECEIPTS]]+Table134[[#This Row],[RETURNS]])-(Table134[[#This Row],[ISSUES]]+Table134[[#This Row],[EXCHANGED]]+Table134[[#This Row],[SALES]])</f>
        <v>0</v>
      </c>
      <c r="I75" s="53">
        <v>0</v>
      </c>
      <c r="J75" s="58">
        <f>+Table134[[#This Row],[PHYSICAL]]-Table134[[#This Row],[THEORETICAL]]</f>
        <v>0</v>
      </c>
      <c r="K75" s="53">
        <f>+Table134[[#This Row],[RECEIPTS]]</f>
        <v>0</v>
      </c>
      <c r="L75" s="54">
        <f>+Table134[[#This Row],[RETURNS]]</f>
        <v>0</v>
      </c>
      <c r="M75" s="55">
        <f>+Table134[[#This Row],[EXCHANGED]]</f>
        <v>0</v>
      </c>
      <c r="N75" s="52">
        <f>+Table134[[#This Row],[SALES]]</f>
        <v>0</v>
      </c>
      <c r="O75" s="276">
        <f>+Table134[[#This Row],[ISSUES]]</f>
        <v>0</v>
      </c>
      <c r="P75" s="53">
        <f>Table134[[#This Row],[RECEIPTS TO]]/30</f>
        <v>0</v>
      </c>
      <c r="Q75" s="54">
        <f>+Table134[[#This Row],[RETURNS ]]/30</f>
        <v>0</v>
      </c>
      <c r="R75" s="55">
        <f>+Table134[[#This Row],[EXCHANGED TO]]/30</f>
        <v>0</v>
      </c>
      <c r="S75" s="52">
        <f>+Table134[[#This Row],[SALES TO]]/30</f>
        <v>0</v>
      </c>
      <c r="T75" s="276">
        <f>+Table134[[#This Row],[ISSUES TO]]/30</f>
        <v>0</v>
      </c>
      <c r="U75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76" spans="1:21" x14ac:dyDescent="0.25">
      <c r="A76" s="72" t="s">
        <v>228</v>
      </c>
      <c r="B76" s="52">
        <f>'DAY1'!H76</f>
        <v>0</v>
      </c>
      <c r="C76" s="53">
        <f>'DAY1'!C76+'DAY2'!C76+'DAY3'!C76+'DAY4'!C76+'DAY5'!C76+'DAY6'!C76+'DAY7'!C76+'DAY8'!C76+'DAY9'!C76+'DAY10'!C76+'DAY11'!C76+'DAY12'!C76+'DAY13'!C76+'DAY14'!C76+'DAY15'!C76+'DAY16'!C76+'DAY17'!C76+'DAY18'!C76+'DAY19'!C76+'DAY20'!C76+'DAY21'!C76+'DAY22'!C76+'DAY23'!C76+'DAY24'!C76+'DAY25'!C76+'DAY26'!C76+'DAY27'!C76+'DAY28'!C76+'DAY29'!C76+'DAY30'!C76</f>
        <v>0</v>
      </c>
      <c r="D76" s="54">
        <f>'DAY1'!D76+'DAY2'!D76+'DAY3'!D76+'DAY4'!D76+'DAY5'!D76+'DAY6'!D76+'DAY7'!D76+'DAY8'!D76+'DAY9'!D76+'DAY10'!D76+'DAY11'!D76+'DAY12'!D76+'DAY13'!D76+'DAY14'!D76+'DAY15'!D76+'DAY16'!D76+'DAY17'!D76+'DAY18'!D76+'DAY19'!D76+'DAY20'!D76+'DAY21'!D76+'DAY22'!D76+'DAY23'!D76+'DAY24'!D76+'DAY25'!D76+'DAY26'!D76+'DAY27'!D76+'DAY28'!D76+'DAY29'!D76+'DAY30'!D76</f>
        <v>0</v>
      </c>
      <c r="E76" s="55">
        <f>'DAY1'!E76+'DAY2'!E76+'DAY3'!E76+'DAY4'!E76+'DAY5'!E76+'DAY6'!E76+'DAY7'!E76+'DAY8'!E76+'DAY9'!E76+'DAY10'!E76+'DAY11'!E76+'DAY12'!E76+'DAY13'!E76+'DAY14'!E76+'DAY15'!E76+'DAY16'!E76+'DAY17'!E76+'DAY18'!E76+'DAY19'!E76+'DAY20'!E76+'DAY21'!E76+'DAY22'!E76+'DAY23'!E76+'DAY24'!E76+'DAY25'!E76+'DAY26'!E76+'DAY27'!E76+'DAY28'!E76+'DAY29'!E76+'DAY30'!E76</f>
        <v>0</v>
      </c>
      <c r="F76" s="52">
        <f>'DAY1'!F76+'DAY2'!F76+'DAY3'!F76+'DAY4'!F76+'DAY5'!F76+'DAY6'!F76+'DAY7'!F76+'DAY8'!F76+'DAY9'!F76+'DAY10'!F76+'DAY11'!F76+'DAY12'!F76+'DAY13'!F76+'DAY14'!F76+'DAY15'!F76+'DAY16'!F76+'DAY17'!F76+'DAY18'!F76+'DAY19'!F76+'DAY20'!F76+'DAY21'!F76+'DAY22'!F76+'DAY23'!F76+'DAY24'!F76+'DAY25'!F76+'DAY26'!F76+'DAY27'!F76+'DAY28'!F76+'DAY29'!F76+'DAY30'!F76</f>
        <v>0</v>
      </c>
      <c r="G76" s="276">
        <f>'DAY1'!G76+'DAY2'!G76+'DAY3'!G76+'DAY4'!G76+'DAY5'!G76+'DAY6'!G76+'DAY7'!G76+'DAY8'!G76+'DAY9'!G76+'DAY10'!G76+'DAY11'!G76+'DAY12'!G76+'DAY13'!G76+'DAY14'!G76+'DAY15'!G76+'DAY16'!G76+'DAY17'!G76+'DAY18'!G76+'DAY19'!G76+'DAY20'!G76+'DAY21'!G76+'DAY22'!G76+'DAY23'!G76+'DAY24'!G76+'DAY25'!G76+'DAY26'!G76+'DAY27'!G76+'DAY28'!G76+'DAY29'!G76+'DAY30'!G76</f>
        <v>0</v>
      </c>
      <c r="H76" s="54">
        <f>+(Table134[[#This Row],[OPENING ]]+Table134[[#This Row],[RECEIPTS]]+Table134[[#This Row],[RETURNS]])-(Table134[[#This Row],[ISSUES]]+Table134[[#This Row],[EXCHANGED]]+Table134[[#This Row],[SALES]])</f>
        <v>0</v>
      </c>
      <c r="I76" s="53">
        <v>0</v>
      </c>
      <c r="J76" s="58">
        <f>+Table134[[#This Row],[PHYSICAL]]-Table134[[#This Row],[THEORETICAL]]</f>
        <v>0</v>
      </c>
      <c r="K76" s="53">
        <f>+Table134[[#This Row],[RECEIPTS]]</f>
        <v>0</v>
      </c>
      <c r="L76" s="54">
        <f>+Table134[[#This Row],[RETURNS]]</f>
        <v>0</v>
      </c>
      <c r="M76" s="55">
        <f>+Table134[[#This Row],[EXCHANGED]]</f>
        <v>0</v>
      </c>
      <c r="N76" s="52">
        <f>+Table134[[#This Row],[SALES]]</f>
        <v>0</v>
      </c>
      <c r="O76" s="276">
        <f>+Table134[[#This Row],[ISSUES]]</f>
        <v>0</v>
      </c>
      <c r="P76" s="53">
        <f>Table134[[#This Row],[RECEIPTS TO]]/30</f>
        <v>0</v>
      </c>
      <c r="Q76" s="54">
        <f>+Table134[[#This Row],[RETURNS ]]/30</f>
        <v>0</v>
      </c>
      <c r="R76" s="55">
        <f>+Table134[[#This Row],[EXCHANGED TO]]/30</f>
        <v>0</v>
      </c>
      <c r="S76" s="52">
        <f>+Table134[[#This Row],[SALES TO]]/30</f>
        <v>0</v>
      </c>
      <c r="T76" s="276">
        <f>+Table134[[#This Row],[ISSUES TO]]/30</f>
        <v>0</v>
      </c>
      <c r="U76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77" spans="1:21" x14ac:dyDescent="0.25">
      <c r="A77" s="72"/>
      <c r="B77" s="52">
        <f>'DAY1'!H77</f>
        <v>0</v>
      </c>
      <c r="C77" s="53">
        <f>'DAY1'!C77+'DAY2'!C77+'DAY3'!C77+'DAY4'!C77+'DAY5'!C77+'DAY6'!C77+'DAY7'!C77+'DAY8'!C77+'DAY9'!C77+'DAY10'!C77+'DAY11'!C77+'DAY12'!C77+'DAY13'!C77+'DAY14'!C77+'DAY15'!C77+'DAY16'!C77+'DAY17'!C77+'DAY18'!C77+'DAY19'!C77+'DAY20'!C77+'DAY21'!C77+'DAY22'!C77+'DAY23'!C77+'DAY24'!C77+'DAY25'!C77+'DAY26'!C77+'DAY27'!C77+'DAY28'!C77+'DAY29'!C77+'DAY30'!C77</f>
        <v>0</v>
      </c>
      <c r="D77" s="54">
        <f>'DAY1'!D77+'DAY2'!D77+'DAY3'!D77+'DAY4'!D77+'DAY5'!D77+'DAY6'!D77+'DAY7'!D77+'DAY8'!D77+'DAY9'!D77+'DAY10'!D77+'DAY11'!D77+'DAY12'!D77+'DAY13'!D77+'DAY14'!D77+'DAY15'!D77+'DAY16'!D77+'DAY17'!D77+'DAY18'!D77+'DAY19'!D77+'DAY20'!D77+'DAY21'!D77+'DAY22'!D77+'DAY23'!D77+'DAY24'!D77+'DAY25'!D77+'DAY26'!D77+'DAY27'!D77+'DAY28'!D77+'DAY29'!D77+'DAY30'!D77</f>
        <v>0</v>
      </c>
      <c r="E77" s="55">
        <f>'DAY1'!E77+'DAY2'!E77+'DAY3'!E77+'DAY4'!E77+'DAY5'!E77+'DAY6'!E77+'DAY7'!E77+'DAY8'!E77+'DAY9'!E77+'DAY10'!E77+'DAY11'!E77+'DAY12'!E77+'DAY13'!E77+'DAY14'!E77+'DAY15'!E77+'DAY16'!E77+'DAY17'!E77+'DAY18'!E77+'DAY19'!E77+'DAY20'!E77+'DAY21'!E77+'DAY22'!E77+'DAY23'!E77+'DAY24'!E77+'DAY25'!E77+'DAY26'!E77+'DAY27'!E77+'DAY28'!E77+'DAY29'!E77+'DAY30'!E77</f>
        <v>0</v>
      </c>
      <c r="F77" s="52">
        <f>'DAY1'!F77+'DAY2'!F77+'DAY3'!F77+'DAY4'!F77+'DAY5'!F77+'DAY6'!F77+'DAY7'!F77+'DAY8'!F77+'DAY9'!F77+'DAY10'!F77+'DAY11'!F77+'DAY12'!F77+'DAY13'!F77+'DAY14'!F77+'DAY15'!F77+'DAY16'!F77+'DAY17'!F77+'DAY18'!F77+'DAY19'!F77+'DAY20'!F77+'DAY21'!F77+'DAY22'!F77+'DAY23'!F77+'DAY24'!F77+'DAY25'!F77+'DAY26'!F77+'DAY27'!F77+'DAY28'!F77+'DAY29'!F77+'DAY30'!F77</f>
        <v>0</v>
      </c>
      <c r="G77" s="276">
        <f>'DAY1'!G77+'DAY2'!G77+'DAY3'!G77+'DAY4'!G77+'DAY5'!G77+'DAY6'!G77+'DAY7'!G77+'DAY8'!G77+'DAY9'!G77+'DAY10'!G77+'DAY11'!G77+'DAY12'!G77+'DAY13'!G77+'DAY14'!G77+'DAY15'!G77+'DAY16'!G77+'DAY17'!G77+'DAY18'!G77+'DAY19'!G77+'DAY20'!G77+'DAY21'!G77+'DAY22'!G77+'DAY23'!G77+'DAY24'!G77+'DAY25'!G77+'DAY26'!G77+'DAY27'!G77+'DAY28'!G77+'DAY29'!G77+'DAY30'!G77</f>
        <v>0</v>
      </c>
      <c r="H77" s="54">
        <f>+(Table134[[#This Row],[OPENING ]]+Table134[[#This Row],[RECEIPTS]]+Table134[[#This Row],[RETURNS]])-(Table134[[#This Row],[ISSUES]]+Table134[[#This Row],[EXCHANGED]]+Table134[[#This Row],[SALES]])</f>
        <v>0</v>
      </c>
      <c r="I77" s="53">
        <v>0</v>
      </c>
      <c r="J77" s="58">
        <f>+Table134[[#This Row],[PHYSICAL]]-Table134[[#This Row],[THEORETICAL]]</f>
        <v>0</v>
      </c>
      <c r="K77" s="53">
        <f>+Table134[[#This Row],[RECEIPTS]]</f>
        <v>0</v>
      </c>
      <c r="L77" s="54">
        <f>+Table134[[#This Row],[RETURNS]]</f>
        <v>0</v>
      </c>
      <c r="M77" s="55">
        <f>+Table134[[#This Row],[EXCHANGED]]</f>
        <v>0</v>
      </c>
      <c r="N77" s="52">
        <f>+Table134[[#This Row],[SALES]]</f>
        <v>0</v>
      </c>
      <c r="O77" s="276">
        <f>+Table134[[#This Row],[ISSUES]]</f>
        <v>0</v>
      </c>
      <c r="P77" s="53">
        <f>Table134[[#This Row],[RECEIPTS TO]]/30</f>
        <v>0</v>
      </c>
      <c r="Q77" s="54">
        <f>+Table134[[#This Row],[RETURNS ]]/30</f>
        <v>0</v>
      </c>
      <c r="R77" s="55">
        <f>+Table134[[#This Row],[EXCHANGED TO]]/30</f>
        <v>0</v>
      </c>
      <c r="S77" s="52">
        <f>+Table134[[#This Row],[SALES TO]]/30</f>
        <v>0</v>
      </c>
      <c r="T77" s="276">
        <f>+Table134[[#This Row],[ISSUES TO]]/30</f>
        <v>0</v>
      </c>
      <c r="U77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78" spans="1:21" x14ac:dyDescent="0.25">
      <c r="A78" s="60"/>
      <c r="B78" s="52">
        <f>'DAY1'!H78</f>
        <v>0</v>
      </c>
      <c r="C78" s="53">
        <f>'DAY1'!C78+'DAY2'!C78+'DAY3'!C78+'DAY4'!C78+'DAY5'!C78+'DAY6'!C78+'DAY7'!C78+'DAY8'!C78+'DAY9'!C78+'DAY10'!C78+'DAY11'!C78+'DAY12'!C78+'DAY13'!C78+'DAY14'!C78+'DAY15'!C78+'DAY16'!C78+'DAY17'!C78+'DAY18'!C78+'DAY19'!C78+'DAY20'!C78+'DAY21'!C78+'DAY22'!C78+'DAY23'!C78+'DAY24'!C78+'DAY25'!C78+'DAY26'!C78+'DAY27'!C78+'DAY28'!C78+'DAY29'!C78+'DAY30'!C78</f>
        <v>0</v>
      </c>
      <c r="D78" s="54">
        <f>'DAY1'!D78+'DAY2'!D78+'DAY3'!D78+'DAY4'!D78+'DAY5'!D78+'DAY6'!D78+'DAY7'!D78+'DAY8'!D78+'DAY9'!D78+'DAY10'!D78+'DAY11'!D78+'DAY12'!D78+'DAY13'!D78+'DAY14'!D78+'DAY15'!D78+'DAY16'!D78+'DAY17'!D78+'DAY18'!D78+'DAY19'!D78+'DAY20'!D78+'DAY21'!D78+'DAY22'!D78+'DAY23'!D78+'DAY24'!D78+'DAY25'!D78+'DAY26'!D78+'DAY27'!D78+'DAY28'!D78+'DAY29'!D78+'DAY30'!D78</f>
        <v>0</v>
      </c>
      <c r="E78" s="55">
        <f>'DAY1'!E78+'DAY2'!E78+'DAY3'!E78+'DAY4'!E78+'DAY5'!E78+'DAY6'!E78+'DAY7'!E78+'DAY8'!E78+'DAY9'!E78+'DAY10'!E78+'DAY11'!E78+'DAY12'!E78+'DAY13'!E78+'DAY14'!E78+'DAY15'!E78+'DAY16'!E78+'DAY17'!E78+'DAY18'!E78+'DAY19'!E78+'DAY20'!E78+'DAY21'!E78+'DAY22'!E78+'DAY23'!E78+'DAY24'!E78+'DAY25'!E78+'DAY26'!E78+'DAY27'!E78+'DAY28'!E78+'DAY29'!E78+'DAY30'!E78</f>
        <v>0</v>
      </c>
      <c r="F78" s="52">
        <f>'DAY1'!F78+'DAY2'!F78+'DAY3'!F78+'DAY4'!F78+'DAY5'!F78+'DAY6'!F78+'DAY7'!F78+'DAY8'!F78+'DAY9'!F78+'DAY10'!F78+'DAY11'!F78+'DAY12'!F78+'DAY13'!F78+'DAY14'!F78+'DAY15'!F78+'DAY16'!F78+'DAY17'!F78+'DAY18'!F78+'DAY19'!F78+'DAY20'!F78+'DAY21'!F78+'DAY22'!F78+'DAY23'!F78+'DAY24'!F78+'DAY25'!F78+'DAY26'!F78+'DAY27'!F78+'DAY28'!F78+'DAY29'!F78+'DAY30'!F78</f>
        <v>0</v>
      </c>
      <c r="G78" s="276">
        <f>'DAY1'!G78+'DAY2'!G78+'DAY3'!G78+'DAY4'!G78+'DAY5'!G78+'DAY6'!G78+'DAY7'!G78+'DAY8'!G78+'DAY9'!G78+'DAY10'!G78+'DAY11'!G78+'DAY12'!G78+'DAY13'!G78+'DAY14'!G78+'DAY15'!G78+'DAY16'!G78+'DAY17'!G78+'DAY18'!G78+'DAY19'!G78+'DAY20'!G78+'DAY21'!G78+'DAY22'!G78+'DAY23'!G78+'DAY24'!G78+'DAY25'!G78+'DAY26'!G78+'DAY27'!G78+'DAY28'!G78+'DAY29'!G78+'DAY30'!G78</f>
        <v>0</v>
      </c>
      <c r="H78" s="54">
        <f>+(Table134[[#This Row],[OPENING ]]+Table134[[#This Row],[RECEIPTS]]+Table134[[#This Row],[RETURNS]])-(Table134[[#This Row],[ISSUES]]+Table134[[#This Row],[EXCHANGED]]+Table134[[#This Row],[SALES]])</f>
        <v>0</v>
      </c>
      <c r="I78" s="53">
        <v>0</v>
      </c>
      <c r="J78" s="58">
        <f>+Table134[[#This Row],[PHYSICAL]]-Table134[[#This Row],[THEORETICAL]]</f>
        <v>0</v>
      </c>
      <c r="K78" s="53">
        <f>+Table134[[#This Row],[RECEIPTS]]</f>
        <v>0</v>
      </c>
      <c r="L78" s="54">
        <f>+Table134[[#This Row],[RETURNS]]</f>
        <v>0</v>
      </c>
      <c r="M78" s="55">
        <f>+Table134[[#This Row],[EXCHANGED]]</f>
        <v>0</v>
      </c>
      <c r="N78" s="52">
        <f>+Table134[[#This Row],[SALES]]</f>
        <v>0</v>
      </c>
      <c r="O78" s="276">
        <f>+Table134[[#This Row],[ISSUES]]</f>
        <v>0</v>
      </c>
      <c r="P78" s="53">
        <f>Table134[[#This Row],[RECEIPTS TO]]/30</f>
        <v>0</v>
      </c>
      <c r="Q78" s="54">
        <f>+Table134[[#This Row],[RETURNS ]]/30</f>
        <v>0</v>
      </c>
      <c r="R78" s="55">
        <f>+Table134[[#This Row],[EXCHANGED TO]]/30</f>
        <v>0</v>
      </c>
      <c r="S78" s="52">
        <f>+Table134[[#This Row],[SALES TO]]/30</f>
        <v>0</v>
      </c>
      <c r="T78" s="276">
        <f>+Table134[[#This Row],[ISSUES TO]]/30</f>
        <v>0</v>
      </c>
      <c r="U78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79" spans="1:21" ht="15.75" thickBot="1" x14ac:dyDescent="0.3">
      <c r="A79" s="173"/>
      <c r="B79" s="52">
        <f>'DAY1'!H79</f>
        <v>0</v>
      </c>
      <c r="C79" s="53">
        <f>'DAY1'!C79+'DAY2'!C79+'DAY3'!C79+'DAY4'!C79+'DAY5'!C79+'DAY6'!C79+'DAY7'!C79+'DAY8'!C79+'DAY9'!C79+'DAY10'!C79+'DAY11'!C79+'DAY12'!C79+'DAY13'!C79+'DAY14'!C79+'DAY15'!C79+'DAY16'!C79+'DAY17'!C79+'DAY18'!C79+'DAY19'!C79+'DAY20'!C79+'DAY21'!C79+'DAY22'!C79+'DAY23'!C79+'DAY24'!C79+'DAY25'!C79+'DAY26'!C79+'DAY27'!C79+'DAY28'!C79+'DAY29'!C79+'DAY30'!C79</f>
        <v>0</v>
      </c>
      <c r="D79" s="54">
        <f>'DAY1'!D79+'DAY2'!D79+'DAY3'!D79+'DAY4'!D79+'DAY5'!D79+'DAY6'!D79+'DAY7'!D79+'DAY8'!D79+'DAY9'!D79+'DAY10'!D79+'DAY11'!D79+'DAY12'!D79+'DAY13'!D79+'DAY14'!D79+'DAY15'!D79+'DAY16'!D79+'DAY17'!D79+'DAY18'!D79+'DAY19'!D79+'DAY20'!D79+'DAY21'!D79+'DAY22'!D79+'DAY23'!D79+'DAY24'!D79+'DAY25'!D79+'DAY26'!D79+'DAY27'!D79+'DAY28'!D79+'DAY29'!D79+'DAY30'!D79</f>
        <v>0</v>
      </c>
      <c r="E79" s="55">
        <f>'DAY1'!E79+'DAY2'!E79+'DAY3'!E79+'DAY4'!E79+'DAY5'!E79+'DAY6'!E79+'DAY7'!E79+'DAY8'!E79+'DAY9'!E79+'DAY10'!E79+'DAY11'!E79+'DAY12'!E79+'DAY13'!E79+'DAY14'!E79+'DAY15'!E79+'DAY16'!E79+'DAY17'!E79+'DAY18'!E79+'DAY19'!E79+'DAY20'!E79+'DAY21'!E79+'DAY22'!E79+'DAY23'!E79+'DAY24'!E79+'DAY25'!E79+'DAY26'!E79+'DAY27'!E79+'DAY28'!E79+'DAY29'!E79+'DAY30'!E79</f>
        <v>0</v>
      </c>
      <c r="F79" s="52">
        <f>'DAY1'!F79+'DAY2'!F79+'DAY3'!F79+'DAY4'!F79+'DAY5'!F79+'DAY6'!F79+'DAY7'!F79+'DAY8'!F79+'DAY9'!F79+'DAY10'!F79+'DAY11'!F79+'DAY12'!F79+'DAY13'!F79+'DAY14'!F79+'DAY15'!F79+'DAY16'!F79+'DAY17'!F79+'DAY18'!F79+'DAY19'!F79+'DAY20'!F79+'DAY21'!F79+'DAY22'!F79+'DAY23'!F79+'DAY24'!F79+'DAY25'!F79+'DAY26'!F79+'DAY27'!F79+'DAY28'!F79+'DAY29'!F79+'DAY30'!F79</f>
        <v>0</v>
      </c>
      <c r="G79" s="276">
        <f>'DAY1'!G79+'DAY2'!G79+'DAY3'!G79+'DAY4'!G79+'DAY5'!G79+'DAY6'!G79+'DAY7'!G79+'DAY8'!G79+'DAY9'!G79+'DAY10'!G79+'DAY11'!G79+'DAY12'!G79+'DAY13'!G79+'DAY14'!G79+'DAY15'!G79+'DAY16'!G79+'DAY17'!G79+'DAY18'!G79+'DAY19'!G79+'DAY20'!G79+'DAY21'!G79+'DAY22'!G79+'DAY23'!G79+'DAY24'!G79+'DAY25'!G79+'DAY26'!G79+'DAY27'!G79+'DAY28'!G79+'DAY29'!G79+'DAY30'!G79</f>
        <v>0</v>
      </c>
      <c r="H79" s="54">
        <f>+(Table134[[#This Row],[OPENING ]]+Table134[[#This Row],[RECEIPTS]]+Table134[[#This Row],[RETURNS]])-(Table134[[#This Row],[ISSUES]]+Table134[[#This Row],[EXCHANGED]]+Table134[[#This Row],[SALES]])</f>
        <v>0</v>
      </c>
      <c r="I79" s="144">
        <v>0</v>
      </c>
      <c r="J79" s="148">
        <f>+Table134[[#This Row],[PHYSICAL]]-Table134[[#This Row],[THEORETICAL]]</f>
        <v>0</v>
      </c>
      <c r="K79" s="53">
        <f>+Table134[[#This Row],[RECEIPTS]]</f>
        <v>0</v>
      </c>
      <c r="L79" s="54">
        <f>+Table134[[#This Row],[RETURNS]]</f>
        <v>0</v>
      </c>
      <c r="M79" s="55">
        <f>+Table134[[#This Row],[EXCHANGED]]</f>
        <v>0</v>
      </c>
      <c r="N79" s="52">
        <f>+Table134[[#This Row],[SALES]]</f>
        <v>0</v>
      </c>
      <c r="O79" s="276">
        <f>+Table134[[#This Row],[ISSUES]]</f>
        <v>0</v>
      </c>
      <c r="P79" s="53">
        <f>Table134[[#This Row],[RECEIPTS TO]]/30</f>
        <v>0</v>
      </c>
      <c r="Q79" s="54">
        <f>+Table134[[#This Row],[RETURNS ]]/30</f>
        <v>0</v>
      </c>
      <c r="R79" s="55">
        <f>+Table134[[#This Row],[EXCHANGED TO]]/30</f>
        <v>0</v>
      </c>
      <c r="S79" s="52">
        <f>+Table134[[#This Row],[SALES TO]]/30</f>
        <v>0</v>
      </c>
      <c r="T79" s="276">
        <f>+Table134[[#This Row],[ISSUES TO]]/30</f>
        <v>0</v>
      </c>
      <c r="U79" s="20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80" spans="1:21" ht="17.25" thickBot="1" x14ac:dyDescent="0.35">
      <c r="A80" s="159" t="s">
        <v>198</v>
      </c>
      <c r="B80" s="160">
        <f t="shared" ref="B80:T80" si="4">SUM(B63:B79)</f>
        <v>3159.8</v>
      </c>
      <c r="C80" s="161">
        <f t="shared" si="4"/>
        <v>800</v>
      </c>
      <c r="D80" s="162">
        <f t="shared" si="4"/>
        <v>18.600000000000001</v>
      </c>
      <c r="E80" s="163">
        <f t="shared" si="4"/>
        <v>0</v>
      </c>
      <c r="F80" s="160">
        <f t="shared" si="4"/>
        <v>0</v>
      </c>
      <c r="G80" s="277">
        <f t="shared" si="4"/>
        <v>590</v>
      </c>
      <c r="H80" s="162">
        <f t="shared" si="4"/>
        <v>3388.4</v>
      </c>
      <c r="I80" s="161">
        <f t="shared" si="4"/>
        <v>0</v>
      </c>
      <c r="J80" s="165">
        <f>+Table134[[#This Row],[PHYSICAL]]-Table134[[#This Row],[THEORETICAL]]</f>
        <v>-3388.4</v>
      </c>
      <c r="K80" s="161">
        <f t="shared" si="4"/>
        <v>800</v>
      </c>
      <c r="L80" s="174">
        <f t="shared" si="4"/>
        <v>18.600000000000001</v>
      </c>
      <c r="M80" s="163">
        <f t="shared" si="4"/>
        <v>0</v>
      </c>
      <c r="N80" s="160">
        <f t="shared" si="4"/>
        <v>0</v>
      </c>
      <c r="O80" s="277">
        <f t="shared" si="4"/>
        <v>590</v>
      </c>
      <c r="P80" s="161">
        <f t="shared" si="4"/>
        <v>26.666666666666668</v>
      </c>
      <c r="Q80" s="162">
        <f t="shared" si="4"/>
        <v>0.62</v>
      </c>
      <c r="R80" s="163">
        <f t="shared" si="4"/>
        <v>0</v>
      </c>
      <c r="S80" s="160">
        <f t="shared" si="4"/>
        <v>0</v>
      </c>
      <c r="T80" s="277">
        <f t="shared" si="4"/>
        <v>19.666666666666668</v>
      </c>
      <c r="U80" s="203">
        <f>IFERROR(Table134[[#This Row],[THEORETICAL]]/(Table134[[#This Row],[AVE RECEIPTS]]+Table134[[#This Row],[AVE RETURNS]]+Table134[[#This Row],[AVE EXCHANGED]]+Table134[[#This Row],[AVE SALES]]+Table134[[#This Row],[AVE ISSUES]]),0)</f>
        <v>72.165270481328974</v>
      </c>
    </row>
    <row r="81" spans="1:21" x14ac:dyDescent="0.25">
      <c r="A81" s="150"/>
      <c r="B81" s="151"/>
      <c r="C81" s="152"/>
      <c r="D81" s="153"/>
      <c r="E81" s="154"/>
      <c r="F81" s="151"/>
      <c r="G81" s="278"/>
      <c r="H81" s="153"/>
      <c r="I81" s="152"/>
      <c r="J81" s="157"/>
      <c r="K81" s="152"/>
      <c r="L81" s="153"/>
      <c r="M81" s="154"/>
      <c r="N81" s="151"/>
      <c r="O81" s="278"/>
      <c r="P81" s="152"/>
      <c r="Q81" s="153"/>
      <c r="R81" s="154"/>
      <c r="S81" s="151"/>
      <c r="T81" s="278"/>
      <c r="U81" s="158"/>
    </row>
    <row r="82" spans="1:21" x14ac:dyDescent="0.25">
      <c r="A82" s="63" t="s">
        <v>194</v>
      </c>
      <c r="B82" s="52"/>
      <c r="C82" s="53"/>
      <c r="D82" s="54"/>
      <c r="E82" s="55"/>
      <c r="F82" s="52"/>
      <c r="G82" s="276"/>
      <c r="H82" s="54"/>
      <c r="I82" s="53"/>
      <c r="J82" s="58"/>
      <c r="K82" s="53"/>
      <c r="L82" s="54"/>
      <c r="M82" s="55"/>
      <c r="N82" s="52"/>
      <c r="O82" s="276"/>
      <c r="P82" s="53"/>
      <c r="Q82" s="54"/>
      <c r="R82" s="55"/>
      <c r="S82" s="52"/>
      <c r="T82" s="276"/>
      <c r="U82" s="62"/>
    </row>
    <row r="83" spans="1:21" x14ac:dyDescent="0.25">
      <c r="A83" s="338" t="s">
        <v>42</v>
      </c>
      <c r="B83" s="52">
        <f>'DAY1'!H83</f>
        <v>0</v>
      </c>
      <c r="C83" s="53">
        <f>'DAY1'!C83+'DAY2'!C83+'DAY3'!C83+'DAY4'!C83+'DAY5'!C83+'DAY6'!C83+'DAY7'!C83+'DAY8'!C83+'DAY9'!C83+'DAY10'!C83+'DAY11'!C83+'DAY12'!C83+'DAY13'!C83+'DAY14'!C83+'DAY15'!C83+'DAY16'!C83+'DAY17'!C83+'DAY18'!C83+'DAY19'!C83+'DAY20'!C83+'DAY21'!C83+'DAY22'!C83+'DAY23'!C83+'DAY24'!C83+'DAY25'!C83+'DAY26'!C83+'DAY27'!C83+'DAY28'!C83+'DAY29'!C83+'DAY30'!C83</f>
        <v>0</v>
      </c>
      <c r="D83" s="54">
        <f>'DAY1'!D83+'DAY2'!D83+'DAY3'!D83+'DAY4'!D83+'DAY5'!D83+'DAY6'!D83+'DAY7'!D83+'DAY8'!D83+'DAY9'!D83+'DAY10'!D83+'DAY11'!D83+'DAY12'!D83+'DAY13'!D83+'DAY14'!D83+'DAY15'!D83+'DAY16'!D83+'DAY17'!D83+'DAY18'!D83+'DAY19'!D83+'DAY20'!D83+'DAY21'!D83+'DAY22'!D83+'DAY23'!D83+'DAY24'!D83+'DAY25'!D83+'DAY26'!D83+'DAY27'!D83+'DAY28'!D83+'DAY29'!D83+'DAY30'!D83</f>
        <v>0</v>
      </c>
      <c r="E83" s="55">
        <f>'DAY1'!E83+'DAY2'!E83+'DAY3'!E83+'DAY4'!E83+'DAY5'!E83+'DAY6'!E83+'DAY7'!E83+'DAY8'!E83+'DAY9'!E83+'DAY10'!E83+'DAY11'!E83+'DAY12'!E83+'DAY13'!E83+'DAY14'!E83+'DAY15'!E83+'DAY16'!E83+'DAY17'!E83+'DAY18'!E83+'DAY19'!E83+'DAY20'!E83+'DAY21'!E83+'DAY22'!E83+'DAY23'!E83+'DAY24'!E83+'DAY25'!E83+'DAY26'!E83+'DAY27'!E83+'DAY28'!E83+'DAY29'!E83+'DAY30'!E83</f>
        <v>0</v>
      </c>
      <c r="F83" s="52">
        <f>'DAY1'!F83+'DAY2'!F83+'DAY3'!F83+'DAY4'!F83+'DAY5'!F83+'DAY6'!F83+'DAY7'!F83+'DAY8'!F83+'DAY9'!F83+'DAY10'!F83+'DAY11'!F83+'DAY12'!F83+'DAY13'!F83+'DAY14'!F83+'DAY15'!F83+'DAY16'!F83+'DAY17'!F83+'DAY18'!F83+'DAY19'!F83+'DAY20'!F83+'DAY21'!F83+'DAY22'!F83+'DAY23'!F83+'DAY24'!F83+'DAY25'!F83+'DAY26'!F83+'DAY27'!F83+'DAY28'!F83+'DAY29'!F83+'DAY30'!F83</f>
        <v>0</v>
      </c>
      <c r="G83" s="276">
        <f>'DAY1'!G83+'DAY2'!G83+'DAY3'!G83+'DAY4'!G83+'DAY5'!G83+'DAY6'!G83+'DAY7'!G83+'DAY8'!G83+'DAY9'!G83+'DAY10'!G83+'DAY11'!G83+'DAY12'!G83+'DAY13'!G83+'DAY14'!G83+'DAY15'!G83+'DAY16'!G83+'DAY17'!G83+'DAY18'!G83+'DAY19'!G83+'DAY20'!G83+'DAY21'!G83+'DAY22'!G83+'DAY23'!G83+'DAY24'!G83+'DAY25'!G83+'DAY26'!G83+'DAY27'!G83+'DAY28'!G83+'DAY29'!G83+'DAY30'!G83</f>
        <v>0</v>
      </c>
      <c r="H83" s="54">
        <f>+(Table134[[#This Row],[OPENING ]]+Table134[[#This Row],[RECEIPTS]]+Table134[[#This Row],[RETURNS]])-(Table134[[#This Row],[ISSUES]]+Table134[[#This Row],[EXCHANGED]]+Table134[[#This Row],[SALES]])</f>
        <v>0</v>
      </c>
      <c r="I83" s="53">
        <v>0</v>
      </c>
      <c r="J83" s="58">
        <f>+Table134[[#This Row],[PHYSICAL]]-Table134[[#This Row],[THEORETICAL]]</f>
        <v>0</v>
      </c>
      <c r="K83" s="53">
        <f>+Table134[[#This Row],[RECEIPTS]]</f>
        <v>0</v>
      </c>
      <c r="L83" s="54">
        <f>+Table134[[#This Row],[RETURNS]]</f>
        <v>0</v>
      </c>
      <c r="M83" s="55">
        <f>+Table134[[#This Row],[EXCHANGED]]</f>
        <v>0</v>
      </c>
      <c r="N83" s="52">
        <f>+Table134[[#This Row],[SALES]]</f>
        <v>0</v>
      </c>
      <c r="O83" s="276">
        <f>+Table134[[#This Row],[ISSUES]]</f>
        <v>0</v>
      </c>
      <c r="P83" s="53">
        <f>Table134[[#This Row],[RECEIPTS TO]]/30</f>
        <v>0</v>
      </c>
      <c r="Q83" s="54">
        <f>+Table134[[#This Row],[RETURNS ]]/30</f>
        <v>0</v>
      </c>
      <c r="R83" s="55">
        <f>+Table134[[#This Row],[EXCHANGED TO]]/30</f>
        <v>0</v>
      </c>
      <c r="S83" s="52">
        <f>+Table134[[#This Row],[SALES TO]]/30</f>
        <v>0</v>
      </c>
      <c r="T83" s="276">
        <f>+Table134[[#This Row],[ISSUES TO]]/30</f>
        <v>0</v>
      </c>
      <c r="U83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84" spans="1:21" x14ac:dyDescent="0.25">
      <c r="A84" s="338" t="s">
        <v>170</v>
      </c>
      <c r="B84" s="52">
        <f>'DAY1'!H84</f>
        <v>2035</v>
      </c>
      <c r="C84" s="53">
        <f>'DAY1'!C84+'DAY2'!C84+'DAY3'!C84+'DAY4'!C84+'DAY5'!C84+'DAY6'!C84+'DAY7'!C84+'DAY8'!C84+'DAY9'!C84+'DAY10'!C84+'DAY11'!C84+'DAY12'!C84+'DAY13'!C84+'DAY14'!C84+'DAY15'!C84+'DAY16'!C84+'DAY17'!C84+'DAY18'!C84+'DAY19'!C84+'DAY20'!C84+'DAY21'!C84+'DAY22'!C84+'DAY23'!C84+'DAY24'!C84+'DAY25'!C84+'DAY26'!C84+'DAY27'!C84+'DAY28'!C84+'DAY29'!C84+'DAY30'!C84</f>
        <v>8250</v>
      </c>
      <c r="D84" s="54">
        <f>'DAY1'!D84+'DAY2'!D84+'DAY3'!D84+'DAY4'!D84+'DAY5'!D84+'DAY6'!D84+'DAY7'!D84+'DAY8'!D84+'DAY9'!D84+'DAY10'!D84+'DAY11'!D84+'DAY12'!D84+'DAY13'!D84+'DAY14'!D84+'DAY15'!D84+'DAY16'!D84+'DAY17'!D84+'DAY18'!D84+'DAY19'!D84+'DAY20'!D84+'DAY21'!D84+'DAY22'!D84+'DAY23'!D84+'DAY24'!D84+'DAY25'!D84+'DAY26'!D84+'DAY27'!D84+'DAY28'!D84+'DAY29'!D84+'DAY30'!D84</f>
        <v>96.6</v>
      </c>
      <c r="E84" s="55">
        <f>'DAY1'!E84+'DAY2'!E84+'DAY3'!E84+'DAY4'!E84+'DAY5'!E84+'DAY6'!E84+'DAY7'!E84+'DAY8'!E84+'DAY9'!E84+'DAY10'!E84+'DAY11'!E84+'DAY12'!E84+'DAY13'!E84+'DAY14'!E84+'DAY15'!E84+'DAY16'!E84+'DAY17'!E84+'DAY18'!E84+'DAY19'!E84+'DAY20'!E84+'DAY21'!E84+'DAY22'!E84+'DAY23'!E84+'DAY24'!E84+'DAY25'!E84+'DAY26'!E84+'DAY27'!E84+'DAY28'!E84+'DAY29'!E84+'DAY30'!E84</f>
        <v>0</v>
      </c>
      <c r="F84" s="52">
        <f>'DAY1'!F84+'DAY2'!F84+'DAY3'!F84+'DAY4'!F84+'DAY5'!F84+'DAY6'!F84+'DAY7'!F84+'DAY8'!F84+'DAY9'!F84+'DAY10'!F84+'DAY11'!F84+'DAY12'!F84+'DAY13'!F84+'DAY14'!F84+'DAY15'!F84+'DAY16'!F84+'DAY17'!F84+'DAY18'!F84+'DAY19'!F84+'DAY20'!F84+'DAY21'!F84+'DAY22'!F84+'DAY23'!F84+'DAY24'!F84+'DAY25'!F84+'DAY26'!F84+'DAY27'!F84+'DAY28'!F84+'DAY29'!F84+'DAY30'!F84</f>
        <v>0</v>
      </c>
      <c r="G84" s="276">
        <f>'DAY1'!G84+'DAY2'!G84+'DAY3'!G84+'DAY4'!G84+'DAY5'!G84+'DAY6'!G84+'DAY7'!G84+'DAY8'!G84+'DAY9'!G84+'DAY10'!G84+'DAY11'!G84+'DAY12'!G84+'DAY13'!G84+'DAY14'!G84+'DAY15'!G84+'DAY16'!G84+'DAY17'!G84+'DAY18'!G84+'DAY19'!G84+'DAY20'!G84+'DAY21'!G84+'DAY22'!G84+'DAY23'!G84+'DAY24'!G84+'DAY25'!G84+'DAY26'!G84+'DAY27'!G84+'DAY28'!G84+'DAY29'!G84+'DAY30'!G84</f>
        <v>6877</v>
      </c>
      <c r="H84" s="54">
        <f>+(Table134[[#This Row],[OPENING ]]+Table134[[#This Row],[RECEIPTS]]+Table134[[#This Row],[RETURNS]])-(Table134[[#This Row],[ISSUES]]+Table134[[#This Row],[EXCHANGED]]+Table134[[#This Row],[SALES]])</f>
        <v>3504.6000000000004</v>
      </c>
      <c r="I84" s="53">
        <v>0</v>
      </c>
      <c r="J84" s="58">
        <f>+Table134[[#This Row],[PHYSICAL]]-Table134[[#This Row],[THEORETICAL]]</f>
        <v>-3504.6000000000004</v>
      </c>
      <c r="K84" s="53">
        <f>+Table134[[#This Row],[RECEIPTS]]</f>
        <v>8250</v>
      </c>
      <c r="L84" s="54">
        <f>+Table134[[#This Row],[RETURNS]]</f>
        <v>96.6</v>
      </c>
      <c r="M84" s="55">
        <f>+Table134[[#This Row],[EXCHANGED]]</f>
        <v>0</v>
      </c>
      <c r="N84" s="52">
        <f>+Table134[[#This Row],[SALES]]</f>
        <v>0</v>
      </c>
      <c r="O84" s="276">
        <f>+Table134[[#This Row],[ISSUES]]</f>
        <v>6877</v>
      </c>
      <c r="P84" s="53">
        <f>Table134[[#This Row],[RECEIPTS TO]]/30</f>
        <v>275</v>
      </c>
      <c r="Q84" s="54">
        <f>+Table134[[#This Row],[RETURNS ]]/30</f>
        <v>3.2199999999999998</v>
      </c>
      <c r="R84" s="55">
        <f>+Table134[[#This Row],[EXCHANGED TO]]/30</f>
        <v>0</v>
      </c>
      <c r="S84" s="52">
        <f>+Table134[[#This Row],[SALES TO]]/30</f>
        <v>0</v>
      </c>
      <c r="T84" s="276">
        <f>+Table134[[#This Row],[ISSUES TO]]/30</f>
        <v>229.23333333333332</v>
      </c>
      <c r="U84" s="62">
        <f>IFERROR(Table134[[#This Row],[THEORETICAL]]/(Table134[[#This Row],[AVE RECEIPTS]]+Table134[[#This Row],[AVE RETURNS]]+Table134[[#This Row],[AVE EXCHANGED]]+Table134[[#This Row],[AVE SALES]]+Table134[[#This Row],[AVE ISSUES]]),0)</f>
        <v>6.9062508210935656</v>
      </c>
    </row>
    <row r="85" spans="1:21" x14ac:dyDescent="0.25">
      <c r="A85" s="338" t="s">
        <v>162</v>
      </c>
      <c r="B85" s="52">
        <f>'DAY1'!H85</f>
        <v>0</v>
      </c>
      <c r="C85" s="53">
        <f>'DAY1'!C85+'DAY2'!C85+'DAY3'!C85+'DAY4'!C85+'DAY5'!C85+'DAY6'!C85+'DAY7'!C85+'DAY8'!C85+'DAY9'!C85+'DAY10'!C85+'DAY11'!C85+'DAY12'!C85+'DAY13'!C85+'DAY14'!C85+'DAY15'!C85+'DAY16'!C85+'DAY17'!C85+'DAY18'!C85+'DAY19'!C85+'DAY20'!C85+'DAY21'!C85+'DAY22'!C85+'DAY23'!C85+'DAY24'!C85+'DAY25'!C85+'DAY26'!C85+'DAY27'!C85+'DAY28'!C85+'DAY29'!C85+'DAY30'!C85</f>
        <v>0</v>
      </c>
      <c r="D85" s="54">
        <f>'DAY1'!D85+'DAY2'!D85+'DAY3'!D85+'DAY4'!D85+'DAY5'!D85+'DAY6'!D85+'DAY7'!D85+'DAY8'!D85+'DAY9'!D85+'DAY10'!D85+'DAY11'!D85+'DAY12'!D85+'DAY13'!D85+'DAY14'!D85+'DAY15'!D85+'DAY16'!D85+'DAY17'!D85+'DAY18'!D85+'DAY19'!D85+'DAY20'!D85+'DAY21'!D85+'DAY22'!D85+'DAY23'!D85+'DAY24'!D85+'DAY25'!D85+'DAY26'!D85+'DAY27'!D85+'DAY28'!D85+'DAY29'!D85+'DAY30'!D85</f>
        <v>0</v>
      </c>
      <c r="E85" s="55">
        <f>'DAY1'!E85+'DAY2'!E85+'DAY3'!E85+'DAY4'!E85+'DAY5'!E85+'DAY6'!E85+'DAY7'!E85+'DAY8'!E85+'DAY9'!E85+'DAY10'!E85+'DAY11'!E85+'DAY12'!E85+'DAY13'!E85+'DAY14'!E85+'DAY15'!E85+'DAY16'!E85+'DAY17'!E85+'DAY18'!E85+'DAY19'!E85+'DAY20'!E85+'DAY21'!E85+'DAY22'!E85+'DAY23'!E85+'DAY24'!E85+'DAY25'!E85+'DAY26'!E85+'DAY27'!E85+'DAY28'!E85+'DAY29'!E85+'DAY30'!E85</f>
        <v>0</v>
      </c>
      <c r="F85" s="52">
        <f>'DAY1'!F85+'DAY2'!F85+'DAY3'!F85+'DAY4'!F85+'DAY5'!F85+'DAY6'!F85+'DAY7'!F85+'DAY8'!F85+'DAY9'!F85+'DAY10'!F85+'DAY11'!F85+'DAY12'!F85+'DAY13'!F85+'DAY14'!F85+'DAY15'!F85+'DAY16'!F85+'DAY17'!F85+'DAY18'!F85+'DAY19'!F85+'DAY20'!F85+'DAY21'!F85+'DAY22'!F85+'DAY23'!F85+'DAY24'!F85+'DAY25'!F85+'DAY26'!F85+'DAY27'!F85+'DAY28'!F85+'DAY29'!F85+'DAY30'!F85</f>
        <v>0</v>
      </c>
      <c r="G85" s="276">
        <f>'DAY1'!G85+'DAY2'!G85+'DAY3'!G85+'DAY4'!G85+'DAY5'!G85+'DAY6'!G85+'DAY7'!G85+'DAY8'!G85+'DAY9'!G85+'DAY10'!G85+'DAY11'!G85+'DAY12'!G85+'DAY13'!G85+'DAY14'!G85+'DAY15'!G85+'DAY16'!G85+'DAY17'!G85+'DAY18'!G85+'DAY19'!G85+'DAY20'!G85+'DAY21'!G85+'DAY22'!G85+'DAY23'!G85+'DAY24'!G85+'DAY25'!G85+'DAY26'!G85+'DAY27'!G85+'DAY28'!G85+'DAY29'!G85+'DAY30'!G85</f>
        <v>0</v>
      </c>
      <c r="H85" s="54">
        <f>+(Table134[[#This Row],[OPENING ]]+Table134[[#This Row],[RECEIPTS]]+Table134[[#This Row],[RETURNS]])-(Table134[[#This Row],[ISSUES]]+Table134[[#This Row],[EXCHANGED]]+Table134[[#This Row],[SALES]])</f>
        <v>0</v>
      </c>
      <c r="I85" s="53">
        <v>0</v>
      </c>
      <c r="J85" s="58">
        <f>+Table134[[#This Row],[PHYSICAL]]-Table134[[#This Row],[THEORETICAL]]</f>
        <v>0</v>
      </c>
      <c r="K85" s="53">
        <f>+Table134[[#This Row],[RECEIPTS]]</f>
        <v>0</v>
      </c>
      <c r="L85" s="54">
        <f>+Table134[[#This Row],[RETURNS]]</f>
        <v>0</v>
      </c>
      <c r="M85" s="55">
        <f>+Table134[[#This Row],[EXCHANGED]]</f>
        <v>0</v>
      </c>
      <c r="N85" s="52">
        <f>+Table134[[#This Row],[SALES]]</f>
        <v>0</v>
      </c>
      <c r="O85" s="276">
        <f>+Table134[[#This Row],[ISSUES]]</f>
        <v>0</v>
      </c>
      <c r="P85" s="53">
        <f>Table134[[#This Row],[RECEIPTS TO]]/30</f>
        <v>0</v>
      </c>
      <c r="Q85" s="54">
        <f>+Table134[[#This Row],[RETURNS ]]/30</f>
        <v>0</v>
      </c>
      <c r="R85" s="55">
        <f>+Table134[[#This Row],[EXCHANGED TO]]/30</f>
        <v>0</v>
      </c>
      <c r="S85" s="52">
        <f>+Table134[[#This Row],[SALES TO]]/30</f>
        <v>0</v>
      </c>
      <c r="T85" s="276">
        <f>+Table134[[#This Row],[ISSUES TO]]/30</f>
        <v>0</v>
      </c>
      <c r="U85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86" spans="1:21" x14ac:dyDescent="0.25">
      <c r="A86" s="338" t="s">
        <v>135</v>
      </c>
      <c r="B86" s="52">
        <f>'DAY1'!H86</f>
        <v>0</v>
      </c>
      <c r="C86" s="53">
        <f>'DAY1'!C86+'DAY2'!C86+'DAY3'!C86+'DAY4'!C86+'DAY5'!C86+'DAY6'!C86+'DAY7'!C86+'DAY8'!C86+'DAY9'!C86+'DAY10'!C86+'DAY11'!C86+'DAY12'!C86+'DAY13'!C86+'DAY14'!C86+'DAY15'!C86+'DAY16'!C86+'DAY17'!C86+'DAY18'!C86+'DAY19'!C86+'DAY20'!C86+'DAY21'!C86+'DAY22'!C86+'DAY23'!C86+'DAY24'!C86+'DAY25'!C86+'DAY26'!C86+'DAY27'!C86+'DAY28'!C86+'DAY29'!C86+'DAY30'!C86</f>
        <v>0</v>
      </c>
      <c r="D86" s="54">
        <f>'DAY1'!D86+'DAY2'!D86+'DAY3'!D86+'DAY4'!D86+'DAY5'!D86+'DAY6'!D86+'DAY7'!D86+'DAY8'!D86+'DAY9'!D86+'DAY10'!D86+'DAY11'!D86+'DAY12'!D86+'DAY13'!D86+'DAY14'!D86+'DAY15'!D86+'DAY16'!D86+'DAY17'!D86+'DAY18'!D86+'DAY19'!D86+'DAY20'!D86+'DAY21'!D86+'DAY22'!D86+'DAY23'!D86+'DAY24'!D86+'DAY25'!D86+'DAY26'!D86+'DAY27'!D86+'DAY28'!D86+'DAY29'!D86+'DAY30'!D86</f>
        <v>0</v>
      </c>
      <c r="E86" s="55">
        <f>'DAY1'!E86+'DAY2'!E86+'DAY3'!E86+'DAY4'!E86+'DAY5'!E86+'DAY6'!E86+'DAY7'!E86+'DAY8'!E86+'DAY9'!E86+'DAY10'!E86+'DAY11'!E86+'DAY12'!E86+'DAY13'!E86+'DAY14'!E86+'DAY15'!E86+'DAY16'!E86+'DAY17'!E86+'DAY18'!E86+'DAY19'!E86+'DAY20'!E86+'DAY21'!E86+'DAY22'!E86+'DAY23'!E86+'DAY24'!E86+'DAY25'!E86+'DAY26'!E86+'DAY27'!E86+'DAY28'!E86+'DAY29'!E86+'DAY30'!E86</f>
        <v>0</v>
      </c>
      <c r="F86" s="52">
        <f>'DAY1'!F86+'DAY2'!F86+'DAY3'!F86+'DAY4'!F86+'DAY5'!F86+'DAY6'!F86+'DAY7'!F86+'DAY8'!F86+'DAY9'!F86+'DAY10'!F86+'DAY11'!F86+'DAY12'!F86+'DAY13'!F86+'DAY14'!F86+'DAY15'!F86+'DAY16'!F86+'DAY17'!F86+'DAY18'!F86+'DAY19'!F86+'DAY20'!F86+'DAY21'!F86+'DAY22'!F86+'DAY23'!F86+'DAY24'!F86+'DAY25'!F86+'DAY26'!F86+'DAY27'!F86+'DAY28'!F86+'DAY29'!F86+'DAY30'!F86</f>
        <v>0</v>
      </c>
      <c r="G86" s="276">
        <f>'DAY1'!G86+'DAY2'!G86+'DAY3'!G86+'DAY4'!G86+'DAY5'!G86+'DAY6'!G86+'DAY7'!G86+'DAY8'!G86+'DAY9'!G86+'DAY10'!G86+'DAY11'!G86+'DAY12'!G86+'DAY13'!G86+'DAY14'!G86+'DAY15'!G86+'DAY16'!G86+'DAY17'!G86+'DAY18'!G86+'DAY19'!G86+'DAY20'!G86+'DAY21'!G86+'DAY22'!G86+'DAY23'!G86+'DAY24'!G86+'DAY25'!G86+'DAY26'!G86+'DAY27'!G86+'DAY28'!G86+'DAY29'!G86+'DAY30'!G86</f>
        <v>0</v>
      </c>
      <c r="H86" s="54">
        <f>+(Table134[[#This Row],[OPENING ]]+Table134[[#This Row],[RECEIPTS]]+Table134[[#This Row],[RETURNS]])-(Table134[[#This Row],[ISSUES]]+Table134[[#This Row],[EXCHANGED]]+Table134[[#This Row],[SALES]])</f>
        <v>0</v>
      </c>
      <c r="I86" s="53">
        <v>0</v>
      </c>
      <c r="J86" s="58">
        <f>+Table134[[#This Row],[PHYSICAL]]-Table134[[#This Row],[THEORETICAL]]</f>
        <v>0</v>
      </c>
      <c r="K86" s="53">
        <f>+Table134[[#This Row],[RECEIPTS]]</f>
        <v>0</v>
      </c>
      <c r="L86" s="54">
        <f>+Table134[[#This Row],[RETURNS]]</f>
        <v>0</v>
      </c>
      <c r="M86" s="55">
        <f>+Table134[[#This Row],[EXCHANGED]]</f>
        <v>0</v>
      </c>
      <c r="N86" s="52">
        <f>+Table134[[#This Row],[SALES]]</f>
        <v>0</v>
      </c>
      <c r="O86" s="276">
        <f>+Table134[[#This Row],[ISSUES]]</f>
        <v>0</v>
      </c>
      <c r="P86" s="53">
        <f>Table134[[#This Row],[RECEIPTS TO]]/30</f>
        <v>0</v>
      </c>
      <c r="Q86" s="54">
        <f>+Table134[[#This Row],[RETURNS ]]/30</f>
        <v>0</v>
      </c>
      <c r="R86" s="55">
        <f>+Table134[[#This Row],[EXCHANGED TO]]/30</f>
        <v>0</v>
      </c>
      <c r="S86" s="52">
        <f>+Table134[[#This Row],[SALES TO]]/30</f>
        <v>0</v>
      </c>
      <c r="T86" s="276">
        <f>+Table134[[#This Row],[ISSUES TO]]/30</f>
        <v>0</v>
      </c>
      <c r="U86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87" spans="1:21" x14ac:dyDescent="0.25">
      <c r="A87" s="338" t="s">
        <v>136</v>
      </c>
      <c r="B87" s="52">
        <f>'DAY1'!H87</f>
        <v>0</v>
      </c>
      <c r="C87" s="53">
        <f>'DAY1'!C87+'DAY2'!C87+'DAY3'!C87+'DAY4'!C87+'DAY5'!C87+'DAY6'!C87+'DAY7'!C87+'DAY8'!C87+'DAY9'!C87+'DAY10'!C87+'DAY11'!C87+'DAY12'!C87+'DAY13'!C87+'DAY14'!C87+'DAY15'!C87+'DAY16'!C87+'DAY17'!C87+'DAY18'!C87+'DAY19'!C87+'DAY20'!C87+'DAY21'!C87+'DAY22'!C87+'DAY23'!C87+'DAY24'!C87+'DAY25'!C87+'DAY26'!C87+'DAY27'!C87+'DAY28'!C87+'DAY29'!C87+'DAY30'!C87</f>
        <v>0</v>
      </c>
      <c r="D87" s="54">
        <f>'DAY1'!D87+'DAY2'!D87+'DAY3'!D87+'DAY4'!D87+'DAY5'!D87+'DAY6'!D87+'DAY7'!D87+'DAY8'!D87+'DAY9'!D87+'DAY10'!D87+'DAY11'!D87+'DAY12'!D87+'DAY13'!D87+'DAY14'!D87+'DAY15'!D87+'DAY16'!D87+'DAY17'!D87+'DAY18'!D87+'DAY19'!D87+'DAY20'!D87+'DAY21'!D87+'DAY22'!D87+'DAY23'!D87+'DAY24'!D87+'DAY25'!D87+'DAY26'!D87+'DAY27'!D87+'DAY28'!D87+'DAY29'!D87+'DAY30'!D87</f>
        <v>0</v>
      </c>
      <c r="E87" s="55">
        <f>'DAY1'!E87+'DAY2'!E87+'DAY3'!E87+'DAY4'!E87+'DAY5'!E87+'DAY6'!E87+'DAY7'!E87+'DAY8'!E87+'DAY9'!E87+'DAY10'!E87+'DAY11'!E87+'DAY12'!E87+'DAY13'!E87+'DAY14'!E87+'DAY15'!E87+'DAY16'!E87+'DAY17'!E87+'DAY18'!E87+'DAY19'!E87+'DAY20'!E87+'DAY21'!E87+'DAY22'!E87+'DAY23'!E87+'DAY24'!E87+'DAY25'!E87+'DAY26'!E87+'DAY27'!E87+'DAY28'!E87+'DAY29'!E87+'DAY30'!E87</f>
        <v>0</v>
      </c>
      <c r="F87" s="52">
        <f>'DAY1'!F87+'DAY2'!F87+'DAY3'!F87+'DAY4'!F87+'DAY5'!F87+'DAY6'!F87+'DAY7'!F87+'DAY8'!F87+'DAY9'!F87+'DAY10'!F87+'DAY11'!F87+'DAY12'!F87+'DAY13'!F87+'DAY14'!F87+'DAY15'!F87+'DAY16'!F87+'DAY17'!F87+'DAY18'!F87+'DAY19'!F87+'DAY20'!F87+'DAY21'!F87+'DAY22'!F87+'DAY23'!F87+'DAY24'!F87+'DAY25'!F87+'DAY26'!F87+'DAY27'!F87+'DAY28'!F87+'DAY29'!F87+'DAY30'!F87</f>
        <v>0</v>
      </c>
      <c r="G87" s="276">
        <f>'DAY1'!G87+'DAY2'!G87+'DAY3'!G87+'DAY4'!G87+'DAY5'!G87+'DAY6'!G87+'DAY7'!G87+'DAY8'!G87+'DAY9'!G87+'DAY10'!G87+'DAY11'!G87+'DAY12'!G87+'DAY13'!G87+'DAY14'!G87+'DAY15'!G87+'DAY16'!G87+'DAY17'!G87+'DAY18'!G87+'DAY19'!G87+'DAY20'!G87+'DAY21'!G87+'DAY22'!G87+'DAY23'!G87+'DAY24'!G87+'DAY25'!G87+'DAY26'!G87+'DAY27'!G87+'DAY28'!G87+'DAY29'!G87+'DAY30'!G87</f>
        <v>0</v>
      </c>
      <c r="H87" s="54">
        <f>+(Table134[[#This Row],[OPENING ]]+Table134[[#This Row],[RECEIPTS]]+Table134[[#This Row],[RETURNS]])-(Table134[[#This Row],[ISSUES]]+Table134[[#This Row],[EXCHANGED]]+Table134[[#This Row],[SALES]])</f>
        <v>0</v>
      </c>
      <c r="I87" s="53">
        <v>0</v>
      </c>
      <c r="J87" s="58">
        <f>+Table134[[#This Row],[PHYSICAL]]-Table134[[#This Row],[THEORETICAL]]</f>
        <v>0</v>
      </c>
      <c r="K87" s="53">
        <f>+Table134[[#This Row],[RECEIPTS]]</f>
        <v>0</v>
      </c>
      <c r="L87" s="54">
        <f>+Table134[[#This Row],[RETURNS]]</f>
        <v>0</v>
      </c>
      <c r="M87" s="55">
        <f>+Table134[[#This Row],[EXCHANGED]]</f>
        <v>0</v>
      </c>
      <c r="N87" s="52">
        <f>+Table134[[#This Row],[SALES]]</f>
        <v>0</v>
      </c>
      <c r="O87" s="276">
        <f>+Table134[[#This Row],[ISSUES]]</f>
        <v>0</v>
      </c>
      <c r="P87" s="53">
        <f>Table134[[#This Row],[RECEIPTS TO]]/30</f>
        <v>0</v>
      </c>
      <c r="Q87" s="54">
        <f>+Table134[[#This Row],[RETURNS ]]/30</f>
        <v>0</v>
      </c>
      <c r="R87" s="55">
        <f>+Table134[[#This Row],[EXCHANGED TO]]/30</f>
        <v>0</v>
      </c>
      <c r="S87" s="52">
        <f>+Table134[[#This Row],[SALES TO]]/30</f>
        <v>0</v>
      </c>
      <c r="T87" s="276">
        <f>+Table134[[#This Row],[ISSUES TO]]/30</f>
        <v>0</v>
      </c>
      <c r="U87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88" spans="1:21" x14ac:dyDescent="0.25">
      <c r="A88" s="338" t="s">
        <v>120</v>
      </c>
      <c r="B88" s="52">
        <f>'DAY1'!H88</f>
        <v>5</v>
      </c>
      <c r="C88" s="53">
        <f>'DAY1'!C88+'DAY2'!C88+'DAY3'!C88+'DAY4'!C88+'DAY5'!C88+'DAY6'!C88+'DAY7'!C88+'DAY8'!C88+'DAY9'!C88+'DAY10'!C88+'DAY11'!C88+'DAY12'!C88+'DAY13'!C88+'DAY14'!C88+'DAY15'!C88+'DAY16'!C88+'DAY17'!C88+'DAY18'!C88+'DAY19'!C88+'DAY20'!C88+'DAY21'!C88+'DAY22'!C88+'DAY23'!C88+'DAY24'!C88+'DAY25'!C88+'DAY26'!C88+'DAY27'!C88+'DAY28'!C88+'DAY29'!C88+'DAY30'!C88</f>
        <v>0</v>
      </c>
      <c r="D88" s="54">
        <f>'DAY1'!D88+'DAY2'!D88+'DAY3'!D88+'DAY4'!D88+'DAY5'!D88+'DAY6'!D88+'DAY7'!D88+'DAY8'!D88+'DAY9'!D88+'DAY10'!D88+'DAY11'!D88+'DAY12'!D88+'DAY13'!D88+'DAY14'!D88+'DAY15'!D88+'DAY16'!D88+'DAY17'!D88+'DAY18'!D88+'DAY19'!D88+'DAY20'!D88+'DAY21'!D88+'DAY22'!D88+'DAY23'!D88+'DAY24'!D88+'DAY25'!D88+'DAY26'!D88+'DAY27'!D88+'DAY28'!D88+'DAY29'!D88+'DAY30'!D88</f>
        <v>0</v>
      </c>
      <c r="E88" s="55">
        <f>'DAY1'!E88+'DAY2'!E88+'DAY3'!E88+'DAY4'!E88+'DAY5'!E88+'DAY6'!E88+'DAY7'!E88+'DAY8'!E88+'DAY9'!E88+'DAY10'!E88+'DAY11'!E88+'DAY12'!E88+'DAY13'!E88+'DAY14'!E88+'DAY15'!E88+'DAY16'!E88+'DAY17'!E88+'DAY18'!E88+'DAY19'!E88+'DAY20'!E88+'DAY21'!E88+'DAY22'!E88+'DAY23'!E88+'DAY24'!E88+'DAY25'!E88+'DAY26'!E88+'DAY27'!E88+'DAY28'!E88+'DAY29'!E88+'DAY30'!E88</f>
        <v>0</v>
      </c>
      <c r="F88" s="52">
        <f>'DAY1'!F88+'DAY2'!F88+'DAY3'!F88+'DAY4'!F88+'DAY5'!F88+'DAY6'!F88+'DAY7'!F88+'DAY8'!F88+'DAY9'!F88+'DAY10'!F88+'DAY11'!F88+'DAY12'!F88+'DAY13'!F88+'DAY14'!F88+'DAY15'!F88+'DAY16'!F88+'DAY17'!F88+'DAY18'!F88+'DAY19'!F88+'DAY20'!F88+'DAY21'!F88+'DAY22'!F88+'DAY23'!F88+'DAY24'!F88+'DAY25'!F88+'DAY26'!F88+'DAY27'!F88+'DAY28'!F88+'DAY29'!F88+'DAY30'!F88</f>
        <v>0</v>
      </c>
      <c r="G88" s="276">
        <f>'DAY1'!G88+'DAY2'!G88+'DAY3'!G88+'DAY4'!G88+'DAY5'!G88+'DAY6'!G88+'DAY7'!G88+'DAY8'!G88+'DAY9'!G88+'DAY10'!G88+'DAY11'!G88+'DAY12'!G88+'DAY13'!G88+'DAY14'!G88+'DAY15'!G88+'DAY16'!G88+'DAY17'!G88+'DAY18'!G88+'DAY19'!G88+'DAY20'!G88+'DAY21'!G88+'DAY22'!G88+'DAY23'!G88+'DAY24'!G88+'DAY25'!G88+'DAY26'!G88+'DAY27'!G88+'DAY28'!G88+'DAY29'!G88+'DAY30'!G88</f>
        <v>0</v>
      </c>
      <c r="H88" s="54">
        <f>+(Table134[[#This Row],[OPENING ]]+Table134[[#This Row],[RECEIPTS]]+Table134[[#This Row],[RETURNS]])-(Table134[[#This Row],[ISSUES]]+Table134[[#This Row],[EXCHANGED]]+Table134[[#This Row],[SALES]])</f>
        <v>5</v>
      </c>
      <c r="I88" s="53">
        <v>0</v>
      </c>
      <c r="J88" s="58">
        <f>+Table134[[#This Row],[PHYSICAL]]-Table134[[#This Row],[THEORETICAL]]</f>
        <v>-5</v>
      </c>
      <c r="K88" s="53">
        <f>+Table134[[#This Row],[RECEIPTS]]</f>
        <v>0</v>
      </c>
      <c r="L88" s="54">
        <f>+Table134[[#This Row],[RETURNS]]</f>
        <v>0</v>
      </c>
      <c r="M88" s="55">
        <f>+Table134[[#This Row],[EXCHANGED]]</f>
        <v>0</v>
      </c>
      <c r="N88" s="52">
        <f>+Table134[[#This Row],[SALES]]</f>
        <v>0</v>
      </c>
      <c r="O88" s="276">
        <f>+Table134[[#This Row],[ISSUES]]</f>
        <v>0</v>
      </c>
      <c r="P88" s="53">
        <f>Table134[[#This Row],[RECEIPTS TO]]/30</f>
        <v>0</v>
      </c>
      <c r="Q88" s="54">
        <f>+Table134[[#This Row],[RETURNS ]]/30</f>
        <v>0</v>
      </c>
      <c r="R88" s="55">
        <f>+Table134[[#This Row],[EXCHANGED TO]]/30</f>
        <v>0</v>
      </c>
      <c r="S88" s="52">
        <f>+Table134[[#This Row],[SALES TO]]/30</f>
        <v>0</v>
      </c>
      <c r="T88" s="276">
        <f>+Table134[[#This Row],[ISSUES TO]]/30</f>
        <v>0</v>
      </c>
      <c r="U88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89" spans="1:21" x14ac:dyDescent="0.25">
      <c r="A89" s="338" t="s">
        <v>43</v>
      </c>
      <c r="B89" s="52">
        <f>'DAY1'!H89</f>
        <v>0</v>
      </c>
      <c r="C89" s="53">
        <f>'DAY1'!C89+'DAY2'!C89+'DAY3'!C89+'DAY4'!C89+'DAY5'!C89+'DAY6'!C89+'DAY7'!C89+'DAY8'!C89+'DAY9'!C89+'DAY10'!C89+'DAY11'!C89+'DAY12'!C89+'DAY13'!C89+'DAY14'!C89+'DAY15'!C89+'DAY16'!C89+'DAY17'!C89+'DAY18'!C89+'DAY19'!C89+'DAY20'!C89+'DAY21'!C89+'DAY22'!C89+'DAY23'!C89+'DAY24'!C89+'DAY25'!C89+'DAY26'!C89+'DAY27'!C89+'DAY28'!C89+'DAY29'!C89+'DAY30'!C89</f>
        <v>0</v>
      </c>
      <c r="D89" s="54">
        <f>'DAY1'!D89+'DAY2'!D89+'DAY3'!D89+'DAY4'!D89+'DAY5'!D89+'DAY6'!D89+'DAY7'!D89+'DAY8'!D89+'DAY9'!D89+'DAY10'!D89+'DAY11'!D89+'DAY12'!D89+'DAY13'!D89+'DAY14'!D89+'DAY15'!D89+'DAY16'!D89+'DAY17'!D89+'DAY18'!D89+'DAY19'!D89+'DAY20'!D89+'DAY21'!D89+'DAY22'!D89+'DAY23'!D89+'DAY24'!D89+'DAY25'!D89+'DAY26'!D89+'DAY27'!D89+'DAY28'!D89+'DAY29'!D89+'DAY30'!D89</f>
        <v>0</v>
      </c>
      <c r="E89" s="55">
        <f>'DAY1'!E89+'DAY2'!E89+'DAY3'!E89+'DAY4'!E89+'DAY5'!E89+'DAY6'!E89+'DAY7'!E89+'DAY8'!E89+'DAY9'!E89+'DAY10'!E89+'DAY11'!E89+'DAY12'!E89+'DAY13'!E89+'DAY14'!E89+'DAY15'!E89+'DAY16'!E89+'DAY17'!E89+'DAY18'!E89+'DAY19'!E89+'DAY20'!E89+'DAY21'!E89+'DAY22'!E89+'DAY23'!E89+'DAY24'!E89+'DAY25'!E89+'DAY26'!E89+'DAY27'!E89+'DAY28'!E89+'DAY29'!E89+'DAY30'!E89</f>
        <v>0</v>
      </c>
      <c r="F89" s="52">
        <f>'DAY1'!F89+'DAY2'!F89+'DAY3'!F89+'DAY4'!F89+'DAY5'!F89+'DAY6'!F89+'DAY7'!F89+'DAY8'!F89+'DAY9'!F89+'DAY10'!F89+'DAY11'!F89+'DAY12'!F89+'DAY13'!F89+'DAY14'!F89+'DAY15'!F89+'DAY16'!F89+'DAY17'!F89+'DAY18'!F89+'DAY19'!F89+'DAY20'!F89+'DAY21'!F89+'DAY22'!F89+'DAY23'!F89+'DAY24'!F89+'DAY25'!F89+'DAY26'!F89+'DAY27'!F89+'DAY28'!F89+'DAY29'!F89+'DAY30'!F89</f>
        <v>0</v>
      </c>
      <c r="G89" s="276">
        <f>'DAY1'!G89+'DAY2'!G89+'DAY3'!G89+'DAY4'!G89+'DAY5'!G89+'DAY6'!G89+'DAY7'!G89+'DAY8'!G89+'DAY9'!G89+'DAY10'!G89+'DAY11'!G89+'DAY12'!G89+'DAY13'!G89+'DAY14'!G89+'DAY15'!G89+'DAY16'!G89+'DAY17'!G89+'DAY18'!G89+'DAY19'!G89+'DAY20'!G89+'DAY21'!G89+'DAY22'!G89+'DAY23'!G89+'DAY24'!G89+'DAY25'!G89+'DAY26'!G89+'DAY27'!G89+'DAY28'!G89+'DAY29'!G89+'DAY30'!G89</f>
        <v>0</v>
      </c>
      <c r="H89" s="54">
        <f>+(Table134[[#This Row],[OPENING ]]+Table134[[#This Row],[RECEIPTS]]+Table134[[#This Row],[RETURNS]])-(Table134[[#This Row],[ISSUES]]+Table134[[#This Row],[EXCHANGED]]+Table134[[#This Row],[SALES]])</f>
        <v>0</v>
      </c>
      <c r="I89" s="53">
        <v>0</v>
      </c>
      <c r="J89" s="58">
        <f>+Table134[[#This Row],[PHYSICAL]]-Table134[[#This Row],[THEORETICAL]]</f>
        <v>0</v>
      </c>
      <c r="K89" s="53">
        <f>+Table134[[#This Row],[RECEIPTS]]</f>
        <v>0</v>
      </c>
      <c r="L89" s="54">
        <f>+Table134[[#This Row],[RETURNS]]</f>
        <v>0</v>
      </c>
      <c r="M89" s="55">
        <f>+Table134[[#This Row],[EXCHANGED]]</f>
        <v>0</v>
      </c>
      <c r="N89" s="52">
        <f>+Table134[[#This Row],[SALES]]</f>
        <v>0</v>
      </c>
      <c r="O89" s="276">
        <f>+Table134[[#This Row],[ISSUES]]</f>
        <v>0</v>
      </c>
      <c r="P89" s="53">
        <f>Table134[[#This Row],[RECEIPTS TO]]/30</f>
        <v>0</v>
      </c>
      <c r="Q89" s="54">
        <f>+Table134[[#This Row],[RETURNS ]]/30</f>
        <v>0</v>
      </c>
      <c r="R89" s="55">
        <f>+Table134[[#This Row],[EXCHANGED TO]]/30</f>
        <v>0</v>
      </c>
      <c r="S89" s="52">
        <f>+Table134[[#This Row],[SALES TO]]/30</f>
        <v>0</v>
      </c>
      <c r="T89" s="276">
        <f>+Table134[[#This Row],[ISSUES TO]]/30</f>
        <v>0</v>
      </c>
      <c r="U89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90" spans="1:21" x14ac:dyDescent="0.25">
      <c r="A90" s="338" t="s">
        <v>44</v>
      </c>
      <c r="B90" s="52">
        <f>'DAY1'!H90</f>
        <v>0</v>
      </c>
      <c r="C90" s="53">
        <f>'DAY1'!C90+'DAY2'!C90+'DAY3'!C90+'DAY4'!C90+'DAY5'!C90+'DAY6'!C90+'DAY7'!C90+'DAY8'!C90+'DAY9'!C90+'DAY10'!C90+'DAY11'!C90+'DAY12'!C90+'DAY13'!C90+'DAY14'!C90+'DAY15'!C90+'DAY16'!C90+'DAY17'!C90+'DAY18'!C90+'DAY19'!C90+'DAY20'!C90+'DAY21'!C90+'DAY22'!C90+'DAY23'!C90+'DAY24'!C90+'DAY25'!C90+'DAY26'!C90+'DAY27'!C90+'DAY28'!C90+'DAY29'!C90+'DAY30'!C90</f>
        <v>0</v>
      </c>
      <c r="D90" s="54">
        <f>'DAY1'!D90+'DAY2'!D90+'DAY3'!D90+'DAY4'!D90+'DAY5'!D90+'DAY6'!D90+'DAY7'!D90+'DAY8'!D90+'DAY9'!D90+'DAY10'!D90+'DAY11'!D90+'DAY12'!D90+'DAY13'!D90+'DAY14'!D90+'DAY15'!D90+'DAY16'!D90+'DAY17'!D90+'DAY18'!D90+'DAY19'!D90+'DAY20'!D90+'DAY21'!D90+'DAY22'!D90+'DAY23'!D90+'DAY24'!D90+'DAY25'!D90+'DAY26'!D90+'DAY27'!D90+'DAY28'!D90+'DAY29'!D90+'DAY30'!D90</f>
        <v>0</v>
      </c>
      <c r="E90" s="55">
        <f>'DAY1'!E90+'DAY2'!E90+'DAY3'!E90+'DAY4'!E90+'DAY5'!E90+'DAY6'!E90+'DAY7'!E90+'DAY8'!E90+'DAY9'!E90+'DAY10'!E90+'DAY11'!E90+'DAY12'!E90+'DAY13'!E90+'DAY14'!E90+'DAY15'!E90+'DAY16'!E90+'DAY17'!E90+'DAY18'!E90+'DAY19'!E90+'DAY20'!E90+'DAY21'!E90+'DAY22'!E90+'DAY23'!E90+'DAY24'!E90+'DAY25'!E90+'DAY26'!E90+'DAY27'!E90+'DAY28'!E90+'DAY29'!E90+'DAY30'!E90</f>
        <v>0</v>
      </c>
      <c r="F90" s="52">
        <f>'DAY1'!F90+'DAY2'!F90+'DAY3'!F90+'DAY4'!F90+'DAY5'!F90+'DAY6'!F90+'DAY7'!F90+'DAY8'!F90+'DAY9'!F90+'DAY10'!F90+'DAY11'!F90+'DAY12'!F90+'DAY13'!F90+'DAY14'!F90+'DAY15'!F90+'DAY16'!F90+'DAY17'!F90+'DAY18'!F90+'DAY19'!F90+'DAY20'!F90+'DAY21'!F90+'DAY22'!F90+'DAY23'!F90+'DAY24'!F90+'DAY25'!F90+'DAY26'!F90+'DAY27'!F90+'DAY28'!F90+'DAY29'!F90+'DAY30'!F90</f>
        <v>0</v>
      </c>
      <c r="G90" s="276">
        <f>'DAY1'!G90+'DAY2'!G90+'DAY3'!G90+'DAY4'!G90+'DAY5'!G90+'DAY6'!G90+'DAY7'!G90+'DAY8'!G90+'DAY9'!G90+'DAY10'!G90+'DAY11'!G90+'DAY12'!G90+'DAY13'!G90+'DAY14'!G90+'DAY15'!G90+'DAY16'!G90+'DAY17'!G90+'DAY18'!G90+'DAY19'!G90+'DAY20'!G90+'DAY21'!G90+'DAY22'!G90+'DAY23'!G90+'DAY24'!G90+'DAY25'!G90+'DAY26'!G90+'DAY27'!G90+'DAY28'!G90+'DAY29'!G90+'DAY30'!G90</f>
        <v>0</v>
      </c>
      <c r="H90" s="54">
        <f>+(Table134[[#This Row],[OPENING ]]+Table134[[#This Row],[RECEIPTS]]+Table134[[#This Row],[RETURNS]])-(Table134[[#This Row],[ISSUES]]+Table134[[#This Row],[EXCHANGED]]+Table134[[#This Row],[SALES]])</f>
        <v>0</v>
      </c>
      <c r="I90" s="53">
        <v>0</v>
      </c>
      <c r="J90" s="58">
        <f>+Table134[[#This Row],[PHYSICAL]]-Table134[[#This Row],[THEORETICAL]]</f>
        <v>0</v>
      </c>
      <c r="K90" s="53">
        <f>+Table134[[#This Row],[RECEIPTS]]</f>
        <v>0</v>
      </c>
      <c r="L90" s="54">
        <f>+Table134[[#This Row],[RETURNS]]</f>
        <v>0</v>
      </c>
      <c r="M90" s="55">
        <f>+Table134[[#This Row],[EXCHANGED]]</f>
        <v>0</v>
      </c>
      <c r="N90" s="52">
        <f>+Table134[[#This Row],[SALES]]</f>
        <v>0</v>
      </c>
      <c r="O90" s="276">
        <f>+Table134[[#This Row],[ISSUES]]</f>
        <v>0</v>
      </c>
      <c r="P90" s="53">
        <f>Table134[[#This Row],[RECEIPTS TO]]/30</f>
        <v>0</v>
      </c>
      <c r="Q90" s="54">
        <f>+Table134[[#This Row],[RETURNS ]]/30</f>
        <v>0</v>
      </c>
      <c r="R90" s="55">
        <f>+Table134[[#This Row],[EXCHANGED TO]]/30</f>
        <v>0</v>
      </c>
      <c r="S90" s="52">
        <f>+Table134[[#This Row],[SALES TO]]/30</f>
        <v>0</v>
      </c>
      <c r="T90" s="276">
        <f>+Table134[[#This Row],[ISSUES TO]]/30</f>
        <v>0</v>
      </c>
      <c r="U90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91" spans="1:21" x14ac:dyDescent="0.25">
      <c r="A91" s="338" t="s">
        <v>45</v>
      </c>
      <c r="B91" s="52">
        <f>'DAY1'!H91</f>
        <v>0</v>
      </c>
      <c r="C91" s="53">
        <f>'DAY1'!C91+'DAY2'!C91+'DAY3'!C91+'DAY4'!C91+'DAY5'!C91+'DAY6'!C91+'DAY7'!C91+'DAY8'!C91+'DAY9'!C91+'DAY10'!C91+'DAY11'!C91+'DAY12'!C91+'DAY13'!C91+'DAY14'!C91+'DAY15'!C91+'DAY16'!C91+'DAY17'!C91+'DAY18'!C91+'DAY19'!C91+'DAY20'!C91+'DAY21'!C91+'DAY22'!C91+'DAY23'!C91+'DAY24'!C91+'DAY25'!C91+'DAY26'!C91+'DAY27'!C91+'DAY28'!C91+'DAY29'!C91+'DAY30'!C91</f>
        <v>0</v>
      </c>
      <c r="D91" s="54">
        <f>'DAY1'!D91+'DAY2'!D91+'DAY3'!D91+'DAY4'!D91+'DAY5'!D91+'DAY6'!D91+'DAY7'!D91+'DAY8'!D91+'DAY9'!D91+'DAY10'!D91+'DAY11'!D91+'DAY12'!D91+'DAY13'!D91+'DAY14'!D91+'DAY15'!D91+'DAY16'!D91+'DAY17'!D91+'DAY18'!D91+'DAY19'!D91+'DAY20'!D91+'DAY21'!D91+'DAY22'!D91+'DAY23'!D91+'DAY24'!D91+'DAY25'!D91+'DAY26'!D91+'DAY27'!D91+'DAY28'!D91+'DAY29'!D91+'DAY30'!D91</f>
        <v>0</v>
      </c>
      <c r="E91" s="55">
        <f>'DAY1'!E91+'DAY2'!E91+'DAY3'!E91+'DAY4'!E91+'DAY5'!E91+'DAY6'!E91+'DAY7'!E91+'DAY8'!E91+'DAY9'!E91+'DAY10'!E91+'DAY11'!E91+'DAY12'!E91+'DAY13'!E91+'DAY14'!E91+'DAY15'!E91+'DAY16'!E91+'DAY17'!E91+'DAY18'!E91+'DAY19'!E91+'DAY20'!E91+'DAY21'!E91+'DAY22'!E91+'DAY23'!E91+'DAY24'!E91+'DAY25'!E91+'DAY26'!E91+'DAY27'!E91+'DAY28'!E91+'DAY29'!E91+'DAY30'!E91</f>
        <v>0</v>
      </c>
      <c r="F91" s="52">
        <f>'DAY1'!F91+'DAY2'!F91+'DAY3'!F91+'DAY4'!F91+'DAY5'!F91+'DAY6'!F91+'DAY7'!F91+'DAY8'!F91+'DAY9'!F91+'DAY10'!F91+'DAY11'!F91+'DAY12'!F91+'DAY13'!F91+'DAY14'!F91+'DAY15'!F91+'DAY16'!F91+'DAY17'!F91+'DAY18'!F91+'DAY19'!F91+'DAY20'!F91+'DAY21'!F91+'DAY22'!F91+'DAY23'!F91+'DAY24'!F91+'DAY25'!F91+'DAY26'!F91+'DAY27'!F91+'DAY28'!F91+'DAY29'!F91+'DAY30'!F91</f>
        <v>0</v>
      </c>
      <c r="G91" s="276">
        <f>'DAY1'!G91+'DAY2'!G91+'DAY3'!G91+'DAY4'!G91+'DAY5'!G91+'DAY6'!G91+'DAY7'!G91+'DAY8'!G91+'DAY9'!G91+'DAY10'!G91+'DAY11'!G91+'DAY12'!G91+'DAY13'!G91+'DAY14'!G91+'DAY15'!G91+'DAY16'!G91+'DAY17'!G91+'DAY18'!G91+'DAY19'!G91+'DAY20'!G91+'DAY21'!G91+'DAY22'!G91+'DAY23'!G91+'DAY24'!G91+'DAY25'!G91+'DAY26'!G91+'DAY27'!G91+'DAY28'!G91+'DAY29'!G91+'DAY30'!G91</f>
        <v>0</v>
      </c>
      <c r="H91" s="54">
        <f>+(Table134[[#This Row],[OPENING ]]+Table134[[#This Row],[RECEIPTS]]+Table134[[#This Row],[RETURNS]])-(Table134[[#This Row],[ISSUES]]+Table134[[#This Row],[EXCHANGED]]+Table134[[#This Row],[SALES]])</f>
        <v>0</v>
      </c>
      <c r="I91" s="53">
        <v>0</v>
      </c>
      <c r="J91" s="58">
        <f>+Table134[[#This Row],[PHYSICAL]]-Table134[[#This Row],[THEORETICAL]]</f>
        <v>0</v>
      </c>
      <c r="K91" s="53">
        <f>+Table134[[#This Row],[RECEIPTS]]</f>
        <v>0</v>
      </c>
      <c r="L91" s="54">
        <f>+Table134[[#This Row],[RETURNS]]</f>
        <v>0</v>
      </c>
      <c r="M91" s="55">
        <f>+Table134[[#This Row],[EXCHANGED]]</f>
        <v>0</v>
      </c>
      <c r="N91" s="52">
        <f>+Table134[[#This Row],[SALES]]</f>
        <v>0</v>
      </c>
      <c r="O91" s="276">
        <f>+Table134[[#This Row],[ISSUES]]</f>
        <v>0</v>
      </c>
      <c r="P91" s="53">
        <f>Table134[[#This Row],[RECEIPTS TO]]/30</f>
        <v>0</v>
      </c>
      <c r="Q91" s="54">
        <f>+Table134[[#This Row],[RETURNS ]]/30</f>
        <v>0</v>
      </c>
      <c r="R91" s="55">
        <f>+Table134[[#This Row],[EXCHANGED TO]]/30</f>
        <v>0</v>
      </c>
      <c r="S91" s="52">
        <f>+Table134[[#This Row],[SALES TO]]/30</f>
        <v>0</v>
      </c>
      <c r="T91" s="276">
        <f>+Table134[[#This Row],[ISSUES TO]]/30</f>
        <v>0</v>
      </c>
      <c r="U91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92" spans="1:21" x14ac:dyDescent="0.25">
      <c r="A92" s="338" t="s">
        <v>174</v>
      </c>
      <c r="B92" s="52">
        <f>'DAY1'!H92</f>
        <v>0</v>
      </c>
      <c r="C92" s="53">
        <f>'DAY1'!C92+'DAY2'!C92+'DAY3'!C92+'DAY4'!C92+'DAY5'!C92+'DAY6'!C92+'DAY7'!C92+'DAY8'!C92+'DAY9'!C92+'DAY10'!C92+'DAY11'!C92+'DAY12'!C92+'DAY13'!C92+'DAY14'!C92+'DAY15'!C92+'DAY16'!C92+'DAY17'!C92+'DAY18'!C92+'DAY19'!C92+'DAY20'!C92+'DAY21'!C92+'DAY22'!C92+'DAY23'!C92+'DAY24'!C92+'DAY25'!C92+'DAY26'!C92+'DAY27'!C92+'DAY28'!C92+'DAY29'!C92+'DAY30'!C92</f>
        <v>0</v>
      </c>
      <c r="D92" s="54">
        <f>'DAY1'!D92+'DAY2'!D92+'DAY3'!D92+'DAY4'!D92+'DAY5'!D92+'DAY6'!D92+'DAY7'!D92+'DAY8'!D92+'DAY9'!D92+'DAY10'!D92+'DAY11'!D92+'DAY12'!D92+'DAY13'!D92+'DAY14'!D92+'DAY15'!D92+'DAY16'!D92+'DAY17'!D92+'DAY18'!D92+'DAY19'!D92+'DAY20'!D92+'DAY21'!D92+'DAY22'!D92+'DAY23'!D92+'DAY24'!D92+'DAY25'!D92+'DAY26'!D92+'DAY27'!D92+'DAY28'!D92+'DAY29'!D92+'DAY30'!D92</f>
        <v>0</v>
      </c>
      <c r="E92" s="55">
        <f>'DAY1'!E92+'DAY2'!E92+'DAY3'!E92+'DAY4'!E92+'DAY5'!E92+'DAY6'!E92+'DAY7'!E92+'DAY8'!E92+'DAY9'!E92+'DAY10'!E92+'DAY11'!E92+'DAY12'!E92+'DAY13'!E92+'DAY14'!E92+'DAY15'!E92+'DAY16'!E92+'DAY17'!E92+'DAY18'!E92+'DAY19'!E92+'DAY20'!E92+'DAY21'!E92+'DAY22'!E92+'DAY23'!E92+'DAY24'!E92+'DAY25'!E92+'DAY26'!E92+'DAY27'!E92+'DAY28'!E92+'DAY29'!E92+'DAY30'!E92</f>
        <v>0</v>
      </c>
      <c r="F92" s="52">
        <f>'DAY1'!F92+'DAY2'!F92+'DAY3'!F92+'DAY4'!F92+'DAY5'!F92+'DAY6'!F92+'DAY7'!F92+'DAY8'!F92+'DAY9'!F92+'DAY10'!F92+'DAY11'!F92+'DAY12'!F92+'DAY13'!F92+'DAY14'!F92+'DAY15'!F92+'DAY16'!F92+'DAY17'!F92+'DAY18'!F92+'DAY19'!F92+'DAY20'!F92+'DAY21'!F92+'DAY22'!F92+'DAY23'!F92+'DAY24'!F92+'DAY25'!F92+'DAY26'!F92+'DAY27'!F92+'DAY28'!F92+'DAY29'!F92+'DAY30'!F92</f>
        <v>0</v>
      </c>
      <c r="G92" s="276">
        <f>'DAY1'!G92+'DAY2'!G92+'DAY3'!G92+'DAY4'!G92+'DAY5'!G92+'DAY6'!G92+'DAY7'!G92+'DAY8'!G92+'DAY9'!G92+'DAY10'!G92+'DAY11'!G92+'DAY12'!G92+'DAY13'!G92+'DAY14'!G92+'DAY15'!G92+'DAY16'!G92+'DAY17'!G92+'DAY18'!G92+'DAY19'!G92+'DAY20'!G92+'DAY21'!G92+'DAY22'!G92+'DAY23'!G92+'DAY24'!G92+'DAY25'!G92+'DAY26'!G92+'DAY27'!G92+'DAY28'!G92+'DAY29'!G92+'DAY30'!G92</f>
        <v>0</v>
      </c>
      <c r="H92" s="54">
        <f>+(Table134[[#This Row],[OPENING ]]+Table134[[#This Row],[RECEIPTS]]+Table134[[#This Row],[RETURNS]])-(Table134[[#This Row],[ISSUES]]+Table134[[#This Row],[EXCHANGED]]+Table134[[#This Row],[SALES]])</f>
        <v>0</v>
      </c>
      <c r="I92" s="53">
        <v>0</v>
      </c>
      <c r="J92" s="58">
        <f>+Table134[[#This Row],[PHYSICAL]]-Table134[[#This Row],[THEORETICAL]]</f>
        <v>0</v>
      </c>
      <c r="K92" s="53">
        <f>+Table134[[#This Row],[RECEIPTS]]</f>
        <v>0</v>
      </c>
      <c r="L92" s="54">
        <f>+Table134[[#This Row],[RETURNS]]</f>
        <v>0</v>
      </c>
      <c r="M92" s="55">
        <f>+Table134[[#This Row],[EXCHANGED]]</f>
        <v>0</v>
      </c>
      <c r="N92" s="52">
        <f>+Table134[[#This Row],[SALES]]</f>
        <v>0</v>
      </c>
      <c r="O92" s="276">
        <f>+Table134[[#This Row],[ISSUES]]</f>
        <v>0</v>
      </c>
      <c r="P92" s="53">
        <f>Table134[[#This Row],[RECEIPTS TO]]/30</f>
        <v>0</v>
      </c>
      <c r="Q92" s="54">
        <f>+Table134[[#This Row],[RETURNS ]]/30</f>
        <v>0</v>
      </c>
      <c r="R92" s="55">
        <f>+Table134[[#This Row],[EXCHANGED TO]]/30</f>
        <v>0</v>
      </c>
      <c r="S92" s="52">
        <f>+Table134[[#This Row],[SALES TO]]/30</f>
        <v>0</v>
      </c>
      <c r="T92" s="276">
        <f>+Table134[[#This Row],[ISSUES TO]]/30</f>
        <v>0</v>
      </c>
      <c r="U92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93" spans="1:21" x14ac:dyDescent="0.25">
      <c r="A93" s="338" t="s">
        <v>229</v>
      </c>
      <c r="B93" s="52">
        <f>'DAY1'!H93</f>
        <v>0</v>
      </c>
      <c r="C93" s="53">
        <f>'DAY1'!C93+'DAY2'!C93+'DAY3'!C93+'DAY4'!C93+'DAY5'!C93+'DAY6'!C93+'DAY7'!C93+'DAY8'!C93+'DAY9'!C93+'DAY10'!C93+'DAY11'!C93+'DAY12'!C93+'DAY13'!C93+'DAY14'!C93+'DAY15'!C93+'DAY16'!C93+'DAY17'!C93+'DAY18'!C93+'DAY19'!C93+'DAY20'!C93+'DAY21'!C93+'DAY22'!C93+'DAY23'!C93+'DAY24'!C93+'DAY25'!C93+'DAY26'!C93+'DAY27'!C93+'DAY28'!C93+'DAY29'!C93+'DAY30'!C93</f>
        <v>0</v>
      </c>
      <c r="D93" s="54">
        <f>'DAY1'!D93+'DAY2'!D93+'DAY3'!D93+'DAY4'!D93+'DAY5'!D93+'DAY6'!D93+'DAY7'!D93+'DAY8'!D93+'DAY9'!D93+'DAY10'!D93+'DAY11'!D93+'DAY12'!D93+'DAY13'!D93+'DAY14'!D93+'DAY15'!D93+'DAY16'!D93+'DAY17'!D93+'DAY18'!D93+'DAY19'!D93+'DAY20'!D93+'DAY21'!D93+'DAY22'!D93+'DAY23'!D93+'DAY24'!D93+'DAY25'!D93+'DAY26'!D93+'DAY27'!D93+'DAY28'!D93+'DAY29'!D93+'DAY30'!D93</f>
        <v>0</v>
      </c>
      <c r="E93" s="55">
        <f>'DAY1'!E93+'DAY2'!E93+'DAY3'!E93+'DAY4'!E93+'DAY5'!E93+'DAY6'!E93+'DAY7'!E93+'DAY8'!E93+'DAY9'!E93+'DAY10'!E93+'DAY11'!E93+'DAY12'!E93+'DAY13'!E93+'DAY14'!E93+'DAY15'!E93+'DAY16'!E93+'DAY17'!E93+'DAY18'!E93+'DAY19'!E93+'DAY20'!E93+'DAY21'!E93+'DAY22'!E93+'DAY23'!E93+'DAY24'!E93+'DAY25'!E93+'DAY26'!E93+'DAY27'!E93+'DAY28'!E93+'DAY29'!E93+'DAY30'!E93</f>
        <v>0</v>
      </c>
      <c r="F93" s="52">
        <f>'DAY1'!F93+'DAY2'!F93+'DAY3'!F93+'DAY4'!F93+'DAY5'!F93+'DAY6'!F93+'DAY7'!F93+'DAY8'!F93+'DAY9'!F93+'DAY10'!F93+'DAY11'!F93+'DAY12'!F93+'DAY13'!F93+'DAY14'!F93+'DAY15'!F93+'DAY16'!F93+'DAY17'!F93+'DAY18'!F93+'DAY19'!F93+'DAY20'!F93+'DAY21'!F93+'DAY22'!F93+'DAY23'!F93+'DAY24'!F93+'DAY25'!F93+'DAY26'!F93+'DAY27'!F93+'DAY28'!F93+'DAY29'!F93+'DAY30'!F93</f>
        <v>0</v>
      </c>
      <c r="G93" s="276">
        <f>'DAY1'!G93+'DAY2'!G93+'DAY3'!G93+'DAY4'!G93+'DAY5'!G93+'DAY6'!G93+'DAY7'!G93+'DAY8'!G93+'DAY9'!G93+'DAY10'!G93+'DAY11'!G93+'DAY12'!G93+'DAY13'!G93+'DAY14'!G93+'DAY15'!G93+'DAY16'!G93+'DAY17'!G93+'DAY18'!G93+'DAY19'!G93+'DAY20'!G93+'DAY21'!G93+'DAY22'!G93+'DAY23'!G93+'DAY24'!G93+'DAY25'!G93+'DAY26'!G93+'DAY27'!G93+'DAY28'!G93+'DAY29'!G93+'DAY30'!G93</f>
        <v>0</v>
      </c>
      <c r="H93" s="54">
        <f>+(Table134[[#This Row],[OPENING ]]+Table134[[#This Row],[RECEIPTS]]+Table134[[#This Row],[RETURNS]])-(Table134[[#This Row],[ISSUES]]+Table134[[#This Row],[EXCHANGED]]+Table134[[#This Row],[SALES]])</f>
        <v>0</v>
      </c>
      <c r="I93" s="53">
        <v>0</v>
      </c>
      <c r="J93" s="58">
        <f>+Table134[[#This Row],[PHYSICAL]]-Table134[[#This Row],[THEORETICAL]]</f>
        <v>0</v>
      </c>
      <c r="K93" s="53">
        <f>+Table134[[#This Row],[RECEIPTS]]</f>
        <v>0</v>
      </c>
      <c r="L93" s="54">
        <f>+Table134[[#This Row],[RETURNS]]</f>
        <v>0</v>
      </c>
      <c r="M93" s="55">
        <f>+Table134[[#This Row],[EXCHANGED]]</f>
        <v>0</v>
      </c>
      <c r="N93" s="52">
        <f>+Table134[[#This Row],[SALES]]</f>
        <v>0</v>
      </c>
      <c r="O93" s="276">
        <f>+Table134[[#This Row],[ISSUES]]</f>
        <v>0</v>
      </c>
      <c r="P93" s="53">
        <f>Table134[[#This Row],[RECEIPTS TO]]/30</f>
        <v>0</v>
      </c>
      <c r="Q93" s="54">
        <f>+Table134[[#This Row],[RETURNS ]]/30</f>
        <v>0</v>
      </c>
      <c r="R93" s="55">
        <f>+Table134[[#This Row],[EXCHANGED TO]]/30</f>
        <v>0</v>
      </c>
      <c r="S93" s="52">
        <f>+Table134[[#This Row],[SALES TO]]/30</f>
        <v>0</v>
      </c>
      <c r="T93" s="276">
        <f>+Table134[[#This Row],[ISSUES TO]]/30</f>
        <v>0</v>
      </c>
      <c r="U93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94" spans="1:21" x14ac:dyDescent="0.25">
      <c r="A94" s="338" t="s">
        <v>175</v>
      </c>
      <c r="B94" s="52">
        <f>'DAY1'!H94</f>
        <v>0</v>
      </c>
      <c r="C94" s="53">
        <f>'DAY1'!C94+'DAY2'!C94+'DAY3'!C94+'DAY4'!C94+'DAY5'!C94+'DAY6'!C94+'DAY7'!C94+'DAY8'!C94+'DAY9'!C94+'DAY10'!C94+'DAY11'!C94+'DAY12'!C94+'DAY13'!C94+'DAY14'!C94+'DAY15'!C94+'DAY16'!C94+'DAY17'!C94+'DAY18'!C94+'DAY19'!C94+'DAY20'!C94+'DAY21'!C94+'DAY22'!C94+'DAY23'!C94+'DAY24'!C94+'DAY25'!C94+'DAY26'!C94+'DAY27'!C94+'DAY28'!C94+'DAY29'!C94+'DAY30'!C94</f>
        <v>0</v>
      </c>
      <c r="D94" s="54">
        <f>'DAY1'!D94+'DAY2'!D94+'DAY3'!D94+'DAY4'!D94+'DAY5'!D94+'DAY6'!D94+'DAY7'!D94+'DAY8'!D94+'DAY9'!D94+'DAY10'!D94+'DAY11'!D94+'DAY12'!D94+'DAY13'!D94+'DAY14'!D94+'DAY15'!D94+'DAY16'!D94+'DAY17'!D94+'DAY18'!D94+'DAY19'!D94+'DAY20'!D94+'DAY21'!D94+'DAY22'!D94+'DAY23'!D94+'DAY24'!D94+'DAY25'!D94+'DAY26'!D94+'DAY27'!D94+'DAY28'!D94+'DAY29'!D94+'DAY30'!D94</f>
        <v>0</v>
      </c>
      <c r="E94" s="55">
        <f>'DAY1'!E94+'DAY2'!E94+'DAY3'!E94+'DAY4'!E94+'DAY5'!E94+'DAY6'!E94+'DAY7'!E94+'DAY8'!E94+'DAY9'!E94+'DAY10'!E94+'DAY11'!E94+'DAY12'!E94+'DAY13'!E94+'DAY14'!E94+'DAY15'!E94+'DAY16'!E94+'DAY17'!E94+'DAY18'!E94+'DAY19'!E94+'DAY20'!E94+'DAY21'!E94+'DAY22'!E94+'DAY23'!E94+'DAY24'!E94+'DAY25'!E94+'DAY26'!E94+'DAY27'!E94+'DAY28'!E94+'DAY29'!E94+'DAY30'!E94</f>
        <v>0</v>
      </c>
      <c r="F94" s="52">
        <f>'DAY1'!F94+'DAY2'!F94+'DAY3'!F94+'DAY4'!F94+'DAY5'!F94+'DAY6'!F94+'DAY7'!F94+'DAY8'!F94+'DAY9'!F94+'DAY10'!F94+'DAY11'!F94+'DAY12'!F94+'DAY13'!F94+'DAY14'!F94+'DAY15'!F94+'DAY16'!F94+'DAY17'!F94+'DAY18'!F94+'DAY19'!F94+'DAY20'!F94+'DAY21'!F94+'DAY22'!F94+'DAY23'!F94+'DAY24'!F94+'DAY25'!F94+'DAY26'!F94+'DAY27'!F94+'DAY28'!F94+'DAY29'!F94+'DAY30'!F94</f>
        <v>0</v>
      </c>
      <c r="G94" s="276">
        <f>'DAY1'!G94+'DAY2'!G94+'DAY3'!G94+'DAY4'!G94+'DAY5'!G94+'DAY6'!G94+'DAY7'!G94+'DAY8'!G94+'DAY9'!G94+'DAY10'!G94+'DAY11'!G94+'DAY12'!G94+'DAY13'!G94+'DAY14'!G94+'DAY15'!G94+'DAY16'!G94+'DAY17'!G94+'DAY18'!G94+'DAY19'!G94+'DAY20'!G94+'DAY21'!G94+'DAY22'!G94+'DAY23'!G94+'DAY24'!G94+'DAY25'!G94+'DAY26'!G94+'DAY27'!G94+'DAY28'!G94+'DAY29'!G94+'DAY30'!G94</f>
        <v>0</v>
      </c>
      <c r="H94" s="54">
        <f>+(Table134[[#This Row],[OPENING ]]+Table134[[#This Row],[RECEIPTS]]+Table134[[#This Row],[RETURNS]])-(Table134[[#This Row],[ISSUES]]+Table134[[#This Row],[EXCHANGED]]+Table134[[#This Row],[SALES]])</f>
        <v>0</v>
      </c>
      <c r="I94" s="53">
        <v>0</v>
      </c>
      <c r="J94" s="58">
        <f>+Table134[[#This Row],[PHYSICAL]]-Table134[[#This Row],[THEORETICAL]]</f>
        <v>0</v>
      </c>
      <c r="K94" s="53">
        <f>+Table134[[#This Row],[RECEIPTS]]</f>
        <v>0</v>
      </c>
      <c r="L94" s="54">
        <f>+Table134[[#This Row],[RETURNS]]</f>
        <v>0</v>
      </c>
      <c r="M94" s="55">
        <f>+Table134[[#This Row],[EXCHANGED]]</f>
        <v>0</v>
      </c>
      <c r="N94" s="52">
        <f>+Table134[[#This Row],[SALES]]</f>
        <v>0</v>
      </c>
      <c r="O94" s="276">
        <f>+Table134[[#This Row],[ISSUES]]</f>
        <v>0</v>
      </c>
      <c r="P94" s="53">
        <f>Table134[[#This Row],[RECEIPTS TO]]/30</f>
        <v>0</v>
      </c>
      <c r="Q94" s="54">
        <f>+Table134[[#This Row],[RETURNS ]]/30</f>
        <v>0</v>
      </c>
      <c r="R94" s="55">
        <f>+Table134[[#This Row],[EXCHANGED TO]]/30</f>
        <v>0</v>
      </c>
      <c r="S94" s="52">
        <f>+Table134[[#This Row],[SALES TO]]/30</f>
        <v>0</v>
      </c>
      <c r="T94" s="276">
        <f>+Table134[[#This Row],[ISSUES TO]]/30</f>
        <v>0</v>
      </c>
      <c r="U94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95" spans="1:21" x14ac:dyDescent="0.25">
      <c r="A95" s="338" t="s">
        <v>260</v>
      </c>
      <c r="B95" s="52">
        <f>'DAY1'!H95</f>
        <v>25</v>
      </c>
      <c r="C95" s="53">
        <f>'DAY1'!C95+'DAY2'!C95+'DAY3'!C95+'DAY4'!C95+'DAY5'!C95+'DAY6'!C95+'DAY7'!C95+'DAY8'!C95+'DAY9'!C95+'DAY10'!C95+'DAY11'!C95+'DAY12'!C95+'DAY13'!C95+'DAY14'!C95+'DAY15'!C95+'DAY16'!C95+'DAY17'!C95+'DAY18'!C95+'DAY19'!C95+'DAY20'!C95+'DAY21'!C95+'DAY22'!C95+'DAY23'!C95+'DAY24'!C95+'DAY25'!C95+'DAY26'!C95+'DAY27'!C95+'DAY28'!C95+'DAY29'!C95+'DAY30'!C95</f>
        <v>0</v>
      </c>
      <c r="D95" s="54">
        <f>'DAY1'!D95+'DAY2'!D95+'DAY3'!D95+'DAY4'!D95+'DAY5'!D95+'DAY6'!D95+'DAY7'!D95+'DAY8'!D95+'DAY9'!D95+'DAY10'!D95+'DAY11'!D95+'DAY12'!D95+'DAY13'!D95+'DAY14'!D95+'DAY15'!D95+'DAY16'!D95+'DAY17'!D95+'DAY18'!D95+'DAY19'!D95+'DAY20'!D95+'DAY21'!D95+'DAY22'!D95+'DAY23'!D95+'DAY24'!D95+'DAY25'!D95+'DAY26'!D95+'DAY27'!D95+'DAY28'!D95+'DAY29'!D95+'DAY30'!D95</f>
        <v>0</v>
      </c>
      <c r="E95" s="55">
        <f>'DAY1'!E95+'DAY2'!E95+'DAY3'!E95+'DAY4'!E95+'DAY5'!E95+'DAY6'!E95+'DAY7'!E95+'DAY8'!E95+'DAY9'!E95+'DAY10'!E95+'DAY11'!E95+'DAY12'!E95+'DAY13'!E95+'DAY14'!E95+'DAY15'!E95+'DAY16'!E95+'DAY17'!E95+'DAY18'!E95+'DAY19'!E95+'DAY20'!E95+'DAY21'!E95+'DAY22'!E95+'DAY23'!E95+'DAY24'!E95+'DAY25'!E95+'DAY26'!E95+'DAY27'!E95+'DAY28'!E95+'DAY29'!E95+'DAY30'!E95</f>
        <v>0</v>
      </c>
      <c r="F95" s="52">
        <f>'DAY1'!F95+'DAY2'!F95+'DAY3'!F95+'DAY4'!F95+'DAY5'!F95+'DAY6'!F95+'DAY7'!F95+'DAY8'!F95+'DAY9'!F95+'DAY10'!F95+'DAY11'!F95+'DAY12'!F95+'DAY13'!F95+'DAY14'!F95+'DAY15'!F95+'DAY16'!F95+'DAY17'!F95+'DAY18'!F95+'DAY19'!F95+'DAY20'!F95+'DAY21'!F95+'DAY22'!F95+'DAY23'!F95+'DAY24'!F95+'DAY25'!F95+'DAY26'!F95+'DAY27'!F95+'DAY28'!F95+'DAY29'!F95+'DAY30'!F95</f>
        <v>0</v>
      </c>
      <c r="G95" s="276">
        <f>'DAY1'!G95+'DAY2'!G95+'DAY3'!G95+'DAY4'!G95+'DAY5'!G95+'DAY6'!G95+'DAY7'!G95+'DAY8'!G95+'DAY9'!G95+'DAY10'!G95+'DAY11'!G95+'DAY12'!G95+'DAY13'!G95+'DAY14'!G95+'DAY15'!G95+'DAY16'!G95+'DAY17'!G95+'DAY18'!G95+'DAY19'!G95+'DAY20'!G95+'DAY21'!G95+'DAY22'!G95+'DAY23'!G95+'DAY24'!G95+'DAY25'!G95+'DAY26'!G95+'DAY27'!G95+'DAY28'!G95+'DAY29'!G95+'DAY30'!G95</f>
        <v>0</v>
      </c>
      <c r="H95" s="54">
        <f>+(Table134[[#This Row],[OPENING ]]+Table134[[#This Row],[RECEIPTS]]+Table134[[#This Row],[RETURNS]])-(Table134[[#This Row],[ISSUES]]+Table134[[#This Row],[EXCHANGED]]+Table134[[#This Row],[SALES]])</f>
        <v>25</v>
      </c>
      <c r="I95" s="53">
        <v>0</v>
      </c>
      <c r="J95" s="58">
        <f>+Table134[[#This Row],[PHYSICAL]]-Table134[[#This Row],[THEORETICAL]]</f>
        <v>-25</v>
      </c>
      <c r="K95" s="53">
        <f>+Table134[[#This Row],[RECEIPTS]]</f>
        <v>0</v>
      </c>
      <c r="L95" s="54">
        <f>+Table134[[#This Row],[RETURNS]]</f>
        <v>0</v>
      </c>
      <c r="M95" s="55">
        <f>+Table134[[#This Row],[EXCHANGED]]</f>
        <v>0</v>
      </c>
      <c r="N95" s="52">
        <f>+Table134[[#This Row],[SALES]]</f>
        <v>0</v>
      </c>
      <c r="O95" s="276">
        <f>+Table134[[#This Row],[ISSUES]]</f>
        <v>0</v>
      </c>
      <c r="P95" s="53">
        <f>Table134[[#This Row],[RECEIPTS TO]]/30</f>
        <v>0</v>
      </c>
      <c r="Q95" s="54">
        <f>+Table134[[#This Row],[RETURNS ]]/30</f>
        <v>0</v>
      </c>
      <c r="R95" s="55">
        <f>+Table134[[#This Row],[EXCHANGED TO]]/30</f>
        <v>0</v>
      </c>
      <c r="S95" s="52">
        <f>+Table134[[#This Row],[SALES TO]]/30</f>
        <v>0</v>
      </c>
      <c r="T95" s="276">
        <f>+Table134[[#This Row],[ISSUES TO]]/30</f>
        <v>0</v>
      </c>
      <c r="U95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96" spans="1:21" x14ac:dyDescent="0.25">
      <c r="A96" s="338" t="s">
        <v>244</v>
      </c>
      <c r="B96" s="52">
        <f>'DAY1'!H96</f>
        <v>0</v>
      </c>
      <c r="C96" s="53">
        <f>'DAY1'!C96+'DAY2'!C96+'DAY3'!C96+'DAY4'!C96+'DAY5'!C96+'DAY6'!C96+'DAY7'!C96+'DAY8'!C96+'DAY9'!C96+'DAY10'!C96+'DAY11'!C96+'DAY12'!C96+'DAY13'!C96+'DAY14'!C96+'DAY15'!C96+'DAY16'!C96+'DAY17'!C96+'DAY18'!C96+'DAY19'!C96+'DAY20'!C96+'DAY21'!C96+'DAY22'!C96+'DAY23'!C96+'DAY24'!C96+'DAY25'!C96+'DAY26'!C96+'DAY27'!C96+'DAY28'!C96+'DAY29'!C96+'DAY30'!C96</f>
        <v>0</v>
      </c>
      <c r="D96" s="54">
        <f>'DAY1'!D96+'DAY2'!D96+'DAY3'!D96+'DAY4'!D96+'DAY5'!D96+'DAY6'!D96+'DAY7'!D96+'DAY8'!D96+'DAY9'!D96+'DAY10'!D96+'DAY11'!D96+'DAY12'!D96+'DAY13'!D96+'DAY14'!D96+'DAY15'!D96+'DAY16'!D96+'DAY17'!D96+'DAY18'!D96+'DAY19'!D96+'DAY20'!D96+'DAY21'!D96+'DAY22'!D96+'DAY23'!D96+'DAY24'!D96+'DAY25'!D96+'DAY26'!D96+'DAY27'!D96+'DAY28'!D96+'DAY29'!D96+'DAY30'!D96</f>
        <v>0</v>
      </c>
      <c r="E96" s="55">
        <f>'DAY1'!E96+'DAY2'!E96+'DAY3'!E96+'DAY4'!E96+'DAY5'!E96+'DAY6'!E96+'DAY7'!E96+'DAY8'!E96+'DAY9'!E96+'DAY10'!E96+'DAY11'!E96+'DAY12'!E96+'DAY13'!E96+'DAY14'!E96+'DAY15'!E96+'DAY16'!E96+'DAY17'!E96+'DAY18'!E96+'DAY19'!E96+'DAY20'!E96+'DAY21'!E96+'DAY22'!E96+'DAY23'!E96+'DAY24'!E96+'DAY25'!E96+'DAY26'!E96+'DAY27'!E96+'DAY28'!E96+'DAY29'!E96+'DAY30'!E96</f>
        <v>0</v>
      </c>
      <c r="F96" s="52">
        <f>'DAY1'!F96+'DAY2'!F96+'DAY3'!F96+'DAY4'!F96+'DAY5'!F96+'DAY6'!F96+'DAY7'!F96+'DAY8'!F96+'DAY9'!F96+'DAY10'!F96+'DAY11'!F96+'DAY12'!F96+'DAY13'!F96+'DAY14'!F96+'DAY15'!F96+'DAY16'!F96+'DAY17'!F96+'DAY18'!F96+'DAY19'!F96+'DAY20'!F96+'DAY21'!F96+'DAY22'!F96+'DAY23'!F96+'DAY24'!F96+'DAY25'!F96+'DAY26'!F96+'DAY27'!F96+'DAY28'!F96+'DAY29'!F96+'DAY30'!F96</f>
        <v>0</v>
      </c>
      <c r="G96" s="276">
        <f>'DAY1'!G96+'DAY2'!G96+'DAY3'!G96+'DAY4'!G96+'DAY5'!G96+'DAY6'!G96+'DAY7'!G96+'DAY8'!G96+'DAY9'!G96+'DAY10'!G96+'DAY11'!G96+'DAY12'!G96+'DAY13'!G96+'DAY14'!G96+'DAY15'!G96+'DAY16'!G96+'DAY17'!G96+'DAY18'!G96+'DAY19'!G96+'DAY20'!G96+'DAY21'!G96+'DAY22'!G96+'DAY23'!G96+'DAY24'!G96+'DAY25'!G96+'DAY26'!G96+'DAY27'!G96+'DAY28'!G96+'DAY29'!G96+'DAY30'!G96</f>
        <v>0</v>
      </c>
      <c r="H96" s="54">
        <f>+(Table134[[#This Row],[OPENING ]]+Table134[[#This Row],[RECEIPTS]]+Table134[[#This Row],[RETURNS]])-(Table134[[#This Row],[ISSUES]]+Table134[[#This Row],[EXCHANGED]]+Table134[[#This Row],[SALES]])</f>
        <v>0</v>
      </c>
      <c r="I96" s="53">
        <v>0</v>
      </c>
      <c r="J96" s="58">
        <f>+Table134[[#This Row],[PHYSICAL]]-Table134[[#This Row],[THEORETICAL]]</f>
        <v>0</v>
      </c>
      <c r="K96" s="53">
        <f>+Table134[[#This Row],[RECEIPTS]]</f>
        <v>0</v>
      </c>
      <c r="L96" s="54">
        <f>+Table134[[#This Row],[RETURNS]]</f>
        <v>0</v>
      </c>
      <c r="M96" s="55">
        <f>+Table134[[#This Row],[EXCHANGED]]</f>
        <v>0</v>
      </c>
      <c r="N96" s="52">
        <f>+Table134[[#This Row],[SALES]]</f>
        <v>0</v>
      </c>
      <c r="O96" s="276">
        <f>+Table134[[#This Row],[ISSUES]]</f>
        <v>0</v>
      </c>
      <c r="P96" s="53">
        <f>Table134[[#This Row],[RECEIPTS TO]]/30</f>
        <v>0</v>
      </c>
      <c r="Q96" s="54">
        <f>+Table134[[#This Row],[RETURNS ]]/30</f>
        <v>0</v>
      </c>
      <c r="R96" s="55">
        <f>+Table134[[#This Row],[EXCHANGED TO]]/30</f>
        <v>0</v>
      </c>
      <c r="S96" s="52">
        <f>+Table134[[#This Row],[SALES TO]]/30</f>
        <v>0</v>
      </c>
      <c r="T96" s="276">
        <f>+Table134[[#This Row],[ISSUES TO]]/30</f>
        <v>0</v>
      </c>
      <c r="U96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97" spans="1:21" x14ac:dyDescent="0.25">
      <c r="A97" s="338" t="s">
        <v>245</v>
      </c>
      <c r="B97" s="52">
        <f>'DAY1'!H97</f>
        <v>185.4</v>
      </c>
      <c r="C97" s="53">
        <f>'DAY1'!C97+'DAY2'!C97+'DAY3'!C97+'DAY4'!C97+'DAY5'!C97+'DAY6'!C97+'DAY7'!C97+'DAY8'!C97+'DAY9'!C97+'DAY10'!C97+'DAY11'!C97+'DAY12'!C97+'DAY13'!C97+'DAY14'!C97+'DAY15'!C97+'DAY16'!C97+'DAY17'!C97+'DAY18'!C97+'DAY19'!C97+'DAY20'!C97+'DAY21'!C97+'DAY22'!C97+'DAY23'!C97+'DAY24'!C97+'DAY25'!C97+'DAY26'!C97+'DAY27'!C97+'DAY28'!C97+'DAY29'!C97+'DAY30'!C97</f>
        <v>0</v>
      </c>
      <c r="D97" s="54">
        <f>'DAY1'!D97+'DAY2'!D97+'DAY3'!D97+'DAY4'!D97+'DAY5'!D97+'DAY6'!D97+'DAY7'!D97+'DAY8'!D97+'DAY9'!D97+'DAY10'!D97+'DAY11'!D97+'DAY12'!D97+'DAY13'!D97+'DAY14'!D97+'DAY15'!D97+'DAY16'!D97+'DAY17'!D97+'DAY18'!D97+'DAY19'!D97+'DAY20'!D97+'DAY21'!D97+'DAY22'!D97+'DAY23'!D97+'DAY24'!D97+'DAY25'!D97+'DAY26'!D97+'DAY27'!D97+'DAY28'!D97+'DAY29'!D97+'DAY30'!D97</f>
        <v>0</v>
      </c>
      <c r="E97" s="55">
        <f>'DAY1'!E97+'DAY2'!E97+'DAY3'!E97+'DAY4'!E97+'DAY5'!E97+'DAY6'!E97+'DAY7'!E97+'DAY8'!E97+'DAY9'!E97+'DAY10'!E97+'DAY11'!E97+'DAY12'!E97+'DAY13'!E97+'DAY14'!E97+'DAY15'!E97+'DAY16'!E97+'DAY17'!E97+'DAY18'!E97+'DAY19'!E97+'DAY20'!E97+'DAY21'!E97+'DAY22'!E97+'DAY23'!E97+'DAY24'!E97+'DAY25'!E97+'DAY26'!E97+'DAY27'!E97+'DAY28'!E97+'DAY29'!E97+'DAY30'!E97</f>
        <v>0</v>
      </c>
      <c r="F97" s="52">
        <f>'DAY1'!F97+'DAY2'!F97+'DAY3'!F97+'DAY4'!F97+'DAY5'!F97+'DAY6'!F97+'DAY7'!F97+'DAY8'!F97+'DAY9'!F97+'DAY10'!F97+'DAY11'!F97+'DAY12'!F97+'DAY13'!F97+'DAY14'!F97+'DAY15'!F97+'DAY16'!F97+'DAY17'!F97+'DAY18'!F97+'DAY19'!F97+'DAY20'!F97+'DAY21'!F97+'DAY22'!F97+'DAY23'!F97+'DAY24'!F97+'DAY25'!F97+'DAY26'!F97+'DAY27'!F97+'DAY28'!F97+'DAY29'!F97+'DAY30'!F97</f>
        <v>0</v>
      </c>
      <c r="G97" s="276">
        <f>'DAY1'!G97+'DAY2'!G97+'DAY3'!G97+'DAY4'!G97+'DAY5'!G97+'DAY6'!G97+'DAY7'!G97+'DAY8'!G97+'DAY9'!G97+'DAY10'!G97+'DAY11'!G97+'DAY12'!G97+'DAY13'!G97+'DAY14'!G97+'DAY15'!G97+'DAY16'!G97+'DAY17'!G97+'DAY18'!G97+'DAY19'!G97+'DAY20'!G97+'DAY21'!G97+'DAY22'!G97+'DAY23'!G97+'DAY24'!G97+'DAY25'!G97+'DAY26'!G97+'DAY27'!G97+'DAY28'!G97+'DAY29'!G97+'DAY30'!G97</f>
        <v>155</v>
      </c>
      <c r="H97" s="54">
        <f>+(Table134[[#This Row],[OPENING ]]+Table134[[#This Row],[RECEIPTS]]+Table134[[#This Row],[RETURNS]])-(Table134[[#This Row],[ISSUES]]+Table134[[#This Row],[EXCHANGED]]+Table134[[#This Row],[SALES]])</f>
        <v>30.400000000000006</v>
      </c>
      <c r="I97" s="53">
        <v>0</v>
      </c>
      <c r="J97" s="58">
        <f>+Table134[[#This Row],[PHYSICAL]]-Table134[[#This Row],[THEORETICAL]]</f>
        <v>-30.400000000000006</v>
      </c>
      <c r="K97" s="53">
        <f>+Table134[[#This Row],[RECEIPTS]]</f>
        <v>0</v>
      </c>
      <c r="L97" s="54">
        <f>+Table134[[#This Row],[RETURNS]]</f>
        <v>0</v>
      </c>
      <c r="M97" s="55">
        <f>+Table134[[#This Row],[EXCHANGED]]</f>
        <v>0</v>
      </c>
      <c r="N97" s="52">
        <f>+Table134[[#This Row],[SALES]]</f>
        <v>0</v>
      </c>
      <c r="O97" s="276">
        <f>+Table134[[#This Row],[ISSUES]]</f>
        <v>155</v>
      </c>
      <c r="P97" s="53">
        <f>Table134[[#This Row],[RECEIPTS TO]]/30</f>
        <v>0</v>
      </c>
      <c r="Q97" s="54">
        <f>+Table134[[#This Row],[RETURNS ]]/30</f>
        <v>0</v>
      </c>
      <c r="R97" s="55">
        <f>+Table134[[#This Row],[EXCHANGED TO]]/30</f>
        <v>0</v>
      </c>
      <c r="S97" s="52">
        <f>+Table134[[#This Row],[SALES TO]]/30</f>
        <v>0</v>
      </c>
      <c r="T97" s="276">
        <f>+Table134[[#This Row],[ISSUES TO]]/30</f>
        <v>5.166666666666667</v>
      </c>
      <c r="U97" s="62">
        <f>IFERROR(Table134[[#This Row],[THEORETICAL]]/(Table134[[#This Row],[AVE RECEIPTS]]+Table134[[#This Row],[AVE RETURNS]]+Table134[[#This Row],[AVE EXCHANGED]]+Table134[[#This Row],[AVE SALES]]+Table134[[#This Row],[AVE ISSUES]]),0)</f>
        <v>5.8838709677419363</v>
      </c>
    </row>
    <row r="98" spans="1:21" x14ac:dyDescent="0.25">
      <c r="A98" s="338"/>
      <c r="B98" s="52">
        <f>'DAY1'!H98</f>
        <v>0</v>
      </c>
      <c r="C98" s="53">
        <f>'DAY1'!C98+'DAY2'!C98+'DAY3'!C98+'DAY4'!C98+'DAY5'!C98+'DAY6'!C98+'DAY7'!C98+'DAY8'!C98+'DAY9'!C98+'DAY10'!C98+'DAY11'!C98+'DAY12'!C98+'DAY13'!C98+'DAY14'!C98+'DAY15'!C98+'DAY16'!C98+'DAY17'!C98+'DAY18'!C98+'DAY19'!C98+'DAY20'!C98+'DAY21'!C98+'DAY22'!C98+'DAY23'!C98+'DAY24'!C98+'DAY25'!C98+'DAY26'!C98+'DAY27'!C98+'DAY28'!C98+'DAY29'!C98+'DAY30'!C98</f>
        <v>0</v>
      </c>
      <c r="D98" s="54">
        <f>'DAY1'!D98+'DAY2'!D98+'DAY3'!D98+'DAY4'!D98+'DAY5'!D98+'DAY6'!D98+'DAY7'!D98+'DAY8'!D98+'DAY9'!D98+'DAY10'!D98+'DAY11'!D98+'DAY12'!D98+'DAY13'!D98+'DAY14'!D98+'DAY15'!D98+'DAY16'!D98+'DAY17'!D98+'DAY18'!D98+'DAY19'!D98+'DAY20'!D98+'DAY21'!D98+'DAY22'!D98+'DAY23'!D98+'DAY24'!D98+'DAY25'!D98+'DAY26'!D98+'DAY27'!D98+'DAY28'!D98+'DAY29'!D98+'DAY30'!D98</f>
        <v>0</v>
      </c>
      <c r="E98" s="55">
        <f>'DAY1'!E98+'DAY2'!E98+'DAY3'!E98+'DAY4'!E98+'DAY5'!E98+'DAY6'!E98+'DAY7'!E98+'DAY8'!E98+'DAY9'!E98+'DAY10'!E98+'DAY11'!E98+'DAY12'!E98+'DAY13'!E98+'DAY14'!E98+'DAY15'!E98+'DAY16'!E98+'DAY17'!E98+'DAY18'!E98+'DAY19'!E98+'DAY20'!E98+'DAY21'!E98+'DAY22'!E98+'DAY23'!E98+'DAY24'!E98+'DAY25'!E98+'DAY26'!E98+'DAY27'!E98+'DAY28'!E98+'DAY29'!E98+'DAY30'!E98</f>
        <v>0</v>
      </c>
      <c r="F98" s="52">
        <f>'DAY1'!F98+'DAY2'!F98+'DAY3'!F98+'DAY4'!F98+'DAY5'!F98+'DAY6'!F98+'DAY7'!F98+'DAY8'!F98+'DAY9'!F98+'DAY10'!F98+'DAY11'!F98+'DAY12'!F98+'DAY13'!F98+'DAY14'!F98+'DAY15'!F98+'DAY16'!F98+'DAY17'!F98+'DAY18'!F98+'DAY19'!F98+'DAY20'!F98+'DAY21'!F98+'DAY22'!F98+'DAY23'!F98+'DAY24'!F98+'DAY25'!F98+'DAY26'!F98+'DAY27'!F98+'DAY28'!F98+'DAY29'!F98+'DAY30'!F98</f>
        <v>0</v>
      </c>
      <c r="G98" s="276">
        <f>'DAY1'!G98+'DAY2'!G98+'DAY3'!G98+'DAY4'!G98+'DAY5'!G98+'DAY6'!G98+'DAY7'!G98+'DAY8'!G98+'DAY9'!G98+'DAY10'!G98+'DAY11'!G98+'DAY12'!G98+'DAY13'!G98+'DAY14'!G98+'DAY15'!G98+'DAY16'!G98+'DAY17'!G98+'DAY18'!G98+'DAY19'!G98+'DAY20'!G98+'DAY21'!G98+'DAY22'!G98+'DAY23'!G98+'DAY24'!G98+'DAY25'!G98+'DAY26'!G98+'DAY27'!G98+'DAY28'!G98+'DAY29'!G98+'DAY30'!G98</f>
        <v>0</v>
      </c>
      <c r="H98" s="54">
        <f>+(Table134[[#This Row],[OPENING ]]+Table134[[#This Row],[RECEIPTS]]+Table134[[#This Row],[RETURNS]])-(Table134[[#This Row],[ISSUES]]+Table134[[#This Row],[EXCHANGED]]+Table134[[#This Row],[SALES]])</f>
        <v>0</v>
      </c>
      <c r="I98" s="53">
        <v>0</v>
      </c>
      <c r="J98" s="58">
        <f>+Table134[[#This Row],[PHYSICAL]]-Table134[[#This Row],[THEORETICAL]]</f>
        <v>0</v>
      </c>
      <c r="K98" s="53">
        <f>+Table134[[#This Row],[RECEIPTS]]</f>
        <v>0</v>
      </c>
      <c r="L98" s="54">
        <f>+Table134[[#This Row],[RETURNS]]</f>
        <v>0</v>
      </c>
      <c r="M98" s="55">
        <f>+Table134[[#This Row],[EXCHANGED]]</f>
        <v>0</v>
      </c>
      <c r="N98" s="52">
        <f>+Table134[[#This Row],[SALES]]</f>
        <v>0</v>
      </c>
      <c r="O98" s="276">
        <f>+Table134[[#This Row],[ISSUES]]</f>
        <v>0</v>
      </c>
      <c r="P98" s="53">
        <f>Table134[[#This Row],[RECEIPTS TO]]/30</f>
        <v>0</v>
      </c>
      <c r="Q98" s="54">
        <f>+Table134[[#This Row],[RETURNS ]]/30</f>
        <v>0</v>
      </c>
      <c r="R98" s="55">
        <f>+Table134[[#This Row],[EXCHANGED TO]]/30</f>
        <v>0</v>
      </c>
      <c r="S98" s="52">
        <f>+Table134[[#This Row],[SALES TO]]/30</f>
        <v>0</v>
      </c>
      <c r="T98" s="276">
        <f>+Table134[[#This Row],[ISSUES TO]]/30</f>
        <v>0</v>
      </c>
      <c r="U98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99" spans="1:21" ht="15.75" thickBot="1" x14ac:dyDescent="0.3">
      <c r="A99" s="339"/>
      <c r="B99" s="52">
        <f>'DAY1'!H99</f>
        <v>0</v>
      </c>
      <c r="C99" s="53">
        <f>'DAY1'!C99+'DAY2'!C99+'DAY3'!C99+'DAY4'!C99+'DAY5'!C99+'DAY6'!C99+'DAY7'!C99+'DAY8'!C99+'DAY9'!C99+'DAY10'!C99+'DAY11'!C99+'DAY12'!C99+'DAY13'!C99+'DAY14'!C99+'DAY15'!C99+'DAY16'!C99+'DAY17'!C99+'DAY18'!C99+'DAY19'!C99+'DAY20'!C99+'DAY21'!C99+'DAY22'!C99+'DAY23'!C99+'DAY24'!C99+'DAY25'!C99+'DAY26'!C99+'DAY27'!C99+'DAY28'!C99+'DAY29'!C99+'DAY30'!C99</f>
        <v>0</v>
      </c>
      <c r="D99" s="54">
        <f>'DAY1'!D99+'DAY2'!D99+'DAY3'!D99+'DAY4'!D99+'DAY5'!D99+'DAY6'!D99+'DAY7'!D99+'DAY8'!D99+'DAY9'!D99+'DAY10'!D99+'DAY11'!D99+'DAY12'!D99+'DAY13'!D99+'DAY14'!D99+'DAY15'!D99+'DAY16'!D99+'DAY17'!D99+'DAY18'!D99+'DAY19'!D99+'DAY20'!D99+'DAY21'!D99+'DAY22'!D99+'DAY23'!D99+'DAY24'!D99+'DAY25'!D99+'DAY26'!D99+'DAY27'!D99+'DAY28'!D99+'DAY29'!D99+'DAY30'!D99</f>
        <v>0</v>
      </c>
      <c r="E99" s="55">
        <f>'DAY1'!E99+'DAY2'!E99+'DAY3'!E99+'DAY4'!E99+'DAY5'!E99+'DAY6'!E99+'DAY7'!E99+'DAY8'!E99+'DAY9'!E99+'DAY10'!E99+'DAY11'!E99+'DAY12'!E99+'DAY13'!E99+'DAY14'!E99+'DAY15'!E99+'DAY16'!E99+'DAY17'!E99+'DAY18'!E99+'DAY19'!E99+'DAY20'!E99+'DAY21'!E99+'DAY22'!E99+'DAY23'!E99+'DAY24'!E99+'DAY25'!E99+'DAY26'!E99+'DAY27'!E99+'DAY28'!E99+'DAY29'!E99+'DAY30'!E99</f>
        <v>0</v>
      </c>
      <c r="F99" s="52">
        <f>'DAY1'!F99+'DAY2'!F99+'DAY3'!F99+'DAY4'!F99+'DAY5'!F99+'DAY6'!F99+'DAY7'!F99+'DAY8'!F99+'DAY9'!F99+'DAY10'!F99+'DAY11'!F99+'DAY12'!F99+'DAY13'!F99+'DAY14'!F99+'DAY15'!F99+'DAY16'!F99+'DAY17'!F99+'DAY18'!F99+'DAY19'!F99+'DAY20'!F99+'DAY21'!F99+'DAY22'!F99+'DAY23'!F99+'DAY24'!F99+'DAY25'!F99+'DAY26'!F99+'DAY27'!F99+'DAY28'!F99+'DAY29'!F99+'DAY30'!F99</f>
        <v>0</v>
      </c>
      <c r="G99" s="276">
        <f>'DAY1'!G99+'DAY2'!G99+'DAY3'!G99+'DAY4'!G99+'DAY5'!G99+'DAY6'!G99+'DAY7'!G99+'DAY8'!G99+'DAY9'!G99+'DAY10'!G99+'DAY11'!G99+'DAY12'!G99+'DAY13'!G99+'DAY14'!G99+'DAY15'!G99+'DAY16'!G99+'DAY17'!G99+'DAY18'!G99+'DAY19'!G99+'DAY20'!G99+'DAY21'!G99+'DAY22'!G99+'DAY23'!G99+'DAY24'!G99+'DAY25'!G99+'DAY26'!G99+'DAY27'!G99+'DAY28'!G99+'DAY29'!G99+'DAY30'!G99</f>
        <v>0</v>
      </c>
      <c r="H99" s="54">
        <f>+(Table134[[#This Row],[OPENING ]]+Table134[[#This Row],[RECEIPTS]]+Table134[[#This Row],[RETURNS]])-(Table134[[#This Row],[ISSUES]]+Table134[[#This Row],[EXCHANGED]]+Table134[[#This Row],[SALES]])</f>
        <v>0</v>
      </c>
      <c r="I99" s="144">
        <v>0</v>
      </c>
      <c r="J99" s="148">
        <f>+Table134[[#This Row],[PHYSICAL]]-Table134[[#This Row],[THEORETICAL]]</f>
        <v>0</v>
      </c>
      <c r="K99" s="53">
        <f>+Table134[[#This Row],[RECEIPTS]]</f>
        <v>0</v>
      </c>
      <c r="L99" s="54">
        <f>+Table134[[#This Row],[RETURNS]]</f>
        <v>0</v>
      </c>
      <c r="M99" s="55">
        <f>+Table134[[#This Row],[EXCHANGED]]</f>
        <v>0</v>
      </c>
      <c r="N99" s="52">
        <f>+Table134[[#This Row],[SALES]]</f>
        <v>0</v>
      </c>
      <c r="O99" s="276">
        <f>+Table134[[#This Row],[ISSUES]]</f>
        <v>0</v>
      </c>
      <c r="P99" s="53">
        <f>Table134[[#This Row],[RECEIPTS TO]]/30</f>
        <v>0</v>
      </c>
      <c r="Q99" s="54">
        <f>+Table134[[#This Row],[RETURNS ]]/30</f>
        <v>0</v>
      </c>
      <c r="R99" s="55">
        <f>+Table134[[#This Row],[EXCHANGED TO]]/30</f>
        <v>0</v>
      </c>
      <c r="S99" s="52">
        <f>+Table134[[#This Row],[SALES TO]]/30</f>
        <v>0</v>
      </c>
      <c r="T99" s="276">
        <f>+Table134[[#This Row],[ISSUES TO]]/30</f>
        <v>0</v>
      </c>
      <c r="U99" s="20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00" spans="1:21" ht="17.25" thickBot="1" x14ac:dyDescent="0.35">
      <c r="A100" s="159" t="s">
        <v>197</v>
      </c>
      <c r="B100" s="160">
        <f t="shared" ref="B100:L100" si="5">SUM(B83:B99)</f>
        <v>2250.4</v>
      </c>
      <c r="C100" s="161">
        <f t="shared" si="5"/>
        <v>8250</v>
      </c>
      <c r="D100" s="162">
        <f t="shared" si="5"/>
        <v>96.6</v>
      </c>
      <c r="E100" s="163">
        <f t="shared" si="5"/>
        <v>0</v>
      </c>
      <c r="F100" s="160">
        <f t="shared" si="5"/>
        <v>0</v>
      </c>
      <c r="G100" s="277">
        <f t="shared" si="5"/>
        <v>7032</v>
      </c>
      <c r="H100" s="162">
        <f t="shared" si="5"/>
        <v>3565.0000000000005</v>
      </c>
      <c r="I100" s="161">
        <f t="shared" si="5"/>
        <v>0</v>
      </c>
      <c r="J100" s="165">
        <f>+Table134[[#This Row],[PHYSICAL]]-Table134[[#This Row],[THEORETICAL]]</f>
        <v>-3565.0000000000005</v>
      </c>
      <c r="K100" s="161">
        <f t="shared" si="5"/>
        <v>8250</v>
      </c>
      <c r="L100" s="162">
        <f t="shared" si="5"/>
        <v>96.6</v>
      </c>
      <c r="M100" s="163">
        <f t="shared" ref="M100:T100" si="6">SUM(M83:M99)</f>
        <v>0</v>
      </c>
      <c r="N100" s="160">
        <f t="shared" si="6"/>
        <v>0</v>
      </c>
      <c r="O100" s="277">
        <f t="shared" si="6"/>
        <v>7032</v>
      </c>
      <c r="P100" s="161">
        <f t="shared" si="6"/>
        <v>275</v>
      </c>
      <c r="Q100" s="162">
        <f t="shared" si="6"/>
        <v>3.2199999999999998</v>
      </c>
      <c r="R100" s="163">
        <f t="shared" si="6"/>
        <v>0</v>
      </c>
      <c r="S100" s="160">
        <f t="shared" si="6"/>
        <v>0</v>
      </c>
      <c r="T100" s="277">
        <f t="shared" si="6"/>
        <v>234.39999999999998</v>
      </c>
      <c r="U100" s="166">
        <f t="shared" ref="U100:U150" si="7">IFERROR(+H100/(P100+Q100+R100+S100+T100),0)</f>
        <v>6.9544691974562065</v>
      </c>
    </row>
    <row r="101" spans="1:21" x14ac:dyDescent="0.25">
      <c r="A101" s="175" t="s">
        <v>127</v>
      </c>
      <c r="B101" s="151"/>
      <c r="C101" s="152"/>
      <c r="D101" s="153"/>
      <c r="E101" s="154"/>
      <c r="F101" s="151"/>
      <c r="G101" s="278"/>
      <c r="H101" s="153"/>
      <c r="I101" s="152"/>
      <c r="J101" s="157"/>
      <c r="K101" s="152"/>
      <c r="L101" s="153"/>
      <c r="M101" s="154"/>
      <c r="N101" s="151"/>
      <c r="O101" s="278"/>
      <c r="P101" s="152"/>
      <c r="Q101" s="153"/>
      <c r="R101" s="154"/>
      <c r="S101" s="151"/>
      <c r="T101" s="278"/>
      <c r="U101" s="158"/>
    </row>
    <row r="102" spans="1:21" x14ac:dyDescent="0.25">
      <c r="A102" s="340" t="s">
        <v>133</v>
      </c>
      <c r="B102" s="52">
        <f>'DAY1'!H102</f>
        <v>0</v>
      </c>
      <c r="C102" s="53">
        <f>'DAY1'!C102+'DAY2'!C102+'DAY3'!C102+'DAY4'!C102+'DAY5'!C102+'DAY6'!C102+'DAY7'!C102+'DAY8'!C102+'DAY9'!C102+'DAY10'!C102+'DAY11'!C102+'DAY12'!C102+'DAY13'!C102+'DAY14'!C102+'DAY15'!C102+'DAY16'!C102+'DAY17'!C102+'DAY18'!C102+'DAY19'!C102+'DAY20'!C102+'DAY21'!C102+'DAY22'!C102+'DAY23'!C102+'DAY24'!C102+'DAY25'!C102+'DAY26'!C102+'DAY27'!C102+'DAY28'!C102+'DAY29'!C102+'DAY30'!C102</f>
        <v>0</v>
      </c>
      <c r="D102" s="54">
        <f>'DAY1'!D102+'DAY2'!D102+'DAY3'!D102+'DAY4'!D102+'DAY5'!D102+'DAY6'!D102+'DAY7'!D102+'DAY8'!D102+'DAY9'!D102+'DAY10'!D102+'DAY11'!D102+'DAY12'!D102+'DAY13'!D102+'DAY14'!D102+'DAY15'!D102+'DAY16'!D102+'DAY17'!D102+'DAY18'!D102+'DAY19'!D102+'DAY20'!D102+'DAY21'!D102+'DAY22'!D102+'DAY23'!D102+'DAY24'!D102+'DAY25'!D102+'DAY26'!D102+'DAY27'!D102+'DAY28'!D102+'DAY29'!D102+'DAY30'!D102</f>
        <v>0</v>
      </c>
      <c r="E102" s="55">
        <f>'DAY1'!E102+'DAY2'!E102+'DAY3'!E102+'DAY4'!E102+'DAY5'!E102+'DAY6'!E102+'DAY7'!E102+'DAY8'!E102+'DAY9'!E102+'DAY10'!E102+'DAY11'!E102+'DAY12'!E102+'DAY13'!E102+'DAY14'!E102+'DAY15'!E102+'DAY16'!E102+'DAY17'!E102+'DAY18'!E102+'DAY19'!E102+'DAY20'!E102+'DAY21'!E102+'DAY22'!E102+'DAY23'!E102+'DAY24'!E102+'DAY25'!E102+'DAY26'!E102+'DAY27'!E102+'DAY28'!E102+'DAY29'!E102+'DAY30'!E102</f>
        <v>0</v>
      </c>
      <c r="F102" s="52">
        <f>'DAY1'!F102+'DAY2'!F102+'DAY3'!F102+'DAY4'!F102+'DAY5'!F102+'DAY6'!F102+'DAY7'!F102+'DAY8'!F102+'DAY9'!F102+'DAY10'!F102+'DAY11'!F102+'DAY12'!F102+'DAY13'!F102+'DAY14'!F102+'DAY15'!F102+'DAY16'!F102+'DAY17'!F102+'DAY18'!F102+'DAY19'!F102+'DAY20'!F102+'DAY21'!F102+'DAY22'!F102+'DAY23'!F102+'DAY24'!F102+'DAY25'!F102+'DAY26'!F102+'DAY27'!F102+'DAY28'!F102+'DAY29'!F102+'DAY30'!F102</f>
        <v>0</v>
      </c>
      <c r="G102" s="276">
        <f>'DAY1'!G102+'DAY2'!G102+'DAY3'!G102+'DAY4'!G102+'DAY5'!G102+'DAY6'!G102+'DAY7'!G102+'DAY8'!G102+'DAY9'!G102+'DAY10'!G102+'DAY11'!G102+'DAY12'!G102+'DAY13'!G102+'DAY14'!G102+'DAY15'!G102+'DAY16'!G102+'DAY17'!G102+'DAY18'!G102+'DAY19'!G102+'DAY20'!G102+'DAY21'!G102+'DAY22'!G102+'DAY23'!G102+'DAY24'!G102+'DAY25'!G102+'DAY26'!G102+'DAY27'!G102+'DAY28'!G102+'DAY29'!G102+'DAY30'!G102</f>
        <v>0</v>
      </c>
      <c r="H102" s="54">
        <f>+(Table134[[#This Row],[OPENING ]]+Table134[[#This Row],[RECEIPTS]]+Table134[[#This Row],[RETURNS]])-(Table134[[#This Row],[ISSUES]]+Table134[[#This Row],[EXCHANGED]]+Table134[[#This Row],[SALES]])</f>
        <v>0</v>
      </c>
      <c r="I102" s="53">
        <v>0</v>
      </c>
      <c r="J102" s="58">
        <f>+Table134[[#This Row],[PHYSICAL]]-Table134[[#This Row],[THEORETICAL]]</f>
        <v>0</v>
      </c>
      <c r="K102" s="53">
        <f>+Table134[[#This Row],[RECEIPTS]]</f>
        <v>0</v>
      </c>
      <c r="L102" s="54">
        <f>+Table134[[#This Row],[RETURNS]]</f>
        <v>0</v>
      </c>
      <c r="M102" s="55">
        <f>+Table134[[#This Row],[EXCHANGED]]</f>
        <v>0</v>
      </c>
      <c r="N102" s="52">
        <f>+Table134[[#This Row],[SALES]]</f>
        <v>0</v>
      </c>
      <c r="O102" s="276">
        <f>+Table134[[#This Row],[ISSUES]]</f>
        <v>0</v>
      </c>
      <c r="P102" s="53">
        <f>Table134[[#This Row],[RECEIPTS TO]]/30</f>
        <v>0</v>
      </c>
      <c r="Q102" s="54">
        <f>+Table134[[#This Row],[RETURNS ]]/30</f>
        <v>0</v>
      </c>
      <c r="R102" s="55">
        <f>+Table134[[#This Row],[EXCHANGED TO]]/30</f>
        <v>0</v>
      </c>
      <c r="S102" s="52">
        <f>+Table134[[#This Row],[SALES TO]]/30</f>
        <v>0</v>
      </c>
      <c r="T102" s="276">
        <f>+Table134[[#This Row],[ISSUES TO]]/30</f>
        <v>0</v>
      </c>
      <c r="U102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03" spans="1:21" x14ac:dyDescent="0.25">
      <c r="A103" s="340" t="s">
        <v>164</v>
      </c>
      <c r="B103" s="52">
        <f>'DAY1'!H103</f>
        <v>0</v>
      </c>
      <c r="C103" s="53">
        <f>'DAY1'!C103+'DAY2'!C103+'DAY3'!C103+'DAY4'!C103+'DAY5'!C103+'DAY6'!C103+'DAY7'!C103+'DAY8'!C103+'DAY9'!C103+'DAY10'!C103+'DAY11'!C103+'DAY12'!C103+'DAY13'!C103+'DAY14'!C103+'DAY15'!C103+'DAY16'!C103+'DAY17'!C103+'DAY18'!C103+'DAY19'!C103+'DAY20'!C103+'DAY21'!C103+'DAY22'!C103+'DAY23'!C103+'DAY24'!C103+'DAY25'!C103+'DAY26'!C103+'DAY27'!C103+'DAY28'!C103+'DAY29'!C103+'DAY30'!C103</f>
        <v>0</v>
      </c>
      <c r="D103" s="54">
        <f>'DAY1'!D103+'DAY2'!D103+'DAY3'!D103+'DAY4'!D103+'DAY5'!D103+'DAY6'!D103+'DAY7'!D103+'DAY8'!D103+'DAY9'!D103+'DAY10'!D103+'DAY11'!D103+'DAY12'!D103+'DAY13'!D103+'DAY14'!D103+'DAY15'!D103+'DAY16'!D103+'DAY17'!D103+'DAY18'!D103+'DAY19'!D103+'DAY20'!D103+'DAY21'!D103+'DAY22'!D103+'DAY23'!D103+'DAY24'!D103+'DAY25'!D103+'DAY26'!D103+'DAY27'!D103+'DAY28'!D103+'DAY29'!D103+'DAY30'!D103</f>
        <v>0</v>
      </c>
      <c r="E103" s="55">
        <f>'DAY1'!E103+'DAY2'!E103+'DAY3'!E103+'DAY4'!E103+'DAY5'!E103+'DAY6'!E103+'DAY7'!E103+'DAY8'!E103+'DAY9'!E103+'DAY10'!E103+'DAY11'!E103+'DAY12'!E103+'DAY13'!E103+'DAY14'!E103+'DAY15'!E103+'DAY16'!E103+'DAY17'!E103+'DAY18'!E103+'DAY19'!E103+'DAY20'!E103+'DAY21'!E103+'DAY22'!E103+'DAY23'!E103+'DAY24'!E103+'DAY25'!E103+'DAY26'!E103+'DAY27'!E103+'DAY28'!E103+'DAY29'!E103+'DAY30'!E103</f>
        <v>0</v>
      </c>
      <c r="F103" s="52">
        <f>'DAY1'!F103+'DAY2'!F103+'DAY3'!F103+'DAY4'!F103+'DAY5'!F103+'DAY6'!F103+'DAY7'!F103+'DAY8'!F103+'DAY9'!F103+'DAY10'!F103+'DAY11'!F103+'DAY12'!F103+'DAY13'!F103+'DAY14'!F103+'DAY15'!F103+'DAY16'!F103+'DAY17'!F103+'DAY18'!F103+'DAY19'!F103+'DAY20'!F103+'DAY21'!F103+'DAY22'!F103+'DAY23'!F103+'DAY24'!F103+'DAY25'!F103+'DAY26'!F103+'DAY27'!F103+'DAY28'!F103+'DAY29'!F103+'DAY30'!F103</f>
        <v>0</v>
      </c>
      <c r="G103" s="276">
        <f>'DAY1'!G103+'DAY2'!G103+'DAY3'!G103+'DAY4'!G103+'DAY5'!G103+'DAY6'!G103+'DAY7'!G103+'DAY8'!G103+'DAY9'!G103+'DAY10'!G103+'DAY11'!G103+'DAY12'!G103+'DAY13'!G103+'DAY14'!G103+'DAY15'!G103+'DAY16'!G103+'DAY17'!G103+'DAY18'!G103+'DAY19'!G103+'DAY20'!G103+'DAY21'!G103+'DAY22'!G103+'DAY23'!G103+'DAY24'!G103+'DAY25'!G103+'DAY26'!G103+'DAY27'!G103+'DAY28'!G103+'DAY29'!G103+'DAY30'!G103</f>
        <v>0</v>
      </c>
      <c r="H103" s="54">
        <f>+(Table134[[#This Row],[OPENING ]]+Table134[[#This Row],[RECEIPTS]]+Table134[[#This Row],[RETURNS]])-(Table134[[#This Row],[ISSUES]]+Table134[[#This Row],[EXCHANGED]]+Table134[[#This Row],[SALES]])</f>
        <v>0</v>
      </c>
      <c r="I103" s="53">
        <v>0</v>
      </c>
      <c r="J103" s="58">
        <f>+Table134[[#This Row],[PHYSICAL]]-Table134[[#This Row],[THEORETICAL]]</f>
        <v>0</v>
      </c>
      <c r="K103" s="53">
        <f>+Table134[[#This Row],[RECEIPTS]]</f>
        <v>0</v>
      </c>
      <c r="L103" s="54">
        <f>+Table134[[#This Row],[RETURNS]]</f>
        <v>0</v>
      </c>
      <c r="M103" s="55">
        <f>+Table134[[#This Row],[EXCHANGED]]</f>
        <v>0</v>
      </c>
      <c r="N103" s="52">
        <f>+Table134[[#This Row],[SALES]]</f>
        <v>0</v>
      </c>
      <c r="O103" s="276">
        <f>+Table134[[#This Row],[ISSUES]]</f>
        <v>0</v>
      </c>
      <c r="P103" s="53">
        <f>Table134[[#This Row],[RECEIPTS TO]]/30</f>
        <v>0</v>
      </c>
      <c r="Q103" s="54">
        <f>+Table134[[#This Row],[RETURNS ]]/30</f>
        <v>0</v>
      </c>
      <c r="R103" s="55">
        <f>+Table134[[#This Row],[EXCHANGED TO]]/30</f>
        <v>0</v>
      </c>
      <c r="S103" s="52">
        <f>+Table134[[#This Row],[SALES TO]]/30</f>
        <v>0</v>
      </c>
      <c r="T103" s="276">
        <f>+Table134[[#This Row],[ISSUES TO]]/30</f>
        <v>0</v>
      </c>
      <c r="U103" s="62">
        <f t="shared" si="7"/>
        <v>0</v>
      </c>
    </row>
    <row r="104" spans="1:21" x14ac:dyDescent="0.25">
      <c r="A104" s="340" t="s">
        <v>114</v>
      </c>
      <c r="B104" s="52">
        <f>'DAY1'!H104</f>
        <v>0</v>
      </c>
      <c r="C104" s="53">
        <f>'DAY1'!C104+'DAY2'!C104+'DAY3'!C104+'DAY4'!C104+'DAY5'!C104+'DAY6'!C104+'DAY7'!C104+'DAY8'!C104+'DAY9'!C104+'DAY10'!C104+'DAY11'!C104+'DAY12'!C104+'DAY13'!C104+'DAY14'!C104+'DAY15'!C104+'DAY16'!C104+'DAY17'!C104+'DAY18'!C104+'DAY19'!C104+'DAY20'!C104+'DAY21'!C104+'DAY22'!C104+'DAY23'!C104+'DAY24'!C104+'DAY25'!C104+'DAY26'!C104+'DAY27'!C104+'DAY28'!C104+'DAY29'!C104+'DAY30'!C104</f>
        <v>0</v>
      </c>
      <c r="D104" s="54">
        <f>'DAY1'!D104+'DAY2'!D104+'DAY3'!D104+'DAY4'!D104+'DAY5'!D104+'DAY6'!D104+'DAY7'!D104+'DAY8'!D104+'DAY9'!D104+'DAY10'!D104+'DAY11'!D104+'DAY12'!D104+'DAY13'!D104+'DAY14'!D104+'DAY15'!D104+'DAY16'!D104+'DAY17'!D104+'DAY18'!D104+'DAY19'!D104+'DAY20'!D104+'DAY21'!D104+'DAY22'!D104+'DAY23'!D104+'DAY24'!D104+'DAY25'!D104+'DAY26'!D104+'DAY27'!D104+'DAY28'!D104+'DAY29'!D104+'DAY30'!D104</f>
        <v>0</v>
      </c>
      <c r="E104" s="55">
        <f>'DAY1'!E104+'DAY2'!E104+'DAY3'!E104+'DAY4'!E104+'DAY5'!E104+'DAY6'!E104+'DAY7'!E104+'DAY8'!E104+'DAY9'!E104+'DAY10'!E104+'DAY11'!E104+'DAY12'!E104+'DAY13'!E104+'DAY14'!E104+'DAY15'!E104+'DAY16'!E104+'DAY17'!E104+'DAY18'!E104+'DAY19'!E104+'DAY20'!E104+'DAY21'!E104+'DAY22'!E104+'DAY23'!E104+'DAY24'!E104+'DAY25'!E104+'DAY26'!E104+'DAY27'!E104+'DAY28'!E104+'DAY29'!E104+'DAY30'!E104</f>
        <v>0</v>
      </c>
      <c r="F104" s="52">
        <f>'DAY1'!F104+'DAY2'!F104+'DAY3'!F104+'DAY4'!F104+'DAY5'!F104+'DAY6'!F104+'DAY7'!F104+'DAY8'!F104+'DAY9'!F104+'DAY10'!F104+'DAY11'!F104+'DAY12'!F104+'DAY13'!F104+'DAY14'!F104+'DAY15'!F104+'DAY16'!F104+'DAY17'!F104+'DAY18'!F104+'DAY19'!F104+'DAY20'!F104+'DAY21'!F104+'DAY22'!F104+'DAY23'!F104+'DAY24'!F104+'DAY25'!F104+'DAY26'!F104+'DAY27'!F104+'DAY28'!F104+'DAY29'!F104+'DAY30'!F104</f>
        <v>0</v>
      </c>
      <c r="G104" s="276">
        <f>'DAY1'!G104+'DAY2'!G104+'DAY3'!G104+'DAY4'!G104+'DAY5'!G104+'DAY6'!G104+'DAY7'!G104+'DAY8'!G104+'DAY9'!G104+'DAY10'!G104+'DAY11'!G104+'DAY12'!G104+'DAY13'!G104+'DAY14'!G104+'DAY15'!G104+'DAY16'!G104+'DAY17'!G104+'DAY18'!G104+'DAY19'!G104+'DAY20'!G104+'DAY21'!G104+'DAY22'!G104+'DAY23'!G104+'DAY24'!G104+'DAY25'!G104+'DAY26'!G104+'DAY27'!G104+'DAY28'!G104+'DAY29'!G104+'DAY30'!G104</f>
        <v>0</v>
      </c>
      <c r="H104" s="54">
        <f>+(Table134[[#This Row],[OPENING ]]+Table134[[#This Row],[RECEIPTS]]+Table134[[#This Row],[RETURNS]])-(Table134[[#This Row],[ISSUES]]+Table134[[#This Row],[EXCHANGED]]+Table134[[#This Row],[SALES]])</f>
        <v>0</v>
      </c>
      <c r="I104" s="53">
        <v>0</v>
      </c>
      <c r="J104" s="58">
        <f>+Table134[[#This Row],[PHYSICAL]]-Table134[[#This Row],[THEORETICAL]]</f>
        <v>0</v>
      </c>
      <c r="K104" s="53">
        <f>+Table134[[#This Row],[RECEIPTS]]</f>
        <v>0</v>
      </c>
      <c r="L104" s="54">
        <f>+Table134[[#This Row],[RETURNS]]</f>
        <v>0</v>
      </c>
      <c r="M104" s="55">
        <f>+Table134[[#This Row],[EXCHANGED]]</f>
        <v>0</v>
      </c>
      <c r="N104" s="52">
        <f>+Table134[[#This Row],[SALES]]</f>
        <v>0</v>
      </c>
      <c r="O104" s="276">
        <f>+Table134[[#This Row],[ISSUES]]</f>
        <v>0</v>
      </c>
      <c r="P104" s="53">
        <f>Table134[[#This Row],[RECEIPTS TO]]/30</f>
        <v>0</v>
      </c>
      <c r="Q104" s="54">
        <f>+Table134[[#This Row],[RETURNS ]]/30</f>
        <v>0</v>
      </c>
      <c r="R104" s="55">
        <f>+Table134[[#This Row],[EXCHANGED TO]]/30</f>
        <v>0</v>
      </c>
      <c r="S104" s="52">
        <f>+Table134[[#This Row],[SALES TO]]/30</f>
        <v>0</v>
      </c>
      <c r="T104" s="276">
        <f>+Table134[[#This Row],[ISSUES TO]]/30</f>
        <v>0</v>
      </c>
      <c r="U104" s="62">
        <f t="shared" si="7"/>
        <v>0</v>
      </c>
    </row>
    <row r="105" spans="1:21" x14ac:dyDescent="0.25">
      <c r="A105" s="340" t="s">
        <v>113</v>
      </c>
      <c r="B105" s="52">
        <f>'DAY1'!H105</f>
        <v>0</v>
      </c>
      <c r="C105" s="53">
        <f>'DAY1'!C105+'DAY2'!C105+'DAY3'!C105+'DAY4'!C105+'DAY5'!C105+'DAY6'!C105+'DAY7'!C105+'DAY8'!C105+'DAY9'!C105+'DAY10'!C105+'DAY11'!C105+'DAY12'!C105+'DAY13'!C105+'DAY14'!C105+'DAY15'!C105+'DAY16'!C105+'DAY17'!C105+'DAY18'!C105+'DAY19'!C105+'DAY20'!C105+'DAY21'!C105+'DAY22'!C105+'DAY23'!C105+'DAY24'!C105+'DAY25'!C105+'DAY26'!C105+'DAY27'!C105+'DAY28'!C105+'DAY29'!C105+'DAY30'!C105</f>
        <v>0</v>
      </c>
      <c r="D105" s="54">
        <f>'DAY1'!D105+'DAY2'!D105+'DAY3'!D105+'DAY4'!D105+'DAY5'!D105+'DAY6'!D105+'DAY7'!D105+'DAY8'!D105+'DAY9'!D105+'DAY10'!D105+'DAY11'!D105+'DAY12'!D105+'DAY13'!D105+'DAY14'!D105+'DAY15'!D105+'DAY16'!D105+'DAY17'!D105+'DAY18'!D105+'DAY19'!D105+'DAY20'!D105+'DAY21'!D105+'DAY22'!D105+'DAY23'!D105+'DAY24'!D105+'DAY25'!D105+'DAY26'!D105+'DAY27'!D105+'DAY28'!D105+'DAY29'!D105+'DAY30'!D105</f>
        <v>0</v>
      </c>
      <c r="E105" s="55">
        <f>'DAY1'!E105+'DAY2'!E105+'DAY3'!E105+'DAY4'!E105+'DAY5'!E105+'DAY6'!E105+'DAY7'!E105+'DAY8'!E105+'DAY9'!E105+'DAY10'!E105+'DAY11'!E105+'DAY12'!E105+'DAY13'!E105+'DAY14'!E105+'DAY15'!E105+'DAY16'!E105+'DAY17'!E105+'DAY18'!E105+'DAY19'!E105+'DAY20'!E105+'DAY21'!E105+'DAY22'!E105+'DAY23'!E105+'DAY24'!E105+'DAY25'!E105+'DAY26'!E105+'DAY27'!E105+'DAY28'!E105+'DAY29'!E105+'DAY30'!E105</f>
        <v>0</v>
      </c>
      <c r="F105" s="52">
        <f>'DAY1'!F105+'DAY2'!F105+'DAY3'!F105+'DAY4'!F105+'DAY5'!F105+'DAY6'!F105+'DAY7'!F105+'DAY8'!F105+'DAY9'!F105+'DAY10'!F105+'DAY11'!F105+'DAY12'!F105+'DAY13'!F105+'DAY14'!F105+'DAY15'!F105+'DAY16'!F105+'DAY17'!F105+'DAY18'!F105+'DAY19'!F105+'DAY20'!F105+'DAY21'!F105+'DAY22'!F105+'DAY23'!F105+'DAY24'!F105+'DAY25'!F105+'DAY26'!F105+'DAY27'!F105+'DAY28'!F105+'DAY29'!F105+'DAY30'!F105</f>
        <v>0</v>
      </c>
      <c r="G105" s="276">
        <f>'DAY1'!G105+'DAY2'!G105+'DAY3'!G105+'DAY4'!G105+'DAY5'!G105+'DAY6'!G105+'DAY7'!G105+'DAY8'!G105+'DAY9'!G105+'DAY10'!G105+'DAY11'!G105+'DAY12'!G105+'DAY13'!G105+'DAY14'!G105+'DAY15'!G105+'DAY16'!G105+'DAY17'!G105+'DAY18'!G105+'DAY19'!G105+'DAY20'!G105+'DAY21'!G105+'DAY22'!G105+'DAY23'!G105+'DAY24'!G105+'DAY25'!G105+'DAY26'!G105+'DAY27'!G105+'DAY28'!G105+'DAY29'!G105+'DAY30'!G105</f>
        <v>0</v>
      </c>
      <c r="H105" s="54">
        <f>+(Table134[[#This Row],[OPENING ]]+Table134[[#This Row],[RECEIPTS]]+Table134[[#This Row],[RETURNS]])-(Table134[[#This Row],[ISSUES]]+Table134[[#This Row],[EXCHANGED]]+Table134[[#This Row],[SALES]])</f>
        <v>0</v>
      </c>
      <c r="I105" s="53">
        <v>0</v>
      </c>
      <c r="J105" s="58">
        <f>+Table134[[#This Row],[PHYSICAL]]-Table134[[#This Row],[THEORETICAL]]</f>
        <v>0</v>
      </c>
      <c r="K105" s="53">
        <f>+Table134[[#This Row],[RECEIPTS]]</f>
        <v>0</v>
      </c>
      <c r="L105" s="54">
        <f>+Table134[[#This Row],[RETURNS]]</f>
        <v>0</v>
      </c>
      <c r="M105" s="55">
        <f>+Table134[[#This Row],[EXCHANGED]]</f>
        <v>0</v>
      </c>
      <c r="N105" s="52">
        <f>+Table134[[#This Row],[SALES]]</f>
        <v>0</v>
      </c>
      <c r="O105" s="276">
        <f>+Table134[[#This Row],[ISSUES]]</f>
        <v>0</v>
      </c>
      <c r="P105" s="53">
        <f>Table134[[#This Row],[RECEIPTS TO]]/30</f>
        <v>0</v>
      </c>
      <c r="Q105" s="54">
        <f>+Table134[[#This Row],[RETURNS ]]/30</f>
        <v>0</v>
      </c>
      <c r="R105" s="55">
        <f>+Table134[[#This Row],[EXCHANGED TO]]/30</f>
        <v>0</v>
      </c>
      <c r="S105" s="52">
        <f>+Table134[[#This Row],[SALES TO]]/30</f>
        <v>0</v>
      </c>
      <c r="T105" s="276">
        <f>+Table134[[#This Row],[ISSUES TO]]/30</f>
        <v>0</v>
      </c>
      <c r="U105" s="62">
        <f t="shared" si="7"/>
        <v>0</v>
      </c>
    </row>
    <row r="106" spans="1:21" x14ac:dyDescent="0.25">
      <c r="A106" s="341" t="s">
        <v>171</v>
      </c>
      <c r="B106" s="52">
        <f>'DAY1'!H106</f>
        <v>0</v>
      </c>
      <c r="C106" s="53">
        <f>'DAY1'!C106+'DAY2'!C106+'DAY3'!C106+'DAY4'!C106+'DAY5'!C106+'DAY6'!C106+'DAY7'!C106+'DAY8'!C106+'DAY9'!C106+'DAY10'!C106+'DAY11'!C106+'DAY12'!C106+'DAY13'!C106+'DAY14'!C106+'DAY15'!C106+'DAY16'!C106+'DAY17'!C106+'DAY18'!C106+'DAY19'!C106+'DAY20'!C106+'DAY21'!C106+'DAY22'!C106+'DAY23'!C106+'DAY24'!C106+'DAY25'!C106+'DAY26'!C106+'DAY27'!C106+'DAY28'!C106+'DAY29'!C106+'DAY30'!C106</f>
        <v>0</v>
      </c>
      <c r="D106" s="54">
        <f>'DAY1'!D106+'DAY2'!D106+'DAY3'!D106+'DAY4'!D106+'DAY5'!D106+'DAY6'!D106+'DAY7'!D106+'DAY8'!D106+'DAY9'!D106+'DAY10'!D106+'DAY11'!D106+'DAY12'!D106+'DAY13'!D106+'DAY14'!D106+'DAY15'!D106+'DAY16'!D106+'DAY17'!D106+'DAY18'!D106+'DAY19'!D106+'DAY20'!D106+'DAY21'!D106+'DAY22'!D106+'DAY23'!D106+'DAY24'!D106+'DAY25'!D106+'DAY26'!D106+'DAY27'!D106+'DAY28'!D106+'DAY29'!D106+'DAY30'!D106</f>
        <v>0</v>
      </c>
      <c r="E106" s="55">
        <f>'DAY1'!E106+'DAY2'!E106+'DAY3'!E106+'DAY4'!E106+'DAY5'!E106+'DAY6'!E106+'DAY7'!E106+'DAY8'!E106+'DAY9'!E106+'DAY10'!E106+'DAY11'!E106+'DAY12'!E106+'DAY13'!E106+'DAY14'!E106+'DAY15'!E106+'DAY16'!E106+'DAY17'!E106+'DAY18'!E106+'DAY19'!E106+'DAY20'!E106+'DAY21'!E106+'DAY22'!E106+'DAY23'!E106+'DAY24'!E106+'DAY25'!E106+'DAY26'!E106+'DAY27'!E106+'DAY28'!E106+'DAY29'!E106+'DAY30'!E106</f>
        <v>0</v>
      </c>
      <c r="F106" s="52">
        <f>'DAY1'!F106+'DAY2'!F106+'DAY3'!F106+'DAY4'!F106+'DAY5'!F106+'DAY6'!F106+'DAY7'!F106+'DAY8'!F106+'DAY9'!F106+'DAY10'!F106+'DAY11'!F106+'DAY12'!F106+'DAY13'!F106+'DAY14'!F106+'DAY15'!F106+'DAY16'!F106+'DAY17'!F106+'DAY18'!F106+'DAY19'!F106+'DAY20'!F106+'DAY21'!F106+'DAY22'!F106+'DAY23'!F106+'DAY24'!F106+'DAY25'!F106+'DAY26'!F106+'DAY27'!F106+'DAY28'!F106+'DAY29'!F106+'DAY30'!F106</f>
        <v>0</v>
      </c>
      <c r="G106" s="276">
        <f>'DAY1'!G106+'DAY2'!G106+'DAY3'!G106+'DAY4'!G106+'DAY5'!G106+'DAY6'!G106+'DAY7'!G106+'DAY8'!G106+'DAY9'!G106+'DAY10'!G106+'DAY11'!G106+'DAY12'!G106+'DAY13'!G106+'DAY14'!G106+'DAY15'!G106+'DAY16'!G106+'DAY17'!G106+'DAY18'!G106+'DAY19'!G106+'DAY20'!G106+'DAY21'!G106+'DAY22'!G106+'DAY23'!G106+'DAY24'!G106+'DAY25'!G106+'DAY26'!G106+'DAY27'!G106+'DAY28'!G106+'DAY29'!G106+'DAY30'!G106</f>
        <v>0</v>
      </c>
      <c r="H106" s="54">
        <f>+(Table134[[#This Row],[OPENING ]]+Table134[[#This Row],[RECEIPTS]]+Table134[[#This Row],[RETURNS]])-(Table134[[#This Row],[ISSUES]]+Table134[[#This Row],[EXCHANGED]]+Table134[[#This Row],[SALES]])</f>
        <v>0</v>
      </c>
      <c r="I106" s="53">
        <v>0</v>
      </c>
      <c r="J106" s="58">
        <f>+Table134[[#This Row],[PHYSICAL]]-Table134[[#This Row],[THEORETICAL]]</f>
        <v>0</v>
      </c>
      <c r="K106" s="53">
        <f>+Table134[[#This Row],[RECEIPTS]]</f>
        <v>0</v>
      </c>
      <c r="L106" s="54">
        <f>+Table134[[#This Row],[RETURNS]]</f>
        <v>0</v>
      </c>
      <c r="M106" s="55">
        <f>+Table134[[#This Row],[EXCHANGED]]</f>
        <v>0</v>
      </c>
      <c r="N106" s="52">
        <f>+Table134[[#This Row],[SALES]]</f>
        <v>0</v>
      </c>
      <c r="O106" s="276">
        <f>+Table134[[#This Row],[ISSUES]]</f>
        <v>0</v>
      </c>
      <c r="P106" s="53">
        <f>Table134[[#This Row],[RECEIPTS TO]]/30</f>
        <v>0</v>
      </c>
      <c r="Q106" s="54">
        <f>+Table134[[#This Row],[RETURNS ]]/30</f>
        <v>0</v>
      </c>
      <c r="R106" s="55">
        <f>+Table134[[#This Row],[EXCHANGED TO]]/30</f>
        <v>0</v>
      </c>
      <c r="S106" s="52">
        <f>+Table134[[#This Row],[SALES TO]]/30</f>
        <v>0</v>
      </c>
      <c r="T106" s="276">
        <f>+Table134[[#This Row],[ISSUES TO]]/30</f>
        <v>0</v>
      </c>
      <c r="U106" s="62">
        <f t="shared" si="7"/>
        <v>0</v>
      </c>
    </row>
    <row r="107" spans="1:21" x14ac:dyDescent="0.25">
      <c r="A107" s="340" t="s">
        <v>261</v>
      </c>
      <c r="B107" s="52">
        <f>'DAY1'!H107</f>
        <v>258.60000000000002</v>
      </c>
      <c r="C107" s="53">
        <f>'DAY1'!C107+'DAY2'!C107+'DAY3'!C107+'DAY4'!C107+'DAY5'!C107+'DAY6'!C107+'DAY7'!C107+'DAY8'!C107+'DAY9'!C107+'DAY10'!C107+'DAY11'!C107+'DAY12'!C107+'DAY13'!C107+'DAY14'!C107+'DAY15'!C107+'DAY16'!C107+'DAY17'!C107+'DAY18'!C107+'DAY19'!C107+'DAY20'!C107+'DAY21'!C107+'DAY22'!C107+'DAY23'!C107+'DAY24'!C107+'DAY25'!C107+'DAY26'!C107+'DAY27'!C107+'DAY28'!C107+'DAY29'!C107+'DAY30'!C107</f>
        <v>0</v>
      </c>
      <c r="D107" s="54">
        <f>'DAY1'!D107+'DAY2'!D107+'DAY3'!D107+'DAY4'!D107+'DAY5'!D107+'DAY6'!D107+'DAY7'!D107+'DAY8'!D107+'DAY9'!D107+'DAY10'!D107+'DAY11'!D107+'DAY12'!D107+'DAY13'!D107+'DAY14'!D107+'DAY15'!D107+'DAY16'!D107+'DAY17'!D107+'DAY18'!D107+'DAY19'!D107+'DAY20'!D107+'DAY21'!D107+'DAY22'!D107+'DAY23'!D107+'DAY24'!D107+'DAY25'!D107+'DAY26'!D107+'DAY27'!D107+'DAY28'!D107+'DAY29'!D107+'DAY30'!D107</f>
        <v>0</v>
      </c>
      <c r="E107" s="55">
        <f>'DAY1'!E107+'DAY2'!E107+'DAY3'!E107+'DAY4'!E107+'DAY5'!E107+'DAY6'!E107+'DAY7'!E107+'DAY8'!E107+'DAY9'!E107+'DAY10'!E107+'DAY11'!E107+'DAY12'!E107+'DAY13'!E107+'DAY14'!E107+'DAY15'!E107+'DAY16'!E107+'DAY17'!E107+'DAY18'!E107+'DAY19'!E107+'DAY20'!E107+'DAY21'!E107+'DAY22'!E107+'DAY23'!E107+'DAY24'!E107+'DAY25'!E107+'DAY26'!E107+'DAY27'!E107+'DAY28'!E107+'DAY29'!E107+'DAY30'!E107</f>
        <v>0</v>
      </c>
      <c r="F107" s="52">
        <f>'DAY1'!F107+'DAY2'!F107+'DAY3'!F107+'DAY4'!F107+'DAY5'!F107+'DAY6'!F107+'DAY7'!F107+'DAY8'!F107+'DAY9'!F107+'DAY10'!F107+'DAY11'!F107+'DAY12'!F107+'DAY13'!F107+'DAY14'!F107+'DAY15'!F107+'DAY16'!F107+'DAY17'!F107+'DAY18'!F107+'DAY19'!F107+'DAY20'!F107+'DAY21'!F107+'DAY22'!F107+'DAY23'!F107+'DAY24'!F107+'DAY25'!F107+'DAY26'!F107+'DAY27'!F107+'DAY28'!F107+'DAY29'!F107+'DAY30'!F107</f>
        <v>0</v>
      </c>
      <c r="G107" s="276">
        <f>'DAY1'!G107+'DAY2'!G107+'DAY3'!G107+'DAY4'!G107+'DAY5'!G107+'DAY6'!G107+'DAY7'!G107+'DAY8'!G107+'DAY9'!G107+'DAY10'!G107+'DAY11'!G107+'DAY12'!G107+'DAY13'!G107+'DAY14'!G107+'DAY15'!G107+'DAY16'!G107+'DAY17'!G107+'DAY18'!G107+'DAY19'!G107+'DAY20'!G107+'DAY21'!G107+'DAY22'!G107+'DAY23'!G107+'DAY24'!G107+'DAY25'!G107+'DAY26'!G107+'DAY27'!G107+'DAY28'!G107+'DAY29'!G107+'DAY30'!G107</f>
        <v>0</v>
      </c>
      <c r="H107" s="54">
        <f>+(Table134[[#This Row],[OPENING ]]+Table134[[#This Row],[RECEIPTS]]+Table134[[#This Row],[RETURNS]])-(Table134[[#This Row],[ISSUES]]+Table134[[#This Row],[EXCHANGED]]+Table134[[#This Row],[SALES]])</f>
        <v>258.60000000000002</v>
      </c>
      <c r="I107" s="53">
        <v>0</v>
      </c>
      <c r="J107" s="58">
        <f>+Table134[[#This Row],[PHYSICAL]]-Table134[[#This Row],[THEORETICAL]]</f>
        <v>-258.60000000000002</v>
      </c>
      <c r="K107" s="53">
        <f>+Table134[[#This Row],[RECEIPTS]]</f>
        <v>0</v>
      </c>
      <c r="L107" s="54">
        <f>+Table134[[#This Row],[RETURNS]]</f>
        <v>0</v>
      </c>
      <c r="M107" s="55">
        <f>+Table134[[#This Row],[EXCHANGED]]</f>
        <v>0</v>
      </c>
      <c r="N107" s="52">
        <f>+Table134[[#This Row],[SALES]]</f>
        <v>0</v>
      </c>
      <c r="O107" s="276">
        <f>+Table134[[#This Row],[ISSUES]]</f>
        <v>0</v>
      </c>
      <c r="P107" s="53">
        <f>Table134[[#This Row],[RECEIPTS TO]]/30</f>
        <v>0</v>
      </c>
      <c r="Q107" s="54">
        <f>+Table134[[#This Row],[RETURNS ]]/30</f>
        <v>0</v>
      </c>
      <c r="R107" s="55">
        <f>+Table134[[#This Row],[EXCHANGED TO]]/30</f>
        <v>0</v>
      </c>
      <c r="S107" s="52">
        <f>+Table134[[#This Row],[SALES TO]]/30</f>
        <v>0</v>
      </c>
      <c r="T107" s="276">
        <f>+Table134[[#This Row],[ISSUES TO]]/30</f>
        <v>0</v>
      </c>
      <c r="U107" s="62">
        <f t="shared" si="7"/>
        <v>0</v>
      </c>
    </row>
    <row r="108" spans="1:21" x14ac:dyDescent="0.25">
      <c r="A108" s="342" t="s">
        <v>220</v>
      </c>
      <c r="B108" s="52">
        <f>'DAY1'!H108</f>
        <v>7628.4</v>
      </c>
      <c r="C108" s="53">
        <f>'DAY1'!C108+'DAY2'!C108+'DAY3'!C108+'DAY4'!C108+'DAY5'!C108+'DAY6'!C108+'DAY7'!C108+'DAY8'!C108+'DAY9'!C108+'DAY10'!C108+'DAY11'!C108+'DAY12'!C108+'DAY13'!C108+'DAY14'!C108+'DAY15'!C108+'DAY16'!C108+'DAY17'!C108+'DAY18'!C108+'DAY19'!C108+'DAY20'!C108+'DAY21'!C108+'DAY22'!C108+'DAY23'!C108+'DAY24'!C108+'DAY25'!C108+'DAY26'!C108+'DAY27'!C108+'DAY28'!C108+'DAY29'!C108+'DAY30'!C108</f>
        <v>6075</v>
      </c>
      <c r="D108" s="54">
        <f>'DAY1'!D108+'DAY2'!D108+'DAY3'!D108+'DAY4'!D108+'DAY5'!D108+'DAY6'!D108+'DAY7'!D108+'DAY8'!D108+'DAY9'!D108+'DAY10'!D108+'DAY11'!D108+'DAY12'!D108+'DAY13'!D108+'DAY14'!D108+'DAY15'!D108+'DAY16'!D108+'DAY17'!D108+'DAY18'!D108+'DAY19'!D108+'DAY20'!D108+'DAY21'!D108+'DAY22'!D108+'DAY23'!D108+'DAY24'!D108+'DAY25'!D108+'DAY26'!D108+'DAY27'!D108+'DAY28'!D108+'DAY29'!D108+'DAY30'!D108</f>
        <v>0</v>
      </c>
      <c r="E108" s="55">
        <f>'DAY1'!E108+'DAY2'!E108+'DAY3'!E108+'DAY4'!E108+'DAY5'!E108+'DAY6'!E108+'DAY7'!E108+'DAY8'!E108+'DAY9'!E108+'DAY10'!E108+'DAY11'!E108+'DAY12'!E108+'DAY13'!E108+'DAY14'!E108+'DAY15'!E108+'DAY16'!E108+'DAY17'!E108+'DAY18'!E108+'DAY19'!E108+'DAY20'!E108+'DAY21'!E108+'DAY22'!E108+'DAY23'!E108+'DAY24'!E108+'DAY25'!E108+'DAY26'!E108+'DAY27'!E108+'DAY28'!E108+'DAY29'!E108+'DAY30'!E108</f>
        <v>0</v>
      </c>
      <c r="F108" s="52">
        <f>'DAY1'!F108+'DAY2'!F108+'DAY3'!F108+'DAY4'!F108+'DAY5'!F108+'DAY6'!F108+'DAY7'!F108+'DAY8'!F108+'DAY9'!F108+'DAY10'!F108+'DAY11'!F108+'DAY12'!F108+'DAY13'!F108+'DAY14'!F108+'DAY15'!F108+'DAY16'!F108+'DAY17'!F108+'DAY18'!F108+'DAY19'!F108+'DAY20'!F108+'DAY21'!F108+'DAY22'!F108+'DAY23'!F108+'DAY24'!F108+'DAY25'!F108+'DAY26'!F108+'DAY27'!F108+'DAY28'!F108+'DAY29'!F108+'DAY30'!F108</f>
        <v>0</v>
      </c>
      <c r="G108" s="276">
        <f>'DAY1'!G108+'DAY2'!G108+'DAY3'!G108+'DAY4'!G108+'DAY5'!G108+'DAY6'!G108+'DAY7'!G108+'DAY8'!G108+'DAY9'!G108+'DAY10'!G108+'DAY11'!G108+'DAY12'!G108+'DAY13'!G108+'DAY14'!G108+'DAY15'!G108+'DAY16'!G108+'DAY17'!G108+'DAY18'!G108+'DAY19'!G108+'DAY20'!G108+'DAY21'!G108+'DAY22'!G108+'DAY23'!G108+'DAY24'!G108+'DAY25'!G108+'DAY26'!G108+'DAY27'!G108+'DAY28'!G108+'DAY29'!G108+'DAY30'!G108</f>
        <v>3900</v>
      </c>
      <c r="H108" s="54">
        <f>+(Table134[[#This Row],[OPENING ]]+Table134[[#This Row],[RECEIPTS]]+Table134[[#This Row],[RETURNS]])-(Table134[[#This Row],[ISSUES]]+Table134[[#This Row],[EXCHANGED]]+Table134[[#This Row],[SALES]])</f>
        <v>9803.4</v>
      </c>
      <c r="I108" s="53">
        <v>0</v>
      </c>
      <c r="J108" s="58">
        <f>+Table134[[#This Row],[PHYSICAL]]-Table134[[#This Row],[THEORETICAL]]</f>
        <v>-9803.4</v>
      </c>
      <c r="K108" s="53">
        <f>+Table134[[#This Row],[RECEIPTS]]</f>
        <v>6075</v>
      </c>
      <c r="L108" s="54">
        <f>+Table134[[#This Row],[RETURNS]]</f>
        <v>0</v>
      </c>
      <c r="M108" s="55">
        <f>+Table134[[#This Row],[EXCHANGED]]</f>
        <v>0</v>
      </c>
      <c r="N108" s="52">
        <f>+Table134[[#This Row],[SALES]]</f>
        <v>0</v>
      </c>
      <c r="O108" s="276">
        <f>+Table134[[#This Row],[ISSUES]]</f>
        <v>3900</v>
      </c>
      <c r="P108" s="53">
        <f>Table134[[#This Row],[RECEIPTS TO]]/30</f>
        <v>202.5</v>
      </c>
      <c r="Q108" s="54">
        <f>+Table134[[#This Row],[RETURNS ]]/30</f>
        <v>0</v>
      </c>
      <c r="R108" s="55">
        <f>+Table134[[#This Row],[EXCHANGED TO]]/30</f>
        <v>0</v>
      </c>
      <c r="S108" s="52">
        <f>+Table134[[#This Row],[SALES TO]]/30</f>
        <v>0</v>
      </c>
      <c r="T108" s="276">
        <f>+Table134[[#This Row],[ISSUES TO]]/30</f>
        <v>130</v>
      </c>
      <c r="U108" s="62">
        <f t="shared" si="7"/>
        <v>29.483909774436089</v>
      </c>
    </row>
    <row r="109" spans="1:21" x14ac:dyDescent="0.25">
      <c r="A109" s="340"/>
      <c r="B109" s="52">
        <f>'DAY1'!H109</f>
        <v>0</v>
      </c>
      <c r="C109" s="53">
        <f>'DAY1'!C109+'DAY2'!C109+'DAY3'!C109+'DAY4'!C109+'DAY5'!C109+'DAY6'!C109+'DAY7'!C109+'DAY8'!C109+'DAY9'!C109+'DAY10'!C109+'DAY11'!C109+'DAY12'!C109+'DAY13'!C109+'DAY14'!C109+'DAY15'!C109+'DAY16'!C109+'DAY17'!C109+'DAY18'!C109+'DAY19'!C109+'DAY20'!C109+'DAY21'!C109+'DAY22'!C109+'DAY23'!C109+'DAY24'!C109+'DAY25'!C109+'DAY26'!C109+'DAY27'!C109+'DAY28'!C109+'DAY29'!C109+'DAY30'!C109</f>
        <v>0</v>
      </c>
      <c r="D109" s="54">
        <f>'DAY1'!D109+'DAY2'!D109+'DAY3'!D109+'DAY4'!D109+'DAY5'!D109+'DAY6'!D109+'DAY7'!D109+'DAY8'!D109+'DAY9'!D109+'DAY10'!D109+'DAY11'!D109+'DAY12'!D109+'DAY13'!D109+'DAY14'!D109+'DAY15'!D109+'DAY16'!D109+'DAY17'!D109+'DAY18'!D109+'DAY19'!D109+'DAY20'!D109+'DAY21'!D109+'DAY22'!D109+'DAY23'!D109+'DAY24'!D109+'DAY25'!D109+'DAY26'!D109+'DAY27'!D109+'DAY28'!D109+'DAY29'!D109+'DAY30'!D109</f>
        <v>0</v>
      </c>
      <c r="E109" s="55">
        <f>'DAY1'!E109+'DAY2'!E109+'DAY3'!E109+'DAY4'!E109+'DAY5'!E109+'DAY6'!E109+'DAY7'!E109+'DAY8'!E109+'DAY9'!E109+'DAY10'!E109+'DAY11'!E109+'DAY12'!E109+'DAY13'!E109+'DAY14'!E109+'DAY15'!E109+'DAY16'!E109+'DAY17'!E109+'DAY18'!E109+'DAY19'!E109+'DAY20'!E109+'DAY21'!E109+'DAY22'!E109+'DAY23'!E109+'DAY24'!E109+'DAY25'!E109+'DAY26'!E109+'DAY27'!E109+'DAY28'!E109+'DAY29'!E109+'DAY30'!E109</f>
        <v>0</v>
      </c>
      <c r="F109" s="52">
        <f>'DAY1'!F109+'DAY2'!F109+'DAY3'!F109+'DAY4'!F109+'DAY5'!F109+'DAY6'!F109+'DAY7'!F109+'DAY8'!F109+'DAY9'!F109+'DAY10'!F109+'DAY11'!F109+'DAY12'!F109+'DAY13'!F109+'DAY14'!F109+'DAY15'!F109+'DAY16'!F109+'DAY17'!F109+'DAY18'!F109+'DAY19'!F109+'DAY20'!F109+'DAY21'!F109+'DAY22'!F109+'DAY23'!F109+'DAY24'!F109+'DAY25'!F109+'DAY26'!F109+'DAY27'!F109+'DAY28'!F109+'DAY29'!F109+'DAY30'!F109</f>
        <v>0</v>
      </c>
      <c r="G109" s="276">
        <f>'DAY1'!G109+'DAY2'!G109+'DAY3'!G109+'DAY4'!G109+'DAY5'!G109+'DAY6'!G109+'DAY7'!G109+'DAY8'!G109+'DAY9'!G109+'DAY10'!G109+'DAY11'!G109+'DAY12'!G109+'DAY13'!G109+'DAY14'!G109+'DAY15'!G109+'DAY16'!G109+'DAY17'!G109+'DAY18'!G109+'DAY19'!G109+'DAY20'!G109+'DAY21'!G109+'DAY22'!G109+'DAY23'!G109+'DAY24'!G109+'DAY25'!G109+'DAY26'!G109+'DAY27'!G109+'DAY28'!G109+'DAY29'!G109+'DAY30'!G109</f>
        <v>0</v>
      </c>
      <c r="H109" s="54">
        <f>+(Table134[[#This Row],[OPENING ]]+Table134[[#This Row],[RECEIPTS]]+Table134[[#This Row],[RETURNS]])-(Table134[[#This Row],[ISSUES]]+Table134[[#This Row],[EXCHANGED]]+Table134[[#This Row],[SALES]])</f>
        <v>0</v>
      </c>
      <c r="I109" s="53">
        <v>0</v>
      </c>
      <c r="J109" s="58">
        <f>+Table134[[#This Row],[PHYSICAL]]-Table134[[#This Row],[THEORETICAL]]</f>
        <v>0</v>
      </c>
      <c r="K109" s="53">
        <f>+Table134[[#This Row],[RECEIPTS]]</f>
        <v>0</v>
      </c>
      <c r="L109" s="54">
        <f>+Table134[[#This Row],[RETURNS]]</f>
        <v>0</v>
      </c>
      <c r="M109" s="55">
        <f>+Table134[[#This Row],[EXCHANGED]]</f>
        <v>0</v>
      </c>
      <c r="N109" s="52">
        <f>+Table134[[#This Row],[SALES]]</f>
        <v>0</v>
      </c>
      <c r="O109" s="276">
        <f>+Table134[[#This Row],[ISSUES]]</f>
        <v>0</v>
      </c>
      <c r="P109" s="53">
        <f>Table134[[#This Row],[RECEIPTS TO]]/30</f>
        <v>0</v>
      </c>
      <c r="Q109" s="54">
        <f>+Table134[[#This Row],[RETURNS ]]/30</f>
        <v>0</v>
      </c>
      <c r="R109" s="55">
        <f>+Table134[[#This Row],[EXCHANGED TO]]/30</f>
        <v>0</v>
      </c>
      <c r="S109" s="52">
        <f>+Table134[[#This Row],[SALES TO]]/30</f>
        <v>0</v>
      </c>
      <c r="T109" s="276">
        <f>+Table134[[#This Row],[ISSUES TO]]/30</f>
        <v>0</v>
      </c>
      <c r="U109" s="62">
        <f t="shared" si="7"/>
        <v>0</v>
      </c>
    </row>
    <row r="110" spans="1:21" x14ac:dyDescent="0.25">
      <c r="A110" s="340"/>
      <c r="B110" s="52">
        <f>'DAY1'!H110</f>
        <v>0</v>
      </c>
      <c r="C110" s="53">
        <f>'DAY1'!C110+'DAY2'!C110+'DAY3'!C110+'DAY4'!C110+'DAY5'!C110+'DAY6'!C110+'DAY7'!C110+'DAY8'!C110+'DAY9'!C110+'DAY10'!C110+'DAY11'!C110+'DAY12'!C110+'DAY13'!C110+'DAY14'!C110+'DAY15'!C110+'DAY16'!C110+'DAY17'!C110+'DAY18'!C110+'DAY19'!C110+'DAY20'!C110+'DAY21'!C110+'DAY22'!C110+'DAY23'!C110+'DAY24'!C110+'DAY25'!C110+'DAY26'!C110+'DAY27'!C110+'DAY28'!C110+'DAY29'!C110+'DAY30'!C110</f>
        <v>0</v>
      </c>
      <c r="D110" s="54">
        <f>'DAY1'!D110+'DAY2'!D110+'DAY3'!D110+'DAY4'!D110+'DAY5'!D110+'DAY6'!D110+'DAY7'!D110+'DAY8'!D110+'DAY9'!D110+'DAY10'!D110+'DAY11'!D110+'DAY12'!D110+'DAY13'!D110+'DAY14'!D110+'DAY15'!D110+'DAY16'!D110+'DAY17'!D110+'DAY18'!D110+'DAY19'!D110+'DAY20'!D110+'DAY21'!D110+'DAY22'!D110+'DAY23'!D110+'DAY24'!D110+'DAY25'!D110+'DAY26'!D110+'DAY27'!D110+'DAY28'!D110+'DAY29'!D110+'DAY30'!D110</f>
        <v>0</v>
      </c>
      <c r="E110" s="55">
        <f>'DAY1'!E110+'DAY2'!E110+'DAY3'!E110+'DAY4'!E110+'DAY5'!E110+'DAY6'!E110+'DAY7'!E110+'DAY8'!E110+'DAY9'!E110+'DAY10'!E110+'DAY11'!E110+'DAY12'!E110+'DAY13'!E110+'DAY14'!E110+'DAY15'!E110+'DAY16'!E110+'DAY17'!E110+'DAY18'!E110+'DAY19'!E110+'DAY20'!E110+'DAY21'!E110+'DAY22'!E110+'DAY23'!E110+'DAY24'!E110+'DAY25'!E110+'DAY26'!E110+'DAY27'!E110+'DAY28'!E110+'DAY29'!E110+'DAY30'!E110</f>
        <v>0</v>
      </c>
      <c r="F110" s="52">
        <f>'DAY1'!F110+'DAY2'!F110+'DAY3'!F110+'DAY4'!F110+'DAY5'!F110+'DAY6'!F110+'DAY7'!F110+'DAY8'!F110+'DAY9'!F110+'DAY10'!F110+'DAY11'!F110+'DAY12'!F110+'DAY13'!F110+'DAY14'!F110+'DAY15'!F110+'DAY16'!F110+'DAY17'!F110+'DAY18'!F110+'DAY19'!F110+'DAY20'!F110+'DAY21'!F110+'DAY22'!F110+'DAY23'!F110+'DAY24'!F110+'DAY25'!F110+'DAY26'!F110+'DAY27'!F110+'DAY28'!F110+'DAY29'!F110+'DAY30'!F110</f>
        <v>0</v>
      </c>
      <c r="G110" s="276">
        <f>'DAY1'!G110+'DAY2'!G110+'DAY3'!G110+'DAY4'!G110+'DAY5'!G110+'DAY6'!G110+'DAY7'!G110+'DAY8'!G110+'DAY9'!G110+'DAY10'!G110+'DAY11'!G110+'DAY12'!G110+'DAY13'!G110+'DAY14'!G110+'DAY15'!G110+'DAY16'!G110+'DAY17'!G110+'DAY18'!G110+'DAY19'!G110+'DAY20'!G110+'DAY21'!G110+'DAY22'!G110+'DAY23'!G110+'DAY24'!G110+'DAY25'!G110+'DAY26'!G110+'DAY27'!G110+'DAY28'!G110+'DAY29'!G110+'DAY30'!G110</f>
        <v>0</v>
      </c>
      <c r="H110" s="54">
        <f>+(Table134[[#This Row],[OPENING ]]+Table134[[#This Row],[RECEIPTS]]+Table134[[#This Row],[RETURNS]])-(Table134[[#This Row],[ISSUES]]+Table134[[#This Row],[EXCHANGED]]+Table134[[#This Row],[SALES]])</f>
        <v>0</v>
      </c>
      <c r="I110" s="53">
        <v>0</v>
      </c>
      <c r="J110" s="58">
        <f>+Table134[[#This Row],[PHYSICAL]]-Table134[[#This Row],[THEORETICAL]]</f>
        <v>0</v>
      </c>
      <c r="K110" s="53">
        <f>+Table134[[#This Row],[RECEIPTS]]</f>
        <v>0</v>
      </c>
      <c r="L110" s="54">
        <f>+Table134[[#This Row],[RETURNS]]</f>
        <v>0</v>
      </c>
      <c r="M110" s="55">
        <f>+Table134[[#This Row],[EXCHANGED]]</f>
        <v>0</v>
      </c>
      <c r="N110" s="52">
        <f>+Table134[[#This Row],[SALES]]</f>
        <v>0</v>
      </c>
      <c r="O110" s="276">
        <f>+Table134[[#This Row],[ISSUES]]</f>
        <v>0</v>
      </c>
      <c r="P110" s="53">
        <f>Table134[[#This Row],[RECEIPTS TO]]/30</f>
        <v>0</v>
      </c>
      <c r="Q110" s="54">
        <f>+Table134[[#This Row],[RETURNS ]]/30</f>
        <v>0</v>
      </c>
      <c r="R110" s="55">
        <f>+Table134[[#This Row],[EXCHANGED TO]]/30</f>
        <v>0</v>
      </c>
      <c r="S110" s="52">
        <f>+Table134[[#This Row],[SALES TO]]/30</f>
        <v>0</v>
      </c>
      <c r="T110" s="276">
        <f>+Table134[[#This Row],[ISSUES TO]]/30</f>
        <v>0</v>
      </c>
      <c r="U110" s="62">
        <f t="shared" si="7"/>
        <v>0</v>
      </c>
    </row>
    <row r="111" spans="1:21" x14ac:dyDescent="0.25">
      <c r="A111" s="340"/>
      <c r="B111" s="52">
        <f>'DAY1'!H111</f>
        <v>0</v>
      </c>
      <c r="C111" s="53">
        <f>'DAY1'!C111+'DAY2'!C111+'DAY3'!C111+'DAY4'!C111+'DAY5'!C111+'DAY6'!C111+'DAY7'!C111+'DAY8'!C111+'DAY9'!C111+'DAY10'!C111+'DAY11'!C111+'DAY12'!C111+'DAY13'!C111+'DAY14'!C111+'DAY15'!C111+'DAY16'!C111+'DAY17'!C111+'DAY18'!C111+'DAY19'!C111+'DAY20'!C111+'DAY21'!C111+'DAY22'!C111+'DAY23'!C111+'DAY24'!C111+'DAY25'!C111+'DAY26'!C111+'DAY27'!C111+'DAY28'!C111+'DAY29'!C111+'DAY30'!C111</f>
        <v>0</v>
      </c>
      <c r="D111" s="54">
        <f>'DAY1'!D111+'DAY2'!D111+'DAY3'!D111+'DAY4'!D111+'DAY5'!D111+'DAY6'!D111+'DAY7'!D111+'DAY8'!D111+'DAY9'!D111+'DAY10'!D111+'DAY11'!D111+'DAY12'!D111+'DAY13'!D111+'DAY14'!D111+'DAY15'!D111+'DAY16'!D111+'DAY17'!D111+'DAY18'!D111+'DAY19'!D111+'DAY20'!D111+'DAY21'!D111+'DAY22'!D111+'DAY23'!D111+'DAY24'!D111+'DAY25'!D111+'DAY26'!D111+'DAY27'!D111+'DAY28'!D111+'DAY29'!D111+'DAY30'!D111</f>
        <v>0</v>
      </c>
      <c r="E111" s="55">
        <f>'DAY1'!E111+'DAY2'!E111+'DAY3'!E111+'DAY4'!E111+'DAY5'!E111+'DAY6'!E111+'DAY7'!E111+'DAY8'!E111+'DAY9'!E111+'DAY10'!E111+'DAY11'!E111+'DAY12'!E111+'DAY13'!E111+'DAY14'!E111+'DAY15'!E111+'DAY16'!E111+'DAY17'!E111+'DAY18'!E111+'DAY19'!E111+'DAY20'!E111+'DAY21'!E111+'DAY22'!E111+'DAY23'!E111+'DAY24'!E111+'DAY25'!E111+'DAY26'!E111+'DAY27'!E111+'DAY28'!E111+'DAY29'!E111+'DAY30'!E111</f>
        <v>0</v>
      </c>
      <c r="F111" s="52">
        <f>'DAY1'!F111+'DAY2'!F111+'DAY3'!F111+'DAY4'!F111+'DAY5'!F111+'DAY6'!F111+'DAY7'!F111+'DAY8'!F111+'DAY9'!F111+'DAY10'!F111+'DAY11'!F111+'DAY12'!F111+'DAY13'!F111+'DAY14'!F111+'DAY15'!F111+'DAY16'!F111+'DAY17'!F111+'DAY18'!F111+'DAY19'!F111+'DAY20'!F111+'DAY21'!F111+'DAY22'!F111+'DAY23'!F111+'DAY24'!F111+'DAY25'!F111+'DAY26'!F111+'DAY27'!F111+'DAY28'!F111+'DAY29'!F111+'DAY30'!F111</f>
        <v>0</v>
      </c>
      <c r="G111" s="276">
        <f>'DAY1'!G111+'DAY2'!G111+'DAY3'!G111+'DAY4'!G111+'DAY5'!G111+'DAY6'!G111+'DAY7'!G111+'DAY8'!G111+'DAY9'!G111+'DAY10'!G111+'DAY11'!G111+'DAY12'!G111+'DAY13'!G111+'DAY14'!G111+'DAY15'!G111+'DAY16'!G111+'DAY17'!G111+'DAY18'!G111+'DAY19'!G111+'DAY20'!G111+'DAY21'!G111+'DAY22'!G111+'DAY23'!G111+'DAY24'!G111+'DAY25'!G111+'DAY26'!G111+'DAY27'!G111+'DAY28'!G111+'DAY29'!G111+'DAY30'!G111</f>
        <v>0</v>
      </c>
      <c r="H111" s="54">
        <f>+(Table134[[#This Row],[OPENING ]]+Table134[[#This Row],[RECEIPTS]]+Table134[[#This Row],[RETURNS]])-(Table134[[#This Row],[ISSUES]]+Table134[[#This Row],[EXCHANGED]]+Table134[[#This Row],[SALES]])</f>
        <v>0</v>
      </c>
      <c r="I111" s="53">
        <v>0</v>
      </c>
      <c r="J111" s="58">
        <f>+Table134[[#This Row],[PHYSICAL]]-Table134[[#This Row],[THEORETICAL]]</f>
        <v>0</v>
      </c>
      <c r="K111" s="53">
        <f>+Table134[[#This Row],[RECEIPTS]]</f>
        <v>0</v>
      </c>
      <c r="L111" s="54">
        <f>+Table134[[#This Row],[RETURNS]]</f>
        <v>0</v>
      </c>
      <c r="M111" s="55">
        <f>+Table134[[#This Row],[EXCHANGED]]</f>
        <v>0</v>
      </c>
      <c r="N111" s="52">
        <f>+Table134[[#This Row],[SALES]]</f>
        <v>0</v>
      </c>
      <c r="O111" s="276">
        <f>+Table134[[#This Row],[ISSUES]]</f>
        <v>0</v>
      </c>
      <c r="P111" s="53">
        <f>Table134[[#This Row],[RECEIPTS TO]]/30</f>
        <v>0</v>
      </c>
      <c r="Q111" s="54">
        <f>+Table134[[#This Row],[RETURNS ]]/30</f>
        <v>0</v>
      </c>
      <c r="R111" s="55">
        <f>+Table134[[#This Row],[EXCHANGED TO]]/30</f>
        <v>0</v>
      </c>
      <c r="S111" s="52">
        <f>+Table134[[#This Row],[SALES TO]]/30</f>
        <v>0</v>
      </c>
      <c r="T111" s="276">
        <f>+Table134[[#This Row],[ISSUES TO]]/30</f>
        <v>0</v>
      </c>
      <c r="U111" s="62">
        <f t="shared" si="7"/>
        <v>0</v>
      </c>
    </row>
    <row r="112" spans="1:21" x14ac:dyDescent="0.25">
      <c r="A112" s="340"/>
      <c r="B112" s="52">
        <f>'DAY1'!H112</f>
        <v>0</v>
      </c>
      <c r="C112" s="53">
        <f>'DAY1'!C112+'DAY2'!C112+'DAY3'!C112+'DAY4'!C112+'DAY5'!C112+'DAY6'!C112+'DAY7'!C112+'DAY8'!C112+'DAY9'!C112+'DAY10'!C112+'DAY11'!C112+'DAY12'!C112+'DAY13'!C112+'DAY14'!C112+'DAY15'!C112+'DAY16'!C112+'DAY17'!C112+'DAY18'!C112+'DAY19'!C112+'DAY20'!C112+'DAY21'!C112+'DAY22'!C112+'DAY23'!C112+'DAY24'!C112+'DAY25'!C112+'DAY26'!C112+'DAY27'!C112+'DAY28'!C112+'DAY29'!C112+'DAY30'!C112</f>
        <v>0</v>
      </c>
      <c r="D112" s="54">
        <f>'DAY1'!D112+'DAY2'!D112+'DAY3'!D112+'DAY4'!D112+'DAY5'!D112+'DAY6'!D112+'DAY7'!D112+'DAY8'!D112+'DAY9'!D112+'DAY10'!D112+'DAY11'!D112+'DAY12'!D112+'DAY13'!D112+'DAY14'!D112+'DAY15'!D112+'DAY16'!D112+'DAY17'!D112+'DAY18'!D112+'DAY19'!D112+'DAY20'!D112+'DAY21'!D112+'DAY22'!D112+'DAY23'!D112+'DAY24'!D112+'DAY25'!D112+'DAY26'!D112+'DAY27'!D112+'DAY28'!D112+'DAY29'!D112+'DAY30'!D112</f>
        <v>0</v>
      </c>
      <c r="E112" s="55">
        <f>'DAY1'!E112+'DAY2'!E112+'DAY3'!E112+'DAY4'!E112+'DAY5'!E112+'DAY6'!E112+'DAY7'!E112+'DAY8'!E112+'DAY9'!E112+'DAY10'!E112+'DAY11'!E112+'DAY12'!E112+'DAY13'!E112+'DAY14'!E112+'DAY15'!E112+'DAY16'!E112+'DAY17'!E112+'DAY18'!E112+'DAY19'!E112+'DAY20'!E112+'DAY21'!E112+'DAY22'!E112+'DAY23'!E112+'DAY24'!E112+'DAY25'!E112+'DAY26'!E112+'DAY27'!E112+'DAY28'!E112+'DAY29'!E112+'DAY30'!E112</f>
        <v>0</v>
      </c>
      <c r="F112" s="52">
        <f>'DAY1'!F112+'DAY2'!F112+'DAY3'!F112+'DAY4'!F112+'DAY5'!F112+'DAY6'!F112+'DAY7'!F112+'DAY8'!F112+'DAY9'!F112+'DAY10'!F112+'DAY11'!F112+'DAY12'!F112+'DAY13'!F112+'DAY14'!F112+'DAY15'!F112+'DAY16'!F112+'DAY17'!F112+'DAY18'!F112+'DAY19'!F112+'DAY20'!F112+'DAY21'!F112+'DAY22'!F112+'DAY23'!F112+'DAY24'!F112+'DAY25'!F112+'DAY26'!F112+'DAY27'!F112+'DAY28'!F112+'DAY29'!F112+'DAY30'!F112</f>
        <v>0</v>
      </c>
      <c r="G112" s="276">
        <f>'DAY1'!G112+'DAY2'!G112+'DAY3'!G112+'DAY4'!G112+'DAY5'!G112+'DAY6'!G112+'DAY7'!G112+'DAY8'!G112+'DAY9'!G112+'DAY10'!G112+'DAY11'!G112+'DAY12'!G112+'DAY13'!G112+'DAY14'!G112+'DAY15'!G112+'DAY16'!G112+'DAY17'!G112+'DAY18'!G112+'DAY19'!G112+'DAY20'!G112+'DAY21'!G112+'DAY22'!G112+'DAY23'!G112+'DAY24'!G112+'DAY25'!G112+'DAY26'!G112+'DAY27'!G112+'DAY28'!G112+'DAY29'!G112+'DAY30'!G112</f>
        <v>0</v>
      </c>
      <c r="H112" s="54">
        <f>+(Table134[[#This Row],[OPENING ]]+Table134[[#This Row],[RECEIPTS]]+Table134[[#This Row],[RETURNS]])-(Table134[[#This Row],[ISSUES]]+Table134[[#This Row],[EXCHANGED]]+Table134[[#This Row],[SALES]])</f>
        <v>0</v>
      </c>
      <c r="I112" s="53">
        <v>0</v>
      </c>
      <c r="J112" s="58">
        <f>+Table134[[#This Row],[PHYSICAL]]-Table134[[#This Row],[THEORETICAL]]</f>
        <v>0</v>
      </c>
      <c r="K112" s="53">
        <f>+Table134[[#This Row],[RECEIPTS]]</f>
        <v>0</v>
      </c>
      <c r="L112" s="54">
        <f>+Table134[[#This Row],[RETURNS]]</f>
        <v>0</v>
      </c>
      <c r="M112" s="55">
        <f>+Table134[[#This Row],[EXCHANGED]]</f>
        <v>0</v>
      </c>
      <c r="N112" s="52">
        <f>+Table134[[#This Row],[SALES]]</f>
        <v>0</v>
      </c>
      <c r="O112" s="276">
        <f>+Table134[[#This Row],[ISSUES]]</f>
        <v>0</v>
      </c>
      <c r="P112" s="53">
        <f>Table134[[#This Row],[RECEIPTS TO]]/30</f>
        <v>0</v>
      </c>
      <c r="Q112" s="54">
        <f>+Table134[[#This Row],[RETURNS ]]/30</f>
        <v>0</v>
      </c>
      <c r="R112" s="55">
        <f>+Table134[[#This Row],[EXCHANGED TO]]/30</f>
        <v>0</v>
      </c>
      <c r="S112" s="52">
        <f>+Table134[[#This Row],[SALES TO]]/30</f>
        <v>0</v>
      </c>
      <c r="T112" s="276">
        <f>+Table134[[#This Row],[ISSUES TO]]/30</f>
        <v>0</v>
      </c>
      <c r="U112" s="62">
        <f t="shared" si="7"/>
        <v>0</v>
      </c>
    </row>
    <row r="113" spans="1:21" ht="15.75" thickBot="1" x14ac:dyDescent="0.3">
      <c r="A113" s="342" t="s">
        <v>126</v>
      </c>
      <c r="B113" s="52">
        <f>'DAY1'!H113</f>
        <v>0</v>
      </c>
      <c r="C113" s="53">
        <f>'DAY1'!C113+'DAY2'!C113+'DAY3'!C113+'DAY4'!C113+'DAY5'!C113+'DAY6'!C113+'DAY7'!C113+'DAY8'!C113+'DAY9'!C113+'DAY10'!C113+'DAY11'!C113+'DAY12'!C113+'DAY13'!C113+'DAY14'!C113+'DAY15'!C113+'DAY16'!C113+'DAY17'!C113+'DAY18'!C113+'DAY19'!C113+'DAY20'!C113+'DAY21'!C113+'DAY22'!C113+'DAY23'!C113+'DAY24'!C113+'DAY25'!C113+'DAY26'!C113+'DAY27'!C113+'DAY28'!C113+'DAY29'!C113+'DAY30'!C113</f>
        <v>0</v>
      </c>
      <c r="D113" s="54">
        <f>'DAY1'!D113+'DAY2'!D113+'DAY3'!D113+'DAY4'!D113+'DAY5'!D113+'DAY6'!D113+'DAY7'!D113+'DAY8'!D113+'DAY9'!D113+'DAY10'!D113+'DAY11'!D113+'DAY12'!D113+'DAY13'!D113+'DAY14'!D113+'DAY15'!D113+'DAY16'!D113+'DAY17'!D113+'DAY18'!D113+'DAY19'!D113+'DAY20'!D113+'DAY21'!D113+'DAY22'!D113+'DAY23'!D113+'DAY24'!D113+'DAY25'!D113+'DAY26'!D113+'DAY27'!D113+'DAY28'!D113+'DAY29'!D113+'DAY30'!D113</f>
        <v>0</v>
      </c>
      <c r="E113" s="55">
        <f>'DAY1'!E113+'DAY2'!E113+'DAY3'!E113+'DAY4'!E113+'DAY5'!E113+'DAY6'!E113+'DAY7'!E113+'DAY8'!E113+'DAY9'!E113+'DAY10'!E113+'DAY11'!E113+'DAY12'!E113+'DAY13'!E113+'DAY14'!E113+'DAY15'!E113+'DAY16'!E113+'DAY17'!E113+'DAY18'!E113+'DAY19'!E113+'DAY20'!E113+'DAY21'!E113+'DAY22'!E113+'DAY23'!E113+'DAY24'!E113+'DAY25'!E113+'DAY26'!E113+'DAY27'!E113+'DAY28'!E113+'DAY29'!E113+'DAY30'!E113</f>
        <v>0</v>
      </c>
      <c r="F113" s="52">
        <f>'DAY1'!F113+'DAY2'!F113+'DAY3'!F113+'DAY4'!F113+'DAY5'!F113+'DAY6'!F113+'DAY7'!F113+'DAY8'!F113+'DAY9'!F113+'DAY10'!F113+'DAY11'!F113+'DAY12'!F113+'DAY13'!F113+'DAY14'!F113+'DAY15'!F113+'DAY16'!F113+'DAY17'!F113+'DAY18'!F113+'DAY19'!F113+'DAY20'!F113+'DAY21'!F113+'DAY22'!F113+'DAY23'!F113+'DAY24'!F113+'DAY25'!F113+'DAY26'!F113+'DAY27'!F113+'DAY28'!F113+'DAY29'!F113+'DAY30'!F113</f>
        <v>0</v>
      </c>
      <c r="G113" s="276">
        <f>'DAY1'!G113+'DAY2'!G113+'DAY3'!G113+'DAY4'!G113+'DAY5'!G113+'DAY6'!G113+'DAY7'!G113+'DAY8'!G113+'DAY9'!G113+'DAY10'!G113+'DAY11'!G113+'DAY12'!G113+'DAY13'!G113+'DAY14'!G113+'DAY15'!G113+'DAY16'!G113+'DAY17'!G113+'DAY18'!G113+'DAY19'!G113+'DAY20'!G113+'DAY21'!G113+'DAY22'!G113+'DAY23'!G113+'DAY24'!G113+'DAY25'!G113+'DAY26'!G113+'DAY27'!G113+'DAY28'!G113+'DAY29'!G113+'DAY30'!G113</f>
        <v>0</v>
      </c>
      <c r="H113" s="54">
        <f>+(Table134[[#This Row],[OPENING ]]+Table134[[#This Row],[RECEIPTS]]+Table134[[#This Row],[RETURNS]])-(Table134[[#This Row],[ISSUES]]+Table134[[#This Row],[EXCHANGED]]+Table134[[#This Row],[SALES]])</f>
        <v>0</v>
      </c>
      <c r="I113" s="144">
        <v>0</v>
      </c>
      <c r="J113" s="148">
        <f>+Table134[[#This Row],[PHYSICAL]]-Table134[[#This Row],[THEORETICAL]]</f>
        <v>0</v>
      </c>
      <c r="K113" s="53">
        <f>+Table134[[#This Row],[RECEIPTS]]</f>
        <v>0</v>
      </c>
      <c r="L113" s="54">
        <f>+Table134[[#This Row],[RETURNS]]</f>
        <v>0</v>
      </c>
      <c r="M113" s="55">
        <f>+Table134[[#This Row],[EXCHANGED]]</f>
        <v>0</v>
      </c>
      <c r="N113" s="52">
        <f>+Table134[[#This Row],[SALES]]</f>
        <v>0</v>
      </c>
      <c r="O113" s="276">
        <f>+Table134[[#This Row],[ISSUES]]</f>
        <v>0</v>
      </c>
      <c r="P113" s="53">
        <f>Table134[[#This Row],[RECEIPTS TO]]/30</f>
        <v>0</v>
      </c>
      <c r="Q113" s="54">
        <f>+Table134[[#This Row],[RETURNS ]]/30</f>
        <v>0</v>
      </c>
      <c r="R113" s="55">
        <f>+Table134[[#This Row],[EXCHANGED TO]]/30</f>
        <v>0</v>
      </c>
      <c r="S113" s="52">
        <f>+Table134[[#This Row],[SALES TO]]/30</f>
        <v>0</v>
      </c>
      <c r="T113" s="276">
        <f>+Table134[[#This Row],[ISSUES TO]]/30</f>
        <v>0</v>
      </c>
      <c r="U113" s="167">
        <f t="shared" si="7"/>
        <v>0</v>
      </c>
    </row>
    <row r="114" spans="1:21" ht="17.25" thickBot="1" x14ac:dyDescent="0.35">
      <c r="A114" s="159" t="s">
        <v>132</v>
      </c>
      <c r="B114" s="160">
        <f>SUM(B102:B113)</f>
        <v>7887</v>
      </c>
      <c r="C114" s="161">
        <f t="shared" ref="C114:F114" si="8">SUM(C102:C113)</f>
        <v>6075</v>
      </c>
      <c r="D114" s="162">
        <f t="shared" si="8"/>
        <v>0</v>
      </c>
      <c r="E114" s="163">
        <f t="shared" si="8"/>
        <v>0</v>
      </c>
      <c r="F114" s="160">
        <f t="shared" si="8"/>
        <v>0</v>
      </c>
      <c r="G114" s="277">
        <f t="shared" ref="G114:T114" si="9">SUM(G102:G113)</f>
        <v>3900</v>
      </c>
      <c r="H114" s="162">
        <f t="shared" si="9"/>
        <v>10062</v>
      </c>
      <c r="I114" s="161">
        <f t="shared" si="9"/>
        <v>0</v>
      </c>
      <c r="J114" s="165">
        <f>+Table134[[#This Row],[PHYSICAL]]-Table134[[#This Row],[THEORETICAL]]</f>
        <v>-10062</v>
      </c>
      <c r="K114" s="161">
        <f t="shared" si="9"/>
        <v>6075</v>
      </c>
      <c r="L114" s="162">
        <f t="shared" si="9"/>
        <v>0</v>
      </c>
      <c r="M114" s="163">
        <f t="shared" si="9"/>
        <v>0</v>
      </c>
      <c r="N114" s="160">
        <f t="shared" si="9"/>
        <v>0</v>
      </c>
      <c r="O114" s="277">
        <f t="shared" si="9"/>
        <v>3900</v>
      </c>
      <c r="P114" s="161">
        <f t="shared" si="9"/>
        <v>202.5</v>
      </c>
      <c r="Q114" s="162">
        <f t="shared" si="9"/>
        <v>0</v>
      </c>
      <c r="R114" s="163">
        <f t="shared" si="9"/>
        <v>0</v>
      </c>
      <c r="S114" s="160">
        <f t="shared" si="9"/>
        <v>0</v>
      </c>
      <c r="T114" s="277">
        <f t="shared" si="9"/>
        <v>130</v>
      </c>
      <c r="U114" s="166">
        <f t="shared" si="7"/>
        <v>30.261654135338347</v>
      </c>
    </row>
    <row r="115" spans="1:21" x14ac:dyDescent="0.25">
      <c r="A115" s="150"/>
      <c r="B115" s="151"/>
      <c r="C115" s="152"/>
      <c r="D115" s="153"/>
      <c r="E115" s="154"/>
      <c r="F115" s="151"/>
      <c r="G115" s="278"/>
      <c r="H115" s="153"/>
      <c r="I115" s="152"/>
      <c r="J115" s="157">
        <f>+Table134[[#This Row],[PHYSICAL]]-Table134[[#This Row],[THEORETICAL]]</f>
        <v>0</v>
      </c>
      <c r="K115" s="152"/>
      <c r="L115" s="153"/>
      <c r="M115" s="154"/>
      <c r="N115" s="151"/>
      <c r="O115" s="278"/>
      <c r="P115" s="152"/>
      <c r="Q115" s="153"/>
      <c r="R115" s="154"/>
      <c r="S115" s="151"/>
      <c r="T115" s="278"/>
      <c r="U115" s="158"/>
    </row>
    <row r="116" spans="1:21" x14ac:dyDescent="0.25">
      <c r="A116" s="63" t="s">
        <v>195</v>
      </c>
      <c r="B116" s="52"/>
      <c r="C116" s="53"/>
      <c r="D116" s="54"/>
      <c r="E116" s="55"/>
      <c r="F116" s="52"/>
      <c r="G116" s="276"/>
      <c r="H116" s="54"/>
      <c r="I116" s="53"/>
      <c r="J116" s="58">
        <f>+Table134[[#This Row],[PHYSICAL]]-Table134[[#This Row],[THEORETICAL]]</f>
        <v>0</v>
      </c>
      <c r="K116" s="53"/>
      <c r="L116" s="54"/>
      <c r="M116" s="55"/>
      <c r="N116" s="52"/>
      <c r="O116" s="276"/>
      <c r="P116" s="53"/>
      <c r="Q116" s="54"/>
      <c r="R116" s="55"/>
      <c r="S116" s="52"/>
      <c r="T116" s="276"/>
      <c r="U116" s="62"/>
    </row>
    <row r="117" spans="1:21" x14ac:dyDescent="0.25">
      <c r="A117" s="78" t="s">
        <v>163</v>
      </c>
      <c r="B117" s="52">
        <f>'DAY1'!H117</f>
        <v>0</v>
      </c>
      <c r="C117" s="53">
        <f>'DAY1'!C117+'DAY2'!C117+'DAY3'!C117+'DAY4'!C117+'DAY5'!C117+'DAY6'!C117+'DAY7'!C117+'DAY8'!C117+'DAY9'!C117+'DAY10'!C117+'DAY11'!C117+'DAY12'!C117+'DAY13'!C117+'DAY14'!C117+'DAY15'!C117+'DAY16'!C117+'DAY17'!C117+'DAY18'!C117+'DAY19'!C117+'DAY20'!C117+'DAY21'!C117+'DAY22'!C117+'DAY23'!C117+'DAY24'!C117+'DAY25'!C117+'DAY26'!C117+'DAY27'!C117+'DAY28'!C117+'DAY29'!C117+'DAY30'!C117</f>
        <v>0</v>
      </c>
      <c r="D117" s="54">
        <f>'DAY1'!D117+'DAY2'!D117+'DAY3'!D117+'DAY4'!D117+'DAY5'!D117+'DAY6'!D117+'DAY7'!D117+'DAY8'!D117+'DAY9'!D117+'DAY10'!D117+'DAY11'!D117+'DAY12'!D117+'DAY13'!D117+'DAY14'!D117+'DAY15'!D117+'DAY16'!D117+'DAY17'!D117+'DAY18'!D117+'DAY19'!D117+'DAY20'!D117+'DAY21'!D117+'DAY22'!D117+'DAY23'!D117+'DAY24'!D117+'DAY25'!D117+'DAY26'!D117+'DAY27'!D117+'DAY28'!D117+'DAY29'!D117+'DAY30'!D117</f>
        <v>0</v>
      </c>
      <c r="E117" s="55">
        <f>'DAY1'!E117+'DAY2'!E117+'DAY3'!E117+'DAY4'!E117+'DAY5'!E117+'DAY6'!E117+'DAY7'!E117+'DAY8'!E117+'DAY9'!E117+'DAY10'!E117+'DAY11'!E117+'DAY12'!E117+'DAY13'!E117+'DAY14'!E117+'DAY15'!E117+'DAY16'!E117+'DAY17'!E117+'DAY18'!E117+'DAY19'!E117+'DAY20'!E117+'DAY21'!E117+'DAY22'!E117+'DAY23'!E117+'DAY24'!E117+'DAY25'!E117+'DAY26'!E117+'DAY27'!E117+'DAY28'!E117+'DAY29'!E117+'DAY30'!E117</f>
        <v>0</v>
      </c>
      <c r="F117" s="52">
        <f>'DAY1'!F117+'DAY2'!F117+'DAY3'!F117+'DAY4'!F117+'DAY5'!F117+'DAY6'!F117+'DAY7'!F117+'DAY8'!F117+'DAY9'!F117+'DAY10'!F117+'DAY11'!F117+'DAY12'!F117+'DAY13'!F117+'DAY14'!F117+'DAY15'!F117+'DAY16'!F117+'DAY17'!F117+'DAY18'!F117+'DAY19'!F117+'DAY20'!F117+'DAY21'!F117+'DAY22'!F117+'DAY23'!F117+'DAY24'!F117+'DAY25'!F117+'DAY26'!F117+'DAY27'!F117+'DAY28'!F117+'DAY29'!F117+'DAY30'!F117</f>
        <v>0</v>
      </c>
      <c r="G117" s="276">
        <f>'DAY1'!G117+'DAY2'!G117+'DAY3'!G117+'DAY4'!G117+'DAY5'!G117+'DAY6'!G117+'DAY7'!G117+'DAY8'!G117+'DAY9'!G117+'DAY10'!G117+'DAY11'!G117+'DAY12'!G117+'DAY13'!G117+'DAY14'!G117+'DAY15'!G117+'DAY16'!G117+'DAY17'!G117+'DAY18'!G117+'DAY19'!G117+'DAY20'!G117+'DAY21'!G117+'DAY22'!G117+'DAY23'!G117+'DAY24'!G117+'DAY25'!G117+'DAY26'!G117+'DAY27'!G117+'DAY28'!G117+'DAY29'!G117+'DAY30'!G117</f>
        <v>0</v>
      </c>
      <c r="H117" s="54">
        <f>+(Table134[[#This Row],[OPENING ]]+Table134[[#This Row],[RECEIPTS]]+Table134[[#This Row],[RETURNS]])-(Table134[[#This Row],[ISSUES]]+Table134[[#This Row],[EXCHANGED]]+Table134[[#This Row],[SALES]])</f>
        <v>0</v>
      </c>
      <c r="I117" s="53">
        <v>0</v>
      </c>
      <c r="J117" s="58">
        <f>+Table134[[#This Row],[PHYSICAL]]-Table134[[#This Row],[THEORETICAL]]</f>
        <v>0</v>
      </c>
      <c r="K117" s="53">
        <f>+Table134[[#This Row],[RECEIPTS]]</f>
        <v>0</v>
      </c>
      <c r="L117" s="54">
        <f>+Table134[[#This Row],[RETURNS]]</f>
        <v>0</v>
      </c>
      <c r="M117" s="55">
        <f>+Table134[[#This Row],[EXCHANGED]]</f>
        <v>0</v>
      </c>
      <c r="N117" s="52">
        <f>+Table134[[#This Row],[SALES]]</f>
        <v>0</v>
      </c>
      <c r="O117" s="276">
        <f>+Table134[[#This Row],[ISSUES]]</f>
        <v>0</v>
      </c>
      <c r="P117" s="53">
        <f>Table134[[#This Row],[RECEIPTS TO]]/30</f>
        <v>0</v>
      </c>
      <c r="Q117" s="54">
        <f>+Table134[[#This Row],[RETURNS ]]/30</f>
        <v>0</v>
      </c>
      <c r="R117" s="55">
        <f>+Table134[[#This Row],[EXCHANGED TO]]/30</f>
        <v>0</v>
      </c>
      <c r="S117" s="52">
        <f>+Table134[[#This Row],[SALES TO]]/30</f>
        <v>0</v>
      </c>
      <c r="T117" s="276">
        <f>+Table134[[#This Row],[ISSUES TO]]/30</f>
        <v>0</v>
      </c>
      <c r="U117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18" spans="1:21" x14ac:dyDescent="0.25">
      <c r="A118" s="78" t="s">
        <v>46</v>
      </c>
      <c r="B118" s="52">
        <f>'DAY1'!H118</f>
        <v>0</v>
      </c>
      <c r="C118" s="53">
        <f>'DAY1'!C118+'DAY2'!C118+'DAY3'!C118+'DAY4'!C118+'DAY5'!C118+'DAY6'!C118+'DAY7'!C118+'DAY8'!C118+'DAY9'!C118+'DAY10'!C118+'DAY11'!C118+'DAY12'!C118+'DAY13'!C118+'DAY14'!C118+'DAY15'!C118+'DAY16'!C118+'DAY17'!C118+'DAY18'!C118+'DAY19'!C118+'DAY20'!C118+'DAY21'!C118+'DAY22'!C118+'DAY23'!C118+'DAY24'!C118+'DAY25'!C118+'DAY26'!C118+'DAY27'!C118+'DAY28'!C118+'DAY29'!C118+'DAY30'!C118</f>
        <v>0</v>
      </c>
      <c r="D118" s="54">
        <f>'DAY1'!D118+'DAY2'!D118+'DAY3'!D118+'DAY4'!D118+'DAY5'!D118+'DAY6'!D118+'DAY7'!D118+'DAY8'!D118+'DAY9'!D118+'DAY10'!D118+'DAY11'!D118+'DAY12'!D118+'DAY13'!D118+'DAY14'!D118+'DAY15'!D118+'DAY16'!D118+'DAY17'!D118+'DAY18'!D118+'DAY19'!D118+'DAY20'!D118+'DAY21'!D118+'DAY22'!D118+'DAY23'!D118+'DAY24'!D118+'DAY25'!D118+'DAY26'!D118+'DAY27'!D118+'DAY28'!D118+'DAY29'!D118+'DAY30'!D118</f>
        <v>0</v>
      </c>
      <c r="E118" s="55">
        <f>'DAY1'!E118+'DAY2'!E118+'DAY3'!E118+'DAY4'!E118+'DAY5'!E118+'DAY6'!E118+'DAY7'!E118+'DAY8'!E118+'DAY9'!E118+'DAY10'!E118+'DAY11'!E118+'DAY12'!E118+'DAY13'!E118+'DAY14'!E118+'DAY15'!E118+'DAY16'!E118+'DAY17'!E118+'DAY18'!E118+'DAY19'!E118+'DAY20'!E118+'DAY21'!E118+'DAY22'!E118+'DAY23'!E118+'DAY24'!E118+'DAY25'!E118+'DAY26'!E118+'DAY27'!E118+'DAY28'!E118+'DAY29'!E118+'DAY30'!E118</f>
        <v>0</v>
      </c>
      <c r="F118" s="52">
        <f>'DAY1'!F118+'DAY2'!F118+'DAY3'!F118+'DAY4'!F118+'DAY5'!F118+'DAY6'!F118+'DAY7'!F118+'DAY8'!F118+'DAY9'!F118+'DAY10'!F118+'DAY11'!F118+'DAY12'!F118+'DAY13'!F118+'DAY14'!F118+'DAY15'!F118+'DAY16'!F118+'DAY17'!F118+'DAY18'!F118+'DAY19'!F118+'DAY20'!F118+'DAY21'!F118+'DAY22'!F118+'DAY23'!F118+'DAY24'!F118+'DAY25'!F118+'DAY26'!F118+'DAY27'!F118+'DAY28'!F118+'DAY29'!F118+'DAY30'!F118</f>
        <v>0</v>
      </c>
      <c r="G118" s="276">
        <f>'DAY1'!G118+'DAY2'!G118+'DAY3'!G118+'DAY4'!G118+'DAY5'!G118+'DAY6'!G118+'DAY7'!G118+'DAY8'!G118+'DAY9'!G118+'DAY10'!G118+'DAY11'!G118+'DAY12'!G118+'DAY13'!G118+'DAY14'!G118+'DAY15'!G118+'DAY16'!G118+'DAY17'!G118+'DAY18'!G118+'DAY19'!G118+'DAY20'!G118+'DAY21'!G118+'DAY22'!G118+'DAY23'!G118+'DAY24'!G118+'DAY25'!G118+'DAY26'!G118+'DAY27'!G118+'DAY28'!G118+'DAY29'!G118+'DAY30'!G118</f>
        <v>0</v>
      </c>
      <c r="H118" s="54">
        <f>+(Table134[[#This Row],[OPENING ]]+Table134[[#This Row],[RECEIPTS]]+Table134[[#This Row],[RETURNS]])-(Table134[[#This Row],[ISSUES]]+Table134[[#This Row],[EXCHANGED]]+Table134[[#This Row],[SALES]])</f>
        <v>0</v>
      </c>
      <c r="I118" s="53">
        <v>0</v>
      </c>
      <c r="J118" s="58">
        <f>+Table134[[#This Row],[PHYSICAL]]-Table134[[#This Row],[THEORETICAL]]</f>
        <v>0</v>
      </c>
      <c r="K118" s="53">
        <f>+Table134[[#This Row],[RECEIPTS]]</f>
        <v>0</v>
      </c>
      <c r="L118" s="54">
        <f>+Table134[[#This Row],[RETURNS]]</f>
        <v>0</v>
      </c>
      <c r="M118" s="55">
        <f>+Table134[[#This Row],[EXCHANGED]]</f>
        <v>0</v>
      </c>
      <c r="N118" s="52">
        <f>+Table134[[#This Row],[SALES]]</f>
        <v>0</v>
      </c>
      <c r="O118" s="276">
        <f>+Table134[[#This Row],[ISSUES]]</f>
        <v>0</v>
      </c>
      <c r="P118" s="53">
        <f>Table134[[#This Row],[RECEIPTS TO]]/30</f>
        <v>0</v>
      </c>
      <c r="Q118" s="54">
        <f>+Table134[[#This Row],[RETURNS ]]/30</f>
        <v>0</v>
      </c>
      <c r="R118" s="55">
        <f>+Table134[[#This Row],[EXCHANGED TO]]/30</f>
        <v>0</v>
      </c>
      <c r="S118" s="52">
        <f>+Table134[[#This Row],[SALES TO]]/30</f>
        <v>0</v>
      </c>
      <c r="T118" s="276">
        <f>+Table134[[#This Row],[ISSUES TO]]/30</f>
        <v>0</v>
      </c>
      <c r="U118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19" spans="1:21" x14ac:dyDescent="0.25">
      <c r="A119" s="78"/>
      <c r="B119" s="52">
        <f>'DAY1'!H119</f>
        <v>0</v>
      </c>
      <c r="C119" s="53">
        <f>'DAY1'!C119+'DAY2'!C119+'DAY3'!C119+'DAY4'!C119+'DAY5'!C119+'DAY6'!C119+'DAY7'!C119+'DAY8'!C119+'DAY9'!C119+'DAY10'!C119+'DAY11'!C119+'DAY12'!C119+'DAY13'!C119+'DAY14'!C119+'DAY15'!C119+'DAY16'!C119+'DAY17'!C119+'DAY18'!C119+'DAY19'!C119+'DAY20'!C119+'DAY21'!C119+'DAY22'!C119+'DAY23'!C119+'DAY24'!C119+'DAY25'!C119+'DAY26'!C119+'DAY27'!C119+'DAY28'!C119+'DAY29'!C119+'DAY30'!C119</f>
        <v>0</v>
      </c>
      <c r="D119" s="54">
        <f>'DAY1'!D119+'DAY2'!D119+'DAY3'!D119+'DAY4'!D119+'DAY5'!D119+'DAY6'!D119+'DAY7'!D119+'DAY8'!D119+'DAY9'!D119+'DAY10'!D119+'DAY11'!D119+'DAY12'!D119+'DAY13'!D119+'DAY14'!D119+'DAY15'!D119+'DAY16'!D119+'DAY17'!D119+'DAY18'!D119+'DAY19'!D119+'DAY20'!D119+'DAY21'!D119+'DAY22'!D119+'DAY23'!D119+'DAY24'!D119+'DAY25'!D119+'DAY26'!D119+'DAY27'!D119+'DAY28'!D119+'DAY29'!D119+'DAY30'!D119</f>
        <v>0</v>
      </c>
      <c r="E119" s="55">
        <f>'DAY1'!E119+'DAY2'!E119+'DAY3'!E119+'DAY4'!E119+'DAY5'!E119+'DAY6'!E119+'DAY7'!E119+'DAY8'!E119+'DAY9'!E119+'DAY10'!E119+'DAY11'!E119+'DAY12'!E119+'DAY13'!E119+'DAY14'!E119+'DAY15'!E119+'DAY16'!E119+'DAY17'!E119+'DAY18'!E119+'DAY19'!E119+'DAY20'!E119+'DAY21'!E119+'DAY22'!E119+'DAY23'!E119+'DAY24'!E119+'DAY25'!E119+'DAY26'!E119+'DAY27'!E119+'DAY28'!E119+'DAY29'!E119+'DAY30'!E119</f>
        <v>0</v>
      </c>
      <c r="F119" s="52">
        <f>'DAY1'!F119+'DAY2'!F119+'DAY3'!F119+'DAY4'!F119+'DAY5'!F119+'DAY6'!F119+'DAY7'!F119+'DAY8'!F119+'DAY9'!F119+'DAY10'!F119+'DAY11'!F119+'DAY12'!F119+'DAY13'!F119+'DAY14'!F119+'DAY15'!F119+'DAY16'!F119+'DAY17'!F119+'DAY18'!F119+'DAY19'!F119+'DAY20'!F119+'DAY21'!F119+'DAY22'!F119+'DAY23'!F119+'DAY24'!F119+'DAY25'!F119+'DAY26'!F119+'DAY27'!F119+'DAY28'!F119+'DAY29'!F119+'DAY30'!F119</f>
        <v>0</v>
      </c>
      <c r="G119" s="276">
        <f>'DAY1'!G119+'DAY2'!G119+'DAY3'!G119+'DAY4'!G119+'DAY5'!G119+'DAY6'!G119+'DAY7'!G119+'DAY8'!G119+'DAY9'!G119+'DAY10'!G119+'DAY11'!G119+'DAY12'!G119+'DAY13'!G119+'DAY14'!G119+'DAY15'!G119+'DAY16'!G119+'DAY17'!G119+'DAY18'!G119+'DAY19'!G119+'DAY20'!G119+'DAY21'!G119+'DAY22'!G119+'DAY23'!G119+'DAY24'!G119+'DAY25'!G119+'DAY26'!G119+'DAY27'!G119+'DAY28'!G119+'DAY29'!G119+'DAY30'!G119</f>
        <v>0</v>
      </c>
      <c r="H119" s="54">
        <f>+(Table134[[#This Row],[OPENING ]]+Table134[[#This Row],[RECEIPTS]]+Table134[[#This Row],[RETURNS]])-(Table134[[#This Row],[ISSUES]]+Table134[[#This Row],[EXCHANGED]]+Table134[[#This Row],[SALES]])</f>
        <v>0</v>
      </c>
      <c r="I119" s="53">
        <v>0</v>
      </c>
      <c r="J119" s="58">
        <f>+Table134[[#This Row],[PHYSICAL]]-Table134[[#This Row],[THEORETICAL]]</f>
        <v>0</v>
      </c>
      <c r="K119" s="53">
        <f>+Table134[[#This Row],[RECEIPTS]]</f>
        <v>0</v>
      </c>
      <c r="L119" s="54">
        <f>+Table134[[#This Row],[RETURNS]]</f>
        <v>0</v>
      </c>
      <c r="M119" s="55">
        <f>+Table134[[#This Row],[EXCHANGED]]</f>
        <v>0</v>
      </c>
      <c r="N119" s="52">
        <f>+Table134[[#This Row],[SALES]]</f>
        <v>0</v>
      </c>
      <c r="O119" s="276">
        <f>+Table134[[#This Row],[ISSUES]]</f>
        <v>0</v>
      </c>
      <c r="P119" s="53">
        <f>Table134[[#This Row],[RECEIPTS TO]]/30</f>
        <v>0</v>
      </c>
      <c r="Q119" s="54">
        <f>+Table134[[#This Row],[RETURNS ]]/30</f>
        <v>0</v>
      </c>
      <c r="R119" s="55">
        <f>+Table134[[#This Row],[EXCHANGED TO]]/30</f>
        <v>0</v>
      </c>
      <c r="S119" s="52">
        <f>+Table134[[#This Row],[SALES TO]]/30</f>
        <v>0</v>
      </c>
      <c r="T119" s="276">
        <f>+Table134[[#This Row],[ISSUES TO]]/30</f>
        <v>0</v>
      </c>
      <c r="U119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20" spans="1:21" x14ac:dyDescent="0.25">
      <c r="A120" s="78" t="s">
        <v>230</v>
      </c>
      <c r="B120" s="52">
        <f>'DAY1'!H120</f>
        <v>0</v>
      </c>
      <c r="C120" s="53">
        <f>'DAY1'!C120+'DAY2'!C120+'DAY3'!C120+'DAY4'!C120+'DAY5'!C120+'DAY6'!C120+'DAY7'!C120+'DAY8'!C120+'DAY9'!C120+'DAY10'!C120+'DAY11'!C120+'DAY12'!C120+'DAY13'!C120+'DAY14'!C120+'DAY15'!C120+'DAY16'!C120+'DAY17'!C120+'DAY18'!C120+'DAY19'!C120+'DAY20'!C120+'DAY21'!C120+'DAY22'!C120+'DAY23'!C120+'DAY24'!C120+'DAY25'!C120+'DAY26'!C120+'DAY27'!C120+'DAY28'!C120+'DAY29'!C120+'DAY30'!C120</f>
        <v>0</v>
      </c>
      <c r="D120" s="54">
        <f>'DAY1'!D120+'DAY2'!D120+'DAY3'!D120+'DAY4'!D120+'DAY5'!D120+'DAY6'!D120+'DAY7'!D120+'DAY8'!D120+'DAY9'!D120+'DAY10'!D120+'DAY11'!D120+'DAY12'!D120+'DAY13'!D120+'DAY14'!D120+'DAY15'!D120+'DAY16'!D120+'DAY17'!D120+'DAY18'!D120+'DAY19'!D120+'DAY20'!D120+'DAY21'!D120+'DAY22'!D120+'DAY23'!D120+'DAY24'!D120+'DAY25'!D120+'DAY26'!D120+'DAY27'!D120+'DAY28'!D120+'DAY29'!D120+'DAY30'!D120</f>
        <v>0</v>
      </c>
      <c r="E120" s="55">
        <f>'DAY1'!E120+'DAY2'!E120+'DAY3'!E120+'DAY4'!E120+'DAY5'!E120+'DAY6'!E120+'DAY7'!E120+'DAY8'!E120+'DAY9'!E120+'DAY10'!E120+'DAY11'!E120+'DAY12'!E120+'DAY13'!E120+'DAY14'!E120+'DAY15'!E120+'DAY16'!E120+'DAY17'!E120+'DAY18'!E120+'DAY19'!E120+'DAY20'!E120+'DAY21'!E120+'DAY22'!E120+'DAY23'!E120+'DAY24'!E120+'DAY25'!E120+'DAY26'!E120+'DAY27'!E120+'DAY28'!E120+'DAY29'!E120+'DAY30'!E120</f>
        <v>0</v>
      </c>
      <c r="F120" s="52">
        <f>'DAY1'!F120+'DAY2'!F120+'DAY3'!F120+'DAY4'!F120+'DAY5'!F120+'DAY6'!F120+'DAY7'!F120+'DAY8'!F120+'DAY9'!F120+'DAY10'!F120+'DAY11'!F120+'DAY12'!F120+'DAY13'!F120+'DAY14'!F120+'DAY15'!F120+'DAY16'!F120+'DAY17'!F120+'DAY18'!F120+'DAY19'!F120+'DAY20'!F120+'DAY21'!F120+'DAY22'!F120+'DAY23'!F120+'DAY24'!F120+'DAY25'!F120+'DAY26'!F120+'DAY27'!F120+'DAY28'!F120+'DAY29'!F120+'DAY30'!F120</f>
        <v>0</v>
      </c>
      <c r="G120" s="276">
        <f>'DAY1'!G120+'DAY2'!G120+'DAY3'!G120+'DAY4'!G120+'DAY5'!G120+'DAY6'!G120+'DAY7'!G120+'DAY8'!G120+'DAY9'!G120+'DAY10'!G120+'DAY11'!G120+'DAY12'!G120+'DAY13'!G120+'DAY14'!G120+'DAY15'!G120+'DAY16'!G120+'DAY17'!G120+'DAY18'!G120+'DAY19'!G120+'DAY20'!G120+'DAY21'!G120+'DAY22'!G120+'DAY23'!G120+'DAY24'!G120+'DAY25'!G120+'DAY26'!G120+'DAY27'!G120+'DAY28'!G120+'DAY29'!G120+'DAY30'!G120</f>
        <v>0</v>
      </c>
      <c r="H120" s="54">
        <f>+(Table134[[#This Row],[OPENING ]]+Table134[[#This Row],[RECEIPTS]]+Table134[[#This Row],[RETURNS]])-(Table134[[#This Row],[ISSUES]]+Table134[[#This Row],[EXCHANGED]]+Table134[[#This Row],[SALES]])</f>
        <v>0</v>
      </c>
      <c r="I120" s="53">
        <v>0</v>
      </c>
      <c r="J120" s="58">
        <f>+Table134[[#This Row],[PHYSICAL]]-Table134[[#This Row],[THEORETICAL]]</f>
        <v>0</v>
      </c>
      <c r="K120" s="53">
        <f>+Table134[[#This Row],[RECEIPTS]]</f>
        <v>0</v>
      </c>
      <c r="L120" s="54">
        <f>+Table134[[#This Row],[RETURNS]]</f>
        <v>0</v>
      </c>
      <c r="M120" s="55">
        <f>+Table134[[#This Row],[EXCHANGED]]</f>
        <v>0</v>
      </c>
      <c r="N120" s="52">
        <f>+Table134[[#This Row],[SALES]]</f>
        <v>0</v>
      </c>
      <c r="O120" s="276">
        <f>+Table134[[#This Row],[ISSUES]]</f>
        <v>0</v>
      </c>
      <c r="P120" s="53">
        <f>Table134[[#This Row],[RECEIPTS TO]]/30</f>
        <v>0</v>
      </c>
      <c r="Q120" s="54">
        <f>+Table134[[#This Row],[RETURNS ]]/30</f>
        <v>0</v>
      </c>
      <c r="R120" s="55">
        <f>+Table134[[#This Row],[EXCHANGED TO]]/30</f>
        <v>0</v>
      </c>
      <c r="S120" s="52">
        <f>+Table134[[#This Row],[SALES TO]]/30</f>
        <v>0</v>
      </c>
      <c r="T120" s="276">
        <f>+Table134[[#This Row],[ISSUES TO]]/30</f>
        <v>0</v>
      </c>
      <c r="U120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21" spans="1:21" x14ac:dyDescent="0.25">
      <c r="A121" s="78" t="s">
        <v>231</v>
      </c>
      <c r="B121" s="52">
        <f>'DAY1'!H121</f>
        <v>10688.4</v>
      </c>
      <c r="C121" s="53">
        <f>'DAY1'!C121+'DAY2'!C121+'DAY3'!C121+'DAY4'!C121+'DAY5'!C121+'DAY6'!C121+'DAY7'!C121+'DAY8'!C121+'DAY9'!C121+'DAY10'!C121+'DAY11'!C121+'DAY12'!C121+'DAY13'!C121+'DAY14'!C121+'DAY15'!C121+'DAY16'!C121+'DAY17'!C121+'DAY18'!C121+'DAY19'!C121+'DAY20'!C121+'DAY21'!C121+'DAY22'!C121+'DAY23'!C121+'DAY24'!C121+'DAY25'!C121+'DAY26'!C121+'DAY27'!C121+'DAY28'!C121+'DAY29'!C121+'DAY30'!C121</f>
        <v>0</v>
      </c>
      <c r="D121" s="54">
        <f>'DAY1'!D121+'DAY2'!D121+'DAY3'!D121+'DAY4'!D121+'DAY5'!D121+'DAY6'!D121+'DAY7'!D121+'DAY8'!D121+'DAY9'!D121+'DAY10'!D121+'DAY11'!D121+'DAY12'!D121+'DAY13'!D121+'DAY14'!D121+'DAY15'!D121+'DAY16'!D121+'DAY17'!D121+'DAY18'!D121+'DAY19'!D121+'DAY20'!D121+'DAY21'!D121+'DAY22'!D121+'DAY23'!D121+'DAY24'!D121+'DAY25'!D121+'DAY26'!D121+'DAY27'!D121+'DAY28'!D121+'DAY29'!D121+'DAY30'!D121</f>
        <v>8.3000000000000007</v>
      </c>
      <c r="E121" s="55">
        <f>'DAY1'!E121+'DAY2'!E121+'DAY3'!E121+'DAY4'!E121+'DAY5'!E121+'DAY6'!E121+'DAY7'!E121+'DAY8'!E121+'DAY9'!E121+'DAY10'!E121+'DAY11'!E121+'DAY12'!E121+'DAY13'!E121+'DAY14'!E121+'DAY15'!E121+'DAY16'!E121+'DAY17'!E121+'DAY18'!E121+'DAY19'!E121+'DAY20'!E121+'DAY21'!E121+'DAY22'!E121+'DAY23'!E121+'DAY24'!E121+'DAY25'!E121+'DAY26'!E121+'DAY27'!E121+'DAY28'!E121+'DAY29'!E121+'DAY30'!E121</f>
        <v>0</v>
      </c>
      <c r="F121" s="52">
        <f>'DAY1'!F121+'DAY2'!F121+'DAY3'!F121+'DAY4'!F121+'DAY5'!F121+'DAY6'!F121+'DAY7'!F121+'DAY8'!F121+'DAY9'!F121+'DAY10'!F121+'DAY11'!F121+'DAY12'!F121+'DAY13'!F121+'DAY14'!F121+'DAY15'!F121+'DAY16'!F121+'DAY17'!F121+'DAY18'!F121+'DAY19'!F121+'DAY20'!F121+'DAY21'!F121+'DAY22'!F121+'DAY23'!F121+'DAY24'!F121+'DAY25'!F121+'DAY26'!F121+'DAY27'!F121+'DAY28'!F121+'DAY29'!F121+'DAY30'!F121</f>
        <v>0</v>
      </c>
      <c r="G121" s="276">
        <f>'DAY1'!G121+'DAY2'!G121+'DAY3'!G121+'DAY4'!G121+'DAY5'!G121+'DAY6'!G121+'DAY7'!G121+'DAY8'!G121+'DAY9'!G121+'DAY10'!G121+'DAY11'!G121+'DAY12'!G121+'DAY13'!G121+'DAY14'!G121+'DAY15'!G121+'DAY16'!G121+'DAY17'!G121+'DAY18'!G121+'DAY19'!G121+'DAY20'!G121+'DAY21'!G121+'DAY22'!G121+'DAY23'!G121+'DAY24'!G121+'DAY25'!G121+'DAY26'!G121+'DAY27'!G121+'DAY28'!G121+'DAY29'!G121+'DAY30'!G121</f>
        <v>2209.9</v>
      </c>
      <c r="H121" s="54">
        <f>+(Table134[[#This Row],[OPENING ]]+Table134[[#This Row],[RECEIPTS]]+Table134[[#This Row],[RETURNS]])-(Table134[[#This Row],[ISSUES]]+Table134[[#This Row],[EXCHANGED]]+Table134[[#This Row],[SALES]])</f>
        <v>8486.7999999999993</v>
      </c>
      <c r="I121" s="53">
        <v>0</v>
      </c>
      <c r="J121" s="58">
        <f>+Table134[[#This Row],[PHYSICAL]]-Table134[[#This Row],[THEORETICAL]]</f>
        <v>-8486.7999999999993</v>
      </c>
      <c r="K121" s="53">
        <f>+Table134[[#This Row],[RECEIPTS]]</f>
        <v>0</v>
      </c>
      <c r="L121" s="54">
        <f>+Table134[[#This Row],[RETURNS]]</f>
        <v>8.3000000000000007</v>
      </c>
      <c r="M121" s="55">
        <f>+Table134[[#This Row],[EXCHANGED]]</f>
        <v>0</v>
      </c>
      <c r="N121" s="52">
        <f>+Table134[[#This Row],[SALES]]</f>
        <v>0</v>
      </c>
      <c r="O121" s="276">
        <f>+Table134[[#This Row],[ISSUES]]</f>
        <v>2209.9</v>
      </c>
      <c r="P121" s="53">
        <f>Table134[[#This Row],[RECEIPTS TO]]/30</f>
        <v>0</v>
      </c>
      <c r="Q121" s="54">
        <f>+Table134[[#This Row],[RETURNS ]]/30</f>
        <v>0.27666666666666667</v>
      </c>
      <c r="R121" s="55">
        <f>+Table134[[#This Row],[EXCHANGED TO]]/30</f>
        <v>0</v>
      </c>
      <c r="S121" s="52">
        <f>+Table134[[#This Row],[SALES TO]]/30</f>
        <v>0</v>
      </c>
      <c r="T121" s="276">
        <f>+Table134[[#This Row],[ISSUES TO]]/30</f>
        <v>73.663333333333341</v>
      </c>
      <c r="U121" s="62">
        <f>IFERROR(Table134[[#This Row],[THEORETICAL]]/(Table134[[#This Row],[AVE RECEIPTS]]+Table134[[#This Row],[AVE RETURNS]]+Table134[[#This Row],[AVE EXCHANGED]]+Table134[[#This Row],[AVE SALES]]+Table134[[#This Row],[AVE ISSUES]]),0)</f>
        <v>114.77955098728697</v>
      </c>
    </row>
    <row r="122" spans="1:21" x14ac:dyDescent="0.25">
      <c r="A122" s="78" t="s">
        <v>232</v>
      </c>
      <c r="B122" s="52">
        <f>'DAY1'!H122</f>
        <v>0</v>
      </c>
      <c r="C122" s="53">
        <f>'DAY1'!C122+'DAY2'!C122+'DAY3'!C122+'DAY4'!C122+'DAY5'!C122+'DAY6'!C122+'DAY7'!C122+'DAY8'!C122+'DAY9'!C122+'DAY10'!C122+'DAY11'!C122+'DAY12'!C122+'DAY13'!C122+'DAY14'!C122+'DAY15'!C122+'DAY16'!C122+'DAY17'!C122+'DAY18'!C122+'DAY19'!C122+'DAY20'!C122+'DAY21'!C122+'DAY22'!C122+'DAY23'!C122+'DAY24'!C122+'DAY25'!C122+'DAY26'!C122+'DAY27'!C122+'DAY28'!C122+'DAY29'!C122+'DAY30'!C122</f>
        <v>0</v>
      </c>
      <c r="D122" s="54">
        <f>'DAY1'!D122+'DAY2'!D122+'DAY3'!D122+'DAY4'!D122+'DAY5'!D122+'DAY6'!D122+'DAY7'!D122+'DAY8'!D122+'DAY9'!D122+'DAY10'!D122+'DAY11'!D122+'DAY12'!D122+'DAY13'!D122+'DAY14'!D122+'DAY15'!D122+'DAY16'!D122+'DAY17'!D122+'DAY18'!D122+'DAY19'!D122+'DAY20'!D122+'DAY21'!D122+'DAY22'!D122+'DAY23'!D122+'DAY24'!D122+'DAY25'!D122+'DAY26'!D122+'DAY27'!D122+'DAY28'!D122+'DAY29'!D122+'DAY30'!D122</f>
        <v>0</v>
      </c>
      <c r="E122" s="55">
        <f>'DAY1'!E122+'DAY2'!E122+'DAY3'!E122+'DAY4'!E122+'DAY5'!E122+'DAY6'!E122+'DAY7'!E122+'DAY8'!E122+'DAY9'!E122+'DAY10'!E122+'DAY11'!E122+'DAY12'!E122+'DAY13'!E122+'DAY14'!E122+'DAY15'!E122+'DAY16'!E122+'DAY17'!E122+'DAY18'!E122+'DAY19'!E122+'DAY20'!E122+'DAY21'!E122+'DAY22'!E122+'DAY23'!E122+'DAY24'!E122+'DAY25'!E122+'DAY26'!E122+'DAY27'!E122+'DAY28'!E122+'DAY29'!E122+'DAY30'!E122</f>
        <v>0</v>
      </c>
      <c r="F122" s="52">
        <f>'DAY1'!F122+'DAY2'!F122+'DAY3'!F122+'DAY4'!F122+'DAY5'!F122+'DAY6'!F122+'DAY7'!F122+'DAY8'!F122+'DAY9'!F122+'DAY10'!F122+'DAY11'!F122+'DAY12'!F122+'DAY13'!F122+'DAY14'!F122+'DAY15'!F122+'DAY16'!F122+'DAY17'!F122+'DAY18'!F122+'DAY19'!F122+'DAY20'!F122+'DAY21'!F122+'DAY22'!F122+'DAY23'!F122+'DAY24'!F122+'DAY25'!F122+'DAY26'!F122+'DAY27'!F122+'DAY28'!F122+'DAY29'!F122+'DAY30'!F122</f>
        <v>0</v>
      </c>
      <c r="G122" s="276">
        <f>'DAY1'!G122+'DAY2'!G122+'DAY3'!G122+'DAY4'!G122+'DAY5'!G122+'DAY6'!G122+'DAY7'!G122+'DAY8'!G122+'DAY9'!G122+'DAY10'!G122+'DAY11'!G122+'DAY12'!G122+'DAY13'!G122+'DAY14'!G122+'DAY15'!G122+'DAY16'!G122+'DAY17'!G122+'DAY18'!G122+'DAY19'!G122+'DAY20'!G122+'DAY21'!G122+'DAY22'!G122+'DAY23'!G122+'DAY24'!G122+'DAY25'!G122+'DAY26'!G122+'DAY27'!G122+'DAY28'!G122+'DAY29'!G122+'DAY30'!G122</f>
        <v>0</v>
      </c>
      <c r="H122" s="54">
        <f>+(Table134[[#This Row],[OPENING ]]+Table134[[#This Row],[RECEIPTS]]+Table134[[#This Row],[RETURNS]])-(Table134[[#This Row],[ISSUES]]+Table134[[#This Row],[EXCHANGED]]+Table134[[#This Row],[SALES]])</f>
        <v>0</v>
      </c>
      <c r="I122" s="53">
        <v>0</v>
      </c>
      <c r="J122" s="58">
        <f>+Table134[[#This Row],[PHYSICAL]]-Table134[[#This Row],[THEORETICAL]]</f>
        <v>0</v>
      </c>
      <c r="K122" s="53">
        <f>+Table134[[#This Row],[RECEIPTS]]</f>
        <v>0</v>
      </c>
      <c r="L122" s="54">
        <f>+Table134[[#This Row],[RETURNS]]</f>
        <v>0</v>
      </c>
      <c r="M122" s="55">
        <f>+Table134[[#This Row],[EXCHANGED]]</f>
        <v>0</v>
      </c>
      <c r="N122" s="52">
        <f>+Table134[[#This Row],[SALES]]</f>
        <v>0</v>
      </c>
      <c r="O122" s="276">
        <f>+Table134[[#This Row],[ISSUES]]</f>
        <v>0</v>
      </c>
      <c r="P122" s="53">
        <f>Table134[[#This Row],[RECEIPTS TO]]/30</f>
        <v>0</v>
      </c>
      <c r="Q122" s="54">
        <f>+Table134[[#This Row],[RETURNS ]]/30</f>
        <v>0</v>
      </c>
      <c r="R122" s="55">
        <f>+Table134[[#This Row],[EXCHANGED TO]]/30</f>
        <v>0</v>
      </c>
      <c r="S122" s="52">
        <f>+Table134[[#This Row],[SALES TO]]/30</f>
        <v>0</v>
      </c>
      <c r="T122" s="276">
        <f>+Table134[[#This Row],[ISSUES TO]]/30</f>
        <v>0</v>
      </c>
      <c r="U122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23" spans="1:21" x14ac:dyDescent="0.25">
      <c r="A123" s="320" t="s">
        <v>246</v>
      </c>
      <c r="B123" s="52">
        <f>'DAY1'!H123</f>
        <v>100</v>
      </c>
      <c r="C123" s="53">
        <f>'DAY1'!C123+'DAY2'!C123+'DAY3'!C123+'DAY4'!C123+'DAY5'!C123+'DAY6'!C123+'DAY7'!C123+'DAY8'!C123+'DAY9'!C123+'DAY10'!C123+'DAY11'!C123+'DAY12'!C123+'DAY13'!C123+'DAY14'!C123+'DAY15'!C123+'DAY16'!C123+'DAY17'!C123+'DAY18'!C123+'DAY19'!C123+'DAY20'!C123+'DAY21'!C123+'DAY22'!C123+'DAY23'!C123+'DAY24'!C123+'DAY25'!C123+'DAY26'!C123+'DAY27'!C123+'DAY28'!C123+'DAY29'!C123+'DAY30'!C123</f>
        <v>0</v>
      </c>
      <c r="D123" s="54">
        <f>'DAY1'!D123+'DAY2'!D123+'DAY3'!D123+'DAY4'!D123+'DAY5'!D123+'DAY6'!D123+'DAY7'!D123+'DAY8'!D123+'DAY9'!D123+'DAY10'!D123+'DAY11'!D123+'DAY12'!D123+'DAY13'!D123+'DAY14'!D123+'DAY15'!D123+'DAY16'!D123+'DAY17'!D123+'DAY18'!D123+'DAY19'!D123+'DAY20'!D123+'DAY21'!D123+'DAY22'!D123+'DAY23'!D123+'DAY24'!D123+'DAY25'!D123+'DAY26'!D123+'DAY27'!D123+'DAY28'!D123+'DAY29'!D123+'DAY30'!D123</f>
        <v>0</v>
      </c>
      <c r="E123" s="55">
        <f>'DAY1'!E123+'DAY2'!E123+'DAY3'!E123+'DAY4'!E123+'DAY5'!E123+'DAY6'!E123+'DAY7'!E123+'DAY8'!E123+'DAY9'!E123+'DAY10'!E123+'DAY11'!E123+'DAY12'!E123+'DAY13'!E123+'DAY14'!E123+'DAY15'!E123+'DAY16'!E123+'DAY17'!E123+'DAY18'!E123+'DAY19'!E123+'DAY20'!E123+'DAY21'!E123+'DAY22'!E123+'DAY23'!E123+'DAY24'!E123+'DAY25'!E123+'DAY26'!E123+'DAY27'!E123+'DAY28'!E123+'DAY29'!E123+'DAY30'!E123</f>
        <v>0</v>
      </c>
      <c r="F123" s="52">
        <f>'DAY1'!F123+'DAY2'!F123+'DAY3'!F123+'DAY4'!F123+'DAY5'!F123+'DAY6'!F123+'DAY7'!F123+'DAY8'!F123+'DAY9'!F123+'DAY10'!F123+'DAY11'!F123+'DAY12'!F123+'DAY13'!F123+'DAY14'!F123+'DAY15'!F123+'DAY16'!F123+'DAY17'!F123+'DAY18'!F123+'DAY19'!F123+'DAY20'!F123+'DAY21'!F123+'DAY22'!F123+'DAY23'!F123+'DAY24'!F123+'DAY25'!F123+'DAY26'!F123+'DAY27'!F123+'DAY28'!F123+'DAY29'!F123+'DAY30'!F123</f>
        <v>0</v>
      </c>
      <c r="G123" s="276">
        <f>'DAY1'!G123+'DAY2'!G123+'DAY3'!G123+'DAY4'!G123+'DAY5'!G123+'DAY6'!G123+'DAY7'!G123+'DAY8'!G123+'DAY9'!G123+'DAY10'!G123+'DAY11'!G123+'DAY12'!G123+'DAY13'!G123+'DAY14'!G123+'DAY15'!G123+'DAY16'!G123+'DAY17'!G123+'DAY18'!G123+'DAY19'!G123+'DAY20'!G123+'DAY21'!G123+'DAY22'!G123+'DAY23'!G123+'DAY24'!G123+'DAY25'!G123+'DAY26'!G123+'DAY27'!G123+'DAY28'!G123+'DAY29'!G123+'DAY30'!G123</f>
        <v>0</v>
      </c>
      <c r="H123" s="54">
        <f>+(Table134[[#This Row],[OPENING ]]+Table134[[#This Row],[RECEIPTS]]+Table134[[#This Row],[RETURNS]])-(Table134[[#This Row],[ISSUES]]+Table134[[#This Row],[EXCHANGED]]+Table134[[#This Row],[SALES]])</f>
        <v>100</v>
      </c>
      <c r="I123" s="53">
        <v>0</v>
      </c>
      <c r="J123" s="58">
        <f>+Table134[[#This Row],[PHYSICAL]]-Table134[[#This Row],[THEORETICAL]]</f>
        <v>-100</v>
      </c>
      <c r="K123" s="53">
        <f>+Table134[[#This Row],[RECEIPTS]]</f>
        <v>0</v>
      </c>
      <c r="L123" s="54">
        <f>+Table134[[#This Row],[RETURNS]]</f>
        <v>0</v>
      </c>
      <c r="M123" s="55">
        <f>+Table134[[#This Row],[EXCHANGED]]</f>
        <v>0</v>
      </c>
      <c r="N123" s="52">
        <f>+Table134[[#This Row],[SALES]]</f>
        <v>0</v>
      </c>
      <c r="O123" s="276">
        <f>+Table134[[#This Row],[ISSUES]]</f>
        <v>0</v>
      </c>
      <c r="P123" s="53">
        <f>Table134[[#This Row],[RECEIPTS TO]]/30</f>
        <v>0</v>
      </c>
      <c r="Q123" s="54">
        <f>+Table134[[#This Row],[RETURNS ]]/30</f>
        <v>0</v>
      </c>
      <c r="R123" s="55">
        <f>+Table134[[#This Row],[EXCHANGED TO]]/30</f>
        <v>0</v>
      </c>
      <c r="S123" s="52">
        <f>+Table134[[#This Row],[SALES TO]]/30</f>
        <v>0</v>
      </c>
      <c r="T123" s="276">
        <f>+Table134[[#This Row],[ISSUES TO]]/30</f>
        <v>0</v>
      </c>
      <c r="U123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24" spans="1:21" ht="15.75" thickBot="1" x14ac:dyDescent="0.3">
      <c r="A124" s="177"/>
      <c r="B124" s="52">
        <f>'DAY1'!H124</f>
        <v>0</v>
      </c>
      <c r="C124" s="53">
        <f>'DAY1'!C124+'DAY2'!C124+'DAY3'!C124+'DAY4'!C124+'DAY5'!C124+'DAY6'!C124+'DAY7'!C124+'DAY8'!C124+'DAY9'!C124+'DAY10'!C124+'DAY11'!C124+'DAY12'!C124+'DAY13'!C124+'DAY14'!C124+'DAY15'!C124+'DAY16'!C124+'DAY17'!C124+'DAY18'!C124+'DAY19'!C124+'DAY20'!C124+'DAY21'!C124+'DAY22'!C124+'DAY23'!C124+'DAY24'!C124+'DAY25'!C124+'DAY26'!C124+'DAY27'!C124+'DAY28'!C124+'DAY29'!C124+'DAY30'!C124</f>
        <v>0</v>
      </c>
      <c r="D124" s="54">
        <f>'DAY1'!D124+'DAY2'!D124+'DAY3'!D124+'DAY4'!D124+'DAY5'!D124+'DAY6'!D124+'DAY7'!D124+'DAY8'!D124+'DAY9'!D124+'DAY10'!D124+'DAY11'!D124+'DAY12'!D124+'DAY13'!D124+'DAY14'!D124+'DAY15'!D124+'DAY16'!D124+'DAY17'!D124+'DAY18'!D124+'DAY19'!D124+'DAY20'!D124+'DAY21'!D124+'DAY22'!D124+'DAY23'!D124+'DAY24'!D124+'DAY25'!D124+'DAY26'!D124+'DAY27'!D124+'DAY28'!D124+'DAY29'!D124+'DAY30'!D124</f>
        <v>0</v>
      </c>
      <c r="E124" s="55">
        <f>'DAY1'!E124+'DAY2'!E124+'DAY3'!E124+'DAY4'!E124+'DAY5'!E124+'DAY6'!E124+'DAY7'!E124+'DAY8'!E124+'DAY9'!E124+'DAY10'!E124+'DAY11'!E124+'DAY12'!E124+'DAY13'!E124+'DAY14'!E124+'DAY15'!E124+'DAY16'!E124+'DAY17'!E124+'DAY18'!E124+'DAY19'!E124+'DAY20'!E124+'DAY21'!E124+'DAY22'!E124+'DAY23'!E124+'DAY24'!E124+'DAY25'!E124+'DAY26'!E124+'DAY27'!E124+'DAY28'!E124+'DAY29'!E124+'DAY30'!E124</f>
        <v>0</v>
      </c>
      <c r="F124" s="52">
        <f>'DAY1'!F124+'DAY2'!F124+'DAY3'!F124+'DAY4'!F124+'DAY5'!F124+'DAY6'!F124+'DAY7'!F124+'DAY8'!F124+'DAY9'!F124+'DAY10'!F124+'DAY11'!F124+'DAY12'!F124+'DAY13'!F124+'DAY14'!F124+'DAY15'!F124+'DAY16'!F124+'DAY17'!F124+'DAY18'!F124+'DAY19'!F124+'DAY20'!F124+'DAY21'!F124+'DAY22'!F124+'DAY23'!F124+'DAY24'!F124+'DAY25'!F124+'DAY26'!F124+'DAY27'!F124+'DAY28'!F124+'DAY29'!F124+'DAY30'!F124</f>
        <v>0</v>
      </c>
      <c r="G124" s="276">
        <f>'DAY1'!G124+'DAY2'!G124+'DAY3'!G124+'DAY4'!G124+'DAY5'!G124+'DAY6'!G124+'DAY7'!G124+'DAY8'!G124+'DAY9'!G124+'DAY10'!G124+'DAY11'!G124+'DAY12'!G124+'DAY13'!G124+'DAY14'!G124+'DAY15'!G124+'DAY16'!G124+'DAY17'!G124+'DAY18'!G124+'DAY19'!G124+'DAY20'!G124+'DAY21'!G124+'DAY22'!G124+'DAY23'!G124+'DAY24'!G124+'DAY25'!G124+'DAY26'!G124+'DAY27'!G124+'DAY28'!G124+'DAY29'!G124+'DAY30'!G124</f>
        <v>0</v>
      </c>
      <c r="H124" s="54">
        <f>+(Table134[[#This Row],[OPENING ]]+Table134[[#This Row],[RECEIPTS]]+Table134[[#This Row],[RETURNS]])-(Table134[[#This Row],[ISSUES]]+Table134[[#This Row],[EXCHANGED]]+Table134[[#This Row],[SALES]])</f>
        <v>0</v>
      </c>
      <c r="I124" s="144">
        <v>0</v>
      </c>
      <c r="J124" s="148">
        <f>+Table134[[#This Row],[PHYSICAL]]-Table134[[#This Row],[THEORETICAL]]</f>
        <v>0</v>
      </c>
      <c r="K124" s="53">
        <f>+Table134[[#This Row],[RECEIPTS]]</f>
        <v>0</v>
      </c>
      <c r="L124" s="54">
        <f>+Table134[[#This Row],[RETURNS]]</f>
        <v>0</v>
      </c>
      <c r="M124" s="55">
        <f>+Table134[[#This Row],[EXCHANGED]]</f>
        <v>0</v>
      </c>
      <c r="N124" s="52">
        <f>+Table134[[#This Row],[SALES]]</f>
        <v>0</v>
      </c>
      <c r="O124" s="276">
        <f>+Table134[[#This Row],[ISSUES]]</f>
        <v>0</v>
      </c>
      <c r="P124" s="53">
        <f>Table134[[#This Row],[RECEIPTS TO]]/30</f>
        <v>0</v>
      </c>
      <c r="Q124" s="54">
        <f>+Table134[[#This Row],[RETURNS ]]/30</f>
        <v>0</v>
      </c>
      <c r="R124" s="55">
        <f>+Table134[[#This Row],[EXCHANGED TO]]/30</f>
        <v>0</v>
      </c>
      <c r="S124" s="52">
        <f>+Table134[[#This Row],[SALES TO]]/30</f>
        <v>0</v>
      </c>
      <c r="T124" s="276">
        <f>+Table134[[#This Row],[ISSUES TO]]/30</f>
        <v>0</v>
      </c>
      <c r="U124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25" spans="1:21" ht="17.25" thickBot="1" x14ac:dyDescent="0.35">
      <c r="A125" s="159" t="s">
        <v>196</v>
      </c>
      <c r="B125" s="160">
        <f t="shared" ref="B125:T125" si="10">SUM(B117:B124)</f>
        <v>10788.4</v>
      </c>
      <c r="C125" s="161">
        <f t="shared" si="10"/>
        <v>0</v>
      </c>
      <c r="D125" s="162">
        <f t="shared" si="10"/>
        <v>8.3000000000000007</v>
      </c>
      <c r="E125" s="163">
        <f t="shared" si="10"/>
        <v>0</v>
      </c>
      <c r="F125" s="160">
        <f t="shared" si="10"/>
        <v>0</v>
      </c>
      <c r="G125" s="277">
        <f t="shared" si="10"/>
        <v>2209.9</v>
      </c>
      <c r="H125" s="162">
        <f t="shared" si="10"/>
        <v>8586.7999999999993</v>
      </c>
      <c r="I125" s="161">
        <f t="shared" si="10"/>
        <v>0</v>
      </c>
      <c r="J125" s="165">
        <f>+Table134[[#This Row],[PHYSICAL]]-Table134[[#This Row],[THEORETICAL]]</f>
        <v>-8586.7999999999993</v>
      </c>
      <c r="K125" s="161">
        <f t="shared" si="10"/>
        <v>0</v>
      </c>
      <c r="L125" s="162">
        <f t="shared" si="10"/>
        <v>8.3000000000000007</v>
      </c>
      <c r="M125" s="163">
        <f t="shared" si="10"/>
        <v>0</v>
      </c>
      <c r="N125" s="160">
        <f t="shared" si="10"/>
        <v>0</v>
      </c>
      <c r="O125" s="277">
        <f t="shared" si="10"/>
        <v>2209.9</v>
      </c>
      <c r="P125" s="161">
        <f t="shared" si="10"/>
        <v>0</v>
      </c>
      <c r="Q125" s="162">
        <f t="shared" si="10"/>
        <v>0.27666666666666667</v>
      </c>
      <c r="R125" s="163">
        <f t="shared" si="10"/>
        <v>0</v>
      </c>
      <c r="S125" s="160">
        <f t="shared" si="10"/>
        <v>0</v>
      </c>
      <c r="T125" s="277">
        <f t="shared" si="10"/>
        <v>73.663333333333341</v>
      </c>
      <c r="U125" s="166">
        <f t="shared" si="7"/>
        <v>116.13199891804163</v>
      </c>
    </row>
    <row r="126" spans="1:21" ht="15.75" x14ac:dyDescent="0.3">
      <c r="A126" s="150"/>
      <c r="B126" s="168"/>
      <c r="C126" s="82"/>
      <c r="D126" s="118"/>
      <c r="E126" s="119"/>
      <c r="F126" s="116"/>
      <c r="G126" s="279"/>
      <c r="H126" s="170"/>
      <c r="I126" s="82"/>
      <c r="J126" s="171"/>
      <c r="K126" s="82"/>
      <c r="L126" s="118"/>
      <c r="M126" s="119"/>
      <c r="N126" s="116"/>
      <c r="O126" s="283"/>
      <c r="P126" s="117"/>
      <c r="Q126" s="118"/>
      <c r="R126" s="119"/>
      <c r="S126" s="116"/>
      <c r="T126" s="279"/>
      <c r="U126" s="178"/>
    </row>
    <row r="127" spans="1:21" x14ac:dyDescent="0.25">
      <c r="A127" s="63" t="s">
        <v>47</v>
      </c>
      <c r="B127" s="52"/>
      <c r="C127" s="53"/>
      <c r="D127" s="54"/>
      <c r="E127" s="55"/>
      <c r="F127" s="52"/>
      <c r="G127" s="276"/>
      <c r="H127" s="54"/>
      <c r="I127" s="53"/>
      <c r="J127" s="58"/>
      <c r="K127" s="53"/>
      <c r="L127" s="54"/>
      <c r="M127" s="55"/>
      <c r="N127" s="52"/>
      <c r="O127" s="276"/>
      <c r="P127" s="53"/>
      <c r="Q127" s="54"/>
      <c r="R127" s="55"/>
      <c r="S127" s="52"/>
      <c r="T127" s="276"/>
      <c r="U127" s="62"/>
    </row>
    <row r="128" spans="1:21" x14ac:dyDescent="0.25">
      <c r="A128" s="80" t="s">
        <v>203</v>
      </c>
      <c r="B128" s="52">
        <f>'DAY1'!H128</f>
        <v>1017</v>
      </c>
      <c r="C128" s="53">
        <f>'DAY1'!C128+'DAY2'!C128+'DAY3'!C128+'DAY4'!C128+'DAY5'!C128+'DAY6'!C128+'DAY7'!C128+'DAY8'!C128+'DAY9'!C128+'DAY10'!C128+'DAY11'!C128+'DAY12'!C128+'DAY13'!C128+'DAY14'!C128+'DAY15'!C128+'DAY16'!C128+'DAY17'!C128+'DAY18'!C128+'DAY19'!C128+'DAY20'!C128+'DAY21'!C128+'DAY22'!C128+'DAY23'!C128+'DAY24'!C128+'DAY25'!C128+'DAY26'!C128+'DAY27'!C128+'DAY28'!C128+'DAY29'!C128+'DAY30'!C128</f>
        <v>0</v>
      </c>
      <c r="D128" s="54">
        <f>'DAY1'!D128+'DAY2'!D128+'DAY3'!D128+'DAY4'!D128+'DAY5'!D128+'DAY6'!D128+'DAY7'!D128+'DAY8'!D128+'DAY9'!D128+'DAY10'!D128+'DAY11'!D128+'DAY12'!D128+'DAY13'!D128+'DAY14'!D128+'DAY15'!D128+'DAY16'!D128+'DAY17'!D128+'DAY18'!D128+'DAY19'!D128+'DAY20'!D128+'DAY21'!D128+'DAY22'!D128+'DAY23'!D128+'DAY24'!D128+'DAY25'!D128+'DAY26'!D128+'DAY27'!D128+'DAY28'!D128+'DAY29'!D128+'DAY30'!D128</f>
        <v>0</v>
      </c>
      <c r="E128" s="55">
        <f>'DAY1'!E128+'DAY2'!E128+'DAY3'!E128+'DAY4'!E128+'DAY5'!E128+'DAY6'!E128+'DAY7'!E128+'DAY8'!E128+'DAY9'!E128+'DAY10'!E128+'DAY11'!E128+'DAY12'!E128+'DAY13'!E128+'DAY14'!E128+'DAY15'!E128+'DAY16'!E128+'DAY17'!E128+'DAY18'!E128+'DAY19'!E128+'DAY20'!E128+'DAY21'!E128+'DAY22'!E128+'DAY23'!E128+'DAY24'!E128+'DAY25'!E128+'DAY26'!E128+'DAY27'!E128+'DAY28'!E128+'DAY29'!E128+'DAY30'!E128</f>
        <v>0</v>
      </c>
      <c r="F128" s="52">
        <f>'DAY1'!F128+'DAY2'!F128+'DAY3'!F128+'DAY4'!F128+'DAY5'!F128+'DAY6'!F128+'DAY7'!F128+'DAY8'!F128+'DAY9'!F128+'DAY10'!F128+'DAY11'!F128+'DAY12'!F128+'DAY13'!F128+'DAY14'!F128+'DAY15'!F128+'DAY16'!F128+'DAY17'!F128+'DAY18'!F128+'DAY19'!F128+'DAY20'!F128+'DAY21'!F128+'DAY22'!F128+'DAY23'!F128+'DAY24'!F128+'DAY25'!F128+'DAY26'!F128+'DAY27'!F128+'DAY28'!F128+'DAY29'!F128+'DAY30'!F128</f>
        <v>0</v>
      </c>
      <c r="G128" s="276">
        <f>'DAY1'!G128+'DAY2'!G128+'DAY3'!G128+'DAY4'!G128+'DAY5'!G128+'DAY6'!G128+'DAY7'!G128+'DAY8'!G128+'DAY9'!G128+'DAY10'!G128+'DAY11'!G128+'DAY12'!G128+'DAY13'!G128+'DAY14'!G128+'DAY15'!G128+'DAY16'!G128+'DAY17'!G128+'DAY18'!G128+'DAY19'!G128+'DAY20'!G128+'DAY21'!G128+'DAY22'!G128+'DAY23'!G128+'DAY24'!G128+'DAY25'!G128+'DAY26'!G128+'DAY27'!G128+'DAY28'!G128+'DAY29'!G128+'DAY30'!G128</f>
        <v>1017</v>
      </c>
      <c r="H128" s="54">
        <f>+(Table134[[#This Row],[OPENING ]]+Table134[[#This Row],[RECEIPTS]]+Table134[[#This Row],[RETURNS]])-(Table134[[#This Row],[ISSUES]]+Table134[[#This Row],[EXCHANGED]]+Table134[[#This Row],[SALES]])</f>
        <v>0</v>
      </c>
      <c r="I128" s="53">
        <v>0</v>
      </c>
      <c r="J128" s="58">
        <f>+Table134[[#This Row],[PHYSICAL]]-Table134[[#This Row],[THEORETICAL]]</f>
        <v>0</v>
      </c>
      <c r="K128" s="53">
        <f>+Table134[[#This Row],[RECEIPTS]]</f>
        <v>0</v>
      </c>
      <c r="L128" s="54">
        <f>+Table134[[#This Row],[RETURNS]]</f>
        <v>0</v>
      </c>
      <c r="M128" s="55">
        <f>+Table134[[#This Row],[EXCHANGED]]</f>
        <v>0</v>
      </c>
      <c r="N128" s="52">
        <f>+Table134[[#This Row],[SALES]]</f>
        <v>0</v>
      </c>
      <c r="O128" s="276">
        <f>+Table134[[#This Row],[ISSUES]]</f>
        <v>1017</v>
      </c>
      <c r="P128" s="53">
        <f>Table134[[#This Row],[RECEIPTS TO]]/30</f>
        <v>0</v>
      </c>
      <c r="Q128" s="54">
        <f>+Table134[[#This Row],[RETURNS ]]/30</f>
        <v>0</v>
      </c>
      <c r="R128" s="55">
        <f>+Table134[[#This Row],[EXCHANGED TO]]/30</f>
        <v>0</v>
      </c>
      <c r="S128" s="52">
        <f>+Table134[[#This Row],[SALES TO]]/30</f>
        <v>0</v>
      </c>
      <c r="T128" s="276">
        <f>+Table134[[#This Row],[ISSUES TO]]/30</f>
        <v>33.9</v>
      </c>
      <c r="U128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29" spans="1:21" x14ac:dyDescent="0.25">
      <c r="A129" s="80" t="s">
        <v>48</v>
      </c>
      <c r="B129" s="52">
        <f>'DAY1'!H129</f>
        <v>28</v>
      </c>
      <c r="C129" s="53">
        <f>'DAY1'!C129+'DAY2'!C129+'DAY3'!C129+'DAY4'!C129+'DAY5'!C129+'DAY6'!C129+'DAY7'!C129+'DAY8'!C129+'DAY9'!C129+'DAY10'!C129+'DAY11'!C129+'DAY12'!C129+'DAY13'!C129+'DAY14'!C129+'DAY15'!C129+'DAY16'!C129+'DAY17'!C129+'DAY18'!C129+'DAY19'!C129+'DAY20'!C129+'DAY21'!C129+'DAY22'!C129+'DAY23'!C129+'DAY24'!C129+'DAY25'!C129+'DAY26'!C129+'DAY27'!C129+'DAY28'!C129+'DAY29'!C129+'DAY30'!C129</f>
        <v>0</v>
      </c>
      <c r="D129" s="54">
        <f>'DAY1'!D129+'DAY2'!D129+'DAY3'!D129+'DAY4'!D129+'DAY5'!D129+'DAY6'!D129+'DAY7'!D129+'DAY8'!D129+'DAY9'!D129+'DAY10'!D129+'DAY11'!D129+'DAY12'!D129+'DAY13'!D129+'DAY14'!D129+'DAY15'!D129+'DAY16'!D129+'DAY17'!D129+'DAY18'!D129+'DAY19'!D129+'DAY20'!D129+'DAY21'!D129+'DAY22'!D129+'DAY23'!D129+'DAY24'!D129+'DAY25'!D129+'DAY26'!D129+'DAY27'!D129+'DAY28'!D129+'DAY29'!D129+'DAY30'!D129</f>
        <v>0</v>
      </c>
      <c r="E129" s="55">
        <f>'DAY1'!E129+'DAY2'!E129+'DAY3'!E129+'DAY4'!E129+'DAY5'!E129+'DAY6'!E129+'DAY7'!E129+'DAY8'!E129+'DAY9'!E129+'DAY10'!E129+'DAY11'!E129+'DAY12'!E129+'DAY13'!E129+'DAY14'!E129+'DAY15'!E129+'DAY16'!E129+'DAY17'!E129+'DAY18'!E129+'DAY19'!E129+'DAY20'!E129+'DAY21'!E129+'DAY22'!E129+'DAY23'!E129+'DAY24'!E129+'DAY25'!E129+'DAY26'!E129+'DAY27'!E129+'DAY28'!E129+'DAY29'!E129+'DAY30'!E129</f>
        <v>0</v>
      </c>
      <c r="F129" s="52">
        <f>'DAY1'!F129+'DAY2'!F129+'DAY3'!F129+'DAY4'!F129+'DAY5'!F129+'DAY6'!F129+'DAY7'!F129+'DAY8'!F129+'DAY9'!F129+'DAY10'!F129+'DAY11'!F129+'DAY12'!F129+'DAY13'!F129+'DAY14'!F129+'DAY15'!F129+'DAY16'!F129+'DAY17'!F129+'DAY18'!F129+'DAY19'!F129+'DAY20'!F129+'DAY21'!F129+'DAY22'!F129+'DAY23'!F129+'DAY24'!F129+'DAY25'!F129+'DAY26'!F129+'DAY27'!F129+'DAY28'!F129+'DAY29'!F129+'DAY30'!F129</f>
        <v>0</v>
      </c>
      <c r="G129" s="276">
        <f>'DAY1'!G129+'DAY2'!G129+'DAY3'!G129+'DAY4'!G129+'DAY5'!G129+'DAY6'!G129+'DAY7'!G129+'DAY8'!G129+'DAY9'!G129+'DAY10'!G129+'DAY11'!G129+'DAY12'!G129+'DAY13'!G129+'DAY14'!G129+'DAY15'!G129+'DAY16'!G129+'DAY17'!G129+'DAY18'!G129+'DAY19'!G129+'DAY20'!G129+'DAY21'!G129+'DAY22'!G129+'DAY23'!G129+'DAY24'!G129+'DAY25'!G129+'DAY26'!G129+'DAY27'!G129+'DAY28'!G129+'DAY29'!G129+'DAY30'!G129</f>
        <v>0</v>
      </c>
      <c r="H129" s="54">
        <f>+(Table134[[#This Row],[OPENING ]]+Table134[[#This Row],[RECEIPTS]]+Table134[[#This Row],[RETURNS]])-(Table134[[#This Row],[ISSUES]]+Table134[[#This Row],[EXCHANGED]]+Table134[[#This Row],[SALES]])</f>
        <v>28</v>
      </c>
      <c r="I129" s="53">
        <v>0</v>
      </c>
      <c r="J129" s="58">
        <f>+Table134[[#This Row],[PHYSICAL]]-Table134[[#This Row],[THEORETICAL]]</f>
        <v>-28</v>
      </c>
      <c r="K129" s="53">
        <f>+Table134[[#This Row],[RECEIPTS]]</f>
        <v>0</v>
      </c>
      <c r="L129" s="54">
        <f>+Table134[[#This Row],[RETURNS]]</f>
        <v>0</v>
      </c>
      <c r="M129" s="55">
        <f>+Table134[[#This Row],[EXCHANGED]]</f>
        <v>0</v>
      </c>
      <c r="N129" s="52">
        <f>+Table134[[#This Row],[SALES]]</f>
        <v>0</v>
      </c>
      <c r="O129" s="276">
        <f>+Table134[[#This Row],[ISSUES]]</f>
        <v>0</v>
      </c>
      <c r="P129" s="53">
        <f>Table134[[#This Row],[RECEIPTS TO]]/30</f>
        <v>0</v>
      </c>
      <c r="Q129" s="54">
        <f>+Table134[[#This Row],[RETURNS ]]/30</f>
        <v>0</v>
      </c>
      <c r="R129" s="55">
        <f>+Table134[[#This Row],[EXCHANGED TO]]/30</f>
        <v>0</v>
      </c>
      <c r="S129" s="52">
        <f>+Table134[[#This Row],[SALES TO]]/30</f>
        <v>0</v>
      </c>
      <c r="T129" s="276">
        <f>+Table134[[#This Row],[ISSUES TO]]/30</f>
        <v>0</v>
      </c>
      <c r="U129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0" spans="1:21" x14ac:dyDescent="0.25">
      <c r="A130" s="80" t="s">
        <v>49</v>
      </c>
      <c r="B130" s="52">
        <f>'DAY1'!H130</f>
        <v>200</v>
      </c>
      <c r="C130" s="53">
        <f>'DAY1'!C130+'DAY2'!C130+'DAY3'!C130+'DAY4'!C130+'DAY5'!C130+'DAY6'!C130+'DAY7'!C130+'DAY8'!C130+'DAY9'!C130+'DAY10'!C130+'DAY11'!C130+'DAY12'!C130+'DAY13'!C130+'DAY14'!C130+'DAY15'!C130+'DAY16'!C130+'DAY17'!C130+'DAY18'!C130+'DAY19'!C130+'DAY20'!C130+'DAY21'!C130+'DAY22'!C130+'DAY23'!C130+'DAY24'!C130+'DAY25'!C130+'DAY26'!C130+'DAY27'!C130+'DAY28'!C130+'DAY29'!C130+'DAY30'!C130</f>
        <v>20</v>
      </c>
      <c r="D130" s="54">
        <f>'DAY1'!D130+'DAY2'!D130+'DAY3'!D130+'DAY4'!D130+'DAY5'!D130+'DAY6'!D130+'DAY7'!D130+'DAY8'!D130+'DAY9'!D130+'DAY10'!D130+'DAY11'!D130+'DAY12'!D130+'DAY13'!D130+'DAY14'!D130+'DAY15'!D130+'DAY16'!D130+'DAY17'!D130+'DAY18'!D130+'DAY19'!D130+'DAY20'!D130+'DAY21'!D130+'DAY22'!D130+'DAY23'!D130+'DAY24'!D130+'DAY25'!D130+'DAY26'!D130+'DAY27'!D130+'DAY28'!D130+'DAY29'!D130+'DAY30'!D130</f>
        <v>0</v>
      </c>
      <c r="E130" s="55">
        <f>'DAY1'!E130+'DAY2'!E130+'DAY3'!E130+'DAY4'!E130+'DAY5'!E130+'DAY6'!E130+'DAY7'!E130+'DAY8'!E130+'DAY9'!E130+'DAY10'!E130+'DAY11'!E130+'DAY12'!E130+'DAY13'!E130+'DAY14'!E130+'DAY15'!E130+'DAY16'!E130+'DAY17'!E130+'DAY18'!E130+'DAY19'!E130+'DAY20'!E130+'DAY21'!E130+'DAY22'!E130+'DAY23'!E130+'DAY24'!E130+'DAY25'!E130+'DAY26'!E130+'DAY27'!E130+'DAY28'!E130+'DAY29'!E130+'DAY30'!E130</f>
        <v>0</v>
      </c>
      <c r="F130" s="52">
        <f>'DAY1'!F130+'DAY2'!F130+'DAY3'!F130+'DAY4'!F130+'DAY5'!F130+'DAY6'!F130+'DAY7'!F130+'DAY8'!F130+'DAY9'!F130+'DAY10'!F130+'DAY11'!F130+'DAY12'!F130+'DAY13'!F130+'DAY14'!F130+'DAY15'!F130+'DAY16'!F130+'DAY17'!F130+'DAY18'!F130+'DAY19'!F130+'DAY20'!F130+'DAY21'!F130+'DAY22'!F130+'DAY23'!F130+'DAY24'!F130+'DAY25'!F130+'DAY26'!F130+'DAY27'!F130+'DAY28'!F130+'DAY29'!F130+'DAY30'!F130</f>
        <v>0</v>
      </c>
      <c r="G130" s="276">
        <f>'DAY1'!G130+'DAY2'!G130+'DAY3'!G130+'DAY4'!G130+'DAY5'!G130+'DAY6'!G130+'DAY7'!G130+'DAY8'!G130+'DAY9'!G130+'DAY10'!G130+'DAY11'!G130+'DAY12'!G130+'DAY13'!G130+'DAY14'!G130+'DAY15'!G130+'DAY16'!G130+'DAY17'!G130+'DAY18'!G130+'DAY19'!G130+'DAY20'!G130+'DAY21'!G130+'DAY22'!G130+'DAY23'!G130+'DAY24'!G130+'DAY25'!G130+'DAY26'!G130+'DAY27'!G130+'DAY28'!G130+'DAY29'!G130+'DAY30'!G130</f>
        <v>220</v>
      </c>
      <c r="H130" s="54">
        <f>+(Table134[[#This Row],[OPENING ]]+Table134[[#This Row],[RECEIPTS]]+Table134[[#This Row],[RETURNS]])-(Table134[[#This Row],[ISSUES]]+Table134[[#This Row],[EXCHANGED]]+Table134[[#This Row],[SALES]])</f>
        <v>0</v>
      </c>
      <c r="I130" s="53">
        <v>0</v>
      </c>
      <c r="J130" s="58">
        <f>+Table134[[#This Row],[PHYSICAL]]-Table134[[#This Row],[THEORETICAL]]</f>
        <v>0</v>
      </c>
      <c r="K130" s="53">
        <f>+Table134[[#This Row],[RECEIPTS]]</f>
        <v>20</v>
      </c>
      <c r="L130" s="54">
        <f>+Table134[[#This Row],[RETURNS]]</f>
        <v>0</v>
      </c>
      <c r="M130" s="55">
        <f>+Table134[[#This Row],[EXCHANGED]]</f>
        <v>0</v>
      </c>
      <c r="N130" s="52">
        <f>+Table134[[#This Row],[SALES]]</f>
        <v>0</v>
      </c>
      <c r="O130" s="276">
        <f>+Table134[[#This Row],[ISSUES]]</f>
        <v>220</v>
      </c>
      <c r="P130" s="53">
        <f>Table134[[#This Row],[RECEIPTS TO]]/30</f>
        <v>0.66666666666666663</v>
      </c>
      <c r="Q130" s="54">
        <f>+Table134[[#This Row],[RETURNS ]]/30</f>
        <v>0</v>
      </c>
      <c r="R130" s="55">
        <f>+Table134[[#This Row],[EXCHANGED TO]]/30</f>
        <v>0</v>
      </c>
      <c r="S130" s="52">
        <f>+Table134[[#This Row],[SALES TO]]/30</f>
        <v>0</v>
      </c>
      <c r="T130" s="276">
        <f>+Table134[[#This Row],[ISSUES TO]]/30</f>
        <v>7.333333333333333</v>
      </c>
      <c r="U130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1" spans="1:21" x14ac:dyDescent="0.25">
      <c r="A131" s="80" t="s">
        <v>50</v>
      </c>
      <c r="B131" s="52">
        <f>'DAY1'!H131</f>
        <v>59.7</v>
      </c>
      <c r="C131" s="53">
        <f>'DAY1'!C131+'DAY2'!C131+'DAY3'!C131+'DAY4'!C131+'DAY5'!C131+'DAY6'!C131+'DAY7'!C131+'DAY8'!C131+'DAY9'!C131+'DAY10'!C131+'DAY11'!C131+'DAY12'!C131+'DAY13'!C131+'DAY14'!C131+'DAY15'!C131+'DAY16'!C131+'DAY17'!C131+'DAY18'!C131+'DAY19'!C131+'DAY20'!C131+'DAY21'!C131+'DAY22'!C131+'DAY23'!C131+'DAY24'!C131+'DAY25'!C131+'DAY26'!C131+'DAY27'!C131+'DAY28'!C131+'DAY29'!C131+'DAY30'!C131</f>
        <v>0</v>
      </c>
      <c r="D131" s="54">
        <f>'DAY1'!D131+'DAY2'!D131+'DAY3'!D131+'DAY4'!D131+'DAY5'!D131+'DAY6'!D131+'DAY7'!D131+'DAY8'!D131+'DAY9'!D131+'DAY10'!D131+'DAY11'!D131+'DAY12'!D131+'DAY13'!D131+'DAY14'!D131+'DAY15'!D131+'DAY16'!D131+'DAY17'!D131+'DAY18'!D131+'DAY19'!D131+'DAY20'!D131+'DAY21'!D131+'DAY22'!D131+'DAY23'!D131+'DAY24'!D131+'DAY25'!D131+'DAY26'!D131+'DAY27'!D131+'DAY28'!D131+'DAY29'!D131+'DAY30'!D131</f>
        <v>0</v>
      </c>
      <c r="E131" s="55">
        <f>'DAY1'!E131+'DAY2'!E131+'DAY3'!E131+'DAY4'!E131+'DAY5'!E131+'DAY6'!E131+'DAY7'!E131+'DAY8'!E131+'DAY9'!E131+'DAY10'!E131+'DAY11'!E131+'DAY12'!E131+'DAY13'!E131+'DAY14'!E131+'DAY15'!E131+'DAY16'!E131+'DAY17'!E131+'DAY18'!E131+'DAY19'!E131+'DAY20'!E131+'DAY21'!E131+'DAY22'!E131+'DAY23'!E131+'DAY24'!E131+'DAY25'!E131+'DAY26'!E131+'DAY27'!E131+'DAY28'!E131+'DAY29'!E131+'DAY30'!E131</f>
        <v>0</v>
      </c>
      <c r="F131" s="52">
        <f>'DAY1'!F131+'DAY2'!F131+'DAY3'!F131+'DAY4'!F131+'DAY5'!F131+'DAY6'!F131+'DAY7'!F131+'DAY8'!F131+'DAY9'!F131+'DAY10'!F131+'DAY11'!F131+'DAY12'!F131+'DAY13'!F131+'DAY14'!F131+'DAY15'!F131+'DAY16'!F131+'DAY17'!F131+'DAY18'!F131+'DAY19'!F131+'DAY20'!F131+'DAY21'!F131+'DAY22'!F131+'DAY23'!F131+'DAY24'!F131+'DAY25'!F131+'DAY26'!F131+'DAY27'!F131+'DAY28'!F131+'DAY29'!F131+'DAY30'!F131</f>
        <v>0</v>
      </c>
      <c r="G131" s="276">
        <f>'DAY1'!G131+'DAY2'!G131+'DAY3'!G131+'DAY4'!G131+'DAY5'!G131+'DAY6'!G131+'DAY7'!G131+'DAY8'!G131+'DAY9'!G131+'DAY10'!G131+'DAY11'!G131+'DAY12'!G131+'DAY13'!G131+'DAY14'!G131+'DAY15'!G131+'DAY16'!G131+'DAY17'!G131+'DAY18'!G131+'DAY19'!G131+'DAY20'!G131+'DAY21'!G131+'DAY22'!G131+'DAY23'!G131+'DAY24'!G131+'DAY25'!G131+'DAY26'!G131+'DAY27'!G131+'DAY28'!G131+'DAY29'!G131+'DAY30'!G131</f>
        <v>15.8</v>
      </c>
      <c r="H131" s="54">
        <f>+(Table134[[#This Row],[OPENING ]]+Table134[[#This Row],[RECEIPTS]]+Table134[[#This Row],[RETURNS]])-(Table134[[#This Row],[ISSUES]]+Table134[[#This Row],[EXCHANGED]]+Table134[[#This Row],[SALES]])</f>
        <v>43.900000000000006</v>
      </c>
      <c r="I131" s="53">
        <v>0</v>
      </c>
      <c r="J131" s="58">
        <f>+Table134[[#This Row],[PHYSICAL]]-Table134[[#This Row],[THEORETICAL]]</f>
        <v>-43.900000000000006</v>
      </c>
      <c r="K131" s="53">
        <f>+Table134[[#This Row],[RECEIPTS]]</f>
        <v>0</v>
      </c>
      <c r="L131" s="54">
        <f>+Table134[[#This Row],[RETURNS]]</f>
        <v>0</v>
      </c>
      <c r="M131" s="55">
        <f>+Table134[[#This Row],[EXCHANGED]]</f>
        <v>0</v>
      </c>
      <c r="N131" s="52">
        <f>+Table134[[#This Row],[SALES]]</f>
        <v>0</v>
      </c>
      <c r="O131" s="276">
        <f>+Table134[[#This Row],[ISSUES]]</f>
        <v>15.8</v>
      </c>
      <c r="P131" s="53">
        <f>Table134[[#This Row],[RECEIPTS TO]]/30</f>
        <v>0</v>
      </c>
      <c r="Q131" s="54">
        <f>+Table134[[#This Row],[RETURNS ]]/30</f>
        <v>0</v>
      </c>
      <c r="R131" s="55">
        <f>+Table134[[#This Row],[EXCHANGED TO]]/30</f>
        <v>0</v>
      </c>
      <c r="S131" s="52">
        <f>+Table134[[#This Row],[SALES TO]]/30</f>
        <v>0</v>
      </c>
      <c r="T131" s="276">
        <f>+Table134[[#This Row],[ISSUES TO]]/30</f>
        <v>0.52666666666666673</v>
      </c>
      <c r="U131" s="62">
        <f>IFERROR(Table134[[#This Row],[THEORETICAL]]/(Table134[[#This Row],[AVE RECEIPTS]]+Table134[[#This Row],[AVE RETURNS]]+Table134[[#This Row],[AVE EXCHANGED]]+Table134[[#This Row],[AVE SALES]]+Table134[[#This Row],[AVE ISSUES]]),0)</f>
        <v>83.35443037974683</v>
      </c>
    </row>
    <row r="132" spans="1:21" x14ac:dyDescent="0.25">
      <c r="A132" s="80" t="s">
        <v>107</v>
      </c>
      <c r="B132" s="52">
        <f>'DAY1'!H132</f>
        <v>0</v>
      </c>
      <c r="C132" s="53">
        <f>'DAY1'!C132+'DAY2'!C132+'DAY3'!C132+'DAY4'!C132+'DAY5'!C132+'DAY6'!C132+'DAY7'!C132+'DAY8'!C132+'DAY9'!C132+'DAY10'!C132+'DAY11'!C132+'DAY12'!C132+'DAY13'!C132+'DAY14'!C132+'DAY15'!C132+'DAY16'!C132+'DAY17'!C132+'DAY18'!C132+'DAY19'!C132+'DAY20'!C132+'DAY21'!C132+'DAY22'!C132+'DAY23'!C132+'DAY24'!C132+'DAY25'!C132+'DAY26'!C132+'DAY27'!C132+'DAY28'!C132+'DAY29'!C132+'DAY30'!C132</f>
        <v>0</v>
      </c>
      <c r="D132" s="54">
        <f>'DAY1'!D132+'DAY2'!D132+'DAY3'!D132+'DAY4'!D132+'DAY5'!D132+'DAY6'!D132+'DAY7'!D132+'DAY8'!D132+'DAY9'!D132+'DAY10'!D132+'DAY11'!D132+'DAY12'!D132+'DAY13'!D132+'DAY14'!D132+'DAY15'!D132+'DAY16'!D132+'DAY17'!D132+'DAY18'!D132+'DAY19'!D132+'DAY20'!D132+'DAY21'!D132+'DAY22'!D132+'DAY23'!D132+'DAY24'!D132+'DAY25'!D132+'DAY26'!D132+'DAY27'!D132+'DAY28'!D132+'DAY29'!D132+'DAY30'!D132</f>
        <v>0</v>
      </c>
      <c r="E132" s="55">
        <f>'DAY1'!E132+'DAY2'!E132+'DAY3'!E132+'DAY4'!E132+'DAY5'!E132+'DAY6'!E132+'DAY7'!E132+'DAY8'!E132+'DAY9'!E132+'DAY10'!E132+'DAY11'!E132+'DAY12'!E132+'DAY13'!E132+'DAY14'!E132+'DAY15'!E132+'DAY16'!E132+'DAY17'!E132+'DAY18'!E132+'DAY19'!E132+'DAY20'!E132+'DAY21'!E132+'DAY22'!E132+'DAY23'!E132+'DAY24'!E132+'DAY25'!E132+'DAY26'!E132+'DAY27'!E132+'DAY28'!E132+'DAY29'!E132+'DAY30'!E132</f>
        <v>0</v>
      </c>
      <c r="F132" s="52">
        <f>'DAY1'!F132+'DAY2'!F132+'DAY3'!F132+'DAY4'!F132+'DAY5'!F132+'DAY6'!F132+'DAY7'!F132+'DAY8'!F132+'DAY9'!F132+'DAY10'!F132+'DAY11'!F132+'DAY12'!F132+'DAY13'!F132+'DAY14'!F132+'DAY15'!F132+'DAY16'!F132+'DAY17'!F132+'DAY18'!F132+'DAY19'!F132+'DAY20'!F132+'DAY21'!F132+'DAY22'!F132+'DAY23'!F132+'DAY24'!F132+'DAY25'!F132+'DAY26'!F132+'DAY27'!F132+'DAY28'!F132+'DAY29'!F132+'DAY30'!F132</f>
        <v>0</v>
      </c>
      <c r="G132" s="276">
        <f>'DAY1'!G132+'DAY2'!G132+'DAY3'!G132+'DAY4'!G132+'DAY5'!G132+'DAY6'!G132+'DAY7'!G132+'DAY8'!G132+'DAY9'!G132+'DAY10'!G132+'DAY11'!G132+'DAY12'!G132+'DAY13'!G132+'DAY14'!G132+'DAY15'!G132+'DAY16'!G132+'DAY17'!G132+'DAY18'!G132+'DAY19'!G132+'DAY20'!G132+'DAY21'!G132+'DAY22'!G132+'DAY23'!G132+'DAY24'!G132+'DAY25'!G132+'DAY26'!G132+'DAY27'!G132+'DAY28'!G132+'DAY29'!G132+'DAY30'!G132</f>
        <v>0</v>
      </c>
      <c r="H132" s="54">
        <f>+(Table134[[#This Row],[OPENING ]]+Table134[[#This Row],[RECEIPTS]]+Table134[[#This Row],[RETURNS]])-(Table134[[#This Row],[ISSUES]]+Table134[[#This Row],[EXCHANGED]]+Table134[[#This Row],[SALES]])</f>
        <v>0</v>
      </c>
      <c r="I132" s="53">
        <v>0</v>
      </c>
      <c r="J132" s="58">
        <f>+Table134[[#This Row],[PHYSICAL]]-Table134[[#This Row],[THEORETICAL]]</f>
        <v>0</v>
      </c>
      <c r="K132" s="53">
        <f>+Table134[[#This Row],[RECEIPTS]]</f>
        <v>0</v>
      </c>
      <c r="L132" s="54">
        <f>+Table134[[#This Row],[RETURNS]]</f>
        <v>0</v>
      </c>
      <c r="M132" s="55">
        <f>+Table134[[#This Row],[EXCHANGED]]</f>
        <v>0</v>
      </c>
      <c r="N132" s="52">
        <f>+Table134[[#This Row],[SALES]]</f>
        <v>0</v>
      </c>
      <c r="O132" s="276">
        <f>+Table134[[#This Row],[ISSUES]]</f>
        <v>0</v>
      </c>
      <c r="P132" s="53">
        <f>Table134[[#This Row],[RECEIPTS TO]]/30</f>
        <v>0</v>
      </c>
      <c r="Q132" s="54">
        <f>+Table134[[#This Row],[RETURNS ]]/30</f>
        <v>0</v>
      </c>
      <c r="R132" s="55">
        <f>+Table134[[#This Row],[EXCHANGED TO]]/30</f>
        <v>0</v>
      </c>
      <c r="S132" s="52">
        <f>+Table134[[#This Row],[SALES TO]]/30</f>
        <v>0</v>
      </c>
      <c r="T132" s="276">
        <f>+Table134[[#This Row],[ISSUES TO]]/30</f>
        <v>0</v>
      </c>
      <c r="U132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3" spans="1:21" x14ac:dyDescent="0.25">
      <c r="A133" s="80" t="s">
        <v>108</v>
      </c>
      <c r="B133" s="52">
        <f>'DAY1'!H133</f>
        <v>5775.4</v>
      </c>
      <c r="C133" s="53">
        <f>'DAY1'!C133+'DAY2'!C133+'DAY3'!C133+'DAY4'!C133+'DAY5'!C133+'DAY6'!C133+'DAY7'!C133+'DAY8'!C133+'DAY9'!C133+'DAY10'!C133+'DAY11'!C133+'DAY12'!C133+'DAY13'!C133+'DAY14'!C133+'DAY15'!C133+'DAY16'!C133+'DAY17'!C133+'DAY18'!C133+'DAY19'!C133+'DAY20'!C133+'DAY21'!C133+'DAY22'!C133+'DAY23'!C133+'DAY24'!C133+'DAY25'!C133+'DAY26'!C133+'DAY27'!C133+'DAY28'!C133+'DAY29'!C133+'DAY30'!C133</f>
        <v>0</v>
      </c>
      <c r="D133" s="54">
        <f>'DAY1'!D133+'DAY2'!D133+'DAY3'!D133+'DAY4'!D133+'DAY5'!D133+'DAY6'!D133+'DAY7'!D133+'DAY8'!D133+'DAY9'!D133+'DAY10'!D133+'DAY11'!D133+'DAY12'!D133+'DAY13'!D133+'DAY14'!D133+'DAY15'!D133+'DAY16'!D133+'DAY17'!D133+'DAY18'!D133+'DAY19'!D133+'DAY20'!D133+'DAY21'!D133+'DAY22'!D133+'DAY23'!D133+'DAY24'!D133+'DAY25'!D133+'DAY26'!D133+'DAY27'!D133+'DAY28'!D133+'DAY29'!D133+'DAY30'!D133</f>
        <v>0</v>
      </c>
      <c r="E133" s="55">
        <f>'DAY1'!E133+'DAY2'!E133+'DAY3'!E133+'DAY4'!E133+'DAY5'!E133+'DAY6'!E133+'DAY7'!E133+'DAY8'!E133+'DAY9'!E133+'DAY10'!E133+'DAY11'!E133+'DAY12'!E133+'DAY13'!E133+'DAY14'!E133+'DAY15'!E133+'DAY16'!E133+'DAY17'!E133+'DAY18'!E133+'DAY19'!E133+'DAY20'!E133+'DAY21'!E133+'DAY22'!E133+'DAY23'!E133+'DAY24'!E133+'DAY25'!E133+'DAY26'!E133+'DAY27'!E133+'DAY28'!E133+'DAY29'!E133+'DAY30'!E133</f>
        <v>0</v>
      </c>
      <c r="F133" s="52">
        <f>'DAY1'!F133+'DAY2'!F133+'DAY3'!F133+'DAY4'!F133+'DAY5'!F133+'DAY6'!F133+'DAY7'!F133+'DAY8'!F133+'DAY9'!F133+'DAY10'!F133+'DAY11'!F133+'DAY12'!F133+'DAY13'!F133+'DAY14'!F133+'DAY15'!F133+'DAY16'!F133+'DAY17'!F133+'DAY18'!F133+'DAY19'!F133+'DAY20'!F133+'DAY21'!F133+'DAY22'!F133+'DAY23'!F133+'DAY24'!F133+'DAY25'!F133+'DAY26'!F133+'DAY27'!F133+'DAY28'!F133+'DAY29'!F133+'DAY30'!F133</f>
        <v>0</v>
      </c>
      <c r="G133" s="276">
        <f>'DAY1'!G133+'DAY2'!G133+'DAY3'!G133+'DAY4'!G133+'DAY5'!G133+'DAY6'!G133+'DAY7'!G133+'DAY8'!G133+'DAY9'!G133+'DAY10'!G133+'DAY11'!G133+'DAY12'!G133+'DAY13'!G133+'DAY14'!G133+'DAY15'!G133+'DAY16'!G133+'DAY17'!G133+'DAY18'!G133+'DAY19'!G133+'DAY20'!G133+'DAY21'!G133+'DAY22'!G133+'DAY23'!G133+'DAY24'!G133+'DAY25'!G133+'DAY26'!G133+'DAY27'!G133+'DAY28'!G133+'DAY29'!G133+'DAY30'!G133</f>
        <v>0</v>
      </c>
      <c r="H133" s="54">
        <f>+(Table134[[#This Row],[OPENING ]]+Table134[[#This Row],[RECEIPTS]]+Table134[[#This Row],[RETURNS]])-(Table134[[#This Row],[ISSUES]]+Table134[[#This Row],[EXCHANGED]]+Table134[[#This Row],[SALES]])</f>
        <v>5775.4</v>
      </c>
      <c r="I133" s="53">
        <v>0</v>
      </c>
      <c r="J133" s="58">
        <f>+Table134[[#This Row],[PHYSICAL]]-Table134[[#This Row],[THEORETICAL]]</f>
        <v>-5775.4</v>
      </c>
      <c r="K133" s="53">
        <f>+Table134[[#This Row],[RECEIPTS]]</f>
        <v>0</v>
      </c>
      <c r="L133" s="54">
        <f>+Table134[[#This Row],[RETURNS]]</f>
        <v>0</v>
      </c>
      <c r="M133" s="55">
        <f>+Table134[[#This Row],[EXCHANGED]]</f>
        <v>0</v>
      </c>
      <c r="N133" s="52">
        <f>+Table134[[#This Row],[SALES]]</f>
        <v>0</v>
      </c>
      <c r="O133" s="276">
        <f>+Table134[[#This Row],[ISSUES]]</f>
        <v>0</v>
      </c>
      <c r="P133" s="53">
        <f>Table134[[#This Row],[RECEIPTS TO]]/30</f>
        <v>0</v>
      </c>
      <c r="Q133" s="54">
        <f>+Table134[[#This Row],[RETURNS ]]/30</f>
        <v>0</v>
      </c>
      <c r="R133" s="55">
        <f>+Table134[[#This Row],[EXCHANGED TO]]/30</f>
        <v>0</v>
      </c>
      <c r="S133" s="52">
        <f>+Table134[[#This Row],[SALES TO]]/30</f>
        <v>0</v>
      </c>
      <c r="T133" s="276">
        <f>+Table134[[#This Row],[ISSUES TO]]/30</f>
        <v>0</v>
      </c>
      <c r="U133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4" spans="1:21" x14ac:dyDescent="0.25">
      <c r="A134" s="85" t="s">
        <v>115</v>
      </c>
      <c r="B134" s="52">
        <f>'DAY1'!H134</f>
        <v>0</v>
      </c>
      <c r="C134" s="53">
        <f>'DAY1'!C134+'DAY2'!C134+'DAY3'!C134+'DAY4'!C134+'DAY5'!C134+'DAY6'!C134+'DAY7'!C134+'DAY8'!C134+'DAY9'!C134+'DAY10'!C134+'DAY11'!C134+'DAY12'!C134+'DAY13'!C134+'DAY14'!C134+'DAY15'!C134+'DAY16'!C134+'DAY17'!C134+'DAY18'!C134+'DAY19'!C134+'DAY20'!C134+'DAY21'!C134+'DAY22'!C134+'DAY23'!C134+'DAY24'!C134+'DAY25'!C134+'DAY26'!C134+'DAY27'!C134+'DAY28'!C134+'DAY29'!C134+'DAY30'!C134</f>
        <v>0</v>
      </c>
      <c r="D134" s="54">
        <f>'DAY1'!D134+'DAY2'!D134+'DAY3'!D134+'DAY4'!D134+'DAY5'!D134+'DAY6'!D134+'DAY7'!D134+'DAY8'!D134+'DAY9'!D134+'DAY10'!D134+'DAY11'!D134+'DAY12'!D134+'DAY13'!D134+'DAY14'!D134+'DAY15'!D134+'DAY16'!D134+'DAY17'!D134+'DAY18'!D134+'DAY19'!D134+'DAY20'!D134+'DAY21'!D134+'DAY22'!D134+'DAY23'!D134+'DAY24'!D134+'DAY25'!D134+'DAY26'!D134+'DAY27'!D134+'DAY28'!D134+'DAY29'!D134+'DAY30'!D134</f>
        <v>0</v>
      </c>
      <c r="E134" s="55">
        <f>'DAY1'!E134+'DAY2'!E134+'DAY3'!E134+'DAY4'!E134+'DAY5'!E134+'DAY6'!E134+'DAY7'!E134+'DAY8'!E134+'DAY9'!E134+'DAY10'!E134+'DAY11'!E134+'DAY12'!E134+'DAY13'!E134+'DAY14'!E134+'DAY15'!E134+'DAY16'!E134+'DAY17'!E134+'DAY18'!E134+'DAY19'!E134+'DAY20'!E134+'DAY21'!E134+'DAY22'!E134+'DAY23'!E134+'DAY24'!E134+'DAY25'!E134+'DAY26'!E134+'DAY27'!E134+'DAY28'!E134+'DAY29'!E134+'DAY30'!E134</f>
        <v>0</v>
      </c>
      <c r="F134" s="52">
        <f>'DAY1'!F134+'DAY2'!F134+'DAY3'!F134+'DAY4'!F134+'DAY5'!F134+'DAY6'!F134+'DAY7'!F134+'DAY8'!F134+'DAY9'!F134+'DAY10'!F134+'DAY11'!F134+'DAY12'!F134+'DAY13'!F134+'DAY14'!F134+'DAY15'!F134+'DAY16'!F134+'DAY17'!F134+'DAY18'!F134+'DAY19'!F134+'DAY20'!F134+'DAY21'!F134+'DAY22'!F134+'DAY23'!F134+'DAY24'!F134+'DAY25'!F134+'DAY26'!F134+'DAY27'!F134+'DAY28'!F134+'DAY29'!F134+'DAY30'!F134</f>
        <v>0</v>
      </c>
      <c r="G134" s="276">
        <f>'DAY1'!G134+'DAY2'!G134+'DAY3'!G134+'DAY4'!G134+'DAY5'!G134+'DAY6'!G134+'DAY7'!G134+'DAY8'!G134+'DAY9'!G134+'DAY10'!G134+'DAY11'!G134+'DAY12'!G134+'DAY13'!G134+'DAY14'!G134+'DAY15'!G134+'DAY16'!G134+'DAY17'!G134+'DAY18'!G134+'DAY19'!G134+'DAY20'!G134+'DAY21'!G134+'DAY22'!G134+'DAY23'!G134+'DAY24'!G134+'DAY25'!G134+'DAY26'!G134+'DAY27'!G134+'DAY28'!G134+'DAY29'!G134+'DAY30'!G134</f>
        <v>0</v>
      </c>
      <c r="H134" s="54">
        <f>+(Table134[[#This Row],[OPENING ]]+Table134[[#This Row],[RECEIPTS]]+Table134[[#This Row],[RETURNS]])-(Table134[[#This Row],[ISSUES]]+Table134[[#This Row],[EXCHANGED]]+Table134[[#This Row],[SALES]])</f>
        <v>0</v>
      </c>
      <c r="I134" s="53">
        <v>0</v>
      </c>
      <c r="J134" s="58">
        <f>+Table134[[#This Row],[PHYSICAL]]-Table134[[#This Row],[THEORETICAL]]</f>
        <v>0</v>
      </c>
      <c r="K134" s="53">
        <f>+Table134[[#This Row],[RECEIPTS]]</f>
        <v>0</v>
      </c>
      <c r="L134" s="54">
        <f>+Table134[[#This Row],[RETURNS]]</f>
        <v>0</v>
      </c>
      <c r="M134" s="55">
        <f>+Table134[[#This Row],[EXCHANGED]]</f>
        <v>0</v>
      </c>
      <c r="N134" s="52">
        <f>+Table134[[#This Row],[SALES]]</f>
        <v>0</v>
      </c>
      <c r="O134" s="276">
        <f>+Table134[[#This Row],[ISSUES]]</f>
        <v>0</v>
      </c>
      <c r="P134" s="53">
        <f>Table134[[#This Row],[RECEIPTS TO]]/30</f>
        <v>0</v>
      </c>
      <c r="Q134" s="54">
        <f>+Table134[[#This Row],[RETURNS ]]/30</f>
        <v>0</v>
      </c>
      <c r="R134" s="55">
        <f>+Table134[[#This Row],[EXCHANGED TO]]/30</f>
        <v>0</v>
      </c>
      <c r="S134" s="52">
        <f>+Table134[[#This Row],[SALES TO]]/30</f>
        <v>0</v>
      </c>
      <c r="T134" s="276">
        <f>+Table134[[#This Row],[ISSUES TO]]/30</f>
        <v>0</v>
      </c>
      <c r="U134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5" spans="1:21" x14ac:dyDescent="0.25">
      <c r="A135" s="80" t="s">
        <v>253</v>
      </c>
      <c r="B135" s="52">
        <f>'DAY1'!H135</f>
        <v>754</v>
      </c>
      <c r="C135" s="53">
        <f>'DAY1'!C135+'DAY2'!C135+'DAY3'!C135+'DAY4'!C135+'DAY5'!C135+'DAY6'!C135+'DAY7'!C135+'DAY8'!C135+'DAY9'!C135+'DAY10'!C135+'DAY11'!C135+'DAY12'!C135+'DAY13'!C135+'DAY14'!C135+'DAY15'!C135+'DAY16'!C135+'DAY17'!C135+'DAY18'!C135+'DAY19'!C135+'DAY20'!C135+'DAY21'!C135+'DAY22'!C135+'DAY23'!C135+'DAY24'!C135+'DAY25'!C135+'DAY26'!C135+'DAY27'!C135+'DAY28'!C135+'DAY29'!C135+'DAY30'!C135</f>
        <v>0</v>
      </c>
      <c r="D135" s="54">
        <f>'DAY1'!D135+'DAY2'!D135+'DAY3'!D135+'DAY4'!D135+'DAY5'!D135+'DAY6'!D135+'DAY7'!D135+'DAY8'!D135+'DAY9'!D135+'DAY10'!D135+'DAY11'!D135+'DAY12'!D135+'DAY13'!D135+'DAY14'!D135+'DAY15'!D135+'DAY16'!D135+'DAY17'!D135+'DAY18'!D135+'DAY19'!D135+'DAY20'!D135+'DAY21'!D135+'DAY22'!D135+'DAY23'!D135+'DAY24'!D135+'DAY25'!D135+'DAY26'!D135+'DAY27'!D135+'DAY28'!D135+'DAY29'!D135+'DAY30'!D135</f>
        <v>0</v>
      </c>
      <c r="E135" s="55">
        <f>'DAY1'!E135+'DAY2'!E135+'DAY3'!E135+'DAY4'!E135+'DAY5'!E135+'DAY6'!E135+'DAY7'!E135+'DAY8'!E135+'DAY9'!E135+'DAY10'!E135+'DAY11'!E135+'DAY12'!E135+'DAY13'!E135+'DAY14'!E135+'DAY15'!E135+'DAY16'!E135+'DAY17'!E135+'DAY18'!E135+'DAY19'!E135+'DAY20'!E135+'DAY21'!E135+'DAY22'!E135+'DAY23'!E135+'DAY24'!E135+'DAY25'!E135+'DAY26'!E135+'DAY27'!E135+'DAY28'!E135+'DAY29'!E135+'DAY30'!E135</f>
        <v>0</v>
      </c>
      <c r="F135" s="52">
        <f>'DAY1'!F135+'DAY2'!F135+'DAY3'!F135+'DAY4'!F135+'DAY5'!F135+'DAY6'!F135+'DAY7'!F135+'DAY8'!F135+'DAY9'!F135+'DAY10'!F135+'DAY11'!F135+'DAY12'!F135+'DAY13'!F135+'DAY14'!F135+'DAY15'!F135+'DAY16'!F135+'DAY17'!F135+'DAY18'!F135+'DAY19'!F135+'DAY20'!F135+'DAY21'!F135+'DAY22'!F135+'DAY23'!F135+'DAY24'!F135+'DAY25'!F135+'DAY26'!F135+'DAY27'!F135+'DAY28'!F135+'DAY29'!F135+'DAY30'!F135</f>
        <v>0</v>
      </c>
      <c r="G135" s="276">
        <f>'DAY1'!G135+'DAY2'!G135+'DAY3'!G135+'DAY4'!G135+'DAY5'!G135+'DAY6'!G135+'DAY7'!G135+'DAY8'!G135+'DAY9'!G135+'DAY10'!G135+'DAY11'!G135+'DAY12'!G135+'DAY13'!G135+'DAY14'!G135+'DAY15'!G135+'DAY16'!G135+'DAY17'!G135+'DAY18'!G135+'DAY19'!G135+'DAY20'!G135+'DAY21'!G135+'DAY22'!G135+'DAY23'!G135+'DAY24'!G135+'DAY25'!G135+'DAY26'!G135+'DAY27'!G135+'DAY28'!G135+'DAY29'!G135+'DAY30'!G135</f>
        <v>754</v>
      </c>
      <c r="H135" s="54">
        <f>+(Table134[[#This Row],[OPENING ]]+Table134[[#This Row],[RECEIPTS]]+Table134[[#This Row],[RETURNS]])-(Table134[[#This Row],[ISSUES]]+Table134[[#This Row],[EXCHANGED]]+Table134[[#This Row],[SALES]])</f>
        <v>0</v>
      </c>
      <c r="I135" s="53">
        <v>0</v>
      </c>
      <c r="J135" s="58">
        <f>+Table134[[#This Row],[PHYSICAL]]-Table134[[#This Row],[THEORETICAL]]</f>
        <v>0</v>
      </c>
      <c r="K135" s="53">
        <f>+Table134[[#This Row],[RECEIPTS]]</f>
        <v>0</v>
      </c>
      <c r="L135" s="54">
        <f>+Table134[[#This Row],[RETURNS]]</f>
        <v>0</v>
      </c>
      <c r="M135" s="55">
        <f>+Table134[[#This Row],[EXCHANGED]]</f>
        <v>0</v>
      </c>
      <c r="N135" s="52">
        <f>+Table134[[#This Row],[SALES]]</f>
        <v>0</v>
      </c>
      <c r="O135" s="276">
        <f>+Table134[[#This Row],[ISSUES]]</f>
        <v>754</v>
      </c>
      <c r="P135" s="53">
        <f>Table134[[#This Row],[RECEIPTS TO]]/30</f>
        <v>0</v>
      </c>
      <c r="Q135" s="54">
        <f>+Table134[[#This Row],[RETURNS ]]/30</f>
        <v>0</v>
      </c>
      <c r="R135" s="55">
        <f>+Table134[[#This Row],[EXCHANGED TO]]/30</f>
        <v>0</v>
      </c>
      <c r="S135" s="52">
        <f>+Table134[[#This Row],[SALES TO]]/30</f>
        <v>0</v>
      </c>
      <c r="T135" s="276">
        <f>+Table134[[#This Row],[ISSUES TO]]/30</f>
        <v>25.133333333333333</v>
      </c>
      <c r="U135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6" spans="1:21" x14ac:dyDescent="0.25">
      <c r="A136" s="80" t="s">
        <v>123</v>
      </c>
      <c r="B136" s="52">
        <f>'DAY1'!H136</f>
        <v>0</v>
      </c>
      <c r="C136" s="53">
        <f>'DAY1'!C136+'DAY2'!C136+'DAY3'!C136+'DAY4'!C136+'DAY5'!C136+'DAY6'!C136+'DAY7'!C136+'DAY8'!C136+'DAY9'!C136+'DAY10'!C136+'DAY11'!C136+'DAY12'!C136+'DAY13'!C136+'DAY14'!C136+'DAY15'!C136+'DAY16'!C136+'DAY17'!C136+'DAY18'!C136+'DAY19'!C136+'DAY20'!C136+'DAY21'!C136+'DAY22'!C136+'DAY23'!C136+'DAY24'!C136+'DAY25'!C136+'DAY26'!C136+'DAY27'!C136+'DAY28'!C136+'DAY29'!C136+'DAY30'!C136</f>
        <v>0</v>
      </c>
      <c r="D136" s="54">
        <f>'DAY1'!D136+'DAY2'!D136+'DAY3'!D136+'DAY4'!D136+'DAY5'!D136+'DAY6'!D136+'DAY7'!D136+'DAY8'!D136+'DAY9'!D136+'DAY10'!D136+'DAY11'!D136+'DAY12'!D136+'DAY13'!D136+'DAY14'!D136+'DAY15'!D136+'DAY16'!D136+'DAY17'!D136+'DAY18'!D136+'DAY19'!D136+'DAY20'!D136+'DAY21'!D136+'DAY22'!D136+'DAY23'!D136+'DAY24'!D136+'DAY25'!D136+'DAY26'!D136+'DAY27'!D136+'DAY28'!D136+'DAY29'!D136+'DAY30'!D136</f>
        <v>0</v>
      </c>
      <c r="E136" s="55">
        <f>'DAY1'!E136+'DAY2'!E136+'DAY3'!E136+'DAY4'!E136+'DAY5'!E136+'DAY6'!E136+'DAY7'!E136+'DAY8'!E136+'DAY9'!E136+'DAY10'!E136+'DAY11'!E136+'DAY12'!E136+'DAY13'!E136+'DAY14'!E136+'DAY15'!E136+'DAY16'!E136+'DAY17'!E136+'DAY18'!E136+'DAY19'!E136+'DAY20'!E136+'DAY21'!E136+'DAY22'!E136+'DAY23'!E136+'DAY24'!E136+'DAY25'!E136+'DAY26'!E136+'DAY27'!E136+'DAY28'!E136+'DAY29'!E136+'DAY30'!E136</f>
        <v>0</v>
      </c>
      <c r="F136" s="52">
        <f>'DAY1'!F136+'DAY2'!F136+'DAY3'!F136+'DAY4'!F136+'DAY5'!F136+'DAY6'!F136+'DAY7'!F136+'DAY8'!F136+'DAY9'!F136+'DAY10'!F136+'DAY11'!F136+'DAY12'!F136+'DAY13'!F136+'DAY14'!F136+'DAY15'!F136+'DAY16'!F136+'DAY17'!F136+'DAY18'!F136+'DAY19'!F136+'DAY20'!F136+'DAY21'!F136+'DAY22'!F136+'DAY23'!F136+'DAY24'!F136+'DAY25'!F136+'DAY26'!F136+'DAY27'!F136+'DAY28'!F136+'DAY29'!F136+'DAY30'!F136</f>
        <v>0</v>
      </c>
      <c r="G136" s="276">
        <f>'DAY1'!G136+'DAY2'!G136+'DAY3'!G136+'DAY4'!G136+'DAY5'!G136+'DAY6'!G136+'DAY7'!G136+'DAY8'!G136+'DAY9'!G136+'DAY10'!G136+'DAY11'!G136+'DAY12'!G136+'DAY13'!G136+'DAY14'!G136+'DAY15'!G136+'DAY16'!G136+'DAY17'!G136+'DAY18'!G136+'DAY19'!G136+'DAY20'!G136+'DAY21'!G136+'DAY22'!G136+'DAY23'!G136+'DAY24'!G136+'DAY25'!G136+'DAY26'!G136+'DAY27'!G136+'DAY28'!G136+'DAY29'!G136+'DAY30'!G136</f>
        <v>0</v>
      </c>
      <c r="H136" s="54">
        <f>+(Table134[[#This Row],[OPENING ]]+Table134[[#This Row],[RECEIPTS]]+Table134[[#This Row],[RETURNS]])-(Table134[[#This Row],[ISSUES]]+Table134[[#This Row],[EXCHANGED]]+Table134[[#This Row],[SALES]])</f>
        <v>0</v>
      </c>
      <c r="I136" s="53">
        <v>0</v>
      </c>
      <c r="J136" s="58">
        <f>+Table134[[#This Row],[PHYSICAL]]-Table134[[#This Row],[THEORETICAL]]</f>
        <v>0</v>
      </c>
      <c r="K136" s="53">
        <f>+Table134[[#This Row],[RECEIPTS]]</f>
        <v>0</v>
      </c>
      <c r="L136" s="54">
        <f>+Table134[[#This Row],[RETURNS]]</f>
        <v>0</v>
      </c>
      <c r="M136" s="55">
        <f>+Table134[[#This Row],[EXCHANGED]]</f>
        <v>0</v>
      </c>
      <c r="N136" s="52">
        <f>+Table134[[#This Row],[SALES]]</f>
        <v>0</v>
      </c>
      <c r="O136" s="276">
        <f>+Table134[[#This Row],[ISSUES]]</f>
        <v>0</v>
      </c>
      <c r="P136" s="53">
        <f>Table134[[#This Row],[RECEIPTS TO]]/30</f>
        <v>0</v>
      </c>
      <c r="Q136" s="54">
        <f>+Table134[[#This Row],[RETURNS ]]/30</f>
        <v>0</v>
      </c>
      <c r="R136" s="55">
        <f>+Table134[[#This Row],[EXCHANGED TO]]/30</f>
        <v>0</v>
      </c>
      <c r="S136" s="52">
        <f>+Table134[[#This Row],[SALES TO]]/30</f>
        <v>0</v>
      </c>
      <c r="T136" s="276">
        <f>+Table134[[#This Row],[ISSUES TO]]/30</f>
        <v>0</v>
      </c>
      <c r="U136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7" spans="1:21" x14ac:dyDescent="0.25">
      <c r="A137" s="80" t="s">
        <v>124</v>
      </c>
      <c r="B137" s="52">
        <f>'DAY1'!H137</f>
        <v>0</v>
      </c>
      <c r="C137" s="53">
        <f>'DAY1'!C137+'DAY2'!C137+'DAY3'!C137+'DAY4'!C137+'DAY5'!C137+'DAY6'!C137+'DAY7'!C137+'DAY8'!C137+'DAY9'!C137+'DAY10'!C137+'DAY11'!C137+'DAY12'!C137+'DAY13'!C137+'DAY14'!C137+'DAY15'!C137+'DAY16'!C137+'DAY17'!C137+'DAY18'!C137+'DAY19'!C137+'DAY20'!C137+'DAY21'!C137+'DAY22'!C137+'DAY23'!C137+'DAY24'!C137+'DAY25'!C137+'DAY26'!C137+'DAY27'!C137+'DAY28'!C137+'DAY29'!C137+'DAY30'!C137</f>
        <v>0</v>
      </c>
      <c r="D137" s="54">
        <f>'DAY1'!D137+'DAY2'!D137+'DAY3'!D137+'DAY4'!D137+'DAY5'!D137+'DAY6'!D137+'DAY7'!D137+'DAY8'!D137+'DAY9'!D137+'DAY10'!D137+'DAY11'!D137+'DAY12'!D137+'DAY13'!D137+'DAY14'!D137+'DAY15'!D137+'DAY16'!D137+'DAY17'!D137+'DAY18'!D137+'DAY19'!D137+'DAY20'!D137+'DAY21'!D137+'DAY22'!D137+'DAY23'!D137+'DAY24'!D137+'DAY25'!D137+'DAY26'!D137+'DAY27'!D137+'DAY28'!D137+'DAY29'!D137+'DAY30'!D137</f>
        <v>0</v>
      </c>
      <c r="E137" s="55">
        <f>'DAY1'!E137+'DAY2'!E137+'DAY3'!E137+'DAY4'!E137+'DAY5'!E137+'DAY6'!E137+'DAY7'!E137+'DAY8'!E137+'DAY9'!E137+'DAY10'!E137+'DAY11'!E137+'DAY12'!E137+'DAY13'!E137+'DAY14'!E137+'DAY15'!E137+'DAY16'!E137+'DAY17'!E137+'DAY18'!E137+'DAY19'!E137+'DAY20'!E137+'DAY21'!E137+'DAY22'!E137+'DAY23'!E137+'DAY24'!E137+'DAY25'!E137+'DAY26'!E137+'DAY27'!E137+'DAY28'!E137+'DAY29'!E137+'DAY30'!E137</f>
        <v>0</v>
      </c>
      <c r="F137" s="52">
        <f>'DAY1'!F137+'DAY2'!F137+'DAY3'!F137+'DAY4'!F137+'DAY5'!F137+'DAY6'!F137+'DAY7'!F137+'DAY8'!F137+'DAY9'!F137+'DAY10'!F137+'DAY11'!F137+'DAY12'!F137+'DAY13'!F137+'DAY14'!F137+'DAY15'!F137+'DAY16'!F137+'DAY17'!F137+'DAY18'!F137+'DAY19'!F137+'DAY20'!F137+'DAY21'!F137+'DAY22'!F137+'DAY23'!F137+'DAY24'!F137+'DAY25'!F137+'DAY26'!F137+'DAY27'!F137+'DAY28'!F137+'DAY29'!F137+'DAY30'!F137</f>
        <v>0</v>
      </c>
      <c r="G137" s="276">
        <f>'DAY1'!G137+'DAY2'!G137+'DAY3'!G137+'DAY4'!G137+'DAY5'!G137+'DAY6'!G137+'DAY7'!G137+'DAY8'!G137+'DAY9'!G137+'DAY10'!G137+'DAY11'!G137+'DAY12'!G137+'DAY13'!G137+'DAY14'!G137+'DAY15'!G137+'DAY16'!G137+'DAY17'!G137+'DAY18'!G137+'DAY19'!G137+'DAY20'!G137+'DAY21'!G137+'DAY22'!G137+'DAY23'!G137+'DAY24'!G137+'DAY25'!G137+'DAY26'!G137+'DAY27'!G137+'DAY28'!G137+'DAY29'!G137+'DAY30'!G137</f>
        <v>0</v>
      </c>
      <c r="H137" s="54">
        <f>+(Table134[[#This Row],[OPENING ]]+Table134[[#This Row],[RECEIPTS]]+Table134[[#This Row],[RETURNS]])-(Table134[[#This Row],[ISSUES]]+Table134[[#This Row],[EXCHANGED]]+Table134[[#This Row],[SALES]])</f>
        <v>0</v>
      </c>
      <c r="I137" s="53">
        <v>0</v>
      </c>
      <c r="J137" s="58">
        <f>+Table134[[#This Row],[PHYSICAL]]-Table134[[#This Row],[THEORETICAL]]</f>
        <v>0</v>
      </c>
      <c r="K137" s="53">
        <f>+Table134[[#This Row],[RECEIPTS]]</f>
        <v>0</v>
      </c>
      <c r="L137" s="54">
        <f>+Table134[[#This Row],[RETURNS]]</f>
        <v>0</v>
      </c>
      <c r="M137" s="55">
        <f>+Table134[[#This Row],[EXCHANGED]]</f>
        <v>0</v>
      </c>
      <c r="N137" s="52">
        <f>+Table134[[#This Row],[SALES]]</f>
        <v>0</v>
      </c>
      <c r="O137" s="276">
        <f>+Table134[[#This Row],[ISSUES]]</f>
        <v>0</v>
      </c>
      <c r="P137" s="53">
        <f>Table134[[#This Row],[RECEIPTS TO]]/30</f>
        <v>0</v>
      </c>
      <c r="Q137" s="54">
        <f>+Table134[[#This Row],[RETURNS ]]/30</f>
        <v>0</v>
      </c>
      <c r="R137" s="55">
        <f>+Table134[[#This Row],[EXCHANGED TO]]/30</f>
        <v>0</v>
      </c>
      <c r="S137" s="52">
        <f>+Table134[[#This Row],[SALES TO]]/30</f>
        <v>0</v>
      </c>
      <c r="T137" s="276">
        <f>+Table134[[#This Row],[ISSUES TO]]/30</f>
        <v>0</v>
      </c>
      <c r="U137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8" spans="1:21" x14ac:dyDescent="0.25">
      <c r="A138" s="80" t="s">
        <v>125</v>
      </c>
      <c r="B138" s="52">
        <f>'DAY1'!H138</f>
        <v>0</v>
      </c>
      <c r="C138" s="53">
        <f>'DAY1'!C138+'DAY2'!C138+'DAY3'!C138+'DAY4'!C138+'DAY5'!C138+'DAY6'!C138+'DAY7'!C138+'DAY8'!C138+'DAY9'!C138+'DAY10'!C138+'DAY11'!C138+'DAY12'!C138+'DAY13'!C138+'DAY14'!C138+'DAY15'!C138+'DAY16'!C138+'DAY17'!C138+'DAY18'!C138+'DAY19'!C138+'DAY20'!C138+'DAY21'!C138+'DAY22'!C138+'DAY23'!C138+'DAY24'!C138+'DAY25'!C138+'DAY26'!C138+'DAY27'!C138+'DAY28'!C138+'DAY29'!C138+'DAY30'!C138</f>
        <v>0</v>
      </c>
      <c r="D138" s="54">
        <f>'DAY1'!D138+'DAY2'!D138+'DAY3'!D138+'DAY4'!D138+'DAY5'!D138+'DAY6'!D138+'DAY7'!D138+'DAY8'!D138+'DAY9'!D138+'DAY10'!D138+'DAY11'!D138+'DAY12'!D138+'DAY13'!D138+'DAY14'!D138+'DAY15'!D138+'DAY16'!D138+'DAY17'!D138+'DAY18'!D138+'DAY19'!D138+'DAY20'!D138+'DAY21'!D138+'DAY22'!D138+'DAY23'!D138+'DAY24'!D138+'DAY25'!D138+'DAY26'!D138+'DAY27'!D138+'DAY28'!D138+'DAY29'!D138+'DAY30'!D138</f>
        <v>0</v>
      </c>
      <c r="E138" s="55">
        <f>'DAY1'!E138+'DAY2'!E138+'DAY3'!E138+'DAY4'!E138+'DAY5'!E138+'DAY6'!E138+'DAY7'!E138+'DAY8'!E138+'DAY9'!E138+'DAY10'!E138+'DAY11'!E138+'DAY12'!E138+'DAY13'!E138+'DAY14'!E138+'DAY15'!E138+'DAY16'!E138+'DAY17'!E138+'DAY18'!E138+'DAY19'!E138+'DAY20'!E138+'DAY21'!E138+'DAY22'!E138+'DAY23'!E138+'DAY24'!E138+'DAY25'!E138+'DAY26'!E138+'DAY27'!E138+'DAY28'!E138+'DAY29'!E138+'DAY30'!E138</f>
        <v>0</v>
      </c>
      <c r="F138" s="52">
        <f>'DAY1'!F138+'DAY2'!F138+'DAY3'!F138+'DAY4'!F138+'DAY5'!F138+'DAY6'!F138+'DAY7'!F138+'DAY8'!F138+'DAY9'!F138+'DAY10'!F138+'DAY11'!F138+'DAY12'!F138+'DAY13'!F138+'DAY14'!F138+'DAY15'!F138+'DAY16'!F138+'DAY17'!F138+'DAY18'!F138+'DAY19'!F138+'DAY20'!F138+'DAY21'!F138+'DAY22'!F138+'DAY23'!F138+'DAY24'!F138+'DAY25'!F138+'DAY26'!F138+'DAY27'!F138+'DAY28'!F138+'DAY29'!F138+'DAY30'!F138</f>
        <v>0</v>
      </c>
      <c r="G138" s="276">
        <f>'DAY1'!G138+'DAY2'!G138+'DAY3'!G138+'DAY4'!G138+'DAY5'!G138+'DAY6'!G138+'DAY7'!G138+'DAY8'!G138+'DAY9'!G138+'DAY10'!G138+'DAY11'!G138+'DAY12'!G138+'DAY13'!G138+'DAY14'!G138+'DAY15'!G138+'DAY16'!G138+'DAY17'!G138+'DAY18'!G138+'DAY19'!G138+'DAY20'!G138+'DAY21'!G138+'DAY22'!G138+'DAY23'!G138+'DAY24'!G138+'DAY25'!G138+'DAY26'!G138+'DAY27'!G138+'DAY28'!G138+'DAY29'!G138+'DAY30'!G138</f>
        <v>0</v>
      </c>
      <c r="H138" s="54">
        <f>+(Table134[[#This Row],[OPENING ]]+Table134[[#This Row],[RECEIPTS]]+Table134[[#This Row],[RETURNS]])-(Table134[[#This Row],[ISSUES]]+Table134[[#This Row],[EXCHANGED]]+Table134[[#This Row],[SALES]])</f>
        <v>0</v>
      </c>
      <c r="I138" s="53">
        <v>0</v>
      </c>
      <c r="J138" s="58">
        <f>+Table134[[#This Row],[PHYSICAL]]-Table134[[#This Row],[THEORETICAL]]</f>
        <v>0</v>
      </c>
      <c r="K138" s="53">
        <f>+Table134[[#This Row],[RECEIPTS]]</f>
        <v>0</v>
      </c>
      <c r="L138" s="54">
        <f>+Table134[[#This Row],[RETURNS]]</f>
        <v>0</v>
      </c>
      <c r="M138" s="55">
        <f>+Table134[[#This Row],[EXCHANGED]]</f>
        <v>0</v>
      </c>
      <c r="N138" s="52">
        <f>+Table134[[#This Row],[SALES]]</f>
        <v>0</v>
      </c>
      <c r="O138" s="276">
        <f>+Table134[[#This Row],[ISSUES]]</f>
        <v>0</v>
      </c>
      <c r="P138" s="53">
        <f>Table134[[#This Row],[RECEIPTS TO]]/30</f>
        <v>0</v>
      </c>
      <c r="Q138" s="54">
        <f>+Table134[[#This Row],[RETURNS ]]/30</f>
        <v>0</v>
      </c>
      <c r="R138" s="55">
        <f>+Table134[[#This Row],[EXCHANGED TO]]/30</f>
        <v>0</v>
      </c>
      <c r="S138" s="52">
        <f>+Table134[[#This Row],[SALES TO]]/30</f>
        <v>0</v>
      </c>
      <c r="T138" s="276">
        <f>+Table134[[#This Row],[ISSUES TO]]/30</f>
        <v>0</v>
      </c>
      <c r="U138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9" spans="1:21" x14ac:dyDescent="0.25">
      <c r="A139" s="80" t="s">
        <v>172</v>
      </c>
      <c r="B139" s="52">
        <f>'DAY1'!H139</f>
        <v>0</v>
      </c>
      <c r="C139" s="53">
        <f>'DAY1'!C139+'DAY2'!C139+'DAY3'!C139+'DAY4'!C139+'DAY5'!C139+'DAY6'!C139+'DAY7'!C139+'DAY8'!C139+'DAY9'!C139+'DAY10'!C139+'DAY11'!C139+'DAY12'!C139+'DAY13'!C139+'DAY14'!C139+'DAY15'!C139+'DAY16'!C139+'DAY17'!C139+'DAY18'!C139+'DAY19'!C139+'DAY20'!C139+'DAY21'!C139+'DAY22'!C139+'DAY23'!C139+'DAY24'!C139+'DAY25'!C139+'DAY26'!C139+'DAY27'!C139+'DAY28'!C139+'DAY29'!C139+'DAY30'!C139</f>
        <v>0</v>
      </c>
      <c r="D139" s="54">
        <f>'DAY1'!D139+'DAY2'!D139+'DAY3'!D139+'DAY4'!D139+'DAY5'!D139+'DAY6'!D139+'DAY7'!D139+'DAY8'!D139+'DAY9'!D139+'DAY10'!D139+'DAY11'!D139+'DAY12'!D139+'DAY13'!D139+'DAY14'!D139+'DAY15'!D139+'DAY16'!D139+'DAY17'!D139+'DAY18'!D139+'DAY19'!D139+'DAY20'!D139+'DAY21'!D139+'DAY22'!D139+'DAY23'!D139+'DAY24'!D139+'DAY25'!D139+'DAY26'!D139+'DAY27'!D139+'DAY28'!D139+'DAY29'!D139+'DAY30'!D139</f>
        <v>0</v>
      </c>
      <c r="E139" s="55">
        <f>'DAY1'!E139+'DAY2'!E139+'DAY3'!E139+'DAY4'!E139+'DAY5'!E139+'DAY6'!E139+'DAY7'!E139+'DAY8'!E139+'DAY9'!E139+'DAY10'!E139+'DAY11'!E139+'DAY12'!E139+'DAY13'!E139+'DAY14'!E139+'DAY15'!E139+'DAY16'!E139+'DAY17'!E139+'DAY18'!E139+'DAY19'!E139+'DAY20'!E139+'DAY21'!E139+'DAY22'!E139+'DAY23'!E139+'DAY24'!E139+'DAY25'!E139+'DAY26'!E139+'DAY27'!E139+'DAY28'!E139+'DAY29'!E139+'DAY30'!E139</f>
        <v>0</v>
      </c>
      <c r="F139" s="52">
        <f>'DAY1'!F139+'DAY2'!F139+'DAY3'!F139+'DAY4'!F139+'DAY5'!F139+'DAY6'!F139+'DAY7'!F139+'DAY8'!F139+'DAY9'!F139+'DAY10'!F139+'DAY11'!F139+'DAY12'!F139+'DAY13'!F139+'DAY14'!F139+'DAY15'!F139+'DAY16'!F139+'DAY17'!F139+'DAY18'!F139+'DAY19'!F139+'DAY20'!F139+'DAY21'!F139+'DAY22'!F139+'DAY23'!F139+'DAY24'!F139+'DAY25'!F139+'DAY26'!F139+'DAY27'!F139+'DAY28'!F139+'DAY29'!F139+'DAY30'!F139</f>
        <v>0</v>
      </c>
      <c r="G139" s="276">
        <f>'DAY1'!G139+'DAY2'!G139+'DAY3'!G139+'DAY4'!G139+'DAY5'!G139+'DAY6'!G139+'DAY7'!G139+'DAY8'!G139+'DAY9'!G139+'DAY10'!G139+'DAY11'!G139+'DAY12'!G139+'DAY13'!G139+'DAY14'!G139+'DAY15'!G139+'DAY16'!G139+'DAY17'!G139+'DAY18'!G139+'DAY19'!G139+'DAY20'!G139+'DAY21'!G139+'DAY22'!G139+'DAY23'!G139+'DAY24'!G139+'DAY25'!G139+'DAY26'!G139+'DAY27'!G139+'DAY28'!G139+'DAY29'!G139+'DAY30'!G139</f>
        <v>0</v>
      </c>
      <c r="H139" s="54">
        <f>+(Table134[[#This Row],[OPENING ]]+Table134[[#This Row],[RECEIPTS]]+Table134[[#This Row],[RETURNS]])-(Table134[[#This Row],[ISSUES]]+Table134[[#This Row],[EXCHANGED]]+Table134[[#This Row],[SALES]])</f>
        <v>0</v>
      </c>
      <c r="I139" s="53">
        <v>0</v>
      </c>
      <c r="J139" s="58">
        <f>+Table134[[#This Row],[PHYSICAL]]-Table134[[#This Row],[THEORETICAL]]</f>
        <v>0</v>
      </c>
      <c r="K139" s="53">
        <f>+Table134[[#This Row],[RECEIPTS]]</f>
        <v>0</v>
      </c>
      <c r="L139" s="54">
        <f>+Table134[[#This Row],[RETURNS]]</f>
        <v>0</v>
      </c>
      <c r="M139" s="55">
        <f>+Table134[[#This Row],[EXCHANGED]]</f>
        <v>0</v>
      </c>
      <c r="N139" s="52">
        <f>+Table134[[#This Row],[SALES]]</f>
        <v>0</v>
      </c>
      <c r="O139" s="276">
        <f>+Table134[[#This Row],[ISSUES]]</f>
        <v>0</v>
      </c>
      <c r="P139" s="53">
        <f>Table134[[#This Row],[RECEIPTS TO]]/30</f>
        <v>0</v>
      </c>
      <c r="Q139" s="54">
        <f>+Table134[[#This Row],[RETURNS ]]/30</f>
        <v>0</v>
      </c>
      <c r="R139" s="55">
        <f>+Table134[[#This Row],[EXCHANGED TO]]/30</f>
        <v>0</v>
      </c>
      <c r="S139" s="52">
        <f>+Table134[[#This Row],[SALES TO]]/30</f>
        <v>0</v>
      </c>
      <c r="T139" s="276">
        <f>+Table134[[#This Row],[ISSUES TO]]/30</f>
        <v>0</v>
      </c>
      <c r="U139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0" spans="1:21" x14ac:dyDescent="0.25">
      <c r="A140" s="80" t="s">
        <v>173</v>
      </c>
      <c r="B140" s="52">
        <f>'DAY1'!H140</f>
        <v>0</v>
      </c>
      <c r="C140" s="53">
        <f>'DAY1'!C140+'DAY2'!C140+'DAY3'!C140+'DAY4'!C140+'DAY5'!C140+'DAY6'!C140+'DAY7'!C140+'DAY8'!C140+'DAY9'!C140+'DAY10'!C140+'DAY11'!C140+'DAY12'!C140+'DAY13'!C140+'DAY14'!C140+'DAY15'!C140+'DAY16'!C140+'DAY17'!C140+'DAY18'!C140+'DAY19'!C140+'DAY20'!C140+'DAY21'!C140+'DAY22'!C140+'DAY23'!C140+'DAY24'!C140+'DAY25'!C140+'DAY26'!C140+'DAY27'!C140+'DAY28'!C140+'DAY29'!C140+'DAY30'!C140</f>
        <v>0</v>
      </c>
      <c r="D140" s="54">
        <f>'DAY1'!D140+'DAY2'!D140+'DAY3'!D140+'DAY4'!D140+'DAY5'!D140+'DAY6'!D140+'DAY7'!D140+'DAY8'!D140+'DAY9'!D140+'DAY10'!D140+'DAY11'!D140+'DAY12'!D140+'DAY13'!D140+'DAY14'!D140+'DAY15'!D140+'DAY16'!D140+'DAY17'!D140+'DAY18'!D140+'DAY19'!D140+'DAY20'!D140+'DAY21'!D140+'DAY22'!D140+'DAY23'!D140+'DAY24'!D140+'DAY25'!D140+'DAY26'!D140+'DAY27'!D140+'DAY28'!D140+'DAY29'!D140+'DAY30'!D140</f>
        <v>0</v>
      </c>
      <c r="E140" s="55">
        <f>'DAY1'!E140+'DAY2'!E140+'DAY3'!E140+'DAY4'!E140+'DAY5'!E140+'DAY6'!E140+'DAY7'!E140+'DAY8'!E140+'DAY9'!E140+'DAY10'!E140+'DAY11'!E140+'DAY12'!E140+'DAY13'!E140+'DAY14'!E140+'DAY15'!E140+'DAY16'!E140+'DAY17'!E140+'DAY18'!E140+'DAY19'!E140+'DAY20'!E140+'DAY21'!E140+'DAY22'!E140+'DAY23'!E140+'DAY24'!E140+'DAY25'!E140+'DAY26'!E140+'DAY27'!E140+'DAY28'!E140+'DAY29'!E140+'DAY30'!E140</f>
        <v>0</v>
      </c>
      <c r="F140" s="52">
        <f>'DAY1'!F140+'DAY2'!F140+'DAY3'!F140+'DAY4'!F140+'DAY5'!F140+'DAY6'!F140+'DAY7'!F140+'DAY8'!F140+'DAY9'!F140+'DAY10'!F140+'DAY11'!F140+'DAY12'!F140+'DAY13'!F140+'DAY14'!F140+'DAY15'!F140+'DAY16'!F140+'DAY17'!F140+'DAY18'!F140+'DAY19'!F140+'DAY20'!F140+'DAY21'!F140+'DAY22'!F140+'DAY23'!F140+'DAY24'!F140+'DAY25'!F140+'DAY26'!F140+'DAY27'!F140+'DAY28'!F140+'DAY29'!F140+'DAY30'!F140</f>
        <v>0</v>
      </c>
      <c r="G140" s="276">
        <f>'DAY1'!G140+'DAY2'!G140+'DAY3'!G140+'DAY4'!G140+'DAY5'!G140+'DAY6'!G140+'DAY7'!G140+'DAY8'!G140+'DAY9'!G140+'DAY10'!G140+'DAY11'!G140+'DAY12'!G140+'DAY13'!G140+'DAY14'!G140+'DAY15'!G140+'DAY16'!G140+'DAY17'!G140+'DAY18'!G140+'DAY19'!G140+'DAY20'!G140+'DAY21'!G140+'DAY22'!G140+'DAY23'!G140+'DAY24'!G140+'DAY25'!G140+'DAY26'!G140+'DAY27'!G140+'DAY28'!G140+'DAY29'!G140+'DAY30'!G140</f>
        <v>0</v>
      </c>
      <c r="H140" s="54">
        <f>+(Table134[[#This Row],[OPENING ]]+Table134[[#This Row],[RECEIPTS]]+Table134[[#This Row],[RETURNS]])-(Table134[[#This Row],[ISSUES]]+Table134[[#This Row],[EXCHANGED]]+Table134[[#This Row],[SALES]])</f>
        <v>0</v>
      </c>
      <c r="I140" s="53">
        <v>0</v>
      </c>
      <c r="J140" s="58">
        <f>+Table134[[#This Row],[PHYSICAL]]-Table134[[#This Row],[THEORETICAL]]</f>
        <v>0</v>
      </c>
      <c r="K140" s="53">
        <f>+Table134[[#This Row],[RECEIPTS]]</f>
        <v>0</v>
      </c>
      <c r="L140" s="54">
        <f>+Table134[[#This Row],[RETURNS]]</f>
        <v>0</v>
      </c>
      <c r="M140" s="55">
        <f>+Table134[[#This Row],[EXCHANGED]]</f>
        <v>0</v>
      </c>
      <c r="N140" s="52">
        <f>+Table134[[#This Row],[SALES]]</f>
        <v>0</v>
      </c>
      <c r="O140" s="276">
        <f>+Table134[[#This Row],[ISSUES]]</f>
        <v>0</v>
      </c>
      <c r="P140" s="53">
        <f>Table134[[#This Row],[RECEIPTS TO]]/30</f>
        <v>0</v>
      </c>
      <c r="Q140" s="54">
        <f>+Table134[[#This Row],[RETURNS ]]/30</f>
        <v>0</v>
      </c>
      <c r="R140" s="55">
        <f>+Table134[[#This Row],[EXCHANGED TO]]/30</f>
        <v>0</v>
      </c>
      <c r="S140" s="52">
        <f>+Table134[[#This Row],[SALES TO]]/30</f>
        <v>0</v>
      </c>
      <c r="T140" s="276">
        <f>+Table134[[#This Row],[ISSUES TO]]/30</f>
        <v>0</v>
      </c>
      <c r="U140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1" spans="1:21" x14ac:dyDescent="0.25">
      <c r="A141" s="80" t="s">
        <v>177</v>
      </c>
      <c r="B141" s="52">
        <f>'DAY1'!H141</f>
        <v>0</v>
      </c>
      <c r="C141" s="53">
        <f>'DAY1'!C141+'DAY2'!C141+'DAY3'!C141+'DAY4'!C141+'DAY5'!C141+'DAY6'!C141+'DAY7'!C141+'DAY8'!C141+'DAY9'!C141+'DAY10'!C141+'DAY11'!C141+'DAY12'!C141+'DAY13'!C141+'DAY14'!C141+'DAY15'!C141+'DAY16'!C141+'DAY17'!C141+'DAY18'!C141+'DAY19'!C141+'DAY20'!C141+'DAY21'!C141+'DAY22'!C141+'DAY23'!C141+'DAY24'!C141+'DAY25'!C141+'DAY26'!C141+'DAY27'!C141+'DAY28'!C141+'DAY29'!C141+'DAY30'!C141</f>
        <v>0</v>
      </c>
      <c r="D141" s="54">
        <f>'DAY1'!D141+'DAY2'!D141+'DAY3'!D141+'DAY4'!D141+'DAY5'!D141+'DAY6'!D141+'DAY7'!D141+'DAY8'!D141+'DAY9'!D141+'DAY10'!D141+'DAY11'!D141+'DAY12'!D141+'DAY13'!D141+'DAY14'!D141+'DAY15'!D141+'DAY16'!D141+'DAY17'!D141+'DAY18'!D141+'DAY19'!D141+'DAY20'!D141+'DAY21'!D141+'DAY22'!D141+'DAY23'!D141+'DAY24'!D141+'DAY25'!D141+'DAY26'!D141+'DAY27'!D141+'DAY28'!D141+'DAY29'!D141+'DAY30'!D141</f>
        <v>0</v>
      </c>
      <c r="E141" s="55">
        <f>'DAY1'!E141+'DAY2'!E141+'DAY3'!E141+'DAY4'!E141+'DAY5'!E141+'DAY6'!E141+'DAY7'!E141+'DAY8'!E141+'DAY9'!E141+'DAY10'!E141+'DAY11'!E141+'DAY12'!E141+'DAY13'!E141+'DAY14'!E141+'DAY15'!E141+'DAY16'!E141+'DAY17'!E141+'DAY18'!E141+'DAY19'!E141+'DAY20'!E141+'DAY21'!E141+'DAY22'!E141+'DAY23'!E141+'DAY24'!E141+'DAY25'!E141+'DAY26'!E141+'DAY27'!E141+'DAY28'!E141+'DAY29'!E141+'DAY30'!E141</f>
        <v>0</v>
      </c>
      <c r="F141" s="52">
        <f>'DAY1'!F141+'DAY2'!F141+'DAY3'!F141+'DAY4'!F141+'DAY5'!F141+'DAY6'!F141+'DAY7'!F141+'DAY8'!F141+'DAY9'!F141+'DAY10'!F141+'DAY11'!F141+'DAY12'!F141+'DAY13'!F141+'DAY14'!F141+'DAY15'!F141+'DAY16'!F141+'DAY17'!F141+'DAY18'!F141+'DAY19'!F141+'DAY20'!F141+'DAY21'!F141+'DAY22'!F141+'DAY23'!F141+'DAY24'!F141+'DAY25'!F141+'DAY26'!F141+'DAY27'!F141+'DAY28'!F141+'DAY29'!F141+'DAY30'!F141</f>
        <v>0</v>
      </c>
      <c r="G141" s="276">
        <f>'DAY1'!G141+'DAY2'!G141+'DAY3'!G141+'DAY4'!G141+'DAY5'!G141+'DAY6'!G141+'DAY7'!G141+'DAY8'!G141+'DAY9'!G141+'DAY10'!G141+'DAY11'!G141+'DAY12'!G141+'DAY13'!G141+'DAY14'!G141+'DAY15'!G141+'DAY16'!G141+'DAY17'!G141+'DAY18'!G141+'DAY19'!G141+'DAY20'!G141+'DAY21'!G141+'DAY22'!G141+'DAY23'!G141+'DAY24'!G141+'DAY25'!G141+'DAY26'!G141+'DAY27'!G141+'DAY28'!G141+'DAY29'!G141+'DAY30'!G141</f>
        <v>0</v>
      </c>
      <c r="H141" s="54">
        <f>+(Table134[[#This Row],[OPENING ]]+Table134[[#This Row],[RECEIPTS]]+Table134[[#This Row],[RETURNS]])-(Table134[[#This Row],[ISSUES]]+Table134[[#This Row],[EXCHANGED]]+Table134[[#This Row],[SALES]])</f>
        <v>0</v>
      </c>
      <c r="I141" s="53">
        <v>0</v>
      </c>
      <c r="J141" s="58">
        <f>+Table134[[#This Row],[PHYSICAL]]-Table134[[#This Row],[THEORETICAL]]</f>
        <v>0</v>
      </c>
      <c r="K141" s="53">
        <f>+Table134[[#This Row],[RECEIPTS]]</f>
        <v>0</v>
      </c>
      <c r="L141" s="54">
        <f>+Table134[[#This Row],[RETURNS]]</f>
        <v>0</v>
      </c>
      <c r="M141" s="55">
        <f>+Table134[[#This Row],[EXCHANGED]]</f>
        <v>0</v>
      </c>
      <c r="N141" s="52">
        <f>+Table134[[#This Row],[SALES]]</f>
        <v>0</v>
      </c>
      <c r="O141" s="276">
        <f>+Table134[[#This Row],[ISSUES]]</f>
        <v>0</v>
      </c>
      <c r="P141" s="53">
        <f>Table134[[#This Row],[RECEIPTS TO]]/30</f>
        <v>0</v>
      </c>
      <c r="Q141" s="54">
        <f>+Table134[[#This Row],[RETURNS ]]/30</f>
        <v>0</v>
      </c>
      <c r="R141" s="55">
        <f>+Table134[[#This Row],[EXCHANGED TO]]/30</f>
        <v>0</v>
      </c>
      <c r="S141" s="52">
        <f>+Table134[[#This Row],[SALES TO]]/30</f>
        <v>0</v>
      </c>
      <c r="T141" s="276">
        <f>+Table134[[#This Row],[ISSUES TO]]/30</f>
        <v>0</v>
      </c>
      <c r="U141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2" spans="1:21" x14ac:dyDescent="0.25">
      <c r="A142" s="80" t="s">
        <v>176</v>
      </c>
      <c r="B142" s="52">
        <f>'DAY1'!H142</f>
        <v>0</v>
      </c>
      <c r="C142" s="53">
        <f>'DAY1'!C142+'DAY2'!C142+'DAY3'!C142+'DAY4'!C142+'DAY5'!C142+'DAY6'!C142+'DAY7'!C142+'DAY8'!C142+'DAY9'!C142+'DAY10'!C142+'DAY11'!C142+'DAY12'!C142+'DAY13'!C142+'DAY14'!C142+'DAY15'!C142+'DAY16'!C142+'DAY17'!C142+'DAY18'!C142+'DAY19'!C142+'DAY20'!C142+'DAY21'!C142+'DAY22'!C142+'DAY23'!C142+'DAY24'!C142+'DAY25'!C142+'DAY26'!C142+'DAY27'!C142+'DAY28'!C142+'DAY29'!C142+'DAY30'!C142</f>
        <v>0</v>
      </c>
      <c r="D142" s="54">
        <f>'DAY1'!D142+'DAY2'!D142+'DAY3'!D142+'DAY4'!D142+'DAY5'!D142+'DAY6'!D142+'DAY7'!D142+'DAY8'!D142+'DAY9'!D142+'DAY10'!D142+'DAY11'!D142+'DAY12'!D142+'DAY13'!D142+'DAY14'!D142+'DAY15'!D142+'DAY16'!D142+'DAY17'!D142+'DAY18'!D142+'DAY19'!D142+'DAY20'!D142+'DAY21'!D142+'DAY22'!D142+'DAY23'!D142+'DAY24'!D142+'DAY25'!D142+'DAY26'!D142+'DAY27'!D142+'DAY28'!D142+'DAY29'!D142+'DAY30'!D142</f>
        <v>0</v>
      </c>
      <c r="E142" s="55">
        <f>'DAY1'!E142+'DAY2'!E142+'DAY3'!E142+'DAY4'!E142+'DAY5'!E142+'DAY6'!E142+'DAY7'!E142+'DAY8'!E142+'DAY9'!E142+'DAY10'!E142+'DAY11'!E142+'DAY12'!E142+'DAY13'!E142+'DAY14'!E142+'DAY15'!E142+'DAY16'!E142+'DAY17'!E142+'DAY18'!E142+'DAY19'!E142+'DAY20'!E142+'DAY21'!E142+'DAY22'!E142+'DAY23'!E142+'DAY24'!E142+'DAY25'!E142+'DAY26'!E142+'DAY27'!E142+'DAY28'!E142+'DAY29'!E142+'DAY30'!E142</f>
        <v>0</v>
      </c>
      <c r="F142" s="52">
        <f>'DAY1'!F142+'DAY2'!F142+'DAY3'!F142+'DAY4'!F142+'DAY5'!F142+'DAY6'!F142+'DAY7'!F142+'DAY8'!F142+'DAY9'!F142+'DAY10'!F142+'DAY11'!F142+'DAY12'!F142+'DAY13'!F142+'DAY14'!F142+'DAY15'!F142+'DAY16'!F142+'DAY17'!F142+'DAY18'!F142+'DAY19'!F142+'DAY20'!F142+'DAY21'!F142+'DAY22'!F142+'DAY23'!F142+'DAY24'!F142+'DAY25'!F142+'DAY26'!F142+'DAY27'!F142+'DAY28'!F142+'DAY29'!F142+'DAY30'!F142</f>
        <v>0</v>
      </c>
      <c r="G142" s="276">
        <f>'DAY1'!G142+'DAY2'!G142+'DAY3'!G142+'DAY4'!G142+'DAY5'!G142+'DAY6'!G142+'DAY7'!G142+'DAY8'!G142+'DAY9'!G142+'DAY10'!G142+'DAY11'!G142+'DAY12'!G142+'DAY13'!G142+'DAY14'!G142+'DAY15'!G142+'DAY16'!G142+'DAY17'!G142+'DAY18'!G142+'DAY19'!G142+'DAY20'!G142+'DAY21'!G142+'DAY22'!G142+'DAY23'!G142+'DAY24'!G142+'DAY25'!G142+'DAY26'!G142+'DAY27'!G142+'DAY28'!G142+'DAY29'!G142+'DAY30'!G142</f>
        <v>0</v>
      </c>
      <c r="H142" s="54">
        <f>+(Table134[[#This Row],[OPENING ]]+Table134[[#This Row],[RECEIPTS]]+Table134[[#This Row],[RETURNS]])-(Table134[[#This Row],[ISSUES]]+Table134[[#This Row],[EXCHANGED]]+Table134[[#This Row],[SALES]])</f>
        <v>0</v>
      </c>
      <c r="I142" s="53">
        <v>0</v>
      </c>
      <c r="J142" s="58">
        <f>+Table134[[#This Row],[PHYSICAL]]-Table134[[#This Row],[THEORETICAL]]</f>
        <v>0</v>
      </c>
      <c r="K142" s="53">
        <f>+Table134[[#This Row],[RECEIPTS]]</f>
        <v>0</v>
      </c>
      <c r="L142" s="54">
        <f>+Table134[[#This Row],[RETURNS]]</f>
        <v>0</v>
      </c>
      <c r="M142" s="55">
        <f>+Table134[[#This Row],[EXCHANGED]]</f>
        <v>0</v>
      </c>
      <c r="N142" s="52">
        <f>+Table134[[#This Row],[SALES]]</f>
        <v>0</v>
      </c>
      <c r="O142" s="276">
        <f>+Table134[[#This Row],[ISSUES]]</f>
        <v>0</v>
      </c>
      <c r="P142" s="53">
        <f>Table134[[#This Row],[RECEIPTS TO]]/30</f>
        <v>0</v>
      </c>
      <c r="Q142" s="54">
        <f>+Table134[[#This Row],[RETURNS ]]/30</f>
        <v>0</v>
      </c>
      <c r="R142" s="55">
        <f>+Table134[[#This Row],[EXCHANGED TO]]/30</f>
        <v>0</v>
      </c>
      <c r="S142" s="52">
        <f>+Table134[[#This Row],[SALES TO]]/30</f>
        <v>0</v>
      </c>
      <c r="T142" s="276">
        <f>+Table134[[#This Row],[ISSUES TO]]/30</f>
        <v>0</v>
      </c>
      <c r="U142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3" spans="1:21" x14ac:dyDescent="0.25">
      <c r="A143" s="80" t="s">
        <v>210</v>
      </c>
      <c r="B143" s="52">
        <f>'DAY1'!H143</f>
        <v>0</v>
      </c>
      <c r="C143" s="53">
        <f>'DAY1'!C143+'DAY2'!C143+'DAY3'!C143+'DAY4'!C143+'DAY5'!C143+'DAY6'!C143+'DAY7'!C143+'DAY8'!C143+'DAY9'!C143+'DAY10'!C143+'DAY11'!C143+'DAY12'!C143+'DAY13'!C143+'DAY14'!C143+'DAY15'!C143+'DAY16'!C143+'DAY17'!C143+'DAY18'!C143+'DAY19'!C143+'DAY20'!C143+'DAY21'!C143+'DAY22'!C143+'DAY23'!C143+'DAY24'!C143+'DAY25'!C143+'DAY26'!C143+'DAY27'!C143+'DAY28'!C143+'DAY29'!C143+'DAY30'!C143</f>
        <v>0</v>
      </c>
      <c r="D143" s="54">
        <f>'DAY1'!D143+'DAY2'!D143+'DAY3'!D143+'DAY4'!D143+'DAY5'!D143+'DAY6'!D143+'DAY7'!D143+'DAY8'!D143+'DAY9'!D143+'DAY10'!D143+'DAY11'!D143+'DAY12'!D143+'DAY13'!D143+'DAY14'!D143+'DAY15'!D143+'DAY16'!D143+'DAY17'!D143+'DAY18'!D143+'DAY19'!D143+'DAY20'!D143+'DAY21'!D143+'DAY22'!D143+'DAY23'!D143+'DAY24'!D143+'DAY25'!D143+'DAY26'!D143+'DAY27'!D143+'DAY28'!D143+'DAY29'!D143+'DAY30'!D143</f>
        <v>0</v>
      </c>
      <c r="E143" s="55">
        <f>'DAY1'!E143+'DAY2'!E143+'DAY3'!E143+'DAY4'!E143+'DAY5'!E143+'DAY6'!E143+'DAY7'!E143+'DAY8'!E143+'DAY9'!E143+'DAY10'!E143+'DAY11'!E143+'DAY12'!E143+'DAY13'!E143+'DAY14'!E143+'DAY15'!E143+'DAY16'!E143+'DAY17'!E143+'DAY18'!E143+'DAY19'!E143+'DAY20'!E143+'DAY21'!E143+'DAY22'!E143+'DAY23'!E143+'DAY24'!E143+'DAY25'!E143+'DAY26'!E143+'DAY27'!E143+'DAY28'!E143+'DAY29'!E143+'DAY30'!E143</f>
        <v>0</v>
      </c>
      <c r="F143" s="52">
        <f>'DAY1'!F143+'DAY2'!F143+'DAY3'!F143+'DAY4'!F143+'DAY5'!F143+'DAY6'!F143+'DAY7'!F143+'DAY8'!F143+'DAY9'!F143+'DAY10'!F143+'DAY11'!F143+'DAY12'!F143+'DAY13'!F143+'DAY14'!F143+'DAY15'!F143+'DAY16'!F143+'DAY17'!F143+'DAY18'!F143+'DAY19'!F143+'DAY20'!F143+'DAY21'!F143+'DAY22'!F143+'DAY23'!F143+'DAY24'!F143+'DAY25'!F143+'DAY26'!F143+'DAY27'!F143+'DAY28'!F143+'DAY29'!F143+'DAY30'!F143</f>
        <v>0</v>
      </c>
      <c r="G143" s="276">
        <f>'DAY1'!G143+'DAY2'!G143+'DAY3'!G143+'DAY4'!G143+'DAY5'!G143+'DAY6'!G143+'DAY7'!G143+'DAY8'!G143+'DAY9'!G143+'DAY10'!G143+'DAY11'!G143+'DAY12'!G143+'DAY13'!G143+'DAY14'!G143+'DAY15'!G143+'DAY16'!G143+'DAY17'!G143+'DAY18'!G143+'DAY19'!G143+'DAY20'!G143+'DAY21'!G143+'DAY22'!G143+'DAY23'!G143+'DAY24'!G143+'DAY25'!G143+'DAY26'!G143+'DAY27'!G143+'DAY28'!G143+'DAY29'!G143+'DAY30'!G143</f>
        <v>0</v>
      </c>
      <c r="H143" s="54">
        <f>+(Table134[[#This Row],[OPENING ]]+Table134[[#This Row],[RECEIPTS]]+Table134[[#This Row],[RETURNS]])-(Table134[[#This Row],[ISSUES]]+Table134[[#This Row],[EXCHANGED]]+Table134[[#This Row],[SALES]])</f>
        <v>0</v>
      </c>
      <c r="I143" s="53">
        <v>0</v>
      </c>
      <c r="J143" s="58">
        <f>+Table134[[#This Row],[PHYSICAL]]-Table134[[#This Row],[THEORETICAL]]</f>
        <v>0</v>
      </c>
      <c r="K143" s="53">
        <f>+Table134[[#This Row],[RECEIPTS]]</f>
        <v>0</v>
      </c>
      <c r="L143" s="54">
        <f>+Table134[[#This Row],[RETURNS]]</f>
        <v>0</v>
      </c>
      <c r="M143" s="55">
        <f>+Table134[[#This Row],[EXCHANGED]]</f>
        <v>0</v>
      </c>
      <c r="N143" s="52">
        <f>+Table134[[#This Row],[SALES]]</f>
        <v>0</v>
      </c>
      <c r="O143" s="276">
        <f>+Table134[[#This Row],[ISSUES]]</f>
        <v>0</v>
      </c>
      <c r="P143" s="53">
        <f>Table134[[#This Row],[RECEIPTS TO]]/30</f>
        <v>0</v>
      </c>
      <c r="Q143" s="54">
        <f>+Table134[[#This Row],[RETURNS ]]/30</f>
        <v>0</v>
      </c>
      <c r="R143" s="55">
        <f>+Table134[[#This Row],[EXCHANGED TO]]/30</f>
        <v>0</v>
      </c>
      <c r="S143" s="52">
        <f>+Table134[[#This Row],[SALES TO]]/30</f>
        <v>0</v>
      </c>
      <c r="T143" s="276">
        <f>+Table134[[#This Row],[ISSUES TO]]/30</f>
        <v>0</v>
      </c>
      <c r="U143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4" spans="1:21" x14ac:dyDescent="0.25">
      <c r="A144" s="80" t="s">
        <v>211</v>
      </c>
      <c r="B144" s="52">
        <f>'DAY1'!H144</f>
        <v>0</v>
      </c>
      <c r="C144" s="53">
        <f>'DAY1'!C144+'DAY2'!C144+'DAY3'!C144+'DAY4'!C144+'DAY5'!C144+'DAY6'!C144+'DAY7'!C144+'DAY8'!C144+'DAY9'!C144+'DAY10'!C144+'DAY11'!C144+'DAY12'!C144+'DAY13'!C144+'DAY14'!C144+'DAY15'!C144+'DAY16'!C144+'DAY17'!C144+'DAY18'!C144+'DAY19'!C144+'DAY20'!C144+'DAY21'!C144+'DAY22'!C144+'DAY23'!C144+'DAY24'!C144+'DAY25'!C144+'DAY26'!C144+'DAY27'!C144+'DAY28'!C144+'DAY29'!C144+'DAY30'!C144</f>
        <v>0</v>
      </c>
      <c r="D144" s="54">
        <f>'DAY1'!D144+'DAY2'!D144+'DAY3'!D144+'DAY4'!D144+'DAY5'!D144+'DAY6'!D144+'DAY7'!D144+'DAY8'!D144+'DAY9'!D144+'DAY10'!D144+'DAY11'!D144+'DAY12'!D144+'DAY13'!D144+'DAY14'!D144+'DAY15'!D144+'DAY16'!D144+'DAY17'!D144+'DAY18'!D144+'DAY19'!D144+'DAY20'!D144+'DAY21'!D144+'DAY22'!D144+'DAY23'!D144+'DAY24'!D144+'DAY25'!D144+'DAY26'!D144+'DAY27'!D144+'DAY28'!D144+'DAY29'!D144+'DAY30'!D144</f>
        <v>0</v>
      </c>
      <c r="E144" s="55">
        <f>'DAY1'!E144+'DAY2'!E144+'DAY3'!E144+'DAY4'!E144+'DAY5'!E144+'DAY6'!E144+'DAY7'!E144+'DAY8'!E144+'DAY9'!E144+'DAY10'!E144+'DAY11'!E144+'DAY12'!E144+'DAY13'!E144+'DAY14'!E144+'DAY15'!E144+'DAY16'!E144+'DAY17'!E144+'DAY18'!E144+'DAY19'!E144+'DAY20'!E144+'DAY21'!E144+'DAY22'!E144+'DAY23'!E144+'DAY24'!E144+'DAY25'!E144+'DAY26'!E144+'DAY27'!E144+'DAY28'!E144+'DAY29'!E144+'DAY30'!E144</f>
        <v>0</v>
      </c>
      <c r="F144" s="52">
        <f>'DAY1'!F144+'DAY2'!F144+'DAY3'!F144+'DAY4'!F144+'DAY5'!F144+'DAY6'!F144+'DAY7'!F144+'DAY8'!F144+'DAY9'!F144+'DAY10'!F144+'DAY11'!F144+'DAY12'!F144+'DAY13'!F144+'DAY14'!F144+'DAY15'!F144+'DAY16'!F144+'DAY17'!F144+'DAY18'!F144+'DAY19'!F144+'DAY20'!F144+'DAY21'!F144+'DAY22'!F144+'DAY23'!F144+'DAY24'!F144+'DAY25'!F144+'DAY26'!F144+'DAY27'!F144+'DAY28'!F144+'DAY29'!F144+'DAY30'!F144</f>
        <v>0</v>
      </c>
      <c r="G144" s="276">
        <f>'DAY1'!G144+'DAY2'!G144+'DAY3'!G144+'DAY4'!G144+'DAY5'!G144+'DAY6'!G144+'DAY7'!G144+'DAY8'!G144+'DAY9'!G144+'DAY10'!G144+'DAY11'!G144+'DAY12'!G144+'DAY13'!G144+'DAY14'!G144+'DAY15'!G144+'DAY16'!G144+'DAY17'!G144+'DAY18'!G144+'DAY19'!G144+'DAY20'!G144+'DAY21'!G144+'DAY22'!G144+'DAY23'!G144+'DAY24'!G144+'DAY25'!G144+'DAY26'!G144+'DAY27'!G144+'DAY28'!G144+'DAY29'!G144+'DAY30'!G144</f>
        <v>0</v>
      </c>
      <c r="H144" s="54">
        <f>+(Table134[[#This Row],[OPENING ]]+Table134[[#This Row],[RECEIPTS]]+Table134[[#This Row],[RETURNS]])-(Table134[[#This Row],[ISSUES]]+Table134[[#This Row],[EXCHANGED]]+Table134[[#This Row],[SALES]])</f>
        <v>0</v>
      </c>
      <c r="I144" s="53">
        <v>0</v>
      </c>
      <c r="J144" s="58">
        <f>+Table134[[#This Row],[PHYSICAL]]-Table134[[#This Row],[THEORETICAL]]</f>
        <v>0</v>
      </c>
      <c r="K144" s="53">
        <f>+Table134[[#This Row],[RECEIPTS]]</f>
        <v>0</v>
      </c>
      <c r="L144" s="54">
        <f>+Table134[[#This Row],[RETURNS]]</f>
        <v>0</v>
      </c>
      <c r="M144" s="55">
        <f>+Table134[[#This Row],[EXCHANGED]]</f>
        <v>0</v>
      </c>
      <c r="N144" s="52">
        <f>+Table134[[#This Row],[SALES]]</f>
        <v>0</v>
      </c>
      <c r="O144" s="276">
        <f>+Table134[[#This Row],[ISSUES]]</f>
        <v>0</v>
      </c>
      <c r="P144" s="53">
        <f>Table134[[#This Row],[RECEIPTS TO]]/30</f>
        <v>0</v>
      </c>
      <c r="Q144" s="54">
        <f>+Table134[[#This Row],[RETURNS ]]/30</f>
        <v>0</v>
      </c>
      <c r="R144" s="55">
        <f>+Table134[[#This Row],[EXCHANGED TO]]/30</f>
        <v>0</v>
      </c>
      <c r="S144" s="52">
        <f>+Table134[[#This Row],[SALES TO]]/30</f>
        <v>0</v>
      </c>
      <c r="T144" s="276">
        <f>+Table134[[#This Row],[ISSUES TO]]/30</f>
        <v>0</v>
      </c>
      <c r="U144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5" spans="1:21" x14ac:dyDescent="0.25">
      <c r="A145" s="80" t="s">
        <v>214</v>
      </c>
      <c r="B145" s="52">
        <f>'DAY1'!H145</f>
        <v>0</v>
      </c>
      <c r="C145" s="53">
        <f>'DAY1'!C145+'DAY2'!C145+'DAY3'!C145+'DAY4'!C145+'DAY5'!C145+'DAY6'!C145+'DAY7'!C145+'DAY8'!C145+'DAY9'!C145+'DAY10'!C145+'DAY11'!C145+'DAY12'!C145+'DAY13'!C145+'DAY14'!C145+'DAY15'!C145+'DAY16'!C145+'DAY17'!C145+'DAY18'!C145+'DAY19'!C145+'DAY20'!C145+'DAY21'!C145+'DAY22'!C145+'DAY23'!C145+'DAY24'!C145+'DAY25'!C145+'DAY26'!C145+'DAY27'!C145+'DAY28'!C145+'DAY29'!C145+'DAY30'!C145</f>
        <v>0</v>
      </c>
      <c r="D145" s="54">
        <f>'DAY1'!D145+'DAY2'!D145+'DAY3'!D145+'DAY4'!D145+'DAY5'!D145+'DAY6'!D145+'DAY7'!D145+'DAY8'!D145+'DAY9'!D145+'DAY10'!D145+'DAY11'!D145+'DAY12'!D145+'DAY13'!D145+'DAY14'!D145+'DAY15'!D145+'DAY16'!D145+'DAY17'!D145+'DAY18'!D145+'DAY19'!D145+'DAY20'!D145+'DAY21'!D145+'DAY22'!D145+'DAY23'!D145+'DAY24'!D145+'DAY25'!D145+'DAY26'!D145+'DAY27'!D145+'DAY28'!D145+'DAY29'!D145+'DAY30'!D145</f>
        <v>0</v>
      </c>
      <c r="E145" s="55">
        <f>'DAY1'!E145+'DAY2'!E145+'DAY3'!E145+'DAY4'!E145+'DAY5'!E145+'DAY6'!E145+'DAY7'!E145+'DAY8'!E145+'DAY9'!E145+'DAY10'!E145+'DAY11'!E145+'DAY12'!E145+'DAY13'!E145+'DAY14'!E145+'DAY15'!E145+'DAY16'!E145+'DAY17'!E145+'DAY18'!E145+'DAY19'!E145+'DAY20'!E145+'DAY21'!E145+'DAY22'!E145+'DAY23'!E145+'DAY24'!E145+'DAY25'!E145+'DAY26'!E145+'DAY27'!E145+'DAY28'!E145+'DAY29'!E145+'DAY30'!E145</f>
        <v>0</v>
      </c>
      <c r="F145" s="52">
        <f>'DAY1'!F145+'DAY2'!F145+'DAY3'!F145+'DAY4'!F145+'DAY5'!F145+'DAY6'!F145+'DAY7'!F145+'DAY8'!F145+'DAY9'!F145+'DAY10'!F145+'DAY11'!F145+'DAY12'!F145+'DAY13'!F145+'DAY14'!F145+'DAY15'!F145+'DAY16'!F145+'DAY17'!F145+'DAY18'!F145+'DAY19'!F145+'DAY20'!F145+'DAY21'!F145+'DAY22'!F145+'DAY23'!F145+'DAY24'!F145+'DAY25'!F145+'DAY26'!F145+'DAY27'!F145+'DAY28'!F145+'DAY29'!F145+'DAY30'!F145</f>
        <v>0</v>
      </c>
      <c r="G145" s="276">
        <f>'DAY1'!G145+'DAY2'!G145+'DAY3'!G145+'DAY4'!G145+'DAY5'!G145+'DAY6'!G145+'DAY7'!G145+'DAY8'!G145+'DAY9'!G145+'DAY10'!G145+'DAY11'!G145+'DAY12'!G145+'DAY13'!G145+'DAY14'!G145+'DAY15'!G145+'DAY16'!G145+'DAY17'!G145+'DAY18'!G145+'DAY19'!G145+'DAY20'!G145+'DAY21'!G145+'DAY22'!G145+'DAY23'!G145+'DAY24'!G145+'DAY25'!G145+'DAY26'!G145+'DAY27'!G145+'DAY28'!G145+'DAY29'!G145+'DAY30'!G145</f>
        <v>0</v>
      </c>
      <c r="H145" s="54">
        <f>+(Table134[[#This Row],[OPENING ]]+Table134[[#This Row],[RECEIPTS]]+Table134[[#This Row],[RETURNS]])-(Table134[[#This Row],[ISSUES]]+Table134[[#This Row],[EXCHANGED]]+Table134[[#This Row],[SALES]])</f>
        <v>0</v>
      </c>
      <c r="I145" s="53">
        <v>0</v>
      </c>
      <c r="J145" s="58">
        <f>+Table134[[#This Row],[PHYSICAL]]-Table134[[#This Row],[THEORETICAL]]</f>
        <v>0</v>
      </c>
      <c r="K145" s="53">
        <f>+Table134[[#This Row],[RECEIPTS]]</f>
        <v>0</v>
      </c>
      <c r="L145" s="54">
        <f>+Table134[[#This Row],[RETURNS]]</f>
        <v>0</v>
      </c>
      <c r="M145" s="55">
        <f>+Table134[[#This Row],[EXCHANGED]]</f>
        <v>0</v>
      </c>
      <c r="N145" s="52">
        <f>+Table134[[#This Row],[SALES]]</f>
        <v>0</v>
      </c>
      <c r="O145" s="276">
        <f>+Table134[[#This Row],[ISSUES]]</f>
        <v>0</v>
      </c>
      <c r="P145" s="53">
        <f>Table134[[#This Row],[RECEIPTS TO]]/30</f>
        <v>0</v>
      </c>
      <c r="Q145" s="54">
        <f>+Table134[[#This Row],[RETURNS ]]/30</f>
        <v>0</v>
      </c>
      <c r="R145" s="55">
        <f>+Table134[[#This Row],[EXCHANGED TO]]/30</f>
        <v>0</v>
      </c>
      <c r="S145" s="52">
        <f>+Table134[[#This Row],[SALES TO]]/30</f>
        <v>0</v>
      </c>
      <c r="T145" s="276">
        <f>+Table134[[#This Row],[ISSUES TO]]/30</f>
        <v>0</v>
      </c>
      <c r="U145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6" spans="1:21" x14ac:dyDescent="0.25">
      <c r="A146" s="80" t="s">
        <v>215</v>
      </c>
      <c r="B146" s="52">
        <f>'DAY1'!H146</f>
        <v>0</v>
      </c>
      <c r="C146" s="53">
        <f>'DAY1'!C146+'DAY2'!C146+'DAY3'!C146+'DAY4'!C146+'DAY5'!C146+'DAY6'!C146+'DAY7'!C146+'DAY8'!C146+'DAY9'!C146+'DAY10'!C146+'DAY11'!C146+'DAY12'!C146+'DAY13'!C146+'DAY14'!C146+'DAY15'!C146+'DAY16'!C146+'DAY17'!C146+'DAY18'!C146+'DAY19'!C146+'DAY20'!C146+'DAY21'!C146+'DAY22'!C146+'DAY23'!C146+'DAY24'!C146+'DAY25'!C146+'DAY26'!C146+'DAY27'!C146+'DAY28'!C146+'DAY29'!C146+'DAY30'!C146</f>
        <v>0</v>
      </c>
      <c r="D146" s="54">
        <f>'DAY1'!D146+'DAY2'!D146+'DAY3'!D146+'DAY4'!D146+'DAY5'!D146+'DAY6'!D146+'DAY7'!D146+'DAY8'!D146+'DAY9'!D146+'DAY10'!D146+'DAY11'!D146+'DAY12'!D146+'DAY13'!D146+'DAY14'!D146+'DAY15'!D146+'DAY16'!D146+'DAY17'!D146+'DAY18'!D146+'DAY19'!D146+'DAY20'!D146+'DAY21'!D146+'DAY22'!D146+'DAY23'!D146+'DAY24'!D146+'DAY25'!D146+'DAY26'!D146+'DAY27'!D146+'DAY28'!D146+'DAY29'!D146+'DAY30'!D146</f>
        <v>0</v>
      </c>
      <c r="E146" s="55">
        <f>'DAY1'!E146+'DAY2'!E146+'DAY3'!E146+'DAY4'!E146+'DAY5'!E146+'DAY6'!E146+'DAY7'!E146+'DAY8'!E146+'DAY9'!E146+'DAY10'!E146+'DAY11'!E146+'DAY12'!E146+'DAY13'!E146+'DAY14'!E146+'DAY15'!E146+'DAY16'!E146+'DAY17'!E146+'DAY18'!E146+'DAY19'!E146+'DAY20'!E146+'DAY21'!E146+'DAY22'!E146+'DAY23'!E146+'DAY24'!E146+'DAY25'!E146+'DAY26'!E146+'DAY27'!E146+'DAY28'!E146+'DAY29'!E146+'DAY30'!E146</f>
        <v>0</v>
      </c>
      <c r="F146" s="52">
        <f>'DAY1'!F146+'DAY2'!F146+'DAY3'!F146+'DAY4'!F146+'DAY5'!F146+'DAY6'!F146+'DAY7'!F146+'DAY8'!F146+'DAY9'!F146+'DAY10'!F146+'DAY11'!F146+'DAY12'!F146+'DAY13'!F146+'DAY14'!F146+'DAY15'!F146+'DAY16'!F146+'DAY17'!F146+'DAY18'!F146+'DAY19'!F146+'DAY20'!F146+'DAY21'!F146+'DAY22'!F146+'DAY23'!F146+'DAY24'!F146+'DAY25'!F146+'DAY26'!F146+'DAY27'!F146+'DAY28'!F146+'DAY29'!F146+'DAY30'!F146</f>
        <v>0</v>
      </c>
      <c r="G146" s="276">
        <f>'DAY1'!G146+'DAY2'!G146+'DAY3'!G146+'DAY4'!G146+'DAY5'!G146+'DAY6'!G146+'DAY7'!G146+'DAY8'!G146+'DAY9'!G146+'DAY10'!G146+'DAY11'!G146+'DAY12'!G146+'DAY13'!G146+'DAY14'!G146+'DAY15'!G146+'DAY16'!G146+'DAY17'!G146+'DAY18'!G146+'DAY19'!G146+'DAY20'!G146+'DAY21'!G146+'DAY22'!G146+'DAY23'!G146+'DAY24'!G146+'DAY25'!G146+'DAY26'!G146+'DAY27'!G146+'DAY28'!G146+'DAY29'!G146+'DAY30'!G146</f>
        <v>0</v>
      </c>
      <c r="H146" s="54">
        <f>+(Table134[[#This Row],[OPENING ]]+Table134[[#This Row],[RECEIPTS]]+Table134[[#This Row],[RETURNS]])-(Table134[[#This Row],[ISSUES]]+Table134[[#This Row],[EXCHANGED]]+Table134[[#This Row],[SALES]])</f>
        <v>0</v>
      </c>
      <c r="I146" s="53">
        <v>0</v>
      </c>
      <c r="J146" s="58">
        <f>+Table134[[#This Row],[PHYSICAL]]-Table134[[#This Row],[THEORETICAL]]</f>
        <v>0</v>
      </c>
      <c r="K146" s="53">
        <f>+Table134[[#This Row],[RECEIPTS]]</f>
        <v>0</v>
      </c>
      <c r="L146" s="54">
        <f>+Table134[[#This Row],[RETURNS]]</f>
        <v>0</v>
      </c>
      <c r="M146" s="55">
        <f>+Table134[[#This Row],[EXCHANGED]]</f>
        <v>0</v>
      </c>
      <c r="N146" s="52">
        <f>+Table134[[#This Row],[SALES]]</f>
        <v>0</v>
      </c>
      <c r="O146" s="276">
        <f>+Table134[[#This Row],[ISSUES]]</f>
        <v>0</v>
      </c>
      <c r="P146" s="53">
        <f>Table134[[#This Row],[RECEIPTS TO]]/30</f>
        <v>0</v>
      </c>
      <c r="Q146" s="54">
        <f>+Table134[[#This Row],[RETURNS ]]/30</f>
        <v>0</v>
      </c>
      <c r="R146" s="55">
        <f>+Table134[[#This Row],[EXCHANGED TO]]/30</f>
        <v>0</v>
      </c>
      <c r="S146" s="52">
        <f>+Table134[[#This Row],[SALES TO]]/30</f>
        <v>0</v>
      </c>
      <c r="T146" s="276">
        <f>+Table134[[#This Row],[ISSUES TO]]/30</f>
        <v>0</v>
      </c>
      <c r="U146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7" spans="1:21" x14ac:dyDescent="0.25">
      <c r="A147" s="80" t="s">
        <v>233</v>
      </c>
      <c r="B147" s="52">
        <f>'DAY1'!H147</f>
        <v>0</v>
      </c>
      <c r="C147" s="53">
        <f>'DAY1'!C147+'DAY2'!C147+'DAY3'!C147+'DAY4'!C147+'DAY5'!C147+'DAY6'!C147+'DAY7'!C147+'DAY8'!C147+'DAY9'!C147+'DAY10'!C147+'DAY11'!C147+'DAY12'!C147+'DAY13'!C147+'DAY14'!C147+'DAY15'!C147+'DAY16'!C147+'DAY17'!C147+'DAY18'!C147+'DAY19'!C147+'DAY20'!C147+'DAY21'!C147+'DAY22'!C147+'DAY23'!C147+'DAY24'!C147+'DAY25'!C147+'DAY26'!C147+'DAY27'!C147+'DAY28'!C147+'DAY29'!C147+'DAY30'!C147</f>
        <v>0</v>
      </c>
      <c r="D147" s="54">
        <f>'DAY1'!D147+'DAY2'!D147+'DAY3'!D147+'DAY4'!D147+'DAY5'!D147+'DAY6'!D147+'DAY7'!D147+'DAY8'!D147+'DAY9'!D147+'DAY10'!D147+'DAY11'!D147+'DAY12'!D147+'DAY13'!D147+'DAY14'!D147+'DAY15'!D147+'DAY16'!D147+'DAY17'!D147+'DAY18'!D147+'DAY19'!D147+'DAY20'!D147+'DAY21'!D147+'DAY22'!D147+'DAY23'!D147+'DAY24'!D147+'DAY25'!D147+'DAY26'!D147+'DAY27'!D147+'DAY28'!D147+'DAY29'!D147+'DAY30'!D147</f>
        <v>0</v>
      </c>
      <c r="E147" s="55">
        <f>'DAY1'!E147+'DAY2'!E147+'DAY3'!E147+'DAY4'!E147+'DAY5'!E147+'DAY6'!E147+'DAY7'!E147+'DAY8'!E147+'DAY9'!E147+'DAY10'!E147+'DAY11'!E147+'DAY12'!E147+'DAY13'!E147+'DAY14'!E147+'DAY15'!E147+'DAY16'!E147+'DAY17'!E147+'DAY18'!E147+'DAY19'!E147+'DAY20'!E147+'DAY21'!E147+'DAY22'!E147+'DAY23'!E147+'DAY24'!E147+'DAY25'!E147+'DAY26'!E147+'DAY27'!E147+'DAY28'!E147+'DAY29'!E147+'DAY30'!E147</f>
        <v>0</v>
      </c>
      <c r="F147" s="52">
        <f>'DAY1'!F147+'DAY2'!F147+'DAY3'!F147+'DAY4'!F147+'DAY5'!F147+'DAY6'!F147+'DAY7'!F147+'DAY8'!F147+'DAY9'!F147+'DAY10'!F147+'DAY11'!F147+'DAY12'!F147+'DAY13'!F147+'DAY14'!F147+'DAY15'!F147+'DAY16'!F147+'DAY17'!F147+'DAY18'!F147+'DAY19'!F147+'DAY20'!F147+'DAY21'!F147+'DAY22'!F147+'DAY23'!F147+'DAY24'!F147+'DAY25'!F147+'DAY26'!F147+'DAY27'!F147+'DAY28'!F147+'DAY29'!F147+'DAY30'!F147</f>
        <v>0</v>
      </c>
      <c r="G147" s="276">
        <f>'DAY1'!G147+'DAY2'!G147+'DAY3'!G147+'DAY4'!G147+'DAY5'!G147+'DAY6'!G147+'DAY7'!G147+'DAY8'!G147+'DAY9'!G147+'DAY10'!G147+'DAY11'!G147+'DAY12'!G147+'DAY13'!G147+'DAY14'!G147+'DAY15'!G147+'DAY16'!G147+'DAY17'!G147+'DAY18'!G147+'DAY19'!G147+'DAY20'!G147+'DAY21'!G147+'DAY22'!G147+'DAY23'!G147+'DAY24'!G147+'DAY25'!G147+'DAY26'!G147+'DAY27'!G147+'DAY28'!G147+'DAY29'!G147+'DAY30'!G147</f>
        <v>0</v>
      </c>
      <c r="H147" s="54">
        <f>+(Table134[[#This Row],[OPENING ]]+Table134[[#This Row],[RECEIPTS]]+Table134[[#This Row],[RETURNS]])-(Table134[[#This Row],[ISSUES]]+Table134[[#This Row],[EXCHANGED]]+Table134[[#This Row],[SALES]])</f>
        <v>0</v>
      </c>
      <c r="I147" s="53">
        <v>0</v>
      </c>
      <c r="J147" s="58">
        <f>+Table134[[#This Row],[PHYSICAL]]-Table134[[#This Row],[THEORETICAL]]</f>
        <v>0</v>
      </c>
      <c r="K147" s="53">
        <f>+Table134[[#This Row],[RECEIPTS]]</f>
        <v>0</v>
      </c>
      <c r="L147" s="54">
        <f>+Table134[[#This Row],[RETURNS]]</f>
        <v>0</v>
      </c>
      <c r="M147" s="55">
        <f>+Table134[[#This Row],[EXCHANGED]]</f>
        <v>0</v>
      </c>
      <c r="N147" s="52">
        <f>+Table134[[#This Row],[SALES]]</f>
        <v>0</v>
      </c>
      <c r="O147" s="276">
        <f>+Table134[[#This Row],[ISSUES]]</f>
        <v>0</v>
      </c>
      <c r="P147" s="53">
        <f>Table134[[#This Row],[RECEIPTS TO]]/30</f>
        <v>0</v>
      </c>
      <c r="Q147" s="54">
        <f>+Table134[[#This Row],[RETURNS ]]/30</f>
        <v>0</v>
      </c>
      <c r="R147" s="55">
        <f>+Table134[[#This Row],[EXCHANGED TO]]/30</f>
        <v>0</v>
      </c>
      <c r="S147" s="52">
        <f>+Table134[[#This Row],[SALES TO]]/30</f>
        <v>0</v>
      </c>
      <c r="T147" s="276">
        <f>+Table134[[#This Row],[ISSUES TO]]/30</f>
        <v>0</v>
      </c>
      <c r="U147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8" spans="1:21" x14ac:dyDescent="0.25">
      <c r="A148" s="80" t="s">
        <v>236</v>
      </c>
      <c r="B148" s="52">
        <f>'DAY1'!H148</f>
        <v>0</v>
      </c>
      <c r="C148" s="53">
        <f>'DAY1'!C148+'DAY2'!C148+'DAY3'!C148+'DAY4'!C148+'DAY5'!C148+'DAY6'!C148+'DAY7'!C148+'DAY8'!C148+'DAY9'!C148+'DAY10'!C148+'DAY11'!C148+'DAY12'!C148+'DAY13'!C148+'DAY14'!C148+'DAY15'!C148+'DAY16'!C148+'DAY17'!C148+'DAY18'!C148+'DAY19'!C148+'DAY20'!C148+'DAY21'!C148+'DAY22'!C148+'DAY23'!C148+'DAY24'!C148+'DAY25'!C148+'DAY26'!C148+'DAY27'!C148+'DAY28'!C148+'DAY29'!C148+'DAY30'!C148</f>
        <v>0</v>
      </c>
      <c r="D148" s="54">
        <f>'DAY1'!D148+'DAY2'!D148+'DAY3'!D148+'DAY4'!D148+'DAY5'!D148+'DAY6'!D148+'DAY7'!D148+'DAY8'!D148+'DAY9'!D148+'DAY10'!D148+'DAY11'!D148+'DAY12'!D148+'DAY13'!D148+'DAY14'!D148+'DAY15'!D148+'DAY16'!D148+'DAY17'!D148+'DAY18'!D148+'DAY19'!D148+'DAY20'!D148+'DAY21'!D148+'DAY22'!D148+'DAY23'!D148+'DAY24'!D148+'DAY25'!D148+'DAY26'!D148+'DAY27'!D148+'DAY28'!D148+'DAY29'!D148+'DAY30'!D148</f>
        <v>0</v>
      </c>
      <c r="E148" s="55">
        <f>'DAY1'!E148+'DAY2'!E148+'DAY3'!E148+'DAY4'!E148+'DAY5'!E148+'DAY6'!E148+'DAY7'!E148+'DAY8'!E148+'DAY9'!E148+'DAY10'!E148+'DAY11'!E148+'DAY12'!E148+'DAY13'!E148+'DAY14'!E148+'DAY15'!E148+'DAY16'!E148+'DAY17'!E148+'DAY18'!E148+'DAY19'!E148+'DAY20'!E148+'DAY21'!E148+'DAY22'!E148+'DAY23'!E148+'DAY24'!E148+'DAY25'!E148+'DAY26'!E148+'DAY27'!E148+'DAY28'!E148+'DAY29'!E148+'DAY30'!E148</f>
        <v>0</v>
      </c>
      <c r="F148" s="52">
        <f>'DAY1'!F148+'DAY2'!F148+'DAY3'!F148+'DAY4'!F148+'DAY5'!F148+'DAY6'!F148+'DAY7'!F148+'DAY8'!F148+'DAY9'!F148+'DAY10'!F148+'DAY11'!F148+'DAY12'!F148+'DAY13'!F148+'DAY14'!F148+'DAY15'!F148+'DAY16'!F148+'DAY17'!F148+'DAY18'!F148+'DAY19'!F148+'DAY20'!F148+'DAY21'!F148+'DAY22'!F148+'DAY23'!F148+'DAY24'!F148+'DAY25'!F148+'DAY26'!F148+'DAY27'!F148+'DAY28'!F148+'DAY29'!F148+'DAY30'!F148</f>
        <v>0</v>
      </c>
      <c r="G148" s="276">
        <f>'DAY1'!G148+'DAY2'!G148+'DAY3'!G148+'DAY4'!G148+'DAY5'!G148+'DAY6'!G148+'DAY7'!G148+'DAY8'!G148+'DAY9'!G148+'DAY10'!G148+'DAY11'!G148+'DAY12'!G148+'DAY13'!G148+'DAY14'!G148+'DAY15'!G148+'DAY16'!G148+'DAY17'!G148+'DAY18'!G148+'DAY19'!G148+'DAY20'!G148+'DAY21'!G148+'DAY22'!G148+'DAY23'!G148+'DAY24'!G148+'DAY25'!G148+'DAY26'!G148+'DAY27'!G148+'DAY28'!G148+'DAY29'!G148+'DAY30'!G148</f>
        <v>0</v>
      </c>
      <c r="H148" s="54">
        <f>+(Table134[[#This Row],[OPENING ]]+Table134[[#This Row],[RECEIPTS]]+Table134[[#This Row],[RETURNS]])-(Table134[[#This Row],[ISSUES]]+Table134[[#This Row],[EXCHANGED]]+Table134[[#This Row],[SALES]])</f>
        <v>0</v>
      </c>
      <c r="I148" s="53">
        <v>0</v>
      </c>
      <c r="J148" s="58">
        <f>+Table134[[#This Row],[PHYSICAL]]-Table134[[#This Row],[THEORETICAL]]</f>
        <v>0</v>
      </c>
      <c r="K148" s="53">
        <f>+Table134[[#This Row],[RECEIPTS]]</f>
        <v>0</v>
      </c>
      <c r="L148" s="54">
        <f>+Table134[[#This Row],[RETURNS]]</f>
        <v>0</v>
      </c>
      <c r="M148" s="55">
        <f>+Table134[[#This Row],[EXCHANGED]]</f>
        <v>0</v>
      </c>
      <c r="N148" s="52">
        <f>+Table134[[#This Row],[SALES]]</f>
        <v>0</v>
      </c>
      <c r="O148" s="276">
        <f>+Table134[[#This Row],[ISSUES]]</f>
        <v>0</v>
      </c>
      <c r="P148" s="53">
        <f>Table134[[#This Row],[RECEIPTS TO]]/30</f>
        <v>0</v>
      </c>
      <c r="Q148" s="54">
        <f>+Table134[[#This Row],[RETURNS ]]/30</f>
        <v>0</v>
      </c>
      <c r="R148" s="55">
        <f>+Table134[[#This Row],[EXCHANGED TO]]/30</f>
        <v>0</v>
      </c>
      <c r="S148" s="52">
        <f>+Table134[[#This Row],[SALES TO]]/30</f>
        <v>0</v>
      </c>
      <c r="T148" s="276">
        <f>+Table134[[#This Row],[ISSUES TO]]/30</f>
        <v>0</v>
      </c>
      <c r="U148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9" spans="1:21" ht="15.75" thickBot="1" x14ac:dyDescent="0.3">
      <c r="A149" s="142"/>
      <c r="B149" s="52">
        <f>'DAY1'!H149</f>
        <v>0</v>
      </c>
      <c r="C149" s="53">
        <f>'DAY1'!C149+'DAY2'!C149+'DAY3'!C149+'DAY4'!C149+'DAY5'!C149+'DAY6'!C149+'DAY7'!C149+'DAY8'!C149+'DAY9'!C149+'DAY10'!C149+'DAY11'!C149+'DAY12'!C149+'DAY13'!C149+'DAY14'!C149+'DAY15'!C149+'DAY16'!C149+'DAY17'!C149+'DAY18'!C149+'DAY19'!C149+'DAY20'!C149+'DAY21'!C149+'DAY22'!C149+'DAY23'!C149+'DAY24'!C149+'DAY25'!C149+'DAY26'!C149+'DAY27'!C149+'DAY28'!C149+'DAY29'!C149+'DAY30'!C149</f>
        <v>0</v>
      </c>
      <c r="D149" s="54">
        <f>'DAY1'!D149+'DAY2'!D149+'DAY3'!D149+'DAY4'!D149+'DAY5'!D149+'DAY6'!D149+'DAY7'!D149+'DAY8'!D149+'DAY9'!D149+'DAY10'!D149+'DAY11'!D149+'DAY12'!D149+'DAY13'!D149+'DAY14'!D149+'DAY15'!D149+'DAY16'!D149+'DAY17'!D149+'DAY18'!D149+'DAY19'!D149+'DAY20'!D149+'DAY21'!D149+'DAY22'!D149+'DAY23'!D149+'DAY24'!D149+'DAY25'!D149+'DAY26'!D149+'DAY27'!D149+'DAY28'!D149+'DAY29'!D149+'DAY30'!D149</f>
        <v>0</v>
      </c>
      <c r="E149" s="55">
        <f>'DAY1'!E149+'DAY2'!E149+'DAY3'!E149+'DAY4'!E149+'DAY5'!E149+'DAY6'!E149+'DAY7'!E149+'DAY8'!E149+'DAY9'!E149+'DAY10'!E149+'DAY11'!E149+'DAY12'!E149+'DAY13'!E149+'DAY14'!E149+'DAY15'!E149+'DAY16'!E149+'DAY17'!E149+'DAY18'!E149+'DAY19'!E149+'DAY20'!E149+'DAY21'!E149+'DAY22'!E149+'DAY23'!E149+'DAY24'!E149+'DAY25'!E149+'DAY26'!E149+'DAY27'!E149+'DAY28'!E149+'DAY29'!E149+'DAY30'!E149</f>
        <v>0</v>
      </c>
      <c r="F149" s="52">
        <f>'DAY1'!F149+'DAY2'!F149+'DAY3'!F149+'DAY4'!F149+'DAY5'!F149+'DAY6'!F149+'DAY7'!F149+'DAY8'!F149+'DAY9'!F149+'DAY10'!F149+'DAY11'!F149+'DAY12'!F149+'DAY13'!F149+'DAY14'!F149+'DAY15'!F149+'DAY16'!F149+'DAY17'!F149+'DAY18'!F149+'DAY19'!F149+'DAY20'!F149+'DAY21'!F149+'DAY22'!F149+'DAY23'!F149+'DAY24'!F149+'DAY25'!F149+'DAY26'!F149+'DAY27'!F149+'DAY28'!F149+'DAY29'!F149+'DAY30'!F149</f>
        <v>0</v>
      </c>
      <c r="G149" s="276">
        <f>'DAY1'!G149+'DAY2'!G149+'DAY3'!G149+'DAY4'!G149+'DAY5'!G149+'DAY6'!G149+'DAY7'!G149+'DAY8'!G149+'DAY9'!G149+'DAY10'!G149+'DAY11'!G149+'DAY12'!G149+'DAY13'!G149+'DAY14'!G149+'DAY15'!G149+'DAY16'!G149+'DAY17'!G149+'DAY18'!G149+'DAY19'!G149+'DAY20'!G149+'DAY21'!G149+'DAY22'!G149+'DAY23'!G149+'DAY24'!G149+'DAY25'!G149+'DAY26'!G149+'DAY27'!G149+'DAY28'!G149+'DAY29'!G149+'DAY30'!G149</f>
        <v>0</v>
      </c>
      <c r="H149" s="54">
        <f>+(Table134[[#This Row],[OPENING ]]+Table134[[#This Row],[RECEIPTS]]+Table134[[#This Row],[RETURNS]])-(Table134[[#This Row],[ISSUES]]+Table134[[#This Row],[EXCHANGED]]+Table134[[#This Row],[SALES]])</f>
        <v>0</v>
      </c>
      <c r="I149" s="144">
        <v>0</v>
      </c>
      <c r="J149" s="148">
        <f>+Table134[[#This Row],[PHYSICAL]]-Table134[[#This Row],[THEORETICAL]]</f>
        <v>0</v>
      </c>
      <c r="K149" s="53">
        <f>+Table134[[#This Row],[RECEIPTS]]</f>
        <v>0</v>
      </c>
      <c r="L149" s="54">
        <f>+Table134[[#This Row],[RETURNS]]</f>
        <v>0</v>
      </c>
      <c r="M149" s="55">
        <f>+Table134[[#This Row],[EXCHANGED]]</f>
        <v>0</v>
      </c>
      <c r="N149" s="52">
        <f>+Table134[[#This Row],[SALES]]</f>
        <v>0</v>
      </c>
      <c r="O149" s="276">
        <f>+Table134[[#This Row],[ISSUES]]</f>
        <v>0</v>
      </c>
      <c r="P149" s="53">
        <f>Table134[[#This Row],[RECEIPTS TO]]/30</f>
        <v>0</v>
      </c>
      <c r="Q149" s="54">
        <f>+Table134[[#This Row],[RETURNS ]]/30</f>
        <v>0</v>
      </c>
      <c r="R149" s="55">
        <f>+Table134[[#This Row],[EXCHANGED TO]]/30</f>
        <v>0</v>
      </c>
      <c r="S149" s="52">
        <f>+Table134[[#This Row],[SALES TO]]/30</f>
        <v>0</v>
      </c>
      <c r="T149" s="276">
        <f>+Table134[[#This Row],[ISSUES TO]]/30</f>
        <v>0</v>
      </c>
      <c r="U149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50" spans="1:21" ht="17.25" thickBot="1" x14ac:dyDescent="0.35">
      <c r="A150" s="159" t="s">
        <v>51</v>
      </c>
      <c r="B150" s="160">
        <f>SUM(B128:B149)</f>
        <v>7834.0999999999995</v>
      </c>
      <c r="C150" s="161">
        <f t="shared" ref="C150:F150" si="11">SUM(C128:C149)</f>
        <v>20</v>
      </c>
      <c r="D150" s="162">
        <f t="shared" si="11"/>
        <v>0</v>
      </c>
      <c r="E150" s="163">
        <f t="shared" si="11"/>
        <v>0</v>
      </c>
      <c r="F150" s="160">
        <f t="shared" si="11"/>
        <v>0</v>
      </c>
      <c r="G150" s="277">
        <f t="shared" ref="G150:T150" si="12">SUM(G128:G149)</f>
        <v>2006.8</v>
      </c>
      <c r="H150" s="162">
        <f t="shared" si="12"/>
        <v>5847.2999999999993</v>
      </c>
      <c r="I150" s="161">
        <f t="shared" si="12"/>
        <v>0</v>
      </c>
      <c r="J150" s="165">
        <f>+Table134[[#This Row],[PHYSICAL]]-Table134[[#This Row],[THEORETICAL]]</f>
        <v>-5847.2999999999993</v>
      </c>
      <c r="K150" s="161">
        <f t="shared" si="12"/>
        <v>20</v>
      </c>
      <c r="L150" s="174">
        <f t="shared" si="12"/>
        <v>0</v>
      </c>
      <c r="M150" s="163">
        <f t="shared" si="12"/>
        <v>0</v>
      </c>
      <c r="N150" s="160">
        <f t="shared" si="12"/>
        <v>0</v>
      </c>
      <c r="O150" s="277">
        <f t="shared" si="12"/>
        <v>2006.8</v>
      </c>
      <c r="P150" s="161">
        <f t="shared" si="12"/>
        <v>0.66666666666666663</v>
      </c>
      <c r="Q150" s="162">
        <f t="shared" si="12"/>
        <v>0</v>
      </c>
      <c r="R150" s="163">
        <f t="shared" si="12"/>
        <v>0</v>
      </c>
      <c r="S150" s="160">
        <f t="shared" si="12"/>
        <v>0</v>
      </c>
      <c r="T150" s="277">
        <f t="shared" si="12"/>
        <v>66.893333333333331</v>
      </c>
      <c r="U150" s="166">
        <f t="shared" si="7"/>
        <v>86.549733570159844</v>
      </c>
    </row>
    <row r="151" spans="1:21" ht="15.75" x14ac:dyDescent="0.3">
      <c r="A151" s="150"/>
      <c r="B151" s="168"/>
      <c r="C151" s="82"/>
      <c r="D151" s="118"/>
      <c r="E151" s="119"/>
      <c r="F151" s="116"/>
      <c r="G151" s="279"/>
      <c r="H151" s="168"/>
      <c r="I151" s="82"/>
      <c r="J151" s="171"/>
      <c r="K151" s="82"/>
      <c r="L151" s="118"/>
      <c r="M151" s="119"/>
      <c r="N151" s="116"/>
      <c r="O151" s="283"/>
      <c r="P151" s="117"/>
      <c r="Q151" s="118"/>
      <c r="R151" s="119"/>
      <c r="S151" s="116"/>
      <c r="T151" s="279"/>
      <c r="U151" s="123"/>
    </row>
    <row r="152" spans="1:21" x14ac:dyDescent="0.25">
      <c r="A152" s="63" t="s">
        <v>52</v>
      </c>
      <c r="B152" s="52"/>
      <c r="C152" s="53"/>
      <c r="D152" s="54"/>
      <c r="E152" s="55"/>
      <c r="F152" s="52"/>
      <c r="G152" s="276"/>
      <c r="H152" s="54"/>
      <c r="I152" s="53"/>
      <c r="J152" s="58"/>
      <c r="K152" s="53"/>
      <c r="L152" s="54"/>
      <c r="M152" s="55"/>
      <c r="N152" s="52"/>
      <c r="O152" s="276"/>
      <c r="P152" s="53"/>
      <c r="Q152" s="54"/>
      <c r="R152" s="55"/>
      <c r="S152" s="52"/>
      <c r="T152" s="276"/>
      <c r="U152" s="55"/>
    </row>
    <row r="153" spans="1:21" x14ac:dyDescent="0.25">
      <c r="A153" s="84" t="s">
        <v>66</v>
      </c>
      <c r="B153" s="52">
        <f>'DAY1'!H153</f>
        <v>0</v>
      </c>
      <c r="C153" s="53">
        <f>'DAY1'!C153+'DAY2'!C153+'DAY3'!C153+'DAY4'!C153+'DAY5'!C153+'DAY6'!C153+'DAY7'!C153+'DAY8'!C153+'DAY9'!C153+'DAY10'!C153+'DAY11'!C153+'DAY12'!C153+'DAY13'!C153+'DAY14'!C153+'DAY15'!C153+'DAY16'!C153+'DAY17'!C153+'DAY18'!C153+'DAY19'!C153+'DAY20'!C153+'DAY21'!C153+'DAY22'!C153+'DAY23'!C153+'DAY24'!C153+'DAY25'!C153+'DAY26'!C153+'DAY27'!C153+'DAY28'!C153+'DAY29'!C153+'DAY30'!C153</f>
        <v>0</v>
      </c>
      <c r="D153" s="54">
        <f>'DAY1'!D153+'DAY2'!D153+'DAY3'!D153+'DAY4'!D153+'DAY5'!D153+'DAY6'!D153+'DAY7'!D153+'DAY8'!D153+'DAY9'!D153+'DAY10'!D153+'DAY11'!D153+'DAY12'!D153+'DAY13'!D153+'DAY14'!D153+'DAY15'!D153+'DAY16'!D153+'DAY17'!D153+'DAY18'!D153+'DAY19'!D153+'DAY20'!D153+'DAY21'!D153+'DAY22'!D153+'DAY23'!D153+'DAY24'!D153+'DAY25'!D153+'DAY26'!D153+'DAY27'!D153+'DAY28'!D153+'DAY29'!D153+'DAY30'!D153</f>
        <v>0</v>
      </c>
      <c r="E153" s="55">
        <f>'DAY1'!E153+'DAY2'!E153+'DAY3'!E153+'DAY4'!E153+'DAY5'!E153+'DAY6'!E153+'DAY7'!E153+'DAY8'!E153+'DAY9'!E153+'DAY10'!E153+'DAY11'!E153+'DAY12'!E153+'DAY13'!E153+'DAY14'!E153+'DAY15'!E153+'DAY16'!E153+'DAY17'!E153+'DAY18'!E153+'DAY19'!E153+'DAY20'!E153+'DAY21'!E153+'DAY22'!E153+'DAY23'!E153+'DAY24'!E153+'DAY25'!E153+'DAY26'!E153+'DAY27'!E153+'DAY28'!E153+'DAY29'!E153+'DAY30'!E153</f>
        <v>0</v>
      </c>
      <c r="F153" s="52">
        <f>'DAY1'!F153+'DAY2'!F153+'DAY3'!F153+'DAY4'!F153+'DAY5'!F153+'DAY6'!F153+'DAY7'!F153+'DAY8'!F153+'DAY9'!F153+'DAY10'!F153+'DAY11'!F153+'DAY12'!F153+'DAY13'!F153+'DAY14'!F153+'DAY15'!F153+'DAY16'!F153+'DAY17'!F153+'DAY18'!F153+'DAY19'!F153+'DAY20'!F153+'DAY21'!F153+'DAY22'!F153+'DAY23'!F153+'DAY24'!F153+'DAY25'!F153+'DAY26'!F153+'DAY27'!F153+'DAY28'!F153+'DAY29'!F153+'DAY30'!F153</f>
        <v>0</v>
      </c>
      <c r="G153" s="276">
        <f>'DAY1'!G153+'DAY2'!G153+'DAY3'!G153+'DAY4'!G153+'DAY5'!G153+'DAY6'!G153+'DAY7'!G153+'DAY8'!G153+'DAY9'!G153+'DAY10'!G153+'DAY11'!G153+'DAY12'!G153+'DAY13'!G153+'DAY14'!G153+'DAY15'!G153+'DAY16'!G153+'DAY17'!G153+'DAY18'!G153+'DAY19'!G153+'DAY20'!G153+'DAY21'!G153+'DAY22'!G153+'DAY23'!G153+'DAY24'!G153+'DAY25'!G153+'DAY26'!G153+'DAY27'!G153+'DAY28'!G153+'DAY29'!G153+'DAY30'!G153</f>
        <v>0</v>
      </c>
      <c r="H153" s="54">
        <f>+(Table134[[#This Row],[OPENING ]]+Table134[[#This Row],[RECEIPTS]]+Table134[[#This Row],[RETURNS]])-(Table134[[#This Row],[ISSUES]]+Table134[[#This Row],[EXCHANGED]]+Table134[[#This Row],[SALES]])</f>
        <v>0</v>
      </c>
      <c r="I153" s="53">
        <v>0</v>
      </c>
      <c r="J153" s="58">
        <f>+Table134[[#This Row],[PHYSICAL]]-Table134[[#This Row],[THEORETICAL]]</f>
        <v>0</v>
      </c>
      <c r="K153" s="53">
        <f>+Table134[[#This Row],[RECEIPTS]]</f>
        <v>0</v>
      </c>
      <c r="L153" s="54">
        <f>+Table134[[#This Row],[RETURNS]]</f>
        <v>0</v>
      </c>
      <c r="M153" s="55">
        <f>+Table134[[#This Row],[EXCHANGED]]</f>
        <v>0</v>
      </c>
      <c r="N153" s="52">
        <f>+Table134[[#This Row],[SALES]]</f>
        <v>0</v>
      </c>
      <c r="O153" s="276">
        <f>+Table134[[#This Row],[ISSUES]]</f>
        <v>0</v>
      </c>
      <c r="P153" s="53">
        <f>Table134[[#This Row],[RECEIPTS TO]]/30</f>
        <v>0</v>
      </c>
      <c r="Q153" s="54">
        <f>+Table134[[#This Row],[RETURNS ]]/30</f>
        <v>0</v>
      </c>
      <c r="R153" s="55">
        <f>+Table134[[#This Row],[EXCHANGED TO]]/30</f>
        <v>0</v>
      </c>
      <c r="S153" s="52">
        <f>+Table134[[#This Row],[SALES TO]]/30</f>
        <v>0</v>
      </c>
      <c r="T153" s="276">
        <f>+Table134[[#This Row],[ISSUES TO]]/30</f>
        <v>0</v>
      </c>
      <c r="U153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54" spans="1:21" x14ac:dyDescent="0.25">
      <c r="A154" s="318" t="s">
        <v>67</v>
      </c>
      <c r="B154" s="52">
        <f>'DAY1'!H154</f>
        <v>7.6</v>
      </c>
      <c r="C154" s="53">
        <f>'DAY1'!C154+'DAY2'!C154+'DAY3'!C154+'DAY4'!C154+'DAY5'!C154+'DAY6'!C154+'DAY7'!C154+'DAY8'!C154+'DAY9'!C154+'DAY10'!C154+'DAY11'!C154+'DAY12'!C154+'DAY13'!C154+'DAY14'!C154+'DAY15'!C154+'DAY16'!C154+'DAY17'!C154+'DAY18'!C154+'DAY19'!C154+'DAY20'!C154+'DAY21'!C154+'DAY22'!C154+'DAY23'!C154+'DAY24'!C154+'DAY25'!C154+'DAY26'!C154+'DAY27'!C154+'DAY28'!C154+'DAY29'!C154+'DAY30'!C154</f>
        <v>0</v>
      </c>
      <c r="D154" s="54">
        <f>'DAY1'!D154+'DAY2'!D154+'DAY3'!D154+'DAY4'!D154+'DAY5'!D154+'DAY6'!D154+'DAY7'!D154+'DAY8'!D154+'DAY9'!D154+'DAY10'!D154+'DAY11'!D154+'DAY12'!D154+'DAY13'!D154+'DAY14'!D154+'DAY15'!D154+'DAY16'!D154+'DAY17'!D154+'DAY18'!D154+'DAY19'!D154+'DAY20'!D154+'DAY21'!D154+'DAY22'!D154+'DAY23'!D154+'DAY24'!D154+'DAY25'!D154+'DAY26'!D154+'DAY27'!D154+'DAY28'!D154+'DAY29'!D154+'DAY30'!D154</f>
        <v>0</v>
      </c>
      <c r="E154" s="55">
        <f>'DAY1'!E154+'DAY2'!E154+'DAY3'!E154+'DAY4'!E154+'DAY5'!E154+'DAY6'!E154+'DAY7'!E154+'DAY8'!E154+'DAY9'!E154+'DAY10'!E154+'DAY11'!E154+'DAY12'!E154+'DAY13'!E154+'DAY14'!E154+'DAY15'!E154+'DAY16'!E154+'DAY17'!E154+'DAY18'!E154+'DAY19'!E154+'DAY20'!E154+'DAY21'!E154+'DAY22'!E154+'DAY23'!E154+'DAY24'!E154+'DAY25'!E154+'DAY26'!E154+'DAY27'!E154+'DAY28'!E154+'DAY29'!E154+'DAY30'!E154</f>
        <v>0</v>
      </c>
      <c r="F154" s="52">
        <f>'DAY1'!F154+'DAY2'!F154+'DAY3'!F154+'DAY4'!F154+'DAY5'!F154+'DAY6'!F154+'DAY7'!F154+'DAY8'!F154+'DAY9'!F154+'DAY10'!F154+'DAY11'!F154+'DAY12'!F154+'DAY13'!F154+'DAY14'!F154+'DAY15'!F154+'DAY16'!F154+'DAY17'!F154+'DAY18'!F154+'DAY19'!F154+'DAY20'!F154+'DAY21'!F154+'DAY22'!F154+'DAY23'!F154+'DAY24'!F154+'DAY25'!F154+'DAY26'!F154+'DAY27'!F154+'DAY28'!F154+'DAY29'!F154+'DAY30'!F154</f>
        <v>0</v>
      </c>
      <c r="G154" s="276">
        <f>'DAY1'!G154+'DAY2'!G154+'DAY3'!G154+'DAY4'!G154+'DAY5'!G154+'DAY6'!G154+'DAY7'!G154+'DAY8'!G154+'DAY9'!G154+'DAY10'!G154+'DAY11'!G154+'DAY12'!G154+'DAY13'!G154+'DAY14'!G154+'DAY15'!G154+'DAY16'!G154+'DAY17'!G154+'DAY18'!G154+'DAY19'!G154+'DAY20'!G154+'DAY21'!G154+'DAY22'!G154+'DAY23'!G154+'DAY24'!G154+'DAY25'!G154+'DAY26'!G154+'DAY27'!G154+'DAY28'!G154+'DAY29'!G154+'DAY30'!G154</f>
        <v>0</v>
      </c>
      <c r="H154" s="54">
        <f>+(Table134[[#This Row],[OPENING ]]+Table134[[#This Row],[RECEIPTS]]+Table134[[#This Row],[RETURNS]])-(Table134[[#This Row],[ISSUES]]+Table134[[#This Row],[EXCHANGED]]+Table134[[#This Row],[SALES]])</f>
        <v>7.6</v>
      </c>
      <c r="I154" s="53">
        <v>0</v>
      </c>
      <c r="J154" s="58">
        <f>+Table134[[#This Row],[PHYSICAL]]-Table134[[#This Row],[THEORETICAL]]</f>
        <v>-7.6</v>
      </c>
      <c r="K154" s="53">
        <f>+Table134[[#This Row],[RECEIPTS]]</f>
        <v>0</v>
      </c>
      <c r="L154" s="54">
        <f>+Table134[[#This Row],[RETURNS]]</f>
        <v>0</v>
      </c>
      <c r="M154" s="55">
        <f>+Table134[[#This Row],[EXCHANGED]]</f>
        <v>0</v>
      </c>
      <c r="N154" s="52">
        <f>+Table134[[#This Row],[SALES]]</f>
        <v>0</v>
      </c>
      <c r="O154" s="276">
        <f>+Table134[[#This Row],[ISSUES]]</f>
        <v>0</v>
      </c>
      <c r="P154" s="53">
        <f>Table134[[#This Row],[RECEIPTS TO]]/30</f>
        <v>0</v>
      </c>
      <c r="Q154" s="54">
        <f>+Table134[[#This Row],[RETURNS ]]/30</f>
        <v>0</v>
      </c>
      <c r="R154" s="55">
        <f>+Table134[[#This Row],[EXCHANGED TO]]/30</f>
        <v>0</v>
      </c>
      <c r="S154" s="52">
        <f>+Table134[[#This Row],[SALES TO]]/30</f>
        <v>0</v>
      </c>
      <c r="T154" s="276">
        <f>+Table134[[#This Row],[ISSUES TO]]/30</f>
        <v>0</v>
      </c>
      <c r="U154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55" spans="1:21" x14ac:dyDescent="0.25">
      <c r="A155" s="318" t="s">
        <v>68</v>
      </c>
      <c r="B155" s="52">
        <f>'DAY1'!H155</f>
        <v>0</v>
      </c>
      <c r="C155" s="53">
        <f>'DAY1'!C155+'DAY2'!C155+'DAY3'!C155+'DAY4'!C155+'DAY5'!C155+'DAY6'!C155+'DAY7'!C155+'DAY8'!C155+'DAY9'!C155+'DAY10'!C155+'DAY11'!C155+'DAY12'!C155+'DAY13'!C155+'DAY14'!C155+'DAY15'!C155+'DAY16'!C155+'DAY17'!C155+'DAY18'!C155+'DAY19'!C155+'DAY20'!C155+'DAY21'!C155+'DAY22'!C155+'DAY23'!C155+'DAY24'!C155+'DAY25'!C155+'DAY26'!C155+'DAY27'!C155+'DAY28'!C155+'DAY29'!C155+'DAY30'!C155</f>
        <v>0</v>
      </c>
      <c r="D155" s="54">
        <f>'DAY1'!D155+'DAY2'!D155+'DAY3'!D155+'DAY4'!D155+'DAY5'!D155+'DAY6'!D155+'DAY7'!D155+'DAY8'!D155+'DAY9'!D155+'DAY10'!D155+'DAY11'!D155+'DAY12'!D155+'DAY13'!D155+'DAY14'!D155+'DAY15'!D155+'DAY16'!D155+'DAY17'!D155+'DAY18'!D155+'DAY19'!D155+'DAY20'!D155+'DAY21'!D155+'DAY22'!D155+'DAY23'!D155+'DAY24'!D155+'DAY25'!D155+'DAY26'!D155+'DAY27'!D155+'DAY28'!D155+'DAY29'!D155+'DAY30'!D155</f>
        <v>0</v>
      </c>
      <c r="E155" s="55">
        <f>'DAY1'!E155+'DAY2'!E155+'DAY3'!E155+'DAY4'!E155+'DAY5'!E155+'DAY6'!E155+'DAY7'!E155+'DAY8'!E155+'DAY9'!E155+'DAY10'!E155+'DAY11'!E155+'DAY12'!E155+'DAY13'!E155+'DAY14'!E155+'DAY15'!E155+'DAY16'!E155+'DAY17'!E155+'DAY18'!E155+'DAY19'!E155+'DAY20'!E155+'DAY21'!E155+'DAY22'!E155+'DAY23'!E155+'DAY24'!E155+'DAY25'!E155+'DAY26'!E155+'DAY27'!E155+'DAY28'!E155+'DAY29'!E155+'DAY30'!E155</f>
        <v>0</v>
      </c>
      <c r="F155" s="52">
        <f>'DAY1'!F155+'DAY2'!F155+'DAY3'!F155+'DAY4'!F155+'DAY5'!F155+'DAY6'!F155+'DAY7'!F155+'DAY8'!F155+'DAY9'!F155+'DAY10'!F155+'DAY11'!F155+'DAY12'!F155+'DAY13'!F155+'DAY14'!F155+'DAY15'!F155+'DAY16'!F155+'DAY17'!F155+'DAY18'!F155+'DAY19'!F155+'DAY20'!F155+'DAY21'!F155+'DAY22'!F155+'DAY23'!F155+'DAY24'!F155+'DAY25'!F155+'DAY26'!F155+'DAY27'!F155+'DAY28'!F155+'DAY29'!F155+'DAY30'!F155</f>
        <v>0</v>
      </c>
      <c r="G155" s="276">
        <f>'DAY1'!G155+'DAY2'!G155+'DAY3'!G155+'DAY4'!G155+'DAY5'!G155+'DAY6'!G155+'DAY7'!G155+'DAY8'!G155+'DAY9'!G155+'DAY10'!G155+'DAY11'!G155+'DAY12'!G155+'DAY13'!G155+'DAY14'!G155+'DAY15'!G155+'DAY16'!G155+'DAY17'!G155+'DAY18'!G155+'DAY19'!G155+'DAY20'!G155+'DAY21'!G155+'DAY22'!G155+'DAY23'!G155+'DAY24'!G155+'DAY25'!G155+'DAY26'!G155+'DAY27'!G155+'DAY28'!G155+'DAY29'!G155+'DAY30'!G155</f>
        <v>0</v>
      </c>
      <c r="H155" s="54">
        <f>+(Table134[[#This Row],[OPENING ]]+Table134[[#This Row],[RECEIPTS]]+Table134[[#This Row],[RETURNS]])-(Table134[[#This Row],[ISSUES]]+Table134[[#This Row],[EXCHANGED]]+Table134[[#This Row],[SALES]])</f>
        <v>0</v>
      </c>
      <c r="I155" s="53">
        <v>0</v>
      </c>
      <c r="J155" s="58">
        <f>+Table134[[#This Row],[PHYSICAL]]-Table134[[#This Row],[THEORETICAL]]</f>
        <v>0</v>
      </c>
      <c r="K155" s="53">
        <f>+Table134[[#This Row],[RECEIPTS]]</f>
        <v>0</v>
      </c>
      <c r="L155" s="54">
        <f>+Table134[[#This Row],[RETURNS]]</f>
        <v>0</v>
      </c>
      <c r="M155" s="55">
        <f>+Table134[[#This Row],[EXCHANGED]]</f>
        <v>0</v>
      </c>
      <c r="N155" s="52">
        <f>+Table134[[#This Row],[SALES]]</f>
        <v>0</v>
      </c>
      <c r="O155" s="276">
        <f>+Table134[[#This Row],[ISSUES]]</f>
        <v>0</v>
      </c>
      <c r="P155" s="53">
        <f>Table134[[#This Row],[RECEIPTS TO]]/30</f>
        <v>0</v>
      </c>
      <c r="Q155" s="54">
        <f>+Table134[[#This Row],[RETURNS ]]/30</f>
        <v>0</v>
      </c>
      <c r="R155" s="55">
        <f>+Table134[[#This Row],[EXCHANGED TO]]/30</f>
        <v>0</v>
      </c>
      <c r="S155" s="52">
        <f>+Table134[[#This Row],[SALES TO]]/30</f>
        <v>0</v>
      </c>
      <c r="T155" s="276">
        <f>+Table134[[#This Row],[ISSUES TO]]/30</f>
        <v>0</v>
      </c>
      <c r="U155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56" spans="1:21" x14ac:dyDescent="0.25">
      <c r="A156" s="85" t="s">
        <v>69</v>
      </c>
      <c r="B156" s="52">
        <f>'DAY1'!H156</f>
        <v>0</v>
      </c>
      <c r="C156" s="53">
        <f>'DAY1'!C156+'DAY2'!C156+'DAY3'!C156+'DAY4'!C156+'DAY5'!C156+'DAY6'!C156+'DAY7'!C156+'DAY8'!C156+'DAY9'!C156+'DAY10'!C156+'DAY11'!C156+'DAY12'!C156+'DAY13'!C156+'DAY14'!C156+'DAY15'!C156+'DAY16'!C156+'DAY17'!C156+'DAY18'!C156+'DAY19'!C156+'DAY20'!C156+'DAY21'!C156+'DAY22'!C156+'DAY23'!C156+'DAY24'!C156+'DAY25'!C156+'DAY26'!C156+'DAY27'!C156+'DAY28'!C156+'DAY29'!C156+'DAY30'!C156</f>
        <v>0</v>
      </c>
      <c r="D156" s="54">
        <f>'DAY1'!D156+'DAY2'!D156+'DAY3'!D156+'DAY4'!D156+'DAY5'!D156+'DAY6'!D156+'DAY7'!D156+'DAY8'!D156+'DAY9'!D156+'DAY10'!D156+'DAY11'!D156+'DAY12'!D156+'DAY13'!D156+'DAY14'!D156+'DAY15'!D156+'DAY16'!D156+'DAY17'!D156+'DAY18'!D156+'DAY19'!D156+'DAY20'!D156+'DAY21'!D156+'DAY22'!D156+'DAY23'!D156+'DAY24'!D156+'DAY25'!D156+'DAY26'!D156+'DAY27'!D156+'DAY28'!D156+'DAY29'!D156+'DAY30'!D156</f>
        <v>0</v>
      </c>
      <c r="E156" s="55">
        <f>'DAY1'!E156+'DAY2'!E156+'DAY3'!E156+'DAY4'!E156+'DAY5'!E156+'DAY6'!E156+'DAY7'!E156+'DAY8'!E156+'DAY9'!E156+'DAY10'!E156+'DAY11'!E156+'DAY12'!E156+'DAY13'!E156+'DAY14'!E156+'DAY15'!E156+'DAY16'!E156+'DAY17'!E156+'DAY18'!E156+'DAY19'!E156+'DAY20'!E156+'DAY21'!E156+'DAY22'!E156+'DAY23'!E156+'DAY24'!E156+'DAY25'!E156+'DAY26'!E156+'DAY27'!E156+'DAY28'!E156+'DAY29'!E156+'DAY30'!E156</f>
        <v>0</v>
      </c>
      <c r="F156" s="52">
        <f>'DAY1'!F156+'DAY2'!F156+'DAY3'!F156+'DAY4'!F156+'DAY5'!F156+'DAY6'!F156+'DAY7'!F156+'DAY8'!F156+'DAY9'!F156+'DAY10'!F156+'DAY11'!F156+'DAY12'!F156+'DAY13'!F156+'DAY14'!F156+'DAY15'!F156+'DAY16'!F156+'DAY17'!F156+'DAY18'!F156+'DAY19'!F156+'DAY20'!F156+'DAY21'!F156+'DAY22'!F156+'DAY23'!F156+'DAY24'!F156+'DAY25'!F156+'DAY26'!F156+'DAY27'!F156+'DAY28'!F156+'DAY29'!F156+'DAY30'!F156</f>
        <v>0</v>
      </c>
      <c r="G156" s="276">
        <f>'DAY1'!G156+'DAY2'!G156+'DAY3'!G156+'DAY4'!G156+'DAY5'!G156+'DAY6'!G156+'DAY7'!G156+'DAY8'!G156+'DAY9'!G156+'DAY10'!G156+'DAY11'!G156+'DAY12'!G156+'DAY13'!G156+'DAY14'!G156+'DAY15'!G156+'DAY16'!G156+'DAY17'!G156+'DAY18'!G156+'DAY19'!G156+'DAY20'!G156+'DAY21'!G156+'DAY22'!G156+'DAY23'!G156+'DAY24'!G156+'DAY25'!G156+'DAY26'!G156+'DAY27'!G156+'DAY28'!G156+'DAY29'!G156+'DAY30'!G156</f>
        <v>0</v>
      </c>
      <c r="H156" s="54">
        <f>+(Table134[[#This Row],[OPENING ]]+Table134[[#This Row],[RECEIPTS]]+Table134[[#This Row],[RETURNS]])-(Table134[[#This Row],[ISSUES]]+Table134[[#This Row],[EXCHANGED]]+Table134[[#This Row],[SALES]])</f>
        <v>0</v>
      </c>
      <c r="I156" s="53">
        <v>0</v>
      </c>
      <c r="J156" s="58">
        <f>+Table134[[#This Row],[PHYSICAL]]-Table134[[#This Row],[THEORETICAL]]</f>
        <v>0</v>
      </c>
      <c r="K156" s="53">
        <f>+Table134[[#This Row],[RECEIPTS]]</f>
        <v>0</v>
      </c>
      <c r="L156" s="54">
        <f>+Table134[[#This Row],[RETURNS]]</f>
        <v>0</v>
      </c>
      <c r="M156" s="55">
        <f>+Table134[[#This Row],[EXCHANGED]]</f>
        <v>0</v>
      </c>
      <c r="N156" s="52">
        <f>+Table134[[#This Row],[SALES]]</f>
        <v>0</v>
      </c>
      <c r="O156" s="276">
        <f>+Table134[[#This Row],[ISSUES]]</f>
        <v>0</v>
      </c>
      <c r="P156" s="53">
        <f>Table134[[#This Row],[RECEIPTS TO]]/30</f>
        <v>0</v>
      </c>
      <c r="Q156" s="54">
        <f>+Table134[[#This Row],[RETURNS ]]/30</f>
        <v>0</v>
      </c>
      <c r="R156" s="55">
        <f>+Table134[[#This Row],[EXCHANGED TO]]/30</f>
        <v>0</v>
      </c>
      <c r="S156" s="52">
        <f>+Table134[[#This Row],[SALES TO]]/30</f>
        <v>0</v>
      </c>
      <c r="T156" s="276">
        <f>+Table134[[#This Row],[ISSUES TO]]/30</f>
        <v>0</v>
      </c>
      <c r="U156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57" spans="1:21" x14ac:dyDescent="0.25">
      <c r="A157" s="85" t="s">
        <v>70</v>
      </c>
      <c r="B157" s="52">
        <f>'DAY1'!H157</f>
        <v>0</v>
      </c>
      <c r="C157" s="53">
        <f>'DAY1'!C157+'DAY2'!C157+'DAY3'!C157+'DAY4'!C157+'DAY5'!C157+'DAY6'!C157+'DAY7'!C157+'DAY8'!C157+'DAY9'!C157+'DAY10'!C157+'DAY11'!C157+'DAY12'!C157+'DAY13'!C157+'DAY14'!C157+'DAY15'!C157+'DAY16'!C157+'DAY17'!C157+'DAY18'!C157+'DAY19'!C157+'DAY20'!C157+'DAY21'!C157+'DAY22'!C157+'DAY23'!C157+'DAY24'!C157+'DAY25'!C157+'DAY26'!C157+'DAY27'!C157+'DAY28'!C157+'DAY29'!C157+'DAY30'!C157</f>
        <v>0</v>
      </c>
      <c r="D157" s="54">
        <f>'DAY1'!D157+'DAY2'!D157+'DAY3'!D157+'DAY4'!D157+'DAY5'!D157+'DAY6'!D157+'DAY7'!D157+'DAY8'!D157+'DAY9'!D157+'DAY10'!D157+'DAY11'!D157+'DAY12'!D157+'DAY13'!D157+'DAY14'!D157+'DAY15'!D157+'DAY16'!D157+'DAY17'!D157+'DAY18'!D157+'DAY19'!D157+'DAY20'!D157+'DAY21'!D157+'DAY22'!D157+'DAY23'!D157+'DAY24'!D157+'DAY25'!D157+'DAY26'!D157+'DAY27'!D157+'DAY28'!D157+'DAY29'!D157+'DAY30'!D157</f>
        <v>0</v>
      </c>
      <c r="E157" s="55">
        <f>'DAY1'!E157+'DAY2'!E157+'DAY3'!E157+'DAY4'!E157+'DAY5'!E157+'DAY6'!E157+'DAY7'!E157+'DAY8'!E157+'DAY9'!E157+'DAY10'!E157+'DAY11'!E157+'DAY12'!E157+'DAY13'!E157+'DAY14'!E157+'DAY15'!E157+'DAY16'!E157+'DAY17'!E157+'DAY18'!E157+'DAY19'!E157+'DAY20'!E157+'DAY21'!E157+'DAY22'!E157+'DAY23'!E157+'DAY24'!E157+'DAY25'!E157+'DAY26'!E157+'DAY27'!E157+'DAY28'!E157+'DAY29'!E157+'DAY30'!E157</f>
        <v>0</v>
      </c>
      <c r="F157" s="52">
        <f>'DAY1'!F157+'DAY2'!F157+'DAY3'!F157+'DAY4'!F157+'DAY5'!F157+'DAY6'!F157+'DAY7'!F157+'DAY8'!F157+'DAY9'!F157+'DAY10'!F157+'DAY11'!F157+'DAY12'!F157+'DAY13'!F157+'DAY14'!F157+'DAY15'!F157+'DAY16'!F157+'DAY17'!F157+'DAY18'!F157+'DAY19'!F157+'DAY20'!F157+'DAY21'!F157+'DAY22'!F157+'DAY23'!F157+'DAY24'!F157+'DAY25'!F157+'DAY26'!F157+'DAY27'!F157+'DAY28'!F157+'DAY29'!F157+'DAY30'!F157</f>
        <v>0</v>
      </c>
      <c r="G157" s="276">
        <f>'DAY1'!G157+'DAY2'!G157+'DAY3'!G157+'DAY4'!G157+'DAY5'!G157+'DAY6'!G157+'DAY7'!G157+'DAY8'!G157+'DAY9'!G157+'DAY10'!G157+'DAY11'!G157+'DAY12'!G157+'DAY13'!G157+'DAY14'!G157+'DAY15'!G157+'DAY16'!G157+'DAY17'!G157+'DAY18'!G157+'DAY19'!G157+'DAY20'!G157+'DAY21'!G157+'DAY22'!G157+'DAY23'!G157+'DAY24'!G157+'DAY25'!G157+'DAY26'!G157+'DAY27'!G157+'DAY28'!G157+'DAY29'!G157+'DAY30'!G157</f>
        <v>0</v>
      </c>
      <c r="H157" s="54">
        <f>+(Table134[[#This Row],[OPENING ]]+Table134[[#This Row],[RECEIPTS]]+Table134[[#This Row],[RETURNS]])-(Table134[[#This Row],[ISSUES]]+Table134[[#This Row],[EXCHANGED]]+Table134[[#This Row],[SALES]])</f>
        <v>0</v>
      </c>
      <c r="I157" s="53">
        <v>0</v>
      </c>
      <c r="J157" s="58">
        <f>+Table134[[#This Row],[PHYSICAL]]-Table134[[#This Row],[THEORETICAL]]</f>
        <v>0</v>
      </c>
      <c r="K157" s="53">
        <f>+Table134[[#This Row],[RECEIPTS]]</f>
        <v>0</v>
      </c>
      <c r="L157" s="54">
        <f>+Table134[[#This Row],[RETURNS]]</f>
        <v>0</v>
      </c>
      <c r="M157" s="55">
        <f>+Table134[[#This Row],[EXCHANGED]]</f>
        <v>0</v>
      </c>
      <c r="N157" s="52">
        <f>+Table134[[#This Row],[SALES]]</f>
        <v>0</v>
      </c>
      <c r="O157" s="276">
        <f>+Table134[[#This Row],[ISSUES]]</f>
        <v>0</v>
      </c>
      <c r="P157" s="53">
        <f>Table134[[#This Row],[RECEIPTS TO]]/30</f>
        <v>0</v>
      </c>
      <c r="Q157" s="54">
        <f>+Table134[[#This Row],[RETURNS ]]/30</f>
        <v>0</v>
      </c>
      <c r="R157" s="55">
        <f>+Table134[[#This Row],[EXCHANGED TO]]/30</f>
        <v>0</v>
      </c>
      <c r="S157" s="52">
        <f>+Table134[[#This Row],[SALES TO]]/30</f>
        <v>0</v>
      </c>
      <c r="T157" s="276">
        <f>+Table134[[#This Row],[ISSUES TO]]/30</f>
        <v>0</v>
      </c>
      <c r="U157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58" spans="1:21" x14ac:dyDescent="0.25">
      <c r="A158" s="85" t="s">
        <v>71</v>
      </c>
      <c r="B158" s="52">
        <f>'DAY1'!H158</f>
        <v>0</v>
      </c>
      <c r="C158" s="53">
        <f>'DAY1'!C158+'DAY2'!C158+'DAY3'!C158+'DAY4'!C158+'DAY5'!C158+'DAY6'!C158+'DAY7'!C158+'DAY8'!C158+'DAY9'!C158+'DAY10'!C158+'DAY11'!C158+'DAY12'!C158+'DAY13'!C158+'DAY14'!C158+'DAY15'!C158+'DAY16'!C158+'DAY17'!C158+'DAY18'!C158+'DAY19'!C158+'DAY20'!C158+'DAY21'!C158+'DAY22'!C158+'DAY23'!C158+'DAY24'!C158+'DAY25'!C158+'DAY26'!C158+'DAY27'!C158+'DAY28'!C158+'DAY29'!C158+'DAY30'!C158</f>
        <v>0</v>
      </c>
      <c r="D158" s="54">
        <f>'DAY1'!D158+'DAY2'!D158+'DAY3'!D158+'DAY4'!D158+'DAY5'!D158+'DAY6'!D158+'DAY7'!D158+'DAY8'!D158+'DAY9'!D158+'DAY10'!D158+'DAY11'!D158+'DAY12'!D158+'DAY13'!D158+'DAY14'!D158+'DAY15'!D158+'DAY16'!D158+'DAY17'!D158+'DAY18'!D158+'DAY19'!D158+'DAY20'!D158+'DAY21'!D158+'DAY22'!D158+'DAY23'!D158+'DAY24'!D158+'DAY25'!D158+'DAY26'!D158+'DAY27'!D158+'DAY28'!D158+'DAY29'!D158+'DAY30'!D158</f>
        <v>0</v>
      </c>
      <c r="E158" s="55">
        <f>'DAY1'!E158+'DAY2'!E158+'DAY3'!E158+'DAY4'!E158+'DAY5'!E158+'DAY6'!E158+'DAY7'!E158+'DAY8'!E158+'DAY9'!E158+'DAY10'!E158+'DAY11'!E158+'DAY12'!E158+'DAY13'!E158+'DAY14'!E158+'DAY15'!E158+'DAY16'!E158+'DAY17'!E158+'DAY18'!E158+'DAY19'!E158+'DAY20'!E158+'DAY21'!E158+'DAY22'!E158+'DAY23'!E158+'DAY24'!E158+'DAY25'!E158+'DAY26'!E158+'DAY27'!E158+'DAY28'!E158+'DAY29'!E158+'DAY30'!E158</f>
        <v>0</v>
      </c>
      <c r="F158" s="52">
        <f>'DAY1'!F158+'DAY2'!F158+'DAY3'!F158+'DAY4'!F158+'DAY5'!F158+'DAY6'!F158+'DAY7'!F158+'DAY8'!F158+'DAY9'!F158+'DAY10'!F158+'DAY11'!F158+'DAY12'!F158+'DAY13'!F158+'DAY14'!F158+'DAY15'!F158+'DAY16'!F158+'DAY17'!F158+'DAY18'!F158+'DAY19'!F158+'DAY20'!F158+'DAY21'!F158+'DAY22'!F158+'DAY23'!F158+'DAY24'!F158+'DAY25'!F158+'DAY26'!F158+'DAY27'!F158+'DAY28'!F158+'DAY29'!F158+'DAY30'!F158</f>
        <v>0</v>
      </c>
      <c r="G158" s="276">
        <f>'DAY1'!G158+'DAY2'!G158+'DAY3'!G158+'DAY4'!G158+'DAY5'!G158+'DAY6'!G158+'DAY7'!G158+'DAY8'!G158+'DAY9'!G158+'DAY10'!G158+'DAY11'!G158+'DAY12'!G158+'DAY13'!G158+'DAY14'!G158+'DAY15'!G158+'DAY16'!G158+'DAY17'!G158+'DAY18'!G158+'DAY19'!G158+'DAY20'!G158+'DAY21'!G158+'DAY22'!G158+'DAY23'!G158+'DAY24'!G158+'DAY25'!G158+'DAY26'!G158+'DAY27'!G158+'DAY28'!G158+'DAY29'!G158+'DAY30'!G158</f>
        <v>0</v>
      </c>
      <c r="H158" s="54">
        <f>+(Table134[[#This Row],[OPENING ]]+Table134[[#This Row],[RECEIPTS]]+Table134[[#This Row],[RETURNS]])-(Table134[[#This Row],[ISSUES]]+Table134[[#This Row],[EXCHANGED]]+Table134[[#This Row],[SALES]])</f>
        <v>0</v>
      </c>
      <c r="I158" s="53">
        <v>0</v>
      </c>
      <c r="J158" s="58">
        <f>+Table134[[#This Row],[PHYSICAL]]-Table134[[#This Row],[THEORETICAL]]</f>
        <v>0</v>
      </c>
      <c r="K158" s="53">
        <f>+Table134[[#This Row],[RECEIPTS]]</f>
        <v>0</v>
      </c>
      <c r="L158" s="54">
        <f>+Table134[[#This Row],[RETURNS]]</f>
        <v>0</v>
      </c>
      <c r="M158" s="55">
        <f>+Table134[[#This Row],[EXCHANGED]]</f>
        <v>0</v>
      </c>
      <c r="N158" s="52">
        <f>+Table134[[#This Row],[SALES]]</f>
        <v>0</v>
      </c>
      <c r="O158" s="276">
        <f>+Table134[[#This Row],[ISSUES]]</f>
        <v>0</v>
      </c>
      <c r="P158" s="53">
        <f>Table134[[#This Row],[RECEIPTS TO]]/30</f>
        <v>0</v>
      </c>
      <c r="Q158" s="54">
        <f>+Table134[[#This Row],[RETURNS ]]/30</f>
        <v>0</v>
      </c>
      <c r="R158" s="55">
        <f>+Table134[[#This Row],[EXCHANGED TO]]/30</f>
        <v>0</v>
      </c>
      <c r="S158" s="52">
        <f>+Table134[[#This Row],[SALES TO]]/30</f>
        <v>0</v>
      </c>
      <c r="T158" s="276">
        <f>+Table134[[#This Row],[ISSUES TO]]/30</f>
        <v>0</v>
      </c>
      <c r="U158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59" spans="1:21" x14ac:dyDescent="0.25">
      <c r="A159" s="86" t="s">
        <v>72</v>
      </c>
      <c r="B159" s="52">
        <f>'DAY1'!H159</f>
        <v>0</v>
      </c>
      <c r="C159" s="53">
        <f>'DAY1'!C159+'DAY2'!C159+'DAY3'!C159+'DAY4'!C159+'DAY5'!C159+'DAY6'!C159+'DAY7'!C159+'DAY8'!C159+'DAY9'!C159+'DAY10'!C159+'DAY11'!C159+'DAY12'!C159+'DAY13'!C159+'DAY14'!C159+'DAY15'!C159+'DAY16'!C159+'DAY17'!C159+'DAY18'!C159+'DAY19'!C159+'DAY20'!C159+'DAY21'!C159+'DAY22'!C159+'DAY23'!C159+'DAY24'!C159+'DAY25'!C159+'DAY26'!C159+'DAY27'!C159+'DAY28'!C159+'DAY29'!C159+'DAY30'!C159</f>
        <v>0</v>
      </c>
      <c r="D159" s="54">
        <f>'DAY1'!D159+'DAY2'!D159+'DAY3'!D159+'DAY4'!D159+'DAY5'!D159+'DAY6'!D159+'DAY7'!D159+'DAY8'!D159+'DAY9'!D159+'DAY10'!D159+'DAY11'!D159+'DAY12'!D159+'DAY13'!D159+'DAY14'!D159+'DAY15'!D159+'DAY16'!D159+'DAY17'!D159+'DAY18'!D159+'DAY19'!D159+'DAY20'!D159+'DAY21'!D159+'DAY22'!D159+'DAY23'!D159+'DAY24'!D159+'DAY25'!D159+'DAY26'!D159+'DAY27'!D159+'DAY28'!D159+'DAY29'!D159+'DAY30'!D159</f>
        <v>0</v>
      </c>
      <c r="E159" s="55">
        <f>'DAY1'!E159+'DAY2'!E159+'DAY3'!E159+'DAY4'!E159+'DAY5'!E159+'DAY6'!E159+'DAY7'!E159+'DAY8'!E159+'DAY9'!E159+'DAY10'!E159+'DAY11'!E159+'DAY12'!E159+'DAY13'!E159+'DAY14'!E159+'DAY15'!E159+'DAY16'!E159+'DAY17'!E159+'DAY18'!E159+'DAY19'!E159+'DAY20'!E159+'DAY21'!E159+'DAY22'!E159+'DAY23'!E159+'DAY24'!E159+'DAY25'!E159+'DAY26'!E159+'DAY27'!E159+'DAY28'!E159+'DAY29'!E159+'DAY30'!E159</f>
        <v>0</v>
      </c>
      <c r="F159" s="52">
        <f>'DAY1'!F159+'DAY2'!F159+'DAY3'!F159+'DAY4'!F159+'DAY5'!F159+'DAY6'!F159+'DAY7'!F159+'DAY8'!F159+'DAY9'!F159+'DAY10'!F159+'DAY11'!F159+'DAY12'!F159+'DAY13'!F159+'DAY14'!F159+'DAY15'!F159+'DAY16'!F159+'DAY17'!F159+'DAY18'!F159+'DAY19'!F159+'DAY20'!F159+'DAY21'!F159+'DAY22'!F159+'DAY23'!F159+'DAY24'!F159+'DAY25'!F159+'DAY26'!F159+'DAY27'!F159+'DAY28'!F159+'DAY29'!F159+'DAY30'!F159</f>
        <v>0</v>
      </c>
      <c r="G159" s="276">
        <f>'DAY1'!G159+'DAY2'!G159+'DAY3'!G159+'DAY4'!G159+'DAY5'!G159+'DAY6'!G159+'DAY7'!G159+'DAY8'!G159+'DAY9'!G159+'DAY10'!G159+'DAY11'!G159+'DAY12'!G159+'DAY13'!G159+'DAY14'!G159+'DAY15'!G159+'DAY16'!G159+'DAY17'!G159+'DAY18'!G159+'DAY19'!G159+'DAY20'!G159+'DAY21'!G159+'DAY22'!G159+'DAY23'!G159+'DAY24'!G159+'DAY25'!G159+'DAY26'!G159+'DAY27'!G159+'DAY28'!G159+'DAY29'!G159+'DAY30'!G159</f>
        <v>0</v>
      </c>
      <c r="H159" s="54">
        <f>+(Table134[[#This Row],[OPENING ]]+Table134[[#This Row],[RECEIPTS]]+Table134[[#This Row],[RETURNS]])-(Table134[[#This Row],[ISSUES]]+Table134[[#This Row],[EXCHANGED]]+Table134[[#This Row],[SALES]])</f>
        <v>0</v>
      </c>
      <c r="I159" s="53">
        <v>0</v>
      </c>
      <c r="J159" s="58">
        <f>+Table134[[#This Row],[PHYSICAL]]-Table134[[#This Row],[THEORETICAL]]</f>
        <v>0</v>
      </c>
      <c r="K159" s="53">
        <f>+Table134[[#This Row],[RECEIPTS]]</f>
        <v>0</v>
      </c>
      <c r="L159" s="54">
        <f>+Table134[[#This Row],[RETURNS]]</f>
        <v>0</v>
      </c>
      <c r="M159" s="55">
        <f>+Table134[[#This Row],[EXCHANGED]]</f>
        <v>0</v>
      </c>
      <c r="N159" s="52">
        <f>+Table134[[#This Row],[SALES]]</f>
        <v>0</v>
      </c>
      <c r="O159" s="276">
        <f>+Table134[[#This Row],[ISSUES]]</f>
        <v>0</v>
      </c>
      <c r="P159" s="53">
        <f>Table134[[#This Row],[RECEIPTS TO]]/30</f>
        <v>0</v>
      </c>
      <c r="Q159" s="54">
        <f>+Table134[[#This Row],[RETURNS ]]/30</f>
        <v>0</v>
      </c>
      <c r="R159" s="55">
        <f>+Table134[[#This Row],[EXCHANGED TO]]/30</f>
        <v>0</v>
      </c>
      <c r="S159" s="52">
        <f>+Table134[[#This Row],[SALES TO]]/30</f>
        <v>0</v>
      </c>
      <c r="T159" s="276">
        <f>+Table134[[#This Row],[ISSUES TO]]/30</f>
        <v>0</v>
      </c>
      <c r="U159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60" spans="1:21" x14ac:dyDescent="0.25">
      <c r="A160" s="86" t="s">
        <v>73</v>
      </c>
      <c r="B160" s="52">
        <f>'DAY1'!H160</f>
        <v>0</v>
      </c>
      <c r="C160" s="53">
        <f>'DAY1'!C160+'DAY2'!C160+'DAY3'!C160+'DAY4'!C160+'DAY5'!C160+'DAY6'!C160+'DAY7'!C160+'DAY8'!C160+'DAY9'!C160+'DAY10'!C160+'DAY11'!C160+'DAY12'!C160+'DAY13'!C160+'DAY14'!C160+'DAY15'!C160+'DAY16'!C160+'DAY17'!C160+'DAY18'!C160+'DAY19'!C160+'DAY20'!C160+'DAY21'!C160+'DAY22'!C160+'DAY23'!C160+'DAY24'!C160+'DAY25'!C160+'DAY26'!C160+'DAY27'!C160+'DAY28'!C160+'DAY29'!C160+'DAY30'!C160</f>
        <v>0</v>
      </c>
      <c r="D160" s="54">
        <f>'DAY1'!D160+'DAY2'!D160+'DAY3'!D160+'DAY4'!D160+'DAY5'!D160+'DAY6'!D160+'DAY7'!D160+'DAY8'!D160+'DAY9'!D160+'DAY10'!D160+'DAY11'!D160+'DAY12'!D160+'DAY13'!D160+'DAY14'!D160+'DAY15'!D160+'DAY16'!D160+'DAY17'!D160+'DAY18'!D160+'DAY19'!D160+'DAY20'!D160+'DAY21'!D160+'DAY22'!D160+'DAY23'!D160+'DAY24'!D160+'DAY25'!D160+'DAY26'!D160+'DAY27'!D160+'DAY28'!D160+'DAY29'!D160+'DAY30'!D160</f>
        <v>0</v>
      </c>
      <c r="E160" s="55">
        <f>'DAY1'!E160+'DAY2'!E160+'DAY3'!E160+'DAY4'!E160+'DAY5'!E160+'DAY6'!E160+'DAY7'!E160+'DAY8'!E160+'DAY9'!E160+'DAY10'!E160+'DAY11'!E160+'DAY12'!E160+'DAY13'!E160+'DAY14'!E160+'DAY15'!E160+'DAY16'!E160+'DAY17'!E160+'DAY18'!E160+'DAY19'!E160+'DAY20'!E160+'DAY21'!E160+'DAY22'!E160+'DAY23'!E160+'DAY24'!E160+'DAY25'!E160+'DAY26'!E160+'DAY27'!E160+'DAY28'!E160+'DAY29'!E160+'DAY30'!E160</f>
        <v>0</v>
      </c>
      <c r="F160" s="52">
        <f>'DAY1'!F160+'DAY2'!F160+'DAY3'!F160+'DAY4'!F160+'DAY5'!F160+'DAY6'!F160+'DAY7'!F160+'DAY8'!F160+'DAY9'!F160+'DAY10'!F160+'DAY11'!F160+'DAY12'!F160+'DAY13'!F160+'DAY14'!F160+'DAY15'!F160+'DAY16'!F160+'DAY17'!F160+'DAY18'!F160+'DAY19'!F160+'DAY20'!F160+'DAY21'!F160+'DAY22'!F160+'DAY23'!F160+'DAY24'!F160+'DAY25'!F160+'DAY26'!F160+'DAY27'!F160+'DAY28'!F160+'DAY29'!F160+'DAY30'!F160</f>
        <v>0</v>
      </c>
      <c r="G160" s="276">
        <f>'DAY1'!G160+'DAY2'!G160+'DAY3'!G160+'DAY4'!G160+'DAY5'!G160+'DAY6'!G160+'DAY7'!G160+'DAY8'!G160+'DAY9'!G160+'DAY10'!G160+'DAY11'!G160+'DAY12'!G160+'DAY13'!G160+'DAY14'!G160+'DAY15'!G160+'DAY16'!G160+'DAY17'!G160+'DAY18'!G160+'DAY19'!G160+'DAY20'!G160+'DAY21'!G160+'DAY22'!G160+'DAY23'!G160+'DAY24'!G160+'DAY25'!G160+'DAY26'!G160+'DAY27'!G160+'DAY28'!G160+'DAY29'!G160+'DAY30'!G160</f>
        <v>0</v>
      </c>
      <c r="H160" s="54">
        <f>+(Table134[[#This Row],[OPENING ]]+Table134[[#This Row],[RECEIPTS]]+Table134[[#This Row],[RETURNS]])-(Table134[[#This Row],[ISSUES]]+Table134[[#This Row],[EXCHANGED]]+Table134[[#This Row],[SALES]])</f>
        <v>0</v>
      </c>
      <c r="I160" s="53">
        <v>0</v>
      </c>
      <c r="J160" s="58">
        <f>+Table134[[#This Row],[PHYSICAL]]-Table134[[#This Row],[THEORETICAL]]</f>
        <v>0</v>
      </c>
      <c r="K160" s="53">
        <f>+Table134[[#This Row],[RECEIPTS]]</f>
        <v>0</v>
      </c>
      <c r="L160" s="54">
        <f>+Table134[[#This Row],[RETURNS]]</f>
        <v>0</v>
      </c>
      <c r="M160" s="55">
        <f>+Table134[[#This Row],[EXCHANGED]]</f>
        <v>0</v>
      </c>
      <c r="N160" s="52">
        <f>+Table134[[#This Row],[SALES]]</f>
        <v>0</v>
      </c>
      <c r="O160" s="276">
        <f>+Table134[[#This Row],[ISSUES]]</f>
        <v>0</v>
      </c>
      <c r="P160" s="53">
        <f>Table134[[#This Row],[RECEIPTS TO]]/30</f>
        <v>0</v>
      </c>
      <c r="Q160" s="54">
        <f>+Table134[[#This Row],[RETURNS ]]/30</f>
        <v>0</v>
      </c>
      <c r="R160" s="55">
        <f>+Table134[[#This Row],[EXCHANGED TO]]/30</f>
        <v>0</v>
      </c>
      <c r="S160" s="52">
        <f>+Table134[[#This Row],[SALES TO]]/30</f>
        <v>0</v>
      </c>
      <c r="T160" s="276">
        <f>+Table134[[#This Row],[ISSUES TO]]/30</f>
        <v>0</v>
      </c>
      <c r="U160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61" spans="1:21" x14ac:dyDescent="0.25">
      <c r="A161" s="87" t="s">
        <v>74</v>
      </c>
      <c r="B161" s="52">
        <f>'DAY1'!H161</f>
        <v>562</v>
      </c>
      <c r="C161" s="53">
        <f>'DAY1'!C161+'DAY2'!C161+'DAY3'!C161+'DAY4'!C161+'DAY5'!C161+'DAY6'!C161+'DAY7'!C161+'DAY8'!C161+'DAY9'!C161+'DAY10'!C161+'DAY11'!C161+'DAY12'!C161+'DAY13'!C161+'DAY14'!C161+'DAY15'!C161+'DAY16'!C161+'DAY17'!C161+'DAY18'!C161+'DAY19'!C161+'DAY20'!C161+'DAY21'!C161+'DAY22'!C161+'DAY23'!C161+'DAY24'!C161+'DAY25'!C161+'DAY26'!C161+'DAY27'!C161+'DAY28'!C161+'DAY29'!C161+'DAY30'!C161</f>
        <v>0</v>
      </c>
      <c r="D161" s="54">
        <f>'DAY1'!D161+'DAY2'!D161+'DAY3'!D161+'DAY4'!D161+'DAY5'!D161+'DAY6'!D161+'DAY7'!D161+'DAY8'!D161+'DAY9'!D161+'DAY10'!D161+'DAY11'!D161+'DAY12'!D161+'DAY13'!D161+'DAY14'!D161+'DAY15'!D161+'DAY16'!D161+'DAY17'!D161+'DAY18'!D161+'DAY19'!D161+'DAY20'!D161+'DAY21'!D161+'DAY22'!D161+'DAY23'!D161+'DAY24'!D161+'DAY25'!D161+'DAY26'!D161+'DAY27'!D161+'DAY28'!D161+'DAY29'!D161+'DAY30'!D161</f>
        <v>0</v>
      </c>
      <c r="E161" s="55">
        <f>'DAY1'!E161+'DAY2'!E161+'DAY3'!E161+'DAY4'!E161+'DAY5'!E161+'DAY6'!E161+'DAY7'!E161+'DAY8'!E161+'DAY9'!E161+'DAY10'!E161+'DAY11'!E161+'DAY12'!E161+'DAY13'!E161+'DAY14'!E161+'DAY15'!E161+'DAY16'!E161+'DAY17'!E161+'DAY18'!E161+'DAY19'!E161+'DAY20'!E161+'DAY21'!E161+'DAY22'!E161+'DAY23'!E161+'DAY24'!E161+'DAY25'!E161+'DAY26'!E161+'DAY27'!E161+'DAY28'!E161+'DAY29'!E161+'DAY30'!E161</f>
        <v>0</v>
      </c>
      <c r="F161" s="52">
        <f>'DAY1'!F161+'DAY2'!F161+'DAY3'!F161+'DAY4'!F161+'DAY5'!F161+'DAY6'!F161+'DAY7'!F161+'DAY8'!F161+'DAY9'!F161+'DAY10'!F161+'DAY11'!F161+'DAY12'!F161+'DAY13'!F161+'DAY14'!F161+'DAY15'!F161+'DAY16'!F161+'DAY17'!F161+'DAY18'!F161+'DAY19'!F161+'DAY20'!F161+'DAY21'!F161+'DAY22'!F161+'DAY23'!F161+'DAY24'!F161+'DAY25'!F161+'DAY26'!F161+'DAY27'!F161+'DAY28'!F161+'DAY29'!F161+'DAY30'!F161</f>
        <v>0</v>
      </c>
      <c r="G161" s="276">
        <f>'DAY1'!G161+'DAY2'!G161+'DAY3'!G161+'DAY4'!G161+'DAY5'!G161+'DAY6'!G161+'DAY7'!G161+'DAY8'!G161+'DAY9'!G161+'DAY10'!G161+'DAY11'!G161+'DAY12'!G161+'DAY13'!G161+'DAY14'!G161+'DAY15'!G161+'DAY16'!G161+'DAY17'!G161+'DAY18'!G161+'DAY19'!G161+'DAY20'!G161+'DAY21'!G161+'DAY22'!G161+'DAY23'!G161+'DAY24'!G161+'DAY25'!G161+'DAY26'!G161+'DAY27'!G161+'DAY28'!G161+'DAY29'!G161+'DAY30'!G161</f>
        <v>0</v>
      </c>
      <c r="H161" s="54">
        <f>+(Table134[[#This Row],[OPENING ]]+Table134[[#This Row],[RECEIPTS]]+Table134[[#This Row],[RETURNS]])-(Table134[[#This Row],[ISSUES]]+Table134[[#This Row],[EXCHANGED]]+Table134[[#This Row],[SALES]])</f>
        <v>562</v>
      </c>
      <c r="I161" s="53">
        <v>0</v>
      </c>
      <c r="J161" s="58">
        <f>+Table134[[#This Row],[PHYSICAL]]-Table134[[#This Row],[THEORETICAL]]</f>
        <v>-562</v>
      </c>
      <c r="K161" s="53">
        <f>+Table134[[#This Row],[RECEIPTS]]</f>
        <v>0</v>
      </c>
      <c r="L161" s="54">
        <f>+Table134[[#This Row],[RETURNS]]</f>
        <v>0</v>
      </c>
      <c r="M161" s="55">
        <f>+Table134[[#This Row],[EXCHANGED]]</f>
        <v>0</v>
      </c>
      <c r="N161" s="52">
        <f>+Table134[[#This Row],[SALES]]</f>
        <v>0</v>
      </c>
      <c r="O161" s="276">
        <f>+Table134[[#This Row],[ISSUES]]</f>
        <v>0</v>
      </c>
      <c r="P161" s="53">
        <f>Table134[[#This Row],[RECEIPTS TO]]/30</f>
        <v>0</v>
      </c>
      <c r="Q161" s="54">
        <f>+Table134[[#This Row],[RETURNS ]]/30</f>
        <v>0</v>
      </c>
      <c r="R161" s="55">
        <f>+Table134[[#This Row],[EXCHANGED TO]]/30</f>
        <v>0</v>
      </c>
      <c r="S161" s="52">
        <f>+Table134[[#This Row],[SALES TO]]/30</f>
        <v>0</v>
      </c>
      <c r="T161" s="276">
        <f>+Table134[[#This Row],[ISSUES TO]]/30</f>
        <v>0</v>
      </c>
      <c r="U161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62" spans="1:21" x14ac:dyDescent="0.25">
      <c r="A162" s="88" t="s">
        <v>75</v>
      </c>
      <c r="B162" s="52">
        <f>'DAY1'!H162</f>
        <v>0</v>
      </c>
      <c r="C162" s="53">
        <f>'DAY1'!C162+'DAY2'!C162+'DAY3'!C162+'DAY4'!C162+'DAY5'!C162+'DAY6'!C162+'DAY7'!C162+'DAY8'!C162+'DAY9'!C162+'DAY10'!C162+'DAY11'!C162+'DAY12'!C162+'DAY13'!C162+'DAY14'!C162+'DAY15'!C162+'DAY16'!C162+'DAY17'!C162+'DAY18'!C162+'DAY19'!C162+'DAY20'!C162+'DAY21'!C162+'DAY22'!C162+'DAY23'!C162+'DAY24'!C162+'DAY25'!C162+'DAY26'!C162+'DAY27'!C162+'DAY28'!C162+'DAY29'!C162+'DAY30'!C162</f>
        <v>0</v>
      </c>
      <c r="D162" s="54">
        <f>'DAY1'!D162+'DAY2'!D162+'DAY3'!D162+'DAY4'!D162+'DAY5'!D162+'DAY6'!D162+'DAY7'!D162+'DAY8'!D162+'DAY9'!D162+'DAY10'!D162+'DAY11'!D162+'DAY12'!D162+'DAY13'!D162+'DAY14'!D162+'DAY15'!D162+'DAY16'!D162+'DAY17'!D162+'DAY18'!D162+'DAY19'!D162+'DAY20'!D162+'DAY21'!D162+'DAY22'!D162+'DAY23'!D162+'DAY24'!D162+'DAY25'!D162+'DAY26'!D162+'DAY27'!D162+'DAY28'!D162+'DAY29'!D162+'DAY30'!D162</f>
        <v>0</v>
      </c>
      <c r="E162" s="55">
        <f>'DAY1'!E162+'DAY2'!E162+'DAY3'!E162+'DAY4'!E162+'DAY5'!E162+'DAY6'!E162+'DAY7'!E162+'DAY8'!E162+'DAY9'!E162+'DAY10'!E162+'DAY11'!E162+'DAY12'!E162+'DAY13'!E162+'DAY14'!E162+'DAY15'!E162+'DAY16'!E162+'DAY17'!E162+'DAY18'!E162+'DAY19'!E162+'DAY20'!E162+'DAY21'!E162+'DAY22'!E162+'DAY23'!E162+'DAY24'!E162+'DAY25'!E162+'DAY26'!E162+'DAY27'!E162+'DAY28'!E162+'DAY29'!E162+'DAY30'!E162</f>
        <v>0</v>
      </c>
      <c r="F162" s="52">
        <f>'DAY1'!F162+'DAY2'!F162+'DAY3'!F162+'DAY4'!F162+'DAY5'!F162+'DAY6'!F162+'DAY7'!F162+'DAY8'!F162+'DAY9'!F162+'DAY10'!F162+'DAY11'!F162+'DAY12'!F162+'DAY13'!F162+'DAY14'!F162+'DAY15'!F162+'DAY16'!F162+'DAY17'!F162+'DAY18'!F162+'DAY19'!F162+'DAY20'!F162+'DAY21'!F162+'DAY22'!F162+'DAY23'!F162+'DAY24'!F162+'DAY25'!F162+'DAY26'!F162+'DAY27'!F162+'DAY28'!F162+'DAY29'!F162+'DAY30'!F162</f>
        <v>0</v>
      </c>
      <c r="G162" s="276">
        <f>'DAY1'!G162+'DAY2'!G162+'DAY3'!G162+'DAY4'!G162+'DAY5'!G162+'DAY6'!G162+'DAY7'!G162+'DAY8'!G162+'DAY9'!G162+'DAY10'!G162+'DAY11'!G162+'DAY12'!G162+'DAY13'!G162+'DAY14'!G162+'DAY15'!G162+'DAY16'!G162+'DAY17'!G162+'DAY18'!G162+'DAY19'!G162+'DAY20'!G162+'DAY21'!G162+'DAY22'!G162+'DAY23'!G162+'DAY24'!G162+'DAY25'!G162+'DAY26'!G162+'DAY27'!G162+'DAY28'!G162+'DAY29'!G162+'DAY30'!G162</f>
        <v>0</v>
      </c>
      <c r="H162" s="54">
        <f>+(Table134[[#This Row],[OPENING ]]+Table134[[#This Row],[RECEIPTS]]+Table134[[#This Row],[RETURNS]])-(Table134[[#This Row],[ISSUES]]+Table134[[#This Row],[EXCHANGED]]+Table134[[#This Row],[SALES]])</f>
        <v>0</v>
      </c>
      <c r="I162" s="53">
        <v>0</v>
      </c>
      <c r="J162" s="58">
        <f>+Table134[[#This Row],[PHYSICAL]]-Table134[[#This Row],[THEORETICAL]]</f>
        <v>0</v>
      </c>
      <c r="K162" s="53">
        <f>+Table134[[#This Row],[RECEIPTS]]</f>
        <v>0</v>
      </c>
      <c r="L162" s="54">
        <f>+Table134[[#This Row],[RETURNS]]</f>
        <v>0</v>
      </c>
      <c r="M162" s="55">
        <f>+Table134[[#This Row],[EXCHANGED]]</f>
        <v>0</v>
      </c>
      <c r="N162" s="52">
        <f>+Table134[[#This Row],[SALES]]</f>
        <v>0</v>
      </c>
      <c r="O162" s="276">
        <f>+Table134[[#This Row],[ISSUES]]</f>
        <v>0</v>
      </c>
      <c r="P162" s="53">
        <f>Table134[[#This Row],[RECEIPTS TO]]/30</f>
        <v>0</v>
      </c>
      <c r="Q162" s="54">
        <f>+Table134[[#This Row],[RETURNS ]]/30</f>
        <v>0</v>
      </c>
      <c r="R162" s="55">
        <f>+Table134[[#This Row],[EXCHANGED TO]]/30</f>
        <v>0</v>
      </c>
      <c r="S162" s="52">
        <f>+Table134[[#This Row],[SALES TO]]/30</f>
        <v>0</v>
      </c>
      <c r="T162" s="276">
        <f>+Table134[[#This Row],[ISSUES TO]]/30</f>
        <v>0</v>
      </c>
      <c r="U162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63" spans="1:21" x14ac:dyDescent="0.25">
      <c r="A163" s="88" t="s">
        <v>76</v>
      </c>
      <c r="B163" s="52">
        <f>'DAY1'!H163</f>
        <v>0</v>
      </c>
      <c r="C163" s="53">
        <f>'DAY1'!C163+'DAY2'!C163+'DAY3'!C163+'DAY4'!C163+'DAY5'!C163+'DAY6'!C163+'DAY7'!C163+'DAY8'!C163+'DAY9'!C163+'DAY10'!C163+'DAY11'!C163+'DAY12'!C163+'DAY13'!C163+'DAY14'!C163+'DAY15'!C163+'DAY16'!C163+'DAY17'!C163+'DAY18'!C163+'DAY19'!C163+'DAY20'!C163+'DAY21'!C163+'DAY22'!C163+'DAY23'!C163+'DAY24'!C163+'DAY25'!C163+'DAY26'!C163+'DAY27'!C163+'DAY28'!C163+'DAY29'!C163+'DAY30'!C163</f>
        <v>0</v>
      </c>
      <c r="D163" s="54">
        <f>'DAY1'!D163+'DAY2'!D163+'DAY3'!D163+'DAY4'!D163+'DAY5'!D163+'DAY6'!D163+'DAY7'!D163+'DAY8'!D163+'DAY9'!D163+'DAY10'!D163+'DAY11'!D163+'DAY12'!D163+'DAY13'!D163+'DAY14'!D163+'DAY15'!D163+'DAY16'!D163+'DAY17'!D163+'DAY18'!D163+'DAY19'!D163+'DAY20'!D163+'DAY21'!D163+'DAY22'!D163+'DAY23'!D163+'DAY24'!D163+'DAY25'!D163+'DAY26'!D163+'DAY27'!D163+'DAY28'!D163+'DAY29'!D163+'DAY30'!D163</f>
        <v>0</v>
      </c>
      <c r="E163" s="55">
        <f>'DAY1'!E163+'DAY2'!E163+'DAY3'!E163+'DAY4'!E163+'DAY5'!E163+'DAY6'!E163+'DAY7'!E163+'DAY8'!E163+'DAY9'!E163+'DAY10'!E163+'DAY11'!E163+'DAY12'!E163+'DAY13'!E163+'DAY14'!E163+'DAY15'!E163+'DAY16'!E163+'DAY17'!E163+'DAY18'!E163+'DAY19'!E163+'DAY20'!E163+'DAY21'!E163+'DAY22'!E163+'DAY23'!E163+'DAY24'!E163+'DAY25'!E163+'DAY26'!E163+'DAY27'!E163+'DAY28'!E163+'DAY29'!E163+'DAY30'!E163</f>
        <v>0</v>
      </c>
      <c r="F163" s="52">
        <f>'DAY1'!F163+'DAY2'!F163+'DAY3'!F163+'DAY4'!F163+'DAY5'!F163+'DAY6'!F163+'DAY7'!F163+'DAY8'!F163+'DAY9'!F163+'DAY10'!F163+'DAY11'!F163+'DAY12'!F163+'DAY13'!F163+'DAY14'!F163+'DAY15'!F163+'DAY16'!F163+'DAY17'!F163+'DAY18'!F163+'DAY19'!F163+'DAY20'!F163+'DAY21'!F163+'DAY22'!F163+'DAY23'!F163+'DAY24'!F163+'DAY25'!F163+'DAY26'!F163+'DAY27'!F163+'DAY28'!F163+'DAY29'!F163+'DAY30'!F163</f>
        <v>0</v>
      </c>
      <c r="G163" s="276">
        <f>'DAY1'!G163+'DAY2'!G163+'DAY3'!G163+'DAY4'!G163+'DAY5'!G163+'DAY6'!G163+'DAY7'!G163+'DAY8'!G163+'DAY9'!G163+'DAY10'!G163+'DAY11'!G163+'DAY12'!G163+'DAY13'!G163+'DAY14'!G163+'DAY15'!G163+'DAY16'!G163+'DAY17'!G163+'DAY18'!G163+'DAY19'!G163+'DAY20'!G163+'DAY21'!G163+'DAY22'!G163+'DAY23'!G163+'DAY24'!G163+'DAY25'!G163+'DAY26'!G163+'DAY27'!G163+'DAY28'!G163+'DAY29'!G163+'DAY30'!G163</f>
        <v>0</v>
      </c>
      <c r="H163" s="54">
        <f>+(Table134[[#This Row],[OPENING ]]+Table134[[#This Row],[RECEIPTS]]+Table134[[#This Row],[RETURNS]])-(Table134[[#This Row],[ISSUES]]+Table134[[#This Row],[EXCHANGED]]+Table134[[#This Row],[SALES]])</f>
        <v>0</v>
      </c>
      <c r="I163" s="53">
        <v>0</v>
      </c>
      <c r="J163" s="58">
        <f>+Table134[[#This Row],[PHYSICAL]]-Table134[[#This Row],[THEORETICAL]]</f>
        <v>0</v>
      </c>
      <c r="K163" s="53">
        <f>+Table134[[#This Row],[RECEIPTS]]</f>
        <v>0</v>
      </c>
      <c r="L163" s="54">
        <f>+Table134[[#This Row],[RETURNS]]</f>
        <v>0</v>
      </c>
      <c r="M163" s="55">
        <f>+Table134[[#This Row],[EXCHANGED]]</f>
        <v>0</v>
      </c>
      <c r="N163" s="52">
        <f>+Table134[[#This Row],[SALES]]</f>
        <v>0</v>
      </c>
      <c r="O163" s="276">
        <f>+Table134[[#This Row],[ISSUES]]</f>
        <v>0</v>
      </c>
      <c r="P163" s="53">
        <f>Table134[[#This Row],[RECEIPTS TO]]/30</f>
        <v>0</v>
      </c>
      <c r="Q163" s="54">
        <f>+Table134[[#This Row],[RETURNS ]]/30</f>
        <v>0</v>
      </c>
      <c r="R163" s="55">
        <f>+Table134[[#This Row],[EXCHANGED TO]]/30</f>
        <v>0</v>
      </c>
      <c r="S163" s="52">
        <f>+Table134[[#This Row],[SALES TO]]/30</f>
        <v>0</v>
      </c>
      <c r="T163" s="276">
        <f>+Table134[[#This Row],[ISSUES TO]]/30</f>
        <v>0</v>
      </c>
      <c r="U163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64" spans="1:21" x14ac:dyDescent="0.25">
      <c r="A164" s="87" t="s">
        <v>77</v>
      </c>
      <c r="B164" s="52">
        <f>'DAY1'!H164</f>
        <v>4</v>
      </c>
      <c r="C164" s="53">
        <f>'DAY1'!C164+'DAY2'!C164+'DAY3'!C164+'DAY4'!C164+'DAY5'!C164+'DAY6'!C164+'DAY7'!C164+'DAY8'!C164+'DAY9'!C164+'DAY10'!C164+'DAY11'!C164+'DAY12'!C164+'DAY13'!C164+'DAY14'!C164+'DAY15'!C164+'DAY16'!C164+'DAY17'!C164+'DAY18'!C164+'DAY19'!C164+'DAY20'!C164+'DAY21'!C164+'DAY22'!C164+'DAY23'!C164+'DAY24'!C164+'DAY25'!C164+'DAY26'!C164+'DAY27'!C164+'DAY28'!C164+'DAY29'!C164+'DAY30'!C164</f>
        <v>0</v>
      </c>
      <c r="D164" s="54">
        <f>'DAY1'!D164+'DAY2'!D164+'DAY3'!D164+'DAY4'!D164+'DAY5'!D164+'DAY6'!D164+'DAY7'!D164+'DAY8'!D164+'DAY9'!D164+'DAY10'!D164+'DAY11'!D164+'DAY12'!D164+'DAY13'!D164+'DAY14'!D164+'DAY15'!D164+'DAY16'!D164+'DAY17'!D164+'DAY18'!D164+'DAY19'!D164+'DAY20'!D164+'DAY21'!D164+'DAY22'!D164+'DAY23'!D164+'DAY24'!D164+'DAY25'!D164+'DAY26'!D164+'DAY27'!D164+'DAY28'!D164+'DAY29'!D164+'DAY30'!D164</f>
        <v>0</v>
      </c>
      <c r="E164" s="55">
        <f>'DAY1'!E164+'DAY2'!E164+'DAY3'!E164+'DAY4'!E164+'DAY5'!E164+'DAY6'!E164+'DAY7'!E164+'DAY8'!E164+'DAY9'!E164+'DAY10'!E164+'DAY11'!E164+'DAY12'!E164+'DAY13'!E164+'DAY14'!E164+'DAY15'!E164+'DAY16'!E164+'DAY17'!E164+'DAY18'!E164+'DAY19'!E164+'DAY20'!E164+'DAY21'!E164+'DAY22'!E164+'DAY23'!E164+'DAY24'!E164+'DAY25'!E164+'DAY26'!E164+'DAY27'!E164+'DAY28'!E164+'DAY29'!E164+'DAY30'!E164</f>
        <v>0</v>
      </c>
      <c r="F164" s="52">
        <f>'DAY1'!F164+'DAY2'!F164+'DAY3'!F164+'DAY4'!F164+'DAY5'!F164+'DAY6'!F164+'DAY7'!F164+'DAY8'!F164+'DAY9'!F164+'DAY10'!F164+'DAY11'!F164+'DAY12'!F164+'DAY13'!F164+'DAY14'!F164+'DAY15'!F164+'DAY16'!F164+'DAY17'!F164+'DAY18'!F164+'DAY19'!F164+'DAY20'!F164+'DAY21'!F164+'DAY22'!F164+'DAY23'!F164+'DAY24'!F164+'DAY25'!F164+'DAY26'!F164+'DAY27'!F164+'DAY28'!F164+'DAY29'!F164+'DAY30'!F164</f>
        <v>0</v>
      </c>
      <c r="G164" s="276">
        <f>'DAY1'!G164+'DAY2'!G164+'DAY3'!G164+'DAY4'!G164+'DAY5'!G164+'DAY6'!G164+'DAY7'!G164+'DAY8'!G164+'DAY9'!G164+'DAY10'!G164+'DAY11'!G164+'DAY12'!G164+'DAY13'!G164+'DAY14'!G164+'DAY15'!G164+'DAY16'!G164+'DAY17'!G164+'DAY18'!G164+'DAY19'!G164+'DAY20'!G164+'DAY21'!G164+'DAY22'!G164+'DAY23'!G164+'DAY24'!G164+'DAY25'!G164+'DAY26'!G164+'DAY27'!G164+'DAY28'!G164+'DAY29'!G164+'DAY30'!G164</f>
        <v>0</v>
      </c>
      <c r="H164" s="54">
        <f>+(Table134[[#This Row],[OPENING ]]+Table134[[#This Row],[RECEIPTS]]+Table134[[#This Row],[RETURNS]])-(Table134[[#This Row],[ISSUES]]+Table134[[#This Row],[EXCHANGED]]+Table134[[#This Row],[SALES]])</f>
        <v>4</v>
      </c>
      <c r="I164" s="53">
        <v>0</v>
      </c>
      <c r="J164" s="58">
        <f>+Table134[[#This Row],[PHYSICAL]]-Table134[[#This Row],[THEORETICAL]]</f>
        <v>-4</v>
      </c>
      <c r="K164" s="53">
        <f>+Table134[[#This Row],[RECEIPTS]]</f>
        <v>0</v>
      </c>
      <c r="L164" s="54">
        <f>+Table134[[#This Row],[RETURNS]]</f>
        <v>0</v>
      </c>
      <c r="M164" s="55">
        <f>+Table134[[#This Row],[EXCHANGED]]</f>
        <v>0</v>
      </c>
      <c r="N164" s="52">
        <f>+Table134[[#This Row],[SALES]]</f>
        <v>0</v>
      </c>
      <c r="O164" s="276">
        <f>+Table134[[#This Row],[ISSUES]]</f>
        <v>0</v>
      </c>
      <c r="P164" s="53">
        <f>Table134[[#This Row],[RECEIPTS TO]]/30</f>
        <v>0</v>
      </c>
      <c r="Q164" s="54">
        <f>+Table134[[#This Row],[RETURNS ]]/30</f>
        <v>0</v>
      </c>
      <c r="R164" s="55">
        <f>+Table134[[#This Row],[EXCHANGED TO]]/30</f>
        <v>0</v>
      </c>
      <c r="S164" s="52">
        <f>+Table134[[#This Row],[SALES TO]]/30</f>
        <v>0</v>
      </c>
      <c r="T164" s="276">
        <f>+Table134[[#This Row],[ISSUES TO]]/30</f>
        <v>0</v>
      </c>
      <c r="U164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65" spans="1:21" x14ac:dyDescent="0.25">
      <c r="A165" s="109" t="s">
        <v>78</v>
      </c>
      <c r="B165" s="52">
        <f>'DAY1'!H165</f>
        <v>0</v>
      </c>
      <c r="C165" s="53">
        <f>'DAY1'!C165+'DAY2'!C165+'DAY3'!C165+'DAY4'!C165+'DAY5'!C165+'DAY6'!C165+'DAY7'!C165+'DAY8'!C165+'DAY9'!C165+'DAY10'!C165+'DAY11'!C165+'DAY12'!C165+'DAY13'!C165+'DAY14'!C165+'DAY15'!C165+'DAY16'!C165+'DAY17'!C165+'DAY18'!C165+'DAY19'!C165+'DAY20'!C165+'DAY21'!C165+'DAY22'!C165+'DAY23'!C165+'DAY24'!C165+'DAY25'!C165+'DAY26'!C165+'DAY27'!C165+'DAY28'!C165+'DAY29'!C165+'DAY30'!C165</f>
        <v>0</v>
      </c>
      <c r="D165" s="54">
        <f>'DAY1'!D165+'DAY2'!D165+'DAY3'!D165+'DAY4'!D165+'DAY5'!D165+'DAY6'!D165+'DAY7'!D165+'DAY8'!D165+'DAY9'!D165+'DAY10'!D165+'DAY11'!D165+'DAY12'!D165+'DAY13'!D165+'DAY14'!D165+'DAY15'!D165+'DAY16'!D165+'DAY17'!D165+'DAY18'!D165+'DAY19'!D165+'DAY20'!D165+'DAY21'!D165+'DAY22'!D165+'DAY23'!D165+'DAY24'!D165+'DAY25'!D165+'DAY26'!D165+'DAY27'!D165+'DAY28'!D165+'DAY29'!D165+'DAY30'!D165</f>
        <v>0</v>
      </c>
      <c r="E165" s="55">
        <f>'DAY1'!E165+'DAY2'!E165+'DAY3'!E165+'DAY4'!E165+'DAY5'!E165+'DAY6'!E165+'DAY7'!E165+'DAY8'!E165+'DAY9'!E165+'DAY10'!E165+'DAY11'!E165+'DAY12'!E165+'DAY13'!E165+'DAY14'!E165+'DAY15'!E165+'DAY16'!E165+'DAY17'!E165+'DAY18'!E165+'DAY19'!E165+'DAY20'!E165+'DAY21'!E165+'DAY22'!E165+'DAY23'!E165+'DAY24'!E165+'DAY25'!E165+'DAY26'!E165+'DAY27'!E165+'DAY28'!E165+'DAY29'!E165+'DAY30'!E165</f>
        <v>0</v>
      </c>
      <c r="F165" s="52">
        <f>'DAY1'!F165+'DAY2'!F165+'DAY3'!F165+'DAY4'!F165+'DAY5'!F165+'DAY6'!F165+'DAY7'!F165+'DAY8'!F165+'DAY9'!F165+'DAY10'!F165+'DAY11'!F165+'DAY12'!F165+'DAY13'!F165+'DAY14'!F165+'DAY15'!F165+'DAY16'!F165+'DAY17'!F165+'DAY18'!F165+'DAY19'!F165+'DAY20'!F165+'DAY21'!F165+'DAY22'!F165+'DAY23'!F165+'DAY24'!F165+'DAY25'!F165+'DAY26'!F165+'DAY27'!F165+'DAY28'!F165+'DAY29'!F165+'DAY30'!F165</f>
        <v>0</v>
      </c>
      <c r="G165" s="276">
        <f>'DAY1'!G165+'DAY2'!G165+'DAY3'!G165+'DAY4'!G165+'DAY5'!G165+'DAY6'!G165+'DAY7'!G165+'DAY8'!G165+'DAY9'!G165+'DAY10'!G165+'DAY11'!G165+'DAY12'!G165+'DAY13'!G165+'DAY14'!G165+'DAY15'!G165+'DAY16'!G165+'DAY17'!G165+'DAY18'!G165+'DAY19'!G165+'DAY20'!G165+'DAY21'!G165+'DAY22'!G165+'DAY23'!G165+'DAY24'!G165+'DAY25'!G165+'DAY26'!G165+'DAY27'!G165+'DAY28'!G165+'DAY29'!G165+'DAY30'!G165</f>
        <v>0</v>
      </c>
      <c r="H165" s="54">
        <f>+(Table134[[#This Row],[OPENING ]]+Table134[[#This Row],[RECEIPTS]]+Table134[[#This Row],[RETURNS]])-(Table134[[#This Row],[ISSUES]]+Table134[[#This Row],[EXCHANGED]]+Table134[[#This Row],[SALES]])</f>
        <v>0</v>
      </c>
      <c r="I165" s="53">
        <v>0</v>
      </c>
      <c r="J165" s="58">
        <f>+Table134[[#This Row],[PHYSICAL]]-Table134[[#This Row],[THEORETICAL]]</f>
        <v>0</v>
      </c>
      <c r="K165" s="53">
        <f>+Table134[[#This Row],[RECEIPTS]]</f>
        <v>0</v>
      </c>
      <c r="L165" s="54">
        <f>+Table134[[#This Row],[RETURNS]]</f>
        <v>0</v>
      </c>
      <c r="M165" s="55">
        <f>+Table134[[#This Row],[EXCHANGED]]</f>
        <v>0</v>
      </c>
      <c r="N165" s="52">
        <f>+Table134[[#This Row],[SALES]]</f>
        <v>0</v>
      </c>
      <c r="O165" s="276">
        <f>+Table134[[#This Row],[ISSUES]]</f>
        <v>0</v>
      </c>
      <c r="P165" s="53">
        <f>Table134[[#This Row],[RECEIPTS TO]]/30</f>
        <v>0</v>
      </c>
      <c r="Q165" s="54">
        <f>+Table134[[#This Row],[RETURNS ]]/30</f>
        <v>0</v>
      </c>
      <c r="R165" s="55">
        <f>+Table134[[#This Row],[EXCHANGED TO]]/30</f>
        <v>0</v>
      </c>
      <c r="S165" s="52">
        <f>+Table134[[#This Row],[SALES TO]]/30</f>
        <v>0</v>
      </c>
      <c r="T165" s="276">
        <f>+Table134[[#This Row],[ISSUES TO]]/30</f>
        <v>0</v>
      </c>
      <c r="U165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66" spans="1:21" x14ac:dyDescent="0.25">
      <c r="A166" s="109" t="s">
        <v>79</v>
      </c>
      <c r="B166" s="52">
        <f>'DAY1'!H166</f>
        <v>0</v>
      </c>
      <c r="C166" s="53">
        <f>'DAY1'!C166+'DAY2'!C166+'DAY3'!C166+'DAY4'!C166+'DAY5'!C166+'DAY6'!C166+'DAY7'!C166+'DAY8'!C166+'DAY9'!C166+'DAY10'!C166+'DAY11'!C166+'DAY12'!C166+'DAY13'!C166+'DAY14'!C166+'DAY15'!C166+'DAY16'!C166+'DAY17'!C166+'DAY18'!C166+'DAY19'!C166+'DAY20'!C166+'DAY21'!C166+'DAY22'!C166+'DAY23'!C166+'DAY24'!C166+'DAY25'!C166+'DAY26'!C166+'DAY27'!C166+'DAY28'!C166+'DAY29'!C166+'DAY30'!C166</f>
        <v>0</v>
      </c>
      <c r="D166" s="54">
        <f>'DAY1'!D166+'DAY2'!D166+'DAY3'!D166+'DAY4'!D166+'DAY5'!D166+'DAY6'!D166+'DAY7'!D166+'DAY8'!D166+'DAY9'!D166+'DAY10'!D166+'DAY11'!D166+'DAY12'!D166+'DAY13'!D166+'DAY14'!D166+'DAY15'!D166+'DAY16'!D166+'DAY17'!D166+'DAY18'!D166+'DAY19'!D166+'DAY20'!D166+'DAY21'!D166+'DAY22'!D166+'DAY23'!D166+'DAY24'!D166+'DAY25'!D166+'DAY26'!D166+'DAY27'!D166+'DAY28'!D166+'DAY29'!D166+'DAY30'!D166</f>
        <v>0</v>
      </c>
      <c r="E166" s="55">
        <f>'DAY1'!E166+'DAY2'!E166+'DAY3'!E166+'DAY4'!E166+'DAY5'!E166+'DAY6'!E166+'DAY7'!E166+'DAY8'!E166+'DAY9'!E166+'DAY10'!E166+'DAY11'!E166+'DAY12'!E166+'DAY13'!E166+'DAY14'!E166+'DAY15'!E166+'DAY16'!E166+'DAY17'!E166+'DAY18'!E166+'DAY19'!E166+'DAY20'!E166+'DAY21'!E166+'DAY22'!E166+'DAY23'!E166+'DAY24'!E166+'DAY25'!E166+'DAY26'!E166+'DAY27'!E166+'DAY28'!E166+'DAY29'!E166+'DAY30'!E166</f>
        <v>0</v>
      </c>
      <c r="F166" s="52">
        <f>'DAY1'!F166+'DAY2'!F166+'DAY3'!F166+'DAY4'!F166+'DAY5'!F166+'DAY6'!F166+'DAY7'!F166+'DAY8'!F166+'DAY9'!F166+'DAY10'!F166+'DAY11'!F166+'DAY12'!F166+'DAY13'!F166+'DAY14'!F166+'DAY15'!F166+'DAY16'!F166+'DAY17'!F166+'DAY18'!F166+'DAY19'!F166+'DAY20'!F166+'DAY21'!F166+'DAY22'!F166+'DAY23'!F166+'DAY24'!F166+'DAY25'!F166+'DAY26'!F166+'DAY27'!F166+'DAY28'!F166+'DAY29'!F166+'DAY30'!F166</f>
        <v>0</v>
      </c>
      <c r="G166" s="276">
        <f>'DAY1'!G166+'DAY2'!G166+'DAY3'!G166+'DAY4'!G166+'DAY5'!G166+'DAY6'!G166+'DAY7'!G166+'DAY8'!G166+'DAY9'!G166+'DAY10'!G166+'DAY11'!G166+'DAY12'!G166+'DAY13'!G166+'DAY14'!G166+'DAY15'!G166+'DAY16'!G166+'DAY17'!G166+'DAY18'!G166+'DAY19'!G166+'DAY20'!G166+'DAY21'!G166+'DAY22'!G166+'DAY23'!G166+'DAY24'!G166+'DAY25'!G166+'DAY26'!G166+'DAY27'!G166+'DAY28'!G166+'DAY29'!G166+'DAY30'!G166</f>
        <v>0</v>
      </c>
      <c r="H166" s="54">
        <f>+(Table134[[#This Row],[OPENING ]]+Table134[[#This Row],[RECEIPTS]]+Table134[[#This Row],[RETURNS]])-(Table134[[#This Row],[ISSUES]]+Table134[[#This Row],[EXCHANGED]]+Table134[[#This Row],[SALES]])</f>
        <v>0</v>
      </c>
      <c r="I166" s="53">
        <v>0</v>
      </c>
      <c r="J166" s="58">
        <f>+Table134[[#This Row],[PHYSICAL]]-Table134[[#This Row],[THEORETICAL]]</f>
        <v>0</v>
      </c>
      <c r="K166" s="53">
        <f>+Table134[[#This Row],[RECEIPTS]]</f>
        <v>0</v>
      </c>
      <c r="L166" s="54">
        <f>+Table134[[#This Row],[RETURNS]]</f>
        <v>0</v>
      </c>
      <c r="M166" s="55">
        <f>+Table134[[#This Row],[EXCHANGED]]</f>
        <v>0</v>
      </c>
      <c r="N166" s="52">
        <f>+Table134[[#This Row],[SALES]]</f>
        <v>0</v>
      </c>
      <c r="O166" s="276">
        <f>+Table134[[#This Row],[ISSUES]]</f>
        <v>0</v>
      </c>
      <c r="P166" s="53">
        <f>Table134[[#This Row],[RECEIPTS TO]]/30</f>
        <v>0</v>
      </c>
      <c r="Q166" s="54">
        <f>+Table134[[#This Row],[RETURNS ]]/30</f>
        <v>0</v>
      </c>
      <c r="R166" s="55">
        <f>+Table134[[#This Row],[EXCHANGED TO]]/30</f>
        <v>0</v>
      </c>
      <c r="S166" s="52">
        <f>+Table134[[#This Row],[SALES TO]]/30</f>
        <v>0</v>
      </c>
      <c r="T166" s="276">
        <f>+Table134[[#This Row],[ISSUES TO]]/30</f>
        <v>0</v>
      </c>
      <c r="U166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67" spans="1:21" x14ac:dyDescent="0.25">
      <c r="A167" s="109" t="s">
        <v>109</v>
      </c>
      <c r="B167" s="52">
        <f>'DAY1'!H167</f>
        <v>317.2</v>
      </c>
      <c r="C167" s="53">
        <f>'DAY1'!C167+'DAY2'!C167+'DAY3'!C167+'DAY4'!C167+'DAY5'!C167+'DAY6'!C167+'DAY7'!C167+'DAY8'!C167+'DAY9'!C167+'DAY10'!C167+'DAY11'!C167+'DAY12'!C167+'DAY13'!C167+'DAY14'!C167+'DAY15'!C167+'DAY16'!C167+'DAY17'!C167+'DAY18'!C167+'DAY19'!C167+'DAY20'!C167+'DAY21'!C167+'DAY22'!C167+'DAY23'!C167+'DAY24'!C167+'DAY25'!C167+'DAY26'!C167+'DAY27'!C167+'DAY28'!C167+'DAY29'!C167+'DAY30'!C167</f>
        <v>0</v>
      </c>
      <c r="D167" s="54">
        <f>'DAY1'!D167+'DAY2'!D167+'DAY3'!D167+'DAY4'!D167+'DAY5'!D167+'DAY6'!D167+'DAY7'!D167+'DAY8'!D167+'DAY9'!D167+'DAY10'!D167+'DAY11'!D167+'DAY12'!D167+'DAY13'!D167+'DAY14'!D167+'DAY15'!D167+'DAY16'!D167+'DAY17'!D167+'DAY18'!D167+'DAY19'!D167+'DAY20'!D167+'DAY21'!D167+'DAY22'!D167+'DAY23'!D167+'DAY24'!D167+'DAY25'!D167+'DAY26'!D167+'DAY27'!D167+'DAY28'!D167+'DAY29'!D167+'DAY30'!D167</f>
        <v>0</v>
      </c>
      <c r="E167" s="55">
        <f>'DAY1'!E167+'DAY2'!E167+'DAY3'!E167+'DAY4'!E167+'DAY5'!E167+'DAY6'!E167+'DAY7'!E167+'DAY8'!E167+'DAY9'!E167+'DAY10'!E167+'DAY11'!E167+'DAY12'!E167+'DAY13'!E167+'DAY14'!E167+'DAY15'!E167+'DAY16'!E167+'DAY17'!E167+'DAY18'!E167+'DAY19'!E167+'DAY20'!E167+'DAY21'!E167+'DAY22'!E167+'DAY23'!E167+'DAY24'!E167+'DAY25'!E167+'DAY26'!E167+'DAY27'!E167+'DAY28'!E167+'DAY29'!E167+'DAY30'!E167</f>
        <v>0</v>
      </c>
      <c r="F167" s="52">
        <f>'DAY1'!F167+'DAY2'!F167+'DAY3'!F167+'DAY4'!F167+'DAY5'!F167+'DAY6'!F167+'DAY7'!F167+'DAY8'!F167+'DAY9'!F167+'DAY10'!F167+'DAY11'!F167+'DAY12'!F167+'DAY13'!F167+'DAY14'!F167+'DAY15'!F167+'DAY16'!F167+'DAY17'!F167+'DAY18'!F167+'DAY19'!F167+'DAY20'!F167+'DAY21'!F167+'DAY22'!F167+'DAY23'!F167+'DAY24'!F167+'DAY25'!F167+'DAY26'!F167+'DAY27'!F167+'DAY28'!F167+'DAY29'!F167+'DAY30'!F167</f>
        <v>0</v>
      </c>
      <c r="G167" s="276">
        <f>'DAY1'!G167+'DAY2'!G167+'DAY3'!G167+'DAY4'!G167+'DAY5'!G167+'DAY6'!G167+'DAY7'!G167+'DAY8'!G167+'DAY9'!G167+'DAY10'!G167+'DAY11'!G167+'DAY12'!G167+'DAY13'!G167+'DAY14'!G167+'DAY15'!G167+'DAY16'!G167+'DAY17'!G167+'DAY18'!G167+'DAY19'!G167+'DAY20'!G167+'DAY21'!G167+'DAY22'!G167+'DAY23'!G167+'DAY24'!G167+'DAY25'!G167+'DAY26'!G167+'DAY27'!G167+'DAY28'!G167+'DAY29'!G167+'DAY30'!G167</f>
        <v>0</v>
      </c>
      <c r="H167" s="54">
        <f>+(Table134[[#This Row],[OPENING ]]+Table134[[#This Row],[RECEIPTS]]+Table134[[#This Row],[RETURNS]])-(Table134[[#This Row],[ISSUES]]+Table134[[#This Row],[EXCHANGED]]+Table134[[#This Row],[SALES]])</f>
        <v>317.2</v>
      </c>
      <c r="I167" s="53">
        <v>0</v>
      </c>
      <c r="J167" s="58">
        <f>+Table134[[#This Row],[PHYSICAL]]-Table134[[#This Row],[THEORETICAL]]</f>
        <v>-317.2</v>
      </c>
      <c r="K167" s="53">
        <f>+Table134[[#This Row],[RECEIPTS]]</f>
        <v>0</v>
      </c>
      <c r="L167" s="54">
        <f>+Table134[[#This Row],[RETURNS]]</f>
        <v>0</v>
      </c>
      <c r="M167" s="55">
        <f>+Table134[[#This Row],[EXCHANGED]]</f>
        <v>0</v>
      </c>
      <c r="N167" s="52">
        <f>+Table134[[#This Row],[SALES]]</f>
        <v>0</v>
      </c>
      <c r="O167" s="276">
        <f>+Table134[[#This Row],[ISSUES]]</f>
        <v>0</v>
      </c>
      <c r="P167" s="53">
        <f>Table134[[#This Row],[RECEIPTS TO]]/30</f>
        <v>0</v>
      </c>
      <c r="Q167" s="54">
        <f>+Table134[[#This Row],[RETURNS ]]/30</f>
        <v>0</v>
      </c>
      <c r="R167" s="55">
        <f>+Table134[[#This Row],[EXCHANGED TO]]/30</f>
        <v>0</v>
      </c>
      <c r="S167" s="52">
        <f>+Table134[[#This Row],[SALES TO]]/30</f>
        <v>0</v>
      </c>
      <c r="T167" s="276">
        <f>+Table134[[#This Row],[ISSUES TO]]/30</f>
        <v>0</v>
      </c>
      <c r="U167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68" spans="1:21" x14ac:dyDescent="0.25">
      <c r="A168" s="109" t="s">
        <v>110</v>
      </c>
      <c r="B168" s="52">
        <f>'DAY1'!H168</f>
        <v>1254.2</v>
      </c>
      <c r="C168" s="53">
        <f>'DAY1'!C168+'DAY2'!C168+'DAY3'!C168+'DAY4'!C168+'DAY5'!C168+'DAY6'!C168+'DAY7'!C168+'DAY8'!C168+'DAY9'!C168+'DAY10'!C168+'DAY11'!C168+'DAY12'!C168+'DAY13'!C168+'DAY14'!C168+'DAY15'!C168+'DAY16'!C168+'DAY17'!C168+'DAY18'!C168+'DAY19'!C168+'DAY20'!C168+'DAY21'!C168+'DAY22'!C168+'DAY23'!C168+'DAY24'!C168+'DAY25'!C168+'DAY26'!C168+'DAY27'!C168+'DAY28'!C168+'DAY29'!C168+'DAY30'!C168</f>
        <v>0</v>
      </c>
      <c r="D168" s="54">
        <f>'DAY1'!D168+'DAY2'!D168+'DAY3'!D168+'DAY4'!D168+'DAY5'!D168+'DAY6'!D168+'DAY7'!D168+'DAY8'!D168+'DAY9'!D168+'DAY10'!D168+'DAY11'!D168+'DAY12'!D168+'DAY13'!D168+'DAY14'!D168+'DAY15'!D168+'DAY16'!D168+'DAY17'!D168+'DAY18'!D168+'DAY19'!D168+'DAY20'!D168+'DAY21'!D168+'DAY22'!D168+'DAY23'!D168+'DAY24'!D168+'DAY25'!D168+'DAY26'!D168+'DAY27'!D168+'DAY28'!D168+'DAY29'!D168+'DAY30'!D168</f>
        <v>0</v>
      </c>
      <c r="E168" s="55">
        <f>'DAY1'!E168+'DAY2'!E168+'DAY3'!E168+'DAY4'!E168+'DAY5'!E168+'DAY6'!E168+'DAY7'!E168+'DAY8'!E168+'DAY9'!E168+'DAY10'!E168+'DAY11'!E168+'DAY12'!E168+'DAY13'!E168+'DAY14'!E168+'DAY15'!E168+'DAY16'!E168+'DAY17'!E168+'DAY18'!E168+'DAY19'!E168+'DAY20'!E168+'DAY21'!E168+'DAY22'!E168+'DAY23'!E168+'DAY24'!E168+'DAY25'!E168+'DAY26'!E168+'DAY27'!E168+'DAY28'!E168+'DAY29'!E168+'DAY30'!E168</f>
        <v>0</v>
      </c>
      <c r="F168" s="52">
        <f>'DAY1'!F168+'DAY2'!F168+'DAY3'!F168+'DAY4'!F168+'DAY5'!F168+'DAY6'!F168+'DAY7'!F168+'DAY8'!F168+'DAY9'!F168+'DAY10'!F168+'DAY11'!F168+'DAY12'!F168+'DAY13'!F168+'DAY14'!F168+'DAY15'!F168+'DAY16'!F168+'DAY17'!F168+'DAY18'!F168+'DAY19'!F168+'DAY20'!F168+'DAY21'!F168+'DAY22'!F168+'DAY23'!F168+'DAY24'!F168+'DAY25'!F168+'DAY26'!F168+'DAY27'!F168+'DAY28'!F168+'DAY29'!F168+'DAY30'!F168</f>
        <v>0</v>
      </c>
      <c r="G168" s="276">
        <f>'DAY1'!G168+'DAY2'!G168+'DAY3'!G168+'DAY4'!G168+'DAY5'!G168+'DAY6'!G168+'DAY7'!G168+'DAY8'!G168+'DAY9'!G168+'DAY10'!G168+'DAY11'!G168+'DAY12'!G168+'DAY13'!G168+'DAY14'!G168+'DAY15'!G168+'DAY16'!G168+'DAY17'!G168+'DAY18'!G168+'DAY19'!G168+'DAY20'!G168+'DAY21'!G168+'DAY22'!G168+'DAY23'!G168+'DAY24'!G168+'DAY25'!G168+'DAY26'!G168+'DAY27'!G168+'DAY28'!G168+'DAY29'!G168+'DAY30'!G168</f>
        <v>0</v>
      </c>
      <c r="H168" s="54">
        <f>+(Table134[[#This Row],[OPENING ]]+Table134[[#This Row],[RECEIPTS]]+Table134[[#This Row],[RETURNS]])-(Table134[[#This Row],[ISSUES]]+Table134[[#This Row],[EXCHANGED]]+Table134[[#This Row],[SALES]])</f>
        <v>1254.2</v>
      </c>
      <c r="I168" s="53">
        <v>0</v>
      </c>
      <c r="J168" s="58">
        <f>+Table134[[#This Row],[PHYSICAL]]-Table134[[#This Row],[THEORETICAL]]</f>
        <v>-1254.2</v>
      </c>
      <c r="K168" s="53">
        <f>+Table134[[#This Row],[RECEIPTS]]</f>
        <v>0</v>
      </c>
      <c r="L168" s="54">
        <f>+Table134[[#This Row],[RETURNS]]</f>
        <v>0</v>
      </c>
      <c r="M168" s="55">
        <f>+Table134[[#This Row],[EXCHANGED]]</f>
        <v>0</v>
      </c>
      <c r="N168" s="52">
        <f>+Table134[[#This Row],[SALES]]</f>
        <v>0</v>
      </c>
      <c r="O168" s="276">
        <f>+Table134[[#This Row],[ISSUES]]</f>
        <v>0</v>
      </c>
      <c r="P168" s="53">
        <f>Table134[[#This Row],[RECEIPTS TO]]/30</f>
        <v>0</v>
      </c>
      <c r="Q168" s="54">
        <f>+Table134[[#This Row],[RETURNS ]]/30</f>
        <v>0</v>
      </c>
      <c r="R168" s="55">
        <f>+Table134[[#This Row],[EXCHANGED TO]]/30</f>
        <v>0</v>
      </c>
      <c r="S168" s="52">
        <f>+Table134[[#This Row],[SALES TO]]/30</f>
        <v>0</v>
      </c>
      <c r="T168" s="276">
        <f>+Table134[[#This Row],[ISSUES TO]]/30</f>
        <v>0</v>
      </c>
      <c r="U168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69" spans="1:21" x14ac:dyDescent="0.25">
      <c r="A169" s="109" t="s">
        <v>80</v>
      </c>
      <c r="B169" s="52">
        <f>'DAY1'!H169</f>
        <v>0</v>
      </c>
      <c r="C169" s="53">
        <f>'DAY1'!C169+'DAY2'!C169+'DAY3'!C169+'DAY4'!C169+'DAY5'!C169+'DAY6'!C169+'DAY7'!C169+'DAY8'!C169+'DAY9'!C169+'DAY10'!C169+'DAY11'!C169+'DAY12'!C169+'DAY13'!C169+'DAY14'!C169+'DAY15'!C169+'DAY16'!C169+'DAY17'!C169+'DAY18'!C169+'DAY19'!C169+'DAY20'!C169+'DAY21'!C169+'DAY22'!C169+'DAY23'!C169+'DAY24'!C169+'DAY25'!C169+'DAY26'!C169+'DAY27'!C169+'DAY28'!C169+'DAY29'!C169+'DAY30'!C169</f>
        <v>0</v>
      </c>
      <c r="D169" s="54">
        <f>'DAY1'!D169+'DAY2'!D169+'DAY3'!D169+'DAY4'!D169+'DAY5'!D169+'DAY6'!D169+'DAY7'!D169+'DAY8'!D169+'DAY9'!D169+'DAY10'!D169+'DAY11'!D169+'DAY12'!D169+'DAY13'!D169+'DAY14'!D169+'DAY15'!D169+'DAY16'!D169+'DAY17'!D169+'DAY18'!D169+'DAY19'!D169+'DAY20'!D169+'DAY21'!D169+'DAY22'!D169+'DAY23'!D169+'DAY24'!D169+'DAY25'!D169+'DAY26'!D169+'DAY27'!D169+'DAY28'!D169+'DAY29'!D169+'DAY30'!D169</f>
        <v>0</v>
      </c>
      <c r="E169" s="55">
        <f>'DAY1'!E169+'DAY2'!E169+'DAY3'!E169+'DAY4'!E169+'DAY5'!E169+'DAY6'!E169+'DAY7'!E169+'DAY8'!E169+'DAY9'!E169+'DAY10'!E169+'DAY11'!E169+'DAY12'!E169+'DAY13'!E169+'DAY14'!E169+'DAY15'!E169+'DAY16'!E169+'DAY17'!E169+'DAY18'!E169+'DAY19'!E169+'DAY20'!E169+'DAY21'!E169+'DAY22'!E169+'DAY23'!E169+'DAY24'!E169+'DAY25'!E169+'DAY26'!E169+'DAY27'!E169+'DAY28'!E169+'DAY29'!E169+'DAY30'!E169</f>
        <v>0</v>
      </c>
      <c r="F169" s="52">
        <f>'DAY1'!F169+'DAY2'!F169+'DAY3'!F169+'DAY4'!F169+'DAY5'!F169+'DAY6'!F169+'DAY7'!F169+'DAY8'!F169+'DAY9'!F169+'DAY10'!F169+'DAY11'!F169+'DAY12'!F169+'DAY13'!F169+'DAY14'!F169+'DAY15'!F169+'DAY16'!F169+'DAY17'!F169+'DAY18'!F169+'DAY19'!F169+'DAY20'!F169+'DAY21'!F169+'DAY22'!F169+'DAY23'!F169+'DAY24'!F169+'DAY25'!F169+'DAY26'!F169+'DAY27'!F169+'DAY28'!F169+'DAY29'!F169+'DAY30'!F169</f>
        <v>0</v>
      </c>
      <c r="G169" s="276">
        <f>'DAY1'!G169+'DAY2'!G169+'DAY3'!G169+'DAY4'!G169+'DAY5'!G169+'DAY6'!G169+'DAY7'!G169+'DAY8'!G169+'DAY9'!G169+'DAY10'!G169+'DAY11'!G169+'DAY12'!G169+'DAY13'!G169+'DAY14'!G169+'DAY15'!G169+'DAY16'!G169+'DAY17'!G169+'DAY18'!G169+'DAY19'!G169+'DAY20'!G169+'DAY21'!G169+'DAY22'!G169+'DAY23'!G169+'DAY24'!G169+'DAY25'!G169+'DAY26'!G169+'DAY27'!G169+'DAY28'!G169+'DAY29'!G169+'DAY30'!G169</f>
        <v>0</v>
      </c>
      <c r="H169" s="54">
        <f>+(Table134[[#This Row],[OPENING ]]+Table134[[#This Row],[RECEIPTS]]+Table134[[#This Row],[RETURNS]])-(Table134[[#This Row],[ISSUES]]+Table134[[#This Row],[EXCHANGED]]+Table134[[#This Row],[SALES]])</f>
        <v>0</v>
      </c>
      <c r="I169" s="53">
        <v>0</v>
      </c>
      <c r="J169" s="58">
        <f>+Table134[[#This Row],[PHYSICAL]]-Table134[[#This Row],[THEORETICAL]]</f>
        <v>0</v>
      </c>
      <c r="K169" s="53">
        <f>+Table134[[#This Row],[RECEIPTS]]</f>
        <v>0</v>
      </c>
      <c r="L169" s="54">
        <f>+Table134[[#This Row],[RETURNS]]</f>
        <v>0</v>
      </c>
      <c r="M169" s="55">
        <f>+Table134[[#This Row],[EXCHANGED]]</f>
        <v>0</v>
      </c>
      <c r="N169" s="52">
        <f>+Table134[[#This Row],[SALES]]</f>
        <v>0</v>
      </c>
      <c r="O169" s="276">
        <f>+Table134[[#This Row],[ISSUES]]</f>
        <v>0</v>
      </c>
      <c r="P169" s="53">
        <f>Table134[[#This Row],[RECEIPTS TO]]/30</f>
        <v>0</v>
      </c>
      <c r="Q169" s="54">
        <f>+Table134[[#This Row],[RETURNS ]]/30</f>
        <v>0</v>
      </c>
      <c r="R169" s="55">
        <f>+Table134[[#This Row],[EXCHANGED TO]]/30</f>
        <v>0</v>
      </c>
      <c r="S169" s="52">
        <f>+Table134[[#This Row],[SALES TO]]/30</f>
        <v>0</v>
      </c>
      <c r="T169" s="276">
        <f>+Table134[[#This Row],[ISSUES TO]]/30</f>
        <v>0</v>
      </c>
      <c r="U169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70" spans="1:21" x14ac:dyDescent="0.25">
      <c r="A170" s="109" t="s">
        <v>81</v>
      </c>
      <c r="B170" s="52">
        <f>'DAY1'!H170</f>
        <v>0</v>
      </c>
      <c r="C170" s="53">
        <f>'DAY1'!C170+'DAY2'!C170+'DAY3'!C170+'DAY4'!C170+'DAY5'!C170+'DAY6'!C170+'DAY7'!C170+'DAY8'!C170+'DAY9'!C170+'DAY10'!C170+'DAY11'!C170+'DAY12'!C170+'DAY13'!C170+'DAY14'!C170+'DAY15'!C170+'DAY16'!C170+'DAY17'!C170+'DAY18'!C170+'DAY19'!C170+'DAY20'!C170+'DAY21'!C170+'DAY22'!C170+'DAY23'!C170+'DAY24'!C170+'DAY25'!C170+'DAY26'!C170+'DAY27'!C170+'DAY28'!C170+'DAY29'!C170+'DAY30'!C170</f>
        <v>0</v>
      </c>
      <c r="D170" s="54">
        <f>'DAY1'!D170+'DAY2'!D170+'DAY3'!D170+'DAY4'!D170+'DAY5'!D170+'DAY6'!D170+'DAY7'!D170+'DAY8'!D170+'DAY9'!D170+'DAY10'!D170+'DAY11'!D170+'DAY12'!D170+'DAY13'!D170+'DAY14'!D170+'DAY15'!D170+'DAY16'!D170+'DAY17'!D170+'DAY18'!D170+'DAY19'!D170+'DAY20'!D170+'DAY21'!D170+'DAY22'!D170+'DAY23'!D170+'DAY24'!D170+'DAY25'!D170+'DAY26'!D170+'DAY27'!D170+'DAY28'!D170+'DAY29'!D170+'DAY30'!D170</f>
        <v>0</v>
      </c>
      <c r="E170" s="55">
        <f>'DAY1'!E170+'DAY2'!E170+'DAY3'!E170+'DAY4'!E170+'DAY5'!E170+'DAY6'!E170+'DAY7'!E170+'DAY8'!E170+'DAY9'!E170+'DAY10'!E170+'DAY11'!E170+'DAY12'!E170+'DAY13'!E170+'DAY14'!E170+'DAY15'!E170+'DAY16'!E170+'DAY17'!E170+'DAY18'!E170+'DAY19'!E170+'DAY20'!E170+'DAY21'!E170+'DAY22'!E170+'DAY23'!E170+'DAY24'!E170+'DAY25'!E170+'DAY26'!E170+'DAY27'!E170+'DAY28'!E170+'DAY29'!E170+'DAY30'!E170</f>
        <v>0</v>
      </c>
      <c r="F170" s="52">
        <f>'DAY1'!F170+'DAY2'!F170+'DAY3'!F170+'DAY4'!F170+'DAY5'!F170+'DAY6'!F170+'DAY7'!F170+'DAY8'!F170+'DAY9'!F170+'DAY10'!F170+'DAY11'!F170+'DAY12'!F170+'DAY13'!F170+'DAY14'!F170+'DAY15'!F170+'DAY16'!F170+'DAY17'!F170+'DAY18'!F170+'DAY19'!F170+'DAY20'!F170+'DAY21'!F170+'DAY22'!F170+'DAY23'!F170+'DAY24'!F170+'DAY25'!F170+'DAY26'!F170+'DAY27'!F170+'DAY28'!F170+'DAY29'!F170+'DAY30'!F170</f>
        <v>0</v>
      </c>
      <c r="G170" s="276">
        <f>'DAY1'!G170+'DAY2'!G170+'DAY3'!G170+'DAY4'!G170+'DAY5'!G170+'DAY6'!G170+'DAY7'!G170+'DAY8'!G170+'DAY9'!G170+'DAY10'!G170+'DAY11'!G170+'DAY12'!G170+'DAY13'!G170+'DAY14'!G170+'DAY15'!G170+'DAY16'!G170+'DAY17'!G170+'DAY18'!G170+'DAY19'!G170+'DAY20'!G170+'DAY21'!G170+'DAY22'!G170+'DAY23'!G170+'DAY24'!G170+'DAY25'!G170+'DAY26'!G170+'DAY27'!G170+'DAY28'!G170+'DAY29'!G170+'DAY30'!G170</f>
        <v>0</v>
      </c>
      <c r="H170" s="54">
        <f>+(Table134[[#This Row],[OPENING ]]+Table134[[#This Row],[RECEIPTS]]+Table134[[#This Row],[RETURNS]])-(Table134[[#This Row],[ISSUES]]+Table134[[#This Row],[EXCHANGED]]+Table134[[#This Row],[SALES]])</f>
        <v>0</v>
      </c>
      <c r="I170" s="53">
        <v>0</v>
      </c>
      <c r="J170" s="58">
        <f>+Table134[[#This Row],[PHYSICAL]]-Table134[[#This Row],[THEORETICAL]]</f>
        <v>0</v>
      </c>
      <c r="K170" s="53">
        <f>+Table134[[#This Row],[RECEIPTS]]</f>
        <v>0</v>
      </c>
      <c r="L170" s="54">
        <f>+Table134[[#This Row],[RETURNS]]</f>
        <v>0</v>
      </c>
      <c r="M170" s="55">
        <f>+Table134[[#This Row],[EXCHANGED]]</f>
        <v>0</v>
      </c>
      <c r="N170" s="52">
        <f>+Table134[[#This Row],[SALES]]</f>
        <v>0</v>
      </c>
      <c r="O170" s="276">
        <f>+Table134[[#This Row],[ISSUES]]</f>
        <v>0</v>
      </c>
      <c r="P170" s="53">
        <f>Table134[[#This Row],[RECEIPTS TO]]/30</f>
        <v>0</v>
      </c>
      <c r="Q170" s="54">
        <f>+Table134[[#This Row],[RETURNS ]]/30</f>
        <v>0</v>
      </c>
      <c r="R170" s="55">
        <f>+Table134[[#This Row],[EXCHANGED TO]]/30</f>
        <v>0</v>
      </c>
      <c r="S170" s="52">
        <f>+Table134[[#This Row],[SALES TO]]/30</f>
        <v>0</v>
      </c>
      <c r="T170" s="276">
        <f>+Table134[[#This Row],[ISSUES TO]]/30</f>
        <v>0</v>
      </c>
      <c r="U170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71" spans="1:21" x14ac:dyDescent="0.25">
      <c r="A171" s="89" t="s">
        <v>82</v>
      </c>
      <c r="B171" s="52">
        <f>'DAY1'!H171</f>
        <v>0</v>
      </c>
      <c r="C171" s="53">
        <f>'DAY1'!C171+'DAY2'!C171+'DAY3'!C171+'DAY4'!C171+'DAY5'!C171+'DAY6'!C171+'DAY7'!C171+'DAY8'!C171+'DAY9'!C171+'DAY10'!C171+'DAY11'!C171+'DAY12'!C171+'DAY13'!C171+'DAY14'!C171+'DAY15'!C171+'DAY16'!C171+'DAY17'!C171+'DAY18'!C171+'DAY19'!C171+'DAY20'!C171+'DAY21'!C171+'DAY22'!C171+'DAY23'!C171+'DAY24'!C171+'DAY25'!C171+'DAY26'!C171+'DAY27'!C171+'DAY28'!C171+'DAY29'!C171+'DAY30'!C171</f>
        <v>0</v>
      </c>
      <c r="D171" s="54">
        <f>'DAY1'!D171+'DAY2'!D171+'DAY3'!D171+'DAY4'!D171+'DAY5'!D171+'DAY6'!D171+'DAY7'!D171+'DAY8'!D171+'DAY9'!D171+'DAY10'!D171+'DAY11'!D171+'DAY12'!D171+'DAY13'!D171+'DAY14'!D171+'DAY15'!D171+'DAY16'!D171+'DAY17'!D171+'DAY18'!D171+'DAY19'!D171+'DAY20'!D171+'DAY21'!D171+'DAY22'!D171+'DAY23'!D171+'DAY24'!D171+'DAY25'!D171+'DAY26'!D171+'DAY27'!D171+'DAY28'!D171+'DAY29'!D171+'DAY30'!D171</f>
        <v>0</v>
      </c>
      <c r="E171" s="55">
        <f>'DAY1'!E171+'DAY2'!E171+'DAY3'!E171+'DAY4'!E171+'DAY5'!E171+'DAY6'!E171+'DAY7'!E171+'DAY8'!E171+'DAY9'!E171+'DAY10'!E171+'DAY11'!E171+'DAY12'!E171+'DAY13'!E171+'DAY14'!E171+'DAY15'!E171+'DAY16'!E171+'DAY17'!E171+'DAY18'!E171+'DAY19'!E171+'DAY20'!E171+'DAY21'!E171+'DAY22'!E171+'DAY23'!E171+'DAY24'!E171+'DAY25'!E171+'DAY26'!E171+'DAY27'!E171+'DAY28'!E171+'DAY29'!E171+'DAY30'!E171</f>
        <v>0</v>
      </c>
      <c r="F171" s="52">
        <f>'DAY1'!F171+'DAY2'!F171+'DAY3'!F171+'DAY4'!F171+'DAY5'!F171+'DAY6'!F171+'DAY7'!F171+'DAY8'!F171+'DAY9'!F171+'DAY10'!F171+'DAY11'!F171+'DAY12'!F171+'DAY13'!F171+'DAY14'!F171+'DAY15'!F171+'DAY16'!F171+'DAY17'!F171+'DAY18'!F171+'DAY19'!F171+'DAY20'!F171+'DAY21'!F171+'DAY22'!F171+'DAY23'!F171+'DAY24'!F171+'DAY25'!F171+'DAY26'!F171+'DAY27'!F171+'DAY28'!F171+'DAY29'!F171+'DAY30'!F171</f>
        <v>0</v>
      </c>
      <c r="G171" s="276">
        <f>'DAY1'!G171+'DAY2'!G171+'DAY3'!G171+'DAY4'!G171+'DAY5'!G171+'DAY6'!G171+'DAY7'!G171+'DAY8'!G171+'DAY9'!G171+'DAY10'!G171+'DAY11'!G171+'DAY12'!G171+'DAY13'!G171+'DAY14'!G171+'DAY15'!G171+'DAY16'!G171+'DAY17'!G171+'DAY18'!G171+'DAY19'!G171+'DAY20'!G171+'DAY21'!G171+'DAY22'!G171+'DAY23'!G171+'DAY24'!G171+'DAY25'!G171+'DAY26'!G171+'DAY27'!G171+'DAY28'!G171+'DAY29'!G171+'DAY30'!G171</f>
        <v>0</v>
      </c>
      <c r="H171" s="54">
        <f>+(Table134[[#This Row],[OPENING ]]+Table134[[#This Row],[RECEIPTS]]+Table134[[#This Row],[RETURNS]])-(Table134[[#This Row],[ISSUES]]+Table134[[#This Row],[EXCHANGED]]+Table134[[#This Row],[SALES]])</f>
        <v>0</v>
      </c>
      <c r="I171" s="53">
        <v>0</v>
      </c>
      <c r="J171" s="58">
        <f>+Table134[[#This Row],[PHYSICAL]]-Table134[[#This Row],[THEORETICAL]]</f>
        <v>0</v>
      </c>
      <c r="K171" s="53">
        <f>+Table134[[#This Row],[RECEIPTS]]</f>
        <v>0</v>
      </c>
      <c r="L171" s="54">
        <f>+Table134[[#This Row],[RETURNS]]</f>
        <v>0</v>
      </c>
      <c r="M171" s="55">
        <f>+Table134[[#This Row],[EXCHANGED]]</f>
        <v>0</v>
      </c>
      <c r="N171" s="52">
        <f>+Table134[[#This Row],[SALES]]</f>
        <v>0</v>
      </c>
      <c r="O171" s="276">
        <f>+Table134[[#This Row],[ISSUES]]</f>
        <v>0</v>
      </c>
      <c r="P171" s="53">
        <f>Table134[[#This Row],[RECEIPTS TO]]/30</f>
        <v>0</v>
      </c>
      <c r="Q171" s="54">
        <f>+Table134[[#This Row],[RETURNS ]]/30</f>
        <v>0</v>
      </c>
      <c r="R171" s="55">
        <f>+Table134[[#This Row],[EXCHANGED TO]]/30</f>
        <v>0</v>
      </c>
      <c r="S171" s="52">
        <f>+Table134[[#This Row],[SALES TO]]/30</f>
        <v>0</v>
      </c>
      <c r="T171" s="276">
        <f>+Table134[[#This Row],[ISSUES TO]]/30</f>
        <v>0</v>
      </c>
      <c r="U171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72" spans="1:21" x14ac:dyDescent="0.25">
      <c r="A172" s="90" t="s">
        <v>83</v>
      </c>
      <c r="B172" s="52">
        <f>'DAY1'!H172</f>
        <v>504.2</v>
      </c>
      <c r="C172" s="53">
        <f>'DAY1'!C172+'DAY2'!C172+'DAY3'!C172+'DAY4'!C172+'DAY5'!C172+'DAY6'!C172+'DAY7'!C172+'DAY8'!C172+'DAY9'!C172+'DAY10'!C172+'DAY11'!C172+'DAY12'!C172+'DAY13'!C172+'DAY14'!C172+'DAY15'!C172+'DAY16'!C172+'DAY17'!C172+'DAY18'!C172+'DAY19'!C172+'DAY20'!C172+'DAY21'!C172+'DAY22'!C172+'DAY23'!C172+'DAY24'!C172+'DAY25'!C172+'DAY26'!C172+'DAY27'!C172+'DAY28'!C172+'DAY29'!C172+'DAY30'!C172</f>
        <v>0</v>
      </c>
      <c r="D172" s="54">
        <f>'DAY1'!D172+'DAY2'!D172+'DAY3'!D172+'DAY4'!D172+'DAY5'!D172+'DAY6'!D172+'DAY7'!D172+'DAY8'!D172+'DAY9'!D172+'DAY10'!D172+'DAY11'!D172+'DAY12'!D172+'DAY13'!D172+'DAY14'!D172+'DAY15'!D172+'DAY16'!D172+'DAY17'!D172+'DAY18'!D172+'DAY19'!D172+'DAY20'!D172+'DAY21'!D172+'DAY22'!D172+'DAY23'!D172+'DAY24'!D172+'DAY25'!D172+'DAY26'!D172+'DAY27'!D172+'DAY28'!D172+'DAY29'!D172+'DAY30'!D172</f>
        <v>0</v>
      </c>
      <c r="E172" s="55">
        <f>'DAY1'!E172+'DAY2'!E172+'DAY3'!E172+'DAY4'!E172+'DAY5'!E172+'DAY6'!E172+'DAY7'!E172+'DAY8'!E172+'DAY9'!E172+'DAY10'!E172+'DAY11'!E172+'DAY12'!E172+'DAY13'!E172+'DAY14'!E172+'DAY15'!E172+'DAY16'!E172+'DAY17'!E172+'DAY18'!E172+'DAY19'!E172+'DAY20'!E172+'DAY21'!E172+'DAY22'!E172+'DAY23'!E172+'DAY24'!E172+'DAY25'!E172+'DAY26'!E172+'DAY27'!E172+'DAY28'!E172+'DAY29'!E172+'DAY30'!E172</f>
        <v>0</v>
      </c>
      <c r="F172" s="52">
        <f>'DAY1'!F172+'DAY2'!F172+'DAY3'!F172+'DAY4'!F172+'DAY5'!F172+'DAY6'!F172+'DAY7'!F172+'DAY8'!F172+'DAY9'!F172+'DAY10'!F172+'DAY11'!F172+'DAY12'!F172+'DAY13'!F172+'DAY14'!F172+'DAY15'!F172+'DAY16'!F172+'DAY17'!F172+'DAY18'!F172+'DAY19'!F172+'DAY20'!F172+'DAY21'!F172+'DAY22'!F172+'DAY23'!F172+'DAY24'!F172+'DAY25'!F172+'DAY26'!F172+'DAY27'!F172+'DAY28'!F172+'DAY29'!F172+'DAY30'!F172</f>
        <v>0</v>
      </c>
      <c r="G172" s="276">
        <f>'DAY1'!G172+'DAY2'!G172+'DAY3'!G172+'DAY4'!G172+'DAY5'!G172+'DAY6'!G172+'DAY7'!G172+'DAY8'!G172+'DAY9'!G172+'DAY10'!G172+'DAY11'!G172+'DAY12'!G172+'DAY13'!G172+'DAY14'!G172+'DAY15'!G172+'DAY16'!G172+'DAY17'!G172+'DAY18'!G172+'DAY19'!G172+'DAY20'!G172+'DAY21'!G172+'DAY22'!G172+'DAY23'!G172+'DAY24'!G172+'DAY25'!G172+'DAY26'!G172+'DAY27'!G172+'DAY28'!G172+'DAY29'!G172+'DAY30'!G172</f>
        <v>0</v>
      </c>
      <c r="H172" s="54">
        <f>+(Table134[[#This Row],[OPENING ]]+Table134[[#This Row],[RECEIPTS]]+Table134[[#This Row],[RETURNS]])-(Table134[[#This Row],[ISSUES]]+Table134[[#This Row],[EXCHANGED]]+Table134[[#This Row],[SALES]])</f>
        <v>504.2</v>
      </c>
      <c r="I172" s="53">
        <v>0</v>
      </c>
      <c r="J172" s="58">
        <f>+Table134[[#This Row],[PHYSICAL]]-Table134[[#This Row],[THEORETICAL]]</f>
        <v>-504.2</v>
      </c>
      <c r="K172" s="53">
        <f>+Table134[[#This Row],[RECEIPTS]]</f>
        <v>0</v>
      </c>
      <c r="L172" s="54">
        <f>+Table134[[#This Row],[RETURNS]]</f>
        <v>0</v>
      </c>
      <c r="M172" s="55">
        <f>+Table134[[#This Row],[EXCHANGED]]</f>
        <v>0</v>
      </c>
      <c r="N172" s="52">
        <f>+Table134[[#This Row],[SALES]]</f>
        <v>0</v>
      </c>
      <c r="O172" s="276">
        <f>+Table134[[#This Row],[ISSUES]]</f>
        <v>0</v>
      </c>
      <c r="P172" s="53">
        <f>Table134[[#This Row],[RECEIPTS TO]]/30</f>
        <v>0</v>
      </c>
      <c r="Q172" s="54">
        <f>+Table134[[#This Row],[RETURNS ]]/30</f>
        <v>0</v>
      </c>
      <c r="R172" s="55">
        <f>+Table134[[#This Row],[EXCHANGED TO]]/30</f>
        <v>0</v>
      </c>
      <c r="S172" s="52">
        <f>+Table134[[#This Row],[SALES TO]]/30</f>
        <v>0</v>
      </c>
      <c r="T172" s="276">
        <f>+Table134[[#This Row],[ISSUES TO]]/30</f>
        <v>0</v>
      </c>
      <c r="U172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73" spans="1:21" x14ac:dyDescent="0.25">
      <c r="A173" s="90" t="s">
        <v>86</v>
      </c>
      <c r="B173" s="52">
        <f>'DAY1'!H173</f>
        <v>4.8</v>
      </c>
      <c r="C173" s="53">
        <f>'DAY1'!C173+'DAY2'!C173+'DAY3'!C173+'DAY4'!C173+'DAY5'!C173+'DAY6'!C173+'DAY7'!C173+'DAY8'!C173+'DAY9'!C173+'DAY10'!C173+'DAY11'!C173+'DAY12'!C173+'DAY13'!C173+'DAY14'!C173+'DAY15'!C173+'DAY16'!C173+'DAY17'!C173+'DAY18'!C173+'DAY19'!C173+'DAY20'!C173+'DAY21'!C173+'DAY22'!C173+'DAY23'!C173+'DAY24'!C173+'DAY25'!C173+'DAY26'!C173+'DAY27'!C173+'DAY28'!C173+'DAY29'!C173+'DAY30'!C173</f>
        <v>0</v>
      </c>
      <c r="D173" s="54">
        <f>'DAY1'!D173+'DAY2'!D173+'DAY3'!D173+'DAY4'!D173+'DAY5'!D173+'DAY6'!D173+'DAY7'!D173+'DAY8'!D173+'DAY9'!D173+'DAY10'!D173+'DAY11'!D173+'DAY12'!D173+'DAY13'!D173+'DAY14'!D173+'DAY15'!D173+'DAY16'!D173+'DAY17'!D173+'DAY18'!D173+'DAY19'!D173+'DAY20'!D173+'DAY21'!D173+'DAY22'!D173+'DAY23'!D173+'DAY24'!D173+'DAY25'!D173+'DAY26'!D173+'DAY27'!D173+'DAY28'!D173+'DAY29'!D173+'DAY30'!D173</f>
        <v>0</v>
      </c>
      <c r="E173" s="55">
        <f>'DAY1'!E173+'DAY2'!E173+'DAY3'!E173+'DAY4'!E173+'DAY5'!E173+'DAY6'!E173+'DAY7'!E173+'DAY8'!E173+'DAY9'!E173+'DAY10'!E173+'DAY11'!E173+'DAY12'!E173+'DAY13'!E173+'DAY14'!E173+'DAY15'!E173+'DAY16'!E173+'DAY17'!E173+'DAY18'!E173+'DAY19'!E173+'DAY20'!E173+'DAY21'!E173+'DAY22'!E173+'DAY23'!E173+'DAY24'!E173+'DAY25'!E173+'DAY26'!E173+'DAY27'!E173+'DAY28'!E173+'DAY29'!E173+'DAY30'!E173</f>
        <v>0</v>
      </c>
      <c r="F173" s="52">
        <f>'DAY1'!F173+'DAY2'!F173+'DAY3'!F173+'DAY4'!F173+'DAY5'!F173+'DAY6'!F173+'DAY7'!F173+'DAY8'!F173+'DAY9'!F173+'DAY10'!F173+'DAY11'!F173+'DAY12'!F173+'DAY13'!F173+'DAY14'!F173+'DAY15'!F173+'DAY16'!F173+'DAY17'!F173+'DAY18'!F173+'DAY19'!F173+'DAY20'!F173+'DAY21'!F173+'DAY22'!F173+'DAY23'!F173+'DAY24'!F173+'DAY25'!F173+'DAY26'!F173+'DAY27'!F173+'DAY28'!F173+'DAY29'!F173+'DAY30'!F173</f>
        <v>0</v>
      </c>
      <c r="G173" s="276">
        <f>'DAY1'!G173+'DAY2'!G173+'DAY3'!G173+'DAY4'!G173+'DAY5'!G173+'DAY6'!G173+'DAY7'!G173+'DAY8'!G173+'DAY9'!G173+'DAY10'!G173+'DAY11'!G173+'DAY12'!G173+'DAY13'!G173+'DAY14'!G173+'DAY15'!G173+'DAY16'!G173+'DAY17'!G173+'DAY18'!G173+'DAY19'!G173+'DAY20'!G173+'DAY21'!G173+'DAY22'!G173+'DAY23'!G173+'DAY24'!G173+'DAY25'!G173+'DAY26'!G173+'DAY27'!G173+'DAY28'!G173+'DAY29'!G173+'DAY30'!G173</f>
        <v>0</v>
      </c>
      <c r="H173" s="54">
        <f>+(Table134[[#This Row],[OPENING ]]+Table134[[#This Row],[RECEIPTS]]+Table134[[#This Row],[RETURNS]])-(Table134[[#This Row],[ISSUES]]+Table134[[#This Row],[EXCHANGED]]+Table134[[#This Row],[SALES]])</f>
        <v>4.8</v>
      </c>
      <c r="I173" s="53">
        <v>0</v>
      </c>
      <c r="J173" s="58">
        <f>+Table134[[#This Row],[PHYSICAL]]-Table134[[#This Row],[THEORETICAL]]</f>
        <v>-4.8</v>
      </c>
      <c r="K173" s="53">
        <f>+Table134[[#This Row],[RECEIPTS]]</f>
        <v>0</v>
      </c>
      <c r="L173" s="54">
        <f>+Table134[[#This Row],[RETURNS]]</f>
        <v>0</v>
      </c>
      <c r="M173" s="55">
        <f>+Table134[[#This Row],[EXCHANGED]]</f>
        <v>0</v>
      </c>
      <c r="N173" s="52">
        <f>+Table134[[#This Row],[SALES]]</f>
        <v>0</v>
      </c>
      <c r="O173" s="276">
        <f>+Table134[[#This Row],[ISSUES]]</f>
        <v>0</v>
      </c>
      <c r="P173" s="53">
        <f>Table134[[#This Row],[RECEIPTS TO]]/30</f>
        <v>0</v>
      </c>
      <c r="Q173" s="54">
        <f>+Table134[[#This Row],[RETURNS ]]/30</f>
        <v>0</v>
      </c>
      <c r="R173" s="55">
        <f>+Table134[[#This Row],[EXCHANGED TO]]/30</f>
        <v>0</v>
      </c>
      <c r="S173" s="52">
        <f>+Table134[[#This Row],[SALES TO]]/30</f>
        <v>0</v>
      </c>
      <c r="T173" s="276">
        <f>+Table134[[#This Row],[ISSUES TO]]/30</f>
        <v>0</v>
      </c>
      <c r="U173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74" spans="1:21" x14ac:dyDescent="0.25">
      <c r="A174" s="94" t="s">
        <v>85</v>
      </c>
      <c r="B174" s="52">
        <f>'DAY1'!H174</f>
        <v>802</v>
      </c>
      <c r="C174" s="53">
        <f>'DAY1'!C174+'DAY2'!C174+'DAY3'!C174+'DAY4'!C174+'DAY5'!C174+'DAY6'!C174+'DAY7'!C174+'DAY8'!C174+'DAY9'!C174+'DAY10'!C174+'DAY11'!C174+'DAY12'!C174+'DAY13'!C174+'DAY14'!C174+'DAY15'!C174+'DAY16'!C174+'DAY17'!C174+'DAY18'!C174+'DAY19'!C174+'DAY20'!C174+'DAY21'!C174+'DAY22'!C174+'DAY23'!C174+'DAY24'!C174+'DAY25'!C174+'DAY26'!C174+'DAY27'!C174+'DAY28'!C174+'DAY29'!C174+'DAY30'!C174</f>
        <v>0</v>
      </c>
      <c r="D174" s="54">
        <f>'DAY1'!D174+'DAY2'!D174+'DAY3'!D174+'DAY4'!D174+'DAY5'!D174+'DAY6'!D174+'DAY7'!D174+'DAY8'!D174+'DAY9'!D174+'DAY10'!D174+'DAY11'!D174+'DAY12'!D174+'DAY13'!D174+'DAY14'!D174+'DAY15'!D174+'DAY16'!D174+'DAY17'!D174+'DAY18'!D174+'DAY19'!D174+'DAY20'!D174+'DAY21'!D174+'DAY22'!D174+'DAY23'!D174+'DAY24'!D174+'DAY25'!D174+'DAY26'!D174+'DAY27'!D174+'DAY28'!D174+'DAY29'!D174+'DAY30'!D174</f>
        <v>0</v>
      </c>
      <c r="E174" s="55">
        <f>'DAY1'!E174+'DAY2'!E174+'DAY3'!E174+'DAY4'!E174+'DAY5'!E174+'DAY6'!E174+'DAY7'!E174+'DAY8'!E174+'DAY9'!E174+'DAY10'!E174+'DAY11'!E174+'DAY12'!E174+'DAY13'!E174+'DAY14'!E174+'DAY15'!E174+'DAY16'!E174+'DAY17'!E174+'DAY18'!E174+'DAY19'!E174+'DAY20'!E174+'DAY21'!E174+'DAY22'!E174+'DAY23'!E174+'DAY24'!E174+'DAY25'!E174+'DAY26'!E174+'DAY27'!E174+'DAY28'!E174+'DAY29'!E174+'DAY30'!E174</f>
        <v>0</v>
      </c>
      <c r="F174" s="52">
        <f>'DAY1'!F174+'DAY2'!F174+'DAY3'!F174+'DAY4'!F174+'DAY5'!F174+'DAY6'!F174+'DAY7'!F174+'DAY8'!F174+'DAY9'!F174+'DAY10'!F174+'DAY11'!F174+'DAY12'!F174+'DAY13'!F174+'DAY14'!F174+'DAY15'!F174+'DAY16'!F174+'DAY17'!F174+'DAY18'!F174+'DAY19'!F174+'DAY20'!F174+'DAY21'!F174+'DAY22'!F174+'DAY23'!F174+'DAY24'!F174+'DAY25'!F174+'DAY26'!F174+'DAY27'!F174+'DAY28'!F174+'DAY29'!F174+'DAY30'!F174</f>
        <v>0</v>
      </c>
      <c r="G174" s="276">
        <f>'DAY1'!G174+'DAY2'!G174+'DAY3'!G174+'DAY4'!G174+'DAY5'!G174+'DAY6'!G174+'DAY7'!G174+'DAY8'!G174+'DAY9'!G174+'DAY10'!G174+'DAY11'!G174+'DAY12'!G174+'DAY13'!G174+'DAY14'!G174+'DAY15'!G174+'DAY16'!G174+'DAY17'!G174+'DAY18'!G174+'DAY19'!G174+'DAY20'!G174+'DAY21'!G174+'DAY22'!G174+'DAY23'!G174+'DAY24'!G174+'DAY25'!G174+'DAY26'!G174+'DAY27'!G174+'DAY28'!G174+'DAY29'!G174+'DAY30'!G174</f>
        <v>1.2</v>
      </c>
      <c r="H174" s="54">
        <f>+(Table134[[#This Row],[OPENING ]]+Table134[[#This Row],[RECEIPTS]]+Table134[[#This Row],[RETURNS]])-(Table134[[#This Row],[ISSUES]]+Table134[[#This Row],[EXCHANGED]]+Table134[[#This Row],[SALES]])</f>
        <v>800.8</v>
      </c>
      <c r="I174" s="53">
        <v>0</v>
      </c>
      <c r="J174" s="58">
        <f>+Table134[[#This Row],[PHYSICAL]]-Table134[[#This Row],[THEORETICAL]]</f>
        <v>-800.8</v>
      </c>
      <c r="K174" s="53">
        <f>+Table134[[#This Row],[RECEIPTS]]</f>
        <v>0</v>
      </c>
      <c r="L174" s="54">
        <f>+Table134[[#This Row],[RETURNS]]</f>
        <v>0</v>
      </c>
      <c r="M174" s="55">
        <f>+Table134[[#This Row],[EXCHANGED]]</f>
        <v>0</v>
      </c>
      <c r="N174" s="52">
        <f>+Table134[[#This Row],[SALES]]</f>
        <v>0</v>
      </c>
      <c r="O174" s="276">
        <f>+Table134[[#This Row],[ISSUES]]</f>
        <v>1.2</v>
      </c>
      <c r="P174" s="53">
        <f>Table134[[#This Row],[RECEIPTS TO]]/30</f>
        <v>0</v>
      </c>
      <c r="Q174" s="54">
        <f>+Table134[[#This Row],[RETURNS ]]/30</f>
        <v>0</v>
      </c>
      <c r="R174" s="55">
        <f>+Table134[[#This Row],[EXCHANGED TO]]/30</f>
        <v>0</v>
      </c>
      <c r="S174" s="52">
        <f>+Table134[[#This Row],[SALES TO]]/30</f>
        <v>0</v>
      </c>
      <c r="T174" s="276">
        <f>+Table134[[#This Row],[ISSUES TO]]/30</f>
        <v>0.04</v>
      </c>
      <c r="U174" s="62">
        <f>IFERROR(Table134[[#This Row],[THEORETICAL]]/(Table134[[#This Row],[AVE RECEIPTS]]+Table134[[#This Row],[AVE RETURNS]]+Table134[[#This Row],[AVE EXCHANGED]]+Table134[[#This Row],[AVE SALES]]+Table134[[#This Row],[AVE ISSUES]]),0)</f>
        <v>20020</v>
      </c>
    </row>
    <row r="175" spans="1:21" x14ac:dyDescent="0.25">
      <c r="A175" s="90" t="s">
        <v>84</v>
      </c>
      <c r="B175" s="52">
        <f>'DAY1'!H175</f>
        <v>0</v>
      </c>
      <c r="C175" s="53">
        <f>'DAY1'!C175+'DAY2'!C175+'DAY3'!C175+'DAY4'!C175+'DAY5'!C175+'DAY6'!C175+'DAY7'!C175+'DAY8'!C175+'DAY9'!C175+'DAY10'!C175+'DAY11'!C175+'DAY12'!C175+'DAY13'!C175+'DAY14'!C175+'DAY15'!C175+'DAY16'!C175+'DAY17'!C175+'DAY18'!C175+'DAY19'!C175+'DAY20'!C175+'DAY21'!C175+'DAY22'!C175+'DAY23'!C175+'DAY24'!C175+'DAY25'!C175+'DAY26'!C175+'DAY27'!C175+'DAY28'!C175+'DAY29'!C175+'DAY30'!C175</f>
        <v>0</v>
      </c>
      <c r="D175" s="54">
        <f>'DAY1'!D175+'DAY2'!D175+'DAY3'!D175+'DAY4'!D175+'DAY5'!D175+'DAY6'!D175+'DAY7'!D175+'DAY8'!D175+'DAY9'!D175+'DAY10'!D175+'DAY11'!D175+'DAY12'!D175+'DAY13'!D175+'DAY14'!D175+'DAY15'!D175+'DAY16'!D175+'DAY17'!D175+'DAY18'!D175+'DAY19'!D175+'DAY20'!D175+'DAY21'!D175+'DAY22'!D175+'DAY23'!D175+'DAY24'!D175+'DAY25'!D175+'DAY26'!D175+'DAY27'!D175+'DAY28'!D175+'DAY29'!D175+'DAY30'!D175</f>
        <v>0</v>
      </c>
      <c r="E175" s="55">
        <f>'DAY1'!E175+'DAY2'!E175+'DAY3'!E175+'DAY4'!E175+'DAY5'!E175+'DAY6'!E175+'DAY7'!E175+'DAY8'!E175+'DAY9'!E175+'DAY10'!E175+'DAY11'!E175+'DAY12'!E175+'DAY13'!E175+'DAY14'!E175+'DAY15'!E175+'DAY16'!E175+'DAY17'!E175+'DAY18'!E175+'DAY19'!E175+'DAY20'!E175+'DAY21'!E175+'DAY22'!E175+'DAY23'!E175+'DAY24'!E175+'DAY25'!E175+'DAY26'!E175+'DAY27'!E175+'DAY28'!E175+'DAY29'!E175+'DAY30'!E175</f>
        <v>0</v>
      </c>
      <c r="F175" s="52">
        <f>'DAY1'!F175+'DAY2'!F175+'DAY3'!F175+'DAY4'!F175+'DAY5'!F175+'DAY6'!F175+'DAY7'!F175+'DAY8'!F175+'DAY9'!F175+'DAY10'!F175+'DAY11'!F175+'DAY12'!F175+'DAY13'!F175+'DAY14'!F175+'DAY15'!F175+'DAY16'!F175+'DAY17'!F175+'DAY18'!F175+'DAY19'!F175+'DAY20'!F175+'DAY21'!F175+'DAY22'!F175+'DAY23'!F175+'DAY24'!F175+'DAY25'!F175+'DAY26'!F175+'DAY27'!F175+'DAY28'!F175+'DAY29'!F175+'DAY30'!F175</f>
        <v>0</v>
      </c>
      <c r="G175" s="276">
        <f>'DAY1'!G175+'DAY2'!G175+'DAY3'!G175+'DAY4'!G175+'DAY5'!G175+'DAY6'!G175+'DAY7'!G175+'DAY8'!G175+'DAY9'!G175+'DAY10'!G175+'DAY11'!G175+'DAY12'!G175+'DAY13'!G175+'DAY14'!G175+'DAY15'!G175+'DAY16'!G175+'DAY17'!G175+'DAY18'!G175+'DAY19'!G175+'DAY20'!G175+'DAY21'!G175+'DAY22'!G175+'DAY23'!G175+'DAY24'!G175+'DAY25'!G175+'DAY26'!G175+'DAY27'!G175+'DAY28'!G175+'DAY29'!G175+'DAY30'!G175</f>
        <v>0</v>
      </c>
      <c r="H175" s="54">
        <f>+(Table134[[#This Row],[OPENING ]]+Table134[[#This Row],[RECEIPTS]]+Table134[[#This Row],[RETURNS]])-(Table134[[#This Row],[ISSUES]]+Table134[[#This Row],[EXCHANGED]]+Table134[[#This Row],[SALES]])</f>
        <v>0</v>
      </c>
      <c r="I175" s="53">
        <v>0</v>
      </c>
      <c r="J175" s="58">
        <f>+Table134[[#This Row],[PHYSICAL]]-Table134[[#This Row],[THEORETICAL]]</f>
        <v>0</v>
      </c>
      <c r="K175" s="53">
        <f>+Table134[[#This Row],[RECEIPTS]]</f>
        <v>0</v>
      </c>
      <c r="L175" s="54">
        <f>+Table134[[#This Row],[RETURNS]]</f>
        <v>0</v>
      </c>
      <c r="M175" s="55">
        <f>+Table134[[#This Row],[EXCHANGED]]</f>
        <v>0</v>
      </c>
      <c r="N175" s="52">
        <f>+Table134[[#This Row],[SALES]]</f>
        <v>0</v>
      </c>
      <c r="O175" s="276">
        <f>+Table134[[#This Row],[ISSUES]]</f>
        <v>0</v>
      </c>
      <c r="P175" s="53">
        <f>Table134[[#This Row],[RECEIPTS TO]]/30</f>
        <v>0</v>
      </c>
      <c r="Q175" s="54">
        <f>+Table134[[#This Row],[RETURNS ]]/30</f>
        <v>0</v>
      </c>
      <c r="R175" s="55">
        <f>+Table134[[#This Row],[EXCHANGED TO]]/30</f>
        <v>0</v>
      </c>
      <c r="S175" s="52">
        <f>+Table134[[#This Row],[SALES TO]]/30</f>
        <v>0</v>
      </c>
      <c r="T175" s="276">
        <f>+Table134[[#This Row],[ISSUES TO]]/30</f>
        <v>0</v>
      </c>
      <c r="U175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76" spans="1:21" x14ac:dyDescent="0.25">
      <c r="A176" s="318" t="s">
        <v>87</v>
      </c>
      <c r="B176" s="52">
        <f>'DAY1'!H176</f>
        <v>0</v>
      </c>
      <c r="C176" s="53">
        <f>'DAY1'!C176+'DAY2'!C176+'DAY3'!C176+'DAY4'!C176+'DAY5'!C176+'DAY6'!C176+'DAY7'!C176+'DAY8'!C176+'DAY9'!C176+'DAY10'!C176+'DAY11'!C176+'DAY12'!C176+'DAY13'!C176+'DAY14'!C176+'DAY15'!C176+'DAY16'!C176+'DAY17'!C176+'DAY18'!C176+'DAY19'!C176+'DAY20'!C176+'DAY21'!C176+'DAY22'!C176+'DAY23'!C176+'DAY24'!C176+'DAY25'!C176+'DAY26'!C176+'DAY27'!C176+'DAY28'!C176+'DAY29'!C176+'DAY30'!C176</f>
        <v>0</v>
      </c>
      <c r="D176" s="54">
        <f>'DAY1'!D176+'DAY2'!D176+'DAY3'!D176+'DAY4'!D176+'DAY5'!D176+'DAY6'!D176+'DAY7'!D176+'DAY8'!D176+'DAY9'!D176+'DAY10'!D176+'DAY11'!D176+'DAY12'!D176+'DAY13'!D176+'DAY14'!D176+'DAY15'!D176+'DAY16'!D176+'DAY17'!D176+'DAY18'!D176+'DAY19'!D176+'DAY20'!D176+'DAY21'!D176+'DAY22'!D176+'DAY23'!D176+'DAY24'!D176+'DAY25'!D176+'DAY26'!D176+'DAY27'!D176+'DAY28'!D176+'DAY29'!D176+'DAY30'!D176</f>
        <v>0</v>
      </c>
      <c r="E176" s="55">
        <f>'DAY1'!E176+'DAY2'!E176+'DAY3'!E176+'DAY4'!E176+'DAY5'!E176+'DAY6'!E176+'DAY7'!E176+'DAY8'!E176+'DAY9'!E176+'DAY10'!E176+'DAY11'!E176+'DAY12'!E176+'DAY13'!E176+'DAY14'!E176+'DAY15'!E176+'DAY16'!E176+'DAY17'!E176+'DAY18'!E176+'DAY19'!E176+'DAY20'!E176+'DAY21'!E176+'DAY22'!E176+'DAY23'!E176+'DAY24'!E176+'DAY25'!E176+'DAY26'!E176+'DAY27'!E176+'DAY28'!E176+'DAY29'!E176+'DAY30'!E176</f>
        <v>0</v>
      </c>
      <c r="F176" s="52">
        <f>'DAY1'!F176+'DAY2'!F176+'DAY3'!F176+'DAY4'!F176+'DAY5'!F176+'DAY6'!F176+'DAY7'!F176+'DAY8'!F176+'DAY9'!F176+'DAY10'!F176+'DAY11'!F176+'DAY12'!F176+'DAY13'!F176+'DAY14'!F176+'DAY15'!F176+'DAY16'!F176+'DAY17'!F176+'DAY18'!F176+'DAY19'!F176+'DAY20'!F176+'DAY21'!F176+'DAY22'!F176+'DAY23'!F176+'DAY24'!F176+'DAY25'!F176+'DAY26'!F176+'DAY27'!F176+'DAY28'!F176+'DAY29'!F176+'DAY30'!F176</f>
        <v>0</v>
      </c>
      <c r="G176" s="276">
        <f>'DAY1'!G176+'DAY2'!G176+'DAY3'!G176+'DAY4'!G176+'DAY5'!G176+'DAY6'!G176+'DAY7'!G176+'DAY8'!G176+'DAY9'!G176+'DAY10'!G176+'DAY11'!G176+'DAY12'!G176+'DAY13'!G176+'DAY14'!G176+'DAY15'!G176+'DAY16'!G176+'DAY17'!G176+'DAY18'!G176+'DAY19'!G176+'DAY20'!G176+'DAY21'!G176+'DAY22'!G176+'DAY23'!G176+'DAY24'!G176+'DAY25'!G176+'DAY26'!G176+'DAY27'!G176+'DAY28'!G176+'DAY29'!G176+'DAY30'!G176</f>
        <v>0</v>
      </c>
      <c r="H176" s="54">
        <f>+(Table134[[#This Row],[OPENING ]]+Table134[[#This Row],[RECEIPTS]]+Table134[[#This Row],[RETURNS]])-(Table134[[#This Row],[ISSUES]]+Table134[[#This Row],[EXCHANGED]]+Table134[[#This Row],[SALES]])</f>
        <v>0</v>
      </c>
      <c r="I176" s="53">
        <v>0</v>
      </c>
      <c r="J176" s="58">
        <f>+Table134[[#This Row],[PHYSICAL]]-Table134[[#This Row],[THEORETICAL]]</f>
        <v>0</v>
      </c>
      <c r="K176" s="53">
        <f>+Table134[[#This Row],[RECEIPTS]]</f>
        <v>0</v>
      </c>
      <c r="L176" s="54">
        <f>+Table134[[#This Row],[RETURNS]]</f>
        <v>0</v>
      </c>
      <c r="M176" s="55">
        <f>+Table134[[#This Row],[EXCHANGED]]</f>
        <v>0</v>
      </c>
      <c r="N176" s="52">
        <f>+Table134[[#This Row],[SALES]]</f>
        <v>0</v>
      </c>
      <c r="O176" s="276">
        <f>+Table134[[#This Row],[ISSUES]]</f>
        <v>0</v>
      </c>
      <c r="P176" s="53">
        <f>Table134[[#This Row],[RECEIPTS TO]]/30</f>
        <v>0</v>
      </c>
      <c r="Q176" s="54">
        <f>+Table134[[#This Row],[RETURNS ]]/30</f>
        <v>0</v>
      </c>
      <c r="R176" s="55">
        <f>+Table134[[#This Row],[EXCHANGED TO]]/30</f>
        <v>0</v>
      </c>
      <c r="S176" s="52">
        <f>+Table134[[#This Row],[SALES TO]]/30</f>
        <v>0</v>
      </c>
      <c r="T176" s="276">
        <f>+Table134[[#This Row],[ISSUES TO]]/30</f>
        <v>0</v>
      </c>
      <c r="U176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77" spans="1:21" x14ac:dyDescent="0.25">
      <c r="A177" s="318" t="s">
        <v>89</v>
      </c>
      <c r="B177" s="52">
        <f>'DAY1'!H177</f>
        <v>17.8</v>
      </c>
      <c r="C177" s="53">
        <f>'DAY1'!C177+'DAY2'!C177+'DAY3'!C177+'DAY4'!C177+'DAY5'!C177+'DAY6'!C177+'DAY7'!C177+'DAY8'!C177+'DAY9'!C177+'DAY10'!C177+'DAY11'!C177+'DAY12'!C177+'DAY13'!C177+'DAY14'!C177+'DAY15'!C177+'DAY16'!C177+'DAY17'!C177+'DAY18'!C177+'DAY19'!C177+'DAY20'!C177+'DAY21'!C177+'DAY22'!C177+'DAY23'!C177+'DAY24'!C177+'DAY25'!C177+'DAY26'!C177+'DAY27'!C177+'DAY28'!C177+'DAY29'!C177+'DAY30'!C177</f>
        <v>0</v>
      </c>
      <c r="D177" s="54">
        <f>'DAY1'!D177+'DAY2'!D177+'DAY3'!D177+'DAY4'!D177+'DAY5'!D177+'DAY6'!D177+'DAY7'!D177+'DAY8'!D177+'DAY9'!D177+'DAY10'!D177+'DAY11'!D177+'DAY12'!D177+'DAY13'!D177+'DAY14'!D177+'DAY15'!D177+'DAY16'!D177+'DAY17'!D177+'DAY18'!D177+'DAY19'!D177+'DAY20'!D177+'DAY21'!D177+'DAY22'!D177+'DAY23'!D177+'DAY24'!D177+'DAY25'!D177+'DAY26'!D177+'DAY27'!D177+'DAY28'!D177+'DAY29'!D177+'DAY30'!D177</f>
        <v>0</v>
      </c>
      <c r="E177" s="55">
        <f>'DAY1'!E177+'DAY2'!E177+'DAY3'!E177+'DAY4'!E177+'DAY5'!E177+'DAY6'!E177+'DAY7'!E177+'DAY8'!E177+'DAY9'!E177+'DAY10'!E177+'DAY11'!E177+'DAY12'!E177+'DAY13'!E177+'DAY14'!E177+'DAY15'!E177+'DAY16'!E177+'DAY17'!E177+'DAY18'!E177+'DAY19'!E177+'DAY20'!E177+'DAY21'!E177+'DAY22'!E177+'DAY23'!E177+'DAY24'!E177+'DAY25'!E177+'DAY26'!E177+'DAY27'!E177+'DAY28'!E177+'DAY29'!E177+'DAY30'!E177</f>
        <v>0</v>
      </c>
      <c r="F177" s="52">
        <f>'DAY1'!F177+'DAY2'!F177+'DAY3'!F177+'DAY4'!F177+'DAY5'!F177+'DAY6'!F177+'DAY7'!F177+'DAY8'!F177+'DAY9'!F177+'DAY10'!F177+'DAY11'!F177+'DAY12'!F177+'DAY13'!F177+'DAY14'!F177+'DAY15'!F177+'DAY16'!F177+'DAY17'!F177+'DAY18'!F177+'DAY19'!F177+'DAY20'!F177+'DAY21'!F177+'DAY22'!F177+'DAY23'!F177+'DAY24'!F177+'DAY25'!F177+'DAY26'!F177+'DAY27'!F177+'DAY28'!F177+'DAY29'!F177+'DAY30'!F177</f>
        <v>0</v>
      </c>
      <c r="G177" s="276">
        <f>'DAY1'!G177+'DAY2'!G177+'DAY3'!G177+'DAY4'!G177+'DAY5'!G177+'DAY6'!G177+'DAY7'!G177+'DAY8'!G177+'DAY9'!G177+'DAY10'!G177+'DAY11'!G177+'DAY12'!G177+'DAY13'!G177+'DAY14'!G177+'DAY15'!G177+'DAY16'!G177+'DAY17'!G177+'DAY18'!G177+'DAY19'!G177+'DAY20'!G177+'DAY21'!G177+'DAY22'!G177+'DAY23'!G177+'DAY24'!G177+'DAY25'!G177+'DAY26'!G177+'DAY27'!G177+'DAY28'!G177+'DAY29'!G177+'DAY30'!G177</f>
        <v>0</v>
      </c>
      <c r="H177" s="54">
        <f>+(Table134[[#This Row],[OPENING ]]+Table134[[#This Row],[RECEIPTS]]+Table134[[#This Row],[RETURNS]])-(Table134[[#This Row],[ISSUES]]+Table134[[#This Row],[EXCHANGED]]+Table134[[#This Row],[SALES]])</f>
        <v>17.8</v>
      </c>
      <c r="I177" s="53">
        <v>0</v>
      </c>
      <c r="J177" s="58">
        <f>+Table134[[#This Row],[PHYSICAL]]-Table134[[#This Row],[THEORETICAL]]</f>
        <v>-17.8</v>
      </c>
      <c r="K177" s="53">
        <f>+Table134[[#This Row],[RECEIPTS]]</f>
        <v>0</v>
      </c>
      <c r="L177" s="54">
        <f>+Table134[[#This Row],[RETURNS]]</f>
        <v>0</v>
      </c>
      <c r="M177" s="55">
        <f>+Table134[[#This Row],[EXCHANGED]]</f>
        <v>0</v>
      </c>
      <c r="N177" s="52">
        <f>+Table134[[#This Row],[SALES]]</f>
        <v>0</v>
      </c>
      <c r="O177" s="276">
        <f>+Table134[[#This Row],[ISSUES]]</f>
        <v>0</v>
      </c>
      <c r="P177" s="53">
        <f>Table134[[#This Row],[RECEIPTS TO]]/30</f>
        <v>0</v>
      </c>
      <c r="Q177" s="54">
        <f>+Table134[[#This Row],[RETURNS ]]/30</f>
        <v>0</v>
      </c>
      <c r="R177" s="55">
        <f>+Table134[[#This Row],[EXCHANGED TO]]/30</f>
        <v>0</v>
      </c>
      <c r="S177" s="52">
        <f>+Table134[[#This Row],[SALES TO]]/30</f>
        <v>0</v>
      </c>
      <c r="T177" s="276">
        <f>+Table134[[#This Row],[ISSUES TO]]/30</f>
        <v>0</v>
      </c>
      <c r="U177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78" spans="1:21" x14ac:dyDescent="0.25">
      <c r="A178" s="318" t="s">
        <v>88</v>
      </c>
      <c r="B178" s="52">
        <f>'DAY1'!H178</f>
        <v>0</v>
      </c>
      <c r="C178" s="53">
        <f>'DAY1'!C178+'DAY2'!C178+'DAY3'!C178+'DAY4'!C178+'DAY5'!C178+'DAY6'!C178+'DAY7'!C178+'DAY8'!C178+'DAY9'!C178+'DAY10'!C178+'DAY11'!C178+'DAY12'!C178+'DAY13'!C178+'DAY14'!C178+'DAY15'!C178+'DAY16'!C178+'DAY17'!C178+'DAY18'!C178+'DAY19'!C178+'DAY20'!C178+'DAY21'!C178+'DAY22'!C178+'DAY23'!C178+'DAY24'!C178+'DAY25'!C178+'DAY26'!C178+'DAY27'!C178+'DAY28'!C178+'DAY29'!C178+'DAY30'!C178</f>
        <v>0</v>
      </c>
      <c r="D178" s="54">
        <f>'DAY1'!D178+'DAY2'!D178+'DAY3'!D178+'DAY4'!D178+'DAY5'!D178+'DAY6'!D178+'DAY7'!D178+'DAY8'!D178+'DAY9'!D178+'DAY10'!D178+'DAY11'!D178+'DAY12'!D178+'DAY13'!D178+'DAY14'!D178+'DAY15'!D178+'DAY16'!D178+'DAY17'!D178+'DAY18'!D178+'DAY19'!D178+'DAY20'!D178+'DAY21'!D178+'DAY22'!D178+'DAY23'!D178+'DAY24'!D178+'DAY25'!D178+'DAY26'!D178+'DAY27'!D178+'DAY28'!D178+'DAY29'!D178+'DAY30'!D178</f>
        <v>0</v>
      </c>
      <c r="E178" s="55">
        <f>'DAY1'!E178+'DAY2'!E178+'DAY3'!E178+'DAY4'!E178+'DAY5'!E178+'DAY6'!E178+'DAY7'!E178+'DAY8'!E178+'DAY9'!E178+'DAY10'!E178+'DAY11'!E178+'DAY12'!E178+'DAY13'!E178+'DAY14'!E178+'DAY15'!E178+'DAY16'!E178+'DAY17'!E178+'DAY18'!E178+'DAY19'!E178+'DAY20'!E178+'DAY21'!E178+'DAY22'!E178+'DAY23'!E178+'DAY24'!E178+'DAY25'!E178+'DAY26'!E178+'DAY27'!E178+'DAY28'!E178+'DAY29'!E178+'DAY30'!E178</f>
        <v>0</v>
      </c>
      <c r="F178" s="52">
        <f>'DAY1'!F178+'DAY2'!F178+'DAY3'!F178+'DAY4'!F178+'DAY5'!F178+'DAY6'!F178+'DAY7'!F178+'DAY8'!F178+'DAY9'!F178+'DAY10'!F178+'DAY11'!F178+'DAY12'!F178+'DAY13'!F178+'DAY14'!F178+'DAY15'!F178+'DAY16'!F178+'DAY17'!F178+'DAY18'!F178+'DAY19'!F178+'DAY20'!F178+'DAY21'!F178+'DAY22'!F178+'DAY23'!F178+'DAY24'!F178+'DAY25'!F178+'DAY26'!F178+'DAY27'!F178+'DAY28'!F178+'DAY29'!F178+'DAY30'!F178</f>
        <v>0</v>
      </c>
      <c r="G178" s="276">
        <f>'DAY1'!G178+'DAY2'!G178+'DAY3'!G178+'DAY4'!G178+'DAY5'!G178+'DAY6'!G178+'DAY7'!G178+'DAY8'!G178+'DAY9'!G178+'DAY10'!G178+'DAY11'!G178+'DAY12'!G178+'DAY13'!G178+'DAY14'!G178+'DAY15'!G178+'DAY16'!G178+'DAY17'!G178+'DAY18'!G178+'DAY19'!G178+'DAY20'!G178+'DAY21'!G178+'DAY22'!G178+'DAY23'!G178+'DAY24'!G178+'DAY25'!G178+'DAY26'!G178+'DAY27'!G178+'DAY28'!G178+'DAY29'!G178+'DAY30'!G178</f>
        <v>0</v>
      </c>
      <c r="H178" s="54">
        <f>+(Table134[[#This Row],[OPENING ]]+Table134[[#This Row],[RECEIPTS]]+Table134[[#This Row],[RETURNS]])-(Table134[[#This Row],[ISSUES]]+Table134[[#This Row],[EXCHANGED]]+Table134[[#This Row],[SALES]])</f>
        <v>0</v>
      </c>
      <c r="I178" s="53">
        <v>0</v>
      </c>
      <c r="J178" s="58">
        <f>+Table134[[#This Row],[PHYSICAL]]-Table134[[#This Row],[THEORETICAL]]</f>
        <v>0</v>
      </c>
      <c r="K178" s="53">
        <f>+Table134[[#This Row],[RECEIPTS]]</f>
        <v>0</v>
      </c>
      <c r="L178" s="54">
        <f>+Table134[[#This Row],[RETURNS]]</f>
        <v>0</v>
      </c>
      <c r="M178" s="55">
        <f>+Table134[[#This Row],[EXCHANGED]]</f>
        <v>0</v>
      </c>
      <c r="N178" s="52">
        <f>+Table134[[#This Row],[SALES]]</f>
        <v>0</v>
      </c>
      <c r="O178" s="276">
        <f>+Table134[[#This Row],[ISSUES]]</f>
        <v>0</v>
      </c>
      <c r="P178" s="53">
        <f>Table134[[#This Row],[RECEIPTS TO]]/30</f>
        <v>0</v>
      </c>
      <c r="Q178" s="54">
        <f>+Table134[[#This Row],[RETURNS ]]/30</f>
        <v>0</v>
      </c>
      <c r="R178" s="55">
        <f>+Table134[[#This Row],[EXCHANGED TO]]/30</f>
        <v>0</v>
      </c>
      <c r="S178" s="52">
        <f>+Table134[[#This Row],[SALES TO]]/30</f>
        <v>0</v>
      </c>
      <c r="T178" s="276">
        <f>+Table134[[#This Row],[ISSUES TO]]/30</f>
        <v>0</v>
      </c>
      <c r="U178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79" spans="1:21" x14ac:dyDescent="0.25">
      <c r="A179" s="88" t="s">
        <v>90</v>
      </c>
      <c r="B179" s="52">
        <f>'DAY1'!H179</f>
        <v>0</v>
      </c>
      <c r="C179" s="53">
        <f>'DAY1'!C179+'DAY2'!C179+'DAY3'!C179+'DAY4'!C179+'DAY5'!C179+'DAY6'!C179+'DAY7'!C179+'DAY8'!C179+'DAY9'!C179+'DAY10'!C179+'DAY11'!C179+'DAY12'!C179+'DAY13'!C179+'DAY14'!C179+'DAY15'!C179+'DAY16'!C179+'DAY17'!C179+'DAY18'!C179+'DAY19'!C179+'DAY20'!C179+'DAY21'!C179+'DAY22'!C179+'DAY23'!C179+'DAY24'!C179+'DAY25'!C179+'DAY26'!C179+'DAY27'!C179+'DAY28'!C179+'DAY29'!C179+'DAY30'!C179</f>
        <v>0</v>
      </c>
      <c r="D179" s="54">
        <f>'DAY1'!D179+'DAY2'!D179+'DAY3'!D179+'DAY4'!D179+'DAY5'!D179+'DAY6'!D179+'DAY7'!D179+'DAY8'!D179+'DAY9'!D179+'DAY10'!D179+'DAY11'!D179+'DAY12'!D179+'DAY13'!D179+'DAY14'!D179+'DAY15'!D179+'DAY16'!D179+'DAY17'!D179+'DAY18'!D179+'DAY19'!D179+'DAY20'!D179+'DAY21'!D179+'DAY22'!D179+'DAY23'!D179+'DAY24'!D179+'DAY25'!D179+'DAY26'!D179+'DAY27'!D179+'DAY28'!D179+'DAY29'!D179+'DAY30'!D179</f>
        <v>0</v>
      </c>
      <c r="E179" s="55">
        <f>'DAY1'!E179+'DAY2'!E179+'DAY3'!E179+'DAY4'!E179+'DAY5'!E179+'DAY6'!E179+'DAY7'!E179+'DAY8'!E179+'DAY9'!E179+'DAY10'!E179+'DAY11'!E179+'DAY12'!E179+'DAY13'!E179+'DAY14'!E179+'DAY15'!E179+'DAY16'!E179+'DAY17'!E179+'DAY18'!E179+'DAY19'!E179+'DAY20'!E179+'DAY21'!E179+'DAY22'!E179+'DAY23'!E179+'DAY24'!E179+'DAY25'!E179+'DAY26'!E179+'DAY27'!E179+'DAY28'!E179+'DAY29'!E179+'DAY30'!E179</f>
        <v>0</v>
      </c>
      <c r="F179" s="52">
        <f>'DAY1'!F179+'DAY2'!F179+'DAY3'!F179+'DAY4'!F179+'DAY5'!F179+'DAY6'!F179+'DAY7'!F179+'DAY8'!F179+'DAY9'!F179+'DAY10'!F179+'DAY11'!F179+'DAY12'!F179+'DAY13'!F179+'DAY14'!F179+'DAY15'!F179+'DAY16'!F179+'DAY17'!F179+'DAY18'!F179+'DAY19'!F179+'DAY20'!F179+'DAY21'!F179+'DAY22'!F179+'DAY23'!F179+'DAY24'!F179+'DAY25'!F179+'DAY26'!F179+'DAY27'!F179+'DAY28'!F179+'DAY29'!F179+'DAY30'!F179</f>
        <v>0</v>
      </c>
      <c r="G179" s="276">
        <f>'DAY1'!G179+'DAY2'!G179+'DAY3'!G179+'DAY4'!G179+'DAY5'!G179+'DAY6'!G179+'DAY7'!G179+'DAY8'!G179+'DAY9'!G179+'DAY10'!G179+'DAY11'!G179+'DAY12'!G179+'DAY13'!G179+'DAY14'!G179+'DAY15'!G179+'DAY16'!G179+'DAY17'!G179+'DAY18'!G179+'DAY19'!G179+'DAY20'!G179+'DAY21'!G179+'DAY22'!G179+'DAY23'!G179+'DAY24'!G179+'DAY25'!G179+'DAY26'!G179+'DAY27'!G179+'DAY28'!G179+'DAY29'!G179+'DAY30'!G179</f>
        <v>0</v>
      </c>
      <c r="H179" s="54">
        <f>+(Table134[[#This Row],[OPENING ]]+Table134[[#This Row],[RECEIPTS]]+Table134[[#This Row],[RETURNS]])-(Table134[[#This Row],[ISSUES]]+Table134[[#This Row],[EXCHANGED]]+Table134[[#This Row],[SALES]])</f>
        <v>0</v>
      </c>
      <c r="I179" s="53">
        <v>0</v>
      </c>
      <c r="J179" s="58">
        <f>+Table134[[#This Row],[PHYSICAL]]-Table134[[#This Row],[THEORETICAL]]</f>
        <v>0</v>
      </c>
      <c r="K179" s="53">
        <f>+Table134[[#This Row],[RECEIPTS]]</f>
        <v>0</v>
      </c>
      <c r="L179" s="54">
        <f>+Table134[[#This Row],[RETURNS]]</f>
        <v>0</v>
      </c>
      <c r="M179" s="55">
        <f>+Table134[[#This Row],[EXCHANGED]]</f>
        <v>0</v>
      </c>
      <c r="N179" s="52">
        <f>+Table134[[#This Row],[SALES]]</f>
        <v>0</v>
      </c>
      <c r="O179" s="276">
        <f>+Table134[[#This Row],[ISSUES]]</f>
        <v>0</v>
      </c>
      <c r="P179" s="53">
        <f>Table134[[#This Row],[RECEIPTS TO]]/30</f>
        <v>0</v>
      </c>
      <c r="Q179" s="54">
        <f>+Table134[[#This Row],[RETURNS ]]/30</f>
        <v>0</v>
      </c>
      <c r="R179" s="55">
        <f>+Table134[[#This Row],[EXCHANGED TO]]/30</f>
        <v>0</v>
      </c>
      <c r="S179" s="52">
        <f>+Table134[[#This Row],[SALES TO]]/30</f>
        <v>0</v>
      </c>
      <c r="T179" s="276">
        <f>+Table134[[#This Row],[ISSUES TO]]/30</f>
        <v>0</v>
      </c>
      <c r="U179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80" spans="1:21" x14ac:dyDescent="0.25">
      <c r="A180" s="88" t="s">
        <v>91</v>
      </c>
      <c r="B180" s="52">
        <f>'DAY1'!H180</f>
        <v>455.64</v>
      </c>
      <c r="C180" s="53">
        <f>'DAY1'!C180+'DAY2'!C180+'DAY3'!C180+'DAY4'!C180+'DAY5'!C180+'DAY6'!C180+'DAY7'!C180+'DAY8'!C180+'DAY9'!C180+'DAY10'!C180+'DAY11'!C180+'DAY12'!C180+'DAY13'!C180+'DAY14'!C180+'DAY15'!C180+'DAY16'!C180+'DAY17'!C180+'DAY18'!C180+'DAY19'!C180+'DAY20'!C180+'DAY21'!C180+'DAY22'!C180+'DAY23'!C180+'DAY24'!C180+'DAY25'!C180+'DAY26'!C180+'DAY27'!C180+'DAY28'!C180+'DAY29'!C180+'DAY30'!C180</f>
        <v>0</v>
      </c>
      <c r="D180" s="54">
        <f>'DAY1'!D180+'DAY2'!D180+'DAY3'!D180+'DAY4'!D180+'DAY5'!D180+'DAY6'!D180+'DAY7'!D180+'DAY8'!D180+'DAY9'!D180+'DAY10'!D180+'DAY11'!D180+'DAY12'!D180+'DAY13'!D180+'DAY14'!D180+'DAY15'!D180+'DAY16'!D180+'DAY17'!D180+'DAY18'!D180+'DAY19'!D180+'DAY20'!D180+'DAY21'!D180+'DAY22'!D180+'DAY23'!D180+'DAY24'!D180+'DAY25'!D180+'DAY26'!D180+'DAY27'!D180+'DAY28'!D180+'DAY29'!D180+'DAY30'!D180</f>
        <v>0</v>
      </c>
      <c r="E180" s="55">
        <f>'DAY1'!E180+'DAY2'!E180+'DAY3'!E180+'DAY4'!E180+'DAY5'!E180+'DAY6'!E180+'DAY7'!E180+'DAY8'!E180+'DAY9'!E180+'DAY10'!E180+'DAY11'!E180+'DAY12'!E180+'DAY13'!E180+'DAY14'!E180+'DAY15'!E180+'DAY16'!E180+'DAY17'!E180+'DAY18'!E180+'DAY19'!E180+'DAY20'!E180+'DAY21'!E180+'DAY22'!E180+'DAY23'!E180+'DAY24'!E180+'DAY25'!E180+'DAY26'!E180+'DAY27'!E180+'DAY28'!E180+'DAY29'!E180+'DAY30'!E180</f>
        <v>0</v>
      </c>
      <c r="F180" s="52">
        <f>'DAY1'!F180+'DAY2'!F180+'DAY3'!F180+'DAY4'!F180+'DAY5'!F180+'DAY6'!F180+'DAY7'!F180+'DAY8'!F180+'DAY9'!F180+'DAY10'!F180+'DAY11'!F180+'DAY12'!F180+'DAY13'!F180+'DAY14'!F180+'DAY15'!F180+'DAY16'!F180+'DAY17'!F180+'DAY18'!F180+'DAY19'!F180+'DAY20'!F180+'DAY21'!F180+'DAY22'!F180+'DAY23'!F180+'DAY24'!F180+'DAY25'!F180+'DAY26'!F180+'DAY27'!F180+'DAY28'!F180+'DAY29'!F180+'DAY30'!F180</f>
        <v>0</v>
      </c>
      <c r="G180" s="276">
        <f>'DAY1'!G180+'DAY2'!G180+'DAY3'!G180+'DAY4'!G180+'DAY5'!G180+'DAY6'!G180+'DAY7'!G180+'DAY8'!G180+'DAY9'!G180+'DAY10'!G180+'DAY11'!G180+'DAY12'!G180+'DAY13'!G180+'DAY14'!G180+'DAY15'!G180+'DAY16'!G180+'DAY17'!G180+'DAY18'!G180+'DAY19'!G180+'DAY20'!G180+'DAY21'!G180+'DAY22'!G180+'DAY23'!G180+'DAY24'!G180+'DAY25'!G180+'DAY26'!G180+'DAY27'!G180+'DAY28'!G180+'DAY29'!G180+'DAY30'!G180</f>
        <v>87.2</v>
      </c>
      <c r="H180" s="54">
        <f>+(Table134[[#This Row],[OPENING ]]+Table134[[#This Row],[RECEIPTS]]+Table134[[#This Row],[RETURNS]])-(Table134[[#This Row],[ISSUES]]+Table134[[#This Row],[EXCHANGED]]+Table134[[#This Row],[SALES]])</f>
        <v>368.44</v>
      </c>
      <c r="I180" s="53">
        <v>0</v>
      </c>
      <c r="J180" s="58">
        <f>+Table134[[#This Row],[PHYSICAL]]-Table134[[#This Row],[THEORETICAL]]</f>
        <v>-368.44</v>
      </c>
      <c r="K180" s="53">
        <f>+Table134[[#This Row],[RECEIPTS]]</f>
        <v>0</v>
      </c>
      <c r="L180" s="54">
        <f>+Table134[[#This Row],[RETURNS]]</f>
        <v>0</v>
      </c>
      <c r="M180" s="55">
        <f>+Table134[[#This Row],[EXCHANGED]]</f>
        <v>0</v>
      </c>
      <c r="N180" s="52">
        <f>+Table134[[#This Row],[SALES]]</f>
        <v>0</v>
      </c>
      <c r="O180" s="276">
        <f>+Table134[[#This Row],[ISSUES]]</f>
        <v>87.2</v>
      </c>
      <c r="P180" s="53">
        <f>Table134[[#This Row],[RECEIPTS TO]]/30</f>
        <v>0</v>
      </c>
      <c r="Q180" s="54">
        <f>+Table134[[#This Row],[RETURNS ]]/30</f>
        <v>0</v>
      </c>
      <c r="R180" s="55">
        <f>+Table134[[#This Row],[EXCHANGED TO]]/30</f>
        <v>0</v>
      </c>
      <c r="S180" s="52">
        <f>+Table134[[#This Row],[SALES TO]]/30</f>
        <v>0</v>
      </c>
      <c r="T180" s="276">
        <f>+Table134[[#This Row],[ISSUES TO]]/30</f>
        <v>2.9066666666666667</v>
      </c>
      <c r="U180" s="62">
        <f>IFERROR(Table134[[#This Row],[THEORETICAL]]/(Table134[[#This Row],[AVE RECEIPTS]]+Table134[[#This Row],[AVE RETURNS]]+Table134[[#This Row],[AVE EXCHANGED]]+Table134[[#This Row],[AVE SALES]]+Table134[[#This Row],[AVE ISSUES]]),0)</f>
        <v>126.75688073394495</v>
      </c>
    </row>
    <row r="181" spans="1:21" x14ac:dyDescent="0.25">
      <c r="A181" s="88" t="s">
        <v>92</v>
      </c>
      <c r="B181" s="52">
        <f>'DAY1'!H181</f>
        <v>0</v>
      </c>
      <c r="C181" s="53">
        <f>'DAY1'!C181+'DAY2'!C181+'DAY3'!C181+'DAY4'!C181+'DAY5'!C181+'DAY6'!C181+'DAY7'!C181+'DAY8'!C181+'DAY9'!C181+'DAY10'!C181+'DAY11'!C181+'DAY12'!C181+'DAY13'!C181+'DAY14'!C181+'DAY15'!C181+'DAY16'!C181+'DAY17'!C181+'DAY18'!C181+'DAY19'!C181+'DAY20'!C181+'DAY21'!C181+'DAY22'!C181+'DAY23'!C181+'DAY24'!C181+'DAY25'!C181+'DAY26'!C181+'DAY27'!C181+'DAY28'!C181+'DAY29'!C181+'DAY30'!C181</f>
        <v>0</v>
      </c>
      <c r="D181" s="54">
        <f>'DAY1'!D181+'DAY2'!D181+'DAY3'!D181+'DAY4'!D181+'DAY5'!D181+'DAY6'!D181+'DAY7'!D181+'DAY8'!D181+'DAY9'!D181+'DAY10'!D181+'DAY11'!D181+'DAY12'!D181+'DAY13'!D181+'DAY14'!D181+'DAY15'!D181+'DAY16'!D181+'DAY17'!D181+'DAY18'!D181+'DAY19'!D181+'DAY20'!D181+'DAY21'!D181+'DAY22'!D181+'DAY23'!D181+'DAY24'!D181+'DAY25'!D181+'DAY26'!D181+'DAY27'!D181+'DAY28'!D181+'DAY29'!D181+'DAY30'!D181</f>
        <v>0</v>
      </c>
      <c r="E181" s="55">
        <f>'DAY1'!E181+'DAY2'!E181+'DAY3'!E181+'DAY4'!E181+'DAY5'!E181+'DAY6'!E181+'DAY7'!E181+'DAY8'!E181+'DAY9'!E181+'DAY10'!E181+'DAY11'!E181+'DAY12'!E181+'DAY13'!E181+'DAY14'!E181+'DAY15'!E181+'DAY16'!E181+'DAY17'!E181+'DAY18'!E181+'DAY19'!E181+'DAY20'!E181+'DAY21'!E181+'DAY22'!E181+'DAY23'!E181+'DAY24'!E181+'DAY25'!E181+'DAY26'!E181+'DAY27'!E181+'DAY28'!E181+'DAY29'!E181+'DAY30'!E181</f>
        <v>0</v>
      </c>
      <c r="F181" s="52">
        <f>'DAY1'!F181+'DAY2'!F181+'DAY3'!F181+'DAY4'!F181+'DAY5'!F181+'DAY6'!F181+'DAY7'!F181+'DAY8'!F181+'DAY9'!F181+'DAY10'!F181+'DAY11'!F181+'DAY12'!F181+'DAY13'!F181+'DAY14'!F181+'DAY15'!F181+'DAY16'!F181+'DAY17'!F181+'DAY18'!F181+'DAY19'!F181+'DAY20'!F181+'DAY21'!F181+'DAY22'!F181+'DAY23'!F181+'DAY24'!F181+'DAY25'!F181+'DAY26'!F181+'DAY27'!F181+'DAY28'!F181+'DAY29'!F181+'DAY30'!F181</f>
        <v>0</v>
      </c>
      <c r="G181" s="276">
        <f>'DAY1'!G181+'DAY2'!G181+'DAY3'!G181+'DAY4'!G181+'DAY5'!G181+'DAY6'!G181+'DAY7'!G181+'DAY8'!G181+'DAY9'!G181+'DAY10'!G181+'DAY11'!G181+'DAY12'!G181+'DAY13'!G181+'DAY14'!G181+'DAY15'!G181+'DAY16'!G181+'DAY17'!G181+'DAY18'!G181+'DAY19'!G181+'DAY20'!G181+'DAY21'!G181+'DAY22'!G181+'DAY23'!G181+'DAY24'!G181+'DAY25'!G181+'DAY26'!G181+'DAY27'!G181+'DAY28'!G181+'DAY29'!G181+'DAY30'!G181</f>
        <v>0</v>
      </c>
      <c r="H181" s="54">
        <f>+(Table134[[#This Row],[OPENING ]]+Table134[[#This Row],[RECEIPTS]]+Table134[[#This Row],[RETURNS]])-(Table134[[#This Row],[ISSUES]]+Table134[[#This Row],[EXCHANGED]]+Table134[[#This Row],[SALES]])</f>
        <v>0</v>
      </c>
      <c r="I181" s="53">
        <v>0</v>
      </c>
      <c r="J181" s="58">
        <f>+Table134[[#This Row],[PHYSICAL]]-Table134[[#This Row],[THEORETICAL]]</f>
        <v>0</v>
      </c>
      <c r="K181" s="53">
        <f>+Table134[[#This Row],[RECEIPTS]]</f>
        <v>0</v>
      </c>
      <c r="L181" s="54">
        <f>+Table134[[#This Row],[RETURNS]]</f>
        <v>0</v>
      </c>
      <c r="M181" s="55">
        <f>+Table134[[#This Row],[EXCHANGED]]</f>
        <v>0</v>
      </c>
      <c r="N181" s="52">
        <f>+Table134[[#This Row],[SALES]]</f>
        <v>0</v>
      </c>
      <c r="O181" s="276">
        <f>+Table134[[#This Row],[ISSUES]]</f>
        <v>0</v>
      </c>
      <c r="P181" s="53">
        <f>Table134[[#This Row],[RECEIPTS TO]]/30</f>
        <v>0</v>
      </c>
      <c r="Q181" s="54">
        <f>+Table134[[#This Row],[RETURNS ]]/30</f>
        <v>0</v>
      </c>
      <c r="R181" s="55">
        <f>+Table134[[#This Row],[EXCHANGED TO]]/30</f>
        <v>0</v>
      </c>
      <c r="S181" s="52">
        <f>+Table134[[#This Row],[SALES TO]]/30</f>
        <v>0</v>
      </c>
      <c r="T181" s="276">
        <f>+Table134[[#This Row],[ISSUES TO]]/30</f>
        <v>0</v>
      </c>
      <c r="U181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82" spans="1:21" x14ac:dyDescent="0.25">
      <c r="A182" s="88" t="s">
        <v>111</v>
      </c>
      <c r="B182" s="52">
        <f>'DAY1'!H182</f>
        <v>0</v>
      </c>
      <c r="C182" s="53">
        <f>'DAY1'!C182+'DAY2'!C182+'DAY3'!C182+'DAY4'!C182+'DAY5'!C182+'DAY6'!C182+'DAY7'!C182+'DAY8'!C182+'DAY9'!C182+'DAY10'!C182+'DAY11'!C182+'DAY12'!C182+'DAY13'!C182+'DAY14'!C182+'DAY15'!C182+'DAY16'!C182+'DAY17'!C182+'DAY18'!C182+'DAY19'!C182+'DAY20'!C182+'DAY21'!C182+'DAY22'!C182+'DAY23'!C182+'DAY24'!C182+'DAY25'!C182+'DAY26'!C182+'DAY27'!C182+'DAY28'!C182+'DAY29'!C182+'DAY30'!C182</f>
        <v>0</v>
      </c>
      <c r="D182" s="54">
        <f>'DAY1'!D182+'DAY2'!D182+'DAY3'!D182+'DAY4'!D182+'DAY5'!D182+'DAY6'!D182+'DAY7'!D182+'DAY8'!D182+'DAY9'!D182+'DAY10'!D182+'DAY11'!D182+'DAY12'!D182+'DAY13'!D182+'DAY14'!D182+'DAY15'!D182+'DAY16'!D182+'DAY17'!D182+'DAY18'!D182+'DAY19'!D182+'DAY20'!D182+'DAY21'!D182+'DAY22'!D182+'DAY23'!D182+'DAY24'!D182+'DAY25'!D182+'DAY26'!D182+'DAY27'!D182+'DAY28'!D182+'DAY29'!D182+'DAY30'!D182</f>
        <v>0</v>
      </c>
      <c r="E182" s="55">
        <f>'DAY1'!E182+'DAY2'!E182+'DAY3'!E182+'DAY4'!E182+'DAY5'!E182+'DAY6'!E182+'DAY7'!E182+'DAY8'!E182+'DAY9'!E182+'DAY10'!E182+'DAY11'!E182+'DAY12'!E182+'DAY13'!E182+'DAY14'!E182+'DAY15'!E182+'DAY16'!E182+'DAY17'!E182+'DAY18'!E182+'DAY19'!E182+'DAY20'!E182+'DAY21'!E182+'DAY22'!E182+'DAY23'!E182+'DAY24'!E182+'DAY25'!E182+'DAY26'!E182+'DAY27'!E182+'DAY28'!E182+'DAY29'!E182+'DAY30'!E182</f>
        <v>0</v>
      </c>
      <c r="F182" s="52">
        <f>'DAY1'!F182+'DAY2'!F182+'DAY3'!F182+'DAY4'!F182+'DAY5'!F182+'DAY6'!F182+'DAY7'!F182+'DAY8'!F182+'DAY9'!F182+'DAY10'!F182+'DAY11'!F182+'DAY12'!F182+'DAY13'!F182+'DAY14'!F182+'DAY15'!F182+'DAY16'!F182+'DAY17'!F182+'DAY18'!F182+'DAY19'!F182+'DAY20'!F182+'DAY21'!F182+'DAY22'!F182+'DAY23'!F182+'DAY24'!F182+'DAY25'!F182+'DAY26'!F182+'DAY27'!F182+'DAY28'!F182+'DAY29'!F182+'DAY30'!F182</f>
        <v>0</v>
      </c>
      <c r="G182" s="276">
        <f>'DAY1'!G182+'DAY2'!G182+'DAY3'!G182+'DAY4'!G182+'DAY5'!G182+'DAY6'!G182+'DAY7'!G182+'DAY8'!G182+'DAY9'!G182+'DAY10'!G182+'DAY11'!G182+'DAY12'!G182+'DAY13'!G182+'DAY14'!G182+'DAY15'!G182+'DAY16'!G182+'DAY17'!G182+'DAY18'!G182+'DAY19'!G182+'DAY20'!G182+'DAY21'!G182+'DAY22'!G182+'DAY23'!G182+'DAY24'!G182+'DAY25'!G182+'DAY26'!G182+'DAY27'!G182+'DAY28'!G182+'DAY29'!G182+'DAY30'!G182</f>
        <v>0</v>
      </c>
      <c r="H182" s="54">
        <f>+(Table134[[#This Row],[OPENING ]]+Table134[[#This Row],[RECEIPTS]]+Table134[[#This Row],[RETURNS]])-(Table134[[#This Row],[ISSUES]]+Table134[[#This Row],[EXCHANGED]]+Table134[[#This Row],[SALES]])</f>
        <v>0</v>
      </c>
      <c r="I182" s="53">
        <v>0</v>
      </c>
      <c r="J182" s="58">
        <f>+Table134[[#This Row],[PHYSICAL]]-Table134[[#This Row],[THEORETICAL]]</f>
        <v>0</v>
      </c>
      <c r="K182" s="53">
        <f>+Table134[[#This Row],[RECEIPTS]]</f>
        <v>0</v>
      </c>
      <c r="L182" s="54">
        <f>+Table134[[#This Row],[RETURNS]]</f>
        <v>0</v>
      </c>
      <c r="M182" s="55">
        <f>+Table134[[#This Row],[EXCHANGED]]</f>
        <v>0</v>
      </c>
      <c r="N182" s="52">
        <f>+Table134[[#This Row],[SALES]]</f>
        <v>0</v>
      </c>
      <c r="O182" s="276">
        <f>+Table134[[#This Row],[ISSUES]]</f>
        <v>0</v>
      </c>
      <c r="P182" s="53">
        <f>Table134[[#This Row],[RECEIPTS TO]]/30</f>
        <v>0</v>
      </c>
      <c r="Q182" s="54">
        <f>+Table134[[#This Row],[RETURNS ]]/30</f>
        <v>0</v>
      </c>
      <c r="R182" s="55">
        <f>+Table134[[#This Row],[EXCHANGED TO]]/30</f>
        <v>0</v>
      </c>
      <c r="S182" s="52">
        <f>+Table134[[#This Row],[SALES TO]]/30</f>
        <v>0</v>
      </c>
      <c r="T182" s="276">
        <f>+Table134[[#This Row],[ISSUES TO]]/30</f>
        <v>0</v>
      </c>
      <c r="U182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83" spans="1:21" x14ac:dyDescent="0.25">
      <c r="A183" s="87" t="s">
        <v>53</v>
      </c>
      <c r="B183" s="52">
        <f>'DAY1'!H183</f>
        <v>0</v>
      </c>
      <c r="C183" s="53">
        <f>'DAY1'!C183+'DAY2'!C183+'DAY3'!C183+'DAY4'!C183+'DAY5'!C183+'DAY6'!C183+'DAY7'!C183+'DAY8'!C183+'DAY9'!C183+'DAY10'!C183+'DAY11'!C183+'DAY12'!C183+'DAY13'!C183+'DAY14'!C183+'DAY15'!C183+'DAY16'!C183+'DAY17'!C183+'DAY18'!C183+'DAY19'!C183+'DAY20'!C183+'DAY21'!C183+'DAY22'!C183+'DAY23'!C183+'DAY24'!C183+'DAY25'!C183+'DAY26'!C183+'DAY27'!C183+'DAY28'!C183+'DAY29'!C183+'DAY30'!C183</f>
        <v>0</v>
      </c>
      <c r="D183" s="54">
        <f>'DAY1'!D183+'DAY2'!D183+'DAY3'!D183+'DAY4'!D183+'DAY5'!D183+'DAY6'!D183+'DAY7'!D183+'DAY8'!D183+'DAY9'!D183+'DAY10'!D183+'DAY11'!D183+'DAY12'!D183+'DAY13'!D183+'DAY14'!D183+'DAY15'!D183+'DAY16'!D183+'DAY17'!D183+'DAY18'!D183+'DAY19'!D183+'DAY20'!D183+'DAY21'!D183+'DAY22'!D183+'DAY23'!D183+'DAY24'!D183+'DAY25'!D183+'DAY26'!D183+'DAY27'!D183+'DAY28'!D183+'DAY29'!D183+'DAY30'!D183</f>
        <v>0</v>
      </c>
      <c r="E183" s="55">
        <f>'DAY1'!E183+'DAY2'!E183+'DAY3'!E183+'DAY4'!E183+'DAY5'!E183+'DAY6'!E183+'DAY7'!E183+'DAY8'!E183+'DAY9'!E183+'DAY10'!E183+'DAY11'!E183+'DAY12'!E183+'DAY13'!E183+'DAY14'!E183+'DAY15'!E183+'DAY16'!E183+'DAY17'!E183+'DAY18'!E183+'DAY19'!E183+'DAY20'!E183+'DAY21'!E183+'DAY22'!E183+'DAY23'!E183+'DAY24'!E183+'DAY25'!E183+'DAY26'!E183+'DAY27'!E183+'DAY28'!E183+'DAY29'!E183+'DAY30'!E183</f>
        <v>0</v>
      </c>
      <c r="F183" s="52">
        <f>'DAY1'!F183+'DAY2'!F183+'DAY3'!F183+'DAY4'!F183+'DAY5'!F183+'DAY6'!F183+'DAY7'!F183+'DAY8'!F183+'DAY9'!F183+'DAY10'!F183+'DAY11'!F183+'DAY12'!F183+'DAY13'!F183+'DAY14'!F183+'DAY15'!F183+'DAY16'!F183+'DAY17'!F183+'DAY18'!F183+'DAY19'!F183+'DAY20'!F183+'DAY21'!F183+'DAY22'!F183+'DAY23'!F183+'DAY24'!F183+'DAY25'!F183+'DAY26'!F183+'DAY27'!F183+'DAY28'!F183+'DAY29'!F183+'DAY30'!F183</f>
        <v>0</v>
      </c>
      <c r="G183" s="276">
        <f>'DAY1'!G183+'DAY2'!G183+'DAY3'!G183+'DAY4'!G183+'DAY5'!G183+'DAY6'!G183+'DAY7'!G183+'DAY8'!G183+'DAY9'!G183+'DAY10'!G183+'DAY11'!G183+'DAY12'!G183+'DAY13'!G183+'DAY14'!G183+'DAY15'!G183+'DAY16'!G183+'DAY17'!G183+'DAY18'!G183+'DAY19'!G183+'DAY20'!G183+'DAY21'!G183+'DAY22'!G183+'DAY23'!G183+'DAY24'!G183+'DAY25'!G183+'DAY26'!G183+'DAY27'!G183+'DAY28'!G183+'DAY29'!G183+'DAY30'!G183</f>
        <v>0</v>
      </c>
      <c r="H183" s="54">
        <f>+(Table134[[#This Row],[OPENING ]]+Table134[[#This Row],[RECEIPTS]]+Table134[[#This Row],[RETURNS]])-(Table134[[#This Row],[ISSUES]]+Table134[[#This Row],[EXCHANGED]]+Table134[[#This Row],[SALES]])</f>
        <v>0</v>
      </c>
      <c r="I183" s="53">
        <v>0</v>
      </c>
      <c r="J183" s="58">
        <f>+Table134[[#This Row],[PHYSICAL]]-Table134[[#This Row],[THEORETICAL]]</f>
        <v>0</v>
      </c>
      <c r="K183" s="53">
        <f>+Table134[[#This Row],[RECEIPTS]]</f>
        <v>0</v>
      </c>
      <c r="L183" s="54">
        <f>+Table134[[#This Row],[RETURNS]]</f>
        <v>0</v>
      </c>
      <c r="M183" s="55">
        <f>+Table134[[#This Row],[EXCHANGED]]</f>
        <v>0</v>
      </c>
      <c r="N183" s="52">
        <f>+Table134[[#This Row],[SALES]]</f>
        <v>0</v>
      </c>
      <c r="O183" s="276">
        <f>+Table134[[#This Row],[ISSUES]]</f>
        <v>0</v>
      </c>
      <c r="P183" s="53">
        <f>Table134[[#This Row],[RECEIPTS TO]]/30</f>
        <v>0</v>
      </c>
      <c r="Q183" s="54">
        <f>+Table134[[#This Row],[RETURNS ]]/30</f>
        <v>0</v>
      </c>
      <c r="R183" s="55">
        <f>+Table134[[#This Row],[EXCHANGED TO]]/30</f>
        <v>0</v>
      </c>
      <c r="S183" s="52">
        <f>+Table134[[#This Row],[SALES TO]]/30</f>
        <v>0</v>
      </c>
      <c r="T183" s="276">
        <f>+Table134[[#This Row],[ISSUES TO]]/30</f>
        <v>0</v>
      </c>
      <c r="U183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84" spans="1:21" x14ac:dyDescent="0.25">
      <c r="A184" s="321" t="s">
        <v>93</v>
      </c>
      <c r="B184" s="52">
        <f>'DAY1'!H184</f>
        <v>0</v>
      </c>
      <c r="C184" s="53">
        <f>'DAY1'!C184+'DAY2'!C184+'DAY3'!C184+'DAY4'!C184+'DAY5'!C184+'DAY6'!C184+'DAY7'!C184+'DAY8'!C184+'DAY9'!C184+'DAY10'!C184+'DAY11'!C184+'DAY12'!C184+'DAY13'!C184+'DAY14'!C184+'DAY15'!C184+'DAY16'!C184+'DAY17'!C184+'DAY18'!C184+'DAY19'!C184+'DAY20'!C184+'DAY21'!C184+'DAY22'!C184+'DAY23'!C184+'DAY24'!C184+'DAY25'!C184+'DAY26'!C184+'DAY27'!C184+'DAY28'!C184+'DAY29'!C184+'DAY30'!C184</f>
        <v>0</v>
      </c>
      <c r="D184" s="54">
        <f>'DAY1'!D184+'DAY2'!D184+'DAY3'!D184+'DAY4'!D184+'DAY5'!D184+'DAY6'!D184+'DAY7'!D184+'DAY8'!D184+'DAY9'!D184+'DAY10'!D184+'DAY11'!D184+'DAY12'!D184+'DAY13'!D184+'DAY14'!D184+'DAY15'!D184+'DAY16'!D184+'DAY17'!D184+'DAY18'!D184+'DAY19'!D184+'DAY20'!D184+'DAY21'!D184+'DAY22'!D184+'DAY23'!D184+'DAY24'!D184+'DAY25'!D184+'DAY26'!D184+'DAY27'!D184+'DAY28'!D184+'DAY29'!D184+'DAY30'!D184</f>
        <v>0</v>
      </c>
      <c r="E184" s="55">
        <f>'DAY1'!E184+'DAY2'!E184+'DAY3'!E184+'DAY4'!E184+'DAY5'!E184+'DAY6'!E184+'DAY7'!E184+'DAY8'!E184+'DAY9'!E184+'DAY10'!E184+'DAY11'!E184+'DAY12'!E184+'DAY13'!E184+'DAY14'!E184+'DAY15'!E184+'DAY16'!E184+'DAY17'!E184+'DAY18'!E184+'DAY19'!E184+'DAY20'!E184+'DAY21'!E184+'DAY22'!E184+'DAY23'!E184+'DAY24'!E184+'DAY25'!E184+'DAY26'!E184+'DAY27'!E184+'DAY28'!E184+'DAY29'!E184+'DAY30'!E184</f>
        <v>0</v>
      </c>
      <c r="F184" s="52">
        <f>'DAY1'!F184+'DAY2'!F184+'DAY3'!F184+'DAY4'!F184+'DAY5'!F184+'DAY6'!F184+'DAY7'!F184+'DAY8'!F184+'DAY9'!F184+'DAY10'!F184+'DAY11'!F184+'DAY12'!F184+'DAY13'!F184+'DAY14'!F184+'DAY15'!F184+'DAY16'!F184+'DAY17'!F184+'DAY18'!F184+'DAY19'!F184+'DAY20'!F184+'DAY21'!F184+'DAY22'!F184+'DAY23'!F184+'DAY24'!F184+'DAY25'!F184+'DAY26'!F184+'DAY27'!F184+'DAY28'!F184+'DAY29'!F184+'DAY30'!F184</f>
        <v>0</v>
      </c>
      <c r="G184" s="276">
        <f>'DAY1'!G184+'DAY2'!G184+'DAY3'!G184+'DAY4'!G184+'DAY5'!G184+'DAY6'!G184+'DAY7'!G184+'DAY8'!G184+'DAY9'!G184+'DAY10'!G184+'DAY11'!G184+'DAY12'!G184+'DAY13'!G184+'DAY14'!G184+'DAY15'!G184+'DAY16'!G184+'DAY17'!G184+'DAY18'!G184+'DAY19'!G184+'DAY20'!G184+'DAY21'!G184+'DAY22'!G184+'DAY23'!G184+'DAY24'!G184+'DAY25'!G184+'DAY26'!G184+'DAY27'!G184+'DAY28'!G184+'DAY29'!G184+'DAY30'!G184</f>
        <v>0</v>
      </c>
      <c r="H184" s="54">
        <f>+(Table134[[#This Row],[OPENING ]]+Table134[[#This Row],[RECEIPTS]]+Table134[[#This Row],[RETURNS]])-(Table134[[#This Row],[ISSUES]]+Table134[[#This Row],[EXCHANGED]]+Table134[[#This Row],[SALES]])</f>
        <v>0</v>
      </c>
      <c r="I184" s="53">
        <v>0</v>
      </c>
      <c r="J184" s="58">
        <f>+Table134[[#This Row],[PHYSICAL]]-Table134[[#This Row],[THEORETICAL]]</f>
        <v>0</v>
      </c>
      <c r="K184" s="53">
        <f>+Table134[[#This Row],[RECEIPTS]]</f>
        <v>0</v>
      </c>
      <c r="L184" s="54">
        <f>+Table134[[#This Row],[RETURNS]]</f>
        <v>0</v>
      </c>
      <c r="M184" s="55">
        <f>+Table134[[#This Row],[EXCHANGED]]</f>
        <v>0</v>
      </c>
      <c r="N184" s="52">
        <f>+Table134[[#This Row],[SALES]]</f>
        <v>0</v>
      </c>
      <c r="O184" s="276">
        <f>+Table134[[#This Row],[ISSUES]]</f>
        <v>0</v>
      </c>
      <c r="P184" s="53">
        <f>Table134[[#This Row],[RECEIPTS TO]]/30</f>
        <v>0</v>
      </c>
      <c r="Q184" s="54">
        <f>+Table134[[#This Row],[RETURNS ]]/30</f>
        <v>0</v>
      </c>
      <c r="R184" s="55">
        <f>+Table134[[#This Row],[EXCHANGED TO]]/30</f>
        <v>0</v>
      </c>
      <c r="S184" s="52">
        <f>+Table134[[#This Row],[SALES TO]]/30</f>
        <v>0</v>
      </c>
      <c r="T184" s="276">
        <f>+Table134[[#This Row],[ISSUES TO]]/30</f>
        <v>0</v>
      </c>
      <c r="U184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85" spans="1:21" x14ac:dyDescent="0.25">
      <c r="A185" s="321" t="s">
        <v>94</v>
      </c>
      <c r="B185" s="52">
        <f>'DAY1'!H185</f>
        <v>0</v>
      </c>
      <c r="C185" s="53">
        <f>'DAY1'!C185+'DAY2'!C185+'DAY3'!C185+'DAY4'!C185+'DAY5'!C185+'DAY6'!C185+'DAY7'!C185+'DAY8'!C185+'DAY9'!C185+'DAY10'!C185+'DAY11'!C185+'DAY12'!C185+'DAY13'!C185+'DAY14'!C185+'DAY15'!C185+'DAY16'!C185+'DAY17'!C185+'DAY18'!C185+'DAY19'!C185+'DAY20'!C185+'DAY21'!C185+'DAY22'!C185+'DAY23'!C185+'DAY24'!C185+'DAY25'!C185+'DAY26'!C185+'DAY27'!C185+'DAY28'!C185+'DAY29'!C185+'DAY30'!C185</f>
        <v>0</v>
      </c>
      <c r="D185" s="54">
        <f>'DAY1'!D185+'DAY2'!D185+'DAY3'!D185+'DAY4'!D185+'DAY5'!D185+'DAY6'!D185+'DAY7'!D185+'DAY8'!D185+'DAY9'!D185+'DAY10'!D185+'DAY11'!D185+'DAY12'!D185+'DAY13'!D185+'DAY14'!D185+'DAY15'!D185+'DAY16'!D185+'DAY17'!D185+'DAY18'!D185+'DAY19'!D185+'DAY20'!D185+'DAY21'!D185+'DAY22'!D185+'DAY23'!D185+'DAY24'!D185+'DAY25'!D185+'DAY26'!D185+'DAY27'!D185+'DAY28'!D185+'DAY29'!D185+'DAY30'!D185</f>
        <v>0</v>
      </c>
      <c r="E185" s="55">
        <f>'DAY1'!E185+'DAY2'!E185+'DAY3'!E185+'DAY4'!E185+'DAY5'!E185+'DAY6'!E185+'DAY7'!E185+'DAY8'!E185+'DAY9'!E185+'DAY10'!E185+'DAY11'!E185+'DAY12'!E185+'DAY13'!E185+'DAY14'!E185+'DAY15'!E185+'DAY16'!E185+'DAY17'!E185+'DAY18'!E185+'DAY19'!E185+'DAY20'!E185+'DAY21'!E185+'DAY22'!E185+'DAY23'!E185+'DAY24'!E185+'DAY25'!E185+'DAY26'!E185+'DAY27'!E185+'DAY28'!E185+'DAY29'!E185+'DAY30'!E185</f>
        <v>0</v>
      </c>
      <c r="F185" s="52">
        <f>'DAY1'!F185+'DAY2'!F185+'DAY3'!F185+'DAY4'!F185+'DAY5'!F185+'DAY6'!F185+'DAY7'!F185+'DAY8'!F185+'DAY9'!F185+'DAY10'!F185+'DAY11'!F185+'DAY12'!F185+'DAY13'!F185+'DAY14'!F185+'DAY15'!F185+'DAY16'!F185+'DAY17'!F185+'DAY18'!F185+'DAY19'!F185+'DAY20'!F185+'DAY21'!F185+'DAY22'!F185+'DAY23'!F185+'DAY24'!F185+'DAY25'!F185+'DAY26'!F185+'DAY27'!F185+'DAY28'!F185+'DAY29'!F185+'DAY30'!F185</f>
        <v>0</v>
      </c>
      <c r="G185" s="276">
        <f>'DAY1'!G185+'DAY2'!G185+'DAY3'!G185+'DAY4'!G185+'DAY5'!G185+'DAY6'!G185+'DAY7'!G185+'DAY8'!G185+'DAY9'!G185+'DAY10'!G185+'DAY11'!G185+'DAY12'!G185+'DAY13'!G185+'DAY14'!G185+'DAY15'!G185+'DAY16'!G185+'DAY17'!G185+'DAY18'!G185+'DAY19'!G185+'DAY20'!G185+'DAY21'!G185+'DAY22'!G185+'DAY23'!G185+'DAY24'!G185+'DAY25'!G185+'DAY26'!G185+'DAY27'!G185+'DAY28'!G185+'DAY29'!G185+'DAY30'!G185</f>
        <v>0</v>
      </c>
      <c r="H185" s="54">
        <f>+(Table134[[#This Row],[OPENING ]]+Table134[[#This Row],[RECEIPTS]]+Table134[[#This Row],[RETURNS]])-(Table134[[#This Row],[ISSUES]]+Table134[[#This Row],[EXCHANGED]]+Table134[[#This Row],[SALES]])</f>
        <v>0</v>
      </c>
      <c r="I185" s="53">
        <v>0</v>
      </c>
      <c r="J185" s="58">
        <f>+Table134[[#This Row],[PHYSICAL]]-Table134[[#This Row],[THEORETICAL]]</f>
        <v>0</v>
      </c>
      <c r="K185" s="53">
        <f>+Table134[[#This Row],[RECEIPTS]]</f>
        <v>0</v>
      </c>
      <c r="L185" s="54">
        <f>+Table134[[#This Row],[RETURNS]]</f>
        <v>0</v>
      </c>
      <c r="M185" s="55">
        <f>+Table134[[#This Row],[EXCHANGED]]</f>
        <v>0</v>
      </c>
      <c r="N185" s="52">
        <f>+Table134[[#This Row],[SALES]]</f>
        <v>0</v>
      </c>
      <c r="O185" s="276">
        <f>+Table134[[#This Row],[ISSUES]]</f>
        <v>0</v>
      </c>
      <c r="P185" s="53">
        <f>Table134[[#This Row],[RECEIPTS TO]]/30</f>
        <v>0</v>
      </c>
      <c r="Q185" s="54">
        <f>+Table134[[#This Row],[RETURNS ]]/30</f>
        <v>0</v>
      </c>
      <c r="R185" s="55">
        <f>+Table134[[#This Row],[EXCHANGED TO]]/30</f>
        <v>0</v>
      </c>
      <c r="S185" s="52">
        <f>+Table134[[#This Row],[SALES TO]]/30</f>
        <v>0</v>
      </c>
      <c r="T185" s="276">
        <f>+Table134[[#This Row],[ISSUES TO]]/30</f>
        <v>0</v>
      </c>
      <c r="U185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86" spans="1:21" x14ac:dyDescent="0.25">
      <c r="A186" s="84" t="s">
        <v>97</v>
      </c>
      <c r="B186" s="52">
        <f>'DAY1'!H186</f>
        <v>655.4</v>
      </c>
      <c r="C186" s="53">
        <f>'DAY1'!C186+'DAY2'!C186+'DAY3'!C186+'DAY4'!C186+'DAY5'!C186+'DAY6'!C186+'DAY7'!C186+'DAY8'!C186+'DAY9'!C186+'DAY10'!C186+'DAY11'!C186+'DAY12'!C186+'DAY13'!C186+'DAY14'!C186+'DAY15'!C186+'DAY16'!C186+'DAY17'!C186+'DAY18'!C186+'DAY19'!C186+'DAY20'!C186+'DAY21'!C186+'DAY22'!C186+'DAY23'!C186+'DAY24'!C186+'DAY25'!C186+'DAY26'!C186+'DAY27'!C186+'DAY28'!C186+'DAY29'!C186+'DAY30'!C186</f>
        <v>0</v>
      </c>
      <c r="D186" s="54">
        <f>'DAY1'!D186+'DAY2'!D186+'DAY3'!D186+'DAY4'!D186+'DAY5'!D186+'DAY6'!D186+'DAY7'!D186+'DAY8'!D186+'DAY9'!D186+'DAY10'!D186+'DAY11'!D186+'DAY12'!D186+'DAY13'!D186+'DAY14'!D186+'DAY15'!D186+'DAY16'!D186+'DAY17'!D186+'DAY18'!D186+'DAY19'!D186+'DAY20'!D186+'DAY21'!D186+'DAY22'!D186+'DAY23'!D186+'DAY24'!D186+'DAY25'!D186+'DAY26'!D186+'DAY27'!D186+'DAY28'!D186+'DAY29'!D186+'DAY30'!D186</f>
        <v>0</v>
      </c>
      <c r="E186" s="55">
        <f>'DAY1'!E186+'DAY2'!E186+'DAY3'!E186+'DAY4'!E186+'DAY5'!E186+'DAY6'!E186+'DAY7'!E186+'DAY8'!E186+'DAY9'!E186+'DAY10'!E186+'DAY11'!E186+'DAY12'!E186+'DAY13'!E186+'DAY14'!E186+'DAY15'!E186+'DAY16'!E186+'DAY17'!E186+'DAY18'!E186+'DAY19'!E186+'DAY20'!E186+'DAY21'!E186+'DAY22'!E186+'DAY23'!E186+'DAY24'!E186+'DAY25'!E186+'DAY26'!E186+'DAY27'!E186+'DAY28'!E186+'DAY29'!E186+'DAY30'!E186</f>
        <v>0</v>
      </c>
      <c r="F186" s="52">
        <f>'DAY1'!F186+'DAY2'!F186+'DAY3'!F186+'DAY4'!F186+'DAY5'!F186+'DAY6'!F186+'DAY7'!F186+'DAY8'!F186+'DAY9'!F186+'DAY10'!F186+'DAY11'!F186+'DAY12'!F186+'DAY13'!F186+'DAY14'!F186+'DAY15'!F186+'DAY16'!F186+'DAY17'!F186+'DAY18'!F186+'DAY19'!F186+'DAY20'!F186+'DAY21'!F186+'DAY22'!F186+'DAY23'!F186+'DAY24'!F186+'DAY25'!F186+'DAY26'!F186+'DAY27'!F186+'DAY28'!F186+'DAY29'!F186+'DAY30'!F186</f>
        <v>0</v>
      </c>
      <c r="G186" s="276">
        <f>'DAY1'!G186+'DAY2'!G186+'DAY3'!G186+'DAY4'!G186+'DAY5'!G186+'DAY6'!G186+'DAY7'!G186+'DAY8'!G186+'DAY9'!G186+'DAY10'!G186+'DAY11'!G186+'DAY12'!G186+'DAY13'!G186+'DAY14'!G186+'DAY15'!G186+'DAY16'!G186+'DAY17'!G186+'DAY18'!G186+'DAY19'!G186+'DAY20'!G186+'DAY21'!G186+'DAY22'!G186+'DAY23'!G186+'DAY24'!G186+'DAY25'!G186+'DAY26'!G186+'DAY27'!G186+'DAY28'!G186+'DAY29'!G186+'DAY30'!G186</f>
        <v>0</v>
      </c>
      <c r="H186" s="54">
        <f>+(Table134[[#This Row],[OPENING ]]+Table134[[#This Row],[RECEIPTS]]+Table134[[#This Row],[RETURNS]])-(Table134[[#This Row],[ISSUES]]+Table134[[#This Row],[EXCHANGED]]+Table134[[#This Row],[SALES]])</f>
        <v>655.4</v>
      </c>
      <c r="I186" s="53">
        <v>0</v>
      </c>
      <c r="J186" s="58">
        <f>+Table134[[#This Row],[PHYSICAL]]-Table134[[#This Row],[THEORETICAL]]</f>
        <v>-655.4</v>
      </c>
      <c r="K186" s="53">
        <f>+Table134[[#This Row],[RECEIPTS]]</f>
        <v>0</v>
      </c>
      <c r="L186" s="54">
        <f>+Table134[[#This Row],[RETURNS]]</f>
        <v>0</v>
      </c>
      <c r="M186" s="55">
        <f>+Table134[[#This Row],[EXCHANGED]]</f>
        <v>0</v>
      </c>
      <c r="N186" s="52">
        <f>+Table134[[#This Row],[SALES]]</f>
        <v>0</v>
      </c>
      <c r="O186" s="276">
        <f>+Table134[[#This Row],[ISSUES]]</f>
        <v>0</v>
      </c>
      <c r="P186" s="53">
        <f>Table134[[#This Row],[RECEIPTS TO]]/30</f>
        <v>0</v>
      </c>
      <c r="Q186" s="54">
        <f>+Table134[[#This Row],[RETURNS ]]/30</f>
        <v>0</v>
      </c>
      <c r="R186" s="55">
        <f>+Table134[[#This Row],[EXCHANGED TO]]/30</f>
        <v>0</v>
      </c>
      <c r="S186" s="52">
        <f>+Table134[[#This Row],[SALES TO]]/30</f>
        <v>0</v>
      </c>
      <c r="T186" s="276">
        <f>+Table134[[#This Row],[ISSUES TO]]/30</f>
        <v>0</v>
      </c>
      <c r="U186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87" spans="1:21" x14ac:dyDescent="0.25">
      <c r="A187" s="84" t="s">
        <v>96</v>
      </c>
      <c r="B187" s="52">
        <f>'DAY1'!H187</f>
        <v>0</v>
      </c>
      <c r="C187" s="53">
        <f>'DAY1'!C187+'DAY2'!C187+'DAY3'!C187+'DAY4'!C187+'DAY5'!C187+'DAY6'!C187+'DAY7'!C187+'DAY8'!C187+'DAY9'!C187+'DAY10'!C187+'DAY11'!C187+'DAY12'!C187+'DAY13'!C187+'DAY14'!C187+'DAY15'!C187+'DAY16'!C187+'DAY17'!C187+'DAY18'!C187+'DAY19'!C187+'DAY20'!C187+'DAY21'!C187+'DAY22'!C187+'DAY23'!C187+'DAY24'!C187+'DAY25'!C187+'DAY26'!C187+'DAY27'!C187+'DAY28'!C187+'DAY29'!C187+'DAY30'!C187</f>
        <v>0</v>
      </c>
      <c r="D187" s="54">
        <f>'DAY1'!D187+'DAY2'!D187+'DAY3'!D187+'DAY4'!D187+'DAY5'!D187+'DAY6'!D187+'DAY7'!D187+'DAY8'!D187+'DAY9'!D187+'DAY10'!D187+'DAY11'!D187+'DAY12'!D187+'DAY13'!D187+'DAY14'!D187+'DAY15'!D187+'DAY16'!D187+'DAY17'!D187+'DAY18'!D187+'DAY19'!D187+'DAY20'!D187+'DAY21'!D187+'DAY22'!D187+'DAY23'!D187+'DAY24'!D187+'DAY25'!D187+'DAY26'!D187+'DAY27'!D187+'DAY28'!D187+'DAY29'!D187+'DAY30'!D187</f>
        <v>0</v>
      </c>
      <c r="E187" s="55">
        <f>'DAY1'!E187+'DAY2'!E187+'DAY3'!E187+'DAY4'!E187+'DAY5'!E187+'DAY6'!E187+'DAY7'!E187+'DAY8'!E187+'DAY9'!E187+'DAY10'!E187+'DAY11'!E187+'DAY12'!E187+'DAY13'!E187+'DAY14'!E187+'DAY15'!E187+'DAY16'!E187+'DAY17'!E187+'DAY18'!E187+'DAY19'!E187+'DAY20'!E187+'DAY21'!E187+'DAY22'!E187+'DAY23'!E187+'DAY24'!E187+'DAY25'!E187+'DAY26'!E187+'DAY27'!E187+'DAY28'!E187+'DAY29'!E187+'DAY30'!E187</f>
        <v>0</v>
      </c>
      <c r="F187" s="52">
        <f>'DAY1'!F187+'DAY2'!F187+'DAY3'!F187+'DAY4'!F187+'DAY5'!F187+'DAY6'!F187+'DAY7'!F187+'DAY8'!F187+'DAY9'!F187+'DAY10'!F187+'DAY11'!F187+'DAY12'!F187+'DAY13'!F187+'DAY14'!F187+'DAY15'!F187+'DAY16'!F187+'DAY17'!F187+'DAY18'!F187+'DAY19'!F187+'DAY20'!F187+'DAY21'!F187+'DAY22'!F187+'DAY23'!F187+'DAY24'!F187+'DAY25'!F187+'DAY26'!F187+'DAY27'!F187+'DAY28'!F187+'DAY29'!F187+'DAY30'!F187</f>
        <v>0</v>
      </c>
      <c r="G187" s="276">
        <f>'DAY1'!G187+'DAY2'!G187+'DAY3'!G187+'DAY4'!G187+'DAY5'!G187+'DAY6'!G187+'DAY7'!G187+'DAY8'!G187+'DAY9'!G187+'DAY10'!G187+'DAY11'!G187+'DAY12'!G187+'DAY13'!G187+'DAY14'!G187+'DAY15'!G187+'DAY16'!G187+'DAY17'!G187+'DAY18'!G187+'DAY19'!G187+'DAY20'!G187+'DAY21'!G187+'DAY22'!G187+'DAY23'!G187+'DAY24'!G187+'DAY25'!G187+'DAY26'!G187+'DAY27'!G187+'DAY28'!G187+'DAY29'!G187+'DAY30'!G187</f>
        <v>0</v>
      </c>
      <c r="H187" s="54">
        <f>+(Table134[[#This Row],[OPENING ]]+Table134[[#This Row],[RECEIPTS]]+Table134[[#This Row],[RETURNS]])-(Table134[[#This Row],[ISSUES]]+Table134[[#This Row],[EXCHANGED]]+Table134[[#This Row],[SALES]])</f>
        <v>0</v>
      </c>
      <c r="I187" s="53">
        <v>0</v>
      </c>
      <c r="J187" s="58">
        <f>+Table134[[#This Row],[PHYSICAL]]-Table134[[#This Row],[THEORETICAL]]</f>
        <v>0</v>
      </c>
      <c r="K187" s="53">
        <f>+Table134[[#This Row],[RECEIPTS]]</f>
        <v>0</v>
      </c>
      <c r="L187" s="54">
        <f>+Table134[[#This Row],[RETURNS]]</f>
        <v>0</v>
      </c>
      <c r="M187" s="55">
        <f>+Table134[[#This Row],[EXCHANGED]]</f>
        <v>0</v>
      </c>
      <c r="N187" s="52">
        <f>+Table134[[#This Row],[SALES]]</f>
        <v>0</v>
      </c>
      <c r="O187" s="276">
        <f>+Table134[[#This Row],[ISSUES]]</f>
        <v>0</v>
      </c>
      <c r="P187" s="53">
        <f>Table134[[#This Row],[RECEIPTS TO]]/30</f>
        <v>0</v>
      </c>
      <c r="Q187" s="54">
        <f>+Table134[[#This Row],[RETURNS ]]/30</f>
        <v>0</v>
      </c>
      <c r="R187" s="55">
        <f>+Table134[[#This Row],[EXCHANGED TO]]/30</f>
        <v>0</v>
      </c>
      <c r="S187" s="52">
        <f>+Table134[[#This Row],[SALES TO]]/30</f>
        <v>0</v>
      </c>
      <c r="T187" s="276">
        <f>+Table134[[#This Row],[ISSUES TO]]/30</f>
        <v>0</v>
      </c>
      <c r="U187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88" spans="1:21" x14ac:dyDescent="0.25">
      <c r="A188" s="84" t="s">
        <v>95</v>
      </c>
      <c r="B188" s="52">
        <f>'DAY1'!H188</f>
        <v>9.8000000000000007</v>
      </c>
      <c r="C188" s="53">
        <f>'DAY1'!C188+'DAY2'!C188+'DAY3'!C188+'DAY4'!C188+'DAY5'!C188+'DAY6'!C188+'DAY7'!C188+'DAY8'!C188+'DAY9'!C188+'DAY10'!C188+'DAY11'!C188+'DAY12'!C188+'DAY13'!C188+'DAY14'!C188+'DAY15'!C188+'DAY16'!C188+'DAY17'!C188+'DAY18'!C188+'DAY19'!C188+'DAY20'!C188+'DAY21'!C188+'DAY22'!C188+'DAY23'!C188+'DAY24'!C188+'DAY25'!C188+'DAY26'!C188+'DAY27'!C188+'DAY28'!C188+'DAY29'!C188+'DAY30'!C188</f>
        <v>0</v>
      </c>
      <c r="D188" s="54">
        <f>'DAY1'!D188+'DAY2'!D188+'DAY3'!D188+'DAY4'!D188+'DAY5'!D188+'DAY6'!D188+'DAY7'!D188+'DAY8'!D188+'DAY9'!D188+'DAY10'!D188+'DAY11'!D188+'DAY12'!D188+'DAY13'!D188+'DAY14'!D188+'DAY15'!D188+'DAY16'!D188+'DAY17'!D188+'DAY18'!D188+'DAY19'!D188+'DAY20'!D188+'DAY21'!D188+'DAY22'!D188+'DAY23'!D188+'DAY24'!D188+'DAY25'!D188+'DAY26'!D188+'DAY27'!D188+'DAY28'!D188+'DAY29'!D188+'DAY30'!D188</f>
        <v>0</v>
      </c>
      <c r="E188" s="55">
        <f>'DAY1'!E188+'DAY2'!E188+'DAY3'!E188+'DAY4'!E188+'DAY5'!E188+'DAY6'!E188+'DAY7'!E188+'DAY8'!E188+'DAY9'!E188+'DAY10'!E188+'DAY11'!E188+'DAY12'!E188+'DAY13'!E188+'DAY14'!E188+'DAY15'!E188+'DAY16'!E188+'DAY17'!E188+'DAY18'!E188+'DAY19'!E188+'DAY20'!E188+'DAY21'!E188+'DAY22'!E188+'DAY23'!E188+'DAY24'!E188+'DAY25'!E188+'DAY26'!E188+'DAY27'!E188+'DAY28'!E188+'DAY29'!E188+'DAY30'!E188</f>
        <v>0</v>
      </c>
      <c r="F188" s="52">
        <f>'DAY1'!F188+'DAY2'!F188+'DAY3'!F188+'DAY4'!F188+'DAY5'!F188+'DAY6'!F188+'DAY7'!F188+'DAY8'!F188+'DAY9'!F188+'DAY10'!F188+'DAY11'!F188+'DAY12'!F188+'DAY13'!F188+'DAY14'!F188+'DAY15'!F188+'DAY16'!F188+'DAY17'!F188+'DAY18'!F188+'DAY19'!F188+'DAY20'!F188+'DAY21'!F188+'DAY22'!F188+'DAY23'!F188+'DAY24'!F188+'DAY25'!F188+'DAY26'!F188+'DAY27'!F188+'DAY28'!F188+'DAY29'!F188+'DAY30'!F188</f>
        <v>0</v>
      </c>
      <c r="G188" s="276">
        <f>'DAY1'!G188+'DAY2'!G188+'DAY3'!G188+'DAY4'!G188+'DAY5'!G188+'DAY6'!G188+'DAY7'!G188+'DAY8'!G188+'DAY9'!G188+'DAY10'!G188+'DAY11'!G188+'DAY12'!G188+'DAY13'!G188+'DAY14'!G188+'DAY15'!G188+'DAY16'!G188+'DAY17'!G188+'DAY18'!G188+'DAY19'!G188+'DAY20'!G188+'DAY21'!G188+'DAY22'!G188+'DAY23'!G188+'DAY24'!G188+'DAY25'!G188+'DAY26'!G188+'DAY27'!G188+'DAY28'!G188+'DAY29'!G188+'DAY30'!G188</f>
        <v>0</v>
      </c>
      <c r="H188" s="54">
        <f>+(Table134[[#This Row],[OPENING ]]+Table134[[#This Row],[RECEIPTS]]+Table134[[#This Row],[RETURNS]])-(Table134[[#This Row],[ISSUES]]+Table134[[#This Row],[EXCHANGED]]+Table134[[#This Row],[SALES]])</f>
        <v>9.8000000000000007</v>
      </c>
      <c r="I188" s="53">
        <v>0</v>
      </c>
      <c r="J188" s="58">
        <f>+Table134[[#This Row],[PHYSICAL]]-Table134[[#This Row],[THEORETICAL]]</f>
        <v>-9.8000000000000007</v>
      </c>
      <c r="K188" s="53">
        <f>+Table134[[#This Row],[RECEIPTS]]</f>
        <v>0</v>
      </c>
      <c r="L188" s="54">
        <f>+Table134[[#This Row],[RETURNS]]</f>
        <v>0</v>
      </c>
      <c r="M188" s="55">
        <f>+Table134[[#This Row],[EXCHANGED]]</f>
        <v>0</v>
      </c>
      <c r="N188" s="52">
        <f>+Table134[[#This Row],[SALES]]</f>
        <v>0</v>
      </c>
      <c r="O188" s="276">
        <f>+Table134[[#This Row],[ISSUES]]</f>
        <v>0</v>
      </c>
      <c r="P188" s="53">
        <f>Table134[[#This Row],[RECEIPTS TO]]/30</f>
        <v>0</v>
      </c>
      <c r="Q188" s="54">
        <f>+Table134[[#This Row],[RETURNS ]]/30</f>
        <v>0</v>
      </c>
      <c r="R188" s="55">
        <f>+Table134[[#This Row],[EXCHANGED TO]]/30</f>
        <v>0</v>
      </c>
      <c r="S188" s="52">
        <f>+Table134[[#This Row],[SALES TO]]/30</f>
        <v>0</v>
      </c>
      <c r="T188" s="276">
        <f>+Table134[[#This Row],[ISSUES TO]]/30</f>
        <v>0</v>
      </c>
      <c r="U188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89" spans="1:21" x14ac:dyDescent="0.25">
      <c r="A189" s="92" t="s">
        <v>98</v>
      </c>
      <c r="B189" s="52">
        <f>'DAY1'!H189</f>
        <v>0</v>
      </c>
      <c r="C189" s="53">
        <f>'DAY1'!C189+'DAY2'!C189+'DAY3'!C189+'DAY4'!C189+'DAY5'!C189+'DAY6'!C189+'DAY7'!C189+'DAY8'!C189+'DAY9'!C189+'DAY10'!C189+'DAY11'!C189+'DAY12'!C189+'DAY13'!C189+'DAY14'!C189+'DAY15'!C189+'DAY16'!C189+'DAY17'!C189+'DAY18'!C189+'DAY19'!C189+'DAY20'!C189+'DAY21'!C189+'DAY22'!C189+'DAY23'!C189+'DAY24'!C189+'DAY25'!C189+'DAY26'!C189+'DAY27'!C189+'DAY28'!C189+'DAY29'!C189+'DAY30'!C189</f>
        <v>0</v>
      </c>
      <c r="D189" s="54">
        <f>'DAY1'!D189+'DAY2'!D189+'DAY3'!D189+'DAY4'!D189+'DAY5'!D189+'DAY6'!D189+'DAY7'!D189+'DAY8'!D189+'DAY9'!D189+'DAY10'!D189+'DAY11'!D189+'DAY12'!D189+'DAY13'!D189+'DAY14'!D189+'DAY15'!D189+'DAY16'!D189+'DAY17'!D189+'DAY18'!D189+'DAY19'!D189+'DAY20'!D189+'DAY21'!D189+'DAY22'!D189+'DAY23'!D189+'DAY24'!D189+'DAY25'!D189+'DAY26'!D189+'DAY27'!D189+'DAY28'!D189+'DAY29'!D189+'DAY30'!D189</f>
        <v>0</v>
      </c>
      <c r="E189" s="55">
        <f>'DAY1'!E189+'DAY2'!E189+'DAY3'!E189+'DAY4'!E189+'DAY5'!E189+'DAY6'!E189+'DAY7'!E189+'DAY8'!E189+'DAY9'!E189+'DAY10'!E189+'DAY11'!E189+'DAY12'!E189+'DAY13'!E189+'DAY14'!E189+'DAY15'!E189+'DAY16'!E189+'DAY17'!E189+'DAY18'!E189+'DAY19'!E189+'DAY20'!E189+'DAY21'!E189+'DAY22'!E189+'DAY23'!E189+'DAY24'!E189+'DAY25'!E189+'DAY26'!E189+'DAY27'!E189+'DAY28'!E189+'DAY29'!E189+'DAY30'!E189</f>
        <v>0</v>
      </c>
      <c r="F189" s="52">
        <f>'DAY1'!F189+'DAY2'!F189+'DAY3'!F189+'DAY4'!F189+'DAY5'!F189+'DAY6'!F189+'DAY7'!F189+'DAY8'!F189+'DAY9'!F189+'DAY10'!F189+'DAY11'!F189+'DAY12'!F189+'DAY13'!F189+'DAY14'!F189+'DAY15'!F189+'DAY16'!F189+'DAY17'!F189+'DAY18'!F189+'DAY19'!F189+'DAY20'!F189+'DAY21'!F189+'DAY22'!F189+'DAY23'!F189+'DAY24'!F189+'DAY25'!F189+'DAY26'!F189+'DAY27'!F189+'DAY28'!F189+'DAY29'!F189+'DAY30'!F189</f>
        <v>0</v>
      </c>
      <c r="G189" s="276">
        <f>'DAY1'!G189+'DAY2'!G189+'DAY3'!G189+'DAY4'!G189+'DAY5'!G189+'DAY6'!G189+'DAY7'!G189+'DAY8'!G189+'DAY9'!G189+'DAY10'!G189+'DAY11'!G189+'DAY12'!G189+'DAY13'!G189+'DAY14'!G189+'DAY15'!G189+'DAY16'!G189+'DAY17'!G189+'DAY18'!G189+'DAY19'!G189+'DAY20'!G189+'DAY21'!G189+'DAY22'!G189+'DAY23'!G189+'DAY24'!G189+'DAY25'!G189+'DAY26'!G189+'DAY27'!G189+'DAY28'!G189+'DAY29'!G189+'DAY30'!G189</f>
        <v>0</v>
      </c>
      <c r="H189" s="54">
        <f>+(Table134[[#This Row],[OPENING ]]+Table134[[#This Row],[RECEIPTS]]+Table134[[#This Row],[RETURNS]])-(Table134[[#This Row],[ISSUES]]+Table134[[#This Row],[EXCHANGED]]+Table134[[#This Row],[SALES]])</f>
        <v>0</v>
      </c>
      <c r="I189" s="53">
        <v>0</v>
      </c>
      <c r="J189" s="58">
        <f>+Table134[[#This Row],[PHYSICAL]]-Table134[[#This Row],[THEORETICAL]]</f>
        <v>0</v>
      </c>
      <c r="K189" s="53">
        <f>+Table134[[#This Row],[RECEIPTS]]</f>
        <v>0</v>
      </c>
      <c r="L189" s="54">
        <f>+Table134[[#This Row],[RETURNS]]</f>
        <v>0</v>
      </c>
      <c r="M189" s="55">
        <f>+Table134[[#This Row],[EXCHANGED]]</f>
        <v>0</v>
      </c>
      <c r="N189" s="52">
        <f>+Table134[[#This Row],[SALES]]</f>
        <v>0</v>
      </c>
      <c r="O189" s="276">
        <f>+Table134[[#This Row],[ISSUES]]</f>
        <v>0</v>
      </c>
      <c r="P189" s="53">
        <f>Table134[[#This Row],[RECEIPTS TO]]/30</f>
        <v>0</v>
      </c>
      <c r="Q189" s="54">
        <f>+Table134[[#This Row],[RETURNS ]]/30</f>
        <v>0</v>
      </c>
      <c r="R189" s="55">
        <f>+Table134[[#This Row],[EXCHANGED TO]]/30</f>
        <v>0</v>
      </c>
      <c r="S189" s="52">
        <f>+Table134[[#This Row],[SALES TO]]/30</f>
        <v>0</v>
      </c>
      <c r="T189" s="276">
        <f>+Table134[[#This Row],[ISSUES TO]]/30</f>
        <v>0</v>
      </c>
      <c r="U189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90" spans="1:21" x14ac:dyDescent="0.25">
      <c r="A190" s="92" t="s">
        <v>99</v>
      </c>
      <c r="B190" s="52">
        <f>'DAY1'!H190</f>
        <v>0</v>
      </c>
      <c r="C190" s="53">
        <f>'DAY1'!C190+'DAY2'!C190+'DAY3'!C190+'DAY4'!C190+'DAY5'!C190+'DAY6'!C190+'DAY7'!C190+'DAY8'!C190+'DAY9'!C190+'DAY10'!C190+'DAY11'!C190+'DAY12'!C190+'DAY13'!C190+'DAY14'!C190+'DAY15'!C190+'DAY16'!C190+'DAY17'!C190+'DAY18'!C190+'DAY19'!C190+'DAY20'!C190+'DAY21'!C190+'DAY22'!C190+'DAY23'!C190+'DAY24'!C190+'DAY25'!C190+'DAY26'!C190+'DAY27'!C190+'DAY28'!C190+'DAY29'!C190+'DAY30'!C190</f>
        <v>0</v>
      </c>
      <c r="D190" s="54">
        <f>'DAY1'!D190+'DAY2'!D190+'DAY3'!D190+'DAY4'!D190+'DAY5'!D190+'DAY6'!D190+'DAY7'!D190+'DAY8'!D190+'DAY9'!D190+'DAY10'!D190+'DAY11'!D190+'DAY12'!D190+'DAY13'!D190+'DAY14'!D190+'DAY15'!D190+'DAY16'!D190+'DAY17'!D190+'DAY18'!D190+'DAY19'!D190+'DAY20'!D190+'DAY21'!D190+'DAY22'!D190+'DAY23'!D190+'DAY24'!D190+'DAY25'!D190+'DAY26'!D190+'DAY27'!D190+'DAY28'!D190+'DAY29'!D190+'DAY30'!D190</f>
        <v>0</v>
      </c>
      <c r="E190" s="55">
        <f>'DAY1'!E190+'DAY2'!E190+'DAY3'!E190+'DAY4'!E190+'DAY5'!E190+'DAY6'!E190+'DAY7'!E190+'DAY8'!E190+'DAY9'!E190+'DAY10'!E190+'DAY11'!E190+'DAY12'!E190+'DAY13'!E190+'DAY14'!E190+'DAY15'!E190+'DAY16'!E190+'DAY17'!E190+'DAY18'!E190+'DAY19'!E190+'DAY20'!E190+'DAY21'!E190+'DAY22'!E190+'DAY23'!E190+'DAY24'!E190+'DAY25'!E190+'DAY26'!E190+'DAY27'!E190+'DAY28'!E190+'DAY29'!E190+'DAY30'!E190</f>
        <v>0</v>
      </c>
      <c r="F190" s="52">
        <f>'DAY1'!F190+'DAY2'!F190+'DAY3'!F190+'DAY4'!F190+'DAY5'!F190+'DAY6'!F190+'DAY7'!F190+'DAY8'!F190+'DAY9'!F190+'DAY10'!F190+'DAY11'!F190+'DAY12'!F190+'DAY13'!F190+'DAY14'!F190+'DAY15'!F190+'DAY16'!F190+'DAY17'!F190+'DAY18'!F190+'DAY19'!F190+'DAY20'!F190+'DAY21'!F190+'DAY22'!F190+'DAY23'!F190+'DAY24'!F190+'DAY25'!F190+'DAY26'!F190+'DAY27'!F190+'DAY28'!F190+'DAY29'!F190+'DAY30'!F190</f>
        <v>0</v>
      </c>
      <c r="G190" s="276">
        <f>'DAY1'!G190+'DAY2'!G190+'DAY3'!G190+'DAY4'!G190+'DAY5'!G190+'DAY6'!G190+'DAY7'!G190+'DAY8'!G190+'DAY9'!G190+'DAY10'!G190+'DAY11'!G190+'DAY12'!G190+'DAY13'!G190+'DAY14'!G190+'DAY15'!G190+'DAY16'!G190+'DAY17'!G190+'DAY18'!G190+'DAY19'!G190+'DAY20'!G190+'DAY21'!G190+'DAY22'!G190+'DAY23'!G190+'DAY24'!G190+'DAY25'!G190+'DAY26'!G190+'DAY27'!G190+'DAY28'!G190+'DAY29'!G190+'DAY30'!G190</f>
        <v>0</v>
      </c>
      <c r="H190" s="54">
        <f>+(Table134[[#This Row],[OPENING ]]+Table134[[#This Row],[RECEIPTS]]+Table134[[#This Row],[RETURNS]])-(Table134[[#This Row],[ISSUES]]+Table134[[#This Row],[EXCHANGED]]+Table134[[#This Row],[SALES]])</f>
        <v>0</v>
      </c>
      <c r="I190" s="53">
        <v>0</v>
      </c>
      <c r="J190" s="58">
        <f>+Table134[[#This Row],[PHYSICAL]]-Table134[[#This Row],[THEORETICAL]]</f>
        <v>0</v>
      </c>
      <c r="K190" s="53">
        <f>+Table134[[#This Row],[RECEIPTS]]</f>
        <v>0</v>
      </c>
      <c r="L190" s="54">
        <f>+Table134[[#This Row],[RETURNS]]</f>
        <v>0</v>
      </c>
      <c r="M190" s="55">
        <f>+Table134[[#This Row],[EXCHANGED]]</f>
        <v>0</v>
      </c>
      <c r="N190" s="52">
        <f>+Table134[[#This Row],[SALES]]</f>
        <v>0</v>
      </c>
      <c r="O190" s="276">
        <f>+Table134[[#This Row],[ISSUES]]</f>
        <v>0</v>
      </c>
      <c r="P190" s="53">
        <f>Table134[[#This Row],[RECEIPTS TO]]/30</f>
        <v>0</v>
      </c>
      <c r="Q190" s="54">
        <f>+Table134[[#This Row],[RETURNS ]]/30</f>
        <v>0</v>
      </c>
      <c r="R190" s="55">
        <f>+Table134[[#This Row],[EXCHANGED TO]]/30</f>
        <v>0</v>
      </c>
      <c r="S190" s="52">
        <f>+Table134[[#This Row],[SALES TO]]/30</f>
        <v>0</v>
      </c>
      <c r="T190" s="276">
        <f>+Table134[[#This Row],[ISSUES TO]]/30</f>
        <v>0</v>
      </c>
      <c r="U190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91" spans="1:21" x14ac:dyDescent="0.25">
      <c r="A191" s="93" t="s">
        <v>100</v>
      </c>
      <c r="B191" s="52">
        <f>'DAY1'!H191</f>
        <v>10</v>
      </c>
      <c r="C191" s="53">
        <f>'DAY1'!C191+'DAY2'!C191+'DAY3'!C191+'DAY4'!C191+'DAY5'!C191+'DAY6'!C191+'DAY7'!C191+'DAY8'!C191+'DAY9'!C191+'DAY10'!C191+'DAY11'!C191+'DAY12'!C191+'DAY13'!C191+'DAY14'!C191+'DAY15'!C191+'DAY16'!C191+'DAY17'!C191+'DAY18'!C191+'DAY19'!C191+'DAY20'!C191+'DAY21'!C191+'DAY22'!C191+'DAY23'!C191+'DAY24'!C191+'DAY25'!C191+'DAY26'!C191+'DAY27'!C191+'DAY28'!C191+'DAY29'!C191+'DAY30'!C191</f>
        <v>25</v>
      </c>
      <c r="D191" s="54">
        <f>'DAY1'!D191+'DAY2'!D191+'DAY3'!D191+'DAY4'!D191+'DAY5'!D191+'DAY6'!D191+'DAY7'!D191+'DAY8'!D191+'DAY9'!D191+'DAY10'!D191+'DAY11'!D191+'DAY12'!D191+'DAY13'!D191+'DAY14'!D191+'DAY15'!D191+'DAY16'!D191+'DAY17'!D191+'DAY18'!D191+'DAY19'!D191+'DAY20'!D191+'DAY21'!D191+'DAY22'!D191+'DAY23'!D191+'DAY24'!D191+'DAY25'!D191+'DAY26'!D191+'DAY27'!D191+'DAY28'!D191+'DAY29'!D191+'DAY30'!D191</f>
        <v>0</v>
      </c>
      <c r="E191" s="55">
        <f>'DAY1'!E191+'DAY2'!E191+'DAY3'!E191+'DAY4'!E191+'DAY5'!E191+'DAY6'!E191+'DAY7'!E191+'DAY8'!E191+'DAY9'!E191+'DAY10'!E191+'DAY11'!E191+'DAY12'!E191+'DAY13'!E191+'DAY14'!E191+'DAY15'!E191+'DAY16'!E191+'DAY17'!E191+'DAY18'!E191+'DAY19'!E191+'DAY20'!E191+'DAY21'!E191+'DAY22'!E191+'DAY23'!E191+'DAY24'!E191+'DAY25'!E191+'DAY26'!E191+'DAY27'!E191+'DAY28'!E191+'DAY29'!E191+'DAY30'!E191</f>
        <v>0</v>
      </c>
      <c r="F191" s="52">
        <f>'DAY1'!F191+'DAY2'!F191+'DAY3'!F191+'DAY4'!F191+'DAY5'!F191+'DAY6'!F191+'DAY7'!F191+'DAY8'!F191+'DAY9'!F191+'DAY10'!F191+'DAY11'!F191+'DAY12'!F191+'DAY13'!F191+'DAY14'!F191+'DAY15'!F191+'DAY16'!F191+'DAY17'!F191+'DAY18'!F191+'DAY19'!F191+'DAY20'!F191+'DAY21'!F191+'DAY22'!F191+'DAY23'!F191+'DAY24'!F191+'DAY25'!F191+'DAY26'!F191+'DAY27'!F191+'DAY28'!F191+'DAY29'!F191+'DAY30'!F191</f>
        <v>0</v>
      </c>
      <c r="G191" s="276">
        <f>'DAY1'!G191+'DAY2'!G191+'DAY3'!G191+'DAY4'!G191+'DAY5'!G191+'DAY6'!G191+'DAY7'!G191+'DAY8'!G191+'DAY9'!G191+'DAY10'!G191+'DAY11'!G191+'DAY12'!G191+'DAY13'!G191+'DAY14'!G191+'DAY15'!G191+'DAY16'!G191+'DAY17'!G191+'DAY18'!G191+'DAY19'!G191+'DAY20'!G191+'DAY21'!G191+'DAY22'!G191+'DAY23'!G191+'DAY24'!G191+'DAY25'!G191+'DAY26'!G191+'DAY27'!G191+'DAY28'!G191+'DAY29'!G191+'DAY30'!G191</f>
        <v>0</v>
      </c>
      <c r="H191" s="54">
        <f>+(Table134[[#This Row],[OPENING ]]+Table134[[#This Row],[RECEIPTS]]+Table134[[#This Row],[RETURNS]])-(Table134[[#This Row],[ISSUES]]+Table134[[#This Row],[EXCHANGED]]+Table134[[#This Row],[SALES]])</f>
        <v>35</v>
      </c>
      <c r="I191" s="53">
        <v>0</v>
      </c>
      <c r="J191" s="58">
        <f>+Table134[[#This Row],[PHYSICAL]]-Table134[[#This Row],[THEORETICAL]]</f>
        <v>-35</v>
      </c>
      <c r="K191" s="53">
        <f>+Table134[[#This Row],[RECEIPTS]]</f>
        <v>25</v>
      </c>
      <c r="L191" s="54">
        <f>+Table134[[#This Row],[RETURNS]]</f>
        <v>0</v>
      </c>
      <c r="M191" s="55">
        <f>+Table134[[#This Row],[EXCHANGED]]</f>
        <v>0</v>
      </c>
      <c r="N191" s="52">
        <f>+Table134[[#This Row],[SALES]]</f>
        <v>0</v>
      </c>
      <c r="O191" s="276">
        <f>+Table134[[#This Row],[ISSUES]]</f>
        <v>0</v>
      </c>
      <c r="P191" s="53">
        <f>Table134[[#This Row],[RECEIPTS TO]]/30</f>
        <v>0.83333333333333337</v>
      </c>
      <c r="Q191" s="54">
        <f>+Table134[[#This Row],[RETURNS ]]/30</f>
        <v>0</v>
      </c>
      <c r="R191" s="55">
        <f>+Table134[[#This Row],[EXCHANGED TO]]/30</f>
        <v>0</v>
      </c>
      <c r="S191" s="52">
        <f>+Table134[[#This Row],[SALES TO]]/30</f>
        <v>0</v>
      </c>
      <c r="T191" s="276">
        <f>+Table134[[#This Row],[ISSUES TO]]/30</f>
        <v>0</v>
      </c>
      <c r="U191" s="62">
        <f>IFERROR(Table134[[#This Row],[THEORETICAL]]/(Table134[[#This Row],[AVE RECEIPTS]]+Table134[[#This Row],[AVE RETURNS]]+Table134[[#This Row],[AVE EXCHANGED]]+Table134[[#This Row],[AVE SALES]]+Table134[[#This Row],[AVE ISSUES]]),0)</f>
        <v>42</v>
      </c>
    </row>
    <row r="192" spans="1:21" x14ac:dyDescent="0.25">
      <c r="A192" s="81" t="s">
        <v>101</v>
      </c>
      <c r="B192" s="52">
        <f>'DAY1'!H192</f>
        <v>10.199999999999999</v>
      </c>
      <c r="C192" s="53">
        <f>'DAY1'!C192+'DAY2'!C192+'DAY3'!C192+'DAY4'!C192+'DAY5'!C192+'DAY6'!C192+'DAY7'!C192+'DAY8'!C192+'DAY9'!C192+'DAY10'!C192+'DAY11'!C192+'DAY12'!C192+'DAY13'!C192+'DAY14'!C192+'DAY15'!C192+'DAY16'!C192+'DAY17'!C192+'DAY18'!C192+'DAY19'!C192+'DAY20'!C192+'DAY21'!C192+'DAY22'!C192+'DAY23'!C192+'DAY24'!C192+'DAY25'!C192+'DAY26'!C192+'DAY27'!C192+'DAY28'!C192+'DAY29'!C192+'DAY30'!C192</f>
        <v>0</v>
      </c>
      <c r="D192" s="54">
        <f>'DAY1'!D192+'DAY2'!D192+'DAY3'!D192+'DAY4'!D192+'DAY5'!D192+'DAY6'!D192+'DAY7'!D192+'DAY8'!D192+'DAY9'!D192+'DAY10'!D192+'DAY11'!D192+'DAY12'!D192+'DAY13'!D192+'DAY14'!D192+'DAY15'!D192+'DAY16'!D192+'DAY17'!D192+'DAY18'!D192+'DAY19'!D192+'DAY20'!D192+'DAY21'!D192+'DAY22'!D192+'DAY23'!D192+'DAY24'!D192+'DAY25'!D192+'DAY26'!D192+'DAY27'!D192+'DAY28'!D192+'DAY29'!D192+'DAY30'!D192</f>
        <v>0</v>
      </c>
      <c r="E192" s="55">
        <f>'DAY1'!E192+'DAY2'!E192+'DAY3'!E192+'DAY4'!E192+'DAY5'!E192+'DAY6'!E192+'DAY7'!E192+'DAY8'!E192+'DAY9'!E192+'DAY10'!E192+'DAY11'!E192+'DAY12'!E192+'DAY13'!E192+'DAY14'!E192+'DAY15'!E192+'DAY16'!E192+'DAY17'!E192+'DAY18'!E192+'DAY19'!E192+'DAY20'!E192+'DAY21'!E192+'DAY22'!E192+'DAY23'!E192+'DAY24'!E192+'DAY25'!E192+'DAY26'!E192+'DAY27'!E192+'DAY28'!E192+'DAY29'!E192+'DAY30'!E192</f>
        <v>0</v>
      </c>
      <c r="F192" s="52">
        <f>'DAY1'!F192+'DAY2'!F192+'DAY3'!F192+'DAY4'!F192+'DAY5'!F192+'DAY6'!F192+'DAY7'!F192+'DAY8'!F192+'DAY9'!F192+'DAY10'!F192+'DAY11'!F192+'DAY12'!F192+'DAY13'!F192+'DAY14'!F192+'DAY15'!F192+'DAY16'!F192+'DAY17'!F192+'DAY18'!F192+'DAY19'!F192+'DAY20'!F192+'DAY21'!F192+'DAY22'!F192+'DAY23'!F192+'DAY24'!F192+'DAY25'!F192+'DAY26'!F192+'DAY27'!F192+'DAY28'!F192+'DAY29'!F192+'DAY30'!F192</f>
        <v>0</v>
      </c>
      <c r="G192" s="276">
        <f>'DAY1'!G192+'DAY2'!G192+'DAY3'!G192+'DAY4'!G192+'DAY5'!G192+'DAY6'!G192+'DAY7'!G192+'DAY8'!G192+'DAY9'!G192+'DAY10'!G192+'DAY11'!G192+'DAY12'!G192+'DAY13'!G192+'DAY14'!G192+'DAY15'!G192+'DAY16'!G192+'DAY17'!G192+'DAY18'!G192+'DAY19'!G192+'DAY20'!G192+'DAY21'!G192+'DAY22'!G192+'DAY23'!G192+'DAY24'!G192+'DAY25'!G192+'DAY26'!G192+'DAY27'!G192+'DAY28'!G192+'DAY29'!G192+'DAY30'!G192</f>
        <v>0</v>
      </c>
      <c r="H192" s="54">
        <f>+(Table134[[#This Row],[OPENING ]]+Table134[[#This Row],[RECEIPTS]]+Table134[[#This Row],[RETURNS]])-(Table134[[#This Row],[ISSUES]]+Table134[[#This Row],[EXCHANGED]]+Table134[[#This Row],[SALES]])</f>
        <v>10.199999999999999</v>
      </c>
      <c r="I192" s="53">
        <v>0</v>
      </c>
      <c r="J192" s="58">
        <f>+Table134[[#This Row],[PHYSICAL]]-Table134[[#This Row],[THEORETICAL]]</f>
        <v>-10.199999999999999</v>
      </c>
      <c r="K192" s="53">
        <f>+Table134[[#This Row],[RECEIPTS]]</f>
        <v>0</v>
      </c>
      <c r="L192" s="54">
        <f>+Table134[[#This Row],[RETURNS]]</f>
        <v>0</v>
      </c>
      <c r="M192" s="55">
        <f>+Table134[[#This Row],[EXCHANGED]]</f>
        <v>0</v>
      </c>
      <c r="N192" s="52">
        <f>+Table134[[#This Row],[SALES]]</f>
        <v>0</v>
      </c>
      <c r="O192" s="276">
        <f>+Table134[[#This Row],[ISSUES]]</f>
        <v>0</v>
      </c>
      <c r="P192" s="53">
        <f>Table134[[#This Row],[RECEIPTS TO]]/30</f>
        <v>0</v>
      </c>
      <c r="Q192" s="54">
        <f>+Table134[[#This Row],[RETURNS ]]/30</f>
        <v>0</v>
      </c>
      <c r="R192" s="55">
        <f>+Table134[[#This Row],[EXCHANGED TO]]/30</f>
        <v>0</v>
      </c>
      <c r="S192" s="52">
        <f>+Table134[[#This Row],[SALES TO]]/30</f>
        <v>0</v>
      </c>
      <c r="T192" s="276">
        <f>+Table134[[#This Row],[ISSUES TO]]/30</f>
        <v>0</v>
      </c>
      <c r="U192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93" spans="1:21" x14ac:dyDescent="0.25">
      <c r="A193" s="109" t="s">
        <v>102</v>
      </c>
      <c r="B193" s="52">
        <f>'DAY1'!H193</f>
        <v>0</v>
      </c>
      <c r="C193" s="53">
        <f>'DAY1'!C193+'DAY2'!C193+'DAY3'!C193+'DAY4'!C193+'DAY5'!C193+'DAY6'!C193+'DAY7'!C193+'DAY8'!C193+'DAY9'!C193+'DAY10'!C193+'DAY11'!C193+'DAY12'!C193+'DAY13'!C193+'DAY14'!C193+'DAY15'!C193+'DAY16'!C193+'DAY17'!C193+'DAY18'!C193+'DAY19'!C193+'DAY20'!C193+'DAY21'!C193+'DAY22'!C193+'DAY23'!C193+'DAY24'!C193+'DAY25'!C193+'DAY26'!C193+'DAY27'!C193+'DAY28'!C193+'DAY29'!C193+'DAY30'!C193</f>
        <v>0</v>
      </c>
      <c r="D193" s="54">
        <f>'DAY1'!D193+'DAY2'!D193+'DAY3'!D193+'DAY4'!D193+'DAY5'!D193+'DAY6'!D193+'DAY7'!D193+'DAY8'!D193+'DAY9'!D193+'DAY10'!D193+'DAY11'!D193+'DAY12'!D193+'DAY13'!D193+'DAY14'!D193+'DAY15'!D193+'DAY16'!D193+'DAY17'!D193+'DAY18'!D193+'DAY19'!D193+'DAY20'!D193+'DAY21'!D193+'DAY22'!D193+'DAY23'!D193+'DAY24'!D193+'DAY25'!D193+'DAY26'!D193+'DAY27'!D193+'DAY28'!D193+'DAY29'!D193+'DAY30'!D193</f>
        <v>0</v>
      </c>
      <c r="E193" s="55">
        <f>'DAY1'!E193+'DAY2'!E193+'DAY3'!E193+'DAY4'!E193+'DAY5'!E193+'DAY6'!E193+'DAY7'!E193+'DAY8'!E193+'DAY9'!E193+'DAY10'!E193+'DAY11'!E193+'DAY12'!E193+'DAY13'!E193+'DAY14'!E193+'DAY15'!E193+'DAY16'!E193+'DAY17'!E193+'DAY18'!E193+'DAY19'!E193+'DAY20'!E193+'DAY21'!E193+'DAY22'!E193+'DAY23'!E193+'DAY24'!E193+'DAY25'!E193+'DAY26'!E193+'DAY27'!E193+'DAY28'!E193+'DAY29'!E193+'DAY30'!E193</f>
        <v>0</v>
      </c>
      <c r="F193" s="52">
        <f>'DAY1'!F193+'DAY2'!F193+'DAY3'!F193+'DAY4'!F193+'DAY5'!F193+'DAY6'!F193+'DAY7'!F193+'DAY8'!F193+'DAY9'!F193+'DAY10'!F193+'DAY11'!F193+'DAY12'!F193+'DAY13'!F193+'DAY14'!F193+'DAY15'!F193+'DAY16'!F193+'DAY17'!F193+'DAY18'!F193+'DAY19'!F193+'DAY20'!F193+'DAY21'!F193+'DAY22'!F193+'DAY23'!F193+'DAY24'!F193+'DAY25'!F193+'DAY26'!F193+'DAY27'!F193+'DAY28'!F193+'DAY29'!F193+'DAY30'!F193</f>
        <v>0</v>
      </c>
      <c r="G193" s="276">
        <f>'DAY1'!G193+'DAY2'!G193+'DAY3'!G193+'DAY4'!G193+'DAY5'!G193+'DAY6'!G193+'DAY7'!G193+'DAY8'!G193+'DAY9'!G193+'DAY10'!G193+'DAY11'!G193+'DAY12'!G193+'DAY13'!G193+'DAY14'!G193+'DAY15'!G193+'DAY16'!G193+'DAY17'!G193+'DAY18'!G193+'DAY19'!G193+'DAY20'!G193+'DAY21'!G193+'DAY22'!G193+'DAY23'!G193+'DAY24'!G193+'DAY25'!G193+'DAY26'!G193+'DAY27'!G193+'DAY28'!G193+'DAY29'!G193+'DAY30'!G193</f>
        <v>0</v>
      </c>
      <c r="H193" s="54">
        <f>+(Table134[[#This Row],[OPENING ]]+Table134[[#This Row],[RECEIPTS]]+Table134[[#This Row],[RETURNS]])-(Table134[[#This Row],[ISSUES]]+Table134[[#This Row],[EXCHANGED]]+Table134[[#This Row],[SALES]])</f>
        <v>0</v>
      </c>
      <c r="I193" s="53">
        <v>0</v>
      </c>
      <c r="J193" s="58">
        <f>+Table134[[#This Row],[PHYSICAL]]-Table134[[#This Row],[THEORETICAL]]</f>
        <v>0</v>
      </c>
      <c r="K193" s="53">
        <f>+Table134[[#This Row],[RECEIPTS]]</f>
        <v>0</v>
      </c>
      <c r="L193" s="54">
        <f>+Table134[[#This Row],[RETURNS]]</f>
        <v>0</v>
      </c>
      <c r="M193" s="55">
        <f>+Table134[[#This Row],[EXCHANGED]]</f>
        <v>0</v>
      </c>
      <c r="N193" s="52">
        <f>+Table134[[#This Row],[SALES]]</f>
        <v>0</v>
      </c>
      <c r="O193" s="276">
        <f>+Table134[[#This Row],[ISSUES]]</f>
        <v>0</v>
      </c>
      <c r="P193" s="53">
        <f>Table134[[#This Row],[RECEIPTS TO]]/30</f>
        <v>0</v>
      </c>
      <c r="Q193" s="54">
        <f>+Table134[[#This Row],[RETURNS ]]/30</f>
        <v>0</v>
      </c>
      <c r="R193" s="55">
        <f>+Table134[[#This Row],[EXCHANGED TO]]/30</f>
        <v>0</v>
      </c>
      <c r="S193" s="52">
        <f>+Table134[[#This Row],[SALES TO]]/30</f>
        <v>0</v>
      </c>
      <c r="T193" s="276">
        <f>+Table134[[#This Row],[ISSUES TO]]/30</f>
        <v>0</v>
      </c>
      <c r="U193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94" spans="1:21" x14ac:dyDescent="0.25">
      <c r="A194" s="318" t="s">
        <v>103</v>
      </c>
      <c r="B194" s="52">
        <f>'DAY1'!H194</f>
        <v>855.4</v>
      </c>
      <c r="C194" s="53">
        <f>'DAY1'!C194+'DAY2'!C194+'DAY3'!C194+'DAY4'!C194+'DAY5'!C194+'DAY6'!C194+'DAY7'!C194+'DAY8'!C194+'DAY9'!C194+'DAY10'!C194+'DAY11'!C194+'DAY12'!C194+'DAY13'!C194+'DAY14'!C194+'DAY15'!C194+'DAY16'!C194+'DAY17'!C194+'DAY18'!C194+'DAY19'!C194+'DAY20'!C194+'DAY21'!C194+'DAY22'!C194+'DAY23'!C194+'DAY24'!C194+'DAY25'!C194+'DAY26'!C194+'DAY27'!C194+'DAY28'!C194+'DAY29'!C194+'DAY30'!C194</f>
        <v>0</v>
      </c>
      <c r="D194" s="54">
        <f>'DAY1'!D194+'DAY2'!D194+'DAY3'!D194+'DAY4'!D194+'DAY5'!D194+'DAY6'!D194+'DAY7'!D194+'DAY8'!D194+'DAY9'!D194+'DAY10'!D194+'DAY11'!D194+'DAY12'!D194+'DAY13'!D194+'DAY14'!D194+'DAY15'!D194+'DAY16'!D194+'DAY17'!D194+'DAY18'!D194+'DAY19'!D194+'DAY20'!D194+'DAY21'!D194+'DAY22'!D194+'DAY23'!D194+'DAY24'!D194+'DAY25'!D194+'DAY26'!D194+'DAY27'!D194+'DAY28'!D194+'DAY29'!D194+'DAY30'!D194</f>
        <v>0</v>
      </c>
      <c r="E194" s="55">
        <f>'DAY1'!E194+'DAY2'!E194+'DAY3'!E194+'DAY4'!E194+'DAY5'!E194+'DAY6'!E194+'DAY7'!E194+'DAY8'!E194+'DAY9'!E194+'DAY10'!E194+'DAY11'!E194+'DAY12'!E194+'DAY13'!E194+'DAY14'!E194+'DAY15'!E194+'DAY16'!E194+'DAY17'!E194+'DAY18'!E194+'DAY19'!E194+'DAY20'!E194+'DAY21'!E194+'DAY22'!E194+'DAY23'!E194+'DAY24'!E194+'DAY25'!E194+'DAY26'!E194+'DAY27'!E194+'DAY28'!E194+'DAY29'!E194+'DAY30'!E194</f>
        <v>0</v>
      </c>
      <c r="F194" s="52">
        <f>'DAY1'!F194+'DAY2'!F194+'DAY3'!F194+'DAY4'!F194+'DAY5'!F194+'DAY6'!F194+'DAY7'!F194+'DAY8'!F194+'DAY9'!F194+'DAY10'!F194+'DAY11'!F194+'DAY12'!F194+'DAY13'!F194+'DAY14'!F194+'DAY15'!F194+'DAY16'!F194+'DAY17'!F194+'DAY18'!F194+'DAY19'!F194+'DAY20'!F194+'DAY21'!F194+'DAY22'!F194+'DAY23'!F194+'DAY24'!F194+'DAY25'!F194+'DAY26'!F194+'DAY27'!F194+'DAY28'!F194+'DAY29'!F194+'DAY30'!F194</f>
        <v>0</v>
      </c>
      <c r="G194" s="276">
        <f>'DAY1'!G194+'DAY2'!G194+'DAY3'!G194+'DAY4'!G194+'DAY5'!G194+'DAY6'!G194+'DAY7'!G194+'DAY8'!G194+'DAY9'!G194+'DAY10'!G194+'DAY11'!G194+'DAY12'!G194+'DAY13'!G194+'DAY14'!G194+'DAY15'!G194+'DAY16'!G194+'DAY17'!G194+'DAY18'!G194+'DAY19'!G194+'DAY20'!G194+'DAY21'!G194+'DAY22'!G194+'DAY23'!G194+'DAY24'!G194+'DAY25'!G194+'DAY26'!G194+'DAY27'!G194+'DAY28'!G194+'DAY29'!G194+'DAY30'!G194</f>
        <v>0</v>
      </c>
      <c r="H194" s="54">
        <f>+(Table134[[#This Row],[OPENING ]]+Table134[[#This Row],[RECEIPTS]]+Table134[[#This Row],[RETURNS]])-(Table134[[#This Row],[ISSUES]]+Table134[[#This Row],[EXCHANGED]]+Table134[[#This Row],[SALES]])</f>
        <v>855.4</v>
      </c>
      <c r="I194" s="53">
        <v>0</v>
      </c>
      <c r="J194" s="58">
        <f>+Table134[[#This Row],[PHYSICAL]]-Table134[[#This Row],[THEORETICAL]]</f>
        <v>-855.4</v>
      </c>
      <c r="K194" s="53">
        <f>+Table134[[#This Row],[RECEIPTS]]</f>
        <v>0</v>
      </c>
      <c r="L194" s="54">
        <f>+Table134[[#This Row],[RETURNS]]</f>
        <v>0</v>
      </c>
      <c r="M194" s="55">
        <f>+Table134[[#This Row],[EXCHANGED]]</f>
        <v>0</v>
      </c>
      <c r="N194" s="52">
        <f>+Table134[[#This Row],[SALES]]</f>
        <v>0</v>
      </c>
      <c r="O194" s="276">
        <f>+Table134[[#This Row],[ISSUES]]</f>
        <v>0</v>
      </c>
      <c r="P194" s="53">
        <f>Table134[[#This Row],[RECEIPTS TO]]/30</f>
        <v>0</v>
      </c>
      <c r="Q194" s="54">
        <f>+Table134[[#This Row],[RETURNS ]]/30</f>
        <v>0</v>
      </c>
      <c r="R194" s="55">
        <f>+Table134[[#This Row],[EXCHANGED TO]]/30</f>
        <v>0</v>
      </c>
      <c r="S194" s="52">
        <f>+Table134[[#This Row],[SALES TO]]/30</f>
        <v>0</v>
      </c>
      <c r="T194" s="276">
        <f>+Table134[[#This Row],[ISSUES TO]]/30</f>
        <v>0</v>
      </c>
      <c r="U194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95" spans="1:21" x14ac:dyDescent="0.25">
      <c r="A195" s="87" t="s">
        <v>247</v>
      </c>
      <c r="B195" s="52">
        <f>'DAY1'!H195</f>
        <v>3506.8</v>
      </c>
      <c r="C195" s="53">
        <f>'DAY1'!C195+'DAY2'!C195+'DAY3'!C195+'DAY4'!C195+'DAY5'!C195+'DAY6'!C195+'DAY7'!C195+'DAY8'!C195+'DAY9'!C195+'DAY10'!C195+'DAY11'!C195+'DAY12'!C195+'DAY13'!C195+'DAY14'!C195+'DAY15'!C195+'DAY16'!C195+'DAY17'!C195+'DAY18'!C195+'DAY19'!C195+'DAY20'!C195+'DAY21'!C195+'DAY22'!C195+'DAY23'!C195+'DAY24'!C195+'DAY25'!C195+'DAY26'!C195+'DAY27'!C195+'DAY28'!C195+'DAY29'!C195+'DAY30'!C195</f>
        <v>0</v>
      </c>
      <c r="D195" s="54">
        <f>'DAY1'!D195+'DAY2'!D195+'DAY3'!D195+'DAY4'!D195+'DAY5'!D195+'DAY6'!D195+'DAY7'!D195+'DAY8'!D195+'DAY9'!D195+'DAY10'!D195+'DAY11'!D195+'DAY12'!D195+'DAY13'!D195+'DAY14'!D195+'DAY15'!D195+'DAY16'!D195+'DAY17'!D195+'DAY18'!D195+'DAY19'!D195+'DAY20'!D195+'DAY21'!D195+'DAY22'!D195+'DAY23'!D195+'DAY24'!D195+'DAY25'!D195+'DAY26'!D195+'DAY27'!D195+'DAY28'!D195+'DAY29'!D195+'DAY30'!D195</f>
        <v>9.6</v>
      </c>
      <c r="E195" s="55">
        <f>'DAY1'!E195+'DAY2'!E195+'DAY3'!E195+'DAY4'!E195+'DAY5'!E195+'DAY6'!E195+'DAY7'!E195+'DAY8'!E195+'DAY9'!E195+'DAY10'!E195+'DAY11'!E195+'DAY12'!E195+'DAY13'!E195+'DAY14'!E195+'DAY15'!E195+'DAY16'!E195+'DAY17'!E195+'DAY18'!E195+'DAY19'!E195+'DAY20'!E195+'DAY21'!E195+'DAY22'!E195+'DAY23'!E195+'DAY24'!E195+'DAY25'!E195+'DAY26'!E195+'DAY27'!E195+'DAY28'!E195+'DAY29'!E195+'DAY30'!E195</f>
        <v>0</v>
      </c>
      <c r="F195" s="52">
        <f>'DAY1'!F195+'DAY2'!F195+'DAY3'!F195+'DAY4'!F195+'DAY5'!F195+'DAY6'!F195+'DAY7'!F195+'DAY8'!F195+'DAY9'!F195+'DAY10'!F195+'DAY11'!F195+'DAY12'!F195+'DAY13'!F195+'DAY14'!F195+'DAY15'!F195+'DAY16'!F195+'DAY17'!F195+'DAY18'!F195+'DAY19'!F195+'DAY20'!F195+'DAY21'!F195+'DAY22'!F195+'DAY23'!F195+'DAY24'!F195+'DAY25'!F195+'DAY26'!F195+'DAY27'!F195+'DAY28'!F195+'DAY29'!F195+'DAY30'!F195</f>
        <v>0</v>
      </c>
      <c r="G195" s="276">
        <f>'DAY1'!G195+'DAY2'!G195+'DAY3'!G195+'DAY4'!G195+'DAY5'!G195+'DAY6'!G195+'DAY7'!G195+'DAY8'!G195+'DAY9'!G195+'DAY10'!G195+'DAY11'!G195+'DAY12'!G195+'DAY13'!G195+'DAY14'!G195+'DAY15'!G195+'DAY16'!G195+'DAY17'!G195+'DAY18'!G195+'DAY19'!G195+'DAY20'!G195+'DAY21'!G195+'DAY22'!G195+'DAY23'!G195+'DAY24'!G195+'DAY25'!G195+'DAY26'!G195+'DAY27'!G195+'DAY28'!G195+'DAY29'!G195+'DAY30'!G195</f>
        <v>0</v>
      </c>
      <c r="H195" s="54">
        <f>+(Table134[[#This Row],[OPENING ]]+Table134[[#This Row],[RECEIPTS]]+Table134[[#This Row],[RETURNS]])-(Table134[[#This Row],[ISSUES]]+Table134[[#This Row],[EXCHANGED]]+Table134[[#This Row],[SALES]])</f>
        <v>3516.4</v>
      </c>
      <c r="I195" s="53">
        <v>0</v>
      </c>
      <c r="J195" s="58">
        <f>+Table134[[#This Row],[PHYSICAL]]-Table134[[#This Row],[THEORETICAL]]</f>
        <v>-3516.4</v>
      </c>
      <c r="K195" s="53">
        <f>+Table134[[#This Row],[RECEIPTS]]</f>
        <v>0</v>
      </c>
      <c r="L195" s="54">
        <f>+Table134[[#This Row],[RETURNS]]</f>
        <v>9.6</v>
      </c>
      <c r="M195" s="55">
        <f>+Table134[[#This Row],[EXCHANGED]]</f>
        <v>0</v>
      </c>
      <c r="N195" s="52">
        <f>+Table134[[#This Row],[SALES]]</f>
        <v>0</v>
      </c>
      <c r="O195" s="276">
        <f>+Table134[[#This Row],[ISSUES]]</f>
        <v>0</v>
      </c>
      <c r="P195" s="53">
        <f>Table134[[#This Row],[RECEIPTS TO]]/30</f>
        <v>0</v>
      </c>
      <c r="Q195" s="54">
        <f>+Table134[[#This Row],[RETURNS ]]/30</f>
        <v>0.32</v>
      </c>
      <c r="R195" s="55">
        <f>+Table134[[#This Row],[EXCHANGED TO]]/30</f>
        <v>0</v>
      </c>
      <c r="S195" s="52">
        <f>+Table134[[#This Row],[SALES TO]]/30</f>
        <v>0</v>
      </c>
      <c r="T195" s="276">
        <f>+Table134[[#This Row],[ISSUES TO]]/30</f>
        <v>0</v>
      </c>
      <c r="U195" s="62">
        <f>IFERROR(Table134[[#This Row],[THEORETICAL]]/(Table134[[#This Row],[AVE RECEIPTS]]+Table134[[#This Row],[AVE RETURNS]]+Table134[[#This Row],[AVE EXCHANGED]]+Table134[[#This Row],[AVE SALES]]+Table134[[#This Row],[AVE ISSUES]]),0)</f>
        <v>10988.75</v>
      </c>
    </row>
    <row r="196" spans="1:21" x14ac:dyDescent="0.25">
      <c r="A196" s="87" t="s">
        <v>104</v>
      </c>
      <c r="B196" s="52">
        <f>'DAY1'!H196</f>
        <v>200</v>
      </c>
      <c r="C196" s="53">
        <f>'DAY1'!C196+'DAY2'!C196+'DAY3'!C196+'DAY4'!C196+'DAY5'!C196+'DAY6'!C196+'DAY7'!C196+'DAY8'!C196+'DAY9'!C196+'DAY10'!C196+'DAY11'!C196+'DAY12'!C196+'DAY13'!C196+'DAY14'!C196+'DAY15'!C196+'DAY16'!C196+'DAY17'!C196+'DAY18'!C196+'DAY19'!C196+'DAY20'!C196+'DAY21'!C196+'DAY22'!C196+'DAY23'!C196+'DAY24'!C196+'DAY25'!C196+'DAY26'!C196+'DAY27'!C196+'DAY28'!C196+'DAY29'!C196+'DAY30'!C196</f>
        <v>0</v>
      </c>
      <c r="D196" s="54">
        <f>'DAY1'!D196+'DAY2'!D196+'DAY3'!D196+'DAY4'!D196+'DAY5'!D196+'DAY6'!D196+'DAY7'!D196+'DAY8'!D196+'DAY9'!D196+'DAY10'!D196+'DAY11'!D196+'DAY12'!D196+'DAY13'!D196+'DAY14'!D196+'DAY15'!D196+'DAY16'!D196+'DAY17'!D196+'DAY18'!D196+'DAY19'!D196+'DAY20'!D196+'DAY21'!D196+'DAY22'!D196+'DAY23'!D196+'DAY24'!D196+'DAY25'!D196+'DAY26'!D196+'DAY27'!D196+'DAY28'!D196+'DAY29'!D196+'DAY30'!D196</f>
        <v>0</v>
      </c>
      <c r="E196" s="55">
        <f>'DAY1'!E196+'DAY2'!E196+'DAY3'!E196+'DAY4'!E196+'DAY5'!E196+'DAY6'!E196+'DAY7'!E196+'DAY8'!E196+'DAY9'!E196+'DAY10'!E196+'DAY11'!E196+'DAY12'!E196+'DAY13'!E196+'DAY14'!E196+'DAY15'!E196+'DAY16'!E196+'DAY17'!E196+'DAY18'!E196+'DAY19'!E196+'DAY20'!E196+'DAY21'!E196+'DAY22'!E196+'DAY23'!E196+'DAY24'!E196+'DAY25'!E196+'DAY26'!E196+'DAY27'!E196+'DAY28'!E196+'DAY29'!E196+'DAY30'!E196</f>
        <v>0</v>
      </c>
      <c r="F196" s="52">
        <f>'DAY1'!F196+'DAY2'!F196+'DAY3'!F196+'DAY4'!F196+'DAY5'!F196+'DAY6'!F196+'DAY7'!F196+'DAY8'!F196+'DAY9'!F196+'DAY10'!F196+'DAY11'!F196+'DAY12'!F196+'DAY13'!F196+'DAY14'!F196+'DAY15'!F196+'DAY16'!F196+'DAY17'!F196+'DAY18'!F196+'DAY19'!F196+'DAY20'!F196+'DAY21'!F196+'DAY22'!F196+'DAY23'!F196+'DAY24'!F196+'DAY25'!F196+'DAY26'!F196+'DAY27'!F196+'DAY28'!F196+'DAY29'!F196+'DAY30'!F196</f>
        <v>0</v>
      </c>
      <c r="G196" s="276">
        <f>'DAY1'!G196+'DAY2'!G196+'DAY3'!G196+'DAY4'!G196+'DAY5'!G196+'DAY6'!G196+'DAY7'!G196+'DAY8'!G196+'DAY9'!G196+'DAY10'!G196+'DAY11'!G196+'DAY12'!G196+'DAY13'!G196+'DAY14'!G196+'DAY15'!G196+'DAY16'!G196+'DAY17'!G196+'DAY18'!G196+'DAY19'!G196+'DAY20'!G196+'DAY21'!G196+'DAY22'!G196+'DAY23'!G196+'DAY24'!G196+'DAY25'!G196+'DAY26'!G196+'DAY27'!G196+'DAY28'!G196+'DAY29'!G196+'DAY30'!G196</f>
        <v>0</v>
      </c>
      <c r="H196" s="54">
        <f>+(Table134[[#This Row],[OPENING ]]+Table134[[#This Row],[RECEIPTS]]+Table134[[#This Row],[RETURNS]])-(Table134[[#This Row],[ISSUES]]+Table134[[#This Row],[EXCHANGED]]+Table134[[#This Row],[SALES]])</f>
        <v>200</v>
      </c>
      <c r="I196" s="53">
        <v>0</v>
      </c>
      <c r="J196" s="58">
        <f>+Table134[[#This Row],[PHYSICAL]]-Table134[[#This Row],[THEORETICAL]]</f>
        <v>-200</v>
      </c>
      <c r="K196" s="53">
        <f>+Table134[[#This Row],[RECEIPTS]]</f>
        <v>0</v>
      </c>
      <c r="L196" s="54">
        <f>+Table134[[#This Row],[RETURNS]]</f>
        <v>0</v>
      </c>
      <c r="M196" s="55">
        <f>+Table134[[#This Row],[EXCHANGED]]</f>
        <v>0</v>
      </c>
      <c r="N196" s="52">
        <f>+Table134[[#This Row],[SALES]]</f>
        <v>0</v>
      </c>
      <c r="O196" s="276">
        <f>+Table134[[#This Row],[ISSUES]]</f>
        <v>0</v>
      </c>
      <c r="P196" s="53">
        <f>Table134[[#This Row],[RECEIPTS TO]]/30</f>
        <v>0</v>
      </c>
      <c r="Q196" s="54">
        <f>+Table134[[#This Row],[RETURNS ]]/30</f>
        <v>0</v>
      </c>
      <c r="R196" s="55">
        <f>+Table134[[#This Row],[EXCHANGED TO]]/30</f>
        <v>0</v>
      </c>
      <c r="S196" s="52">
        <f>+Table134[[#This Row],[SALES TO]]/30</f>
        <v>0</v>
      </c>
      <c r="T196" s="276">
        <f>+Table134[[#This Row],[ISSUES TO]]/30</f>
        <v>0</v>
      </c>
      <c r="U196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97" spans="1:21" x14ac:dyDescent="0.25">
      <c r="A197" s="85" t="s">
        <v>118</v>
      </c>
      <c r="B197" s="52">
        <f>'DAY1'!H197</f>
        <v>0</v>
      </c>
      <c r="C197" s="53">
        <f>'DAY1'!C197+'DAY2'!C197+'DAY3'!C197+'DAY4'!C197+'DAY5'!C197+'DAY6'!C197+'DAY7'!C197+'DAY8'!C197+'DAY9'!C197+'DAY10'!C197+'DAY11'!C197+'DAY12'!C197+'DAY13'!C197+'DAY14'!C197+'DAY15'!C197+'DAY16'!C197+'DAY17'!C197+'DAY18'!C197+'DAY19'!C197+'DAY20'!C197+'DAY21'!C197+'DAY22'!C197+'DAY23'!C197+'DAY24'!C197+'DAY25'!C197+'DAY26'!C197+'DAY27'!C197+'DAY28'!C197+'DAY29'!C197+'DAY30'!C197</f>
        <v>0</v>
      </c>
      <c r="D197" s="54">
        <f>'DAY1'!D197+'DAY2'!D197+'DAY3'!D197+'DAY4'!D197+'DAY5'!D197+'DAY6'!D197+'DAY7'!D197+'DAY8'!D197+'DAY9'!D197+'DAY10'!D197+'DAY11'!D197+'DAY12'!D197+'DAY13'!D197+'DAY14'!D197+'DAY15'!D197+'DAY16'!D197+'DAY17'!D197+'DAY18'!D197+'DAY19'!D197+'DAY20'!D197+'DAY21'!D197+'DAY22'!D197+'DAY23'!D197+'DAY24'!D197+'DAY25'!D197+'DAY26'!D197+'DAY27'!D197+'DAY28'!D197+'DAY29'!D197+'DAY30'!D197</f>
        <v>0</v>
      </c>
      <c r="E197" s="55">
        <f>'DAY1'!E197+'DAY2'!E197+'DAY3'!E197+'DAY4'!E197+'DAY5'!E197+'DAY6'!E197+'DAY7'!E197+'DAY8'!E197+'DAY9'!E197+'DAY10'!E197+'DAY11'!E197+'DAY12'!E197+'DAY13'!E197+'DAY14'!E197+'DAY15'!E197+'DAY16'!E197+'DAY17'!E197+'DAY18'!E197+'DAY19'!E197+'DAY20'!E197+'DAY21'!E197+'DAY22'!E197+'DAY23'!E197+'DAY24'!E197+'DAY25'!E197+'DAY26'!E197+'DAY27'!E197+'DAY28'!E197+'DAY29'!E197+'DAY30'!E197</f>
        <v>0</v>
      </c>
      <c r="F197" s="52">
        <f>'DAY1'!F197+'DAY2'!F197+'DAY3'!F197+'DAY4'!F197+'DAY5'!F197+'DAY6'!F197+'DAY7'!F197+'DAY8'!F197+'DAY9'!F197+'DAY10'!F197+'DAY11'!F197+'DAY12'!F197+'DAY13'!F197+'DAY14'!F197+'DAY15'!F197+'DAY16'!F197+'DAY17'!F197+'DAY18'!F197+'DAY19'!F197+'DAY20'!F197+'DAY21'!F197+'DAY22'!F197+'DAY23'!F197+'DAY24'!F197+'DAY25'!F197+'DAY26'!F197+'DAY27'!F197+'DAY28'!F197+'DAY29'!F197+'DAY30'!F197</f>
        <v>0</v>
      </c>
      <c r="G197" s="276">
        <f>'DAY1'!G197+'DAY2'!G197+'DAY3'!G197+'DAY4'!G197+'DAY5'!G197+'DAY6'!G197+'DAY7'!G197+'DAY8'!G197+'DAY9'!G197+'DAY10'!G197+'DAY11'!G197+'DAY12'!G197+'DAY13'!G197+'DAY14'!G197+'DAY15'!G197+'DAY16'!G197+'DAY17'!G197+'DAY18'!G197+'DAY19'!G197+'DAY20'!G197+'DAY21'!G197+'DAY22'!G197+'DAY23'!G197+'DAY24'!G197+'DAY25'!G197+'DAY26'!G197+'DAY27'!G197+'DAY28'!G197+'DAY29'!G197+'DAY30'!G197</f>
        <v>0</v>
      </c>
      <c r="H197" s="54">
        <f>+(Table134[[#This Row],[OPENING ]]+Table134[[#This Row],[RECEIPTS]]+Table134[[#This Row],[RETURNS]])-(Table134[[#This Row],[ISSUES]]+Table134[[#This Row],[EXCHANGED]]+Table134[[#This Row],[SALES]])</f>
        <v>0</v>
      </c>
      <c r="I197" s="53">
        <v>0</v>
      </c>
      <c r="J197" s="58">
        <f>+Table134[[#This Row],[PHYSICAL]]-Table134[[#This Row],[THEORETICAL]]</f>
        <v>0</v>
      </c>
      <c r="K197" s="53">
        <f>+Table134[[#This Row],[RECEIPTS]]</f>
        <v>0</v>
      </c>
      <c r="L197" s="54">
        <f>+Table134[[#This Row],[RETURNS]]</f>
        <v>0</v>
      </c>
      <c r="M197" s="55">
        <f>+Table134[[#This Row],[EXCHANGED]]</f>
        <v>0</v>
      </c>
      <c r="N197" s="52">
        <f>+Table134[[#This Row],[SALES]]</f>
        <v>0</v>
      </c>
      <c r="O197" s="276">
        <f>+Table134[[#This Row],[ISSUES]]</f>
        <v>0</v>
      </c>
      <c r="P197" s="53">
        <f>Table134[[#This Row],[RECEIPTS TO]]/30</f>
        <v>0</v>
      </c>
      <c r="Q197" s="54">
        <f>+Table134[[#This Row],[RETURNS ]]/30</f>
        <v>0</v>
      </c>
      <c r="R197" s="55">
        <f>+Table134[[#This Row],[EXCHANGED TO]]/30</f>
        <v>0</v>
      </c>
      <c r="S197" s="52">
        <f>+Table134[[#This Row],[SALES TO]]/30</f>
        <v>0</v>
      </c>
      <c r="T197" s="276">
        <f>+Table134[[#This Row],[ISSUES TO]]/30</f>
        <v>0</v>
      </c>
      <c r="U197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98" spans="1:21" x14ac:dyDescent="0.25">
      <c r="A198" s="94" t="s">
        <v>119</v>
      </c>
      <c r="B198" s="52">
        <f>'DAY1'!H198</f>
        <v>0</v>
      </c>
      <c r="C198" s="53">
        <f>'DAY1'!C198+'DAY2'!C198+'DAY3'!C198+'DAY4'!C198+'DAY5'!C198+'DAY6'!C198+'DAY7'!C198+'DAY8'!C198+'DAY9'!C198+'DAY10'!C198+'DAY11'!C198+'DAY12'!C198+'DAY13'!C198+'DAY14'!C198+'DAY15'!C198+'DAY16'!C198+'DAY17'!C198+'DAY18'!C198+'DAY19'!C198+'DAY20'!C198+'DAY21'!C198+'DAY22'!C198+'DAY23'!C198+'DAY24'!C198+'DAY25'!C198+'DAY26'!C198+'DAY27'!C198+'DAY28'!C198+'DAY29'!C198+'DAY30'!C198</f>
        <v>0</v>
      </c>
      <c r="D198" s="54">
        <f>'DAY1'!D198+'DAY2'!D198+'DAY3'!D198+'DAY4'!D198+'DAY5'!D198+'DAY6'!D198+'DAY7'!D198+'DAY8'!D198+'DAY9'!D198+'DAY10'!D198+'DAY11'!D198+'DAY12'!D198+'DAY13'!D198+'DAY14'!D198+'DAY15'!D198+'DAY16'!D198+'DAY17'!D198+'DAY18'!D198+'DAY19'!D198+'DAY20'!D198+'DAY21'!D198+'DAY22'!D198+'DAY23'!D198+'DAY24'!D198+'DAY25'!D198+'DAY26'!D198+'DAY27'!D198+'DAY28'!D198+'DAY29'!D198+'DAY30'!D198</f>
        <v>0</v>
      </c>
      <c r="E198" s="55">
        <f>'DAY1'!E198+'DAY2'!E198+'DAY3'!E198+'DAY4'!E198+'DAY5'!E198+'DAY6'!E198+'DAY7'!E198+'DAY8'!E198+'DAY9'!E198+'DAY10'!E198+'DAY11'!E198+'DAY12'!E198+'DAY13'!E198+'DAY14'!E198+'DAY15'!E198+'DAY16'!E198+'DAY17'!E198+'DAY18'!E198+'DAY19'!E198+'DAY20'!E198+'DAY21'!E198+'DAY22'!E198+'DAY23'!E198+'DAY24'!E198+'DAY25'!E198+'DAY26'!E198+'DAY27'!E198+'DAY28'!E198+'DAY29'!E198+'DAY30'!E198</f>
        <v>0</v>
      </c>
      <c r="F198" s="52">
        <f>'DAY1'!F198+'DAY2'!F198+'DAY3'!F198+'DAY4'!F198+'DAY5'!F198+'DAY6'!F198+'DAY7'!F198+'DAY8'!F198+'DAY9'!F198+'DAY10'!F198+'DAY11'!F198+'DAY12'!F198+'DAY13'!F198+'DAY14'!F198+'DAY15'!F198+'DAY16'!F198+'DAY17'!F198+'DAY18'!F198+'DAY19'!F198+'DAY20'!F198+'DAY21'!F198+'DAY22'!F198+'DAY23'!F198+'DAY24'!F198+'DAY25'!F198+'DAY26'!F198+'DAY27'!F198+'DAY28'!F198+'DAY29'!F198+'DAY30'!F198</f>
        <v>0</v>
      </c>
      <c r="G198" s="276">
        <f>'DAY1'!G198+'DAY2'!G198+'DAY3'!G198+'DAY4'!G198+'DAY5'!G198+'DAY6'!G198+'DAY7'!G198+'DAY8'!G198+'DAY9'!G198+'DAY10'!G198+'DAY11'!G198+'DAY12'!G198+'DAY13'!G198+'DAY14'!G198+'DAY15'!G198+'DAY16'!G198+'DAY17'!G198+'DAY18'!G198+'DAY19'!G198+'DAY20'!G198+'DAY21'!G198+'DAY22'!G198+'DAY23'!G198+'DAY24'!G198+'DAY25'!G198+'DAY26'!G198+'DAY27'!G198+'DAY28'!G198+'DAY29'!G198+'DAY30'!G198</f>
        <v>0</v>
      </c>
      <c r="H198" s="54">
        <f>+(Table134[[#This Row],[OPENING ]]+Table134[[#This Row],[RECEIPTS]]+Table134[[#This Row],[RETURNS]])-(Table134[[#This Row],[ISSUES]]+Table134[[#This Row],[EXCHANGED]]+Table134[[#This Row],[SALES]])</f>
        <v>0</v>
      </c>
      <c r="I198" s="53">
        <v>0</v>
      </c>
      <c r="J198" s="58">
        <f>+Table134[[#This Row],[PHYSICAL]]-Table134[[#This Row],[THEORETICAL]]</f>
        <v>0</v>
      </c>
      <c r="K198" s="53">
        <f>+Table134[[#This Row],[RECEIPTS]]</f>
        <v>0</v>
      </c>
      <c r="L198" s="54">
        <f>+Table134[[#This Row],[RETURNS]]</f>
        <v>0</v>
      </c>
      <c r="M198" s="55">
        <f>+Table134[[#This Row],[EXCHANGED]]</f>
        <v>0</v>
      </c>
      <c r="N198" s="52">
        <f>+Table134[[#This Row],[SALES]]</f>
        <v>0</v>
      </c>
      <c r="O198" s="276">
        <f>+Table134[[#This Row],[ISSUES]]</f>
        <v>0</v>
      </c>
      <c r="P198" s="53">
        <f>Table134[[#This Row],[RECEIPTS TO]]/30</f>
        <v>0</v>
      </c>
      <c r="Q198" s="54">
        <f>+Table134[[#This Row],[RETURNS ]]/30</f>
        <v>0</v>
      </c>
      <c r="R198" s="55">
        <f>+Table134[[#This Row],[EXCHANGED TO]]/30</f>
        <v>0</v>
      </c>
      <c r="S198" s="52">
        <f>+Table134[[#This Row],[SALES TO]]/30</f>
        <v>0</v>
      </c>
      <c r="T198" s="276">
        <f>+Table134[[#This Row],[ISSUES TO]]/30</f>
        <v>0</v>
      </c>
      <c r="U198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99" spans="1:21" x14ac:dyDescent="0.25">
      <c r="A199" s="84" t="s">
        <v>145</v>
      </c>
      <c r="B199" s="52">
        <f>'DAY1'!H199</f>
        <v>0</v>
      </c>
      <c r="C199" s="53">
        <f>'DAY1'!C199+'DAY2'!C199+'DAY3'!C199+'DAY4'!C199+'DAY5'!C199+'DAY6'!C199+'DAY7'!C199+'DAY8'!C199+'DAY9'!C199+'DAY10'!C199+'DAY11'!C199+'DAY12'!C199+'DAY13'!C199+'DAY14'!C199+'DAY15'!C199+'DAY16'!C199+'DAY17'!C199+'DAY18'!C199+'DAY19'!C199+'DAY20'!C199+'DAY21'!C199+'DAY22'!C199+'DAY23'!C199+'DAY24'!C199+'DAY25'!C199+'DAY26'!C199+'DAY27'!C199+'DAY28'!C199+'DAY29'!C199+'DAY30'!C199</f>
        <v>0</v>
      </c>
      <c r="D199" s="54">
        <f>'DAY1'!D199+'DAY2'!D199+'DAY3'!D199+'DAY4'!D199+'DAY5'!D199+'DAY6'!D199+'DAY7'!D199+'DAY8'!D199+'DAY9'!D199+'DAY10'!D199+'DAY11'!D199+'DAY12'!D199+'DAY13'!D199+'DAY14'!D199+'DAY15'!D199+'DAY16'!D199+'DAY17'!D199+'DAY18'!D199+'DAY19'!D199+'DAY20'!D199+'DAY21'!D199+'DAY22'!D199+'DAY23'!D199+'DAY24'!D199+'DAY25'!D199+'DAY26'!D199+'DAY27'!D199+'DAY28'!D199+'DAY29'!D199+'DAY30'!D199</f>
        <v>0</v>
      </c>
      <c r="E199" s="55">
        <f>'DAY1'!E199+'DAY2'!E199+'DAY3'!E199+'DAY4'!E199+'DAY5'!E199+'DAY6'!E199+'DAY7'!E199+'DAY8'!E199+'DAY9'!E199+'DAY10'!E199+'DAY11'!E199+'DAY12'!E199+'DAY13'!E199+'DAY14'!E199+'DAY15'!E199+'DAY16'!E199+'DAY17'!E199+'DAY18'!E199+'DAY19'!E199+'DAY20'!E199+'DAY21'!E199+'DAY22'!E199+'DAY23'!E199+'DAY24'!E199+'DAY25'!E199+'DAY26'!E199+'DAY27'!E199+'DAY28'!E199+'DAY29'!E199+'DAY30'!E199</f>
        <v>0</v>
      </c>
      <c r="F199" s="52">
        <f>'DAY1'!F199+'DAY2'!F199+'DAY3'!F199+'DAY4'!F199+'DAY5'!F199+'DAY6'!F199+'DAY7'!F199+'DAY8'!F199+'DAY9'!F199+'DAY10'!F199+'DAY11'!F199+'DAY12'!F199+'DAY13'!F199+'DAY14'!F199+'DAY15'!F199+'DAY16'!F199+'DAY17'!F199+'DAY18'!F199+'DAY19'!F199+'DAY20'!F199+'DAY21'!F199+'DAY22'!F199+'DAY23'!F199+'DAY24'!F199+'DAY25'!F199+'DAY26'!F199+'DAY27'!F199+'DAY28'!F199+'DAY29'!F199+'DAY30'!F199</f>
        <v>0</v>
      </c>
      <c r="G199" s="276">
        <f>'DAY1'!G199+'DAY2'!G199+'DAY3'!G199+'DAY4'!G199+'DAY5'!G199+'DAY6'!G199+'DAY7'!G199+'DAY8'!G199+'DAY9'!G199+'DAY10'!G199+'DAY11'!G199+'DAY12'!G199+'DAY13'!G199+'DAY14'!G199+'DAY15'!G199+'DAY16'!G199+'DAY17'!G199+'DAY18'!G199+'DAY19'!G199+'DAY20'!G199+'DAY21'!G199+'DAY22'!G199+'DAY23'!G199+'DAY24'!G199+'DAY25'!G199+'DAY26'!G199+'DAY27'!G199+'DAY28'!G199+'DAY29'!G199+'DAY30'!G199</f>
        <v>0</v>
      </c>
      <c r="H199" s="54">
        <f>+(Table134[[#This Row],[OPENING ]]+Table134[[#This Row],[RECEIPTS]]+Table134[[#This Row],[RETURNS]])-(Table134[[#This Row],[ISSUES]]+Table134[[#This Row],[EXCHANGED]]+Table134[[#This Row],[SALES]])</f>
        <v>0</v>
      </c>
      <c r="I199" s="53">
        <v>0</v>
      </c>
      <c r="J199" s="58">
        <f>+Table134[[#This Row],[PHYSICAL]]-Table134[[#This Row],[THEORETICAL]]</f>
        <v>0</v>
      </c>
      <c r="K199" s="53">
        <f>+Table134[[#This Row],[RECEIPTS]]</f>
        <v>0</v>
      </c>
      <c r="L199" s="54">
        <f>+Table134[[#This Row],[RETURNS]]</f>
        <v>0</v>
      </c>
      <c r="M199" s="55">
        <f>+Table134[[#This Row],[EXCHANGED]]</f>
        <v>0</v>
      </c>
      <c r="N199" s="52">
        <f>+Table134[[#This Row],[SALES]]</f>
        <v>0</v>
      </c>
      <c r="O199" s="276">
        <f>+Table134[[#This Row],[ISSUES]]</f>
        <v>0</v>
      </c>
      <c r="P199" s="53">
        <f>Table134[[#This Row],[RECEIPTS TO]]/30</f>
        <v>0</v>
      </c>
      <c r="Q199" s="54">
        <f>+Table134[[#This Row],[RETURNS ]]/30</f>
        <v>0</v>
      </c>
      <c r="R199" s="55">
        <f>+Table134[[#This Row],[EXCHANGED TO]]/30</f>
        <v>0</v>
      </c>
      <c r="S199" s="52">
        <f>+Table134[[#This Row],[SALES TO]]/30</f>
        <v>0</v>
      </c>
      <c r="T199" s="276">
        <f>+Table134[[#This Row],[ISSUES TO]]/30</f>
        <v>0</v>
      </c>
      <c r="U199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00" spans="1:21" x14ac:dyDescent="0.25">
      <c r="A200" s="88" t="s">
        <v>218</v>
      </c>
      <c r="B200" s="52">
        <f>'DAY1'!H200</f>
        <v>0</v>
      </c>
      <c r="C200" s="53">
        <f>'DAY1'!C200+'DAY2'!C200+'DAY3'!C200+'DAY4'!C200+'DAY5'!C200+'DAY6'!C200+'DAY7'!C200+'DAY8'!C200+'DAY9'!C200+'DAY10'!C200+'DAY11'!C200+'DAY12'!C200+'DAY13'!C200+'DAY14'!C200+'DAY15'!C200+'DAY16'!C200+'DAY17'!C200+'DAY18'!C200+'DAY19'!C200+'DAY20'!C200+'DAY21'!C200+'DAY22'!C200+'DAY23'!C200+'DAY24'!C200+'DAY25'!C200+'DAY26'!C200+'DAY27'!C200+'DAY28'!C200+'DAY29'!C200+'DAY30'!C200</f>
        <v>0</v>
      </c>
      <c r="D200" s="54">
        <f>'DAY1'!D200+'DAY2'!D200+'DAY3'!D200+'DAY4'!D200+'DAY5'!D200+'DAY6'!D200+'DAY7'!D200+'DAY8'!D200+'DAY9'!D200+'DAY10'!D200+'DAY11'!D200+'DAY12'!D200+'DAY13'!D200+'DAY14'!D200+'DAY15'!D200+'DAY16'!D200+'DAY17'!D200+'DAY18'!D200+'DAY19'!D200+'DAY20'!D200+'DAY21'!D200+'DAY22'!D200+'DAY23'!D200+'DAY24'!D200+'DAY25'!D200+'DAY26'!D200+'DAY27'!D200+'DAY28'!D200+'DAY29'!D200+'DAY30'!D200</f>
        <v>0</v>
      </c>
      <c r="E200" s="55">
        <f>'DAY1'!E200+'DAY2'!E200+'DAY3'!E200+'DAY4'!E200+'DAY5'!E200+'DAY6'!E200+'DAY7'!E200+'DAY8'!E200+'DAY9'!E200+'DAY10'!E200+'DAY11'!E200+'DAY12'!E200+'DAY13'!E200+'DAY14'!E200+'DAY15'!E200+'DAY16'!E200+'DAY17'!E200+'DAY18'!E200+'DAY19'!E200+'DAY20'!E200+'DAY21'!E200+'DAY22'!E200+'DAY23'!E200+'DAY24'!E200+'DAY25'!E200+'DAY26'!E200+'DAY27'!E200+'DAY28'!E200+'DAY29'!E200+'DAY30'!E200</f>
        <v>0</v>
      </c>
      <c r="F200" s="52">
        <f>'DAY1'!F200+'DAY2'!F200+'DAY3'!F200+'DAY4'!F200+'DAY5'!F200+'DAY6'!F200+'DAY7'!F200+'DAY8'!F200+'DAY9'!F200+'DAY10'!F200+'DAY11'!F200+'DAY12'!F200+'DAY13'!F200+'DAY14'!F200+'DAY15'!F200+'DAY16'!F200+'DAY17'!F200+'DAY18'!F200+'DAY19'!F200+'DAY20'!F200+'DAY21'!F200+'DAY22'!F200+'DAY23'!F200+'DAY24'!F200+'DAY25'!F200+'DAY26'!F200+'DAY27'!F200+'DAY28'!F200+'DAY29'!F200+'DAY30'!F200</f>
        <v>0</v>
      </c>
      <c r="G200" s="276">
        <f>'DAY1'!G200+'DAY2'!G200+'DAY3'!G200+'DAY4'!G200+'DAY5'!G200+'DAY6'!G200+'DAY7'!G200+'DAY8'!G200+'DAY9'!G200+'DAY10'!G200+'DAY11'!G200+'DAY12'!G200+'DAY13'!G200+'DAY14'!G200+'DAY15'!G200+'DAY16'!G200+'DAY17'!G200+'DAY18'!G200+'DAY19'!G200+'DAY20'!G200+'DAY21'!G200+'DAY22'!G200+'DAY23'!G200+'DAY24'!G200+'DAY25'!G200+'DAY26'!G200+'DAY27'!G200+'DAY28'!G200+'DAY29'!G200+'DAY30'!G200</f>
        <v>0</v>
      </c>
      <c r="H200" s="54">
        <f>+(Table134[[#This Row],[OPENING ]]+Table134[[#This Row],[RECEIPTS]]+Table134[[#This Row],[RETURNS]])-(Table134[[#This Row],[ISSUES]]+Table134[[#This Row],[EXCHANGED]]+Table134[[#This Row],[SALES]])</f>
        <v>0</v>
      </c>
      <c r="I200" s="53">
        <v>0</v>
      </c>
      <c r="J200" s="58">
        <f>+Table134[[#This Row],[PHYSICAL]]-Table134[[#This Row],[THEORETICAL]]</f>
        <v>0</v>
      </c>
      <c r="K200" s="53">
        <f>+Table134[[#This Row],[RECEIPTS]]</f>
        <v>0</v>
      </c>
      <c r="L200" s="54">
        <f>+Table134[[#This Row],[RETURNS]]</f>
        <v>0</v>
      </c>
      <c r="M200" s="55">
        <f>+Table134[[#This Row],[EXCHANGED]]</f>
        <v>0</v>
      </c>
      <c r="N200" s="52">
        <f>+Table134[[#This Row],[SALES]]</f>
        <v>0</v>
      </c>
      <c r="O200" s="276">
        <f>+Table134[[#This Row],[ISSUES]]</f>
        <v>0</v>
      </c>
      <c r="P200" s="53">
        <f>Table134[[#This Row],[RECEIPTS TO]]/30</f>
        <v>0</v>
      </c>
      <c r="Q200" s="54">
        <f>+Table134[[#This Row],[RETURNS ]]/30</f>
        <v>0</v>
      </c>
      <c r="R200" s="55">
        <f>+Table134[[#This Row],[EXCHANGED TO]]/30</f>
        <v>0</v>
      </c>
      <c r="S200" s="52">
        <f>+Table134[[#This Row],[SALES TO]]/30</f>
        <v>0</v>
      </c>
      <c r="T200" s="276">
        <f>+Table134[[#This Row],[ISSUES TO]]/30</f>
        <v>0</v>
      </c>
      <c r="U200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01" spans="1:21" x14ac:dyDescent="0.25">
      <c r="A201" s="88" t="s">
        <v>219</v>
      </c>
      <c r="B201" s="52">
        <f>'DAY1'!H201</f>
        <v>0</v>
      </c>
      <c r="C201" s="53">
        <f>'DAY1'!C201+'DAY2'!C201+'DAY3'!C201+'DAY4'!C201+'DAY5'!C201+'DAY6'!C201+'DAY7'!C201+'DAY8'!C201+'DAY9'!C201+'DAY10'!C201+'DAY11'!C201+'DAY12'!C201+'DAY13'!C201+'DAY14'!C201+'DAY15'!C201+'DAY16'!C201+'DAY17'!C201+'DAY18'!C201+'DAY19'!C201+'DAY20'!C201+'DAY21'!C201+'DAY22'!C201+'DAY23'!C201+'DAY24'!C201+'DAY25'!C201+'DAY26'!C201+'DAY27'!C201+'DAY28'!C201+'DAY29'!C201+'DAY30'!C201</f>
        <v>0</v>
      </c>
      <c r="D201" s="54">
        <f>'DAY1'!D201+'DAY2'!D201+'DAY3'!D201+'DAY4'!D201+'DAY5'!D201+'DAY6'!D201+'DAY7'!D201+'DAY8'!D201+'DAY9'!D201+'DAY10'!D201+'DAY11'!D201+'DAY12'!D201+'DAY13'!D201+'DAY14'!D201+'DAY15'!D201+'DAY16'!D201+'DAY17'!D201+'DAY18'!D201+'DAY19'!D201+'DAY20'!D201+'DAY21'!D201+'DAY22'!D201+'DAY23'!D201+'DAY24'!D201+'DAY25'!D201+'DAY26'!D201+'DAY27'!D201+'DAY28'!D201+'DAY29'!D201+'DAY30'!D201</f>
        <v>0</v>
      </c>
      <c r="E201" s="55">
        <f>'DAY1'!E201+'DAY2'!E201+'DAY3'!E201+'DAY4'!E201+'DAY5'!E201+'DAY6'!E201+'DAY7'!E201+'DAY8'!E201+'DAY9'!E201+'DAY10'!E201+'DAY11'!E201+'DAY12'!E201+'DAY13'!E201+'DAY14'!E201+'DAY15'!E201+'DAY16'!E201+'DAY17'!E201+'DAY18'!E201+'DAY19'!E201+'DAY20'!E201+'DAY21'!E201+'DAY22'!E201+'DAY23'!E201+'DAY24'!E201+'DAY25'!E201+'DAY26'!E201+'DAY27'!E201+'DAY28'!E201+'DAY29'!E201+'DAY30'!E201</f>
        <v>0</v>
      </c>
      <c r="F201" s="52">
        <f>'DAY1'!F201+'DAY2'!F201+'DAY3'!F201+'DAY4'!F201+'DAY5'!F201+'DAY6'!F201+'DAY7'!F201+'DAY8'!F201+'DAY9'!F201+'DAY10'!F201+'DAY11'!F201+'DAY12'!F201+'DAY13'!F201+'DAY14'!F201+'DAY15'!F201+'DAY16'!F201+'DAY17'!F201+'DAY18'!F201+'DAY19'!F201+'DAY20'!F201+'DAY21'!F201+'DAY22'!F201+'DAY23'!F201+'DAY24'!F201+'DAY25'!F201+'DAY26'!F201+'DAY27'!F201+'DAY28'!F201+'DAY29'!F201+'DAY30'!F201</f>
        <v>0</v>
      </c>
      <c r="G201" s="276">
        <f>'DAY1'!G201+'DAY2'!G201+'DAY3'!G201+'DAY4'!G201+'DAY5'!G201+'DAY6'!G201+'DAY7'!G201+'DAY8'!G201+'DAY9'!G201+'DAY10'!G201+'DAY11'!G201+'DAY12'!G201+'DAY13'!G201+'DAY14'!G201+'DAY15'!G201+'DAY16'!G201+'DAY17'!G201+'DAY18'!G201+'DAY19'!G201+'DAY20'!G201+'DAY21'!G201+'DAY22'!G201+'DAY23'!G201+'DAY24'!G201+'DAY25'!G201+'DAY26'!G201+'DAY27'!G201+'DAY28'!G201+'DAY29'!G201+'DAY30'!G201</f>
        <v>0</v>
      </c>
      <c r="H201" s="54">
        <f>+(Table134[[#This Row],[OPENING ]]+Table134[[#This Row],[RECEIPTS]]+Table134[[#This Row],[RETURNS]])-(Table134[[#This Row],[ISSUES]]+Table134[[#This Row],[EXCHANGED]]+Table134[[#This Row],[SALES]])</f>
        <v>0</v>
      </c>
      <c r="I201" s="53">
        <v>0</v>
      </c>
      <c r="J201" s="58">
        <f>+Table134[[#This Row],[PHYSICAL]]-Table134[[#This Row],[THEORETICAL]]</f>
        <v>0</v>
      </c>
      <c r="K201" s="53">
        <f>+Table134[[#This Row],[RECEIPTS]]</f>
        <v>0</v>
      </c>
      <c r="L201" s="54">
        <f>+Table134[[#This Row],[RETURNS]]</f>
        <v>0</v>
      </c>
      <c r="M201" s="55">
        <f>+Table134[[#This Row],[EXCHANGED]]</f>
        <v>0</v>
      </c>
      <c r="N201" s="52">
        <f>+Table134[[#This Row],[SALES]]</f>
        <v>0</v>
      </c>
      <c r="O201" s="276">
        <f>+Table134[[#This Row],[ISSUES]]</f>
        <v>0</v>
      </c>
      <c r="P201" s="53">
        <f>Table134[[#This Row],[RECEIPTS TO]]/30</f>
        <v>0</v>
      </c>
      <c r="Q201" s="54">
        <f>+Table134[[#This Row],[RETURNS ]]/30</f>
        <v>0</v>
      </c>
      <c r="R201" s="55">
        <f>+Table134[[#This Row],[EXCHANGED TO]]/30</f>
        <v>0</v>
      </c>
      <c r="S201" s="52">
        <f>+Table134[[#This Row],[SALES TO]]/30</f>
        <v>0</v>
      </c>
      <c r="T201" s="276">
        <f>+Table134[[#This Row],[ISSUES TO]]/30</f>
        <v>0</v>
      </c>
      <c r="U201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02" spans="1:21" x14ac:dyDescent="0.25">
      <c r="A202" s="317" t="s">
        <v>234</v>
      </c>
      <c r="B202" s="52">
        <f>'DAY1'!H202</f>
        <v>11.28</v>
      </c>
      <c r="C202" s="53">
        <f>'DAY1'!C202+'DAY2'!C202+'DAY3'!C202+'DAY4'!C202+'DAY5'!C202+'DAY6'!C202+'DAY7'!C202+'DAY8'!C202+'DAY9'!C202+'DAY10'!C202+'DAY11'!C202+'DAY12'!C202+'DAY13'!C202+'DAY14'!C202+'DAY15'!C202+'DAY16'!C202+'DAY17'!C202+'DAY18'!C202+'DAY19'!C202+'DAY20'!C202+'DAY21'!C202+'DAY22'!C202+'DAY23'!C202+'DAY24'!C202+'DAY25'!C202+'DAY26'!C202+'DAY27'!C202+'DAY28'!C202+'DAY29'!C202+'DAY30'!C202</f>
        <v>0</v>
      </c>
      <c r="D202" s="54">
        <f>'DAY1'!D202+'DAY2'!D202+'DAY3'!D202+'DAY4'!D202+'DAY5'!D202+'DAY6'!D202+'DAY7'!D202+'DAY8'!D202+'DAY9'!D202+'DAY10'!D202+'DAY11'!D202+'DAY12'!D202+'DAY13'!D202+'DAY14'!D202+'DAY15'!D202+'DAY16'!D202+'DAY17'!D202+'DAY18'!D202+'DAY19'!D202+'DAY20'!D202+'DAY21'!D202+'DAY22'!D202+'DAY23'!D202+'DAY24'!D202+'DAY25'!D202+'DAY26'!D202+'DAY27'!D202+'DAY28'!D202+'DAY29'!D202+'DAY30'!D202</f>
        <v>0</v>
      </c>
      <c r="E202" s="55">
        <f>'DAY1'!E202+'DAY2'!E202+'DAY3'!E202+'DAY4'!E202+'DAY5'!E202+'DAY6'!E202+'DAY7'!E202+'DAY8'!E202+'DAY9'!E202+'DAY10'!E202+'DAY11'!E202+'DAY12'!E202+'DAY13'!E202+'DAY14'!E202+'DAY15'!E202+'DAY16'!E202+'DAY17'!E202+'DAY18'!E202+'DAY19'!E202+'DAY20'!E202+'DAY21'!E202+'DAY22'!E202+'DAY23'!E202+'DAY24'!E202+'DAY25'!E202+'DAY26'!E202+'DAY27'!E202+'DAY28'!E202+'DAY29'!E202+'DAY30'!E202</f>
        <v>0</v>
      </c>
      <c r="F202" s="52">
        <f>'DAY1'!F202+'DAY2'!F202+'DAY3'!F202+'DAY4'!F202+'DAY5'!F202+'DAY6'!F202+'DAY7'!F202+'DAY8'!F202+'DAY9'!F202+'DAY10'!F202+'DAY11'!F202+'DAY12'!F202+'DAY13'!F202+'DAY14'!F202+'DAY15'!F202+'DAY16'!F202+'DAY17'!F202+'DAY18'!F202+'DAY19'!F202+'DAY20'!F202+'DAY21'!F202+'DAY22'!F202+'DAY23'!F202+'DAY24'!F202+'DAY25'!F202+'DAY26'!F202+'DAY27'!F202+'DAY28'!F202+'DAY29'!F202+'DAY30'!F202</f>
        <v>0</v>
      </c>
      <c r="G202" s="276">
        <f>'DAY1'!G202+'DAY2'!G202+'DAY3'!G202+'DAY4'!G202+'DAY5'!G202+'DAY6'!G202+'DAY7'!G202+'DAY8'!G202+'DAY9'!G202+'DAY10'!G202+'DAY11'!G202+'DAY12'!G202+'DAY13'!G202+'DAY14'!G202+'DAY15'!G202+'DAY16'!G202+'DAY17'!G202+'DAY18'!G202+'DAY19'!G202+'DAY20'!G202+'DAY21'!G202+'DAY22'!G202+'DAY23'!G202+'DAY24'!G202+'DAY25'!G202+'DAY26'!G202+'DAY27'!G202+'DAY28'!G202+'DAY29'!G202+'DAY30'!G202</f>
        <v>11.08</v>
      </c>
      <c r="H202" s="54">
        <f>+(Table134[[#This Row],[OPENING ]]+Table134[[#This Row],[RECEIPTS]]+Table134[[#This Row],[RETURNS]])-(Table134[[#This Row],[ISSUES]]+Table134[[#This Row],[EXCHANGED]]+Table134[[#This Row],[SALES]])</f>
        <v>0.19999999999999929</v>
      </c>
      <c r="I202" s="53">
        <v>0</v>
      </c>
      <c r="J202" s="58">
        <f>+Table134[[#This Row],[PHYSICAL]]-Table134[[#This Row],[THEORETICAL]]</f>
        <v>-0.19999999999999929</v>
      </c>
      <c r="K202" s="53">
        <f>+Table134[[#This Row],[RECEIPTS]]</f>
        <v>0</v>
      </c>
      <c r="L202" s="54">
        <f>+Table134[[#This Row],[RETURNS]]</f>
        <v>0</v>
      </c>
      <c r="M202" s="55">
        <f>+Table134[[#This Row],[EXCHANGED]]</f>
        <v>0</v>
      </c>
      <c r="N202" s="52">
        <f>+Table134[[#This Row],[SALES]]</f>
        <v>0</v>
      </c>
      <c r="O202" s="276">
        <f>+Table134[[#This Row],[ISSUES]]</f>
        <v>11.08</v>
      </c>
      <c r="P202" s="53">
        <f>Table134[[#This Row],[RECEIPTS TO]]/30</f>
        <v>0</v>
      </c>
      <c r="Q202" s="54">
        <f>+Table134[[#This Row],[RETURNS ]]/30</f>
        <v>0</v>
      </c>
      <c r="R202" s="55">
        <f>+Table134[[#This Row],[EXCHANGED TO]]/30</f>
        <v>0</v>
      </c>
      <c r="S202" s="52">
        <f>+Table134[[#This Row],[SALES TO]]/30</f>
        <v>0</v>
      </c>
      <c r="T202" s="276">
        <f>+Table134[[#This Row],[ISSUES TO]]/30</f>
        <v>0.36933333333333335</v>
      </c>
      <c r="U202" s="62">
        <f>IFERROR(Table134[[#This Row],[THEORETICAL]]/(Table134[[#This Row],[AVE RECEIPTS]]+Table134[[#This Row],[AVE RETURNS]]+Table134[[#This Row],[AVE EXCHANGED]]+Table134[[#This Row],[AVE SALES]]+Table134[[#This Row],[AVE ISSUES]]),0)</f>
        <v>0.54151624548736266</v>
      </c>
    </row>
    <row r="203" spans="1:21" x14ac:dyDescent="0.25">
      <c r="A203" s="319" t="s">
        <v>224</v>
      </c>
      <c r="B203" s="52">
        <f>'DAY1'!H203</f>
        <v>3.4</v>
      </c>
      <c r="C203" s="53">
        <f>'DAY1'!C203+'DAY2'!C203+'DAY3'!C203+'DAY4'!C203+'DAY5'!C203+'DAY6'!C203+'DAY7'!C203+'DAY8'!C203+'DAY9'!C203+'DAY10'!C203+'DAY11'!C203+'DAY12'!C203+'DAY13'!C203+'DAY14'!C203+'DAY15'!C203+'DAY16'!C203+'DAY17'!C203+'DAY18'!C203+'DAY19'!C203+'DAY20'!C203+'DAY21'!C203+'DAY22'!C203+'DAY23'!C203+'DAY24'!C203+'DAY25'!C203+'DAY26'!C203+'DAY27'!C203+'DAY28'!C203+'DAY29'!C203+'DAY30'!C203</f>
        <v>0</v>
      </c>
      <c r="D203" s="54">
        <f>'DAY1'!D203+'DAY2'!D203+'DAY3'!D203+'DAY4'!D203+'DAY5'!D203+'DAY6'!D203+'DAY7'!D203+'DAY8'!D203+'DAY9'!D203+'DAY10'!D203+'DAY11'!D203+'DAY12'!D203+'DAY13'!D203+'DAY14'!D203+'DAY15'!D203+'DAY16'!D203+'DAY17'!D203+'DAY18'!D203+'DAY19'!D203+'DAY20'!D203+'DAY21'!D203+'DAY22'!D203+'DAY23'!D203+'DAY24'!D203+'DAY25'!D203+'DAY26'!D203+'DAY27'!D203+'DAY28'!D203+'DAY29'!D203+'DAY30'!D203</f>
        <v>0</v>
      </c>
      <c r="E203" s="55">
        <f>'DAY1'!E203+'DAY2'!E203+'DAY3'!E203+'DAY4'!E203+'DAY5'!E203+'DAY6'!E203+'DAY7'!E203+'DAY8'!E203+'DAY9'!E203+'DAY10'!E203+'DAY11'!E203+'DAY12'!E203+'DAY13'!E203+'DAY14'!E203+'DAY15'!E203+'DAY16'!E203+'DAY17'!E203+'DAY18'!E203+'DAY19'!E203+'DAY20'!E203+'DAY21'!E203+'DAY22'!E203+'DAY23'!E203+'DAY24'!E203+'DAY25'!E203+'DAY26'!E203+'DAY27'!E203+'DAY28'!E203+'DAY29'!E203+'DAY30'!E203</f>
        <v>0</v>
      </c>
      <c r="F203" s="52">
        <f>'DAY1'!F203+'DAY2'!F203+'DAY3'!F203+'DAY4'!F203+'DAY5'!F203+'DAY6'!F203+'DAY7'!F203+'DAY8'!F203+'DAY9'!F203+'DAY10'!F203+'DAY11'!F203+'DAY12'!F203+'DAY13'!F203+'DAY14'!F203+'DAY15'!F203+'DAY16'!F203+'DAY17'!F203+'DAY18'!F203+'DAY19'!F203+'DAY20'!F203+'DAY21'!F203+'DAY22'!F203+'DAY23'!F203+'DAY24'!F203+'DAY25'!F203+'DAY26'!F203+'DAY27'!F203+'DAY28'!F203+'DAY29'!F203+'DAY30'!F203</f>
        <v>0</v>
      </c>
      <c r="G203" s="276">
        <f>'DAY1'!G203+'DAY2'!G203+'DAY3'!G203+'DAY4'!G203+'DAY5'!G203+'DAY6'!G203+'DAY7'!G203+'DAY8'!G203+'DAY9'!G203+'DAY10'!G203+'DAY11'!G203+'DAY12'!G203+'DAY13'!G203+'DAY14'!G203+'DAY15'!G203+'DAY16'!G203+'DAY17'!G203+'DAY18'!G203+'DAY19'!G203+'DAY20'!G203+'DAY21'!G203+'DAY22'!G203+'DAY23'!G203+'DAY24'!G203+'DAY25'!G203+'DAY26'!G203+'DAY27'!G203+'DAY28'!G203+'DAY29'!G203+'DAY30'!G203</f>
        <v>0</v>
      </c>
      <c r="H203" s="54">
        <f>+(Table134[[#This Row],[OPENING ]]+Table134[[#This Row],[RECEIPTS]]+Table134[[#This Row],[RETURNS]])-(Table134[[#This Row],[ISSUES]]+Table134[[#This Row],[EXCHANGED]]+Table134[[#This Row],[SALES]])</f>
        <v>3.4</v>
      </c>
      <c r="I203" s="53">
        <v>0</v>
      </c>
      <c r="J203" s="58">
        <f>+Table134[[#This Row],[PHYSICAL]]-Table134[[#This Row],[THEORETICAL]]</f>
        <v>-3.4</v>
      </c>
      <c r="K203" s="53">
        <f>+Table134[[#This Row],[RECEIPTS]]</f>
        <v>0</v>
      </c>
      <c r="L203" s="54">
        <f>+Table134[[#This Row],[RETURNS]]</f>
        <v>0</v>
      </c>
      <c r="M203" s="55">
        <f>+Table134[[#This Row],[EXCHANGED]]</f>
        <v>0</v>
      </c>
      <c r="N203" s="52">
        <f>+Table134[[#This Row],[SALES]]</f>
        <v>0</v>
      </c>
      <c r="O203" s="276">
        <f>+Table134[[#This Row],[ISSUES]]</f>
        <v>0</v>
      </c>
      <c r="P203" s="53">
        <f>Table134[[#This Row],[RECEIPTS TO]]/30</f>
        <v>0</v>
      </c>
      <c r="Q203" s="54">
        <f>+Table134[[#This Row],[RETURNS ]]/30</f>
        <v>0</v>
      </c>
      <c r="R203" s="55">
        <f>+Table134[[#This Row],[EXCHANGED TO]]/30</f>
        <v>0</v>
      </c>
      <c r="S203" s="52">
        <f>+Table134[[#This Row],[SALES TO]]/30</f>
        <v>0</v>
      </c>
      <c r="T203" s="276">
        <f>+Table134[[#This Row],[ISSUES TO]]/30</f>
        <v>0</v>
      </c>
      <c r="U203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04" spans="1:21" x14ac:dyDescent="0.25">
      <c r="A204" s="105" t="s">
        <v>237</v>
      </c>
      <c r="B204" s="52">
        <f>'DAY1'!H204</f>
        <v>0</v>
      </c>
      <c r="C204" s="53">
        <f>'DAY1'!C204+'DAY2'!C204+'DAY3'!C204+'DAY4'!C204+'DAY5'!C204+'DAY6'!C204+'DAY7'!C204+'DAY8'!C204+'DAY9'!C204+'DAY10'!C204+'DAY11'!C204+'DAY12'!C204+'DAY13'!C204+'DAY14'!C204+'DAY15'!C204+'DAY16'!C204+'DAY17'!C204+'DAY18'!C204+'DAY19'!C204+'DAY20'!C204+'DAY21'!C204+'DAY22'!C204+'DAY23'!C204+'DAY24'!C204+'DAY25'!C204+'DAY26'!C204+'DAY27'!C204+'DAY28'!C204+'DAY29'!C204+'DAY30'!C204</f>
        <v>0</v>
      </c>
      <c r="D204" s="54">
        <f>'DAY1'!D204+'DAY2'!D204+'DAY3'!D204+'DAY4'!D204+'DAY5'!D204+'DAY6'!D204+'DAY7'!D204+'DAY8'!D204+'DAY9'!D204+'DAY10'!D204+'DAY11'!D204+'DAY12'!D204+'DAY13'!D204+'DAY14'!D204+'DAY15'!D204+'DAY16'!D204+'DAY17'!D204+'DAY18'!D204+'DAY19'!D204+'DAY20'!D204+'DAY21'!D204+'DAY22'!D204+'DAY23'!D204+'DAY24'!D204+'DAY25'!D204+'DAY26'!D204+'DAY27'!D204+'DAY28'!D204+'DAY29'!D204+'DAY30'!D204</f>
        <v>0</v>
      </c>
      <c r="E204" s="55">
        <f>'DAY1'!E204+'DAY2'!E204+'DAY3'!E204+'DAY4'!E204+'DAY5'!E204+'DAY6'!E204+'DAY7'!E204+'DAY8'!E204+'DAY9'!E204+'DAY10'!E204+'DAY11'!E204+'DAY12'!E204+'DAY13'!E204+'DAY14'!E204+'DAY15'!E204+'DAY16'!E204+'DAY17'!E204+'DAY18'!E204+'DAY19'!E204+'DAY20'!E204+'DAY21'!E204+'DAY22'!E204+'DAY23'!E204+'DAY24'!E204+'DAY25'!E204+'DAY26'!E204+'DAY27'!E204+'DAY28'!E204+'DAY29'!E204+'DAY30'!E204</f>
        <v>0</v>
      </c>
      <c r="F204" s="52">
        <f>'DAY1'!F204+'DAY2'!F204+'DAY3'!F204+'DAY4'!F204+'DAY5'!F204+'DAY6'!F204+'DAY7'!F204+'DAY8'!F204+'DAY9'!F204+'DAY10'!F204+'DAY11'!F204+'DAY12'!F204+'DAY13'!F204+'DAY14'!F204+'DAY15'!F204+'DAY16'!F204+'DAY17'!F204+'DAY18'!F204+'DAY19'!F204+'DAY20'!F204+'DAY21'!F204+'DAY22'!F204+'DAY23'!F204+'DAY24'!F204+'DAY25'!F204+'DAY26'!F204+'DAY27'!F204+'DAY28'!F204+'DAY29'!F204+'DAY30'!F204</f>
        <v>0</v>
      </c>
      <c r="G204" s="276">
        <f>'DAY1'!G204+'DAY2'!G204+'DAY3'!G204+'DAY4'!G204+'DAY5'!G204+'DAY6'!G204+'DAY7'!G204+'DAY8'!G204+'DAY9'!G204+'DAY10'!G204+'DAY11'!G204+'DAY12'!G204+'DAY13'!G204+'DAY14'!G204+'DAY15'!G204+'DAY16'!G204+'DAY17'!G204+'DAY18'!G204+'DAY19'!G204+'DAY20'!G204+'DAY21'!G204+'DAY22'!G204+'DAY23'!G204+'DAY24'!G204+'DAY25'!G204+'DAY26'!G204+'DAY27'!G204+'DAY28'!G204+'DAY29'!G204+'DAY30'!G204</f>
        <v>0</v>
      </c>
      <c r="H204" s="54">
        <f>+(Table134[[#This Row],[OPENING ]]+Table134[[#This Row],[RECEIPTS]]+Table134[[#This Row],[RETURNS]])-(Table134[[#This Row],[ISSUES]]+Table134[[#This Row],[EXCHANGED]]+Table134[[#This Row],[SALES]])</f>
        <v>0</v>
      </c>
      <c r="I204" s="53">
        <v>0</v>
      </c>
      <c r="J204" s="58">
        <f>+Table134[[#This Row],[PHYSICAL]]-Table134[[#This Row],[THEORETICAL]]</f>
        <v>0</v>
      </c>
      <c r="K204" s="53">
        <f>+Table134[[#This Row],[RECEIPTS]]</f>
        <v>0</v>
      </c>
      <c r="L204" s="54">
        <f>+Table134[[#This Row],[RETURNS]]</f>
        <v>0</v>
      </c>
      <c r="M204" s="55">
        <f>+Table134[[#This Row],[EXCHANGED]]</f>
        <v>0</v>
      </c>
      <c r="N204" s="52">
        <f>+Table134[[#This Row],[SALES]]</f>
        <v>0</v>
      </c>
      <c r="O204" s="276">
        <f>+Table134[[#This Row],[ISSUES]]</f>
        <v>0</v>
      </c>
      <c r="P204" s="53">
        <f>Table134[[#This Row],[RECEIPTS TO]]/30</f>
        <v>0</v>
      </c>
      <c r="Q204" s="54">
        <f>+Table134[[#This Row],[RETURNS ]]/30</f>
        <v>0</v>
      </c>
      <c r="R204" s="55">
        <f>+Table134[[#This Row],[EXCHANGED TO]]/30</f>
        <v>0</v>
      </c>
      <c r="S204" s="52">
        <f>+Table134[[#This Row],[SALES TO]]/30</f>
        <v>0</v>
      </c>
      <c r="T204" s="276">
        <f>+Table134[[#This Row],[ISSUES TO]]/30</f>
        <v>0</v>
      </c>
      <c r="U204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05" spans="1:21" x14ac:dyDescent="0.25">
      <c r="A205" s="87" t="s">
        <v>238</v>
      </c>
      <c r="B205" s="52">
        <f>'DAY1'!H205</f>
        <v>0</v>
      </c>
      <c r="C205" s="53">
        <f>'DAY1'!C205+'DAY2'!C205+'DAY3'!C205+'DAY4'!C205+'DAY5'!C205+'DAY6'!C205+'DAY7'!C205+'DAY8'!C205+'DAY9'!C205+'DAY10'!C205+'DAY11'!C205+'DAY12'!C205+'DAY13'!C205+'DAY14'!C205+'DAY15'!C205+'DAY16'!C205+'DAY17'!C205+'DAY18'!C205+'DAY19'!C205+'DAY20'!C205+'DAY21'!C205+'DAY22'!C205+'DAY23'!C205+'DAY24'!C205+'DAY25'!C205+'DAY26'!C205+'DAY27'!C205+'DAY28'!C205+'DAY29'!C205+'DAY30'!C205</f>
        <v>0</v>
      </c>
      <c r="D205" s="54">
        <f>'DAY1'!D205+'DAY2'!D205+'DAY3'!D205+'DAY4'!D205+'DAY5'!D205+'DAY6'!D205+'DAY7'!D205+'DAY8'!D205+'DAY9'!D205+'DAY10'!D205+'DAY11'!D205+'DAY12'!D205+'DAY13'!D205+'DAY14'!D205+'DAY15'!D205+'DAY16'!D205+'DAY17'!D205+'DAY18'!D205+'DAY19'!D205+'DAY20'!D205+'DAY21'!D205+'DAY22'!D205+'DAY23'!D205+'DAY24'!D205+'DAY25'!D205+'DAY26'!D205+'DAY27'!D205+'DAY28'!D205+'DAY29'!D205+'DAY30'!D205</f>
        <v>0</v>
      </c>
      <c r="E205" s="55">
        <f>'DAY1'!E205+'DAY2'!E205+'DAY3'!E205+'DAY4'!E205+'DAY5'!E205+'DAY6'!E205+'DAY7'!E205+'DAY8'!E205+'DAY9'!E205+'DAY10'!E205+'DAY11'!E205+'DAY12'!E205+'DAY13'!E205+'DAY14'!E205+'DAY15'!E205+'DAY16'!E205+'DAY17'!E205+'DAY18'!E205+'DAY19'!E205+'DAY20'!E205+'DAY21'!E205+'DAY22'!E205+'DAY23'!E205+'DAY24'!E205+'DAY25'!E205+'DAY26'!E205+'DAY27'!E205+'DAY28'!E205+'DAY29'!E205+'DAY30'!E205</f>
        <v>0</v>
      </c>
      <c r="F205" s="52">
        <f>'DAY1'!F205+'DAY2'!F205+'DAY3'!F205+'DAY4'!F205+'DAY5'!F205+'DAY6'!F205+'DAY7'!F205+'DAY8'!F205+'DAY9'!F205+'DAY10'!F205+'DAY11'!F205+'DAY12'!F205+'DAY13'!F205+'DAY14'!F205+'DAY15'!F205+'DAY16'!F205+'DAY17'!F205+'DAY18'!F205+'DAY19'!F205+'DAY20'!F205+'DAY21'!F205+'DAY22'!F205+'DAY23'!F205+'DAY24'!F205+'DAY25'!F205+'DAY26'!F205+'DAY27'!F205+'DAY28'!F205+'DAY29'!F205+'DAY30'!F205</f>
        <v>0</v>
      </c>
      <c r="G205" s="276">
        <f>'DAY1'!G205+'DAY2'!G205+'DAY3'!G205+'DAY4'!G205+'DAY5'!G205+'DAY6'!G205+'DAY7'!G205+'DAY8'!G205+'DAY9'!G205+'DAY10'!G205+'DAY11'!G205+'DAY12'!G205+'DAY13'!G205+'DAY14'!G205+'DAY15'!G205+'DAY16'!G205+'DAY17'!G205+'DAY18'!G205+'DAY19'!G205+'DAY20'!G205+'DAY21'!G205+'DAY22'!G205+'DAY23'!G205+'DAY24'!G205+'DAY25'!G205+'DAY26'!G205+'DAY27'!G205+'DAY28'!G205+'DAY29'!G205+'DAY30'!G205</f>
        <v>0</v>
      </c>
      <c r="H205" s="54">
        <f>+(Table134[[#This Row],[OPENING ]]+Table134[[#This Row],[RECEIPTS]]+Table134[[#This Row],[RETURNS]])-(Table134[[#This Row],[ISSUES]]+Table134[[#This Row],[EXCHANGED]]+Table134[[#This Row],[SALES]])</f>
        <v>0</v>
      </c>
      <c r="I205" s="53">
        <v>0</v>
      </c>
      <c r="J205" s="58">
        <f>+Table134[[#This Row],[PHYSICAL]]-Table134[[#This Row],[THEORETICAL]]</f>
        <v>0</v>
      </c>
      <c r="K205" s="53">
        <f>+Table134[[#This Row],[RECEIPTS]]</f>
        <v>0</v>
      </c>
      <c r="L205" s="54">
        <f>+Table134[[#This Row],[RETURNS]]</f>
        <v>0</v>
      </c>
      <c r="M205" s="55">
        <f>+Table134[[#This Row],[EXCHANGED]]</f>
        <v>0</v>
      </c>
      <c r="N205" s="52">
        <f>+Table134[[#This Row],[SALES]]</f>
        <v>0</v>
      </c>
      <c r="O205" s="276">
        <f>+Table134[[#This Row],[ISSUES]]</f>
        <v>0</v>
      </c>
      <c r="P205" s="53">
        <f>Table134[[#This Row],[RECEIPTS TO]]/30</f>
        <v>0</v>
      </c>
      <c r="Q205" s="54">
        <f>+Table134[[#This Row],[RETURNS ]]/30</f>
        <v>0</v>
      </c>
      <c r="R205" s="55">
        <f>+Table134[[#This Row],[EXCHANGED TO]]/30</f>
        <v>0</v>
      </c>
      <c r="S205" s="52">
        <f>+Table134[[#This Row],[SALES TO]]/30</f>
        <v>0</v>
      </c>
      <c r="T205" s="276">
        <f>+Table134[[#This Row],[ISSUES TO]]/30</f>
        <v>0</v>
      </c>
      <c r="U205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06" spans="1:21" x14ac:dyDescent="0.25">
      <c r="A206" s="87" t="s">
        <v>239</v>
      </c>
      <c r="B206" s="52">
        <f>'DAY1'!H206</f>
        <v>0</v>
      </c>
      <c r="C206" s="53">
        <f>'DAY1'!C206+'DAY2'!C206+'DAY3'!C206+'DAY4'!C206+'DAY5'!C206+'DAY6'!C206+'DAY7'!C206+'DAY8'!C206+'DAY9'!C206+'DAY10'!C206+'DAY11'!C206+'DAY12'!C206+'DAY13'!C206+'DAY14'!C206+'DAY15'!C206+'DAY16'!C206+'DAY17'!C206+'DAY18'!C206+'DAY19'!C206+'DAY20'!C206+'DAY21'!C206+'DAY22'!C206+'DAY23'!C206+'DAY24'!C206+'DAY25'!C206+'DAY26'!C206+'DAY27'!C206+'DAY28'!C206+'DAY29'!C206+'DAY30'!C206</f>
        <v>0</v>
      </c>
      <c r="D206" s="54">
        <f>'DAY1'!D206+'DAY2'!D206+'DAY3'!D206+'DAY4'!D206+'DAY5'!D206+'DAY6'!D206+'DAY7'!D206+'DAY8'!D206+'DAY9'!D206+'DAY10'!D206+'DAY11'!D206+'DAY12'!D206+'DAY13'!D206+'DAY14'!D206+'DAY15'!D206+'DAY16'!D206+'DAY17'!D206+'DAY18'!D206+'DAY19'!D206+'DAY20'!D206+'DAY21'!D206+'DAY22'!D206+'DAY23'!D206+'DAY24'!D206+'DAY25'!D206+'DAY26'!D206+'DAY27'!D206+'DAY28'!D206+'DAY29'!D206+'DAY30'!D206</f>
        <v>0</v>
      </c>
      <c r="E206" s="55">
        <f>'DAY1'!E206+'DAY2'!E206+'DAY3'!E206+'DAY4'!E206+'DAY5'!E206+'DAY6'!E206+'DAY7'!E206+'DAY8'!E206+'DAY9'!E206+'DAY10'!E206+'DAY11'!E206+'DAY12'!E206+'DAY13'!E206+'DAY14'!E206+'DAY15'!E206+'DAY16'!E206+'DAY17'!E206+'DAY18'!E206+'DAY19'!E206+'DAY20'!E206+'DAY21'!E206+'DAY22'!E206+'DAY23'!E206+'DAY24'!E206+'DAY25'!E206+'DAY26'!E206+'DAY27'!E206+'DAY28'!E206+'DAY29'!E206+'DAY30'!E206</f>
        <v>0</v>
      </c>
      <c r="F206" s="52">
        <f>'DAY1'!F206+'DAY2'!F206+'DAY3'!F206+'DAY4'!F206+'DAY5'!F206+'DAY6'!F206+'DAY7'!F206+'DAY8'!F206+'DAY9'!F206+'DAY10'!F206+'DAY11'!F206+'DAY12'!F206+'DAY13'!F206+'DAY14'!F206+'DAY15'!F206+'DAY16'!F206+'DAY17'!F206+'DAY18'!F206+'DAY19'!F206+'DAY20'!F206+'DAY21'!F206+'DAY22'!F206+'DAY23'!F206+'DAY24'!F206+'DAY25'!F206+'DAY26'!F206+'DAY27'!F206+'DAY28'!F206+'DAY29'!F206+'DAY30'!F206</f>
        <v>0</v>
      </c>
      <c r="G206" s="276">
        <f>'DAY1'!G206+'DAY2'!G206+'DAY3'!G206+'DAY4'!G206+'DAY5'!G206+'DAY6'!G206+'DAY7'!G206+'DAY8'!G206+'DAY9'!G206+'DAY10'!G206+'DAY11'!G206+'DAY12'!G206+'DAY13'!G206+'DAY14'!G206+'DAY15'!G206+'DAY16'!G206+'DAY17'!G206+'DAY18'!G206+'DAY19'!G206+'DAY20'!G206+'DAY21'!G206+'DAY22'!G206+'DAY23'!G206+'DAY24'!G206+'DAY25'!G206+'DAY26'!G206+'DAY27'!G206+'DAY28'!G206+'DAY29'!G206+'DAY30'!G206</f>
        <v>0</v>
      </c>
      <c r="H206" s="54">
        <f>+(Table134[[#This Row],[OPENING ]]+Table134[[#This Row],[RECEIPTS]]+Table134[[#This Row],[RETURNS]])-(Table134[[#This Row],[ISSUES]]+Table134[[#This Row],[EXCHANGED]]+Table134[[#This Row],[SALES]])</f>
        <v>0</v>
      </c>
      <c r="I206" s="53">
        <v>0</v>
      </c>
      <c r="J206" s="58">
        <f>+Table134[[#This Row],[PHYSICAL]]-Table134[[#This Row],[THEORETICAL]]</f>
        <v>0</v>
      </c>
      <c r="K206" s="53">
        <f>+Table134[[#This Row],[RECEIPTS]]</f>
        <v>0</v>
      </c>
      <c r="L206" s="54">
        <f>+Table134[[#This Row],[RETURNS]]</f>
        <v>0</v>
      </c>
      <c r="M206" s="55">
        <f>+Table134[[#This Row],[EXCHANGED]]</f>
        <v>0</v>
      </c>
      <c r="N206" s="52">
        <f>+Table134[[#This Row],[SALES]]</f>
        <v>0</v>
      </c>
      <c r="O206" s="276">
        <f>+Table134[[#This Row],[ISSUES]]</f>
        <v>0</v>
      </c>
      <c r="P206" s="53">
        <f>Table134[[#This Row],[RECEIPTS TO]]/30</f>
        <v>0</v>
      </c>
      <c r="Q206" s="54">
        <f>+Table134[[#This Row],[RETURNS ]]/30</f>
        <v>0</v>
      </c>
      <c r="R206" s="55">
        <f>+Table134[[#This Row],[EXCHANGED TO]]/30</f>
        <v>0</v>
      </c>
      <c r="S206" s="52">
        <f>+Table134[[#This Row],[SALES TO]]/30</f>
        <v>0</v>
      </c>
      <c r="T206" s="276">
        <f>+Table134[[#This Row],[ISSUES TO]]/30</f>
        <v>0</v>
      </c>
      <c r="U206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07" spans="1:21" x14ac:dyDescent="0.25">
      <c r="A207" s="85" t="s">
        <v>242</v>
      </c>
      <c r="B207" s="52">
        <f>'DAY1'!H207</f>
        <v>0</v>
      </c>
      <c r="C207" s="53">
        <f>'DAY1'!C207+'DAY2'!C207+'DAY3'!C207+'DAY4'!C207+'DAY5'!C207+'DAY6'!C207+'DAY7'!C207+'DAY8'!C207+'DAY9'!C207+'DAY10'!C207+'DAY11'!C207+'DAY12'!C207+'DAY13'!C207+'DAY14'!C207+'DAY15'!C207+'DAY16'!C207+'DAY17'!C207+'DAY18'!C207+'DAY19'!C207+'DAY20'!C207+'DAY21'!C207+'DAY22'!C207+'DAY23'!C207+'DAY24'!C207+'DAY25'!C207+'DAY26'!C207+'DAY27'!C207+'DAY28'!C207+'DAY29'!C207+'DAY30'!C207</f>
        <v>0</v>
      </c>
      <c r="D207" s="54">
        <f>'DAY1'!D207+'DAY2'!D207+'DAY3'!D207+'DAY4'!D207+'DAY5'!D207+'DAY6'!D207+'DAY7'!D207+'DAY8'!D207+'DAY9'!D207+'DAY10'!D207+'DAY11'!D207+'DAY12'!D207+'DAY13'!D207+'DAY14'!D207+'DAY15'!D207+'DAY16'!D207+'DAY17'!D207+'DAY18'!D207+'DAY19'!D207+'DAY20'!D207+'DAY21'!D207+'DAY22'!D207+'DAY23'!D207+'DAY24'!D207+'DAY25'!D207+'DAY26'!D207+'DAY27'!D207+'DAY28'!D207+'DAY29'!D207+'DAY30'!D207</f>
        <v>0</v>
      </c>
      <c r="E207" s="55">
        <f>'DAY1'!E207+'DAY2'!E207+'DAY3'!E207+'DAY4'!E207+'DAY5'!E207+'DAY6'!E207+'DAY7'!E207+'DAY8'!E207+'DAY9'!E207+'DAY10'!E207+'DAY11'!E207+'DAY12'!E207+'DAY13'!E207+'DAY14'!E207+'DAY15'!E207+'DAY16'!E207+'DAY17'!E207+'DAY18'!E207+'DAY19'!E207+'DAY20'!E207+'DAY21'!E207+'DAY22'!E207+'DAY23'!E207+'DAY24'!E207+'DAY25'!E207+'DAY26'!E207+'DAY27'!E207+'DAY28'!E207+'DAY29'!E207+'DAY30'!E207</f>
        <v>0</v>
      </c>
      <c r="F207" s="52">
        <f>'DAY1'!F207+'DAY2'!F207+'DAY3'!F207+'DAY4'!F207+'DAY5'!F207+'DAY6'!F207+'DAY7'!F207+'DAY8'!F207+'DAY9'!F207+'DAY10'!F207+'DAY11'!F207+'DAY12'!F207+'DAY13'!F207+'DAY14'!F207+'DAY15'!F207+'DAY16'!F207+'DAY17'!F207+'DAY18'!F207+'DAY19'!F207+'DAY20'!F207+'DAY21'!F207+'DAY22'!F207+'DAY23'!F207+'DAY24'!F207+'DAY25'!F207+'DAY26'!F207+'DAY27'!F207+'DAY28'!F207+'DAY29'!F207+'DAY30'!F207</f>
        <v>0</v>
      </c>
      <c r="G207" s="276">
        <f>'DAY1'!G207+'DAY2'!G207+'DAY3'!G207+'DAY4'!G207+'DAY5'!G207+'DAY6'!G207+'DAY7'!G207+'DAY8'!G207+'DAY9'!G207+'DAY10'!G207+'DAY11'!G207+'DAY12'!G207+'DAY13'!G207+'DAY14'!G207+'DAY15'!G207+'DAY16'!G207+'DAY17'!G207+'DAY18'!G207+'DAY19'!G207+'DAY20'!G207+'DAY21'!G207+'DAY22'!G207+'DAY23'!G207+'DAY24'!G207+'DAY25'!G207+'DAY26'!G207+'DAY27'!G207+'DAY28'!G207+'DAY29'!G207+'DAY30'!G207</f>
        <v>0</v>
      </c>
      <c r="H207" s="54">
        <f>+(Table134[[#This Row],[OPENING ]]+Table134[[#This Row],[RECEIPTS]]+Table134[[#This Row],[RETURNS]])-(Table134[[#This Row],[ISSUES]]+Table134[[#This Row],[EXCHANGED]]+Table134[[#This Row],[SALES]])</f>
        <v>0</v>
      </c>
      <c r="I207" s="53">
        <v>0</v>
      </c>
      <c r="J207" s="58">
        <f>+Table134[[#This Row],[PHYSICAL]]-Table134[[#This Row],[THEORETICAL]]</f>
        <v>0</v>
      </c>
      <c r="K207" s="53">
        <f>+Table134[[#This Row],[RECEIPTS]]</f>
        <v>0</v>
      </c>
      <c r="L207" s="54">
        <f>+Table134[[#This Row],[RETURNS]]</f>
        <v>0</v>
      </c>
      <c r="M207" s="55">
        <f>+Table134[[#This Row],[EXCHANGED]]</f>
        <v>0</v>
      </c>
      <c r="N207" s="52">
        <f>+Table134[[#This Row],[SALES]]</f>
        <v>0</v>
      </c>
      <c r="O207" s="276">
        <f>+Table134[[#This Row],[ISSUES]]</f>
        <v>0</v>
      </c>
      <c r="P207" s="53">
        <f>Table134[[#This Row],[RECEIPTS TO]]/30</f>
        <v>0</v>
      </c>
      <c r="Q207" s="54">
        <f>+Table134[[#This Row],[RETURNS ]]/30</f>
        <v>0</v>
      </c>
      <c r="R207" s="55">
        <f>+Table134[[#This Row],[EXCHANGED TO]]/30</f>
        <v>0</v>
      </c>
      <c r="S207" s="52">
        <f>+Table134[[#This Row],[SALES TO]]/30</f>
        <v>0</v>
      </c>
      <c r="T207" s="276">
        <f>+Table134[[#This Row],[ISSUES TO]]/30</f>
        <v>0</v>
      </c>
      <c r="U207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08" spans="1:21" x14ac:dyDescent="0.25">
      <c r="A208" s="85" t="s">
        <v>250</v>
      </c>
      <c r="B208" s="52">
        <f>'DAY1'!H208</f>
        <v>300</v>
      </c>
      <c r="C208" s="53">
        <f>'DAY1'!C208+'DAY2'!C208+'DAY3'!C208+'DAY4'!C208+'DAY5'!C208+'DAY6'!C208+'DAY7'!C208+'DAY8'!C208+'DAY9'!C208+'DAY10'!C208+'DAY11'!C208+'DAY12'!C208+'DAY13'!C208+'DAY14'!C208+'DAY15'!C208+'DAY16'!C208+'DAY17'!C208+'DAY18'!C208+'DAY19'!C208+'DAY20'!C208+'DAY21'!C208+'DAY22'!C208+'DAY23'!C208+'DAY24'!C208+'DAY25'!C208+'DAY26'!C208+'DAY27'!C208+'DAY28'!C208+'DAY29'!C208+'DAY30'!C208</f>
        <v>500</v>
      </c>
      <c r="D208" s="54">
        <f>'DAY1'!D208+'DAY2'!D208+'DAY3'!D208+'DAY4'!D208+'DAY5'!D208+'DAY6'!D208+'DAY7'!D208+'DAY8'!D208+'DAY9'!D208+'DAY10'!D208+'DAY11'!D208+'DAY12'!D208+'DAY13'!D208+'DAY14'!D208+'DAY15'!D208+'DAY16'!D208+'DAY17'!D208+'DAY18'!D208+'DAY19'!D208+'DAY20'!D208+'DAY21'!D208+'DAY22'!D208+'DAY23'!D208+'DAY24'!D208+'DAY25'!D208+'DAY26'!D208+'DAY27'!D208+'DAY28'!D208+'DAY29'!D208+'DAY30'!D208</f>
        <v>0</v>
      </c>
      <c r="E208" s="55">
        <f>'DAY1'!E208+'DAY2'!E208+'DAY3'!E208+'DAY4'!E208+'DAY5'!E208+'DAY6'!E208+'DAY7'!E208+'DAY8'!E208+'DAY9'!E208+'DAY10'!E208+'DAY11'!E208+'DAY12'!E208+'DAY13'!E208+'DAY14'!E208+'DAY15'!E208+'DAY16'!E208+'DAY17'!E208+'DAY18'!E208+'DAY19'!E208+'DAY20'!E208+'DAY21'!E208+'DAY22'!E208+'DAY23'!E208+'DAY24'!E208+'DAY25'!E208+'DAY26'!E208+'DAY27'!E208+'DAY28'!E208+'DAY29'!E208+'DAY30'!E208</f>
        <v>0</v>
      </c>
      <c r="F208" s="52">
        <f>'DAY1'!F208+'DAY2'!F208+'DAY3'!F208+'DAY4'!F208+'DAY5'!F208+'DAY6'!F208+'DAY7'!F208+'DAY8'!F208+'DAY9'!F208+'DAY10'!F208+'DAY11'!F208+'DAY12'!F208+'DAY13'!F208+'DAY14'!F208+'DAY15'!F208+'DAY16'!F208+'DAY17'!F208+'DAY18'!F208+'DAY19'!F208+'DAY20'!F208+'DAY21'!F208+'DAY22'!F208+'DAY23'!F208+'DAY24'!F208+'DAY25'!F208+'DAY26'!F208+'DAY27'!F208+'DAY28'!F208+'DAY29'!F208+'DAY30'!F208</f>
        <v>0</v>
      </c>
      <c r="G208" s="276">
        <f>'DAY1'!G208+'DAY2'!G208+'DAY3'!G208+'DAY4'!G208+'DAY5'!G208+'DAY6'!G208+'DAY7'!G208+'DAY8'!G208+'DAY9'!G208+'DAY10'!G208+'DAY11'!G208+'DAY12'!G208+'DAY13'!G208+'DAY14'!G208+'DAY15'!G208+'DAY16'!G208+'DAY17'!G208+'DAY18'!G208+'DAY19'!G208+'DAY20'!G208+'DAY21'!G208+'DAY22'!G208+'DAY23'!G208+'DAY24'!G208+'DAY25'!G208+'DAY26'!G208+'DAY27'!G208+'DAY28'!G208+'DAY29'!G208+'DAY30'!G208</f>
        <v>525</v>
      </c>
      <c r="H208" s="54">
        <f>+(Table134[[#This Row],[OPENING ]]+Table134[[#This Row],[RECEIPTS]]+Table134[[#This Row],[RETURNS]])-(Table134[[#This Row],[ISSUES]]+Table134[[#This Row],[EXCHANGED]]+Table134[[#This Row],[SALES]])</f>
        <v>275</v>
      </c>
      <c r="I208" s="53">
        <v>0</v>
      </c>
      <c r="J208" s="58">
        <f>+Table134[[#This Row],[PHYSICAL]]-Table134[[#This Row],[THEORETICAL]]</f>
        <v>-275</v>
      </c>
      <c r="K208" s="53">
        <f>+Table134[[#This Row],[RECEIPTS]]</f>
        <v>500</v>
      </c>
      <c r="L208" s="54">
        <f>+Table134[[#This Row],[RETURNS]]</f>
        <v>0</v>
      </c>
      <c r="M208" s="55">
        <f>+Table134[[#This Row],[EXCHANGED]]</f>
        <v>0</v>
      </c>
      <c r="N208" s="52">
        <f>+Table134[[#This Row],[SALES]]</f>
        <v>0</v>
      </c>
      <c r="O208" s="276">
        <f>+Table134[[#This Row],[ISSUES]]</f>
        <v>525</v>
      </c>
      <c r="P208" s="53">
        <f>Table134[[#This Row],[RECEIPTS TO]]/30</f>
        <v>16.666666666666668</v>
      </c>
      <c r="Q208" s="54">
        <f>+Table134[[#This Row],[RETURNS ]]/30</f>
        <v>0</v>
      </c>
      <c r="R208" s="55">
        <f>+Table134[[#This Row],[EXCHANGED TO]]/30</f>
        <v>0</v>
      </c>
      <c r="S208" s="52">
        <f>+Table134[[#This Row],[SALES TO]]/30</f>
        <v>0</v>
      </c>
      <c r="T208" s="276">
        <f>+Table134[[#This Row],[ISSUES TO]]/30</f>
        <v>17.5</v>
      </c>
      <c r="U208" s="62">
        <f>IFERROR(Table134[[#This Row],[THEORETICAL]]/(Table134[[#This Row],[AVE RECEIPTS]]+Table134[[#This Row],[AVE RETURNS]]+Table134[[#This Row],[AVE EXCHANGED]]+Table134[[#This Row],[AVE SALES]]+Table134[[#This Row],[AVE ISSUES]]),0)</f>
        <v>8.0487804878048763</v>
      </c>
    </row>
    <row r="209" spans="1:21" x14ac:dyDescent="0.25">
      <c r="A209" s="87" t="s">
        <v>251</v>
      </c>
      <c r="B209" s="52">
        <f>'DAY1'!H209</f>
        <v>139.19999999999999</v>
      </c>
      <c r="C209" s="53">
        <f>'DAY1'!C209+'DAY2'!C209+'DAY3'!C209+'DAY4'!C209+'DAY5'!C209+'DAY6'!C209+'DAY7'!C209+'DAY8'!C209+'DAY9'!C209+'DAY10'!C209+'DAY11'!C209+'DAY12'!C209+'DAY13'!C209+'DAY14'!C209+'DAY15'!C209+'DAY16'!C209+'DAY17'!C209+'DAY18'!C209+'DAY19'!C209+'DAY20'!C209+'DAY21'!C209+'DAY22'!C209+'DAY23'!C209+'DAY24'!C209+'DAY25'!C209+'DAY26'!C209+'DAY27'!C209+'DAY28'!C209+'DAY29'!C209+'DAY30'!C209</f>
        <v>800</v>
      </c>
      <c r="D209" s="54">
        <f>'DAY1'!D209+'DAY2'!D209+'DAY3'!D209+'DAY4'!D209+'DAY5'!D209+'DAY6'!D209+'DAY7'!D209+'DAY8'!D209+'DAY9'!D209+'DAY10'!D209+'DAY11'!D209+'DAY12'!D209+'DAY13'!D209+'DAY14'!D209+'DAY15'!D209+'DAY16'!D209+'DAY17'!D209+'DAY18'!D209+'DAY19'!D209+'DAY20'!D209+'DAY21'!D209+'DAY22'!D209+'DAY23'!D209+'DAY24'!D209+'DAY25'!D209+'DAY26'!D209+'DAY27'!D209+'DAY28'!D209+'DAY29'!D209+'DAY30'!D209</f>
        <v>0</v>
      </c>
      <c r="E209" s="55">
        <f>'DAY1'!E209+'DAY2'!E209+'DAY3'!E209+'DAY4'!E209+'DAY5'!E209+'DAY6'!E209+'DAY7'!E209+'DAY8'!E209+'DAY9'!E209+'DAY10'!E209+'DAY11'!E209+'DAY12'!E209+'DAY13'!E209+'DAY14'!E209+'DAY15'!E209+'DAY16'!E209+'DAY17'!E209+'DAY18'!E209+'DAY19'!E209+'DAY20'!E209+'DAY21'!E209+'DAY22'!E209+'DAY23'!E209+'DAY24'!E209+'DAY25'!E209+'DAY26'!E209+'DAY27'!E209+'DAY28'!E209+'DAY29'!E209+'DAY30'!E209</f>
        <v>0</v>
      </c>
      <c r="F209" s="52">
        <f>'DAY1'!F209+'DAY2'!F209+'DAY3'!F209+'DAY4'!F209+'DAY5'!F209+'DAY6'!F209+'DAY7'!F209+'DAY8'!F209+'DAY9'!F209+'DAY10'!F209+'DAY11'!F209+'DAY12'!F209+'DAY13'!F209+'DAY14'!F209+'DAY15'!F209+'DAY16'!F209+'DAY17'!F209+'DAY18'!F209+'DAY19'!F209+'DAY20'!F209+'DAY21'!F209+'DAY22'!F209+'DAY23'!F209+'DAY24'!F209+'DAY25'!F209+'DAY26'!F209+'DAY27'!F209+'DAY28'!F209+'DAY29'!F209+'DAY30'!F209</f>
        <v>0</v>
      </c>
      <c r="G209" s="276">
        <f>'DAY1'!G209+'DAY2'!G209+'DAY3'!G209+'DAY4'!G209+'DAY5'!G209+'DAY6'!G209+'DAY7'!G209+'DAY8'!G209+'DAY9'!G209+'DAY10'!G209+'DAY11'!G209+'DAY12'!G209+'DAY13'!G209+'DAY14'!G209+'DAY15'!G209+'DAY16'!G209+'DAY17'!G209+'DAY18'!G209+'DAY19'!G209+'DAY20'!G209+'DAY21'!G209+'DAY22'!G209+'DAY23'!G209+'DAY24'!G209+'DAY25'!G209+'DAY26'!G209+'DAY27'!G209+'DAY28'!G209+'DAY29'!G209+'DAY30'!G209</f>
        <v>639.20000000000005</v>
      </c>
      <c r="H209" s="54">
        <f>+(Table134[[#This Row],[OPENING ]]+Table134[[#This Row],[RECEIPTS]]+Table134[[#This Row],[RETURNS]])-(Table134[[#This Row],[ISSUES]]+Table134[[#This Row],[EXCHANGED]]+Table134[[#This Row],[SALES]])</f>
        <v>300</v>
      </c>
      <c r="I209" s="53">
        <v>0</v>
      </c>
      <c r="J209" s="58">
        <f>+Table134[[#This Row],[PHYSICAL]]-Table134[[#This Row],[THEORETICAL]]</f>
        <v>-300</v>
      </c>
      <c r="K209" s="53">
        <f>+Table134[[#This Row],[RECEIPTS]]</f>
        <v>800</v>
      </c>
      <c r="L209" s="54">
        <f>+Table134[[#This Row],[RETURNS]]</f>
        <v>0</v>
      </c>
      <c r="M209" s="55">
        <f>+Table134[[#This Row],[EXCHANGED]]</f>
        <v>0</v>
      </c>
      <c r="N209" s="52">
        <f>+Table134[[#This Row],[SALES]]</f>
        <v>0</v>
      </c>
      <c r="O209" s="276">
        <f>+Table134[[#This Row],[ISSUES]]</f>
        <v>639.20000000000005</v>
      </c>
      <c r="P209" s="53">
        <f>Table134[[#This Row],[RECEIPTS TO]]/30</f>
        <v>26.666666666666668</v>
      </c>
      <c r="Q209" s="54">
        <f>+Table134[[#This Row],[RETURNS ]]/30</f>
        <v>0</v>
      </c>
      <c r="R209" s="55">
        <f>+Table134[[#This Row],[EXCHANGED TO]]/30</f>
        <v>0</v>
      </c>
      <c r="S209" s="52">
        <f>+Table134[[#This Row],[SALES TO]]/30</f>
        <v>0</v>
      </c>
      <c r="T209" s="276">
        <f>+Table134[[#This Row],[ISSUES TO]]/30</f>
        <v>21.306666666666668</v>
      </c>
      <c r="U209" s="62">
        <f>IFERROR(Table134[[#This Row],[THEORETICAL]]/(Table134[[#This Row],[AVE RECEIPTS]]+Table134[[#This Row],[AVE RETURNS]]+Table134[[#This Row],[AVE EXCHANGED]]+Table134[[#This Row],[AVE SALES]]+Table134[[#This Row],[AVE ISSUES]]),0)</f>
        <v>6.2534741523068371</v>
      </c>
    </row>
    <row r="210" spans="1:21" x14ac:dyDescent="0.25">
      <c r="A210" s="87"/>
      <c r="B210" s="52">
        <f>'DAY1'!H210</f>
        <v>0</v>
      </c>
      <c r="C210" s="53">
        <f>'DAY1'!C210+'DAY2'!C210+'DAY3'!C210+'DAY4'!C210+'DAY5'!C210+'DAY6'!C210+'DAY7'!C210+'DAY8'!C210+'DAY9'!C210+'DAY10'!C210+'DAY11'!C210+'DAY12'!C210+'DAY13'!C210+'DAY14'!C210+'DAY15'!C210+'DAY16'!C210+'DAY17'!C210+'DAY18'!C210+'DAY19'!C210+'DAY20'!C210+'DAY21'!C210+'DAY22'!C210+'DAY23'!C210+'DAY24'!C210+'DAY25'!C210+'DAY26'!C210+'DAY27'!C210+'DAY28'!C210+'DAY29'!C210+'DAY30'!C210</f>
        <v>50</v>
      </c>
      <c r="D210" s="54">
        <f>'DAY1'!D210+'DAY2'!D210+'DAY3'!D210+'DAY4'!D210+'DAY5'!D210+'DAY6'!D210+'DAY7'!D210+'DAY8'!D210+'DAY9'!D210+'DAY10'!D210+'DAY11'!D210+'DAY12'!D210+'DAY13'!D210+'DAY14'!D210+'DAY15'!D210+'DAY16'!D210+'DAY17'!D210+'DAY18'!D210+'DAY19'!D210+'DAY20'!D210+'DAY21'!D210+'DAY22'!D210+'DAY23'!D210+'DAY24'!D210+'DAY25'!D210+'DAY26'!D210+'DAY27'!D210+'DAY28'!D210+'DAY29'!D210+'DAY30'!D210</f>
        <v>0</v>
      </c>
      <c r="E210" s="55">
        <f>'DAY1'!E210+'DAY2'!E210+'DAY3'!E210+'DAY4'!E210+'DAY5'!E210+'DAY6'!E210+'DAY7'!E210+'DAY8'!E210+'DAY9'!E210+'DAY10'!E210+'DAY11'!E210+'DAY12'!E210+'DAY13'!E210+'DAY14'!E210+'DAY15'!E210+'DAY16'!E210+'DAY17'!E210+'DAY18'!E210+'DAY19'!E210+'DAY20'!E210+'DAY21'!E210+'DAY22'!E210+'DAY23'!E210+'DAY24'!E210+'DAY25'!E210+'DAY26'!E210+'DAY27'!E210+'DAY28'!E210+'DAY29'!E210+'DAY30'!E210</f>
        <v>0</v>
      </c>
      <c r="F210" s="52">
        <f>'DAY1'!F210+'DAY2'!F210+'DAY3'!F210+'DAY4'!F210+'DAY5'!F210+'DAY6'!F210+'DAY7'!F210+'DAY8'!F210+'DAY9'!F210+'DAY10'!F210+'DAY11'!F210+'DAY12'!F210+'DAY13'!F210+'DAY14'!F210+'DAY15'!F210+'DAY16'!F210+'DAY17'!F210+'DAY18'!F210+'DAY19'!F210+'DAY20'!F210+'DAY21'!F210+'DAY22'!F210+'DAY23'!F210+'DAY24'!F210+'DAY25'!F210+'DAY26'!F210+'DAY27'!F210+'DAY28'!F210+'DAY29'!F210+'DAY30'!F210</f>
        <v>0</v>
      </c>
      <c r="G210" s="276">
        <f>'DAY1'!G210+'DAY2'!G210+'DAY3'!G210+'DAY4'!G210+'DAY5'!G210+'DAY6'!G210+'DAY7'!G210+'DAY8'!G210+'DAY9'!G210+'DAY10'!G210+'DAY11'!G210+'DAY12'!G210+'DAY13'!G210+'DAY14'!G210+'DAY15'!G210+'DAY16'!G210+'DAY17'!G210+'DAY18'!G210+'DAY19'!G210+'DAY20'!G210+'DAY21'!G210+'DAY22'!G210+'DAY23'!G210+'DAY24'!G210+'DAY25'!G210+'DAY26'!G210+'DAY27'!G210+'DAY28'!G210+'DAY29'!G210+'DAY30'!G210</f>
        <v>1</v>
      </c>
      <c r="H210" s="54">
        <f>+(Table134[[#This Row],[OPENING ]]+Table134[[#This Row],[RECEIPTS]]+Table134[[#This Row],[RETURNS]])-(Table134[[#This Row],[ISSUES]]+Table134[[#This Row],[EXCHANGED]]+Table134[[#This Row],[SALES]])</f>
        <v>49</v>
      </c>
      <c r="I210" s="53">
        <v>0</v>
      </c>
      <c r="J210" s="58">
        <f>+Table134[[#This Row],[PHYSICAL]]-Table134[[#This Row],[THEORETICAL]]</f>
        <v>-49</v>
      </c>
      <c r="K210" s="53">
        <f>+Table134[[#This Row],[RECEIPTS]]</f>
        <v>50</v>
      </c>
      <c r="L210" s="54">
        <f>+Table134[[#This Row],[RETURNS]]</f>
        <v>0</v>
      </c>
      <c r="M210" s="55">
        <f>+Table134[[#This Row],[EXCHANGED]]</f>
        <v>0</v>
      </c>
      <c r="N210" s="52">
        <f>+Table134[[#This Row],[SALES]]</f>
        <v>0</v>
      </c>
      <c r="O210" s="276">
        <f>+Table134[[#This Row],[ISSUES]]</f>
        <v>1</v>
      </c>
      <c r="P210" s="53">
        <f>Table134[[#This Row],[RECEIPTS TO]]/30</f>
        <v>1.6666666666666667</v>
      </c>
      <c r="Q210" s="54">
        <f>+Table134[[#This Row],[RETURNS ]]/30</f>
        <v>0</v>
      </c>
      <c r="R210" s="55">
        <f>+Table134[[#This Row],[EXCHANGED TO]]/30</f>
        <v>0</v>
      </c>
      <c r="S210" s="52">
        <f>+Table134[[#This Row],[SALES TO]]/30</f>
        <v>0</v>
      </c>
      <c r="T210" s="276">
        <f>+Table134[[#This Row],[ISSUES TO]]/30</f>
        <v>3.3333333333333333E-2</v>
      </c>
      <c r="U210" s="62">
        <f>IFERROR(Table134[[#This Row],[THEORETICAL]]/(Table134[[#This Row],[AVE RECEIPTS]]+Table134[[#This Row],[AVE RETURNS]]+Table134[[#This Row],[AVE EXCHANGED]]+Table134[[#This Row],[AVE SALES]]+Table134[[#This Row],[AVE ISSUES]]),0)</f>
        <v>28.823529411764703</v>
      </c>
    </row>
    <row r="211" spans="1:21" x14ac:dyDescent="0.25">
      <c r="A211" s="87"/>
      <c r="B211" s="52">
        <f>'DAY1'!H211</f>
        <v>0</v>
      </c>
      <c r="C211" s="53">
        <f>'DAY1'!C211+'DAY2'!C211+'DAY3'!C211+'DAY4'!C211+'DAY5'!C211+'DAY6'!C211+'DAY7'!C211+'DAY8'!C211+'DAY9'!C211+'DAY10'!C211+'DAY11'!C211+'DAY12'!C211+'DAY13'!C211+'DAY14'!C211+'DAY15'!C211+'DAY16'!C211+'DAY17'!C211+'DAY18'!C211+'DAY19'!C211+'DAY20'!C211+'DAY21'!C211+'DAY22'!C211+'DAY23'!C211+'DAY24'!C211+'DAY25'!C211+'DAY26'!C211+'DAY27'!C211+'DAY28'!C211+'DAY29'!C211+'DAY30'!C211</f>
        <v>0</v>
      </c>
      <c r="D211" s="54">
        <f>'DAY1'!D211+'DAY2'!D211+'DAY3'!D211+'DAY4'!D211+'DAY5'!D211+'DAY6'!D211+'DAY7'!D211+'DAY8'!D211+'DAY9'!D211+'DAY10'!D211+'DAY11'!D211+'DAY12'!D211+'DAY13'!D211+'DAY14'!D211+'DAY15'!D211+'DAY16'!D211+'DAY17'!D211+'DAY18'!D211+'DAY19'!D211+'DAY20'!D211+'DAY21'!D211+'DAY22'!D211+'DAY23'!D211+'DAY24'!D211+'DAY25'!D211+'DAY26'!D211+'DAY27'!D211+'DAY28'!D211+'DAY29'!D211+'DAY30'!D211</f>
        <v>0</v>
      </c>
      <c r="E211" s="55">
        <f>'DAY1'!E211+'DAY2'!E211+'DAY3'!E211+'DAY4'!E211+'DAY5'!E211+'DAY6'!E211+'DAY7'!E211+'DAY8'!E211+'DAY9'!E211+'DAY10'!E211+'DAY11'!E211+'DAY12'!E211+'DAY13'!E211+'DAY14'!E211+'DAY15'!E211+'DAY16'!E211+'DAY17'!E211+'DAY18'!E211+'DAY19'!E211+'DAY20'!E211+'DAY21'!E211+'DAY22'!E211+'DAY23'!E211+'DAY24'!E211+'DAY25'!E211+'DAY26'!E211+'DAY27'!E211+'DAY28'!E211+'DAY29'!E211+'DAY30'!E211</f>
        <v>0</v>
      </c>
      <c r="F211" s="52">
        <f>'DAY1'!F211+'DAY2'!F211+'DAY3'!F211+'DAY4'!F211+'DAY5'!F211+'DAY6'!F211+'DAY7'!F211+'DAY8'!F211+'DAY9'!F211+'DAY10'!F211+'DAY11'!F211+'DAY12'!F211+'DAY13'!F211+'DAY14'!F211+'DAY15'!F211+'DAY16'!F211+'DAY17'!F211+'DAY18'!F211+'DAY19'!F211+'DAY20'!F211+'DAY21'!F211+'DAY22'!F211+'DAY23'!F211+'DAY24'!F211+'DAY25'!F211+'DAY26'!F211+'DAY27'!F211+'DAY28'!F211+'DAY29'!F211+'DAY30'!F211</f>
        <v>0</v>
      </c>
      <c r="G211" s="276">
        <f>'DAY1'!G211+'DAY2'!G211+'DAY3'!G211+'DAY4'!G211+'DAY5'!G211+'DAY6'!G211+'DAY7'!G211+'DAY8'!G211+'DAY9'!G211+'DAY10'!G211+'DAY11'!G211+'DAY12'!G211+'DAY13'!G211+'DAY14'!G211+'DAY15'!G211+'DAY16'!G211+'DAY17'!G211+'DAY18'!G211+'DAY19'!G211+'DAY20'!G211+'DAY21'!G211+'DAY22'!G211+'DAY23'!G211+'DAY24'!G211+'DAY25'!G211+'DAY26'!G211+'DAY27'!G211+'DAY28'!G211+'DAY29'!G211+'DAY30'!G211</f>
        <v>0</v>
      </c>
      <c r="H211" s="54">
        <f>+(Table134[[#This Row],[OPENING ]]+Table134[[#This Row],[RECEIPTS]]+Table134[[#This Row],[RETURNS]])-(Table134[[#This Row],[ISSUES]]+Table134[[#This Row],[EXCHANGED]]+Table134[[#This Row],[SALES]])</f>
        <v>0</v>
      </c>
      <c r="I211" s="53">
        <v>0</v>
      </c>
      <c r="J211" s="58">
        <f>+Table134[[#This Row],[PHYSICAL]]-Table134[[#This Row],[THEORETICAL]]</f>
        <v>0</v>
      </c>
      <c r="K211" s="53">
        <f>+Table134[[#This Row],[RECEIPTS]]</f>
        <v>0</v>
      </c>
      <c r="L211" s="54">
        <f>+Table134[[#This Row],[RETURNS]]</f>
        <v>0</v>
      </c>
      <c r="M211" s="55">
        <f>+Table134[[#This Row],[EXCHANGED]]</f>
        <v>0</v>
      </c>
      <c r="N211" s="52">
        <f>+Table134[[#This Row],[SALES]]</f>
        <v>0</v>
      </c>
      <c r="O211" s="276">
        <f>+Table134[[#This Row],[ISSUES]]</f>
        <v>0</v>
      </c>
      <c r="P211" s="53">
        <f>Table134[[#This Row],[RECEIPTS TO]]/30</f>
        <v>0</v>
      </c>
      <c r="Q211" s="54">
        <f>+Table134[[#This Row],[RETURNS ]]/30</f>
        <v>0</v>
      </c>
      <c r="R211" s="55">
        <f>+Table134[[#This Row],[EXCHANGED TO]]/30</f>
        <v>0</v>
      </c>
      <c r="S211" s="52">
        <f>+Table134[[#This Row],[SALES TO]]/30</f>
        <v>0</v>
      </c>
      <c r="T211" s="276">
        <f>+Table134[[#This Row],[ISSUES TO]]/30</f>
        <v>0</v>
      </c>
      <c r="U211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12" spans="1:21" x14ac:dyDescent="0.25">
      <c r="A212" s="87"/>
      <c r="B212" s="52">
        <f>'DAY1'!H212</f>
        <v>0</v>
      </c>
      <c r="C212" s="53">
        <f>'DAY1'!C212+'DAY2'!C212+'DAY3'!C212+'DAY4'!C212+'DAY5'!C212+'DAY6'!C212+'DAY7'!C212+'DAY8'!C212+'DAY9'!C212+'DAY10'!C212+'DAY11'!C212+'DAY12'!C212+'DAY13'!C212+'DAY14'!C212+'DAY15'!C212+'DAY16'!C212+'DAY17'!C212+'DAY18'!C212+'DAY19'!C212+'DAY20'!C212+'DAY21'!C212+'DAY22'!C212+'DAY23'!C212+'DAY24'!C212+'DAY25'!C212+'DAY26'!C212+'DAY27'!C212+'DAY28'!C212+'DAY29'!C212+'DAY30'!C212</f>
        <v>0</v>
      </c>
      <c r="D212" s="54">
        <f>'DAY1'!D212+'DAY2'!D212+'DAY3'!D212+'DAY4'!D212+'DAY5'!D212+'DAY6'!D212+'DAY7'!D212+'DAY8'!D212+'DAY9'!D212+'DAY10'!D212+'DAY11'!D212+'DAY12'!D212+'DAY13'!D212+'DAY14'!D212+'DAY15'!D212+'DAY16'!D212+'DAY17'!D212+'DAY18'!D212+'DAY19'!D212+'DAY20'!D212+'DAY21'!D212+'DAY22'!D212+'DAY23'!D212+'DAY24'!D212+'DAY25'!D212+'DAY26'!D212+'DAY27'!D212+'DAY28'!D212+'DAY29'!D212+'DAY30'!D212</f>
        <v>0</v>
      </c>
      <c r="E212" s="55">
        <f>'DAY1'!E212+'DAY2'!E212+'DAY3'!E212+'DAY4'!E212+'DAY5'!E212+'DAY6'!E212+'DAY7'!E212+'DAY8'!E212+'DAY9'!E212+'DAY10'!E212+'DAY11'!E212+'DAY12'!E212+'DAY13'!E212+'DAY14'!E212+'DAY15'!E212+'DAY16'!E212+'DAY17'!E212+'DAY18'!E212+'DAY19'!E212+'DAY20'!E212+'DAY21'!E212+'DAY22'!E212+'DAY23'!E212+'DAY24'!E212+'DAY25'!E212+'DAY26'!E212+'DAY27'!E212+'DAY28'!E212+'DAY29'!E212+'DAY30'!E212</f>
        <v>0</v>
      </c>
      <c r="F212" s="52">
        <f>'DAY1'!F212+'DAY2'!F212+'DAY3'!F212+'DAY4'!F212+'DAY5'!F212+'DAY6'!F212+'DAY7'!F212+'DAY8'!F212+'DAY9'!F212+'DAY10'!F212+'DAY11'!F212+'DAY12'!F212+'DAY13'!F212+'DAY14'!F212+'DAY15'!F212+'DAY16'!F212+'DAY17'!F212+'DAY18'!F212+'DAY19'!F212+'DAY20'!F212+'DAY21'!F212+'DAY22'!F212+'DAY23'!F212+'DAY24'!F212+'DAY25'!F212+'DAY26'!F212+'DAY27'!F212+'DAY28'!F212+'DAY29'!F212+'DAY30'!F212</f>
        <v>0</v>
      </c>
      <c r="G212" s="276">
        <f>'DAY1'!G212+'DAY2'!G212+'DAY3'!G212+'DAY4'!G212+'DAY5'!G212+'DAY6'!G212+'DAY7'!G212+'DAY8'!G212+'DAY9'!G212+'DAY10'!G212+'DAY11'!G212+'DAY12'!G212+'DAY13'!G212+'DAY14'!G212+'DAY15'!G212+'DAY16'!G212+'DAY17'!G212+'DAY18'!G212+'DAY19'!G212+'DAY20'!G212+'DAY21'!G212+'DAY22'!G212+'DAY23'!G212+'DAY24'!G212+'DAY25'!G212+'DAY26'!G212+'DAY27'!G212+'DAY28'!G212+'DAY29'!G212+'DAY30'!G212</f>
        <v>0</v>
      </c>
      <c r="H212" s="54">
        <f>+(Table134[[#This Row],[OPENING ]]+Table134[[#This Row],[RECEIPTS]]+Table134[[#This Row],[RETURNS]])-(Table134[[#This Row],[ISSUES]]+Table134[[#This Row],[EXCHANGED]]+Table134[[#This Row],[SALES]])</f>
        <v>0</v>
      </c>
      <c r="I212" s="53">
        <v>0</v>
      </c>
      <c r="J212" s="58">
        <f>+Table134[[#This Row],[PHYSICAL]]-Table134[[#This Row],[THEORETICAL]]</f>
        <v>0</v>
      </c>
      <c r="K212" s="53">
        <f>+Table134[[#This Row],[RECEIPTS]]</f>
        <v>0</v>
      </c>
      <c r="L212" s="54">
        <f>+Table134[[#This Row],[RETURNS]]</f>
        <v>0</v>
      </c>
      <c r="M212" s="55">
        <f>+Table134[[#This Row],[EXCHANGED]]</f>
        <v>0</v>
      </c>
      <c r="N212" s="52">
        <f>+Table134[[#This Row],[SALES]]</f>
        <v>0</v>
      </c>
      <c r="O212" s="276">
        <f>+Table134[[#This Row],[ISSUES]]</f>
        <v>0</v>
      </c>
      <c r="P212" s="53">
        <f>Table134[[#This Row],[RECEIPTS TO]]/30</f>
        <v>0</v>
      </c>
      <c r="Q212" s="54">
        <f>+Table134[[#This Row],[RETURNS ]]/30</f>
        <v>0</v>
      </c>
      <c r="R212" s="55">
        <f>+Table134[[#This Row],[EXCHANGED TO]]/30</f>
        <v>0</v>
      </c>
      <c r="S212" s="52">
        <f>+Table134[[#This Row],[SALES TO]]/30</f>
        <v>0</v>
      </c>
      <c r="T212" s="276">
        <f>+Table134[[#This Row],[ISSUES TO]]/30</f>
        <v>0</v>
      </c>
      <c r="U212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13" spans="1:21" ht="15.75" thickBot="1" x14ac:dyDescent="0.3">
      <c r="A213" s="179"/>
      <c r="B213" s="52">
        <f>'DAY1'!H213</f>
        <v>0</v>
      </c>
      <c r="C213" s="53">
        <f>'DAY1'!C213+'DAY2'!C213+'DAY3'!C213+'DAY4'!C213+'DAY5'!C213+'DAY6'!C213+'DAY7'!C213+'DAY8'!C213+'DAY9'!C213+'DAY10'!C213+'DAY11'!C213+'DAY12'!C213+'DAY13'!C213+'DAY14'!C213+'DAY15'!C213+'DAY16'!C213+'DAY17'!C213+'DAY18'!C213+'DAY19'!C213+'DAY20'!C213+'DAY21'!C213+'DAY22'!C213+'DAY23'!C213+'DAY24'!C213+'DAY25'!C213+'DAY26'!C213+'DAY27'!C213+'DAY28'!C213+'DAY29'!C213+'DAY30'!C213</f>
        <v>0</v>
      </c>
      <c r="D213" s="54">
        <f>'DAY1'!D213+'DAY2'!D213+'DAY3'!D213+'DAY4'!D213+'DAY5'!D213+'DAY6'!D213+'DAY7'!D213+'DAY8'!D213+'DAY9'!D213+'DAY10'!D213+'DAY11'!D213+'DAY12'!D213+'DAY13'!D213+'DAY14'!D213+'DAY15'!D213+'DAY16'!D213+'DAY17'!D213+'DAY18'!D213+'DAY19'!D213+'DAY20'!D213+'DAY21'!D213+'DAY22'!D213+'DAY23'!D213+'DAY24'!D213+'DAY25'!D213+'DAY26'!D213+'DAY27'!D213+'DAY28'!D213+'DAY29'!D213+'DAY30'!D213</f>
        <v>0</v>
      </c>
      <c r="E213" s="55">
        <f>'DAY1'!E213+'DAY2'!E213+'DAY3'!E213+'DAY4'!E213+'DAY5'!E213+'DAY6'!E213+'DAY7'!E213+'DAY8'!E213+'DAY9'!E213+'DAY10'!E213+'DAY11'!E213+'DAY12'!E213+'DAY13'!E213+'DAY14'!E213+'DAY15'!E213+'DAY16'!E213+'DAY17'!E213+'DAY18'!E213+'DAY19'!E213+'DAY20'!E213+'DAY21'!E213+'DAY22'!E213+'DAY23'!E213+'DAY24'!E213+'DAY25'!E213+'DAY26'!E213+'DAY27'!E213+'DAY28'!E213+'DAY29'!E213+'DAY30'!E213</f>
        <v>0</v>
      </c>
      <c r="F213" s="52">
        <f>'DAY1'!F213+'DAY2'!F213+'DAY3'!F213+'DAY4'!F213+'DAY5'!F213+'DAY6'!F213+'DAY7'!F213+'DAY8'!F213+'DAY9'!F213+'DAY10'!F213+'DAY11'!F213+'DAY12'!F213+'DAY13'!F213+'DAY14'!F213+'DAY15'!F213+'DAY16'!F213+'DAY17'!F213+'DAY18'!F213+'DAY19'!F213+'DAY20'!F213+'DAY21'!F213+'DAY22'!F213+'DAY23'!F213+'DAY24'!F213+'DAY25'!F213+'DAY26'!F213+'DAY27'!F213+'DAY28'!F213+'DAY29'!F213+'DAY30'!F213</f>
        <v>0</v>
      </c>
      <c r="G213" s="276">
        <f>'DAY1'!G213+'DAY2'!G213+'DAY3'!G213+'DAY4'!G213+'DAY5'!G213+'DAY6'!G213+'DAY7'!G213+'DAY8'!G213+'DAY9'!G213+'DAY10'!G213+'DAY11'!G213+'DAY12'!G213+'DAY13'!G213+'DAY14'!G213+'DAY15'!G213+'DAY16'!G213+'DAY17'!G213+'DAY18'!G213+'DAY19'!G213+'DAY20'!G213+'DAY21'!G213+'DAY22'!G213+'DAY23'!G213+'DAY24'!G213+'DAY25'!G213+'DAY26'!G213+'DAY27'!G213+'DAY28'!G213+'DAY29'!G213+'DAY30'!G213</f>
        <v>0</v>
      </c>
      <c r="H213" s="54">
        <f>+(Table134[[#This Row],[OPENING ]]+Table134[[#This Row],[RECEIPTS]]+Table134[[#This Row],[RETURNS]])-(Table134[[#This Row],[ISSUES]]+Table134[[#This Row],[EXCHANGED]]+Table134[[#This Row],[SALES]])</f>
        <v>0</v>
      </c>
      <c r="I213" s="144">
        <v>0</v>
      </c>
      <c r="J213" s="148">
        <f>+Table134[[#This Row],[PHYSICAL]]-Table134[[#This Row],[THEORETICAL]]</f>
        <v>0</v>
      </c>
      <c r="K213" s="53">
        <f>+Table134[[#This Row],[RECEIPTS]]</f>
        <v>0</v>
      </c>
      <c r="L213" s="54">
        <f>+Table134[[#This Row],[RETURNS]]</f>
        <v>0</v>
      </c>
      <c r="M213" s="55">
        <f>+Table134[[#This Row],[EXCHANGED]]</f>
        <v>0</v>
      </c>
      <c r="N213" s="52">
        <f>+Table134[[#This Row],[SALES]]</f>
        <v>0</v>
      </c>
      <c r="O213" s="276">
        <f>+Table134[[#This Row],[ISSUES]]</f>
        <v>0</v>
      </c>
      <c r="P213" s="53">
        <f>Table134[[#This Row],[RECEIPTS TO]]/30</f>
        <v>0</v>
      </c>
      <c r="Q213" s="54">
        <f>+Table134[[#This Row],[RETURNS ]]/30</f>
        <v>0</v>
      </c>
      <c r="R213" s="55">
        <f>+Table134[[#This Row],[EXCHANGED TO]]/30</f>
        <v>0</v>
      </c>
      <c r="S213" s="52">
        <f>+Table134[[#This Row],[SALES TO]]/30</f>
        <v>0</v>
      </c>
      <c r="T213" s="276">
        <f>+Table134[[#This Row],[ISSUES TO]]/30</f>
        <v>0</v>
      </c>
      <c r="U213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14" spans="1:21" ht="17.25" thickBot="1" x14ac:dyDescent="0.35">
      <c r="A214" s="159" t="s">
        <v>54</v>
      </c>
      <c r="B214" s="160">
        <f t="shared" ref="B214:T214" si="13">SUM(B153:B213)</f>
        <v>9630.9200000000019</v>
      </c>
      <c r="C214" s="161">
        <f>SUM(C153:C213)</f>
        <v>1375</v>
      </c>
      <c r="D214" s="162">
        <f>SUM(D153:D213)</f>
        <v>9.6</v>
      </c>
      <c r="E214" s="163">
        <f>SUM(E153:E213)</f>
        <v>0</v>
      </c>
      <c r="F214" s="160">
        <f>SUM(F153:F213)</f>
        <v>0</v>
      </c>
      <c r="G214" s="277">
        <f t="shared" si="13"/>
        <v>1264.68</v>
      </c>
      <c r="H214" s="162">
        <f t="shared" si="13"/>
        <v>9750.84</v>
      </c>
      <c r="I214" s="161">
        <f t="shared" si="13"/>
        <v>0</v>
      </c>
      <c r="J214" s="165">
        <f>+Table134[[#This Row],[PHYSICAL]]-Table134[[#This Row],[THEORETICAL]]</f>
        <v>-9750.84</v>
      </c>
      <c r="K214" s="161">
        <f t="shared" si="13"/>
        <v>1375</v>
      </c>
      <c r="L214" s="174">
        <f t="shared" si="13"/>
        <v>9.6</v>
      </c>
      <c r="M214" s="163">
        <f t="shared" si="13"/>
        <v>0</v>
      </c>
      <c r="N214" s="160">
        <f t="shared" si="13"/>
        <v>0</v>
      </c>
      <c r="O214" s="277">
        <f t="shared" si="13"/>
        <v>1264.68</v>
      </c>
      <c r="P214" s="161">
        <f t="shared" si="13"/>
        <v>45.833333333333336</v>
      </c>
      <c r="Q214" s="162">
        <f t="shared" si="13"/>
        <v>0.32</v>
      </c>
      <c r="R214" s="163">
        <f t="shared" si="13"/>
        <v>0</v>
      </c>
      <c r="S214" s="160">
        <f t="shared" si="13"/>
        <v>0</v>
      </c>
      <c r="T214" s="277">
        <f t="shared" si="13"/>
        <v>42.155999999999999</v>
      </c>
      <c r="U214" s="166">
        <f t="shared" ref="U214" si="14">IFERROR(+H214/(P214+Q214+R214+S214+T214),0)</f>
        <v>110.41686797922453</v>
      </c>
    </row>
    <row r="215" spans="1:21" x14ac:dyDescent="0.25">
      <c r="A215" s="150"/>
      <c r="B215" s="151"/>
      <c r="C215" s="152"/>
      <c r="D215" s="153"/>
      <c r="E215" s="154"/>
      <c r="F215" s="151"/>
      <c r="G215" s="278"/>
      <c r="H215" s="153"/>
      <c r="I215" s="152"/>
      <c r="J215" s="157"/>
      <c r="K215" s="152"/>
      <c r="L215" s="153"/>
      <c r="M215" s="154"/>
      <c r="N215" s="151"/>
      <c r="O215" s="278"/>
      <c r="P215" s="152"/>
      <c r="Q215" s="153"/>
      <c r="R215" s="154"/>
      <c r="S215" s="151"/>
      <c r="T215" s="278"/>
      <c r="U215" s="158"/>
    </row>
    <row r="216" spans="1:21" x14ac:dyDescent="0.25">
      <c r="A216" s="63" t="s">
        <v>55</v>
      </c>
      <c r="B216" s="52"/>
      <c r="C216" s="53"/>
      <c r="D216" s="54"/>
      <c r="E216" s="55"/>
      <c r="F216" s="52"/>
      <c r="G216" s="276"/>
      <c r="H216" s="54"/>
      <c r="I216" s="53"/>
      <c r="J216" s="58"/>
      <c r="K216" s="53"/>
      <c r="L216" s="54"/>
      <c r="M216" s="55"/>
      <c r="N216" s="52"/>
      <c r="O216" s="276"/>
      <c r="P216" s="53"/>
      <c r="Q216" s="54"/>
      <c r="R216" s="55"/>
      <c r="S216" s="52"/>
      <c r="T216" s="276"/>
      <c r="U216" s="62"/>
    </row>
    <row r="217" spans="1:21" x14ac:dyDescent="0.25">
      <c r="A217" s="95" t="s">
        <v>56</v>
      </c>
      <c r="B217" s="52">
        <f>'DAY1'!H217</f>
        <v>0</v>
      </c>
      <c r="C217" s="53">
        <f>'DAY1'!C217+'DAY2'!C217+'DAY3'!C217+'DAY4'!C217+'DAY5'!C217+'DAY6'!C217+'DAY7'!C217+'DAY8'!C217+'DAY9'!C217+'DAY10'!C217+'DAY11'!C217+'DAY12'!C217+'DAY13'!C217+'DAY14'!C217+'DAY15'!C217+'DAY16'!C217+'DAY17'!C217+'DAY18'!C217+'DAY19'!C217+'DAY20'!C217+'DAY21'!C217+'DAY22'!C217+'DAY23'!C217+'DAY24'!C217+'DAY25'!C217+'DAY26'!C217+'DAY27'!C217+'DAY28'!C217+'DAY29'!C217+'DAY30'!C217</f>
        <v>7975</v>
      </c>
      <c r="D217" s="54">
        <f>'DAY1'!D217+'DAY2'!D217+'DAY3'!D217+'DAY4'!D217+'DAY5'!D217+'DAY6'!D217+'DAY7'!D217+'DAY8'!D217+'DAY9'!D217+'DAY10'!D217+'DAY11'!D217+'DAY12'!D217+'DAY13'!D217+'DAY14'!D217+'DAY15'!D217+'DAY16'!D217+'DAY17'!D217+'DAY18'!D217+'DAY19'!D217+'DAY20'!D217+'DAY21'!D217+'DAY22'!D217+'DAY23'!D217+'DAY24'!D217+'DAY25'!D217+'DAY26'!D217+'DAY27'!D217+'DAY28'!D217+'DAY29'!D217+'DAY30'!D217</f>
        <v>0</v>
      </c>
      <c r="E217" s="55">
        <f>'DAY1'!E217+'DAY2'!E217+'DAY3'!E217+'DAY4'!E217+'DAY5'!E217+'DAY6'!E217+'DAY7'!E217+'DAY8'!E217+'DAY9'!E217+'DAY10'!E217+'DAY11'!E217+'DAY12'!E217+'DAY13'!E217+'DAY14'!E217+'DAY15'!E217+'DAY16'!E217+'DAY17'!E217+'DAY18'!E217+'DAY19'!E217+'DAY20'!E217+'DAY21'!E217+'DAY22'!E217+'DAY23'!E217+'DAY24'!E217+'DAY25'!E217+'DAY26'!E217+'DAY27'!E217+'DAY28'!E217+'DAY29'!E217+'DAY30'!E217</f>
        <v>0</v>
      </c>
      <c r="F217" s="52">
        <f>'DAY1'!F217+'DAY2'!F217+'DAY3'!F217+'DAY4'!F217+'DAY5'!F217+'DAY6'!F217+'DAY7'!F217+'DAY8'!F217+'DAY9'!F217+'DAY10'!F217+'DAY11'!F217+'DAY12'!F217+'DAY13'!F217+'DAY14'!F217+'DAY15'!F217+'DAY16'!F217+'DAY17'!F217+'DAY18'!F217+'DAY19'!F217+'DAY20'!F217+'DAY21'!F217+'DAY22'!F217+'DAY23'!F217+'DAY24'!F217+'DAY25'!F217+'DAY26'!F217+'DAY27'!F217+'DAY28'!F217+'DAY29'!F217+'DAY30'!F217</f>
        <v>0</v>
      </c>
      <c r="G217" s="276">
        <f>'DAY1'!G217+'DAY2'!G217+'DAY3'!G217+'DAY4'!G217+'DAY5'!G217+'DAY6'!G217+'DAY7'!G217+'DAY8'!G217+'DAY9'!G217+'DAY10'!G217+'DAY11'!G217+'DAY12'!G217+'DAY13'!G217+'DAY14'!G217+'DAY15'!G217+'DAY16'!G217+'DAY17'!G217+'DAY18'!G217+'DAY19'!G217+'DAY20'!G217+'DAY21'!G217+'DAY22'!G217+'DAY23'!G217+'DAY24'!G217+'DAY25'!G217+'DAY26'!G217+'DAY27'!G217+'DAY28'!G217+'DAY29'!G217+'DAY30'!G217</f>
        <v>5825</v>
      </c>
      <c r="H217" s="54">
        <f>+(Table134[[#This Row],[OPENING ]]+Table134[[#This Row],[RECEIPTS]]+Table134[[#This Row],[RETURNS]])-(Table134[[#This Row],[ISSUES]]+Table134[[#This Row],[EXCHANGED]]+Table134[[#This Row],[SALES]])</f>
        <v>2150</v>
      </c>
      <c r="I217" s="53">
        <v>0</v>
      </c>
      <c r="J217" s="58">
        <f>+Table134[[#This Row],[PHYSICAL]]-Table134[[#This Row],[THEORETICAL]]</f>
        <v>-2150</v>
      </c>
      <c r="K217" s="53">
        <f>+Table134[[#This Row],[RECEIPTS]]</f>
        <v>7975</v>
      </c>
      <c r="L217" s="54">
        <f>+Table134[[#This Row],[RETURNS]]</f>
        <v>0</v>
      </c>
      <c r="M217" s="55">
        <f>+Table134[[#This Row],[EXCHANGED]]</f>
        <v>0</v>
      </c>
      <c r="N217" s="52">
        <f>+Table134[[#This Row],[SALES]]</f>
        <v>0</v>
      </c>
      <c r="O217" s="276">
        <f>+Table134[[#This Row],[ISSUES]]</f>
        <v>5825</v>
      </c>
      <c r="P217" s="53">
        <f>Table134[[#This Row],[RECEIPTS TO]]/30</f>
        <v>265.83333333333331</v>
      </c>
      <c r="Q217" s="54">
        <f>+Table134[[#This Row],[RETURNS ]]/30</f>
        <v>0</v>
      </c>
      <c r="R217" s="55">
        <f>+Table134[[#This Row],[EXCHANGED TO]]/30</f>
        <v>0</v>
      </c>
      <c r="S217" s="52">
        <f>+Table134[[#This Row],[SALES TO]]/30</f>
        <v>0</v>
      </c>
      <c r="T217" s="276">
        <f>+Table134[[#This Row],[ISSUES TO]]/30</f>
        <v>194.16666666666666</v>
      </c>
      <c r="U217" s="62">
        <f>IFERROR(Table134[[#This Row],[THEORETICAL]]/(Table134[[#This Row],[AVE RECEIPTS]]+Table134[[#This Row],[AVE RETURNS]]+Table134[[#This Row],[AVE EXCHANGED]]+Table134[[#This Row],[AVE SALES]]+Table134[[#This Row],[AVE ISSUES]]),0)</f>
        <v>4.6739130434782608</v>
      </c>
    </row>
    <row r="218" spans="1:21" x14ac:dyDescent="0.25">
      <c r="A218" s="95" t="s">
        <v>240</v>
      </c>
      <c r="B218" s="52">
        <f>'DAY1'!H218</f>
        <v>8675</v>
      </c>
      <c r="C218" s="53">
        <f>'DAY1'!C218+'DAY2'!C218+'DAY3'!C218+'DAY4'!C218+'DAY5'!C218+'DAY6'!C218+'DAY7'!C218+'DAY8'!C218+'DAY9'!C218+'DAY10'!C218+'DAY11'!C218+'DAY12'!C218+'DAY13'!C218+'DAY14'!C218+'DAY15'!C218+'DAY16'!C218+'DAY17'!C218+'DAY18'!C218+'DAY19'!C218+'DAY20'!C218+'DAY21'!C218+'DAY22'!C218+'DAY23'!C218+'DAY24'!C218+'DAY25'!C218+'DAY26'!C218+'DAY27'!C218+'DAY28'!C218+'DAY29'!C218+'DAY30'!C218</f>
        <v>0</v>
      </c>
      <c r="D218" s="54">
        <f>'DAY1'!D218+'DAY2'!D218+'DAY3'!D218+'DAY4'!D218+'DAY5'!D218+'DAY6'!D218+'DAY7'!D218+'DAY8'!D218+'DAY9'!D218+'DAY10'!D218+'DAY11'!D218+'DAY12'!D218+'DAY13'!D218+'DAY14'!D218+'DAY15'!D218+'DAY16'!D218+'DAY17'!D218+'DAY18'!D218+'DAY19'!D218+'DAY20'!D218+'DAY21'!D218+'DAY22'!D218+'DAY23'!D218+'DAY24'!D218+'DAY25'!D218+'DAY26'!D218+'DAY27'!D218+'DAY28'!D218+'DAY29'!D218+'DAY30'!D218</f>
        <v>0</v>
      </c>
      <c r="E218" s="55">
        <f>'DAY1'!E218+'DAY2'!E218+'DAY3'!E218+'DAY4'!E218+'DAY5'!E218+'DAY6'!E218+'DAY7'!E218+'DAY8'!E218+'DAY9'!E218+'DAY10'!E218+'DAY11'!E218+'DAY12'!E218+'DAY13'!E218+'DAY14'!E218+'DAY15'!E218+'DAY16'!E218+'DAY17'!E218+'DAY18'!E218+'DAY19'!E218+'DAY20'!E218+'DAY21'!E218+'DAY22'!E218+'DAY23'!E218+'DAY24'!E218+'DAY25'!E218+'DAY26'!E218+'DAY27'!E218+'DAY28'!E218+'DAY29'!E218+'DAY30'!E218</f>
        <v>0</v>
      </c>
      <c r="F218" s="52">
        <f>'DAY1'!F218+'DAY2'!F218+'DAY3'!F218+'DAY4'!F218+'DAY5'!F218+'DAY6'!F218+'DAY7'!F218+'DAY8'!F218+'DAY9'!F218+'DAY10'!F218+'DAY11'!F218+'DAY12'!F218+'DAY13'!F218+'DAY14'!F218+'DAY15'!F218+'DAY16'!F218+'DAY17'!F218+'DAY18'!F218+'DAY19'!F218+'DAY20'!F218+'DAY21'!F218+'DAY22'!F218+'DAY23'!F218+'DAY24'!F218+'DAY25'!F218+'DAY26'!F218+'DAY27'!F218+'DAY28'!F218+'DAY29'!F218+'DAY30'!F218</f>
        <v>0</v>
      </c>
      <c r="G218" s="276">
        <f>'DAY1'!G218+'DAY2'!G218+'DAY3'!G218+'DAY4'!G218+'DAY5'!G218+'DAY6'!G218+'DAY7'!G218+'DAY8'!G218+'DAY9'!G218+'DAY10'!G218+'DAY11'!G218+'DAY12'!G218+'DAY13'!G218+'DAY14'!G218+'DAY15'!G218+'DAY16'!G218+'DAY17'!G218+'DAY18'!G218+'DAY19'!G218+'DAY20'!G218+'DAY21'!G218+'DAY22'!G218+'DAY23'!G218+'DAY24'!G218+'DAY25'!G218+'DAY26'!G218+'DAY27'!G218+'DAY28'!G218+'DAY29'!G218+'DAY30'!G218</f>
        <v>8675</v>
      </c>
      <c r="H218" s="54">
        <f>+(Table134[[#This Row],[OPENING ]]+Table134[[#This Row],[RECEIPTS]]+Table134[[#This Row],[RETURNS]])-(Table134[[#This Row],[ISSUES]]+Table134[[#This Row],[EXCHANGED]]+Table134[[#This Row],[SALES]])</f>
        <v>0</v>
      </c>
      <c r="I218" s="53">
        <v>0</v>
      </c>
      <c r="J218" s="58">
        <f>+Table134[[#This Row],[PHYSICAL]]-Table134[[#This Row],[THEORETICAL]]</f>
        <v>0</v>
      </c>
      <c r="K218" s="53">
        <f>+Table134[[#This Row],[RECEIPTS]]</f>
        <v>0</v>
      </c>
      <c r="L218" s="54">
        <f>+Table134[[#This Row],[RETURNS]]</f>
        <v>0</v>
      </c>
      <c r="M218" s="55">
        <f>+Table134[[#This Row],[EXCHANGED]]</f>
        <v>0</v>
      </c>
      <c r="N218" s="52">
        <f>+Table134[[#This Row],[SALES]]</f>
        <v>0</v>
      </c>
      <c r="O218" s="276">
        <f>+Table134[[#This Row],[ISSUES]]</f>
        <v>8675</v>
      </c>
      <c r="P218" s="53">
        <f>Table134[[#This Row],[RECEIPTS TO]]/30</f>
        <v>0</v>
      </c>
      <c r="Q218" s="54">
        <f>+Table134[[#This Row],[RETURNS ]]/30</f>
        <v>0</v>
      </c>
      <c r="R218" s="55">
        <f>+Table134[[#This Row],[EXCHANGED TO]]/30</f>
        <v>0</v>
      </c>
      <c r="S218" s="52">
        <f>+Table134[[#This Row],[SALES TO]]/30</f>
        <v>0</v>
      </c>
      <c r="T218" s="276">
        <f>+Table134[[#This Row],[ISSUES TO]]/30</f>
        <v>289.16666666666669</v>
      </c>
      <c r="U218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19" spans="1:21" x14ac:dyDescent="0.25">
      <c r="A219" s="95" t="s">
        <v>57</v>
      </c>
      <c r="B219" s="52">
        <f>'DAY1'!H219</f>
        <v>0</v>
      </c>
      <c r="C219" s="53">
        <f>'DAY1'!C219+'DAY2'!C219+'DAY3'!C219+'DAY4'!C219+'DAY5'!C219+'DAY6'!C219+'DAY7'!C219+'DAY8'!C219+'DAY9'!C219+'DAY10'!C219+'DAY11'!C219+'DAY12'!C219+'DAY13'!C219+'DAY14'!C219+'DAY15'!C219+'DAY16'!C219+'DAY17'!C219+'DAY18'!C219+'DAY19'!C219+'DAY20'!C219+'DAY21'!C219+'DAY22'!C219+'DAY23'!C219+'DAY24'!C219+'DAY25'!C219+'DAY26'!C219+'DAY27'!C219+'DAY28'!C219+'DAY29'!C219+'DAY30'!C219</f>
        <v>0</v>
      </c>
      <c r="D219" s="54">
        <f>'DAY1'!D219+'DAY2'!D219+'DAY3'!D219+'DAY4'!D219+'DAY5'!D219+'DAY6'!D219+'DAY7'!D219+'DAY8'!D219+'DAY9'!D219+'DAY10'!D219+'DAY11'!D219+'DAY12'!D219+'DAY13'!D219+'DAY14'!D219+'DAY15'!D219+'DAY16'!D219+'DAY17'!D219+'DAY18'!D219+'DAY19'!D219+'DAY20'!D219+'DAY21'!D219+'DAY22'!D219+'DAY23'!D219+'DAY24'!D219+'DAY25'!D219+'DAY26'!D219+'DAY27'!D219+'DAY28'!D219+'DAY29'!D219+'DAY30'!D219</f>
        <v>0</v>
      </c>
      <c r="E219" s="55">
        <f>'DAY1'!E219+'DAY2'!E219+'DAY3'!E219+'DAY4'!E219+'DAY5'!E219+'DAY6'!E219+'DAY7'!E219+'DAY8'!E219+'DAY9'!E219+'DAY10'!E219+'DAY11'!E219+'DAY12'!E219+'DAY13'!E219+'DAY14'!E219+'DAY15'!E219+'DAY16'!E219+'DAY17'!E219+'DAY18'!E219+'DAY19'!E219+'DAY20'!E219+'DAY21'!E219+'DAY22'!E219+'DAY23'!E219+'DAY24'!E219+'DAY25'!E219+'DAY26'!E219+'DAY27'!E219+'DAY28'!E219+'DAY29'!E219+'DAY30'!E219</f>
        <v>0</v>
      </c>
      <c r="F219" s="52">
        <f>'DAY1'!F219+'DAY2'!F219+'DAY3'!F219+'DAY4'!F219+'DAY5'!F219+'DAY6'!F219+'DAY7'!F219+'DAY8'!F219+'DAY9'!F219+'DAY10'!F219+'DAY11'!F219+'DAY12'!F219+'DAY13'!F219+'DAY14'!F219+'DAY15'!F219+'DAY16'!F219+'DAY17'!F219+'DAY18'!F219+'DAY19'!F219+'DAY20'!F219+'DAY21'!F219+'DAY22'!F219+'DAY23'!F219+'DAY24'!F219+'DAY25'!F219+'DAY26'!F219+'DAY27'!F219+'DAY28'!F219+'DAY29'!F219+'DAY30'!F219</f>
        <v>0</v>
      </c>
      <c r="G219" s="276">
        <f>'DAY1'!G219+'DAY2'!G219+'DAY3'!G219+'DAY4'!G219+'DAY5'!G219+'DAY6'!G219+'DAY7'!G219+'DAY8'!G219+'DAY9'!G219+'DAY10'!G219+'DAY11'!G219+'DAY12'!G219+'DAY13'!G219+'DAY14'!G219+'DAY15'!G219+'DAY16'!G219+'DAY17'!G219+'DAY18'!G219+'DAY19'!G219+'DAY20'!G219+'DAY21'!G219+'DAY22'!G219+'DAY23'!G219+'DAY24'!G219+'DAY25'!G219+'DAY26'!G219+'DAY27'!G219+'DAY28'!G219+'DAY29'!G219+'DAY30'!G219</f>
        <v>0</v>
      </c>
      <c r="H219" s="54">
        <f>+(Table134[[#This Row],[OPENING ]]+Table134[[#This Row],[RECEIPTS]]+Table134[[#This Row],[RETURNS]])-(Table134[[#This Row],[ISSUES]]+Table134[[#This Row],[EXCHANGED]]+Table134[[#This Row],[SALES]])</f>
        <v>0</v>
      </c>
      <c r="I219" s="53">
        <v>0</v>
      </c>
      <c r="J219" s="58">
        <f>+Table134[[#This Row],[PHYSICAL]]-Table134[[#This Row],[THEORETICAL]]</f>
        <v>0</v>
      </c>
      <c r="K219" s="53">
        <f>+Table134[[#This Row],[RECEIPTS]]</f>
        <v>0</v>
      </c>
      <c r="L219" s="54">
        <f>+Table134[[#This Row],[RETURNS]]</f>
        <v>0</v>
      </c>
      <c r="M219" s="55">
        <f>+Table134[[#This Row],[EXCHANGED]]</f>
        <v>0</v>
      </c>
      <c r="N219" s="52">
        <f>+Table134[[#This Row],[SALES]]</f>
        <v>0</v>
      </c>
      <c r="O219" s="276">
        <f>+Table134[[#This Row],[ISSUES]]</f>
        <v>0</v>
      </c>
      <c r="P219" s="53">
        <f>Table134[[#This Row],[RECEIPTS TO]]/30</f>
        <v>0</v>
      </c>
      <c r="Q219" s="54">
        <f>+Table134[[#This Row],[RETURNS ]]/30</f>
        <v>0</v>
      </c>
      <c r="R219" s="55">
        <f>+Table134[[#This Row],[EXCHANGED TO]]/30</f>
        <v>0</v>
      </c>
      <c r="S219" s="52">
        <f>+Table134[[#This Row],[SALES TO]]/30</f>
        <v>0</v>
      </c>
      <c r="T219" s="276">
        <f>+Table134[[#This Row],[ISSUES TO]]/30</f>
        <v>0</v>
      </c>
      <c r="U219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20" spans="1:21" x14ac:dyDescent="0.25">
      <c r="A220" s="95" t="s">
        <v>58</v>
      </c>
      <c r="B220" s="52">
        <f>'DAY1'!H220</f>
        <v>0</v>
      </c>
      <c r="C220" s="53">
        <f>'DAY1'!C220+'DAY2'!C220+'DAY3'!C220+'DAY4'!C220+'DAY5'!C220+'DAY6'!C220+'DAY7'!C220+'DAY8'!C220+'DAY9'!C220+'DAY10'!C220+'DAY11'!C220+'DAY12'!C220+'DAY13'!C220+'DAY14'!C220+'DAY15'!C220+'DAY16'!C220+'DAY17'!C220+'DAY18'!C220+'DAY19'!C220+'DAY20'!C220+'DAY21'!C220+'DAY22'!C220+'DAY23'!C220+'DAY24'!C220+'DAY25'!C220+'DAY26'!C220+'DAY27'!C220+'DAY28'!C220+'DAY29'!C220+'DAY30'!C220</f>
        <v>0</v>
      </c>
      <c r="D220" s="54">
        <f>'DAY1'!D220+'DAY2'!D220+'DAY3'!D220+'DAY4'!D220+'DAY5'!D220+'DAY6'!D220+'DAY7'!D220+'DAY8'!D220+'DAY9'!D220+'DAY10'!D220+'DAY11'!D220+'DAY12'!D220+'DAY13'!D220+'DAY14'!D220+'DAY15'!D220+'DAY16'!D220+'DAY17'!D220+'DAY18'!D220+'DAY19'!D220+'DAY20'!D220+'DAY21'!D220+'DAY22'!D220+'DAY23'!D220+'DAY24'!D220+'DAY25'!D220+'DAY26'!D220+'DAY27'!D220+'DAY28'!D220+'DAY29'!D220+'DAY30'!D220</f>
        <v>0</v>
      </c>
      <c r="E220" s="55">
        <f>'DAY1'!E220+'DAY2'!E220+'DAY3'!E220+'DAY4'!E220+'DAY5'!E220+'DAY6'!E220+'DAY7'!E220+'DAY8'!E220+'DAY9'!E220+'DAY10'!E220+'DAY11'!E220+'DAY12'!E220+'DAY13'!E220+'DAY14'!E220+'DAY15'!E220+'DAY16'!E220+'DAY17'!E220+'DAY18'!E220+'DAY19'!E220+'DAY20'!E220+'DAY21'!E220+'DAY22'!E220+'DAY23'!E220+'DAY24'!E220+'DAY25'!E220+'DAY26'!E220+'DAY27'!E220+'DAY28'!E220+'DAY29'!E220+'DAY30'!E220</f>
        <v>0</v>
      </c>
      <c r="F220" s="52">
        <f>'DAY1'!F220+'DAY2'!F220+'DAY3'!F220+'DAY4'!F220+'DAY5'!F220+'DAY6'!F220+'DAY7'!F220+'DAY8'!F220+'DAY9'!F220+'DAY10'!F220+'DAY11'!F220+'DAY12'!F220+'DAY13'!F220+'DAY14'!F220+'DAY15'!F220+'DAY16'!F220+'DAY17'!F220+'DAY18'!F220+'DAY19'!F220+'DAY20'!F220+'DAY21'!F220+'DAY22'!F220+'DAY23'!F220+'DAY24'!F220+'DAY25'!F220+'DAY26'!F220+'DAY27'!F220+'DAY28'!F220+'DAY29'!F220+'DAY30'!F220</f>
        <v>0</v>
      </c>
      <c r="G220" s="276">
        <f>'DAY1'!G220+'DAY2'!G220+'DAY3'!G220+'DAY4'!G220+'DAY5'!G220+'DAY6'!G220+'DAY7'!G220+'DAY8'!G220+'DAY9'!G220+'DAY10'!G220+'DAY11'!G220+'DAY12'!G220+'DAY13'!G220+'DAY14'!G220+'DAY15'!G220+'DAY16'!G220+'DAY17'!G220+'DAY18'!G220+'DAY19'!G220+'DAY20'!G220+'DAY21'!G220+'DAY22'!G220+'DAY23'!G220+'DAY24'!G220+'DAY25'!G220+'DAY26'!G220+'DAY27'!G220+'DAY28'!G220+'DAY29'!G220+'DAY30'!G220</f>
        <v>0</v>
      </c>
      <c r="H220" s="54">
        <f>+(Table134[[#This Row],[OPENING ]]+Table134[[#This Row],[RECEIPTS]]+Table134[[#This Row],[RETURNS]])-(Table134[[#This Row],[ISSUES]]+Table134[[#This Row],[EXCHANGED]]+Table134[[#This Row],[SALES]])</f>
        <v>0</v>
      </c>
      <c r="I220" s="53">
        <v>0</v>
      </c>
      <c r="J220" s="58">
        <f>+Table134[[#This Row],[PHYSICAL]]-Table134[[#This Row],[THEORETICAL]]</f>
        <v>0</v>
      </c>
      <c r="K220" s="53">
        <f>+Table134[[#This Row],[RECEIPTS]]</f>
        <v>0</v>
      </c>
      <c r="L220" s="54">
        <f>+Table134[[#This Row],[RETURNS]]</f>
        <v>0</v>
      </c>
      <c r="M220" s="55">
        <f>+Table134[[#This Row],[EXCHANGED]]</f>
        <v>0</v>
      </c>
      <c r="N220" s="52">
        <f>+Table134[[#This Row],[SALES]]</f>
        <v>0</v>
      </c>
      <c r="O220" s="276">
        <f>+Table134[[#This Row],[ISSUES]]</f>
        <v>0</v>
      </c>
      <c r="P220" s="53">
        <f>Table134[[#This Row],[RECEIPTS TO]]/30</f>
        <v>0</v>
      </c>
      <c r="Q220" s="54">
        <f>+Table134[[#This Row],[RETURNS ]]/30</f>
        <v>0</v>
      </c>
      <c r="R220" s="55">
        <f>+Table134[[#This Row],[EXCHANGED TO]]/30</f>
        <v>0</v>
      </c>
      <c r="S220" s="52">
        <f>+Table134[[#This Row],[SALES TO]]/30</f>
        <v>0</v>
      </c>
      <c r="T220" s="276">
        <f>+Table134[[#This Row],[ISSUES TO]]/30</f>
        <v>0</v>
      </c>
      <c r="U220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21" spans="1:21" x14ac:dyDescent="0.25">
      <c r="A221" s="95" t="s">
        <v>59</v>
      </c>
      <c r="B221" s="52">
        <f>'DAY1'!H221</f>
        <v>525</v>
      </c>
      <c r="C221" s="53">
        <f>'DAY1'!C221+'DAY2'!C221+'DAY3'!C221+'DAY4'!C221+'DAY5'!C221+'DAY6'!C221+'DAY7'!C221+'DAY8'!C221+'DAY9'!C221+'DAY10'!C221+'DAY11'!C221+'DAY12'!C221+'DAY13'!C221+'DAY14'!C221+'DAY15'!C221+'DAY16'!C221+'DAY17'!C221+'DAY18'!C221+'DAY19'!C221+'DAY20'!C221+'DAY21'!C221+'DAY22'!C221+'DAY23'!C221+'DAY24'!C221+'DAY25'!C221+'DAY26'!C221+'DAY27'!C221+'DAY28'!C221+'DAY29'!C221+'DAY30'!C221</f>
        <v>1075</v>
      </c>
      <c r="D221" s="54">
        <f>'DAY1'!D221+'DAY2'!D221+'DAY3'!D221+'DAY4'!D221+'DAY5'!D221+'DAY6'!D221+'DAY7'!D221+'DAY8'!D221+'DAY9'!D221+'DAY10'!D221+'DAY11'!D221+'DAY12'!D221+'DAY13'!D221+'DAY14'!D221+'DAY15'!D221+'DAY16'!D221+'DAY17'!D221+'DAY18'!D221+'DAY19'!D221+'DAY20'!D221+'DAY21'!D221+'DAY22'!D221+'DAY23'!D221+'DAY24'!D221+'DAY25'!D221+'DAY26'!D221+'DAY27'!D221+'DAY28'!D221+'DAY29'!D221+'DAY30'!D221</f>
        <v>0</v>
      </c>
      <c r="E221" s="55">
        <f>'DAY1'!E221+'DAY2'!E221+'DAY3'!E221+'DAY4'!E221+'DAY5'!E221+'DAY6'!E221+'DAY7'!E221+'DAY8'!E221+'DAY9'!E221+'DAY10'!E221+'DAY11'!E221+'DAY12'!E221+'DAY13'!E221+'DAY14'!E221+'DAY15'!E221+'DAY16'!E221+'DAY17'!E221+'DAY18'!E221+'DAY19'!E221+'DAY20'!E221+'DAY21'!E221+'DAY22'!E221+'DAY23'!E221+'DAY24'!E221+'DAY25'!E221+'DAY26'!E221+'DAY27'!E221+'DAY28'!E221+'DAY29'!E221+'DAY30'!E221</f>
        <v>0</v>
      </c>
      <c r="F221" s="52">
        <f>'DAY1'!F221+'DAY2'!F221+'DAY3'!F221+'DAY4'!F221+'DAY5'!F221+'DAY6'!F221+'DAY7'!F221+'DAY8'!F221+'DAY9'!F221+'DAY10'!F221+'DAY11'!F221+'DAY12'!F221+'DAY13'!F221+'DAY14'!F221+'DAY15'!F221+'DAY16'!F221+'DAY17'!F221+'DAY18'!F221+'DAY19'!F221+'DAY20'!F221+'DAY21'!F221+'DAY22'!F221+'DAY23'!F221+'DAY24'!F221+'DAY25'!F221+'DAY26'!F221+'DAY27'!F221+'DAY28'!F221+'DAY29'!F221+'DAY30'!F221</f>
        <v>0</v>
      </c>
      <c r="G221" s="276">
        <f>'DAY1'!G221+'DAY2'!G221+'DAY3'!G221+'DAY4'!G221+'DAY5'!G221+'DAY6'!G221+'DAY7'!G221+'DAY8'!G221+'DAY9'!G221+'DAY10'!G221+'DAY11'!G221+'DAY12'!G221+'DAY13'!G221+'DAY14'!G221+'DAY15'!G221+'DAY16'!G221+'DAY17'!G221+'DAY18'!G221+'DAY19'!G221+'DAY20'!G221+'DAY21'!G221+'DAY22'!G221+'DAY23'!G221+'DAY24'!G221+'DAY25'!G221+'DAY26'!G221+'DAY27'!G221+'DAY28'!G221+'DAY29'!G221+'DAY30'!G221</f>
        <v>1225</v>
      </c>
      <c r="H221" s="54">
        <f>+(Table134[[#This Row],[OPENING ]]+Table134[[#This Row],[RECEIPTS]]+Table134[[#This Row],[RETURNS]])-(Table134[[#This Row],[ISSUES]]+Table134[[#This Row],[EXCHANGED]]+Table134[[#This Row],[SALES]])</f>
        <v>375</v>
      </c>
      <c r="I221" s="53">
        <v>0</v>
      </c>
      <c r="J221" s="58">
        <f>+Table134[[#This Row],[PHYSICAL]]-Table134[[#This Row],[THEORETICAL]]</f>
        <v>-375</v>
      </c>
      <c r="K221" s="53">
        <f>+Table134[[#This Row],[RECEIPTS]]</f>
        <v>1075</v>
      </c>
      <c r="L221" s="54">
        <f>+Table134[[#This Row],[RETURNS]]</f>
        <v>0</v>
      </c>
      <c r="M221" s="55">
        <f>+Table134[[#This Row],[EXCHANGED]]</f>
        <v>0</v>
      </c>
      <c r="N221" s="52">
        <f>+Table134[[#This Row],[SALES]]</f>
        <v>0</v>
      </c>
      <c r="O221" s="276">
        <f>+Table134[[#This Row],[ISSUES]]</f>
        <v>1225</v>
      </c>
      <c r="P221" s="53">
        <f>Table134[[#This Row],[RECEIPTS TO]]/30</f>
        <v>35.833333333333336</v>
      </c>
      <c r="Q221" s="54">
        <f>+Table134[[#This Row],[RETURNS ]]/30</f>
        <v>0</v>
      </c>
      <c r="R221" s="55">
        <f>+Table134[[#This Row],[EXCHANGED TO]]/30</f>
        <v>0</v>
      </c>
      <c r="S221" s="52">
        <f>+Table134[[#This Row],[SALES TO]]/30</f>
        <v>0</v>
      </c>
      <c r="T221" s="276">
        <f>+Table134[[#This Row],[ISSUES TO]]/30</f>
        <v>40.833333333333336</v>
      </c>
      <c r="U221" s="62">
        <f>IFERROR(Table134[[#This Row],[THEORETICAL]]/(Table134[[#This Row],[AVE RECEIPTS]]+Table134[[#This Row],[AVE RETURNS]]+Table134[[#This Row],[AVE EXCHANGED]]+Table134[[#This Row],[AVE SALES]]+Table134[[#This Row],[AVE ISSUES]]),0)</f>
        <v>4.8913043478260869</v>
      </c>
    </row>
    <row r="222" spans="1:21" x14ac:dyDescent="0.25">
      <c r="A222" s="95" t="s">
        <v>60</v>
      </c>
      <c r="B222" s="52">
        <f>'DAY1'!H222</f>
        <v>0</v>
      </c>
      <c r="C222" s="53">
        <f>'DAY1'!C222+'DAY2'!C222+'DAY3'!C222+'DAY4'!C222+'DAY5'!C222+'DAY6'!C222+'DAY7'!C222+'DAY8'!C222+'DAY9'!C222+'DAY10'!C222+'DAY11'!C222+'DAY12'!C222+'DAY13'!C222+'DAY14'!C222+'DAY15'!C222+'DAY16'!C222+'DAY17'!C222+'DAY18'!C222+'DAY19'!C222+'DAY20'!C222+'DAY21'!C222+'DAY22'!C222+'DAY23'!C222+'DAY24'!C222+'DAY25'!C222+'DAY26'!C222+'DAY27'!C222+'DAY28'!C222+'DAY29'!C222+'DAY30'!C222</f>
        <v>0</v>
      </c>
      <c r="D222" s="54">
        <f>'DAY1'!D222+'DAY2'!D222+'DAY3'!D222+'DAY4'!D222+'DAY5'!D222+'DAY6'!D222+'DAY7'!D222+'DAY8'!D222+'DAY9'!D222+'DAY10'!D222+'DAY11'!D222+'DAY12'!D222+'DAY13'!D222+'DAY14'!D222+'DAY15'!D222+'DAY16'!D222+'DAY17'!D222+'DAY18'!D222+'DAY19'!D222+'DAY20'!D222+'DAY21'!D222+'DAY22'!D222+'DAY23'!D222+'DAY24'!D222+'DAY25'!D222+'DAY26'!D222+'DAY27'!D222+'DAY28'!D222+'DAY29'!D222+'DAY30'!D222</f>
        <v>0</v>
      </c>
      <c r="E222" s="55">
        <f>'DAY1'!E222+'DAY2'!E222+'DAY3'!E222+'DAY4'!E222+'DAY5'!E222+'DAY6'!E222+'DAY7'!E222+'DAY8'!E222+'DAY9'!E222+'DAY10'!E222+'DAY11'!E222+'DAY12'!E222+'DAY13'!E222+'DAY14'!E222+'DAY15'!E222+'DAY16'!E222+'DAY17'!E222+'DAY18'!E222+'DAY19'!E222+'DAY20'!E222+'DAY21'!E222+'DAY22'!E222+'DAY23'!E222+'DAY24'!E222+'DAY25'!E222+'DAY26'!E222+'DAY27'!E222+'DAY28'!E222+'DAY29'!E222+'DAY30'!E222</f>
        <v>0</v>
      </c>
      <c r="F222" s="52">
        <f>'DAY1'!F222+'DAY2'!F222+'DAY3'!F222+'DAY4'!F222+'DAY5'!F222+'DAY6'!F222+'DAY7'!F222+'DAY8'!F222+'DAY9'!F222+'DAY10'!F222+'DAY11'!F222+'DAY12'!F222+'DAY13'!F222+'DAY14'!F222+'DAY15'!F222+'DAY16'!F222+'DAY17'!F222+'DAY18'!F222+'DAY19'!F222+'DAY20'!F222+'DAY21'!F222+'DAY22'!F222+'DAY23'!F222+'DAY24'!F222+'DAY25'!F222+'DAY26'!F222+'DAY27'!F222+'DAY28'!F222+'DAY29'!F222+'DAY30'!F222</f>
        <v>0</v>
      </c>
      <c r="G222" s="276">
        <f>'DAY1'!G222+'DAY2'!G222+'DAY3'!G222+'DAY4'!G222+'DAY5'!G222+'DAY6'!G222+'DAY7'!G222+'DAY8'!G222+'DAY9'!G222+'DAY10'!G222+'DAY11'!G222+'DAY12'!G222+'DAY13'!G222+'DAY14'!G222+'DAY15'!G222+'DAY16'!G222+'DAY17'!G222+'DAY18'!G222+'DAY19'!G222+'DAY20'!G222+'DAY21'!G222+'DAY22'!G222+'DAY23'!G222+'DAY24'!G222+'DAY25'!G222+'DAY26'!G222+'DAY27'!G222+'DAY28'!G222+'DAY29'!G222+'DAY30'!G222</f>
        <v>0</v>
      </c>
      <c r="H222" s="54">
        <f>+(Table134[[#This Row],[OPENING ]]+Table134[[#This Row],[RECEIPTS]]+Table134[[#This Row],[RETURNS]])-(Table134[[#This Row],[ISSUES]]+Table134[[#This Row],[EXCHANGED]]+Table134[[#This Row],[SALES]])</f>
        <v>0</v>
      </c>
      <c r="I222" s="53">
        <v>0</v>
      </c>
      <c r="J222" s="58">
        <f>+Table134[[#This Row],[PHYSICAL]]-Table134[[#This Row],[THEORETICAL]]</f>
        <v>0</v>
      </c>
      <c r="K222" s="53">
        <f>+Table134[[#This Row],[RECEIPTS]]</f>
        <v>0</v>
      </c>
      <c r="L222" s="54">
        <f>+Table134[[#This Row],[RETURNS]]</f>
        <v>0</v>
      </c>
      <c r="M222" s="55">
        <f>+Table134[[#This Row],[EXCHANGED]]</f>
        <v>0</v>
      </c>
      <c r="N222" s="52">
        <f>+Table134[[#This Row],[SALES]]</f>
        <v>0</v>
      </c>
      <c r="O222" s="276">
        <f>+Table134[[#This Row],[ISSUES]]</f>
        <v>0</v>
      </c>
      <c r="P222" s="53">
        <f>Table134[[#This Row],[RECEIPTS TO]]/30</f>
        <v>0</v>
      </c>
      <c r="Q222" s="54">
        <f>+Table134[[#This Row],[RETURNS ]]/30</f>
        <v>0</v>
      </c>
      <c r="R222" s="55">
        <f>+Table134[[#This Row],[EXCHANGED TO]]/30</f>
        <v>0</v>
      </c>
      <c r="S222" s="52">
        <f>+Table134[[#This Row],[SALES TO]]/30</f>
        <v>0</v>
      </c>
      <c r="T222" s="276">
        <f>+Table134[[#This Row],[ISSUES TO]]/30</f>
        <v>0</v>
      </c>
      <c r="U222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23" spans="1:21" x14ac:dyDescent="0.25">
      <c r="A223" s="95" t="s">
        <v>61</v>
      </c>
      <c r="B223" s="52">
        <f>'DAY1'!H223</f>
        <v>0</v>
      </c>
      <c r="C223" s="53">
        <f>'DAY1'!C223+'DAY2'!C223+'DAY3'!C223+'DAY4'!C223+'DAY5'!C223+'DAY6'!C223+'DAY7'!C223+'DAY8'!C223+'DAY9'!C223+'DAY10'!C223+'DAY11'!C223+'DAY12'!C223+'DAY13'!C223+'DAY14'!C223+'DAY15'!C223+'DAY16'!C223+'DAY17'!C223+'DAY18'!C223+'DAY19'!C223+'DAY20'!C223+'DAY21'!C223+'DAY22'!C223+'DAY23'!C223+'DAY24'!C223+'DAY25'!C223+'DAY26'!C223+'DAY27'!C223+'DAY28'!C223+'DAY29'!C223+'DAY30'!C223</f>
        <v>0</v>
      </c>
      <c r="D223" s="54">
        <f>'DAY1'!D223+'DAY2'!D223+'DAY3'!D223+'DAY4'!D223+'DAY5'!D223+'DAY6'!D223+'DAY7'!D223+'DAY8'!D223+'DAY9'!D223+'DAY10'!D223+'DAY11'!D223+'DAY12'!D223+'DAY13'!D223+'DAY14'!D223+'DAY15'!D223+'DAY16'!D223+'DAY17'!D223+'DAY18'!D223+'DAY19'!D223+'DAY20'!D223+'DAY21'!D223+'DAY22'!D223+'DAY23'!D223+'DAY24'!D223+'DAY25'!D223+'DAY26'!D223+'DAY27'!D223+'DAY28'!D223+'DAY29'!D223+'DAY30'!D223</f>
        <v>0</v>
      </c>
      <c r="E223" s="55">
        <f>'DAY1'!E223+'DAY2'!E223+'DAY3'!E223+'DAY4'!E223+'DAY5'!E223+'DAY6'!E223+'DAY7'!E223+'DAY8'!E223+'DAY9'!E223+'DAY10'!E223+'DAY11'!E223+'DAY12'!E223+'DAY13'!E223+'DAY14'!E223+'DAY15'!E223+'DAY16'!E223+'DAY17'!E223+'DAY18'!E223+'DAY19'!E223+'DAY20'!E223+'DAY21'!E223+'DAY22'!E223+'DAY23'!E223+'DAY24'!E223+'DAY25'!E223+'DAY26'!E223+'DAY27'!E223+'DAY28'!E223+'DAY29'!E223+'DAY30'!E223</f>
        <v>0</v>
      </c>
      <c r="F223" s="52">
        <f>'DAY1'!F223+'DAY2'!F223+'DAY3'!F223+'DAY4'!F223+'DAY5'!F223+'DAY6'!F223+'DAY7'!F223+'DAY8'!F223+'DAY9'!F223+'DAY10'!F223+'DAY11'!F223+'DAY12'!F223+'DAY13'!F223+'DAY14'!F223+'DAY15'!F223+'DAY16'!F223+'DAY17'!F223+'DAY18'!F223+'DAY19'!F223+'DAY20'!F223+'DAY21'!F223+'DAY22'!F223+'DAY23'!F223+'DAY24'!F223+'DAY25'!F223+'DAY26'!F223+'DAY27'!F223+'DAY28'!F223+'DAY29'!F223+'DAY30'!F223</f>
        <v>0</v>
      </c>
      <c r="G223" s="276">
        <f>'DAY1'!G223+'DAY2'!G223+'DAY3'!G223+'DAY4'!G223+'DAY5'!G223+'DAY6'!G223+'DAY7'!G223+'DAY8'!G223+'DAY9'!G223+'DAY10'!G223+'DAY11'!G223+'DAY12'!G223+'DAY13'!G223+'DAY14'!G223+'DAY15'!G223+'DAY16'!G223+'DAY17'!G223+'DAY18'!G223+'DAY19'!G223+'DAY20'!G223+'DAY21'!G223+'DAY22'!G223+'DAY23'!G223+'DAY24'!G223+'DAY25'!G223+'DAY26'!G223+'DAY27'!G223+'DAY28'!G223+'DAY29'!G223+'DAY30'!G223</f>
        <v>0</v>
      </c>
      <c r="H223" s="54">
        <f>+(Table134[[#This Row],[OPENING ]]+Table134[[#This Row],[RECEIPTS]]+Table134[[#This Row],[RETURNS]])-(Table134[[#This Row],[ISSUES]]+Table134[[#This Row],[EXCHANGED]]+Table134[[#This Row],[SALES]])</f>
        <v>0</v>
      </c>
      <c r="I223" s="53">
        <v>0</v>
      </c>
      <c r="J223" s="58">
        <f>+Table134[[#This Row],[PHYSICAL]]-Table134[[#This Row],[THEORETICAL]]</f>
        <v>0</v>
      </c>
      <c r="K223" s="53">
        <f>+Table134[[#This Row],[RECEIPTS]]</f>
        <v>0</v>
      </c>
      <c r="L223" s="54">
        <f>+Table134[[#This Row],[RETURNS]]</f>
        <v>0</v>
      </c>
      <c r="M223" s="55">
        <f>+Table134[[#This Row],[EXCHANGED]]</f>
        <v>0</v>
      </c>
      <c r="N223" s="52">
        <f>+Table134[[#This Row],[SALES]]</f>
        <v>0</v>
      </c>
      <c r="O223" s="276">
        <f>+Table134[[#This Row],[ISSUES]]</f>
        <v>0</v>
      </c>
      <c r="P223" s="53">
        <f>Table134[[#This Row],[RECEIPTS TO]]/30</f>
        <v>0</v>
      </c>
      <c r="Q223" s="54">
        <f>+Table134[[#This Row],[RETURNS ]]/30</f>
        <v>0</v>
      </c>
      <c r="R223" s="55">
        <f>+Table134[[#This Row],[EXCHANGED TO]]/30</f>
        <v>0</v>
      </c>
      <c r="S223" s="52">
        <f>+Table134[[#This Row],[SALES TO]]/30</f>
        <v>0</v>
      </c>
      <c r="T223" s="276">
        <f>+Table134[[#This Row],[ISSUES TO]]/30</f>
        <v>0</v>
      </c>
      <c r="U223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24" spans="1:21" x14ac:dyDescent="0.25">
      <c r="A224" s="95" t="s">
        <v>241</v>
      </c>
      <c r="B224" s="52">
        <f>'DAY1'!H224</f>
        <v>1200</v>
      </c>
      <c r="C224" s="53">
        <f>'DAY1'!C224+'DAY2'!C224+'DAY3'!C224+'DAY4'!C224+'DAY5'!C224+'DAY6'!C224+'DAY7'!C224+'DAY8'!C224+'DAY9'!C224+'DAY10'!C224+'DAY11'!C224+'DAY12'!C224+'DAY13'!C224+'DAY14'!C224+'DAY15'!C224+'DAY16'!C224+'DAY17'!C224+'DAY18'!C224+'DAY19'!C224+'DAY20'!C224+'DAY21'!C224+'DAY22'!C224+'DAY23'!C224+'DAY24'!C224+'DAY25'!C224+'DAY26'!C224+'DAY27'!C224+'DAY28'!C224+'DAY29'!C224+'DAY30'!C224</f>
        <v>0</v>
      </c>
      <c r="D224" s="54">
        <f>'DAY1'!D224+'DAY2'!D224+'DAY3'!D224+'DAY4'!D224+'DAY5'!D224+'DAY6'!D224+'DAY7'!D224+'DAY8'!D224+'DAY9'!D224+'DAY10'!D224+'DAY11'!D224+'DAY12'!D224+'DAY13'!D224+'DAY14'!D224+'DAY15'!D224+'DAY16'!D224+'DAY17'!D224+'DAY18'!D224+'DAY19'!D224+'DAY20'!D224+'DAY21'!D224+'DAY22'!D224+'DAY23'!D224+'DAY24'!D224+'DAY25'!D224+'DAY26'!D224+'DAY27'!D224+'DAY28'!D224+'DAY29'!D224+'DAY30'!D224</f>
        <v>0</v>
      </c>
      <c r="E224" s="55">
        <f>'DAY1'!E224+'DAY2'!E224+'DAY3'!E224+'DAY4'!E224+'DAY5'!E224+'DAY6'!E224+'DAY7'!E224+'DAY8'!E224+'DAY9'!E224+'DAY10'!E224+'DAY11'!E224+'DAY12'!E224+'DAY13'!E224+'DAY14'!E224+'DAY15'!E224+'DAY16'!E224+'DAY17'!E224+'DAY18'!E224+'DAY19'!E224+'DAY20'!E224+'DAY21'!E224+'DAY22'!E224+'DAY23'!E224+'DAY24'!E224+'DAY25'!E224+'DAY26'!E224+'DAY27'!E224+'DAY28'!E224+'DAY29'!E224+'DAY30'!E224</f>
        <v>0</v>
      </c>
      <c r="F224" s="52">
        <f>'DAY1'!F224+'DAY2'!F224+'DAY3'!F224+'DAY4'!F224+'DAY5'!F224+'DAY6'!F224+'DAY7'!F224+'DAY8'!F224+'DAY9'!F224+'DAY10'!F224+'DAY11'!F224+'DAY12'!F224+'DAY13'!F224+'DAY14'!F224+'DAY15'!F224+'DAY16'!F224+'DAY17'!F224+'DAY18'!F224+'DAY19'!F224+'DAY20'!F224+'DAY21'!F224+'DAY22'!F224+'DAY23'!F224+'DAY24'!F224+'DAY25'!F224+'DAY26'!F224+'DAY27'!F224+'DAY28'!F224+'DAY29'!F224+'DAY30'!F224</f>
        <v>0</v>
      </c>
      <c r="G224" s="276">
        <f>'DAY1'!G224+'DAY2'!G224+'DAY3'!G224+'DAY4'!G224+'DAY5'!G224+'DAY6'!G224+'DAY7'!G224+'DAY8'!G224+'DAY9'!G224+'DAY10'!G224+'DAY11'!G224+'DAY12'!G224+'DAY13'!G224+'DAY14'!G224+'DAY15'!G224+'DAY16'!G224+'DAY17'!G224+'DAY18'!G224+'DAY19'!G224+'DAY20'!G224+'DAY21'!G224+'DAY22'!G224+'DAY23'!G224+'DAY24'!G224+'DAY25'!G224+'DAY26'!G224+'DAY27'!G224+'DAY28'!G224+'DAY29'!G224+'DAY30'!G224</f>
        <v>1200</v>
      </c>
      <c r="H224" s="54">
        <f>+(Table134[[#This Row],[OPENING ]]+Table134[[#This Row],[RECEIPTS]]+Table134[[#This Row],[RETURNS]])-(Table134[[#This Row],[ISSUES]]+Table134[[#This Row],[EXCHANGED]]+Table134[[#This Row],[SALES]])</f>
        <v>0</v>
      </c>
      <c r="I224" s="53">
        <v>0</v>
      </c>
      <c r="J224" s="58">
        <f>+Table134[[#This Row],[PHYSICAL]]-Table134[[#This Row],[THEORETICAL]]</f>
        <v>0</v>
      </c>
      <c r="K224" s="53">
        <f>+Table134[[#This Row],[RECEIPTS]]</f>
        <v>0</v>
      </c>
      <c r="L224" s="54">
        <f>+Table134[[#This Row],[RETURNS]]</f>
        <v>0</v>
      </c>
      <c r="M224" s="55">
        <f>+Table134[[#This Row],[EXCHANGED]]</f>
        <v>0</v>
      </c>
      <c r="N224" s="52">
        <f>+Table134[[#This Row],[SALES]]</f>
        <v>0</v>
      </c>
      <c r="O224" s="276">
        <f>+Table134[[#This Row],[ISSUES]]</f>
        <v>1200</v>
      </c>
      <c r="P224" s="53">
        <f>Table134[[#This Row],[RECEIPTS TO]]/30</f>
        <v>0</v>
      </c>
      <c r="Q224" s="54">
        <f>+Table134[[#This Row],[RETURNS ]]/30</f>
        <v>0</v>
      </c>
      <c r="R224" s="55">
        <f>+Table134[[#This Row],[EXCHANGED TO]]/30</f>
        <v>0</v>
      </c>
      <c r="S224" s="52">
        <f>+Table134[[#This Row],[SALES TO]]/30</f>
        <v>0</v>
      </c>
      <c r="T224" s="276">
        <f>+Table134[[#This Row],[ISSUES TO]]/30</f>
        <v>40</v>
      </c>
      <c r="U224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25" spans="1:21" x14ac:dyDescent="0.25">
      <c r="A225" s="95" t="s">
        <v>62</v>
      </c>
      <c r="B225" s="52">
        <f>'DAY1'!H225</f>
        <v>0</v>
      </c>
      <c r="C225" s="53">
        <f>'DAY1'!C225+'DAY2'!C225+'DAY3'!C225+'DAY4'!C225+'DAY5'!C225+'DAY6'!C225+'DAY7'!C225+'DAY8'!C225+'DAY9'!C225+'DAY10'!C225+'DAY11'!C225+'DAY12'!C225+'DAY13'!C225+'DAY14'!C225+'DAY15'!C225+'DAY16'!C225+'DAY17'!C225+'DAY18'!C225+'DAY19'!C225+'DAY20'!C225+'DAY21'!C225+'DAY22'!C225+'DAY23'!C225+'DAY24'!C225+'DAY25'!C225+'DAY26'!C225+'DAY27'!C225+'DAY28'!C225+'DAY29'!C225+'DAY30'!C225</f>
        <v>0</v>
      </c>
      <c r="D225" s="54">
        <f>'DAY1'!D225+'DAY2'!D225+'DAY3'!D225+'DAY4'!D225+'DAY5'!D225+'DAY6'!D225+'DAY7'!D225+'DAY8'!D225+'DAY9'!D225+'DAY10'!D225+'DAY11'!D225+'DAY12'!D225+'DAY13'!D225+'DAY14'!D225+'DAY15'!D225+'DAY16'!D225+'DAY17'!D225+'DAY18'!D225+'DAY19'!D225+'DAY20'!D225+'DAY21'!D225+'DAY22'!D225+'DAY23'!D225+'DAY24'!D225+'DAY25'!D225+'DAY26'!D225+'DAY27'!D225+'DAY28'!D225+'DAY29'!D225+'DAY30'!D225</f>
        <v>0</v>
      </c>
      <c r="E225" s="55">
        <f>'DAY1'!E225+'DAY2'!E225+'DAY3'!E225+'DAY4'!E225+'DAY5'!E225+'DAY6'!E225+'DAY7'!E225+'DAY8'!E225+'DAY9'!E225+'DAY10'!E225+'DAY11'!E225+'DAY12'!E225+'DAY13'!E225+'DAY14'!E225+'DAY15'!E225+'DAY16'!E225+'DAY17'!E225+'DAY18'!E225+'DAY19'!E225+'DAY20'!E225+'DAY21'!E225+'DAY22'!E225+'DAY23'!E225+'DAY24'!E225+'DAY25'!E225+'DAY26'!E225+'DAY27'!E225+'DAY28'!E225+'DAY29'!E225+'DAY30'!E225</f>
        <v>0</v>
      </c>
      <c r="F225" s="52">
        <f>'DAY1'!F225+'DAY2'!F225+'DAY3'!F225+'DAY4'!F225+'DAY5'!F225+'DAY6'!F225+'DAY7'!F225+'DAY8'!F225+'DAY9'!F225+'DAY10'!F225+'DAY11'!F225+'DAY12'!F225+'DAY13'!F225+'DAY14'!F225+'DAY15'!F225+'DAY16'!F225+'DAY17'!F225+'DAY18'!F225+'DAY19'!F225+'DAY20'!F225+'DAY21'!F225+'DAY22'!F225+'DAY23'!F225+'DAY24'!F225+'DAY25'!F225+'DAY26'!F225+'DAY27'!F225+'DAY28'!F225+'DAY29'!F225+'DAY30'!F225</f>
        <v>0</v>
      </c>
      <c r="G225" s="276">
        <f>'DAY1'!G225+'DAY2'!G225+'DAY3'!G225+'DAY4'!G225+'DAY5'!G225+'DAY6'!G225+'DAY7'!G225+'DAY8'!G225+'DAY9'!G225+'DAY10'!G225+'DAY11'!G225+'DAY12'!G225+'DAY13'!G225+'DAY14'!G225+'DAY15'!G225+'DAY16'!G225+'DAY17'!G225+'DAY18'!G225+'DAY19'!G225+'DAY20'!G225+'DAY21'!G225+'DAY22'!G225+'DAY23'!G225+'DAY24'!G225+'DAY25'!G225+'DAY26'!G225+'DAY27'!G225+'DAY28'!G225+'DAY29'!G225+'DAY30'!G225</f>
        <v>0</v>
      </c>
      <c r="H225" s="54">
        <f>+(Table134[[#This Row],[OPENING ]]+Table134[[#This Row],[RECEIPTS]]+Table134[[#This Row],[RETURNS]])-(Table134[[#This Row],[ISSUES]]+Table134[[#This Row],[EXCHANGED]]+Table134[[#This Row],[SALES]])</f>
        <v>0</v>
      </c>
      <c r="I225" s="53">
        <v>0</v>
      </c>
      <c r="J225" s="58">
        <f>+Table134[[#This Row],[PHYSICAL]]-Table134[[#This Row],[THEORETICAL]]</f>
        <v>0</v>
      </c>
      <c r="K225" s="53">
        <f>+Table134[[#This Row],[RECEIPTS]]</f>
        <v>0</v>
      </c>
      <c r="L225" s="54">
        <f>+Table134[[#This Row],[RETURNS]]</f>
        <v>0</v>
      </c>
      <c r="M225" s="55">
        <f>+Table134[[#This Row],[EXCHANGED]]</f>
        <v>0</v>
      </c>
      <c r="N225" s="52">
        <f>+Table134[[#This Row],[SALES]]</f>
        <v>0</v>
      </c>
      <c r="O225" s="276">
        <f>+Table134[[#This Row],[ISSUES]]</f>
        <v>0</v>
      </c>
      <c r="P225" s="53">
        <f>Table134[[#This Row],[RECEIPTS TO]]/30</f>
        <v>0</v>
      </c>
      <c r="Q225" s="54">
        <f>+Table134[[#This Row],[RETURNS ]]/30</f>
        <v>0</v>
      </c>
      <c r="R225" s="55">
        <f>+Table134[[#This Row],[EXCHANGED TO]]/30</f>
        <v>0</v>
      </c>
      <c r="S225" s="52">
        <f>+Table134[[#This Row],[SALES TO]]/30</f>
        <v>0</v>
      </c>
      <c r="T225" s="276">
        <f>+Table134[[#This Row],[ISSUES TO]]/30</f>
        <v>0</v>
      </c>
      <c r="U225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26" spans="1:21" x14ac:dyDescent="0.25">
      <c r="A226" s="95" t="s">
        <v>122</v>
      </c>
      <c r="B226" s="52">
        <f>'DAY1'!H226</f>
        <v>0</v>
      </c>
      <c r="C226" s="53">
        <f>'DAY1'!C226+'DAY2'!C226+'DAY3'!C226+'DAY4'!C226+'DAY5'!C226+'DAY6'!C226+'DAY7'!C226+'DAY8'!C226+'DAY9'!C226+'DAY10'!C226+'DAY11'!C226+'DAY12'!C226+'DAY13'!C226+'DAY14'!C226+'DAY15'!C226+'DAY16'!C226+'DAY17'!C226+'DAY18'!C226+'DAY19'!C226+'DAY20'!C226+'DAY21'!C226+'DAY22'!C226+'DAY23'!C226+'DAY24'!C226+'DAY25'!C226+'DAY26'!C226+'DAY27'!C226+'DAY28'!C226+'DAY29'!C226+'DAY30'!C226</f>
        <v>0</v>
      </c>
      <c r="D226" s="54">
        <f>'DAY1'!D226+'DAY2'!D226+'DAY3'!D226+'DAY4'!D226+'DAY5'!D226+'DAY6'!D226+'DAY7'!D226+'DAY8'!D226+'DAY9'!D226+'DAY10'!D226+'DAY11'!D226+'DAY12'!D226+'DAY13'!D226+'DAY14'!D226+'DAY15'!D226+'DAY16'!D226+'DAY17'!D226+'DAY18'!D226+'DAY19'!D226+'DAY20'!D226+'DAY21'!D226+'DAY22'!D226+'DAY23'!D226+'DAY24'!D226+'DAY25'!D226+'DAY26'!D226+'DAY27'!D226+'DAY28'!D226+'DAY29'!D226+'DAY30'!D226</f>
        <v>0</v>
      </c>
      <c r="E226" s="55">
        <f>'DAY1'!E226+'DAY2'!E226+'DAY3'!E226+'DAY4'!E226+'DAY5'!E226+'DAY6'!E226+'DAY7'!E226+'DAY8'!E226+'DAY9'!E226+'DAY10'!E226+'DAY11'!E226+'DAY12'!E226+'DAY13'!E226+'DAY14'!E226+'DAY15'!E226+'DAY16'!E226+'DAY17'!E226+'DAY18'!E226+'DAY19'!E226+'DAY20'!E226+'DAY21'!E226+'DAY22'!E226+'DAY23'!E226+'DAY24'!E226+'DAY25'!E226+'DAY26'!E226+'DAY27'!E226+'DAY28'!E226+'DAY29'!E226+'DAY30'!E226</f>
        <v>0</v>
      </c>
      <c r="F226" s="52">
        <f>'DAY1'!F226+'DAY2'!F226+'DAY3'!F226+'DAY4'!F226+'DAY5'!F226+'DAY6'!F226+'DAY7'!F226+'DAY8'!F226+'DAY9'!F226+'DAY10'!F226+'DAY11'!F226+'DAY12'!F226+'DAY13'!F226+'DAY14'!F226+'DAY15'!F226+'DAY16'!F226+'DAY17'!F226+'DAY18'!F226+'DAY19'!F226+'DAY20'!F226+'DAY21'!F226+'DAY22'!F226+'DAY23'!F226+'DAY24'!F226+'DAY25'!F226+'DAY26'!F226+'DAY27'!F226+'DAY28'!F226+'DAY29'!F226+'DAY30'!F226</f>
        <v>0</v>
      </c>
      <c r="G226" s="276">
        <f>'DAY1'!G226+'DAY2'!G226+'DAY3'!G226+'DAY4'!G226+'DAY5'!G226+'DAY6'!G226+'DAY7'!G226+'DAY8'!G226+'DAY9'!G226+'DAY10'!G226+'DAY11'!G226+'DAY12'!G226+'DAY13'!G226+'DAY14'!G226+'DAY15'!G226+'DAY16'!G226+'DAY17'!G226+'DAY18'!G226+'DAY19'!G226+'DAY20'!G226+'DAY21'!G226+'DAY22'!G226+'DAY23'!G226+'DAY24'!G226+'DAY25'!G226+'DAY26'!G226+'DAY27'!G226+'DAY28'!G226+'DAY29'!G226+'DAY30'!G226</f>
        <v>0</v>
      </c>
      <c r="H226" s="54">
        <f>+(Table134[[#This Row],[OPENING ]]+Table134[[#This Row],[RECEIPTS]]+Table134[[#This Row],[RETURNS]])-(Table134[[#This Row],[ISSUES]]+Table134[[#This Row],[EXCHANGED]]+Table134[[#This Row],[SALES]])</f>
        <v>0</v>
      </c>
      <c r="I226" s="53">
        <v>0</v>
      </c>
      <c r="J226" s="58">
        <f>+Table134[[#This Row],[PHYSICAL]]-Table134[[#This Row],[THEORETICAL]]</f>
        <v>0</v>
      </c>
      <c r="K226" s="53">
        <f>+Table134[[#This Row],[RECEIPTS]]</f>
        <v>0</v>
      </c>
      <c r="L226" s="54">
        <f>+Table134[[#This Row],[RETURNS]]</f>
        <v>0</v>
      </c>
      <c r="M226" s="55">
        <f>+Table134[[#This Row],[EXCHANGED]]</f>
        <v>0</v>
      </c>
      <c r="N226" s="52">
        <f>+Table134[[#This Row],[SALES]]</f>
        <v>0</v>
      </c>
      <c r="O226" s="276">
        <f>+Table134[[#This Row],[ISSUES]]</f>
        <v>0</v>
      </c>
      <c r="P226" s="53">
        <f>Table134[[#This Row],[RECEIPTS TO]]/30</f>
        <v>0</v>
      </c>
      <c r="Q226" s="54">
        <f>+Table134[[#This Row],[RETURNS ]]/30</f>
        <v>0</v>
      </c>
      <c r="R226" s="55">
        <f>+Table134[[#This Row],[EXCHANGED TO]]/30</f>
        <v>0</v>
      </c>
      <c r="S226" s="52">
        <f>+Table134[[#This Row],[SALES TO]]/30</f>
        <v>0</v>
      </c>
      <c r="T226" s="276">
        <f>+Table134[[#This Row],[ISSUES TO]]/30</f>
        <v>0</v>
      </c>
      <c r="U226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27" spans="1:21" x14ac:dyDescent="0.25">
      <c r="A227" s="95" t="s">
        <v>217</v>
      </c>
      <c r="B227" s="52">
        <f>'DAY1'!H227</f>
        <v>0</v>
      </c>
      <c r="C227" s="53">
        <f>'DAY1'!C227+'DAY2'!C227+'DAY3'!C227+'DAY4'!C227+'DAY5'!C227+'DAY6'!C227+'DAY7'!C227+'DAY8'!C227+'DAY9'!C227+'DAY10'!C227+'DAY11'!C227+'DAY12'!C227+'DAY13'!C227+'DAY14'!C227+'DAY15'!C227+'DAY16'!C227+'DAY17'!C227+'DAY18'!C227+'DAY19'!C227+'DAY20'!C227+'DAY21'!C227+'DAY22'!C227+'DAY23'!C227+'DAY24'!C227+'DAY25'!C227+'DAY26'!C227+'DAY27'!C227+'DAY28'!C227+'DAY29'!C227+'DAY30'!C227</f>
        <v>0</v>
      </c>
      <c r="D227" s="54">
        <f>'DAY1'!D227+'DAY2'!D227+'DAY3'!D227+'DAY4'!D227+'DAY5'!D227+'DAY6'!D227+'DAY7'!D227+'DAY8'!D227+'DAY9'!D227+'DAY10'!D227+'DAY11'!D227+'DAY12'!D227+'DAY13'!D227+'DAY14'!D227+'DAY15'!D227+'DAY16'!D227+'DAY17'!D227+'DAY18'!D227+'DAY19'!D227+'DAY20'!D227+'DAY21'!D227+'DAY22'!D227+'DAY23'!D227+'DAY24'!D227+'DAY25'!D227+'DAY26'!D227+'DAY27'!D227+'DAY28'!D227+'DAY29'!D227+'DAY30'!D227</f>
        <v>0</v>
      </c>
      <c r="E227" s="55">
        <f>'DAY1'!E227+'DAY2'!E227+'DAY3'!E227+'DAY4'!E227+'DAY5'!E227+'DAY6'!E227+'DAY7'!E227+'DAY8'!E227+'DAY9'!E227+'DAY10'!E227+'DAY11'!E227+'DAY12'!E227+'DAY13'!E227+'DAY14'!E227+'DAY15'!E227+'DAY16'!E227+'DAY17'!E227+'DAY18'!E227+'DAY19'!E227+'DAY20'!E227+'DAY21'!E227+'DAY22'!E227+'DAY23'!E227+'DAY24'!E227+'DAY25'!E227+'DAY26'!E227+'DAY27'!E227+'DAY28'!E227+'DAY29'!E227+'DAY30'!E227</f>
        <v>0</v>
      </c>
      <c r="F227" s="52">
        <f>'DAY1'!F227+'DAY2'!F227+'DAY3'!F227+'DAY4'!F227+'DAY5'!F227+'DAY6'!F227+'DAY7'!F227+'DAY8'!F227+'DAY9'!F227+'DAY10'!F227+'DAY11'!F227+'DAY12'!F227+'DAY13'!F227+'DAY14'!F227+'DAY15'!F227+'DAY16'!F227+'DAY17'!F227+'DAY18'!F227+'DAY19'!F227+'DAY20'!F227+'DAY21'!F227+'DAY22'!F227+'DAY23'!F227+'DAY24'!F227+'DAY25'!F227+'DAY26'!F227+'DAY27'!F227+'DAY28'!F227+'DAY29'!F227+'DAY30'!F227</f>
        <v>0</v>
      </c>
      <c r="G227" s="276">
        <f>'DAY1'!G227+'DAY2'!G227+'DAY3'!G227+'DAY4'!G227+'DAY5'!G227+'DAY6'!G227+'DAY7'!G227+'DAY8'!G227+'DAY9'!G227+'DAY10'!G227+'DAY11'!G227+'DAY12'!G227+'DAY13'!G227+'DAY14'!G227+'DAY15'!G227+'DAY16'!G227+'DAY17'!G227+'DAY18'!G227+'DAY19'!G227+'DAY20'!G227+'DAY21'!G227+'DAY22'!G227+'DAY23'!G227+'DAY24'!G227+'DAY25'!G227+'DAY26'!G227+'DAY27'!G227+'DAY28'!G227+'DAY29'!G227+'DAY30'!G227</f>
        <v>0</v>
      </c>
      <c r="H227" s="54">
        <f>+(Table134[[#This Row],[OPENING ]]+Table134[[#This Row],[RECEIPTS]]+Table134[[#This Row],[RETURNS]])-(Table134[[#This Row],[ISSUES]]+Table134[[#This Row],[EXCHANGED]]+Table134[[#This Row],[SALES]])</f>
        <v>0</v>
      </c>
      <c r="I227" s="53">
        <v>0</v>
      </c>
      <c r="J227" s="58">
        <f>+Table134[[#This Row],[PHYSICAL]]-Table134[[#This Row],[THEORETICAL]]</f>
        <v>0</v>
      </c>
      <c r="K227" s="53">
        <f>+Table134[[#This Row],[RECEIPTS]]</f>
        <v>0</v>
      </c>
      <c r="L227" s="54">
        <f>+Table134[[#This Row],[RETURNS]]</f>
        <v>0</v>
      </c>
      <c r="M227" s="55">
        <f>+Table134[[#This Row],[EXCHANGED]]</f>
        <v>0</v>
      </c>
      <c r="N227" s="52">
        <f>+Table134[[#This Row],[SALES]]</f>
        <v>0</v>
      </c>
      <c r="O227" s="276">
        <f>+Table134[[#This Row],[ISSUES]]</f>
        <v>0</v>
      </c>
      <c r="P227" s="53">
        <f>Table134[[#This Row],[RECEIPTS TO]]/30</f>
        <v>0</v>
      </c>
      <c r="Q227" s="54">
        <f>+Table134[[#This Row],[RETURNS ]]/30</f>
        <v>0</v>
      </c>
      <c r="R227" s="55">
        <f>+Table134[[#This Row],[EXCHANGED TO]]/30</f>
        <v>0</v>
      </c>
      <c r="S227" s="52">
        <f>+Table134[[#This Row],[SALES TO]]/30</f>
        <v>0</v>
      </c>
      <c r="T227" s="276">
        <f>+Table134[[#This Row],[ISSUES TO]]/30</f>
        <v>0</v>
      </c>
      <c r="U227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28" spans="1:21" x14ac:dyDescent="0.25">
      <c r="A228" s="95" t="s">
        <v>116</v>
      </c>
      <c r="B228" s="52">
        <f>'DAY1'!H228</f>
        <v>0</v>
      </c>
      <c r="C228" s="53">
        <f>'DAY1'!C228+'DAY2'!C228+'DAY3'!C228+'DAY4'!C228+'DAY5'!C228+'DAY6'!C228+'DAY7'!C228+'DAY8'!C228+'DAY9'!C228+'DAY10'!C228+'DAY11'!C228+'DAY12'!C228+'DAY13'!C228+'DAY14'!C228+'DAY15'!C228+'DAY16'!C228+'DAY17'!C228+'DAY18'!C228+'DAY19'!C228+'DAY20'!C228+'DAY21'!C228+'DAY22'!C228+'DAY23'!C228+'DAY24'!C228+'DAY25'!C228+'DAY26'!C228+'DAY27'!C228+'DAY28'!C228+'DAY29'!C228+'DAY30'!C228</f>
        <v>0</v>
      </c>
      <c r="D228" s="54">
        <f>'DAY1'!D228+'DAY2'!D228+'DAY3'!D228+'DAY4'!D228+'DAY5'!D228+'DAY6'!D228+'DAY7'!D228+'DAY8'!D228+'DAY9'!D228+'DAY10'!D228+'DAY11'!D228+'DAY12'!D228+'DAY13'!D228+'DAY14'!D228+'DAY15'!D228+'DAY16'!D228+'DAY17'!D228+'DAY18'!D228+'DAY19'!D228+'DAY20'!D228+'DAY21'!D228+'DAY22'!D228+'DAY23'!D228+'DAY24'!D228+'DAY25'!D228+'DAY26'!D228+'DAY27'!D228+'DAY28'!D228+'DAY29'!D228+'DAY30'!D228</f>
        <v>0</v>
      </c>
      <c r="E228" s="55">
        <f>'DAY1'!E228+'DAY2'!E228+'DAY3'!E228+'DAY4'!E228+'DAY5'!E228+'DAY6'!E228+'DAY7'!E228+'DAY8'!E228+'DAY9'!E228+'DAY10'!E228+'DAY11'!E228+'DAY12'!E228+'DAY13'!E228+'DAY14'!E228+'DAY15'!E228+'DAY16'!E228+'DAY17'!E228+'DAY18'!E228+'DAY19'!E228+'DAY20'!E228+'DAY21'!E228+'DAY22'!E228+'DAY23'!E228+'DAY24'!E228+'DAY25'!E228+'DAY26'!E228+'DAY27'!E228+'DAY28'!E228+'DAY29'!E228+'DAY30'!E228</f>
        <v>0</v>
      </c>
      <c r="F228" s="52">
        <f>'DAY1'!F228+'DAY2'!F228+'DAY3'!F228+'DAY4'!F228+'DAY5'!F228+'DAY6'!F228+'DAY7'!F228+'DAY8'!F228+'DAY9'!F228+'DAY10'!F228+'DAY11'!F228+'DAY12'!F228+'DAY13'!F228+'DAY14'!F228+'DAY15'!F228+'DAY16'!F228+'DAY17'!F228+'DAY18'!F228+'DAY19'!F228+'DAY20'!F228+'DAY21'!F228+'DAY22'!F228+'DAY23'!F228+'DAY24'!F228+'DAY25'!F228+'DAY26'!F228+'DAY27'!F228+'DAY28'!F228+'DAY29'!F228+'DAY30'!F228</f>
        <v>0</v>
      </c>
      <c r="G228" s="276">
        <f>'DAY1'!G228+'DAY2'!G228+'DAY3'!G228+'DAY4'!G228+'DAY5'!G228+'DAY6'!G228+'DAY7'!G228+'DAY8'!G228+'DAY9'!G228+'DAY10'!G228+'DAY11'!G228+'DAY12'!G228+'DAY13'!G228+'DAY14'!G228+'DAY15'!G228+'DAY16'!G228+'DAY17'!G228+'DAY18'!G228+'DAY19'!G228+'DAY20'!G228+'DAY21'!G228+'DAY22'!G228+'DAY23'!G228+'DAY24'!G228+'DAY25'!G228+'DAY26'!G228+'DAY27'!G228+'DAY28'!G228+'DAY29'!G228+'DAY30'!G228</f>
        <v>0</v>
      </c>
      <c r="H228" s="54">
        <f>+(Table134[[#This Row],[OPENING ]]+Table134[[#This Row],[RECEIPTS]]+Table134[[#This Row],[RETURNS]])-(Table134[[#This Row],[ISSUES]]+Table134[[#This Row],[EXCHANGED]]+Table134[[#This Row],[SALES]])</f>
        <v>0</v>
      </c>
      <c r="I228" s="53">
        <v>0</v>
      </c>
      <c r="J228" s="58">
        <f>+Table134[[#This Row],[PHYSICAL]]-Table134[[#This Row],[THEORETICAL]]</f>
        <v>0</v>
      </c>
      <c r="K228" s="53">
        <f>+Table134[[#This Row],[RECEIPTS]]</f>
        <v>0</v>
      </c>
      <c r="L228" s="54">
        <f>+Table134[[#This Row],[RETURNS]]</f>
        <v>0</v>
      </c>
      <c r="M228" s="55">
        <f>+Table134[[#This Row],[EXCHANGED]]</f>
        <v>0</v>
      </c>
      <c r="N228" s="52">
        <f>+Table134[[#This Row],[SALES]]</f>
        <v>0</v>
      </c>
      <c r="O228" s="276">
        <f>+Table134[[#This Row],[ISSUES]]</f>
        <v>0</v>
      </c>
      <c r="P228" s="53">
        <f>Table134[[#This Row],[RECEIPTS TO]]/30</f>
        <v>0</v>
      </c>
      <c r="Q228" s="54">
        <f>+Table134[[#This Row],[RETURNS ]]/30</f>
        <v>0</v>
      </c>
      <c r="R228" s="55">
        <f>+Table134[[#This Row],[EXCHANGED TO]]/30</f>
        <v>0</v>
      </c>
      <c r="S228" s="52">
        <f>+Table134[[#This Row],[SALES TO]]/30</f>
        <v>0</v>
      </c>
      <c r="T228" s="276">
        <f>+Table134[[#This Row],[ISSUES TO]]/30</f>
        <v>0</v>
      </c>
      <c r="U228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29" spans="1:21" x14ac:dyDescent="0.25">
      <c r="A229" s="95" t="s">
        <v>117</v>
      </c>
      <c r="B229" s="52">
        <f>'DAY1'!H229</f>
        <v>0</v>
      </c>
      <c r="C229" s="53">
        <f>'DAY1'!C229+'DAY2'!C229+'DAY3'!C229+'DAY4'!C229+'DAY5'!C229+'DAY6'!C229+'DAY7'!C229+'DAY8'!C229+'DAY9'!C229+'DAY10'!C229+'DAY11'!C229+'DAY12'!C229+'DAY13'!C229+'DAY14'!C229+'DAY15'!C229+'DAY16'!C229+'DAY17'!C229+'DAY18'!C229+'DAY19'!C229+'DAY20'!C229+'DAY21'!C229+'DAY22'!C229+'DAY23'!C229+'DAY24'!C229+'DAY25'!C229+'DAY26'!C229+'DAY27'!C229+'DAY28'!C229+'DAY29'!C229+'DAY30'!C229</f>
        <v>0</v>
      </c>
      <c r="D229" s="54">
        <f>'DAY1'!D229+'DAY2'!D229+'DAY3'!D229+'DAY4'!D229+'DAY5'!D229+'DAY6'!D229+'DAY7'!D229+'DAY8'!D229+'DAY9'!D229+'DAY10'!D229+'DAY11'!D229+'DAY12'!D229+'DAY13'!D229+'DAY14'!D229+'DAY15'!D229+'DAY16'!D229+'DAY17'!D229+'DAY18'!D229+'DAY19'!D229+'DAY20'!D229+'DAY21'!D229+'DAY22'!D229+'DAY23'!D229+'DAY24'!D229+'DAY25'!D229+'DAY26'!D229+'DAY27'!D229+'DAY28'!D229+'DAY29'!D229+'DAY30'!D229</f>
        <v>0</v>
      </c>
      <c r="E229" s="55">
        <f>'DAY1'!E229+'DAY2'!E229+'DAY3'!E229+'DAY4'!E229+'DAY5'!E229+'DAY6'!E229+'DAY7'!E229+'DAY8'!E229+'DAY9'!E229+'DAY10'!E229+'DAY11'!E229+'DAY12'!E229+'DAY13'!E229+'DAY14'!E229+'DAY15'!E229+'DAY16'!E229+'DAY17'!E229+'DAY18'!E229+'DAY19'!E229+'DAY20'!E229+'DAY21'!E229+'DAY22'!E229+'DAY23'!E229+'DAY24'!E229+'DAY25'!E229+'DAY26'!E229+'DAY27'!E229+'DAY28'!E229+'DAY29'!E229+'DAY30'!E229</f>
        <v>0</v>
      </c>
      <c r="F229" s="52">
        <f>'DAY1'!F229+'DAY2'!F229+'DAY3'!F229+'DAY4'!F229+'DAY5'!F229+'DAY6'!F229+'DAY7'!F229+'DAY8'!F229+'DAY9'!F229+'DAY10'!F229+'DAY11'!F229+'DAY12'!F229+'DAY13'!F229+'DAY14'!F229+'DAY15'!F229+'DAY16'!F229+'DAY17'!F229+'DAY18'!F229+'DAY19'!F229+'DAY20'!F229+'DAY21'!F229+'DAY22'!F229+'DAY23'!F229+'DAY24'!F229+'DAY25'!F229+'DAY26'!F229+'DAY27'!F229+'DAY28'!F229+'DAY29'!F229+'DAY30'!F229</f>
        <v>0</v>
      </c>
      <c r="G229" s="276">
        <f>'DAY1'!G229+'DAY2'!G229+'DAY3'!G229+'DAY4'!G229+'DAY5'!G229+'DAY6'!G229+'DAY7'!G229+'DAY8'!G229+'DAY9'!G229+'DAY10'!G229+'DAY11'!G229+'DAY12'!G229+'DAY13'!G229+'DAY14'!G229+'DAY15'!G229+'DAY16'!G229+'DAY17'!G229+'DAY18'!G229+'DAY19'!G229+'DAY20'!G229+'DAY21'!G229+'DAY22'!G229+'DAY23'!G229+'DAY24'!G229+'DAY25'!G229+'DAY26'!G229+'DAY27'!G229+'DAY28'!G229+'DAY29'!G229+'DAY30'!G229</f>
        <v>0</v>
      </c>
      <c r="H229" s="54">
        <f>+(Table134[[#This Row],[OPENING ]]+Table134[[#This Row],[RECEIPTS]]+Table134[[#This Row],[RETURNS]])-(Table134[[#This Row],[ISSUES]]+Table134[[#This Row],[EXCHANGED]]+Table134[[#This Row],[SALES]])</f>
        <v>0</v>
      </c>
      <c r="I229" s="53">
        <v>0</v>
      </c>
      <c r="J229" s="58">
        <f>+Table134[[#This Row],[PHYSICAL]]-Table134[[#This Row],[THEORETICAL]]</f>
        <v>0</v>
      </c>
      <c r="K229" s="53">
        <f>+Table134[[#This Row],[RECEIPTS]]</f>
        <v>0</v>
      </c>
      <c r="L229" s="54">
        <f>+Table134[[#This Row],[RETURNS]]</f>
        <v>0</v>
      </c>
      <c r="M229" s="55">
        <f>+Table134[[#This Row],[EXCHANGED]]</f>
        <v>0</v>
      </c>
      <c r="N229" s="52">
        <f>+Table134[[#This Row],[SALES]]</f>
        <v>0</v>
      </c>
      <c r="O229" s="276">
        <f>+Table134[[#This Row],[ISSUES]]</f>
        <v>0</v>
      </c>
      <c r="P229" s="53">
        <f>Table134[[#This Row],[RECEIPTS TO]]/30</f>
        <v>0</v>
      </c>
      <c r="Q229" s="54">
        <f>+Table134[[#This Row],[RETURNS ]]/30</f>
        <v>0</v>
      </c>
      <c r="R229" s="55">
        <f>+Table134[[#This Row],[EXCHANGED TO]]/30</f>
        <v>0</v>
      </c>
      <c r="S229" s="52">
        <f>+Table134[[#This Row],[SALES TO]]/30</f>
        <v>0</v>
      </c>
      <c r="T229" s="276">
        <f>+Table134[[#This Row],[ISSUES TO]]/30</f>
        <v>0</v>
      </c>
      <c r="U229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30" spans="1:21" x14ac:dyDescent="0.25">
      <c r="A230" s="95" t="s">
        <v>134</v>
      </c>
      <c r="B230" s="52">
        <f>'DAY1'!H230</f>
        <v>0</v>
      </c>
      <c r="C230" s="53">
        <f>'DAY1'!C230+'DAY2'!C230+'DAY3'!C230+'DAY4'!C230+'DAY5'!C230+'DAY6'!C230+'DAY7'!C230+'DAY8'!C230+'DAY9'!C230+'DAY10'!C230+'DAY11'!C230+'DAY12'!C230+'DAY13'!C230+'DAY14'!C230+'DAY15'!C230+'DAY16'!C230+'DAY17'!C230+'DAY18'!C230+'DAY19'!C230+'DAY20'!C230+'DAY21'!C230+'DAY22'!C230+'DAY23'!C230+'DAY24'!C230+'DAY25'!C230+'DAY26'!C230+'DAY27'!C230+'DAY28'!C230+'DAY29'!C230+'DAY30'!C230</f>
        <v>0</v>
      </c>
      <c r="D230" s="54">
        <f>'DAY1'!D230+'DAY2'!D230+'DAY3'!D230+'DAY4'!D230+'DAY5'!D230+'DAY6'!D230+'DAY7'!D230+'DAY8'!D230+'DAY9'!D230+'DAY10'!D230+'DAY11'!D230+'DAY12'!D230+'DAY13'!D230+'DAY14'!D230+'DAY15'!D230+'DAY16'!D230+'DAY17'!D230+'DAY18'!D230+'DAY19'!D230+'DAY20'!D230+'DAY21'!D230+'DAY22'!D230+'DAY23'!D230+'DAY24'!D230+'DAY25'!D230+'DAY26'!D230+'DAY27'!D230+'DAY28'!D230+'DAY29'!D230+'DAY30'!D230</f>
        <v>0</v>
      </c>
      <c r="E230" s="55">
        <f>'DAY1'!E230+'DAY2'!E230+'DAY3'!E230+'DAY4'!E230+'DAY5'!E230+'DAY6'!E230+'DAY7'!E230+'DAY8'!E230+'DAY9'!E230+'DAY10'!E230+'DAY11'!E230+'DAY12'!E230+'DAY13'!E230+'DAY14'!E230+'DAY15'!E230+'DAY16'!E230+'DAY17'!E230+'DAY18'!E230+'DAY19'!E230+'DAY20'!E230+'DAY21'!E230+'DAY22'!E230+'DAY23'!E230+'DAY24'!E230+'DAY25'!E230+'DAY26'!E230+'DAY27'!E230+'DAY28'!E230+'DAY29'!E230+'DAY30'!E230</f>
        <v>0</v>
      </c>
      <c r="F230" s="52">
        <f>'DAY1'!F230+'DAY2'!F230+'DAY3'!F230+'DAY4'!F230+'DAY5'!F230+'DAY6'!F230+'DAY7'!F230+'DAY8'!F230+'DAY9'!F230+'DAY10'!F230+'DAY11'!F230+'DAY12'!F230+'DAY13'!F230+'DAY14'!F230+'DAY15'!F230+'DAY16'!F230+'DAY17'!F230+'DAY18'!F230+'DAY19'!F230+'DAY20'!F230+'DAY21'!F230+'DAY22'!F230+'DAY23'!F230+'DAY24'!F230+'DAY25'!F230+'DAY26'!F230+'DAY27'!F230+'DAY28'!F230+'DAY29'!F230+'DAY30'!F230</f>
        <v>0</v>
      </c>
      <c r="G230" s="276">
        <f>'DAY1'!G230+'DAY2'!G230+'DAY3'!G230+'DAY4'!G230+'DAY5'!G230+'DAY6'!G230+'DAY7'!G230+'DAY8'!G230+'DAY9'!G230+'DAY10'!G230+'DAY11'!G230+'DAY12'!G230+'DAY13'!G230+'DAY14'!G230+'DAY15'!G230+'DAY16'!G230+'DAY17'!G230+'DAY18'!G230+'DAY19'!G230+'DAY20'!G230+'DAY21'!G230+'DAY22'!G230+'DAY23'!G230+'DAY24'!G230+'DAY25'!G230+'DAY26'!G230+'DAY27'!G230+'DAY28'!G230+'DAY29'!G230+'DAY30'!G230</f>
        <v>0</v>
      </c>
      <c r="H230" s="54">
        <f>+(Table134[[#This Row],[OPENING ]]+Table134[[#This Row],[RECEIPTS]]+Table134[[#This Row],[RETURNS]])-(Table134[[#This Row],[ISSUES]]+Table134[[#This Row],[EXCHANGED]]+Table134[[#This Row],[SALES]])</f>
        <v>0</v>
      </c>
      <c r="I230" s="53">
        <v>0</v>
      </c>
      <c r="J230" s="58">
        <f>+Table134[[#This Row],[PHYSICAL]]-Table134[[#This Row],[THEORETICAL]]</f>
        <v>0</v>
      </c>
      <c r="K230" s="53">
        <f>+Table134[[#This Row],[RECEIPTS]]</f>
        <v>0</v>
      </c>
      <c r="L230" s="54">
        <f>+Table134[[#This Row],[RETURNS]]</f>
        <v>0</v>
      </c>
      <c r="M230" s="55">
        <f>+Table134[[#This Row],[EXCHANGED]]</f>
        <v>0</v>
      </c>
      <c r="N230" s="52">
        <f>+Table134[[#This Row],[SALES]]</f>
        <v>0</v>
      </c>
      <c r="O230" s="276">
        <f>+Table134[[#This Row],[ISSUES]]</f>
        <v>0</v>
      </c>
      <c r="P230" s="53">
        <f>Table134[[#This Row],[RECEIPTS TO]]/30</f>
        <v>0</v>
      </c>
      <c r="Q230" s="54">
        <f>+Table134[[#This Row],[RETURNS ]]/30</f>
        <v>0</v>
      </c>
      <c r="R230" s="55">
        <f>+Table134[[#This Row],[EXCHANGED TO]]/30</f>
        <v>0</v>
      </c>
      <c r="S230" s="52">
        <f>+Table134[[#This Row],[SALES TO]]/30</f>
        <v>0</v>
      </c>
      <c r="T230" s="276">
        <f>+Table134[[#This Row],[ISSUES TO]]/30</f>
        <v>0</v>
      </c>
      <c r="U230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31" spans="1:21" x14ac:dyDescent="0.25">
      <c r="A231" s="95" t="s">
        <v>146</v>
      </c>
      <c r="B231" s="52">
        <f>'DAY1'!H231</f>
        <v>0</v>
      </c>
      <c r="C231" s="53">
        <f>'DAY1'!C231+'DAY2'!C231+'DAY3'!C231+'DAY4'!C231+'DAY5'!C231+'DAY6'!C231+'DAY7'!C231+'DAY8'!C231+'DAY9'!C231+'DAY10'!C231+'DAY11'!C231+'DAY12'!C231+'DAY13'!C231+'DAY14'!C231+'DAY15'!C231+'DAY16'!C231+'DAY17'!C231+'DAY18'!C231+'DAY19'!C231+'DAY20'!C231+'DAY21'!C231+'DAY22'!C231+'DAY23'!C231+'DAY24'!C231+'DAY25'!C231+'DAY26'!C231+'DAY27'!C231+'DAY28'!C231+'DAY29'!C231+'DAY30'!C231</f>
        <v>0</v>
      </c>
      <c r="D231" s="54">
        <f>'DAY1'!D231+'DAY2'!D231+'DAY3'!D231+'DAY4'!D231+'DAY5'!D231+'DAY6'!D231+'DAY7'!D231+'DAY8'!D231+'DAY9'!D231+'DAY10'!D231+'DAY11'!D231+'DAY12'!D231+'DAY13'!D231+'DAY14'!D231+'DAY15'!D231+'DAY16'!D231+'DAY17'!D231+'DAY18'!D231+'DAY19'!D231+'DAY20'!D231+'DAY21'!D231+'DAY22'!D231+'DAY23'!D231+'DAY24'!D231+'DAY25'!D231+'DAY26'!D231+'DAY27'!D231+'DAY28'!D231+'DAY29'!D231+'DAY30'!D231</f>
        <v>0</v>
      </c>
      <c r="E231" s="55">
        <f>'DAY1'!E231+'DAY2'!E231+'DAY3'!E231+'DAY4'!E231+'DAY5'!E231+'DAY6'!E231+'DAY7'!E231+'DAY8'!E231+'DAY9'!E231+'DAY10'!E231+'DAY11'!E231+'DAY12'!E231+'DAY13'!E231+'DAY14'!E231+'DAY15'!E231+'DAY16'!E231+'DAY17'!E231+'DAY18'!E231+'DAY19'!E231+'DAY20'!E231+'DAY21'!E231+'DAY22'!E231+'DAY23'!E231+'DAY24'!E231+'DAY25'!E231+'DAY26'!E231+'DAY27'!E231+'DAY28'!E231+'DAY29'!E231+'DAY30'!E231</f>
        <v>0</v>
      </c>
      <c r="F231" s="52">
        <f>'DAY1'!F231+'DAY2'!F231+'DAY3'!F231+'DAY4'!F231+'DAY5'!F231+'DAY6'!F231+'DAY7'!F231+'DAY8'!F231+'DAY9'!F231+'DAY10'!F231+'DAY11'!F231+'DAY12'!F231+'DAY13'!F231+'DAY14'!F231+'DAY15'!F231+'DAY16'!F231+'DAY17'!F231+'DAY18'!F231+'DAY19'!F231+'DAY20'!F231+'DAY21'!F231+'DAY22'!F231+'DAY23'!F231+'DAY24'!F231+'DAY25'!F231+'DAY26'!F231+'DAY27'!F231+'DAY28'!F231+'DAY29'!F231+'DAY30'!F231</f>
        <v>0</v>
      </c>
      <c r="G231" s="276">
        <f>'DAY1'!G231+'DAY2'!G231+'DAY3'!G231+'DAY4'!G231+'DAY5'!G231+'DAY6'!G231+'DAY7'!G231+'DAY8'!G231+'DAY9'!G231+'DAY10'!G231+'DAY11'!G231+'DAY12'!G231+'DAY13'!G231+'DAY14'!G231+'DAY15'!G231+'DAY16'!G231+'DAY17'!G231+'DAY18'!G231+'DAY19'!G231+'DAY20'!G231+'DAY21'!G231+'DAY22'!G231+'DAY23'!G231+'DAY24'!G231+'DAY25'!G231+'DAY26'!G231+'DAY27'!G231+'DAY28'!G231+'DAY29'!G231+'DAY30'!G231</f>
        <v>0</v>
      </c>
      <c r="H231" s="54">
        <f>+(Table134[[#This Row],[OPENING ]]+Table134[[#This Row],[RECEIPTS]]+Table134[[#This Row],[RETURNS]])-(Table134[[#This Row],[ISSUES]]+Table134[[#This Row],[EXCHANGED]]+Table134[[#This Row],[SALES]])</f>
        <v>0</v>
      </c>
      <c r="I231" s="53">
        <v>0</v>
      </c>
      <c r="J231" s="58">
        <f>+Table134[[#This Row],[PHYSICAL]]-Table134[[#This Row],[THEORETICAL]]</f>
        <v>0</v>
      </c>
      <c r="K231" s="53">
        <f>+Table134[[#This Row],[RECEIPTS]]</f>
        <v>0</v>
      </c>
      <c r="L231" s="54">
        <f>+Table134[[#This Row],[RETURNS]]</f>
        <v>0</v>
      </c>
      <c r="M231" s="55">
        <f>+Table134[[#This Row],[EXCHANGED]]</f>
        <v>0</v>
      </c>
      <c r="N231" s="52">
        <f>+Table134[[#This Row],[SALES]]</f>
        <v>0</v>
      </c>
      <c r="O231" s="276">
        <f>+Table134[[#This Row],[ISSUES]]</f>
        <v>0</v>
      </c>
      <c r="P231" s="53">
        <f>Table134[[#This Row],[RECEIPTS TO]]/30</f>
        <v>0</v>
      </c>
      <c r="Q231" s="54">
        <f>+Table134[[#This Row],[RETURNS ]]/30</f>
        <v>0</v>
      </c>
      <c r="R231" s="55">
        <f>+Table134[[#This Row],[EXCHANGED TO]]/30</f>
        <v>0</v>
      </c>
      <c r="S231" s="52">
        <f>+Table134[[#This Row],[SALES TO]]/30</f>
        <v>0</v>
      </c>
      <c r="T231" s="276">
        <f>+Table134[[#This Row],[ISSUES TO]]/30</f>
        <v>0</v>
      </c>
      <c r="U231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32" spans="1:21" x14ac:dyDescent="0.25">
      <c r="A232" s="95" t="s">
        <v>235</v>
      </c>
      <c r="B232" s="52">
        <f>'DAY1'!H232</f>
        <v>8450</v>
      </c>
      <c r="C232" s="53">
        <f>'DAY1'!C232+'DAY2'!C232+'DAY3'!C232+'DAY4'!C232+'DAY5'!C232+'DAY6'!C232+'DAY7'!C232+'DAY8'!C232+'DAY9'!C232+'DAY10'!C232+'DAY11'!C232+'DAY12'!C232+'DAY13'!C232+'DAY14'!C232+'DAY15'!C232+'DAY16'!C232+'DAY17'!C232+'DAY18'!C232+'DAY19'!C232+'DAY20'!C232+'DAY21'!C232+'DAY22'!C232+'DAY23'!C232+'DAY24'!C232+'DAY25'!C232+'DAY26'!C232+'DAY27'!C232+'DAY28'!C232+'DAY29'!C232+'DAY30'!C232</f>
        <v>0</v>
      </c>
      <c r="D232" s="54">
        <f>'DAY1'!D232+'DAY2'!D232+'DAY3'!D232+'DAY4'!D232+'DAY5'!D232+'DAY6'!D232+'DAY7'!D232+'DAY8'!D232+'DAY9'!D232+'DAY10'!D232+'DAY11'!D232+'DAY12'!D232+'DAY13'!D232+'DAY14'!D232+'DAY15'!D232+'DAY16'!D232+'DAY17'!D232+'DAY18'!D232+'DAY19'!D232+'DAY20'!D232+'DAY21'!D232+'DAY22'!D232+'DAY23'!D232+'DAY24'!D232+'DAY25'!D232+'DAY26'!D232+'DAY27'!D232+'DAY28'!D232+'DAY29'!D232+'DAY30'!D232</f>
        <v>0</v>
      </c>
      <c r="E232" s="55">
        <f>'DAY1'!E232+'DAY2'!E232+'DAY3'!E232+'DAY4'!E232+'DAY5'!E232+'DAY6'!E232+'DAY7'!E232+'DAY8'!E232+'DAY9'!E232+'DAY10'!E232+'DAY11'!E232+'DAY12'!E232+'DAY13'!E232+'DAY14'!E232+'DAY15'!E232+'DAY16'!E232+'DAY17'!E232+'DAY18'!E232+'DAY19'!E232+'DAY20'!E232+'DAY21'!E232+'DAY22'!E232+'DAY23'!E232+'DAY24'!E232+'DAY25'!E232+'DAY26'!E232+'DAY27'!E232+'DAY28'!E232+'DAY29'!E232+'DAY30'!E232</f>
        <v>0</v>
      </c>
      <c r="F232" s="52">
        <f>'DAY1'!F232+'DAY2'!F232+'DAY3'!F232+'DAY4'!F232+'DAY5'!F232+'DAY6'!F232+'DAY7'!F232+'DAY8'!F232+'DAY9'!F232+'DAY10'!F232+'DAY11'!F232+'DAY12'!F232+'DAY13'!F232+'DAY14'!F232+'DAY15'!F232+'DAY16'!F232+'DAY17'!F232+'DAY18'!F232+'DAY19'!F232+'DAY20'!F232+'DAY21'!F232+'DAY22'!F232+'DAY23'!F232+'DAY24'!F232+'DAY25'!F232+'DAY26'!F232+'DAY27'!F232+'DAY28'!F232+'DAY29'!F232+'DAY30'!F232</f>
        <v>0</v>
      </c>
      <c r="G232" s="276">
        <f>'DAY1'!G232+'DAY2'!G232+'DAY3'!G232+'DAY4'!G232+'DAY5'!G232+'DAY6'!G232+'DAY7'!G232+'DAY8'!G232+'DAY9'!G232+'DAY10'!G232+'DAY11'!G232+'DAY12'!G232+'DAY13'!G232+'DAY14'!G232+'DAY15'!G232+'DAY16'!G232+'DAY17'!G232+'DAY18'!G232+'DAY19'!G232+'DAY20'!G232+'DAY21'!G232+'DAY22'!G232+'DAY23'!G232+'DAY24'!G232+'DAY25'!G232+'DAY26'!G232+'DAY27'!G232+'DAY28'!G232+'DAY29'!G232+'DAY30'!G232</f>
        <v>0</v>
      </c>
      <c r="H232" s="54">
        <f>+(Table134[[#This Row],[OPENING ]]+Table134[[#This Row],[RECEIPTS]]+Table134[[#This Row],[RETURNS]])-(Table134[[#This Row],[ISSUES]]+Table134[[#This Row],[EXCHANGED]]+Table134[[#This Row],[SALES]])</f>
        <v>8450</v>
      </c>
      <c r="I232" s="53">
        <v>0</v>
      </c>
      <c r="J232" s="58">
        <f>+Table134[[#This Row],[PHYSICAL]]-Table134[[#This Row],[THEORETICAL]]</f>
        <v>-8450</v>
      </c>
      <c r="K232" s="53">
        <f>+Table134[[#This Row],[RECEIPTS]]</f>
        <v>0</v>
      </c>
      <c r="L232" s="54">
        <f>+Table134[[#This Row],[RETURNS]]</f>
        <v>0</v>
      </c>
      <c r="M232" s="55">
        <f>+Table134[[#This Row],[EXCHANGED]]</f>
        <v>0</v>
      </c>
      <c r="N232" s="52">
        <f>+Table134[[#This Row],[SALES]]</f>
        <v>0</v>
      </c>
      <c r="O232" s="276">
        <f>+Table134[[#This Row],[ISSUES]]</f>
        <v>0</v>
      </c>
      <c r="P232" s="53">
        <f>Table134[[#This Row],[RECEIPTS TO]]/30</f>
        <v>0</v>
      </c>
      <c r="Q232" s="54">
        <f>+Table134[[#This Row],[RETURNS ]]/30</f>
        <v>0</v>
      </c>
      <c r="R232" s="55">
        <f>+Table134[[#This Row],[EXCHANGED TO]]/30</f>
        <v>0</v>
      </c>
      <c r="S232" s="52">
        <f>+Table134[[#This Row],[SALES TO]]/30</f>
        <v>0</v>
      </c>
      <c r="T232" s="276">
        <f>+Table134[[#This Row],[ISSUES TO]]/30</f>
        <v>0</v>
      </c>
      <c r="U232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33" spans="1:21" x14ac:dyDescent="0.25">
      <c r="A233" s="95" t="s">
        <v>213</v>
      </c>
      <c r="B233" s="52">
        <f>'DAY1'!H233</f>
        <v>0</v>
      </c>
      <c r="C233" s="53">
        <f>'DAY1'!C233+'DAY2'!C233+'DAY3'!C233+'DAY4'!C233+'DAY5'!C233+'DAY6'!C233+'DAY7'!C233+'DAY8'!C233+'DAY9'!C233+'DAY10'!C233+'DAY11'!C233+'DAY12'!C233+'DAY13'!C233+'DAY14'!C233+'DAY15'!C233+'DAY16'!C233+'DAY17'!C233+'DAY18'!C233+'DAY19'!C233+'DAY20'!C233+'DAY21'!C233+'DAY22'!C233+'DAY23'!C233+'DAY24'!C233+'DAY25'!C233+'DAY26'!C233+'DAY27'!C233+'DAY28'!C233+'DAY29'!C233+'DAY30'!C233</f>
        <v>0</v>
      </c>
      <c r="D233" s="54">
        <f>'DAY1'!D233+'DAY2'!D233+'DAY3'!D233+'DAY4'!D233+'DAY5'!D233+'DAY6'!D233+'DAY7'!D233+'DAY8'!D233+'DAY9'!D233+'DAY10'!D233+'DAY11'!D233+'DAY12'!D233+'DAY13'!D233+'DAY14'!D233+'DAY15'!D233+'DAY16'!D233+'DAY17'!D233+'DAY18'!D233+'DAY19'!D233+'DAY20'!D233+'DAY21'!D233+'DAY22'!D233+'DAY23'!D233+'DAY24'!D233+'DAY25'!D233+'DAY26'!D233+'DAY27'!D233+'DAY28'!D233+'DAY29'!D233+'DAY30'!D233</f>
        <v>0</v>
      </c>
      <c r="E233" s="55">
        <f>'DAY1'!E233+'DAY2'!E233+'DAY3'!E233+'DAY4'!E233+'DAY5'!E233+'DAY6'!E233+'DAY7'!E233+'DAY8'!E233+'DAY9'!E233+'DAY10'!E233+'DAY11'!E233+'DAY12'!E233+'DAY13'!E233+'DAY14'!E233+'DAY15'!E233+'DAY16'!E233+'DAY17'!E233+'DAY18'!E233+'DAY19'!E233+'DAY20'!E233+'DAY21'!E233+'DAY22'!E233+'DAY23'!E233+'DAY24'!E233+'DAY25'!E233+'DAY26'!E233+'DAY27'!E233+'DAY28'!E233+'DAY29'!E233+'DAY30'!E233</f>
        <v>0</v>
      </c>
      <c r="F233" s="52">
        <f>'DAY1'!F233+'DAY2'!F233+'DAY3'!F233+'DAY4'!F233+'DAY5'!F233+'DAY6'!F233+'DAY7'!F233+'DAY8'!F233+'DAY9'!F233+'DAY10'!F233+'DAY11'!F233+'DAY12'!F233+'DAY13'!F233+'DAY14'!F233+'DAY15'!F233+'DAY16'!F233+'DAY17'!F233+'DAY18'!F233+'DAY19'!F233+'DAY20'!F233+'DAY21'!F233+'DAY22'!F233+'DAY23'!F233+'DAY24'!F233+'DAY25'!F233+'DAY26'!F233+'DAY27'!F233+'DAY28'!F233+'DAY29'!F233+'DAY30'!F233</f>
        <v>0</v>
      </c>
      <c r="G233" s="276">
        <f>'DAY1'!G233+'DAY2'!G233+'DAY3'!G233+'DAY4'!G233+'DAY5'!G233+'DAY6'!G233+'DAY7'!G233+'DAY8'!G233+'DAY9'!G233+'DAY10'!G233+'DAY11'!G233+'DAY12'!G233+'DAY13'!G233+'DAY14'!G233+'DAY15'!G233+'DAY16'!G233+'DAY17'!G233+'DAY18'!G233+'DAY19'!G233+'DAY20'!G233+'DAY21'!G233+'DAY22'!G233+'DAY23'!G233+'DAY24'!G233+'DAY25'!G233+'DAY26'!G233+'DAY27'!G233+'DAY28'!G233+'DAY29'!G233+'DAY30'!G233</f>
        <v>0</v>
      </c>
      <c r="H233" s="54">
        <f>+(Table134[[#This Row],[OPENING ]]+Table134[[#This Row],[RECEIPTS]]+Table134[[#This Row],[RETURNS]])-(Table134[[#This Row],[ISSUES]]+Table134[[#This Row],[EXCHANGED]]+Table134[[#This Row],[SALES]])</f>
        <v>0</v>
      </c>
      <c r="I233" s="53">
        <v>0</v>
      </c>
      <c r="J233" s="58">
        <f>+Table134[[#This Row],[PHYSICAL]]-Table134[[#This Row],[THEORETICAL]]</f>
        <v>0</v>
      </c>
      <c r="K233" s="53">
        <f>+Table134[[#This Row],[RECEIPTS]]</f>
        <v>0</v>
      </c>
      <c r="L233" s="54">
        <f>+Table134[[#This Row],[RETURNS]]</f>
        <v>0</v>
      </c>
      <c r="M233" s="55">
        <f>+Table134[[#This Row],[EXCHANGED]]</f>
        <v>0</v>
      </c>
      <c r="N233" s="52">
        <f>+Table134[[#This Row],[SALES]]</f>
        <v>0</v>
      </c>
      <c r="O233" s="276">
        <f>+Table134[[#This Row],[ISSUES]]</f>
        <v>0</v>
      </c>
      <c r="P233" s="53">
        <f>Table134[[#This Row],[RECEIPTS TO]]/30</f>
        <v>0</v>
      </c>
      <c r="Q233" s="54">
        <f>+Table134[[#This Row],[RETURNS ]]/30</f>
        <v>0</v>
      </c>
      <c r="R233" s="55">
        <f>+Table134[[#This Row],[EXCHANGED TO]]/30</f>
        <v>0</v>
      </c>
      <c r="S233" s="52">
        <f>+Table134[[#This Row],[SALES TO]]/30</f>
        <v>0</v>
      </c>
      <c r="T233" s="276">
        <f>+Table134[[#This Row],[ISSUES TO]]/30</f>
        <v>0</v>
      </c>
      <c r="U233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34" spans="1:21" x14ac:dyDescent="0.25">
      <c r="A234" s="95" t="s">
        <v>248</v>
      </c>
      <c r="B234" s="52">
        <f>'DAY1'!H234</f>
        <v>0</v>
      </c>
      <c r="C234" s="53">
        <f>'DAY1'!C234+'DAY2'!C234+'DAY3'!C234+'DAY4'!C234+'DAY5'!C234+'DAY6'!C234+'DAY7'!C234+'DAY8'!C234+'DAY9'!C234+'DAY10'!C234+'DAY11'!C234+'DAY12'!C234+'DAY13'!C234+'DAY14'!C234+'DAY15'!C234+'DAY16'!C234+'DAY17'!C234+'DAY18'!C234+'DAY19'!C234+'DAY20'!C234+'DAY21'!C234+'DAY22'!C234+'DAY23'!C234+'DAY24'!C234+'DAY25'!C234+'DAY26'!C234+'DAY27'!C234+'DAY28'!C234+'DAY29'!C234+'DAY30'!C234</f>
        <v>0</v>
      </c>
      <c r="D234" s="54">
        <f>'DAY1'!D234+'DAY2'!D234+'DAY3'!D234+'DAY4'!D234+'DAY5'!D234+'DAY6'!D234+'DAY7'!D234+'DAY8'!D234+'DAY9'!D234+'DAY10'!D234+'DAY11'!D234+'DAY12'!D234+'DAY13'!D234+'DAY14'!D234+'DAY15'!D234+'DAY16'!D234+'DAY17'!D234+'DAY18'!D234+'DAY19'!D234+'DAY20'!D234+'DAY21'!D234+'DAY22'!D234+'DAY23'!D234+'DAY24'!D234+'DAY25'!D234+'DAY26'!D234+'DAY27'!D234+'DAY28'!D234+'DAY29'!D234+'DAY30'!D234</f>
        <v>0</v>
      </c>
      <c r="E234" s="55">
        <f>'DAY1'!E234+'DAY2'!E234+'DAY3'!E234+'DAY4'!E234+'DAY5'!E234+'DAY6'!E234+'DAY7'!E234+'DAY8'!E234+'DAY9'!E234+'DAY10'!E234+'DAY11'!E234+'DAY12'!E234+'DAY13'!E234+'DAY14'!E234+'DAY15'!E234+'DAY16'!E234+'DAY17'!E234+'DAY18'!E234+'DAY19'!E234+'DAY20'!E234+'DAY21'!E234+'DAY22'!E234+'DAY23'!E234+'DAY24'!E234+'DAY25'!E234+'DAY26'!E234+'DAY27'!E234+'DAY28'!E234+'DAY29'!E234+'DAY30'!E234</f>
        <v>0</v>
      </c>
      <c r="F234" s="52">
        <f>'DAY1'!F234+'DAY2'!F234+'DAY3'!F234+'DAY4'!F234+'DAY5'!F234+'DAY6'!F234+'DAY7'!F234+'DAY8'!F234+'DAY9'!F234+'DAY10'!F234+'DAY11'!F234+'DAY12'!F234+'DAY13'!F234+'DAY14'!F234+'DAY15'!F234+'DAY16'!F234+'DAY17'!F234+'DAY18'!F234+'DAY19'!F234+'DAY20'!F234+'DAY21'!F234+'DAY22'!F234+'DAY23'!F234+'DAY24'!F234+'DAY25'!F234+'DAY26'!F234+'DAY27'!F234+'DAY28'!F234+'DAY29'!F234+'DAY30'!F234</f>
        <v>0</v>
      </c>
      <c r="G234" s="276">
        <f>'DAY1'!G234+'DAY2'!G234+'DAY3'!G234+'DAY4'!G234+'DAY5'!G234+'DAY6'!G234+'DAY7'!G234+'DAY8'!G234+'DAY9'!G234+'DAY10'!G234+'DAY11'!G234+'DAY12'!G234+'DAY13'!G234+'DAY14'!G234+'DAY15'!G234+'DAY16'!G234+'DAY17'!G234+'DAY18'!G234+'DAY19'!G234+'DAY20'!G234+'DAY21'!G234+'DAY22'!G234+'DAY23'!G234+'DAY24'!G234+'DAY25'!G234+'DAY26'!G234+'DAY27'!G234+'DAY28'!G234+'DAY29'!G234+'DAY30'!G234</f>
        <v>0</v>
      </c>
      <c r="H234" s="54">
        <f>+(Table134[[#This Row],[OPENING ]]+Table134[[#This Row],[RECEIPTS]]+Table134[[#This Row],[RETURNS]])-(Table134[[#This Row],[ISSUES]]+Table134[[#This Row],[EXCHANGED]]+Table134[[#This Row],[SALES]])</f>
        <v>0</v>
      </c>
      <c r="I234" s="53">
        <v>0</v>
      </c>
      <c r="J234" s="58">
        <f>+Table134[[#This Row],[PHYSICAL]]-Table134[[#This Row],[THEORETICAL]]</f>
        <v>0</v>
      </c>
      <c r="K234" s="53">
        <f>+Table134[[#This Row],[RECEIPTS]]</f>
        <v>0</v>
      </c>
      <c r="L234" s="54">
        <f>+Table134[[#This Row],[RETURNS]]</f>
        <v>0</v>
      </c>
      <c r="M234" s="55">
        <f>+Table134[[#This Row],[EXCHANGED]]</f>
        <v>0</v>
      </c>
      <c r="N234" s="52">
        <f>+Table134[[#This Row],[SALES]]</f>
        <v>0</v>
      </c>
      <c r="O234" s="276">
        <f>+Table134[[#This Row],[ISSUES]]</f>
        <v>0</v>
      </c>
      <c r="P234" s="53">
        <f>Table134[[#This Row],[RECEIPTS TO]]/30</f>
        <v>0</v>
      </c>
      <c r="Q234" s="54">
        <f>+Table134[[#This Row],[RETURNS ]]/30</f>
        <v>0</v>
      </c>
      <c r="R234" s="55">
        <f>+Table134[[#This Row],[EXCHANGED TO]]/30</f>
        <v>0</v>
      </c>
      <c r="S234" s="52">
        <f>+Table134[[#This Row],[SALES TO]]/30</f>
        <v>0</v>
      </c>
      <c r="T234" s="276">
        <f>+Table134[[#This Row],[ISSUES TO]]/30</f>
        <v>0</v>
      </c>
      <c r="U234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35" spans="1:21" x14ac:dyDescent="0.25">
      <c r="A235" s="95" t="s">
        <v>254</v>
      </c>
      <c r="B235" s="52">
        <f>'DAY1'!H235</f>
        <v>12625</v>
      </c>
      <c r="C235" s="53">
        <f>'DAY1'!C235+'DAY2'!C235+'DAY3'!C235+'DAY4'!C235+'DAY5'!C235+'DAY6'!C235+'DAY7'!C235+'DAY8'!C235+'DAY9'!C235+'DAY10'!C235+'DAY11'!C235+'DAY12'!C235+'DAY13'!C235+'DAY14'!C235+'DAY15'!C235+'DAY16'!C235+'DAY17'!C235+'DAY18'!C235+'DAY19'!C235+'DAY20'!C235+'DAY21'!C235+'DAY22'!C235+'DAY23'!C235+'DAY24'!C235+'DAY25'!C235+'DAY26'!C235+'DAY27'!C235+'DAY28'!C235+'DAY29'!C235+'DAY30'!C235</f>
        <v>0</v>
      </c>
      <c r="D235" s="54">
        <f>'DAY1'!D235+'DAY2'!D235+'DAY3'!D235+'DAY4'!D235+'DAY5'!D235+'DAY6'!D235+'DAY7'!D235+'DAY8'!D235+'DAY9'!D235+'DAY10'!D235+'DAY11'!D235+'DAY12'!D235+'DAY13'!D235+'DAY14'!D235+'DAY15'!D235+'DAY16'!D235+'DAY17'!D235+'DAY18'!D235+'DAY19'!D235+'DAY20'!D235+'DAY21'!D235+'DAY22'!D235+'DAY23'!D235+'DAY24'!D235+'DAY25'!D235+'DAY26'!D235+'DAY27'!D235+'DAY28'!D235+'DAY29'!D235+'DAY30'!D235</f>
        <v>0</v>
      </c>
      <c r="E235" s="55">
        <f>'DAY1'!E235+'DAY2'!E235+'DAY3'!E235+'DAY4'!E235+'DAY5'!E235+'DAY6'!E235+'DAY7'!E235+'DAY8'!E235+'DAY9'!E235+'DAY10'!E235+'DAY11'!E235+'DAY12'!E235+'DAY13'!E235+'DAY14'!E235+'DAY15'!E235+'DAY16'!E235+'DAY17'!E235+'DAY18'!E235+'DAY19'!E235+'DAY20'!E235+'DAY21'!E235+'DAY22'!E235+'DAY23'!E235+'DAY24'!E235+'DAY25'!E235+'DAY26'!E235+'DAY27'!E235+'DAY28'!E235+'DAY29'!E235+'DAY30'!E235</f>
        <v>0</v>
      </c>
      <c r="F235" s="52">
        <f>'DAY1'!F235+'DAY2'!F235+'DAY3'!F235+'DAY4'!F235+'DAY5'!F235+'DAY6'!F235+'DAY7'!F235+'DAY8'!F235+'DAY9'!F235+'DAY10'!F235+'DAY11'!F235+'DAY12'!F235+'DAY13'!F235+'DAY14'!F235+'DAY15'!F235+'DAY16'!F235+'DAY17'!F235+'DAY18'!F235+'DAY19'!F235+'DAY20'!F235+'DAY21'!F235+'DAY22'!F235+'DAY23'!F235+'DAY24'!F235+'DAY25'!F235+'DAY26'!F235+'DAY27'!F235+'DAY28'!F235+'DAY29'!F235+'DAY30'!F235</f>
        <v>0</v>
      </c>
      <c r="G235" s="276">
        <f>'DAY1'!G235+'DAY2'!G235+'DAY3'!G235+'DAY4'!G235+'DAY5'!G235+'DAY6'!G235+'DAY7'!G235+'DAY8'!G235+'DAY9'!G235+'DAY10'!G235+'DAY11'!G235+'DAY12'!G235+'DAY13'!G235+'DAY14'!G235+'DAY15'!G235+'DAY16'!G235+'DAY17'!G235+'DAY18'!G235+'DAY19'!G235+'DAY20'!G235+'DAY21'!G235+'DAY22'!G235+'DAY23'!G235+'DAY24'!G235+'DAY25'!G235+'DAY26'!G235+'DAY27'!G235+'DAY28'!G235+'DAY29'!G235+'DAY30'!G235</f>
        <v>12625</v>
      </c>
      <c r="H235" s="54">
        <f>+(Table134[[#This Row],[OPENING ]]+Table134[[#This Row],[RECEIPTS]]+Table134[[#This Row],[RETURNS]])-(Table134[[#This Row],[ISSUES]]+Table134[[#This Row],[EXCHANGED]]+Table134[[#This Row],[SALES]])</f>
        <v>0</v>
      </c>
      <c r="I235" s="53">
        <v>0</v>
      </c>
      <c r="J235" s="58">
        <f>+Table134[[#This Row],[PHYSICAL]]-Table134[[#This Row],[THEORETICAL]]</f>
        <v>0</v>
      </c>
      <c r="K235" s="53">
        <f>+Table134[[#This Row],[RECEIPTS]]</f>
        <v>0</v>
      </c>
      <c r="L235" s="54">
        <f>+Table134[[#This Row],[RETURNS]]</f>
        <v>0</v>
      </c>
      <c r="M235" s="55">
        <f>+Table134[[#This Row],[EXCHANGED]]</f>
        <v>0</v>
      </c>
      <c r="N235" s="52">
        <f>+Table134[[#This Row],[SALES]]</f>
        <v>0</v>
      </c>
      <c r="O235" s="276">
        <f>+Table134[[#This Row],[ISSUES]]</f>
        <v>12625</v>
      </c>
      <c r="P235" s="53">
        <f>Table134[[#This Row],[RECEIPTS TO]]/30</f>
        <v>0</v>
      </c>
      <c r="Q235" s="54">
        <f>+Table134[[#This Row],[RETURNS ]]/30</f>
        <v>0</v>
      </c>
      <c r="R235" s="55">
        <f>+Table134[[#This Row],[EXCHANGED TO]]/30</f>
        <v>0</v>
      </c>
      <c r="S235" s="52">
        <f>+Table134[[#This Row],[SALES TO]]/30</f>
        <v>0</v>
      </c>
      <c r="T235" s="276">
        <f>+Table134[[#This Row],[ISSUES TO]]/30</f>
        <v>420.83333333333331</v>
      </c>
      <c r="U235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36" spans="1:21" x14ac:dyDescent="0.25">
      <c r="A236" s="95" t="s">
        <v>63</v>
      </c>
      <c r="B236" s="52">
        <f>'DAY1'!H236</f>
        <v>0</v>
      </c>
      <c r="C236" s="53">
        <f>'DAY1'!C236+'DAY2'!C236+'DAY3'!C236+'DAY4'!C236+'DAY5'!C236+'DAY6'!C236+'DAY7'!C236+'DAY8'!C236+'DAY9'!C236+'DAY10'!C236+'DAY11'!C236+'DAY12'!C236+'DAY13'!C236+'DAY14'!C236+'DAY15'!C236+'DAY16'!C236+'DAY17'!C236+'DAY18'!C236+'DAY19'!C236+'DAY20'!C236+'DAY21'!C236+'DAY22'!C236+'DAY23'!C236+'DAY24'!C236+'DAY25'!C236+'DAY26'!C236+'DAY27'!C236+'DAY28'!C236+'DAY29'!C236+'DAY30'!C236</f>
        <v>0</v>
      </c>
      <c r="D236" s="54">
        <f>'DAY1'!D236+'DAY2'!D236+'DAY3'!D236+'DAY4'!D236+'DAY5'!D236+'DAY6'!D236+'DAY7'!D236+'DAY8'!D236+'DAY9'!D236+'DAY10'!D236+'DAY11'!D236+'DAY12'!D236+'DAY13'!D236+'DAY14'!D236+'DAY15'!D236+'DAY16'!D236+'DAY17'!D236+'DAY18'!D236+'DAY19'!D236+'DAY20'!D236+'DAY21'!D236+'DAY22'!D236+'DAY23'!D236+'DAY24'!D236+'DAY25'!D236+'DAY26'!D236+'DAY27'!D236+'DAY28'!D236+'DAY29'!D236+'DAY30'!D236</f>
        <v>0</v>
      </c>
      <c r="E236" s="55">
        <f>'DAY1'!E236+'DAY2'!E236+'DAY3'!E236+'DAY4'!E236+'DAY5'!E236+'DAY6'!E236+'DAY7'!E236+'DAY8'!E236+'DAY9'!E236+'DAY10'!E236+'DAY11'!E236+'DAY12'!E236+'DAY13'!E236+'DAY14'!E236+'DAY15'!E236+'DAY16'!E236+'DAY17'!E236+'DAY18'!E236+'DAY19'!E236+'DAY20'!E236+'DAY21'!E236+'DAY22'!E236+'DAY23'!E236+'DAY24'!E236+'DAY25'!E236+'DAY26'!E236+'DAY27'!E236+'DAY28'!E236+'DAY29'!E236+'DAY30'!E236</f>
        <v>0</v>
      </c>
      <c r="F236" s="52">
        <f>'DAY1'!F236+'DAY2'!F236+'DAY3'!F236+'DAY4'!F236+'DAY5'!F236+'DAY6'!F236+'DAY7'!F236+'DAY8'!F236+'DAY9'!F236+'DAY10'!F236+'DAY11'!F236+'DAY12'!F236+'DAY13'!F236+'DAY14'!F236+'DAY15'!F236+'DAY16'!F236+'DAY17'!F236+'DAY18'!F236+'DAY19'!F236+'DAY20'!F236+'DAY21'!F236+'DAY22'!F236+'DAY23'!F236+'DAY24'!F236+'DAY25'!F236+'DAY26'!F236+'DAY27'!F236+'DAY28'!F236+'DAY29'!F236+'DAY30'!F236</f>
        <v>0</v>
      </c>
      <c r="G236" s="276">
        <f>'DAY1'!G236+'DAY2'!G236+'DAY3'!G236+'DAY4'!G236+'DAY5'!G236+'DAY6'!G236+'DAY7'!G236+'DAY8'!G236+'DAY9'!G236+'DAY10'!G236+'DAY11'!G236+'DAY12'!G236+'DAY13'!G236+'DAY14'!G236+'DAY15'!G236+'DAY16'!G236+'DAY17'!G236+'DAY18'!G236+'DAY19'!G236+'DAY20'!G236+'DAY21'!G236+'DAY22'!G236+'DAY23'!G236+'DAY24'!G236+'DAY25'!G236+'DAY26'!G236+'DAY27'!G236+'DAY28'!G236+'DAY29'!G236+'DAY30'!G236</f>
        <v>0</v>
      </c>
      <c r="H236" s="54">
        <f>+(Table134[[#This Row],[OPENING ]]+Table134[[#This Row],[RECEIPTS]]+Table134[[#This Row],[RETURNS]])-(Table134[[#This Row],[ISSUES]]+Table134[[#This Row],[EXCHANGED]]+Table134[[#This Row],[SALES]])</f>
        <v>0</v>
      </c>
      <c r="I236" s="53">
        <v>0</v>
      </c>
      <c r="J236" s="58">
        <f>+Table134[[#This Row],[PHYSICAL]]-Table134[[#This Row],[THEORETICAL]]</f>
        <v>0</v>
      </c>
      <c r="K236" s="53">
        <f>+Table134[[#This Row],[RECEIPTS]]</f>
        <v>0</v>
      </c>
      <c r="L236" s="54">
        <f>+Table134[[#This Row],[RETURNS]]</f>
        <v>0</v>
      </c>
      <c r="M236" s="55">
        <f>+Table134[[#This Row],[EXCHANGED]]</f>
        <v>0</v>
      </c>
      <c r="N236" s="52">
        <f>+Table134[[#This Row],[SALES]]</f>
        <v>0</v>
      </c>
      <c r="O236" s="276">
        <f>+Table134[[#This Row],[ISSUES]]</f>
        <v>0</v>
      </c>
      <c r="P236" s="53">
        <f>Table134[[#This Row],[RECEIPTS TO]]/30</f>
        <v>0</v>
      </c>
      <c r="Q236" s="54">
        <f>+Table134[[#This Row],[RETURNS ]]/30</f>
        <v>0</v>
      </c>
      <c r="R236" s="55">
        <f>+Table134[[#This Row],[EXCHANGED TO]]/30</f>
        <v>0</v>
      </c>
      <c r="S236" s="52">
        <f>+Table134[[#This Row],[SALES TO]]/30</f>
        <v>0</v>
      </c>
      <c r="T236" s="276">
        <f>+Table134[[#This Row],[ISSUES TO]]/30</f>
        <v>0</v>
      </c>
      <c r="U236" s="6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37" spans="1:21" ht="15.75" thickBot="1" x14ac:dyDescent="0.3">
      <c r="A237" s="188" t="s">
        <v>121</v>
      </c>
      <c r="B237" s="52">
        <f>'DAY1'!H237</f>
        <v>1459.4</v>
      </c>
      <c r="C237" s="53">
        <f>'DAY1'!C237+'DAY2'!C237+'DAY3'!C237+'DAY4'!C237+'DAY5'!C237+'DAY6'!C237+'DAY7'!C237+'DAY8'!C237+'DAY9'!C237+'DAY10'!C237+'DAY11'!C237+'DAY12'!C237+'DAY13'!C237+'DAY14'!C237+'DAY15'!C237+'DAY16'!C237+'DAY17'!C237+'DAY18'!C237+'DAY19'!C237+'DAY20'!C237+'DAY21'!C237+'DAY22'!C237+'DAY23'!C237+'DAY24'!C237+'DAY25'!C237+'DAY26'!C237+'DAY27'!C237+'DAY28'!C237+'DAY29'!C237+'DAY30'!C237</f>
        <v>0</v>
      </c>
      <c r="D237" s="54">
        <f>'DAY1'!D237+'DAY2'!D237+'DAY3'!D237+'DAY4'!D237+'DAY5'!D237+'DAY6'!D237+'DAY7'!D237+'DAY8'!D237+'DAY9'!D237+'DAY10'!D237+'DAY11'!D237+'DAY12'!D237+'DAY13'!D237+'DAY14'!D237+'DAY15'!D237+'DAY16'!D237+'DAY17'!D237+'DAY18'!D237+'DAY19'!D237+'DAY20'!D237+'DAY21'!D237+'DAY22'!D237+'DAY23'!D237+'DAY24'!D237+'DAY25'!D237+'DAY26'!D237+'DAY27'!D237+'DAY28'!D237+'DAY29'!D237+'DAY30'!D237</f>
        <v>0</v>
      </c>
      <c r="E237" s="55">
        <f>'DAY1'!E237+'DAY2'!E237+'DAY3'!E237+'DAY4'!E237+'DAY5'!E237+'DAY6'!E237+'DAY7'!E237+'DAY8'!E237+'DAY9'!E237+'DAY10'!E237+'DAY11'!E237+'DAY12'!E237+'DAY13'!E237+'DAY14'!E237+'DAY15'!E237+'DAY16'!E237+'DAY17'!E237+'DAY18'!E237+'DAY19'!E237+'DAY20'!E237+'DAY21'!E237+'DAY22'!E237+'DAY23'!E237+'DAY24'!E237+'DAY25'!E237+'DAY26'!E237+'DAY27'!E237+'DAY28'!E237+'DAY29'!E237+'DAY30'!E237</f>
        <v>0</v>
      </c>
      <c r="F237" s="52">
        <f>'DAY1'!F237+'DAY2'!F237+'DAY3'!F237+'DAY4'!F237+'DAY5'!F237+'DAY6'!F237+'DAY7'!F237+'DAY8'!F237+'DAY9'!F237+'DAY10'!F237+'DAY11'!F237+'DAY12'!F237+'DAY13'!F237+'DAY14'!F237+'DAY15'!F237+'DAY16'!F237+'DAY17'!F237+'DAY18'!F237+'DAY19'!F237+'DAY20'!F237+'DAY21'!F237+'DAY22'!F237+'DAY23'!F237+'DAY24'!F237+'DAY25'!F237+'DAY26'!F237+'DAY27'!F237+'DAY28'!F237+'DAY29'!F237+'DAY30'!F237</f>
        <v>0</v>
      </c>
      <c r="G237" s="276">
        <f>'DAY1'!G237+'DAY2'!G237+'DAY3'!G237+'DAY4'!G237+'DAY5'!G237+'DAY6'!G237+'DAY7'!G237+'DAY8'!G237+'DAY9'!G237+'DAY10'!G237+'DAY11'!G237+'DAY12'!G237+'DAY13'!G237+'DAY14'!G237+'DAY15'!G237+'DAY16'!G237+'DAY17'!G237+'DAY18'!G237+'DAY19'!G237+'DAY20'!G237+'DAY21'!G237+'DAY22'!G237+'DAY23'!G237+'DAY24'!G237+'DAY25'!G237+'DAY26'!G237+'DAY27'!G237+'DAY28'!G237+'DAY29'!G237+'DAY30'!G237</f>
        <v>0</v>
      </c>
      <c r="H237" s="54">
        <f>+(Table134[[#This Row],[OPENING ]]+Table134[[#This Row],[RECEIPTS]]+Table134[[#This Row],[RETURNS]])-(Table134[[#This Row],[ISSUES]]+Table134[[#This Row],[EXCHANGED]]+Table134[[#This Row],[SALES]])</f>
        <v>1459.4</v>
      </c>
      <c r="I237" s="144">
        <v>0</v>
      </c>
      <c r="J237" s="148">
        <f>+Table134[[#This Row],[PHYSICAL]]-Table134[[#This Row],[THEORETICAL]]</f>
        <v>-1459.4</v>
      </c>
      <c r="K237" s="53">
        <f>+Table134[[#This Row],[RECEIPTS]]</f>
        <v>0</v>
      </c>
      <c r="L237" s="54">
        <f>+Table134[[#This Row],[RETURNS]]</f>
        <v>0</v>
      </c>
      <c r="M237" s="55">
        <f>+Table134[[#This Row],[EXCHANGED]]</f>
        <v>0</v>
      </c>
      <c r="N237" s="52">
        <f>+Table134[[#This Row],[SALES]]</f>
        <v>0</v>
      </c>
      <c r="O237" s="276">
        <f>+Table134[[#This Row],[ISSUES]]</f>
        <v>0</v>
      </c>
      <c r="P237" s="53">
        <f>Table134[[#This Row],[RECEIPTS TO]]/30</f>
        <v>0</v>
      </c>
      <c r="Q237" s="54">
        <f>+Table134[[#This Row],[RETURNS ]]/30</f>
        <v>0</v>
      </c>
      <c r="R237" s="55">
        <f>+Table134[[#This Row],[EXCHANGED TO]]/30</f>
        <v>0</v>
      </c>
      <c r="S237" s="52">
        <f>+Table134[[#This Row],[SALES TO]]/30</f>
        <v>0</v>
      </c>
      <c r="T237" s="276">
        <f>+Table134[[#This Row],[ISSUES TO]]/30</f>
        <v>0</v>
      </c>
      <c r="U237" s="20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38" spans="1:21" ht="17.25" thickBot="1" x14ac:dyDescent="0.35">
      <c r="A238" s="159" t="s">
        <v>64</v>
      </c>
      <c r="B238" s="161">
        <f t="shared" ref="B238:T238" si="15">SUM(B217:B237)</f>
        <v>32934.400000000001</v>
      </c>
      <c r="C238" s="161">
        <f>SUM(C217:C237)</f>
        <v>9050</v>
      </c>
      <c r="D238" s="162">
        <f>SUM(D217:D237)</f>
        <v>0</v>
      </c>
      <c r="E238" s="163">
        <f>SUM(E217:E237)</f>
        <v>0</v>
      </c>
      <c r="F238" s="160">
        <f>SUM(F217:F237)</f>
        <v>0</v>
      </c>
      <c r="G238" s="277">
        <f t="shared" si="15"/>
        <v>29550</v>
      </c>
      <c r="H238" s="162">
        <f t="shared" si="15"/>
        <v>12434.4</v>
      </c>
      <c r="I238" s="161">
        <f t="shared" si="15"/>
        <v>0</v>
      </c>
      <c r="J238" s="165">
        <f>+Table134[[#This Row],[PHYSICAL]]-Table134[[#This Row],[THEORETICAL]]</f>
        <v>-12434.4</v>
      </c>
      <c r="K238" s="161">
        <f t="shared" si="15"/>
        <v>9050</v>
      </c>
      <c r="L238" s="162">
        <f t="shared" si="15"/>
        <v>0</v>
      </c>
      <c r="M238" s="163">
        <f t="shared" si="15"/>
        <v>0</v>
      </c>
      <c r="N238" s="160">
        <f t="shared" si="15"/>
        <v>0</v>
      </c>
      <c r="O238" s="277">
        <f t="shared" si="15"/>
        <v>29550</v>
      </c>
      <c r="P238" s="161">
        <f t="shared" si="15"/>
        <v>301.66666666666663</v>
      </c>
      <c r="Q238" s="162">
        <f t="shared" si="15"/>
        <v>0</v>
      </c>
      <c r="R238" s="163">
        <f t="shared" si="15"/>
        <v>0</v>
      </c>
      <c r="S238" s="160">
        <f t="shared" si="15"/>
        <v>0</v>
      </c>
      <c r="T238" s="277">
        <f t="shared" si="15"/>
        <v>985</v>
      </c>
      <c r="U238" s="203">
        <f>IFERROR(Table134[[#This Row],[THEORETICAL]]/(Table134[[#This Row],[AVE RECEIPTS]]+Table134[[#This Row],[AVE RETURNS]]+Table134[[#This Row],[AVE EXCHANGED]]+Table134[[#This Row],[AVE SALES]]+Table134[[#This Row],[AVE ISSUES]]),0)</f>
        <v>9.6640414507772032</v>
      </c>
    </row>
    <row r="239" spans="1:21" ht="15.75" thickBot="1" x14ac:dyDescent="0.3">
      <c r="A239" s="189"/>
      <c r="B239" s="190"/>
      <c r="C239" s="190"/>
      <c r="D239" s="191"/>
      <c r="E239" s="192"/>
      <c r="F239" s="196"/>
      <c r="G239" s="280"/>
      <c r="H239" s="191"/>
      <c r="I239" s="190"/>
      <c r="J239" s="195"/>
      <c r="K239" s="190"/>
      <c r="L239" s="191"/>
      <c r="M239" s="192"/>
      <c r="N239" s="196"/>
      <c r="O239" s="280"/>
      <c r="P239" s="190"/>
      <c r="Q239" s="191"/>
      <c r="R239" s="192"/>
      <c r="S239" s="196"/>
      <c r="T239" s="280"/>
      <c r="U239" s="205"/>
    </row>
    <row r="240" spans="1:21" ht="17.25" thickBot="1" x14ac:dyDescent="0.35">
      <c r="A240" s="180" t="s">
        <v>65</v>
      </c>
      <c r="B240" s="181">
        <f t="shared" ref="B240:T240" si="16">+B238+B214+B150+B125+B114+B100+B80+B60+B40+B20</f>
        <v>120794.74000000002</v>
      </c>
      <c r="C240" s="182">
        <f t="shared" si="16"/>
        <v>78445</v>
      </c>
      <c r="D240" s="183">
        <f t="shared" si="16"/>
        <v>333.9</v>
      </c>
      <c r="E240" s="184">
        <f t="shared" si="16"/>
        <v>0</v>
      </c>
      <c r="F240" s="182">
        <f t="shared" si="16"/>
        <v>0</v>
      </c>
      <c r="G240" s="281">
        <f t="shared" si="16"/>
        <v>73058.680000000008</v>
      </c>
      <c r="H240" s="183">
        <f t="shared" si="16"/>
        <v>126514.95999999999</v>
      </c>
      <c r="I240" s="181">
        <f t="shared" si="16"/>
        <v>0</v>
      </c>
      <c r="J240" s="184">
        <f>+Table134[[#This Row],[PHYSICAL]]-Table134[[#This Row],[THEORETICAL]]</f>
        <v>-126514.95999999999</v>
      </c>
      <c r="K240" s="181">
        <f t="shared" si="16"/>
        <v>78445</v>
      </c>
      <c r="L240" s="183">
        <f t="shared" si="16"/>
        <v>333.9</v>
      </c>
      <c r="M240" s="184">
        <f t="shared" si="16"/>
        <v>0</v>
      </c>
      <c r="N240" s="182">
        <f t="shared" si="16"/>
        <v>0</v>
      </c>
      <c r="O240" s="281">
        <f t="shared" si="16"/>
        <v>73058.680000000008</v>
      </c>
      <c r="P240" s="181">
        <f t="shared" si="16"/>
        <v>2614.833333333333</v>
      </c>
      <c r="Q240" s="183">
        <f t="shared" si="16"/>
        <v>11.129999999999999</v>
      </c>
      <c r="R240" s="182">
        <f t="shared" si="16"/>
        <v>0</v>
      </c>
      <c r="S240" s="182">
        <f t="shared" si="16"/>
        <v>0</v>
      </c>
      <c r="T240" s="281">
        <f t="shared" si="16"/>
        <v>2435.2893333333336</v>
      </c>
      <c r="U240" s="203">
        <f>IFERROR(Table134[[#This Row],[THEORETICAL]]/(Table134[[#This Row],[AVE RECEIPTS]]+Table134[[#This Row],[AVE RETURNS]]+Table134[[#This Row],[AVE EXCHANGED]]+Table134[[#This Row],[AVE SALES]]+Table134[[#This Row],[AVE ISSUES]]),0)</f>
        <v>24.996768257239079</v>
      </c>
    </row>
    <row r="241" spans="1:21" ht="16.5" x14ac:dyDescent="0.3">
      <c r="A241" s="96"/>
      <c r="B241" s="43"/>
      <c r="C241" s="44"/>
      <c r="D241" s="45"/>
      <c r="E241" s="46"/>
      <c r="F241" s="43"/>
      <c r="G241" s="275"/>
      <c r="H241" s="45"/>
      <c r="I241" s="44"/>
      <c r="J241" s="97"/>
      <c r="K241" s="44"/>
      <c r="L241" s="45"/>
      <c r="M241" s="46"/>
      <c r="N241" s="43"/>
      <c r="O241" s="275"/>
      <c r="P241" s="44"/>
      <c r="Q241" s="45"/>
      <c r="R241" s="46"/>
      <c r="S241" s="43"/>
      <c r="T241" s="275"/>
      <c r="U241" s="50"/>
    </row>
    <row r="242" spans="1:21" ht="16.5" x14ac:dyDescent="0.3">
      <c r="A242" s="61" t="s">
        <v>129</v>
      </c>
      <c r="B242" s="52"/>
      <c r="C242" s="53"/>
      <c r="D242" s="54"/>
      <c r="E242" s="55"/>
      <c r="F242" s="52"/>
      <c r="G242" s="276"/>
      <c r="H242" s="54"/>
      <c r="I242" s="53"/>
      <c r="J242" s="98"/>
      <c r="K242" s="53"/>
      <c r="L242" s="54"/>
      <c r="M242" s="55"/>
      <c r="N242" s="52"/>
      <c r="O242" s="276"/>
      <c r="P242" s="53"/>
      <c r="Q242" s="54"/>
      <c r="R242" s="55"/>
      <c r="S242" s="52"/>
      <c r="T242" s="276"/>
      <c r="U242" s="62"/>
    </row>
    <row r="243" spans="1:21" ht="16.5" x14ac:dyDescent="0.3">
      <c r="A243" s="84" t="s">
        <v>178</v>
      </c>
      <c r="B243" s="67"/>
      <c r="C243" s="69"/>
      <c r="D243" s="64"/>
      <c r="E243" s="65"/>
      <c r="F243" s="67"/>
      <c r="G243" s="108"/>
      <c r="H243" s="64"/>
      <c r="I243" s="69">
        <f>I20</f>
        <v>0</v>
      </c>
      <c r="J243" s="98"/>
      <c r="K243" s="69"/>
      <c r="L243" s="64"/>
      <c r="M243" s="65"/>
      <c r="N243" s="67"/>
      <c r="O243" s="108"/>
      <c r="P243" s="69"/>
      <c r="Q243" s="64"/>
      <c r="R243" s="65"/>
      <c r="S243" s="67"/>
      <c r="T243" s="108"/>
      <c r="U243" s="79"/>
    </row>
    <row r="244" spans="1:21" ht="16.5" x14ac:dyDescent="0.3">
      <c r="A244" s="99" t="s">
        <v>179</v>
      </c>
      <c r="B244" s="67"/>
      <c r="C244" s="69"/>
      <c r="D244" s="64"/>
      <c r="E244" s="65"/>
      <c r="F244" s="67"/>
      <c r="G244" s="108"/>
      <c r="H244" s="64"/>
      <c r="I244" s="100">
        <f>I40</f>
        <v>0</v>
      </c>
      <c r="J244" s="98"/>
      <c r="K244" s="69"/>
      <c r="L244" s="64"/>
      <c r="M244" s="65"/>
      <c r="N244" s="67"/>
      <c r="O244" s="108"/>
      <c r="P244" s="69"/>
      <c r="Q244" s="64"/>
      <c r="R244" s="65"/>
      <c r="S244" s="67"/>
      <c r="T244" s="108"/>
      <c r="U244" s="79"/>
    </row>
    <row r="245" spans="1:21" ht="16.5" x14ac:dyDescent="0.3">
      <c r="A245" s="101" t="s">
        <v>180</v>
      </c>
      <c r="B245" s="67"/>
      <c r="C245" s="69"/>
      <c r="D245" s="64"/>
      <c r="E245" s="65"/>
      <c r="F245" s="67"/>
      <c r="G245" s="108"/>
      <c r="H245" s="64"/>
      <c r="I245" s="102">
        <f>I60</f>
        <v>0</v>
      </c>
      <c r="J245" s="98"/>
      <c r="K245" s="69"/>
      <c r="L245" s="64"/>
      <c r="M245" s="65"/>
      <c r="N245" s="67"/>
      <c r="O245" s="108"/>
      <c r="P245" s="69"/>
      <c r="Q245" s="64"/>
      <c r="R245" s="65"/>
      <c r="S245" s="67"/>
      <c r="T245" s="108"/>
      <c r="U245" s="79"/>
    </row>
    <row r="246" spans="1:21" ht="16.5" x14ac:dyDescent="0.3">
      <c r="A246" s="103" t="s">
        <v>181</v>
      </c>
      <c r="B246" s="67"/>
      <c r="C246" s="69"/>
      <c r="D246" s="64"/>
      <c r="E246" s="65"/>
      <c r="F246" s="67"/>
      <c r="G246" s="108"/>
      <c r="H246" s="64"/>
      <c r="I246" s="104">
        <f>I80</f>
        <v>0</v>
      </c>
      <c r="J246" s="98"/>
      <c r="K246" s="69"/>
      <c r="L246" s="64"/>
      <c r="M246" s="65"/>
      <c r="N246" s="67"/>
      <c r="O246" s="108"/>
      <c r="P246" s="69"/>
      <c r="Q246" s="64"/>
      <c r="R246" s="65"/>
      <c r="S246" s="67"/>
      <c r="T246" s="108"/>
      <c r="U246" s="79"/>
    </row>
    <row r="247" spans="1:21" ht="16.5" x14ac:dyDescent="0.3">
      <c r="A247" s="84" t="s">
        <v>157</v>
      </c>
      <c r="B247" s="67"/>
      <c r="C247" s="69"/>
      <c r="D247" s="64"/>
      <c r="E247" s="65"/>
      <c r="F247" s="67"/>
      <c r="G247" s="108"/>
      <c r="H247" s="64"/>
      <c r="I247" s="69">
        <f>I100</f>
        <v>0</v>
      </c>
      <c r="J247" s="98"/>
      <c r="K247" s="69"/>
      <c r="L247" s="64"/>
      <c r="M247" s="65"/>
      <c r="N247" s="67"/>
      <c r="O247" s="108"/>
      <c r="P247" s="69"/>
      <c r="Q247" s="64"/>
      <c r="R247" s="65"/>
      <c r="S247" s="67"/>
      <c r="T247" s="108"/>
      <c r="U247" s="79"/>
    </row>
    <row r="248" spans="1:21" ht="16.5" x14ac:dyDescent="0.3">
      <c r="A248" s="85" t="s">
        <v>158</v>
      </c>
      <c r="B248" s="67"/>
      <c r="C248" s="69"/>
      <c r="D248" s="64"/>
      <c r="E248" s="65"/>
      <c r="F248" s="67"/>
      <c r="G248" s="108"/>
      <c r="H248" s="64"/>
      <c r="I248" s="64">
        <f>I114</f>
        <v>0</v>
      </c>
      <c r="J248" s="98"/>
      <c r="K248" s="69"/>
      <c r="L248" s="64"/>
      <c r="M248" s="65"/>
      <c r="N248" s="67"/>
      <c r="O248" s="108"/>
      <c r="P248" s="69"/>
      <c r="Q248" s="64"/>
      <c r="R248" s="65"/>
      <c r="S248" s="67"/>
      <c r="T248" s="108"/>
      <c r="U248" s="79"/>
    </row>
    <row r="249" spans="1:21" ht="16.5" x14ac:dyDescent="0.3">
      <c r="A249" s="105" t="s">
        <v>182</v>
      </c>
      <c r="B249" s="67"/>
      <c r="C249" s="69"/>
      <c r="D249" s="64"/>
      <c r="E249" s="65"/>
      <c r="F249" s="67"/>
      <c r="G249" s="108"/>
      <c r="H249" s="64"/>
      <c r="I249" s="106">
        <f>I125</f>
        <v>0</v>
      </c>
      <c r="J249" s="98"/>
      <c r="K249" s="69"/>
      <c r="L249" s="64"/>
      <c r="M249" s="65"/>
      <c r="N249" s="67"/>
      <c r="O249" s="108"/>
      <c r="P249" s="69"/>
      <c r="Q249" s="64"/>
      <c r="R249" s="65"/>
      <c r="S249" s="67"/>
      <c r="T249" s="108"/>
      <c r="U249" s="79"/>
    </row>
    <row r="250" spans="1:21" ht="16.5" x14ac:dyDescent="0.3">
      <c r="A250" s="107" t="s">
        <v>159</v>
      </c>
      <c r="B250" s="67"/>
      <c r="C250" s="69"/>
      <c r="D250" s="64"/>
      <c r="E250" s="65"/>
      <c r="F250" s="67"/>
      <c r="G250" s="108"/>
      <c r="H250" s="64"/>
      <c r="I250" s="108">
        <f>I128+I129+I132+I133+I134+I135+I138</f>
        <v>0</v>
      </c>
      <c r="J250" s="98"/>
      <c r="K250" s="69"/>
      <c r="L250" s="64"/>
      <c r="M250" s="65"/>
      <c r="N250" s="67"/>
      <c r="O250" s="108"/>
      <c r="P250" s="69"/>
      <c r="Q250" s="64"/>
      <c r="R250" s="65"/>
      <c r="S250" s="67"/>
      <c r="T250" s="108"/>
      <c r="U250" s="79"/>
    </row>
    <row r="251" spans="1:21" ht="16.5" x14ac:dyDescent="0.3">
      <c r="A251" s="91" t="s">
        <v>160</v>
      </c>
      <c r="B251" s="67"/>
      <c r="C251" s="69"/>
      <c r="D251" s="64"/>
      <c r="E251" s="65"/>
      <c r="F251" s="67"/>
      <c r="G251" s="108"/>
      <c r="H251" s="64"/>
      <c r="I251" s="65">
        <f>I130+I131+I136+I137+I139+I140+I143+I144</f>
        <v>0</v>
      </c>
      <c r="J251" s="98"/>
      <c r="K251" s="69"/>
      <c r="L251" s="64"/>
      <c r="M251" s="65"/>
      <c r="N251" s="67"/>
      <c r="O251" s="108"/>
      <c r="P251" s="69"/>
      <c r="Q251" s="64"/>
      <c r="R251" s="65"/>
      <c r="S251" s="67"/>
      <c r="T251" s="108"/>
      <c r="U251" s="79"/>
    </row>
    <row r="252" spans="1:21" ht="16.5" x14ac:dyDescent="0.3">
      <c r="A252" s="109" t="s">
        <v>156</v>
      </c>
      <c r="B252" s="67"/>
      <c r="C252" s="69"/>
      <c r="D252" s="64"/>
      <c r="E252" s="65"/>
      <c r="F252" s="67"/>
      <c r="G252" s="108"/>
      <c r="H252" s="64"/>
      <c r="I252" s="64">
        <f>I214</f>
        <v>0</v>
      </c>
      <c r="J252" s="98"/>
      <c r="K252" s="69"/>
      <c r="L252" s="64"/>
      <c r="M252" s="65"/>
      <c r="N252" s="67"/>
      <c r="O252" s="108"/>
      <c r="P252" s="69"/>
      <c r="Q252" s="64"/>
      <c r="R252" s="65"/>
      <c r="S252" s="67"/>
      <c r="T252" s="108"/>
      <c r="U252" s="79"/>
    </row>
    <row r="253" spans="1:21" ht="16.5" x14ac:dyDescent="0.3">
      <c r="A253" s="110" t="s">
        <v>183</v>
      </c>
      <c r="B253" s="67"/>
      <c r="C253" s="69"/>
      <c r="D253" s="64"/>
      <c r="E253" s="65"/>
      <c r="F253" s="67"/>
      <c r="G253" s="108"/>
      <c r="H253" s="64"/>
      <c r="I253" s="69">
        <f>I217+I227+I233</f>
        <v>0</v>
      </c>
      <c r="J253" s="98"/>
      <c r="K253" s="69"/>
      <c r="L253" s="64"/>
      <c r="M253" s="65"/>
      <c r="N253" s="67"/>
      <c r="O253" s="108"/>
      <c r="P253" s="69"/>
      <c r="Q253" s="64"/>
      <c r="R253" s="65"/>
      <c r="S253" s="67"/>
      <c r="T253" s="108"/>
      <c r="U253" s="70"/>
    </row>
    <row r="254" spans="1:21" ht="16.5" x14ac:dyDescent="0.3">
      <c r="A254" s="111" t="s">
        <v>184</v>
      </c>
      <c r="B254" s="67"/>
      <c r="C254" s="69"/>
      <c r="D254" s="64"/>
      <c r="E254" s="65"/>
      <c r="F254" s="67"/>
      <c r="G254" s="108"/>
      <c r="H254" s="64"/>
      <c r="I254" s="266">
        <f>I221</f>
        <v>0</v>
      </c>
      <c r="J254" s="98"/>
      <c r="K254" s="69"/>
      <c r="L254" s="64"/>
      <c r="M254" s="65"/>
      <c r="N254" s="67"/>
      <c r="O254" s="108"/>
      <c r="P254" s="69"/>
      <c r="Q254" s="64"/>
      <c r="R254" s="65"/>
      <c r="S254" s="67"/>
      <c r="T254" s="108"/>
      <c r="U254" s="70"/>
    </row>
    <row r="255" spans="1:21" ht="16.5" x14ac:dyDescent="0.3">
      <c r="A255" s="110" t="s">
        <v>185</v>
      </c>
      <c r="B255" s="67"/>
      <c r="C255" s="69"/>
      <c r="D255" s="64"/>
      <c r="E255" s="65"/>
      <c r="F255" s="67"/>
      <c r="G255" s="108"/>
      <c r="H255" s="64"/>
      <c r="I255" s="69">
        <f>I225</f>
        <v>0</v>
      </c>
      <c r="J255" s="98"/>
      <c r="K255" s="69"/>
      <c r="L255" s="64"/>
      <c r="M255" s="65"/>
      <c r="N255" s="67"/>
      <c r="O255" s="108"/>
      <c r="P255" s="69"/>
      <c r="Q255" s="64"/>
      <c r="R255" s="65"/>
      <c r="S255" s="67"/>
      <c r="T255" s="108"/>
      <c r="U255" s="70"/>
    </row>
    <row r="256" spans="1:21" ht="16.5" x14ac:dyDescent="0.3">
      <c r="A256" s="111" t="s">
        <v>186</v>
      </c>
      <c r="B256" s="67"/>
      <c r="C256" s="69"/>
      <c r="D256" s="64"/>
      <c r="E256" s="65"/>
      <c r="F256" s="67"/>
      <c r="G256" s="108"/>
      <c r="H256" s="64"/>
      <c r="I256" s="108">
        <f>I224+I231+I234</f>
        <v>0</v>
      </c>
      <c r="J256" s="98"/>
      <c r="K256" s="69"/>
      <c r="L256" s="64"/>
      <c r="M256" s="65"/>
      <c r="N256" s="67"/>
      <c r="O256" s="108"/>
      <c r="P256" s="69"/>
      <c r="Q256" s="64"/>
      <c r="R256" s="65"/>
      <c r="S256" s="67"/>
      <c r="T256" s="108"/>
      <c r="U256" s="70"/>
    </row>
    <row r="257" spans="1:21" ht="16.5" x14ac:dyDescent="0.3">
      <c r="A257" s="110" t="s">
        <v>187</v>
      </c>
      <c r="B257" s="67"/>
      <c r="C257" s="69"/>
      <c r="D257" s="64"/>
      <c r="E257" s="65"/>
      <c r="F257" s="67"/>
      <c r="G257" s="108"/>
      <c r="H257" s="64"/>
      <c r="I257" s="69">
        <f>I222</f>
        <v>0</v>
      </c>
      <c r="J257" s="98"/>
      <c r="K257" s="69"/>
      <c r="L257" s="64"/>
      <c r="M257" s="65"/>
      <c r="N257" s="67"/>
      <c r="O257" s="108"/>
      <c r="P257" s="69"/>
      <c r="Q257" s="64"/>
      <c r="R257" s="65"/>
      <c r="S257" s="67"/>
      <c r="T257" s="108"/>
      <c r="U257" s="70"/>
    </row>
    <row r="258" spans="1:21" ht="16.5" x14ac:dyDescent="0.3">
      <c r="A258" s="110" t="s">
        <v>188</v>
      </c>
      <c r="B258" s="67"/>
      <c r="C258" s="69"/>
      <c r="D258" s="64"/>
      <c r="E258" s="65"/>
      <c r="F258" s="67"/>
      <c r="G258" s="108"/>
      <c r="H258" s="64"/>
      <c r="I258" s="69">
        <f>I219</f>
        <v>0</v>
      </c>
      <c r="J258" s="98"/>
      <c r="K258" s="69"/>
      <c r="L258" s="64"/>
      <c r="M258" s="65"/>
      <c r="N258" s="67"/>
      <c r="O258" s="108"/>
      <c r="P258" s="69"/>
      <c r="Q258" s="64"/>
      <c r="R258" s="65"/>
      <c r="S258" s="67"/>
      <c r="T258" s="108"/>
      <c r="U258" s="70"/>
    </row>
    <row r="259" spans="1:21" ht="16.5" x14ac:dyDescent="0.3">
      <c r="A259" s="111" t="s">
        <v>189</v>
      </c>
      <c r="B259" s="67"/>
      <c r="C259" s="69"/>
      <c r="D259" s="64"/>
      <c r="E259" s="65"/>
      <c r="F259" s="67"/>
      <c r="G259" s="108"/>
      <c r="H259" s="64"/>
      <c r="I259" s="108">
        <f>I230</f>
        <v>0</v>
      </c>
      <c r="J259" s="98"/>
      <c r="K259" s="69"/>
      <c r="L259" s="64"/>
      <c r="M259" s="65"/>
      <c r="N259" s="67"/>
      <c r="O259" s="108"/>
      <c r="P259" s="69"/>
      <c r="Q259" s="64"/>
      <c r="R259" s="65"/>
      <c r="S259" s="67"/>
      <c r="T259" s="108"/>
      <c r="U259" s="70"/>
    </row>
    <row r="260" spans="1:21" ht="16.5" x14ac:dyDescent="0.3">
      <c r="A260" s="110" t="s">
        <v>190</v>
      </c>
      <c r="B260" s="67"/>
      <c r="C260" s="69"/>
      <c r="D260" s="64"/>
      <c r="E260" s="65"/>
      <c r="F260" s="67"/>
      <c r="G260" s="108"/>
      <c r="H260" s="64"/>
      <c r="I260" s="69">
        <f>I237</f>
        <v>0</v>
      </c>
      <c r="J260" s="98"/>
      <c r="K260" s="69"/>
      <c r="L260" s="64"/>
      <c r="M260" s="65"/>
      <c r="N260" s="67"/>
      <c r="O260" s="108"/>
      <c r="P260" s="69"/>
      <c r="Q260" s="64"/>
      <c r="R260" s="65"/>
      <c r="S260" s="67"/>
      <c r="T260" s="108"/>
      <c r="U260" s="70"/>
    </row>
    <row r="261" spans="1:21" ht="16.5" x14ac:dyDescent="0.3">
      <c r="A261" s="110" t="s">
        <v>221</v>
      </c>
      <c r="B261" s="67"/>
      <c r="C261" s="69"/>
      <c r="D261" s="64"/>
      <c r="E261" s="65"/>
      <c r="F261" s="67"/>
      <c r="G261" s="108"/>
      <c r="H261" s="64"/>
      <c r="I261" s="108">
        <f>I232</f>
        <v>0</v>
      </c>
      <c r="J261" s="98"/>
      <c r="K261" s="69"/>
      <c r="L261" s="64"/>
      <c r="M261" s="65"/>
      <c r="N261" s="67"/>
      <c r="O261" s="108"/>
      <c r="P261" s="69"/>
      <c r="Q261" s="64"/>
      <c r="R261" s="65"/>
      <c r="S261" s="67"/>
      <c r="T261" s="108"/>
      <c r="U261" s="70"/>
    </row>
    <row r="262" spans="1:21" ht="16.5" x14ac:dyDescent="0.3">
      <c r="A262" s="110" t="s">
        <v>222</v>
      </c>
      <c r="B262" s="67"/>
      <c r="C262" s="69"/>
      <c r="D262" s="64"/>
      <c r="E262" s="65"/>
      <c r="F262" s="67"/>
      <c r="G262" s="108"/>
      <c r="H262" s="64"/>
      <c r="I262" s="108">
        <f>I227</f>
        <v>0</v>
      </c>
      <c r="J262" s="98"/>
      <c r="K262" s="69"/>
      <c r="L262" s="64"/>
      <c r="M262" s="65"/>
      <c r="N262" s="67"/>
      <c r="O262" s="108"/>
      <c r="P262" s="69"/>
      <c r="Q262" s="64"/>
      <c r="R262" s="65"/>
      <c r="S262" s="67"/>
      <c r="T262" s="108"/>
      <c r="U262" s="70"/>
    </row>
    <row r="263" spans="1:21" ht="16.5" x14ac:dyDescent="0.3">
      <c r="A263" s="110"/>
      <c r="B263" s="67"/>
      <c r="C263" s="69"/>
      <c r="D263" s="64"/>
      <c r="E263" s="65"/>
      <c r="F263" s="67"/>
      <c r="G263" s="108"/>
      <c r="H263" s="64"/>
      <c r="I263" s="108"/>
      <c r="J263" s="98"/>
      <c r="K263" s="69"/>
      <c r="L263" s="64"/>
      <c r="M263" s="65"/>
      <c r="N263" s="67"/>
      <c r="O263" s="108"/>
      <c r="P263" s="69"/>
      <c r="Q263" s="64"/>
      <c r="R263" s="65"/>
      <c r="S263" s="67"/>
      <c r="T263" s="108"/>
      <c r="U263" s="70"/>
    </row>
    <row r="264" spans="1:21" ht="16.5" x14ac:dyDescent="0.3">
      <c r="A264" s="110"/>
      <c r="B264" s="67"/>
      <c r="C264" s="69"/>
      <c r="D264" s="64"/>
      <c r="E264" s="65"/>
      <c r="F264" s="67"/>
      <c r="G264" s="108"/>
      <c r="H264" s="64"/>
      <c r="I264" s="108"/>
      <c r="J264" s="98"/>
      <c r="K264" s="69"/>
      <c r="L264" s="64"/>
      <c r="M264" s="65"/>
      <c r="N264" s="67"/>
      <c r="O264" s="108"/>
      <c r="P264" s="69"/>
      <c r="Q264" s="64"/>
      <c r="R264" s="65"/>
      <c r="S264" s="67"/>
      <c r="T264" s="108"/>
      <c r="U264" s="70"/>
    </row>
    <row r="265" spans="1:21" ht="17.25" thickBot="1" x14ac:dyDescent="0.35">
      <c r="A265" s="112"/>
      <c r="B265" s="75"/>
      <c r="C265" s="77"/>
      <c r="D265" s="73"/>
      <c r="E265" s="74"/>
      <c r="F265" s="75"/>
      <c r="G265" s="282"/>
      <c r="H265" s="73"/>
      <c r="I265" s="77"/>
      <c r="J265" s="113"/>
      <c r="K265" s="77"/>
      <c r="L265" s="73"/>
      <c r="M265" s="74"/>
      <c r="N265" s="75"/>
      <c r="O265" s="282"/>
      <c r="P265" s="77"/>
      <c r="Q265" s="73"/>
      <c r="R265" s="74"/>
      <c r="S265" s="75"/>
      <c r="T265" s="282"/>
      <c r="U265" s="114"/>
    </row>
    <row r="266" spans="1:21" ht="16.5" x14ac:dyDescent="0.3">
      <c r="A266" s="115"/>
      <c r="B266" s="116"/>
      <c r="C266" s="117"/>
      <c r="D266" s="118"/>
      <c r="E266" s="119"/>
      <c r="F266" s="116"/>
      <c r="G266" s="283"/>
      <c r="H266" s="118"/>
      <c r="I266" s="82"/>
      <c r="J266" s="122"/>
      <c r="K266" s="117"/>
      <c r="L266" s="118"/>
      <c r="M266" s="119"/>
      <c r="N266" s="116"/>
      <c r="O266" s="283"/>
      <c r="P266" s="117"/>
      <c r="Q266" s="118"/>
      <c r="R266" s="119"/>
      <c r="S266" s="116"/>
      <c r="T266" s="283"/>
      <c r="U266" s="123"/>
    </row>
    <row r="267" spans="1:21" ht="17.25" thickBot="1" x14ac:dyDescent="0.35">
      <c r="A267" s="127" t="s">
        <v>191</v>
      </c>
      <c r="B267" s="128"/>
      <c r="C267" s="129"/>
      <c r="D267" s="130"/>
      <c r="E267" s="131"/>
      <c r="F267" s="128"/>
      <c r="G267" s="284"/>
      <c r="H267" s="130"/>
      <c r="I267" s="198">
        <f>I253+I254+I255+I256+I257+I258+I259+I260+I261+I262</f>
        <v>0</v>
      </c>
      <c r="J267" s="113"/>
      <c r="K267" s="129"/>
      <c r="L267" s="130"/>
      <c r="M267" s="131"/>
      <c r="N267" s="128"/>
      <c r="O267" s="284"/>
      <c r="P267" s="129"/>
      <c r="Q267" s="130"/>
      <c r="R267" s="131"/>
      <c r="S267" s="128"/>
      <c r="T267" s="284"/>
      <c r="U267" s="134"/>
    </row>
    <row r="268" spans="1:21" ht="16.5" x14ac:dyDescent="0.3">
      <c r="A268" s="87"/>
      <c r="B268" s="116"/>
      <c r="C268" s="117"/>
      <c r="D268" s="118"/>
      <c r="E268" s="119"/>
      <c r="F268" s="116"/>
      <c r="G268" s="283"/>
      <c r="H268" s="118"/>
      <c r="I268" s="82"/>
      <c r="J268" s="122"/>
      <c r="K268" s="117"/>
      <c r="L268" s="118"/>
      <c r="M268" s="119"/>
      <c r="N268" s="116"/>
      <c r="O268" s="283"/>
      <c r="P268" s="117"/>
      <c r="Q268" s="118"/>
      <c r="R268" s="119"/>
      <c r="S268" s="116"/>
      <c r="T268" s="283"/>
      <c r="U268" s="123"/>
    </row>
    <row r="269" spans="1:21" ht="16.5" x14ac:dyDescent="0.3">
      <c r="A269" s="135" t="s">
        <v>128</v>
      </c>
      <c r="B269" s="136"/>
      <c r="C269" s="137"/>
      <c r="D269" s="138"/>
      <c r="E269" s="139"/>
      <c r="F269" s="136"/>
      <c r="G269" s="263"/>
      <c r="H269" s="138"/>
      <c r="I269" s="126">
        <f>+I20+I40+I60+I80+I100+I114+I125</f>
        <v>0</v>
      </c>
      <c r="J269" s="98"/>
      <c r="K269" s="137"/>
      <c r="L269" s="138"/>
      <c r="M269" s="139"/>
      <c r="N269" s="136"/>
      <c r="O269" s="263"/>
      <c r="P269" s="137"/>
      <c r="Q269" s="138"/>
      <c r="R269" s="139"/>
      <c r="S269" s="136"/>
      <c r="T269" s="263"/>
      <c r="U269" s="124"/>
    </row>
  </sheetData>
  <conditionalFormatting sqref="I60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{2B3CF2EF-A94F-4F0B-AD54-8B406B3ABBEE}</x14:id>
        </ext>
      </extLst>
    </cfRule>
  </conditionalFormatting>
  <conditionalFormatting sqref="I100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{03FA0402-6DBF-4AA0-ABB8-6E43E38E6C74}</x14:id>
        </ext>
      </extLst>
    </cfRule>
  </conditionalFormatting>
  <conditionalFormatting sqref="I101:I113 I61:I99 I1:I59 I241:I242 I115:I149 J125 I152:I237 I239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{87443153-2AB5-4E27-8DDC-D191CA24DFCA}</x14:id>
        </ext>
      </extLst>
    </cfRule>
  </conditionalFormatting>
  <conditionalFormatting sqref="I114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{99146551-AC3B-409B-BA05-0DDEBE8DE7BB}</x14:id>
        </ext>
      </extLst>
    </cfRule>
  </conditionalFormatting>
  <conditionalFormatting sqref="I150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{6FCC5B99-9473-480D-B33A-1EB81EF45AD7}</x14:id>
        </ext>
      </extLst>
    </cfRule>
  </conditionalFormatting>
  <conditionalFormatting sqref="I238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{B79025CC-00F6-4074-AB79-9B24E70C2D77}</x14:id>
        </ext>
      </extLst>
    </cfRule>
  </conditionalFormatting>
  <conditionalFormatting sqref="I243:I26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{ACCA0398-7D34-48D5-B7D5-2E8FE7362D1C}</x14:id>
        </ext>
      </extLst>
    </cfRule>
  </conditionalFormatting>
  <conditionalFormatting sqref="I261:I2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{EDF0F403-6EE2-4531-BC9B-89289491B7E0}</x14:id>
        </ext>
      </extLst>
    </cfRule>
  </conditionalFormatting>
  <conditionalFormatting sqref="I261:I26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{3529D606-AC07-41B1-8640-21E52D13E562}</x14:id>
        </ext>
      </extLst>
    </cfRule>
  </conditionalFormatting>
  <conditionalFormatting sqref="I263:I26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{7D88CE0E-AA21-4747-BD28-05B5A2A984CB}</x14:id>
        </ext>
      </extLst>
    </cfRule>
  </conditionalFormatting>
  <conditionalFormatting sqref="I2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{D5302526-122C-42FD-8827-2C4F9FD2DB14}</x14:id>
        </ext>
      </extLst>
    </cfRule>
  </conditionalFormatting>
  <pageMargins left="0.7" right="0.7" top="0.75" bottom="0.75" header="0.3" footer="0.3"/>
  <pageSetup orientation="portrait" r:id="rId1"/>
  <ignoredErrors>
    <ignoredError sqref="J3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3CF2EF-A94F-4F0B-AD54-8B406B3ABB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03FA0402-6DBF-4AA0-ABB8-6E43E38E6C7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I100</xm:sqref>
        </x14:conditionalFormatting>
        <x14:conditionalFormatting xmlns:xm="http://schemas.microsoft.com/office/excel/2006/main">
          <x14:cfRule type="dataBar" id="{87443153-2AB5-4E27-8DDC-D191CA24DFC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I101:I113 I61:I99 I1:I59 I241:I242 I115:I149 J125 I152:I237 I239</xm:sqref>
        </x14:conditionalFormatting>
        <x14:conditionalFormatting xmlns:xm="http://schemas.microsoft.com/office/excel/2006/main">
          <x14:cfRule type="dataBar" id="{99146551-AC3B-409B-BA05-0DDEBE8DE7B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I114</xm:sqref>
        </x14:conditionalFormatting>
        <x14:conditionalFormatting xmlns:xm="http://schemas.microsoft.com/office/excel/2006/main">
          <x14:cfRule type="dataBar" id="{6FCC5B99-9473-480D-B33A-1EB81EF45AD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I150</xm:sqref>
        </x14:conditionalFormatting>
        <x14:conditionalFormatting xmlns:xm="http://schemas.microsoft.com/office/excel/2006/main">
          <x14:cfRule type="dataBar" id="{B79025CC-00F6-4074-AB79-9B24E70C2D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I238</xm:sqref>
        </x14:conditionalFormatting>
        <x14:conditionalFormatting xmlns:xm="http://schemas.microsoft.com/office/excel/2006/main">
          <x14:cfRule type="dataBar" id="{ACCA0398-7D34-48D5-B7D5-2E8FE7362D1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I243:I260</xm:sqref>
        </x14:conditionalFormatting>
        <x14:conditionalFormatting xmlns:xm="http://schemas.microsoft.com/office/excel/2006/main">
          <x14:cfRule type="dataBar" id="{EDF0F403-6EE2-4531-BC9B-89289491B7E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I261:I262</xm:sqref>
        </x14:conditionalFormatting>
        <x14:conditionalFormatting xmlns:xm="http://schemas.microsoft.com/office/excel/2006/main">
          <x14:cfRule type="dataBar" id="{3529D606-AC07-41B1-8640-21E52D13E56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I261:I269</xm:sqref>
        </x14:conditionalFormatting>
        <x14:conditionalFormatting xmlns:xm="http://schemas.microsoft.com/office/excel/2006/main">
          <x14:cfRule type="dataBar" id="{7D88CE0E-AA21-4747-BD28-05B5A2A984C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I263:I268</xm:sqref>
        </x14:conditionalFormatting>
        <x14:conditionalFormatting xmlns:xm="http://schemas.microsoft.com/office/excel/2006/main">
          <x14:cfRule type="dataBar" id="{D5302526-122C-42FD-8827-2C4F9FD2DB1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I269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DAY1</vt:lpstr>
      <vt:lpstr>DAY2</vt:lpstr>
      <vt:lpstr>DAY3</vt:lpstr>
      <vt:lpstr>DAY4</vt:lpstr>
      <vt:lpstr>DAY5</vt:lpstr>
      <vt:lpstr>DAY6</vt:lpstr>
      <vt:lpstr>DAY7</vt:lpstr>
      <vt:lpstr>DAY8</vt:lpstr>
      <vt:lpstr>DAY9</vt:lpstr>
      <vt:lpstr>DAY10</vt:lpstr>
      <vt:lpstr>DAY11</vt:lpstr>
      <vt:lpstr>DAY12</vt:lpstr>
      <vt:lpstr>DAY13</vt:lpstr>
      <vt:lpstr>DAY14</vt:lpstr>
      <vt:lpstr>DAY15</vt:lpstr>
      <vt:lpstr>DAY16</vt:lpstr>
      <vt:lpstr>DAY17</vt:lpstr>
      <vt:lpstr>DAY18</vt:lpstr>
      <vt:lpstr>DAY19</vt:lpstr>
      <vt:lpstr>DAY20</vt:lpstr>
      <vt:lpstr>DAY21</vt:lpstr>
      <vt:lpstr>DAY22</vt:lpstr>
      <vt:lpstr>DAY23</vt:lpstr>
      <vt:lpstr>DAY24</vt:lpstr>
      <vt:lpstr>DAY25</vt:lpstr>
      <vt:lpstr>DAY26</vt:lpstr>
      <vt:lpstr>DAY27</vt:lpstr>
      <vt:lpstr>DAY28</vt:lpstr>
      <vt:lpstr>DAY29</vt:lpstr>
      <vt:lpstr>DAY30</vt:lpstr>
      <vt:lpstr>MONTHLY REPORT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MLAMBO</dc:creator>
  <cp:lastModifiedBy>J MLAMBO</cp:lastModifiedBy>
  <cp:lastPrinted>2024-08-26T10:38:53Z</cp:lastPrinted>
  <dcterms:created xsi:type="dcterms:W3CDTF">2022-12-13T12:57:17Z</dcterms:created>
  <dcterms:modified xsi:type="dcterms:W3CDTF">2026-09-09T06:58:59Z</dcterms:modified>
</cp:coreProperties>
</file>